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E:\Chrome Downloads\"/>
    </mc:Choice>
  </mc:AlternateContent>
  <xr:revisionPtr revIDLastSave="0" documentId="13_ncr:1_{34611246-503E-40F6-8660-95AAEB993E59}" xr6:coauthVersionLast="46" xr6:coauthVersionMax="46" xr10:uidLastSave="{00000000-0000-0000-0000-000000000000}"/>
  <bookViews>
    <workbookView xWindow="6015" yWindow="1545" windowWidth="26430" windowHeight="19170" tabRatio="892" xr2:uid="{00000000-000D-0000-FFFF-FFFF00000000}"/>
  </bookViews>
  <sheets>
    <sheet name="Cover" sheetId="63" r:id="rId1"/>
    <sheet name="Ackn" sheetId="64" r:id="rId2"/>
    <sheet name="Index" sheetId="30" r:id="rId3"/>
    <sheet name="SumInd" sheetId="83" r:id="rId4"/>
    <sheet name="BriefInd " sheetId="84" state="hidden" r:id="rId5"/>
    <sheet name="Census" sheetId="2" r:id="rId6"/>
    <sheet name="NApc" sheetId="14" r:id="rId7"/>
    <sheet name="NAgni" sheetId="61" r:id="rId8"/>
    <sheet name="NAInd" sheetId="48" r:id="rId9"/>
    <sheet name="NAInst" sheetId="12" r:id="rId10"/>
    <sheet name="NAInc" sheetId="13" r:id="rId11"/>
    <sheet name="NAExp" sheetId="66" r:id="rId12"/>
    <sheet name="NAExpOth" sheetId="68" r:id="rId13"/>
    <sheet name="EmpInst" sheetId="26" r:id="rId14"/>
    <sheet name="EmpInd" sheetId="27" r:id="rId15"/>
    <sheet name="PR_Dept" sheetId="7" r:id="rId16"/>
    <sheet name="PR_Cofog" sheetId="52" r:id="rId17"/>
    <sheet name="Trsm" sheetId="28" r:id="rId18"/>
    <sheet name="MB" sheetId="88" r:id="rId19"/>
    <sheet name="MBInt" sheetId="65" r:id="rId20"/>
    <sheet name="Cpi" sheetId="100" r:id="rId21"/>
    <sheet name="CpiOld" sheetId="11" r:id="rId22"/>
    <sheet name="Imports" sheetId="55" r:id="rId23"/>
    <sheet name="BoPsum" sheetId="56" r:id="rId24"/>
    <sheet name="BoPdet" sheetId="101" r:id="rId25"/>
    <sheet name="IIP" sheetId="58" r:id="rId26"/>
    <sheet name="ExtD" sheetId="59" r:id="rId27"/>
    <sheet name="ExtDLoan" sheetId="60" r:id="rId28"/>
    <sheet name="GFSsum" sheetId="50" r:id="rId29"/>
    <sheet name="GFSdet" sheetId="72" r:id="rId30"/>
    <sheet name="DBLinks" sheetId="73" r:id="rId31"/>
    <sheet name="DBSourceFiles" sheetId="99" r:id="rId32"/>
    <sheet name="Sys" sheetId="85" r:id="rId33"/>
  </sheets>
  <externalReferences>
    <externalReference r:id="rId34"/>
    <externalReference r:id="rId35"/>
    <externalReference r:id="rId36"/>
    <externalReference r:id="rId37"/>
    <externalReference r:id="rId38"/>
    <externalReference r:id="rId39"/>
  </externalReferences>
  <definedNames>
    <definedName name="__123Graph_A" hidden="1">[1]PYRAMID!$A$184:$A$263</definedName>
    <definedName name="__123Graph_AGRAPH1" hidden="1">[1]PYRAMID!$A$184:$A$263</definedName>
    <definedName name="__123Graph_AGRAPH2" hidden="1">[1]PYRAMID!$A$184:$A$263</definedName>
    <definedName name="__123Graph_AGRAPH3" hidden="1">[1]PYRAMID!$A$184:$A$263</definedName>
    <definedName name="__123Graph_AIBRD_LEND" hidden="1">[2]WB!$Q$13:$AK$13</definedName>
    <definedName name="__123Graph_APIPELINE" hidden="1">[2]BoP!$U$359:$AQ$359</definedName>
    <definedName name="__123Graph_BIBRD_LEND" hidden="1">[2]WB!$Q$61:$AK$61</definedName>
    <definedName name="__123Graph_BPIPELINE" hidden="1">[2]BoP!$U$358:$AQ$358</definedName>
    <definedName name="__123Graph_X" localSheetId="12" hidden="1">[1]PYRAMID!$D$184:$D$263</definedName>
    <definedName name="__123Graph_X" hidden="1">[1]PYRAMID!$D$184:$D$263</definedName>
    <definedName name="__123Graph_XGRAPH1" hidden="1">[1]PYRAMID!$B$184:$B$263</definedName>
    <definedName name="__123Graph_XGRAPH2" hidden="1">[1]PYRAMID!$C$184:$C$263</definedName>
    <definedName name="__123Graph_XGRAPH3" hidden="1">[1]PYRAMID!$D$184:$D$263</definedName>
    <definedName name="__123Graph_XIBRD_LEND" hidden="1">[2]WB!$Q$9:$AK$9</definedName>
    <definedName name="_3__123Graph_AIBA_IBRD" hidden="1">[2]WB!$Q$62:$AK$62</definedName>
    <definedName name="_4__123Graph_AWB_ADJ_PRJ" hidden="1">[2]WB!$Q$255:$AK$255</definedName>
    <definedName name="_9__123Graph_BWB_ADJ_PRJ" hidden="1">[2]WB!$Q$257:$AK$257</definedName>
    <definedName name="_Filler" hidden="1">[3]A!$A$43:$A$598</definedName>
    <definedName name="_xlnm._FilterDatabase" localSheetId="29" hidden="1">GFSdet!$A$1:$A$470</definedName>
    <definedName name="_xlnm._FilterDatabase" localSheetId="28" hidden="1">GFSsum!$A$1:$A$43</definedName>
    <definedName name="_xlnm._FilterDatabase" localSheetId="18" hidden="1">MB!$A$1:$A$159</definedName>
    <definedName name="_xlnm._FilterDatabase" localSheetId="16" hidden="1">PR_Cofog!$A$1:$B$374</definedName>
    <definedName name="_Order1" hidden="1">255</definedName>
    <definedName name="_Order2" hidden="1">255</definedName>
    <definedName name="anscount" hidden="1">1</definedName>
    <definedName name="Cwvu.Print." localSheetId="4" hidden="1">[4]Indic!$A$109:$IV$109,[4]Indic!$A$196:$IV$197,[4]Indic!$A$208:$IV$209,[4]Indic!$A$217:$IV$218</definedName>
    <definedName name="Cwvu.Print." localSheetId="3" hidden="1">[4]Indic!$A$109:$IV$109,[4]Indic!$A$196:$IV$197,[4]Indic!$A$208:$IV$209,[4]Indic!$A$217:$IV$218</definedName>
    <definedName name="Cwvu.Print." hidden="1">[4]Indic!$A$109:$IV$109,[4]Indic!$A$196:$IV$197,[4]Indic!$A$208:$IV$209,[4]Indic!$A$217:$IV$218</definedName>
    <definedName name="DBDef_Cofog_E">DBLinks!$M$38:$O$47</definedName>
    <definedName name="DBDef_Fisc">DBLinks!$A$38:$C$47</definedName>
    <definedName name="DBDef_MB_Dcs">DBLinks!$A$50:$C$59</definedName>
    <definedName name="DBDef_MB_Dep">DBLinks!$E$50:$G$59</definedName>
    <definedName name="DBDef_MB_int">DBLinks!$M$50:$O$59</definedName>
    <definedName name="DBDef_MB_Lend">DBLinks!$I$50:$K$59</definedName>
    <definedName name="DBDef_MB_PL">DBLinks!$Q$50:$S$59</definedName>
    <definedName name="DBDef_PR_Cofog_E">DBLinks!$M$38:$O$47</definedName>
    <definedName name="DBDef_PR_Cofog_W">DBLinks!$Q$38:$S$47</definedName>
    <definedName name="DBDef_PR_Dept_E">DBLinks!$E$38:$G$47</definedName>
    <definedName name="DBDef_PR_Dept_W">DBLinks!$I$38:$K$47</definedName>
    <definedName name="DBDef_Sys">DBLinks!$N$3:$O$5</definedName>
    <definedName name="DBDefStatTab">DBLinks!$U$38:$W$47</definedName>
    <definedName name="DBDefStatTab2">DBLinks!$Y$38:$AA$48</definedName>
    <definedName name="DBLinks">DBLinks!$A$3:$H$35</definedName>
    <definedName name="dbsourcefiles">DBSourceFiles!$A$1:$B$13</definedName>
    <definedName name="Descriptions">DBLinks!$I$3:$I$35</definedName>
    <definedName name="Final_year_forTitles" localSheetId="24">Sys!#REF!</definedName>
    <definedName name="Final_year_forTitles">Sys!#REF!</definedName>
    <definedName name="Fisc">GFSdet!$D$3:$AK$377</definedName>
    <definedName name="FY">[5]DbLinks!$V$1</definedName>
    <definedName name="GDE_cp" localSheetId="4">[6]NAexp!#REF!</definedName>
    <definedName name="GDE_kp" localSheetId="4">[6]NAexp!#REF!</definedName>
    <definedName name="GDPE_cp">NAExp!$B$68:$AD$96</definedName>
    <definedName name="GDPE_KP">NAExp!$B$3:$AD$31</definedName>
    <definedName name="GDPE_kv">NAExp!$B$33:$AD$33</definedName>
    <definedName name="GDPIcpDet">NAInc!$C$37:$AJ$65</definedName>
    <definedName name="GDPIcpSum">NAInc!$C$3:$AJ$16</definedName>
    <definedName name="GDPPcpInd">NAInd!$C$63:$AJ$88</definedName>
    <definedName name="GDPPcpInst">NAInst!$C$41:$AJ$55</definedName>
    <definedName name="GDPPcvInd">NAInd!$C$3:$AJ$29</definedName>
    <definedName name="GDPPcvInst">NAInst!$C$3:$AJ$18</definedName>
    <definedName name="GFCE">NAExpOth!$B$32:$AD$69</definedName>
    <definedName name="Gfs" localSheetId="4">#REF!</definedName>
    <definedName name="GNI">NAgni!$C$4:$AJ$59</definedName>
    <definedName name="HFCE">NAExpOth!$B$3:$AD$28</definedName>
    <definedName name="HTML_CodePage" hidden="1">1252</definedName>
    <definedName name="HTML_Control" localSheetId="4" hidden="1">{"'Sheet1'!$A$1:$I$48"}</definedName>
    <definedName name="HTML_Control" localSheetId="30" hidden="1">{"'Sheet1'!$A$1:$I$48"}</definedName>
    <definedName name="HTML_Control" localSheetId="25" hidden="1">{"'Sheet1'!$A$1:$I$48"}</definedName>
    <definedName name="HTML_Control" localSheetId="12"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MB_Dcs">MB!$D$3:$AA$85</definedName>
    <definedName name="MB_Dep">MB!$D$175:$AA$188</definedName>
    <definedName name="MB_Fcs">MB!$D$89:$AA$171</definedName>
    <definedName name="MB_int">MBInt!$B$3:$Y$28</definedName>
    <definedName name="MB_Lend">MB!$D$192:$AA$202</definedName>
    <definedName name="MB_PL">MBInt!$B$33:$Y$57</definedName>
    <definedName name="PR_Cofog_Emp">PR_Cofog!$E$3:$AB$122</definedName>
    <definedName name="PR_Cofog_WB">PR_Cofog!$E$128:$AB$247</definedName>
    <definedName name="PR_Dept_Emp">PR_Dept!$C$3:$Z$18</definedName>
    <definedName name="PR_Dept_WB">PR_Dept!$C$24:$Z$39</definedName>
    <definedName name="_xlnm.Print_Area" localSheetId="24">BoPdet!$A$1:$V$95</definedName>
    <definedName name="_xlnm.Print_Area" localSheetId="23">BoPsum!$A$1:$V$65</definedName>
    <definedName name="_xlnm.Print_Area" localSheetId="4">'BriefInd '!$A$1:$T$163</definedName>
    <definedName name="_xlnm.Print_Area" localSheetId="5">Census!$A$1:$L$27</definedName>
    <definedName name="_xlnm.Print_Area" localSheetId="21">CpiOld!$A$1:$AG$168</definedName>
    <definedName name="_xlnm.Print_Area" localSheetId="14">EmpInd!$A$1:$V$324</definedName>
    <definedName name="_xlnm.Print_Area" localSheetId="13">EmpInst!$A$1:$V$207</definedName>
    <definedName name="_xlnm.Print_Area" localSheetId="26">ExtD!$A$1:$V$26</definedName>
    <definedName name="_xlnm.Print_Area" localSheetId="27">ExtDLoan!$A$1:$G$15</definedName>
    <definedName name="_xlnm.Print_Area" localSheetId="29">GFSdet!$B$1:$AK$377</definedName>
    <definedName name="_xlnm.Print_Area" localSheetId="28">GFSsum!$B$1:$V$43</definedName>
    <definedName name="_xlnm.Print_Area" localSheetId="25">IIP!$A$1:$V$38</definedName>
    <definedName name="_xlnm.Print_Area" localSheetId="22">Imports!$A$1:$O$82</definedName>
    <definedName name="_xlnm.Print_Area" localSheetId="2">Index!$A$1:$C$106</definedName>
    <definedName name="_xlnm.Print_Area" localSheetId="11">NAExp!$A$1:$P$162</definedName>
    <definedName name="_xlnm.Print_Area" localSheetId="12">NAExpOth!$A$1:$P$70</definedName>
    <definedName name="_xlnm.Print_Area" localSheetId="7">NAgni!$A$1:$V$67</definedName>
    <definedName name="_xlnm.Print_Area" localSheetId="10">NAInc!$A$1:$V$66</definedName>
    <definedName name="_xlnm.Print_Area" localSheetId="8">NAInd!$A$1:$V$176</definedName>
    <definedName name="_xlnm.Print_Area" localSheetId="9">NAInst!$A$1:$V$110</definedName>
    <definedName name="_xlnm.Print_Area" localSheetId="6">NApc!$A$1:$I$40</definedName>
    <definedName name="_xlnm.Print_Area" localSheetId="16">PR_Cofog!$C$1:$N$373</definedName>
    <definedName name="_xlnm.Print_Area" localSheetId="15">PR_Dept!$A$1:$L$63</definedName>
    <definedName name="_xlnm.Print_Area" localSheetId="3">SumInd!$A$1:$V$166</definedName>
    <definedName name="_xlnm.Print_Area" localSheetId="17">Trsm!$A$1:$U$222</definedName>
    <definedName name="Rwvu.Print." hidden="1">#N/A</definedName>
    <definedName name="sencount" hidden="1">2</definedName>
    <definedName name="SS_Ind">EmpInd!$C$3:$AJ$160</definedName>
    <definedName name="SS_Int">EmpInst!$C$3:$AJ$102</definedName>
    <definedName name="Sys">DBLinks!$L$3:$L$4</definedName>
    <definedName name="Tb_BopDet">BoPdet!$C$3:$AJ$95</definedName>
    <definedName name="Tb_BopSum">BoPsum!$C$3:$AJ$64</definedName>
    <definedName name="Tb_ExtDebt">ExtD!$C$3:$AJ$25</definedName>
    <definedName name="Tb_IIP">IIP!$C$3:$AJ$37</definedName>
    <definedName name="Tdef_BopDet">DBLinks!$E$1485:$AM$1578</definedName>
    <definedName name="Tdef_BopSum">DBLinks!$E$1420:$AM$1482</definedName>
    <definedName name="Tdef_ExtDebt1">DBLinks!$E$1619:$AM$1642</definedName>
    <definedName name="TDef_Fisc">DBLinks!$B$62:$AK$437</definedName>
    <definedName name="Tdef_GDPE_cp">DBLinks!$D$1314:$AG$1343</definedName>
    <definedName name="Tdef_GDPE_kp">DBLinks!$D$1282:$AG$1311</definedName>
    <definedName name="Tdef_GDPE_kv">DBLinks!$D$1346:$AG$1347</definedName>
    <definedName name="Tdef_GDPIcpDet">DBLinks!$D$1192:$AL$1221</definedName>
    <definedName name="Tdef_GDPIcpSum">DBLinks!$D$1175:$AL$1189</definedName>
    <definedName name="Tdef_GDPPcpInd">DBLinks!$D$1079:$AL$1105</definedName>
    <definedName name="Tdef_GDPPcpInst">DBLinks!$D$1108:$AL$1123</definedName>
    <definedName name="Tdef_GDPPcvInd">DBLinks!$D$1126:$AL$1153</definedName>
    <definedName name="Tdef_GDPPcvInst">DBLinks!$D$1156:$AL$1172</definedName>
    <definedName name="Tdef_GFCE">DBLinks!$E$1379:$AH$1417</definedName>
    <definedName name="Tdef_GNI">DBLinks!$D$1223:$AL$1279</definedName>
    <definedName name="Tdef_HFCE">DBLinks!$E$1350:$AH$1376</definedName>
    <definedName name="Tdef_IIP">DBLinks!$E$1581:$AM$1616</definedName>
    <definedName name="Tdef_MB_Dcs">DBLinks!$A$582:$Y$665</definedName>
    <definedName name="TDef_MB_Dep">DBLinks!$A$668:$Y$682</definedName>
    <definedName name="TDef_MB_Int">DBLinks!$A$699:$Y$725</definedName>
    <definedName name="TDef_MB_Lend">DBLinks!$A$685:$Y$696</definedName>
    <definedName name="Tdef_MB_PL">DBLinks!$A$728:$Y$753</definedName>
    <definedName name="TDef_PR_Cofog">DBLinks!$A$459:$Y$579</definedName>
    <definedName name="TDef_PR_Dept">DBLinks!$A$440:$Y$456</definedName>
    <definedName name="Tdef_SS_ind">DBLinks!$D$860:$AL$1018</definedName>
    <definedName name="Tdef_SS_inst">DBLinks!$D$757:$AL$857</definedName>
    <definedName name="TDef_Sys">DBLinks!$Q$3:$R$5</definedName>
    <definedName name="Tdef_Trsm1">DBLinks!$D$1021:$AL$1034</definedName>
    <definedName name="Tdef_Trsm2">DBLinks!$D$1037:$AL$1052</definedName>
    <definedName name="Tdef_Trsm3">DBLinks!$D$1055:$AL$1076</definedName>
    <definedName name="temp1" localSheetId="4" hidden="1">{"'Sheet1'!$A$1:$I$48"}</definedName>
    <definedName name="temp1" localSheetId="3" hidden="1">{"'Sheet1'!$A$1:$I$48"}</definedName>
    <definedName name="temp1" hidden="1">{"'Sheet1'!$A$1:$I$48"}</definedName>
    <definedName name="TrsmEmp">Trsm!$B$105:$AI$125</definedName>
    <definedName name="TrsmRev">Trsm!$B$40:$AI$52</definedName>
    <definedName name="TrsmVA">Trsm!$B$78:$AI$92</definedName>
    <definedName name="yyy" localSheetId="4" hidden="1">{"'Sheet1'!$A$1:$I$48"}</definedName>
    <definedName name="yyy" localSheetId="30" hidden="1">{"'Sheet1'!$A$1:$I$48"}</definedName>
    <definedName name="yyy" localSheetId="25" hidden="1">{"'Sheet1'!$A$1:$I$48"}</definedName>
    <definedName name="yyy" localSheetId="12" hidden="1">{"'Sheet1'!$A$1:$I$48"}</definedName>
    <definedName name="yyy" localSheetId="3" hidden="1">{"'Sheet1'!$A$1:$I$48"}</definedName>
    <definedName name="yyy" hidden="1">{"'Sheet1'!$A$1:$I$48"}</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 i="60" l="1"/>
  <c r="P32" i="66" l="1"/>
  <c r="O3" i="55" l="1"/>
  <c r="O30" i="55"/>
  <c r="O64" i="55"/>
  <c r="O78" i="55" l="1"/>
  <c r="O25" i="55"/>
  <c r="W251" i="72" l="1"/>
  <c r="V42" i="50"/>
  <c r="V41" i="50"/>
  <c r="V25" i="50"/>
  <c r="V24" i="50"/>
  <c r="V23" i="50"/>
  <c r="V22" i="50"/>
  <c r="V20" i="50"/>
  <c r="V19" i="50"/>
  <c r="V18" i="50"/>
  <c r="V17" i="50"/>
  <c r="V16" i="50"/>
  <c r="V14" i="50"/>
  <c r="V13" i="50"/>
  <c r="V12" i="50"/>
  <c r="V10" i="50"/>
  <c r="V9" i="50"/>
  <c r="V8" i="50"/>
  <c r="V7" i="50"/>
  <c r="V6" i="50"/>
  <c r="V4" i="50"/>
  <c r="V3" i="50"/>
  <c r="V2" i="50"/>
  <c r="K2" i="65"/>
  <c r="K32" i="65" s="1"/>
  <c r="M191" i="88"/>
  <c r="M174" i="88"/>
  <c r="M88" i="88"/>
  <c r="M2" i="88"/>
  <c r="U211" i="28"/>
  <c r="U93" i="28"/>
  <c r="U95" i="28"/>
  <c r="U102" i="28"/>
  <c r="U88" i="28"/>
  <c r="U55" i="28"/>
  <c r="U58" i="28"/>
  <c r="U59" i="28"/>
  <c r="U60" i="28"/>
  <c r="U61" i="28"/>
  <c r="U69" i="28"/>
  <c r="U77" i="28"/>
  <c r="U39" i="28"/>
  <c r="N362" i="52"/>
  <c r="N350" i="52"/>
  <c r="N343" i="52"/>
  <c r="N328" i="52"/>
  <c r="N321" i="52"/>
  <c r="N314" i="52"/>
  <c r="N281" i="52"/>
  <c r="N274" i="52"/>
  <c r="N268" i="52"/>
  <c r="N254" i="52"/>
  <c r="N252" i="52"/>
  <c r="L40" i="7"/>
  <c r="L45" i="7"/>
  <c r="L46" i="7"/>
  <c r="L47" i="7"/>
  <c r="L48" i="7"/>
  <c r="L49" i="7"/>
  <c r="L50" i="7"/>
  <c r="L51" i="7"/>
  <c r="L52" i="7"/>
  <c r="L53" i="7"/>
  <c r="L54" i="7"/>
  <c r="L55" i="7"/>
  <c r="L56" i="7"/>
  <c r="L57" i="7"/>
  <c r="L59" i="7"/>
  <c r="L60" i="7"/>
  <c r="L61" i="7"/>
  <c r="L19" i="7"/>
  <c r="L23" i="7"/>
  <c r="V29"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137" i="27"/>
  <c r="V56" i="27"/>
  <c r="V57" i="27"/>
  <c r="V58" i="27"/>
  <c r="V59" i="27"/>
  <c r="V60" i="27"/>
  <c r="V61" i="27"/>
  <c r="V62" i="27"/>
  <c r="V63" i="27"/>
  <c r="V64" i="27"/>
  <c r="V65" i="27"/>
  <c r="V66" i="27"/>
  <c r="V67" i="27"/>
  <c r="V68" i="27"/>
  <c r="V69" i="27"/>
  <c r="V70" i="27"/>
  <c r="V71" i="27"/>
  <c r="V72" i="27"/>
  <c r="V73" i="27"/>
  <c r="V74" i="27"/>
  <c r="V75" i="27"/>
  <c r="V76" i="27"/>
  <c r="V77" i="27"/>
  <c r="V78" i="27"/>
  <c r="V79"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10" i="27"/>
  <c r="V105" i="26"/>
  <c r="V106" i="26"/>
  <c r="V107" i="26"/>
  <c r="V108" i="26"/>
  <c r="V126" i="26" s="1"/>
  <c r="V109" i="26"/>
  <c r="V110" i="26"/>
  <c r="V111" i="26"/>
  <c r="V112" i="26"/>
  <c r="V130" i="26" s="1"/>
  <c r="V113" i="26"/>
  <c r="V114" i="26"/>
  <c r="V115" i="26"/>
  <c r="V116" i="26"/>
  <c r="V134" i="26" s="1"/>
  <c r="V117" i="26"/>
  <c r="V118" i="26"/>
  <c r="V119" i="26"/>
  <c r="V123" i="26"/>
  <c r="V124" i="26"/>
  <c r="V125" i="26"/>
  <c r="V127" i="26"/>
  <c r="V128" i="26"/>
  <c r="V129" i="26"/>
  <c r="V131" i="26"/>
  <c r="V132" i="26"/>
  <c r="V133" i="26"/>
  <c r="V135" i="26"/>
  <c r="V136" i="26"/>
  <c r="V137" i="26"/>
  <c r="V140" i="26"/>
  <c r="V141" i="26"/>
  <c r="V154" i="26" s="1"/>
  <c r="V142" i="26"/>
  <c r="V143" i="26"/>
  <c r="V144" i="26"/>
  <c r="V145" i="26"/>
  <c r="V179" i="26" s="1"/>
  <c r="V197" i="26" s="1"/>
  <c r="V146" i="26"/>
  <c r="V147" i="26"/>
  <c r="V148" i="26"/>
  <c r="V149" i="26"/>
  <c r="V183" i="26" s="1"/>
  <c r="V201" i="26" s="1"/>
  <c r="V150" i="26"/>
  <c r="V151" i="26"/>
  <c r="V152" i="26"/>
  <c r="V153" i="26"/>
  <c r="V187" i="26" s="1"/>
  <c r="V205" i="26" s="1"/>
  <c r="V157" i="26"/>
  <c r="V158" i="26"/>
  <c r="V159" i="26"/>
  <c r="V176" i="26" s="1"/>
  <c r="V194" i="26" s="1"/>
  <c r="V160" i="26"/>
  <c r="V161" i="26"/>
  <c r="V162" i="26"/>
  <c r="V163" i="26"/>
  <c r="V180" i="26" s="1"/>
  <c r="V198" i="26" s="1"/>
  <c r="V164" i="26"/>
  <c r="V165" i="26"/>
  <c r="V166" i="26"/>
  <c r="V167" i="26"/>
  <c r="V171" i="26" s="1"/>
  <c r="V168" i="26"/>
  <c r="V169" i="26"/>
  <c r="V170" i="26"/>
  <c r="V174" i="26"/>
  <c r="V177" i="26"/>
  <c r="V195" i="26" s="1"/>
  <c r="V178" i="26"/>
  <c r="V181" i="26"/>
  <c r="V199" i="26" s="1"/>
  <c r="V182" i="26"/>
  <c r="V184" i="26"/>
  <c r="V185" i="26"/>
  <c r="V203" i="26" s="1"/>
  <c r="V186" i="26"/>
  <c r="V192" i="26"/>
  <c r="V196" i="26"/>
  <c r="V200" i="26"/>
  <c r="V202" i="26"/>
  <c r="V204" i="26"/>
  <c r="V88" i="26"/>
  <c r="V36" i="26"/>
  <c r="V37" i="26"/>
  <c r="V38" i="26"/>
  <c r="V39" i="26"/>
  <c r="V57" i="26" s="1"/>
  <c r="V40" i="26"/>
  <c r="V41" i="26"/>
  <c r="V42" i="26"/>
  <c r="V43" i="26"/>
  <c r="V61" i="26" s="1"/>
  <c r="V44" i="26"/>
  <c r="V45" i="26"/>
  <c r="V46" i="26"/>
  <c r="V47" i="26"/>
  <c r="V65" i="26" s="1"/>
  <c r="V48" i="26"/>
  <c r="V49" i="26"/>
  <c r="V50" i="26"/>
  <c r="V54" i="26"/>
  <c r="V55" i="26"/>
  <c r="V56" i="26"/>
  <c r="V58" i="26"/>
  <c r="V59" i="26"/>
  <c r="V60" i="26"/>
  <c r="V62" i="26"/>
  <c r="V63" i="26"/>
  <c r="V64" i="26"/>
  <c r="V66" i="26"/>
  <c r="V67" i="26"/>
  <c r="V68" i="26"/>
  <c r="V71" i="26"/>
  <c r="V19" i="26"/>
  <c r="V30" i="50" l="1"/>
  <c r="V33" i="50"/>
  <c r="U94" i="28"/>
  <c r="U96" i="28" s="1"/>
  <c r="U97" i="28" s="1"/>
  <c r="U98" i="28" s="1"/>
  <c r="V29" i="50"/>
  <c r="V32" i="50"/>
  <c r="V36" i="50"/>
  <c r="V34" i="50"/>
  <c r="V27" i="50"/>
  <c r="V31" i="50"/>
  <c r="V35" i="50"/>
  <c r="U99" i="28"/>
  <c r="U54" i="28"/>
  <c r="U56" i="28"/>
  <c r="V28" i="50"/>
  <c r="V188" i="26"/>
  <c r="V206" i="26" s="1"/>
  <c r="V67" i="83" s="1"/>
  <c r="V68" i="83" s="1"/>
  <c r="V175" i="26"/>
  <c r="V193" i="26" s="1"/>
  <c r="P102" i="66"/>
  <c r="P103" i="66"/>
  <c r="P104" i="66"/>
  <c r="P105" i="66"/>
  <c r="P106" i="66"/>
  <c r="P107" i="66"/>
  <c r="P108" i="66"/>
  <c r="P109" i="66"/>
  <c r="P110" i="66"/>
  <c r="P111" i="66"/>
  <c r="P112" i="66"/>
  <c r="P113" i="66"/>
  <c r="P114" i="66"/>
  <c r="P115" i="66"/>
  <c r="P116" i="66"/>
  <c r="P117" i="66"/>
  <c r="P118" i="66"/>
  <c r="P119" i="66"/>
  <c r="P120" i="66"/>
  <c r="P121" i="66"/>
  <c r="P122" i="66"/>
  <c r="P123" i="66"/>
  <c r="P124" i="66"/>
  <c r="P125" i="66"/>
  <c r="P126" i="66"/>
  <c r="P127" i="66"/>
  <c r="P128" i="66"/>
  <c r="P132" i="66"/>
  <c r="P101" i="66" s="1"/>
  <c r="P133" i="66"/>
  <c r="P134" i="66"/>
  <c r="P135" i="66"/>
  <c r="P136" i="66"/>
  <c r="P137" i="66"/>
  <c r="P138" i="66"/>
  <c r="P139" i="66"/>
  <c r="P140" i="66"/>
  <c r="P141" i="66"/>
  <c r="P142" i="66"/>
  <c r="P143" i="66"/>
  <c r="P144" i="66"/>
  <c r="P145" i="66"/>
  <c r="P146" i="66"/>
  <c r="P147" i="66"/>
  <c r="P148" i="66"/>
  <c r="P149" i="66"/>
  <c r="P150" i="66"/>
  <c r="P151" i="66"/>
  <c r="P152" i="66"/>
  <c r="P153" i="66"/>
  <c r="P154" i="66"/>
  <c r="P155" i="66"/>
  <c r="P156" i="66"/>
  <c r="P157" i="66"/>
  <c r="P158" i="66"/>
  <c r="P159" i="66"/>
  <c r="P160" i="66"/>
  <c r="P161" i="66"/>
  <c r="P97" i="66"/>
  <c r="P67" i="66"/>
  <c r="P36" i="66"/>
  <c r="P63" i="66"/>
  <c r="P40" i="66" s="1"/>
  <c r="P64" i="66"/>
  <c r="V19" i="13"/>
  <c r="V20" i="13"/>
  <c r="V21" i="13"/>
  <c r="V22" i="13"/>
  <c r="V23" i="13"/>
  <c r="V24" i="13"/>
  <c r="V25" i="13"/>
  <c r="V26" i="13"/>
  <c r="V27" i="13"/>
  <c r="V29" i="13"/>
  <c r="V30" i="13"/>
  <c r="V31" i="13"/>
  <c r="V33" i="13"/>
  <c r="V58" i="12"/>
  <c r="V59" i="12"/>
  <c r="V60" i="12"/>
  <c r="V61" i="12"/>
  <c r="V62" i="12"/>
  <c r="V63" i="12"/>
  <c r="V64" i="12"/>
  <c r="V65" i="12"/>
  <c r="V66" i="12"/>
  <c r="V67" i="12"/>
  <c r="V68" i="12"/>
  <c r="V69" i="12"/>
  <c r="V70" i="12"/>
  <c r="V71" i="12"/>
  <c r="V72" i="12"/>
  <c r="V73" i="12"/>
  <c r="V76" i="12"/>
  <c r="V77" i="12"/>
  <c r="V78" i="12"/>
  <c r="V79" i="12"/>
  <c r="V80" i="12"/>
  <c r="V81" i="12"/>
  <c r="V82" i="12"/>
  <c r="V83" i="12"/>
  <c r="V84" i="12"/>
  <c r="V85" i="12"/>
  <c r="V86" i="12"/>
  <c r="V87" i="12"/>
  <c r="V88" i="12"/>
  <c r="V89" i="12"/>
  <c r="V90" i="12"/>
  <c r="V91" i="12"/>
  <c r="V94" i="12"/>
  <c r="V40" i="12"/>
  <c r="V21" i="12"/>
  <c r="V36" i="12"/>
  <c r="V22" i="12" s="1"/>
  <c r="V91" i="48"/>
  <c r="V92" i="48"/>
  <c r="V93" i="48"/>
  <c r="V94" i="48"/>
  <c r="V95" i="48"/>
  <c r="V96" i="48"/>
  <c r="V97" i="48"/>
  <c r="V98" i="48"/>
  <c r="V99" i="48"/>
  <c r="V100" i="48"/>
  <c r="V101" i="48"/>
  <c r="V102" i="48"/>
  <c r="V103" i="48"/>
  <c r="V104" i="48"/>
  <c r="V105" i="48"/>
  <c r="V106" i="48"/>
  <c r="V107" i="48"/>
  <c r="V108" i="48"/>
  <c r="V109" i="48"/>
  <c r="V110" i="48"/>
  <c r="V111" i="48"/>
  <c r="V112" i="48"/>
  <c r="V113" i="48"/>
  <c r="V114" i="48"/>
  <c r="V115" i="48"/>
  <c r="V116" i="48"/>
  <c r="V117" i="48"/>
  <c r="V120" i="48"/>
  <c r="V121" i="48"/>
  <c r="V122" i="48"/>
  <c r="V123" i="48"/>
  <c r="V124" i="48"/>
  <c r="V125" i="48"/>
  <c r="V126" i="48"/>
  <c r="V127" i="48"/>
  <c r="V128" i="48"/>
  <c r="V129" i="48"/>
  <c r="V130" i="48"/>
  <c r="V131" i="48"/>
  <c r="V132" i="48"/>
  <c r="V133" i="48"/>
  <c r="V134" i="48"/>
  <c r="V135" i="48"/>
  <c r="V136" i="48"/>
  <c r="V137" i="48"/>
  <c r="V138" i="48"/>
  <c r="V139" i="48"/>
  <c r="V140" i="48"/>
  <c r="V141" i="48"/>
  <c r="V142" i="48"/>
  <c r="V143" i="48"/>
  <c r="V144" i="48"/>
  <c r="V145" i="48"/>
  <c r="V146" i="48"/>
  <c r="V149" i="48"/>
  <c r="V32" i="48"/>
  <c r="V58" i="48"/>
  <c r="V36" i="48" s="1"/>
  <c r="V62" i="48"/>
  <c r="V2" i="83"/>
  <c r="V4" i="83"/>
  <c r="V5" i="83"/>
  <c r="V6" i="83"/>
  <c r="V7" i="83"/>
  <c r="V8" i="83"/>
  <c r="V10" i="83"/>
  <c r="V12" i="83"/>
  <c r="V13" i="83"/>
  <c r="V14" i="83"/>
  <c r="V15" i="83"/>
  <c r="V16" i="83"/>
  <c r="V17" i="83"/>
  <c r="V18" i="83"/>
  <c r="V19" i="83"/>
  <c r="V21" i="83"/>
  <c r="V22" i="83"/>
  <c r="V23" i="83"/>
  <c r="V24" i="83"/>
  <c r="V25" i="83"/>
  <c r="V26" i="83"/>
  <c r="V27" i="83"/>
  <c r="V29" i="83"/>
  <c r="V31" i="83"/>
  <c r="V32" i="83"/>
  <c r="V33" i="83"/>
  <c r="V34" i="83"/>
  <c r="V35" i="83"/>
  <c r="V37" i="83"/>
  <c r="V40" i="83"/>
  <c r="V42" i="83"/>
  <c r="V43" i="83"/>
  <c r="V44" i="83"/>
  <c r="V46" i="83"/>
  <c r="V47" i="83" s="1"/>
  <c r="V48" i="83"/>
  <c r="V49" i="83" s="1"/>
  <c r="V50" i="83"/>
  <c r="V51" i="83" s="1"/>
  <c r="V53" i="83"/>
  <c r="V54" i="83"/>
  <c r="V55" i="83"/>
  <c r="V41" i="83" s="1"/>
  <c r="V61" i="83"/>
  <c r="V62" i="83"/>
  <c r="V63" i="83"/>
  <c r="V64" i="83"/>
  <c r="V65" i="83"/>
  <c r="V66" i="83" s="1"/>
  <c r="V70" i="83"/>
  <c r="V72" i="83"/>
  <c r="V73" i="83"/>
  <c r="V74" i="83"/>
  <c r="V75" i="83"/>
  <c r="V76" i="83"/>
  <c r="V77" i="83"/>
  <c r="V78" i="83"/>
  <c r="V80" i="83"/>
  <c r="V81" i="83"/>
  <c r="V82" i="83"/>
  <c r="V83" i="83"/>
  <c r="V84" i="83"/>
  <c r="V96" i="83"/>
  <c r="V97" i="83"/>
  <c r="V98" i="83"/>
  <c r="V99" i="83"/>
  <c r="V100" i="83"/>
  <c r="V101" i="83"/>
  <c r="V102" i="83"/>
  <c r="V103" i="83"/>
  <c r="V104" i="83"/>
  <c r="V105" i="83"/>
  <c r="V106" i="83"/>
  <c r="V110" i="83"/>
  <c r="V109" i="83" s="1"/>
  <c r="V111" i="83"/>
  <c r="V113" i="83"/>
  <c r="V114" i="83"/>
  <c r="V115" i="83"/>
  <c r="V116" i="83"/>
  <c r="V117" i="83"/>
  <c r="V118" i="83"/>
  <c r="V119" i="83"/>
  <c r="V120" i="83"/>
  <c r="V121" i="83"/>
  <c r="V122" i="83"/>
  <c r="V123" i="83"/>
  <c r="V125" i="83"/>
  <c r="V126" i="83"/>
  <c r="V127" i="83"/>
  <c r="V128" i="83"/>
  <c r="V129" i="83"/>
  <c r="V131" i="83"/>
  <c r="V132" i="83"/>
  <c r="V133" i="83"/>
  <c r="V135" i="83"/>
  <c r="V136" i="83" s="1"/>
  <c r="V138" i="83"/>
  <c r="V140" i="83"/>
  <c r="V142" i="83"/>
  <c r="V143" i="83" s="1"/>
  <c r="V144" i="83"/>
  <c r="V151" i="83"/>
  <c r="V152" i="83"/>
  <c r="V153" i="83"/>
  <c r="V154" i="83"/>
  <c r="V155" i="83"/>
  <c r="V156" i="83"/>
  <c r="V157" i="83"/>
  <c r="V158" i="83"/>
  <c r="V159" i="83"/>
  <c r="V160" i="83"/>
  <c r="P55" i="66" l="1"/>
  <c r="V35" i="12"/>
  <c r="V33" i="12"/>
  <c r="V31" i="12"/>
  <c r="V29" i="12"/>
  <c r="V27" i="12"/>
  <c r="V25" i="12"/>
  <c r="V23" i="12"/>
  <c r="V34" i="12"/>
  <c r="V32" i="12"/>
  <c r="V30" i="12"/>
  <c r="V28" i="12"/>
  <c r="V26" i="12"/>
  <c r="V24" i="12"/>
  <c r="V55" i="48"/>
  <c r="V39" i="48"/>
  <c r="V59" i="48"/>
  <c r="V51" i="48"/>
  <c r="V35" i="48"/>
  <c r="V47" i="48"/>
  <c r="V56" i="48"/>
  <c r="V43" i="48"/>
  <c r="V87" i="83"/>
  <c r="V79" i="83"/>
  <c r="V112" i="83"/>
  <c r="V56" i="83"/>
  <c r="P51" i="66"/>
  <c r="P39" i="66"/>
  <c r="P62" i="66"/>
  <c r="P58" i="66"/>
  <c r="P54" i="66"/>
  <c r="P50" i="66"/>
  <c r="P46" i="66"/>
  <c r="P42" i="66"/>
  <c r="P38" i="66"/>
  <c r="P59" i="66"/>
  <c r="P47" i="66"/>
  <c r="P43" i="66"/>
  <c r="P61" i="66"/>
  <c r="P57" i="66"/>
  <c r="P53" i="66"/>
  <c r="P49" i="66"/>
  <c r="P45" i="66"/>
  <c r="P41" i="66"/>
  <c r="P37" i="66"/>
  <c r="P60" i="66"/>
  <c r="P56" i="66"/>
  <c r="P52" i="66"/>
  <c r="P48" i="66"/>
  <c r="P44" i="66"/>
  <c r="V54" i="48"/>
  <c r="V50" i="48"/>
  <c r="V46" i="48"/>
  <c r="V42" i="48"/>
  <c r="V38" i="48"/>
  <c r="V34" i="48"/>
  <c r="V57" i="48"/>
  <c r="V53" i="48"/>
  <c r="V49" i="48"/>
  <c r="V45" i="48"/>
  <c r="V41" i="48"/>
  <c r="V37" i="48"/>
  <c r="V33" i="48"/>
  <c r="V52" i="48"/>
  <c r="V48" i="48"/>
  <c r="V44" i="48"/>
  <c r="V40" i="48"/>
  <c r="V93" i="83"/>
  <c r="V94" i="83"/>
  <c r="V91" i="83"/>
  <c r="V92" i="83"/>
  <c r="V88" i="83"/>
  <c r="V89" i="83"/>
  <c r="V134" i="83"/>
  <c r="V86" i="83"/>
  <c r="V52" i="83"/>
  <c r="V90" i="83"/>
  <c r="V59" i="83"/>
  <c r="V60" i="83" s="1"/>
  <c r="V57" i="83"/>
  <c r="V58" i="83" s="1"/>
  <c r="S197" i="28" l="1"/>
  <c r="T197" i="28"/>
  <c r="U151" i="28"/>
  <c r="U152" i="28"/>
  <c r="U35" i="28"/>
  <c r="U20" i="28"/>
  <c r="U21" i="28"/>
  <c r="U16" i="28"/>
  <c r="U17" i="28"/>
  <c r="U10" i="28"/>
  <c r="V150" i="83" l="1"/>
  <c r="U62" i="28"/>
  <c r="V145" i="83"/>
  <c r="V147" i="83" s="1"/>
  <c r="U65" i="28"/>
  <c r="V146" i="83"/>
  <c r="U22" i="28"/>
  <c r="U23" i="28"/>
  <c r="V149" i="83" s="1"/>
  <c r="U19" i="28"/>
  <c r="U18" i="28"/>
  <c r="V148" i="83" l="1"/>
  <c r="U66" i="28"/>
  <c r="U63" i="28"/>
  <c r="C121" i="48"/>
  <c r="D121" i="48"/>
  <c r="E121" i="48"/>
  <c r="F121" i="48"/>
  <c r="G121" i="48"/>
  <c r="H121" i="48"/>
  <c r="I121" i="48"/>
  <c r="J121" i="48"/>
  <c r="K121" i="48"/>
  <c r="L121" i="48"/>
  <c r="M121" i="48"/>
  <c r="N121" i="48"/>
  <c r="O121" i="48"/>
  <c r="P121" i="48"/>
  <c r="Q121" i="48"/>
  <c r="R121" i="48"/>
  <c r="S121" i="48"/>
  <c r="T121" i="48"/>
  <c r="C122" i="48"/>
  <c r="D122" i="48"/>
  <c r="E122" i="48"/>
  <c r="F122" i="48"/>
  <c r="G122" i="48"/>
  <c r="H122" i="48"/>
  <c r="I122" i="48"/>
  <c r="J122" i="48"/>
  <c r="K122" i="48"/>
  <c r="L122" i="48"/>
  <c r="M122" i="48"/>
  <c r="N122" i="48"/>
  <c r="O122" i="48"/>
  <c r="P122" i="48"/>
  <c r="Q122" i="48"/>
  <c r="R122" i="48"/>
  <c r="S122" i="48"/>
  <c r="T122" i="48"/>
  <c r="C123" i="48"/>
  <c r="D123" i="48"/>
  <c r="E123" i="48"/>
  <c r="F123" i="48"/>
  <c r="G123" i="48"/>
  <c r="H123" i="48"/>
  <c r="I123" i="48"/>
  <c r="J123" i="48"/>
  <c r="K123" i="48"/>
  <c r="L123" i="48"/>
  <c r="M123" i="48"/>
  <c r="N123" i="48"/>
  <c r="O123" i="48"/>
  <c r="P123" i="48"/>
  <c r="Q123" i="48"/>
  <c r="R123" i="48"/>
  <c r="S123" i="48"/>
  <c r="T123" i="48"/>
  <c r="C124" i="48"/>
  <c r="D124" i="48"/>
  <c r="E124" i="48"/>
  <c r="F124" i="48"/>
  <c r="G124" i="48"/>
  <c r="H124" i="48"/>
  <c r="I124" i="48"/>
  <c r="J124" i="48"/>
  <c r="K124" i="48"/>
  <c r="L124" i="48"/>
  <c r="M124" i="48"/>
  <c r="N124" i="48"/>
  <c r="O124" i="48"/>
  <c r="P124" i="48"/>
  <c r="Q124" i="48"/>
  <c r="R124" i="48"/>
  <c r="S124" i="48"/>
  <c r="T124" i="48"/>
  <c r="C125" i="48"/>
  <c r="D125" i="48"/>
  <c r="E125" i="48"/>
  <c r="F125" i="48"/>
  <c r="G125" i="48"/>
  <c r="H125" i="48"/>
  <c r="I125" i="48"/>
  <c r="J125" i="48"/>
  <c r="K125" i="48"/>
  <c r="L125" i="48"/>
  <c r="M125" i="48"/>
  <c r="N125" i="48"/>
  <c r="O125" i="48"/>
  <c r="P125" i="48"/>
  <c r="Q125" i="48"/>
  <c r="R125" i="48"/>
  <c r="S125" i="48"/>
  <c r="T125" i="48"/>
  <c r="C126" i="48"/>
  <c r="D126" i="48"/>
  <c r="E126" i="48"/>
  <c r="F126" i="48"/>
  <c r="G126" i="48"/>
  <c r="H126" i="48"/>
  <c r="I126" i="48"/>
  <c r="J126" i="48"/>
  <c r="K126" i="48"/>
  <c r="L126" i="48"/>
  <c r="M126" i="48"/>
  <c r="N126" i="48"/>
  <c r="O126" i="48"/>
  <c r="P126" i="48"/>
  <c r="Q126" i="48"/>
  <c r="R126" i="48"/>
  <c r="S126" i="48"/>
  <c r="T126" i="48"/>
  <c r="C127" i="48"/>
  <c r="D127" i="48"/>
  <c r="E127" i="48"/>
  <c r="F127" i="48"/>
  <c r="G127" i="48"/>
  <c r="H127" i="48"/>
  <c r="I127" i="48"/>
  <c r="J127" i="48"/>
  <c r="K127" i="48"/>
  <c r="L127" i="48"/>
  <c r="M127" i="48"/>
  <c r="N127" i="48"/>
  <c r="O127" i="48"/>
  <c r="P127" i="48"/>
  <c r="Q127" i="48"/>
  <c r="R127" i="48"/>
  <c r="S127" i="48"/>
  <c r="T127" i="48"/>
  <c r="C128" i="48"/>
  <c r="D128" i="48"/>
  <c r="E128" i="48"/>
  <c r="F128" i="48"/>
  <c r="G128" i="48"/>
  <c r="H128" i="48"/>
  <c r="I128" i="48"/>
  <c r="J128" i="48"/>
  <c r="K128" i="48"/>
  <c r="L128" i="48"/>
  <c r="M128" i="48"/>
  <c r="N128" i="48"/>
  <c r="O128" i="48"/>
  <c r="P128" i="48"/>
  <c r="Q128" i="48"/>
  <c r="R128" i="48"/>
  <c r="S128" i="48"/>
  <c r="T128" i="48"/>
  <c r="C129" i="48"/>
  <c r="D129" i="48"/>
  <c r="E129" i="48"/>
  <c r="F129" i="48"/>
  <c r="G129" i="48"/>
  <c r="H129" i="48"/>
  <c r="I129" i="48"/>
  <c r="J129" i="48"/>
  <c r="K129" i="48"/>
  <c r="L129" i="48"/>
  <c r="M129" i="48"/>
  <c r="N129" i="48"/>
  <c r="O129" i="48"/>
  <c r="P129" i="48"/>
  <c r="Q129" i="48"/>
  <c r="R129" i="48"/>
  <c r="S129" i="48"/>
  <c r="T129" i="48"/>
  <c r="C130" i="48"/>
  <c r="D130" i="48"/>
  <c r="E130" i="48"/>
  <c r="F130" i="48"/>
  <c r="G130" i="48"/>
  <c r="H130" i="48"/>
  <c r="I130" i="48"/>
  <c r="J130" i="48"/>
  <c r="K130" i="48"/>
  <c r="L130" i="48"/>
  <c r="M130" i="48"/>
  <c r="N130" i="48"/>
  <c r="O130" i="48"/>
  <c r="P130" i="48"/>
  <c r="Q130" i="48"/>
  <c r="R130" i="48"/>
  <c r="S130" i="48"/>
  <c r="T130" i="48"/>
  <c r="C131" i="48"/>
  <c r="D131" i="48"/>
  <c r="E131" i="48"/>
  <c r="F131" i="48"/>
  <c r="G131" i="48"/>
  <c r="H131" i="48"/>
  <c r="I131" i="48"/>
  <c r="J131" i="48"/>
  <c r="K131" i="48"/>
  <c r="L131" i="48"/>
  <c r="M131" i="48"/>
  <c r="N131" i="48"/>
  <c r="O131" i="48"/>
  <c r="P131" i="48"/>
  <c r="Q131" i="48"/>
  <c r="R131" i="48"/>
  <c r="S131" i="48"/>
  <c r="T131" i="48"/>
  <c r="C132" i="48"/>
  <c r="D132" i="48"/>
  <c r="E132" i="48"/>
  <c r="F132" i="48"/>
  <c r="G132" i="48"/>
  <c r="H132" i="48"/>
  <c r="I132" i="48"/>
  <c r="J132" i="48"/>
  <c r="K132" i="48"/>
  <c r="L132" i="48"/>
  <c r="M132" i="48"/>
  <c r="N132" i="48"/>
  <c r="O132" i="48"/>
  <c r="P132" i="48"/>
  <c r="Q132" i="48"/>
  <c r="R132" i="48"/>
  <c r="S132" i="48"/>
  <c r="T132" i="48"/>
  <c r="C133" i="48"/>
  <c r="D133" i="48"/>
  <c r="E133" i="48"/>
  <c r="F133" i="48"/>
  <c r="G133" i="48"/>
  <c r="H133" i="48"/>
  <c r="I133" i="48"/>
  <c r="J133" i="48"/>
  <c r="K133" i="48"/>
  <c r="L133" i="48"/>
  <c r="M133" i="48"/>
  <c r="N133" i="48"/>
  <c r="O133" i="48"/>
  <c r="P133" i="48"/>
  <c r="Q133" i="48"/>
  <c r="R133" i="48"/>
  <c r="S133" i="48"/>
  <c r="T133" i="48"/>
  <c r="C134" i="48"/>
  <c r="D134" i="48"/>
  <c r="E134" i="48"/>
  <c r="F134" i="48"/>
  <c r="G134" i="48"/>
  <c r="H134" i="48"/>
  <c r="I134" i="48"/>
  <c r="J134" i="48"/>
  <c r="K134" i="48"/>
  <c r="L134" i="48"/>
  <c r="M134" i="48"/>
  <c r="N134" i="48"/>
  <c r="O134" i="48"/>
  <c r="P134" i="48"/>
  <c r="Q134" i="48"/>
  <c r="R134" i="48"/>
  <c r="S134" i="48"/>
  <c r="T134" i="48"/>
  <c r="C135" i="48"/>
  <c r="D135" i="48"/>
  <c r="E135" i="48"/>
  <c r="F135" i="48"/>
  <c r="G135" i="48"/>
  <c r="H135" i="48"/>
  <c r="I135" i="48"/>
  <c r="J135" i="48"/>
  <c r="K135" i="48"/>
  <c r="L135" i="48"/>
  <c r="M135" i="48"/>
  <c r="N135" i="48"/>
  <c r="O135" i="48"/>
  <c r="P135" i="48"/>
  <c r="Q135" i="48"/>
  <c r="R135" i="48"/>
  <c r="S135" i="48"/>
  <c r="T135" i="48"/>
  <c r="C136" i="48"/>
  <c r="D136" i="48"/>
  <c r="E136" i="48"/>
  <c r="F136" i="48"/>
  <c r="G136" i="48"/>
  <c r="H136" i="48"/>
  <c r="I136" i="48"/>
  <c r="J136" i="48"/>
  <c r="K136" i="48"/>
  <c r="L136" i="48"/>
  <c r="M136" i="48"/>
  <c r="N136" i="48"/>
  <c r="O136" i="48"/>
  <c r="P136" i="48"/>
  <c r="Q136" i="48"/>
  <c r="R136" i="48"/>
  <c r="S136" i="48"/>
  <c r="T136" i="48"/>
  <c r="C137" i="48"/>
  <c r="D137" i="48"/>
  <c r="E137" i="48"/>
  <c r="F137" i="48"/>
  <c r="G137" i="48"/>
  <c r="H137" i="48"/>
  <c r="I137" i="48"/>
  <c r="J137" i="48"/>
  <c r="K137" i="48"/>
  <c r="L137" i="48"/>
  <c r="M137" i="48"/>
  <c r="N137" i="48"/>
  <c r="O137" i="48"/>
  <c r="P137" i="48"/>
  <c r="Q137" i="48"/>
  <c r="R137" i="48"/>
  <c r="S137" i="48"/>
  <c r="T137" i="48"/>
  <c r="C138" i="48"/>
  <c r="D138" i="48"/>
  <c r="E138" i="48"/>
  <c r="F138" i="48"/>
  <c r="G138" i="48"/>
  <c r="H138" i="48"/>
  <c r="I138" i="48"/>
  <c r="J138" i="48"/>
  <c r="K138" i="48"/>
  <c r="L138" i="48"/>
  <c r="M138" i="48"/>
  <c r="N138" i="48"/>
  <c r="O138" i="48"/>
  <c r="P138" i="48"/>
  <c r="Q138" i="48"/>
  <c r="R138" i="48"/>
  <c r="S138" i="48"/>
  <c r="T138" i="48"/>
  <c r="C139" i="48"/>
  <c r="D139" i="48"/>
  <c r="E139" i="48"/>
  <c r="F139" i="48"/>
  <c r="G139" i="48"/>
  <c r="H139" i="48"/>
  <c r="I139" i="48"/>
  <c r="J139" i="48"/>
  <c r="K139" i="48"/>
  <c r="L139" i="48"/>
  <c r="M139" i="48"/>
  <c r="N139" i="48"/>
  <c r="O139" i="48"/>
  <c r="P139" i="48"/>
  <c r="Q139" i="48"/>
  <c r="R139" i="48"/>
  <c r="S139" i="48"/>
  <c r="T139" i="48"/>
  <c r="C140" i="48"/>
  <c r="D140" i="48"/>
  <c r="E140" i="48"/>
  <c r="F140" i="48"/>
  <c r="G140" i="48"/>
  <c r="H140" i="48"/>
  <c r="I140" i="48"/>
  <c r="J140" i="48"/>
  <c r="K140" i="48"/>
  <c r="L140" i="48"/>
  <c r="M140" i="48"/>
  <c r="N140" i="48"/>
  <c r="O140" i="48"/>
  <c r="P140" i="48"/>
  <c r="Q140" i="48"/>
  <c r="R140" i="48"/>
  <c r="S140" i="48"/>
  <c r="T140" i="48"/>
  <c r="C141" i="48"/>
  <c r="D141" i="48"/>
  <c r="E141" i="48"/>
  <c r="F141" i="48"/>
  <c r="G141" i="48"/>
  <c r="H141" i="48"/>
  <c r="I141" i="48"/>
  <c r="J141" i="48"/>
  <c r="K141" i="48"/>
  <c r="L141" i="48"/>
  <c r="M141" i="48"/>
  <c r="N141" i="48"/>
  <c r="O141" i="48"/>
  <c r="P141" i="48"/>
  <c r="Q141" i="48"/>
  <c r="R141" i="48"/>
  <c r="S141" i="48"/>
  <c r="T141" i="48"/>
  <c r="C142" i="48"/>
  <c r="D142" i="48"/>
  <c r="E142" i="48"/>
  <c r="F142" i="48"/>
  <c r="G142" i="48"/>
  <c r="H142" i="48"/>
  <c r="I142" i="48"/>
  <c r="J142" i="48"/>
  <c r="K142" i="48"/>
  <c r="L142" i="48"/>
  <c r="M142" i="48"/>
  <c r="N142" i="48"/>
  <c r="O142" i="48"/>
  <c r="P142" i="48"/>
  <c r="Q142" i="48"/>
  <c r="R142" i="48"/>
  <c r="S142" i="48"/>
  <c r="T142" i="48"/>
  <c r="C143" i="48"/>
  <c r="D143" i="48"/>
  <c r="E143" i="48"/>
  <c r="F143" i="48"/>
  <c r="G143" i="48"/>
  <c r="H143" i="48"/>
  <c r="I143" i="48"/>
  <c r="J143" i="48"/>
  <c r="K143" i="48"/>
  <c r="L143" i="48"/>
  <c r="M143" i="48"/>
  <c r="N143" i="48"/>
  <c r="O143" i="48"/>
  <c r="P143" i="48"/>
  <c r="Q143" i="48"/>
  <c r="R143" i="48"/>
  <c r="S143" i="48"/>
  <c r="T143" i="48"/>
  <c r="C144" i="48"/>
  <c r="D144" i="48"/>
  <c r="E144" i="48"/>
  <c r="F144" i="48"/>
  <c r="G144" i="48"/>
  <c r="H144" i="48"/>
  <c r="I144" i="48"/>
  <c r="J144" i="48"/>
  <c r="K144" i="48"/>
  <c r="L144" i="48"/>
  <c r="M144" i="48"/>
  <c r="N144" i="48"/>
  <c r="O144" i="48"/>
  <c r="P144" i="48"/>
  <c r="Q144" i="48"/>
  <c r="R144" i="48"/>
  <c r="S144" i="48"/>
  <c r="T144" i="48"/>
  <c r="C145" i="48"/>
  <c r="D145" i="48"/>
  <c r="E145" i="48"/>
  <c r="F145" i="48"/>
  <c r="G145" i="48"/>
  <c r="H145" i="48"/>
  <c r="I145" i="48"/>
  <c r="J145" i="48"/>
  <c r="K145" i="48"/>
  <c r="L145" i="48"/>
  <c r="M145" i="48"/>
  <c r="N145" i="48"/>
  <c r="O145" i="48"/>
  <c r="P145" i="48"/>
  <c r="Q145" i="48"/>
  <c r="R145" i="48"/>
  <c r="S145" i="48"/>
  <c r="T145" i="48"/>
  <c r="C146" i="48"/>
  <c r="D146" i="48"/>
  <c r="E146" i="48"/>
  <c r="F146" i="48"/>
  <c r="G146" i="48"/>
  <c r="H146" i="48"/>
  <c r="I146" i="48"/>
  <c r="J146" i="48"/>
  <c r="K146" i="48"/>
  <c r="L146" i="48"/>
  <c r="M146" i="48"/>
  <c r="N146" i="48"/>
  <c r="O146" i="48"/>
  <c r="P146" i="48"/>
  <c r="Q146" i="48"/>
  <c r="R146" i="48"/>
  <c r="S146" i="48"/>
  <c r="T146" i="48"/>
  <c r="U122" i="48"/>
  <c r="U123" i="48"/>
  <c r="U124" i="48"/>
  <c r="U125" i="48"/>
  <c r="U126" i="48"/>
  <c r="U127" i="48"/>
  <c r="U128" i="48"/>
  <c r="U129" i="48"/>
  <c r="U130" i="48"/>
  <c r="U131" i="48"/>
  <c r="U132" i="48"/>
  <c r="U133" i="48"/>
  <c r="U134" i="48"/>
  <c r="U135" i="48"/>
  <c r="U136" i="48"/>
  <c r="U137" i="48"/>
  <c r="U138" i="48"/>
  <c r="U139" i="48"/>
  <c r="U140" i="48"/>
  <c r="U141" i="48"/>
  <c r="U142" i="48"/>
  <c r="U143" i="48"/>
  <c r="U144" i="48"/>
  <c r="U145" i="48"/>
  <c r="U146" i="48"/>
  <c r="U121" i="48"/>
  <c r="V173" i="48" l="1"/>
  <c r="V171" i="48"/>
  <c r="V161" i="48"/>
  <c r="V172" i="48"/>
  <c r="V154" i="48"/>
  <c r="V159" i="48"/>
  <c r="V164" i="48"/>
  <c r="V170" i="48"/>
  <c r="V175" i="48"/>
  <c r="V150" i="48"/>
  <c r="V155" i="48"/>
  <c r="V160" i="48"/>
  <c r="V166" i="48"/>
  <c r="V151" i="48"/>
  <c r="V156" i="48"/>
  <c r="V162" i="48"/>
  <c r="V167" i="48"/>
  <c r="V152" i="48"/>
  <c r="V158" i="48"/>
  <c r="V163" i="48"/>
  <c r="V168" i="48"/>
  <c r="V174" i="48"/>
  <c r="V165" i="48"/>
  <c r="V157" i="48"/>
  <c r="V169" i="48"/>
  <c r="V153" i="48"/>
  <c r="D129" i="83"/>
  <c r="E129" i="83"/>
  <c r="F129" i="83"/>
  <c r="G129" i="83"/>
  <c r="H129" i="83"/>
  <c r="I129" i="83"/>
  <c r="J129" i="83"/>
  <c r="K129" i="83"/>
  <c r="L129" i="83"/>
  <c r="M129" i="83"/>
  <c r="N129" i="83"/>
  <c r="O129" i="83"/>
  <c r="P129" i="83"/>
  <c r="Q129" i="83"/>
  <c r="R129" i="83"/>
  <c r="S129" i="83"/>
  <c r="T129" i="83"/>
  <c r="U129" i="83"/>
  <c r="C129" i="83"/>
  <c r="Z39" i="73" l="1"/>
  <c r="V39" i="73" l="1"/>
  <c r="N107" i="83" l="1"/>
  <c r="O107" i="83"/>
  <c r="P107" i="83"/>
  <c r="Q107" i="83"/>
  <c r="R107" i="83"/>
  <c r="S107" i="83"/>
  <c r="T107" i="83"/>
  <c r="M107" i="83"/>
  <c r="N102" i="83"/>
  <c r="O102" i="83"/>
  <c r="P102" i="83"/>
  <c r="Q102" i="83"/>
  <c r="R102" i="83"/>
  <c r="S102" i="83"/>
  <c r="T102" i="83"/>
  <c r="U102" i="83"/>
  <c r="N103" i="83"/>
  <c r="O103" i="83"/>
  <c r="P103" i="83"/>
  <c r="Q103" i="83"/>
  <c r="R103" i="83"/>
  <c r="S103" i="83"/>
  <c r="T103" i="83"/>
  <c r="U103" i="83"/>
  <c r="N104" i="83"/>
  <c r="O104" i="83"/>
  <c r="P104" i="83"/>
  <c r="Q104" i="83"/>
  <c r="R104" i="83"/>
  <c r="S104" i="83"/>
  <c r="T104" i="83"/>
  <c r="U104" i="83"/>
  <c r="N105" i="83"/>
  <c r="O105" i="83"/>
  <c r="P105" i="83"/>
  <c r="Q105" i="83"/>
  <c r="R105" i="83"/>
  <c r="S105" i="83"/>
  <c r="T105" i="83"/>
  <c r="U105" i="83"/>
  <c r="M105" i="83"/>
  <c r="M104" i="83"/>
  <c r="M103" i="83"/>
  <c r="M102" i="83"/>
  <c r="N96" i="83"/>
  <c r="O96" i="83"/>
  <c r="P96" i="83"/>
  <c r="Q96" i="83"/>
  <c r="R96" i="83"/>
  <c r="S96" i="83"/>
  <c r="T96" i="83"/>
  <c r="U96" i="83"/>
  <c r="N97" i="83"/>
  <c r="O97" i="83"/>
  <c r="P97" i="83"/>
  <c r="Q97" i="83"/>
  <c r="R97" i="83"/>
  <c r="S97" i="83"/>
  <c r="T97" i="83"/>
  <c r="U97" i="83"/>
  <c r="N98" i="83"/>
  <c r="O98" i="83"/>
  <c r="P98" i="83"/>
  <c r="Q98" i="83"/>
  <c r="R98" i="83"/>
  <c r="S98" i="83"/>
  <c r="T98" i="83"/>
  <c r="U98" i="83"/>
  <c r="N99" i="83"/>
  <c r="N106" i="83" s="1"/>
  <c r="O99" i="83"/>
  <c r="O106" i="83" s="1"/>
  <c r="P99" i="83"/>
  <c r="P106" i="83" s="1"/>
  <c r="Q99" i="83"/>
  <c r="R99" i="83"/>
  <c r="S99" i="83"/>
  <c r="S106" i="83" s="1"/>
  <c r="T99" i="83"/>
  <c r="T106" i="83" s="1"/>
  <c r="U99" i="83"/>
  <c r="U106" i="83" s="1"/>
  <c r="N100" i="83"/>
  <c r="O100" i="83"/>
  <c r="P100" i="83"/>
  <c r="Q100" i="83"/>
  <c r="R100" i="83"/>
  <c r="S100" i="83"/>
  <c r="T100" i="83"/>
  <c r="U100" i="83"/>
  <c r="N101" i="83"/>
  <c r="O101" i="83"/>
  <c r="P101" i="83"/>
  <c r="Q101" i="83"/>
  <c r="R101" i="83"/>
  <c r="S101" i="83"/>
  <c r="T101" i="83"/>
  <c r="U101" i="83"/>
  <c r="M101" i="83"/>
  <c r="M99" i="83"/>
  <c r="M100" i="83"/>
  <c r="M98" i="83"/>
  <c r="M97" i="83"/>
  <c r="M96" i="83"/>
  <c r="M106" i="83" l="1"/>
  <c r="R106" i="83"/>
  <c r="Q106" i="83"/>
  <c r="C5" i="30"/>
  <c r="T21" i="28" l="1"/>
  <c r="T17" i="28"/>
  <c r="T19" i="28"/>
  <c r="T18" i="28"/>
  <c r="T20" i="28"/>
  <c r="T22" i="28"/>
  <c r="T35" i="28"/>
  <c r="T10" i="28"/>
  <c r="T16" i="28"/>
  <c r="C40" i="26"/>
  <c r="C58" i="26" s="1"/>
  <c r="D40" i="26"/>
  <c r="D58" i="26" s="1"/>
  <c r="D46" i="26"/>
  <c r="D64" i="26" s="1"/>
  <c r="H46" i="26"/>
  <c r="H64" i="26" s="1"/>
  <c r="I46" i="26"/>
  <c r="I64" i="26" s="1"/>
  <c r="F49" i="26"/>
  <c r="F67" i="26" s="1"/>
  <c r="G49" i="26"/>
  <c r="G67" i="26" s="1"/>
  <c r="G37" i="26"/>
  <c r="K37" i="26"/>
  <c r="O37" i="26"/>
  <c r="E38" i="26"/>
  <c r="M38" i="26"/>
  <c r="K39" i="26"/>
  <c r="S39" i="26"/>
  <c r="I40" i="26"/>
  <c r="Q40" i="26"/>
  <c r="G41" i="26"/>
  <c r="O41" i="26"/>
  <c r="M42" i="26"/>
  <c r="C43" i="26"/>
  <c r="K43" i="26"/>
  <c r="I44" i="26"/>
  <c r="Q44" i="26"/>
  <c r="O45" i="26"/>
  <c r="M46" i="26"/>
  <c r="K47" i="26"/>
  <c r="S47" i="26"/>
  <c r="Q48" i="26"/>
  <c r="E50" i="26"/>
  <c r="M50" i="26"/>
  <c r="E46" i="26"/>
  <c r="E64" i="26" s="1"/>
  <c r="C49" i="26"/>
  <c r="C67" i="26" s="1"/>
  <c r="C141" i="26"/>
  <c r="G141" i="26"/>
  <c r="K141" i="26"/>
  <c r="L106" i="26"/>
  <c r="O141" i="26"/>
  <c r="P106" i="26"/>
  <c r="S141" i="26"/>
  <c r="E142" i="26"/>
  <c r="F107" i="26"/>
  <c r="I142" i="26"/>
  <c r="J107" i="26"/>
  <c r="M142" i="26"/>
  <c r="Q142" i="26"/>
  <c r="R107" i="26"/>
  <c r="C143" i="26"/>
  <c r="G143" i="26"/>
  <c r="H108" i="26"/>
  <c r="K143" i="26"/>
  <c r="L108" i="26"/>
  <c r="O143" i="26"/>
  <c r="S143" i="26"/>
  <c r="D109" i="26"/>
  <c r="D127" i="26" s="1"/>
  <c r="F109" i="26"/>
  <c r="F127" i="26" s="1"/>
  <c r="H109" i="26"/>
  <c r="H127" i="26" s="1"/>
  <c r="I109" i="26"/>
  <c r="I127" i="26" s="1"/>
  <c r="J109" i="26"/>
  <c r="J127" i="26" s="1"/>
  <c r="M144" i="26"/>
  <c r="N109" i="26"/>
  <c r="Q144" i="26"/>
  <c r="R109" i="26"/>
  <c r="C145" i="26"/>
  <c r="G145" i="26"/>
  <c r="H110" i="26"/>
  <c r="K145" i="26"/>
  <c r="O145" i="26"/>
  <c r="P110" i="26"/>
  <c r="S145" i="26"/>
  <c r="E146" i="26"/>
  <c r="I146" i="26"/>
  <c r="J111" i="26"/>
  <c r="M146" i="26"/>
  <c r="N111" i="26"/>
  <c r="Q146" i="26"/>
  <c r="R111" i="26"/>
  <c r="C147" i="26"/>
  <c r="G147" i="26"/>
  <c r="H112" i="26"/>
  <c r="K147" i="26"/>
  <c r="L112" i="26"/>
  <c r="O147" i="26"/>
  <c r="S147" i="26"/>
  <c r="T112" i="26"/>
  <c r="E148" i="26"/>
  <c r="I148" i="26"/>
  <c r="M148" i="26"/>
  <c r="Q148" i="26"/>
  <c r="R113" i="26"/>
  <c r="C149" i="26"/>
  <c r="G149" i="26"/>
  <c r="K149" i="26"/>
  <c r="L114" i="26"/>
  <c r="O149" i="26"/>
  <c r="S149" i="26"/>
  <c r="T114" i="26"/>
  <c r="D115" i="26"/>
  <c r="D133" i="26" s="1"/>
  <c r="F115" i="26"/>
  <c r="F133" i="26" s="1"/>
  <c r="H115" i="26"/>
  <c r="H133" i="26" s="1"/>
  <c r="I115" i="26"/>
  <c r="I133" i="26" s="1"/>
  <c r="J115" i="26"/>
  <c r="M150" i="26"/>
  <c r="M184" i="26" s="1"/>
  <c r="M202" i="26" s="1"/>
  <c r="N115" i="26"/>
  <c r="Q150" i="26"/>
  <c r="Q184" i="26" s="1"/>
  <c r="Q202" i="26" s="1"/>
  <c r="C151" i="26"/>
  <c r="G151" i="26"/>
  <c r="H116" i="26"/>
  <c r="K151" i="26"/>
  <c r="L116" i="26"/>
  <c r="O151" i="26"/>
  <c r="P116" i="26"/>
  <c r="S151" i="26"/>
  <c r="T116" i="26"/>
  <c r="E152" i="26"/>
  <c r="I152" i="26"/>
  <c r="J117" i="26"/>
  <c r="M152" i="26"/>
  <c r="Q152" i="26"/>
  <c r="R117" i="26"/>
  <c r="D118" i="26"/>
  <c r="D136" i="26" s="1"/>
  <c r="H118" i="26"/>
  <c r="H136" i="26" s="1"/>
  <c r="L118" i="26"/>
  <c r="O153" i="26"/>
  <c r="O187" i="26" s="1"/>
  <c r="O205" i="26" s="1"/>
  <c r="S153" i="26"/>
  <c r="S187" i="26" s="1"/>
  <c r="S205" i="26" s="1"/>
  <c r="E158" i="26"/>
  <c r="G158" i="26"/>
  <c r="I158" i="26"/>
  <c r="M106" i="26"/>
  <c r="O158" i="26"/>
  <c r="Q158" i="26"/>
  <c r="C107" i="26"/>
  <c r="E159" i="26"/>
  <c r="G107" i="26"/>
  <c r="I159" i="26"/>
  <c r="K107" i="26"/>
  <c r="O159" i="26"/>
  <c r="Q159" i="26"/>
  <c r="S107" i="26"/>
  <c r="E108" i="26"/>
  <c r="G160" i="26"/>
  <c r="M160" i="26"/>
  <c r="N108" i="26"/>
  <c r="O160" i="26"/>
  <c r="Q108" i="26"/>
  <c r="S160" i="26"/>
  <c r="C161" i="26"/>
  <c r="I161" i="26"/>
  <c r="K109" i="26"/>
  <c r="O109" i="26"/>
  <c r="Q161" i="26"/>
  <c r="S161" i="26"/>
  <c r="E162" i="26"/>
  <c r="G162" i="26"/>
  <c r="I162" i="26"/>
  <c r="M110" i="26"/>
  <c r="N110" i="26"/>
  <c r="O162" i="26"/>
  <c r="O179" i="26" s="1"/>
  <c r="Q162" i="26"/>
  <c r="G111" i="26"/>
  <c r="M163" i="26"/>
  <c r="C164" i="26"/>
  <c r="E112" i="26"/>
  <c r="F112" i="26"/>
  <c r="I112" i="26"/>
  <c r="K164" i="26"/>
  <c r="M164" i="26"/>
  <c r="Q164" i="26"/>
  <c r="R112" i="26"/>
  <c r="C113" i="26"/>
  <c r="I165" i="26"/>
  <c r="K165" i="26"/>
  <c r="Q165" i="26"/>
  <c r="S165" i="26"/>
  <c r="E114" i="26"/>
  <c r="F114" i="26"/>
  <c r="I166" i="26"/>
  <c r="M166" i="26"/>
  <c r="O166" i="26"/>
  <c r="Q114" i="26"/>
  <c r="C167" i="26"/>
  <c r="E167" i="26"/>
  <c r="K115" i="26"/>
  <c r="M167" i="26"/>
  <c r="O167" i="26"/>
  <c r="P115" i="26"/>
  <c r="Q167" i="26"/>
  <c r="E116" i="26"/>
  <c r="G168" i="26"/>
  <c r="M168" i="26"/>
  <c r="O168" i="26"/>
  <c r="Q168" i="26"/>
  <c r="E169" i="26"/>
  <c r="G117" i="26"/>
  <c r="K169" i="26"/>
  <c r="M169" i="26"/>
  <c r="O169" i="26"/>
  <c r="S117" i="26"/>
  <c r="G170" i="26"/>
  <c r="I170" i="26"/>
  <c r="K170" i="26"/>
  <c r="M118" i="26"/>
  <c r="Q118" i="26"/>
  <c r="R118" i="26"/>
  <c r="S170" i="26"/>
  <c r="I106" i="26"/>
  <c r="C109" i="26"/>
  <c r="C127" i="26" s="1"/>
  <c r="G109" i="26"/>
  <c r="G127" i="26" s="1"/>
  <c r="L110" i="26"/>
  <c r="N113" i="26"/>
  <c r="C115" i="26"/>
  <c r="C133" i="26" s="1"/>
  <c r="G115" i="26"/>
  <c r="G133" i="26" s="1"/>
  <c r="F117" i="26"/>
  <c r="E118" i="26"/>
  <c r="E136" i="26" s="1"/>
  <c r="I118" i="26"/>
  <c r="I136" i="26" s="1"/>
  <c r="J118" i="26"/>
  <c r="J136" i="26" s="1"/>
  <c r="I141" i="26"/>
  <c r="C142" i="26"/>
  <c r="Q143" i="26"/>
  <c r="C144" i="26"/>
  <c r="C178" i="26" s="1"/>
  <c r="C196" i="26" s="1"/>
  <c r="M145" i="26"/>
  <c r="K146" i="26"/>
  <c r="I147" i="26"/>
  <c r="E149" i="26"/>
  <c r="M151" i="26"/>
  <c r="M153" i="26"/>
  <c r="M187" i="26" s="1"/>
  <c r="M205" i="26" s="1"/>
  <c r="M158" i="26"/>
  <c r="P158" i="26"/>
  <c r="C159" i="26"/>
  <c r="R159" i="26"/>
  <c r="G161" i="26"/>
  <c r="O161" i="26"/>
  <c r="M162" i="26"/>
  <c r="C163" i="26"/>
  <c r="S163" i="26"/>
  <c r="I164" i="26"/>
  <c r="O165" i="26"/>
  <c r="P166" i="26"/>
  <c r="S167" i="26"/>
  <c r="G169" i="26"/>
  <c r="E170" i="26"/>
  <c r="D119" i="83"/>
  <c r="E119" i="83"/>
  <c r="F119" i="83"/>
  <c r="G119" i="83"/>
  <c r="H119" i="83"/>
  <c r="I119" i="83"/>
  <c r="J119" i="83"/>
  <c r="K119" i="83"/>
  <c r="L119" i="83"/>
  <c r="M119" i="83"/>
  <c r="N119" i="83"/>
  <c r="O119" i="83"/>
  <c r="P119" i="83"/>
  <c r="Q119" i="83"/>
  <c r="R119" i="83"/>
  <c r="S119" i="83"/>
  <c r="T119" i="83"/>
  <c r="U119" i="83"/>
  <c r="D120" i="83"/>
  <c r="E120" i="83"/>
  <c r="F120" i="83"/>
  <c r="G120" i="83"/>
  <c r="H120" i="83"/>
  <c r="I120" i="83"/>
  <c r="J120" i="83"/>
  <c r="K120" i="83"/>
  <c r="L120" i="83"/>
  <c r="M120" i="83"/>
  <c r="N120" i="83"/>
  <c r="O120" i="83"/>
  <c r="P120" i="83"/>
  <c r="Q120" i="83"/>
  <c r="R120" i="83"/>
  <c r="S120" i="83"/>
  <c r="T120" i="83"/>
  <c r="U120" i="83"/>
  <c r="D122" i="83"/>
  <c r="E122" i="83"/>
  <c r="F122" i="83"/>
  <c r="G122" i="83"/>
  <c r="H122" i="83"/>
  <c r="I122" i="83"/>
  <c r="J122" i="83"/>
  <c r="K122" i="83"/>
  <c r="L122" i="83"/>
  <c r="M122" i="83"/>
  <c r="N122" i="83"/>
  <c r="O122" i="83"/>
  <c r="P122" i="83"/>
  <c r="Q122" i="83"/>
  <c r="R122" i="83"/>
  <c r="S122" i="83"/>
  <c r="T122" i="83"/>
  <c r="U122" i="83"/>
  <c r="D123" i="83"/>
  <c r="E123" i="83"/>
  <c r="F123" i="83"/>
  <c r="G123" i="83"/>
  <c r="H123" i="83"/>
  <c r="I123" i="83"/>
  <c r="J123" i="83"/>
  <c r="K123" i="83"/>
  <c r="L123" i="83"/>
  <c r="M123" i="83"/>
  <c r="N123" i="83"/>
  <c r="O123" i="83"/>
  <c r="P123" i="83"/>
  <c r="Q123" i="83"/>
  <c r="R123" i="83"/>
  <c r="S123" i="83"/>
  <c r="T123" i="83"/>
  <c r="U123" i="83"/>
  <c r="D121" i="83"/>
  <c r="E121" i="83"/>
  <c r="F121" i="83"/>
  <c r="G121" i="83"/>
  <c r="H121" i="83"/>
  <c r="I121" i="83"/>
  <c r="J121" i="83"/>
  <c r="K121" i="83"/>
  <c r="L121" i="83"/>
  <c r="M121" i="83"/>
  <c r="N121" i="83"/>
  <c r="O121" i="83"/>
  <c r="P121" i="83"/>
  <c r="Q121" i="83"/>
  <c r="R121" i="83"/>
  <c r="S121" i="83"/>
  <c r="T121" i="83"/>
  <c r="U121" i="83"/>
  <c r="D110" i="83"/>
  <c r="E110" i="83"/>
  <c r="F110" i="83"/>
  <c r="G110" i="83"/>
  <c r="H110" i="83"/>
  <c r="I110" i="83"/>
  <c r="J110" i="83"/>
  <c r="K110" i="83"/>
  <c r="L110" i="83"/>
  <c r="M110" i="83"/>
  <c r="N110" i="83"/>
  <c r="O110" i="83"/>
  <c r="P110" i="83"/>
  <c r="Q110" i="83"/>
  <c r="R110" i="83"/>
  <c r="S110" i="83"/>
  <c r="T110" i="83"/>
  <c r="U110" i="83"/>
  <c r="D111" i="83"/>
  <c r="E111" i="83"/>
  <c r="F111" i="83"/>
  <c r="G111" i="83"/>
  <c r="H111" i="83"/>
  <c r="I111" i="83"/>
  <c r="J111" i="83"/>
  <c r="K111" i="83"/>
  <c r="L111" i="83"/>
  <c r="M111" i="83"/>
  <c r="N111" i="83"/>
  <c r="O111" i="83"/>
  <c r="P111" i="83"/>
  <c r="Q111" i="83"/>
  <c r="R111" i="83"/>
  <c r="S111" i="83"/>
  <c r="T111" i="83"/>
  <c r="U111" i="83"/>
  <c r="D115" i="83"/>
  <c r="E115" i="83"/>
  <c r="F115" i="83"/>
  <c r="G115" i="83"/>
  <c r="H115" i="83"/>
  <c r="I115" i="83"/>
  <c r="J115" i="83"/>
  <c r="K115" i="83"/>
  <c r="L115" i="83"/>
  <c r="M115" i="83"/>
  <c r="N115" i="83"/>
  <c r="O115" i="83"/>
  <c r="P115" i="83"/>
  <c r="Q115" i="83"/>
  <c r="R115" i="83"/>
  <c r="S115" i="83"/>
  <c r="T115" i="83"/>
  <c r="U115" i="83"/>
  <c r="D113" i="83"/>
  <c r="E113" i="83"/>
  <c r="F113" i="83"/>
  <c r="G113" i="83"/>
  <c r="H113" i="83"/>
  <c r="I113" i="83"/>
  <c r="J113" i="83"/>
  <c r="K113" i="83"/>
  <c r="L113" i="83"/>
  <c r="M113" i="83"/>
  <c r="N113" i="83"/>
  <c r="O113" i="83"/>
  <c r="P113" i="83"/>
  <c r="Q113" i="83"/>
  <c r="R113" i="83"/>
  <c r="S113" i="83"/>
  <c r="T113" i="83"/>
  <c r="U113" i="83"/>
  <c r="D118" i="83"/>
  <c r="E118" i="83"/>
  <c r="F118" i="83"/>
  <c r="G118" i="83"/>
  <c r="H118" i="83"/>
  <c r="I118" i="83"/>
  <c r="J118" i="83"/>
  <c r="K118" i="83"/>
  <c r="L118" i="83"/>
  <c r="M118" i="83"/>
  <c r="N118" i="83"/>
  <c r="O118" i="83"/>
  <c r="P118" i="83"/>
  <c r="Q118" i="83"/>
  <c r="R118" i="83"/>
  <c r="S118" i="83"/>
  <c r="T118" i="83"/>
  <c r="U118" i="83"/>
  <c r="D114" i="83"/>
  <c r="F116" i="83"/>
  <c r="G114" i="83"/>
  <c r="H114" i="83"/>
  <c r="J114" i="83"/>
  <c r="K114" i="83"/>
  <c r="L114" i="83"/>
  <c r="N116" i="83"/>
  <c r="O114" i="83"/>
  <c r="P114" i="83"/>
  <c r="R114" i="83"/>
  <c r="S114" i="83"/>
  <c r="T114" i="83"/>
  <c r="D117" i="83"/>
  <c r="E117" i="83"/>
  <c r="F117" i="83"/>
  <c r="G117" i="83"/>
  <c r="H117" i="83"/>
  <c r="I117" i="83"/>
  <c r="J117" i="83"/>
  <c r="K117" i="83"/>
  <c r="L117" i="83"/>
  <c r="M117" i="83"/>
  <c r="N117" i="83"/>
  <c r="O117" i="83"/>
  <c r="P117" i="83"/>
  <c r="Q117" i="83"/>
  <c r="R117" i="83"/>
  <c r="S117" i="83"/>
  <c r="T117" i="83"/>
  <c r="U117" i="83"/>
  <c r="G175" i="26" l="1"/>
  <c r="O175" i="26"/>
  <c r="M180" i="26"/>
  <c r="O183" i="26"/>
  <c r="T170" i="26"/>
  <c r="P170" i="26"/>
  <c r="L170" i="26"/>
  <c r="H170" i="26"/>
  <c r="D170" i="26"/>
  <c r="R169" i="26"/>
  <c r="N169" i="26"/>
  <c r="J169" i="26"/>
  <c r="F169" i="26"/>
  <c r="T168" i="26"/>
  <c r="P168" i="26"/>
  <c r="L168" i="26"/>
  <c r="H168" i="26"/>
  <c r="D168" i="26"/>
  <c r="R167" i="26"/>
  <c r="N167" i="26"/>
  <c r="J167" i="26"/>
  <c r="F167" i="26"/>
  <c r="T166" i="26"/>
  <c r="L166" i="26"/>
  <c r="H166" i="26"/>
  <c r="D166" i="26"/>
  <c r="R165" i="26"/>
  <c r="N165" i="26"/>
  <c r="J165" i="26"/>
  <c r="F165" i="26"/>
  <c r="T164" i="26"/>
  <c r="P164" i="26"/>
  <c r="L164" i="26"/>
  <c r="H164" i="26"/>
  <c r="D164" i="26"/>
  <c r="R163" i="26"/>
  <c r="N163" i="26"/>
  <c r="H160" i="26"/>
  <c r="F149" i="26"/>
  <c r="K167" i="26"/>
  <c r="S50" i="26"/>
  <c r="E166" i="26"/>
  <c r="J163" i="26"/>
  <c r="F163" i="26"/>
  <c r="T162" i="26"/>
  <c r="P162" i="26"/>
  <c r="L162" i="26"/>
  <c r="H162" i="26"/>
  <c r="D162" i="26"/>
  <c r="R161" i="26"/>
  <c r="N161" i="26"/>
  <c r="J161" i="26"/>
  <c r="F161" i="26"/>
  <c r="T160" i="26"/>
  <c r="P160" i="26"/>
  <c r="L160" i="26"/>
  <c r="D160" i="26"/>
  <c r="N159" i="26"/>
  <c r="J159" i="26"/>
  <c r="F159" i="26"/>
  <c r="T158" i="26"/>
  <c r="L158" i="26"/>
  <c r="H158" i="26"/>
  <c r="D158" i="26"/>
  <c r="T152" i="26"/>
  <c r="P152" i="26"/>
  <c r="T150" i="26"/>
  <c r="T184" i="26" s="1"/>
  <c r="T202" i="26" s="1"/>
  <c r="J147" i="26"/>
  <c r="R145" i="26"/>
  <c r="N145" i="26"/>
  <c r="F145" i="26"/>
  <c r="T144" i="26"/>
  <c r="J143" i="26"/>
  <c r="N141" i="26"/>
  <c r="Q178" i="26"/>
  <c r="C170" i="26"/>
  <c r="I167" i="26"/>
  <c r="S166" i="26"/>
  <c r="K166" i="26"/>
  <c r="C166" i="26"/>
  <c r="C183" i="26" s="1"/>
  <c r="M165" i="26"/>
  <c r="M182" i="26" s="1"/>
  <c r="E165" i="26"/>
  <c r="O164" i="26"/>
  <c r="G164" i="26"/>
  <c r="G181" i="26" s="1"/>
  <c r="Q163" i="26"/>
  <c r="Q180" i="26" s="1"/>
  <c r="I163" i="26"/>
  <c r="S162" i="26"/>
  <c r="S179" i="26" s="1"/>
  <c r="K162" i="26"/>
  <c r="K179" i="26" s="1"/>
  <c r="C162" i="26"/>
  <c r="M161" i="26"/>
  <c r="E161" i="26"/>
  <c r="S158" i="26"/>
  <c r="S175" i="26" s="1"/>
  <c r="C158" i="26"/>
  <c r="C175" i="26" s="1"/>
  <c r="K50" i="26"/>
  <c r="C50" i="26"/>
  <c r="M49" i="26"/>
  <c r="S48" i="26"/>
  <c r="O48" i="26"/>
  <c r="S46" i="26"/>
  <c r="K46" i="26"/>
  <c r="Q149" i="26"/>
  <c r="S44" i="26"/>
  <c r="G148" i="26"/>
  <c r="C148" i="26"/>
  <c r="E43" i="26"/>
  <c r="G146" i="26"/>
  <c r="S144" i="26"/>
  <c r="S178" i="26" s="1"/>
  <c r="Q39" i="26"/>
  <c r="E143" i="26"/>
  <c r="G142" i="26"/>
  <c r="C38" i="26"/>
  <c r="M170" i="26"/>
  <c r="S169" i="26"/>
  <c r="E183" i="26"/>
  <c r="C176" i="26"/>
  <c r="T118" i="26"/>
  <c r="N117" i="26"/>
  <c r="R115" i="26"/>
  <c r="H114" i="26"/>
  <c r="F113" i="26"/>
  <c r="D112" i="26"/>
  <c r="T110" i="26"/>
  <c r="D110" i="26"/>
  <c r="T108" i="26"/>
  <c r="T106" i="26"/>
  <c r="D106" i="26"/>
  <c r="O181" i="26"/>
  <c r="C181" i="26"/>
  <c r="C179" i="26"/>
  <c r="O49" i="26"/>
  <c r="O170" i="26"/>
  <c r="I48" i="26"/>
  <c r="I169" i="26"/>
  <c r="I186" i="26" s="1"/>
  <c r="C47" i="26"/>
  <c r="C168" i="26"/>
  <c r="C185" i="26" s="1"/>
  <c r="G45" i="26"/>
  <c r="G166" i="26"/>
  <c r="S43" i="26"/>
  <c r="S164" i="26"/>
  <c r="S181" i="26" s="1"/>
  <c r="E42" i="26"/>
  <c r="E163" i="26"/>
  <c r="E180" i="26" s="1"/>
  <c r="C39" i="26"/>
  <c r="C160" i="26"/>
  <c r="C177" i="26" s="1"/>
  <c r="Q47" i="26"/>
  <c r="Q151" i="26"/>
  <c r="Q185" i="26" s="1"/>
  <c r="S168" i="26"/>
  <c r="S185" i="26" s="1"/>
  <c r="K168" i="26"/>
  <c r="M185" i="26"/>
  <c r="I108" i="26"/>
  <c r="I160" i="26"/>
  <c r="R153" i="26"/>
  <c r="R187" i="26" s="1"/>
  <c r="R205" i="26" s="1"/>
  <c r="N153" i="26"/>
  <c r="N187" i="26" s="1"/>
  <c r="N205" i="26" s="1"/>
  <c r="J153" i="26"/>
  <c r="J187" i="26" s="1"/>
  <c r="J205" i="26" s="1"/>
  <c r="F153" i="26"/>
  <c r="F187" i="26" s="1"/>
  <c r="F205" i="26" s="1"/>
  <c r="F118" i="26"/>
  <c r="F136" i="26" s="1"/>
  <c r="L152" i="26"/>
  <c r="R151" i="26"/>
  <c r="R116" i="26"/>
  <c r="J151" i="26"/>
  <c r="F151" i="26"/>
  <c r="P150" i="26"/>
  <c r="P184" i="26" s="1"/>
  <c r="P202" i="26" s="1"/>
  <c r="N149" i="26"/>
  <c r="J149" i="26"/>
  <c r="T148" i="26"/>
  <c r="R147" i="26"/>
  <c r="N147" i="26"/>
  <c r="F147" i="26"/>
  <c r="P146" i="26"/>
  <c r="D146" i="26"/>
  <c r="J145" i="26"/>
  <c r="R143" i="26"/>
  <c r="N143" i="26"/>
  <c r="F143" i="26"/>
  <c r="T142" i="26"/>
  <c r="P142" i="26"/>
  <c r="P107" i="26"/>
  <c r="D142" i="26"/>
  <c r="J141" i="26"/>
  <c r="M179" i="26"/>
  <c r="I49" i="26"/>
  <c r="I67" i="26" s="1"/>
  <c r="I153" i="26"/>
  <c r="I187" i="26" s="1"/>
  <c r="I205" i="26" s="1"/>
  <c r="C46" i="26"/>
  <c r="C64" i="26" s="1"/>
  <c r="C150" i="26"/>
  <c r="C184" i="26" s="1"/>
  <c r="C202" i="26" s="1"/>
  <c r="Q169" i="26"/>
  <c r="Q186" i="26" s="1"/>
  <c r="M159" i="26"/>
  <c r="S150" i="26"/>
  <c r="S184" i="26" s="1"/>
  <c r="S202" i="26" s="1"/>
  <c r="C117" i="26"/>
  <c r="C169" i="26"/>
  <c r="C186" i="26" s="1"/>
  <c r="I116" i="26"/>
  <c r="I168" i="26"/>
  <c r="G113" i="26"/>
  <c r="G165" i="26"/>
  <c r="K111" i="26"/>
  <c r="K163" i="26"/>
  <c r="K180" i="26" s="1"/>
  <c r="I175" i="26"/>
  <c r="K160" i="26"/>
  <c r="K177" i="26" s="1"/>
  <c r="S159" i="26"/>
  <c r="O152" i="26"/>
  <c r="O186" i="26" s="1"/>
  <c r="I144" i="26"/>
  <c r="I178" i="26" s="1"/>
  <c r="O107" i="26"/>
  <c r="P118" i="26"/>
  <c r="D116" i="26"/>
  <c r="P114" i="26"/>
  <c r="D114" i="26"/>
  <c r="J113" i="26"/>
  <c r="P112" i="26"/>
  <c r="F111" i="26"/>
  <c r="P108" i="26"/>
  <c r="D108" i="26"/>
  <c r="N107" i="26"/>
  <c r="H106" i="26"/>
  <c r="T50" i="26"/>
  <c r="P50" i="26"/>
  <c r="L50" i="26"/>
  <c r="H50" i="26"/>
  <c r="D50" i="26"/>
  <c r="R50" i="26"/>
  <c r="J50" i="26"/>
  <c r="G177" i="26"/>
  <c r="I176" i="26"/>
  <c r="G167" i="26"/>
  <c r="O163" i="26"/>
  <c r="S40" i="26"/>
  <c r="E160" i="26"/>
  <c r="E177" i="26" s="1"/>
  <c r="G47" i="26"/>
  <c r="K41" i="26"/>
  <c r="G39" i="26"/>
  <c r="T23" i="28"/>
  <c r="Q160" i="26"/>
  <c r="K159" i="26"/>
  <c r="I150" i="26"/>
  <c r="I184" i="26" s="1"/>
  <c r="I202" i="26" s="1"/>
  <c r="O185" i="26"/>
  <c r="S113" i="26"/>
  <c r="M108" i="26"/>
  <c r="O50" i="26"/>
  <c r="G50" i="26"/>
  <c r="S152" i="26"/>
  <c r="K48" i="26"/>
  <c r="C152" i="26"/>
  <c r="M47" i="26"/>
  <c r="O46" i="26"/>
  <c r="Q45" i="26"/>
  <c r="S148" i="26"/>
  <c r="S182" i="26" s="1"/>
  <c r="C44" i="26"/>
  <c r="E147" i="26"/>
  <c r="G42" i="26"/>
  <c r="I41" i="26"/>
  <c r="E39" i="26"/>
  <c r="G38" i="26"/>
  <c r="I37" i="26"/>
  <c r="F119" i="26"/>
  <c r="G183" i="26"/>
  <c r="Q182" i="26"/>
  <c r="I182" i="26"/>
  <c r="K181" i="26"/>
  <c r="G179" i="26"/>
  <c r="S177" i="26"/>
  <c r="M176" i="26"/>
  <c r="E176" i="26"/>
  <c r="N50" i="26"/>
  <c r="F50" i="26"/>
  <c r="H149" i="26"/>
  <c r="P145" i="26"/>
  <c r="P179" i="26" s="1"/>
  <c r="E182" i="26"/>
  <c r="G159" i="26"/>
  <c r="G176" i="26" s="1"/>
  <c r="F116" i="26"/>
  <c r="Q170" i="26"/>
  <c r="M186" i="26"/>
  <c r="G185" i="26"/>
  <c r="I181" i="26"/>
  <c r="I110" i="26"/>
  <c r="Q106" i="26"/>
  <c r="E168" i="26"/>
  <c r="P111" i="26"/>
  <c r="Q50" i="26"/>
  <c r="I50" i="26"/>
  <c r="S49" i="26"/>
  <c r="K49" i="26"/>
  <c r="M48" i="26"/>
  <c r="E48" i="26"/>
  <c r="O47" i="26"/>
  <c r="Q46" i="26"/>
  <c r="S45" i="26"/>
  <c r="K45" i="26"/>
  <c r="C45" i="26"/>
  <c r="M44" i="26"/>
  <c r="E44" i="26"/>
  <c r="O43" i="26"/>
  <c r="G43" i="26"/>
  <c r="Q42" i="26"/>
  <c r="I42" i="26"/>
  <c r="S41" i="26"/>
  <c r="C41" i="26"/>
  <c r="M40" i="26"/>
  <c r="E40" i="26"/>
  <c r="O39" i="26"/>
  <c r="Q38" i="26"/>
  <c r="I38" i="26"/>
  <c r="S37" i="26"/>
  <c r="K158" i="26"/>
  <c r="C37" i="26"/>
  <c r="I151" i="26"/>
  <c r="I185" i="26" s="1"/>
  <c r="K150" i="26"/>
  <c r="K184" i="26" s="1"/>
  <c r="K202" i="26" s="1"/>
  <c r="E45" i="26"/>
  <c r="G44" i="26"/>
  <c r="I43" i="26"/>
  <c r="K42" i="26"/>
  <c r="M41" i="26"/>
  <c r="O40" i="26"/>
  <c r="S38" i="26"/>
  <c r="E37" i="26"/>
  <c r="F114" i="83"/>
  <c r="F112" i="83" s="1"/>
  <c r="J116" i="83"/>
  <c r="R116" i="83"/>
  <c r="R112" i="83"/>
  <c r="R109" i="83"/>
  <c r="N109" i="83"/>
  <c r="F109" i="83"/>
  <c r="M178" i="26"/>
  <c r="P112" i="83"/>
  <c r="P119" i="26"/>
  <c r="H119" i="26"/>
  <c r="R119" i="26"/>
  <c r="G118" i="26"/>
  <c r="G136" i="26" s="1"/>
  <c r="G153" i="26"/>
  <c r="G187" i="26" s="1"/>
  <c r="G205" i="26" s="1"/>
  <c r="C118" i="26"/>
  <c r="C136" i="26" s="1"/>
  <c r="C153" i="26"/>
  <c r="C187" i="26" s="1"/>
  <c r="C205" i="26" s="1"/>
  <c r="E144" i="26"/>
  <c r="E178" i="26" s="1"/>
  <c r="E196" i="26" s="1"/>
  <c r="E109" i="26"/>
  <c r="E127" i="26" s="1"/>
  <c r="N114" i="83"/>
  <c r="N112" i="83" s="1"/>
  <c r="E186" i="26"/>
  <c r="K185" i="26"/>
  <c r="S183" i="26"/>
  <c r="I180" i="26"/>
  <c r="Q177" i="26"/>
  <c r="T117" i="26"/>
  <c r="L113" i="26"/>
  <c r="J112" i="26"/>
  <c r="T109" i="26"/>
  <c r="J106" i="26"/>
  <c r="J112" i="83"/>
  <c r="J109" i="83"/>
  <c r="T119" i="26"/>
  <c r="D119" i="26"/>
  <c r="N119" i="26"/>
  <c r="J119" i="26"/>
  <c r="K118" i="26"/>
  <c r="K136" i="26" s="1"/>
  <c r="K153" i="26"/>
  <c r="K187" i="26" s="1"/>
  <c r="K205" i="26" s="1"/>
  <c r="E150" i="26"/>
  <c r="E184" i="26" s="1"/>
  <c r="E202" i="26" s="1"/>
  <c r="E115" i="26"/>
  <c r="E133" i="26" s="1"/>
  <c r="S112" i="83"/>
  <c r="O112" i="83"/>
  <c r="K112" i="83"/>
  <c r="G112" i="83"/>
  <c r="K175" i="26"/>
  <c r="K183" i="26"/>
  <c r="L119" i="26"/>
  <c r="P117" i="26"/>
  <c r="H117" i="26"/>
  <c r="H152" i="26"/>
  <c r="D117" i="26"/>
  <c r="N116" i="26"/>
  <c r="N151" i="26"/>
  <c r="T115" i="26"/>
  <c r="L115" i="26"/>
  <c r="L150" i="26"/>
  <c r="L184" i="26" s="1"/>
  <c r="L202" i="26" s="1"/>
  <c r="R149" i="26"/>
  <c r="R114" i="26"/>
  <c r="J114" i="26"/>
  <c r="P113" i="26"/>
  <c r="P148" i="26"/>
  <c r="H113" i="26"/>
  <c r="D148" i="26"/>
  <c r="D113" i="26"/>
  <c r="N112" i="26"/>
  <c r="T111" i="26"/>
  <c r="T146" i="26"/>
  <c r="L111" i="26"/>
  <c r="H146" i="26"/>
  <c r="H111" i="26"/>
  <c r="R110" i="26"/>
  <c r="F110" i="26"/>
  <c r="P109" i="26"/>
  <c r="P144" i="26"/>
  <c r="L109" i="26"/>
  <c r="L144" i="26"/>
  <c r="J108" i="26"/>
  <c r="F108" i="26"/>
  <c r="L107" i="26"/>
  <c r="H107" i="26"/>
  <c r="R106" i="26"/>
  <c r="R141" i="26"/>
  <c r="N106" i="26"/>
  <c r="F106" i="26"/>
  <c r="F141" i="26"/>
  <c r="Q49" i="26"/>
  <c r="Q153" i="26"/>
  <c r="Q187" i="26" s="1"/>
  <c r="Q205" i="26" s="1"/>
  <c r="E49" i="26"/>
  <c r="E67" i="26" s="1"/>
  <c r="E153" i="26"/>
  <c r="E187" i="26" s="1"/>
  <c r="E205" i="26" s="1"/>
  <c r="G48" i="26"/>
  <c r="G152" i="26"/>
  <c r="G186" i="26" s="1"/>
  <c r="E47" i="26"/>
  <c r="E151" i="26"/>
  <c r="E185" i="26" s="1"/>
  <c r="G46" i="26"/>
  <c r="G64" i="26" s="1"/>
  <c r="G150" i="26"/>
  <c r="G184" i="26" s="1"/>
  <c r="G202" i="26" s="1"/>
  <c r="M45" i="26"/>
  <c r="M149" i="26"/>
  <c r="M183" i="26" s="1"/>
  <c r="I45" i="26"/>
  <c r="I149" i="26"/>
  <c r="I183" i="26" s="1"/>
  <c r="O44" i="26"/>
  <c r="O148" i="26"/>
  <c r="O182" i="26" s="1"/>
  <c r="K44" i="26"/>
  <c r="K148" i="26"/>
  <c r="K182" i="26" s="1"/>
  <c r="Q43" i="26"/>
  <c r="Q147" i="26"/>
  <c r="Q181" i="26" s="1"/>
  <c r="M43" i="26"/>
  <c r="M147" i="26"/>
  <c r="M181" i="26" s="1"/>
  <c r="S42" i="26"/>
  <c r="S146" i="26"/>
  <c r="S180" i="26" s="1"/>
  <c r="O42" i="26"/>
  <c r="O146" i="26"/>
  <c r="C42" i="26"/>
  <c r="C146" i="26"/>
  <c r="C180" i="26" s="1"/>
  <c r="Q41" i="26"/>
  <c r="Q145" i="26"/>
  <c r="Q179" i="26" s="1"/>
  <c r="E41" i="26"/>
  <c r="E145" i="26"/>
  <c r="E179" i="26" s="1"/>
  <c r="K144" i="26"/>
  <c r="K40" i="26"/>
  <c r="G40" i="26"/>
  <c r="G144" i="26"/>
  <c r="M39" i="26"/>
  <c r="M143" i="26"/>
  <c r="M177" i="26" s="1"/>
  <c r="I39" i="26"/>
  <c r="I143" i="26"/>
  <c r="I177" i="26" s="1"/>
  <c r="O38" i="26"/>
  <c r="O142" i="26"/>
  <c r="O176" i="26" s="1"/>
  <c r="K38" i="26"/>
  <c r="K142" i="26"/>
  <c r="Q37" i="26"/>
  <c r="Q141" i="26"/>
  <c r="Q175" i="26" s="1"/>
  <c r="M37" i="26"/>
  <c r="M141" i="26"/>
  <c r="M175" i="26" s="1"/>
  <c r="Q166" i="26"/>
  <c r="C165" i="26"/>
  <c r="E164" i="26"/>
  <c r="G163" i="26"/>
  <c r="G180" i="26" s="1"/>
  <c r="K161" i="26"/>
  <c r="D152" i="26"/>
  <c r="H150" i="26"/>
  <c r="H184" i="26" s="1"/>
  <c r="H202" i="26" s="1"/>
  <c r="L148" i="26"/>
  <c r="H144" i="26"/>
  <c r="L142" i="26"/>
  <c r="N118" i="26"/>
  <c r="N114" i="26"/>
  <c r="D111" i="26"/>
  <c r="R108" i="26"/>
  <c r="T107" i="26"/>
  <c r="D107" i="26"/>
  <c r="E106" i="26"/>
  <c r="F170" i="26"/>
  <c r="H167" i="26"/>
  <c r="D167" i="26"/>
  <c r="D161" i="26"/>
  <c r="L151" i="26"/>
  <c r="L47" i="26"/>
  <c r="D141" i="26"/>
  <c r="D37" i="26"/>
  <c r="K152" i="26"/>
  <c r="K186" i="26" s="1"/>
  <c r="O150" i="26"/>
  <c r="O184" i="26" s="1"/>
  <c r="O202" i="26" s="1"/>
  <c r="D150" i="26"/>
  <c r="D184" i="26" s="1"/>
  <c r="D202" i="26" s="1"/>
  <c r="H148" i="26"/>
  <c r="L146" i="26"/>
  <c r="O144" i="26"/>
  <c r="O178" i="26" s="1"/>
  <c r="D144" i="26"/>
  <c r="D178" i="26" s="1"/>
  <c r="D196" i="26" s="1"/>
  <c r="S142" i="26"/>
  <c r="H142" i="26"/>
  <c r="E141" i="26"/>
  <c r="E175" i="26" s="1"/>
  <c r="L117" i="26"/>
  <c r="J116" i="26"/>
  <c r="T113" i="26"/>
  <c r="J110" i="26"/>
  <c r="C48" i="26"/>
  <c r="I47" i="26"/>
  <c r="P41" i="26"/>
  <c r="O117" i="26"/>
  <c r="K117" i="26"/>
  <c r="Q116" i="26"/>
  <c r="M116" i="26"/>
  <c r="S115" i="26"/>
  <c r="O115" i="26"/>
  <c r="M114" i="26"/>
  <c r="I114" i="26"/>
  <c r="O113" i="26"/>
  <c r="K113" i="26"/>
  <c r="Q112" i="26"/>
  <c r="M112" i="26"/>
  <c r="S111" i="26"/>
  <c r="O111" i="26"/>
  <c r="C111" i="26"/>
  <c r="Q110" i="26"/>
  <c r="I145" i="26"/>
  <c r="I179" i="26" s="1"/>
  <c r="E110" i="26"/>
  <c r="S109" i="26"/>
  <c r="S118" i="26"/>
  <c r="O118" i="26"/>
  <c r="Q117" i="26"/>
  <c r="M117" i="26"/>
  <c r="I117" i="26"/>
  <c r="E117" i="26"/>
  <c r="S116" i="26"/>
  <c r="O116" i="26"/>
  <c r="K116" i="26"/>
  <c r="G116" i="26"/>
  <c r="C116" i="26"/>
  <c r="Q115" i="26"/>
  <c r="M115" i="26"/>
  <c r="S114" i="26"/>
  <c r="O114" i="26"/>
  <c r="K114" i="26"/>
  <c r="G114" i="26"/>
  <c r="C114" i="26"/>
  <c r="Q113" i="26"/>
  <c r="M113" i="26"/>
  <c r="I113" i="26"/>
  <c r="E113" i="26"/>
  <c r="S112" i="26"/>
  <c r="O112" i="26"/>
  <c r="K112" i="26"/>
  <c r="G112" i="26"/>
  <c r="C112" i="26"/>
  <c r="Q111" i="26"/>
  <c r="M111" i="26"/>
  <c r="I111" i="26"/>
  <c r="E111" i="26"/>
  <c r="S110" i="26"/>
  <c r="O110" i="26"/>
  <c r="K110" i="26"/>
  <c r="G110" i="26"/>
  <c r="C110" i="26"/>
  <c r="Q109" i="26"/>
  <c r="M109" i="26"/>
  <c r="S108" i="26"/>
  <c r="O108" i="26"/>
  <c r="K108" i="26"/>
  <c r="G108" i="26"/>
  <c r="C108" i="26"/>
  <c r="Q107" i="26"/>
  <c r="U114" i="83"/>
  <c r="U112" i="83" s="1"/>
  <c r="U116" i="83"/>
  <c r="M116" i="83"/>
  <c r="M114" i="83"/>
  <c r="M112" i="83" s="1"/>
  <c r="E116" i="83"/>
  <c r="E114" i="83"/>
  <c r="E112" i="83" s="1"/>
  <c r="L112" i="83"/>
  <c r="S109" i="83"/>
  <c r="O109" i="83"/>
  <c r="K109" i="83"/>
  <c r="G109" i="83"/>
  <c r="U109" i="83"/>
  <c r="Q109" i="83"/>
  <c r="M109" i="83"/>
  <c r="I109" i="83"/>
  <c r="E109" i="83"/>
  <c r="Q114" i="83"/>
  <c r="Q112" i="83" s="1"/>
  <c r="Q116" i="83"/>
  <c r="I114" i="83"/>
  <c r="I112" i="83" s="1"/>
  <c r="I116" i="83"/>
  <c r="T112" i="83"/>
  <c r="H112" i="83"/>
  <c r="L109" i="83"/>
  <c r="D109" i="83"/>
  <c r="T116" i="83"/>
  <c r="P116" i="83"/>
  <c r="L116" i="83"/>
  <c r="H116" i="83"/>
  <c r="D116" i="83"/>
  <c r="D112" i="83"/>
  <c r="T109" i="83"/>
  <c r="P109" i="83"/>
  <c r="H109" i="83"/>
  <c r="S116" i="83"/>
  <c r="O116" i="83"/>
  <c r="K116" i="83"/>
  <c r="G116" i="83"/>
  <c r="R49" i="26"/>
  <c r="R170" i="26"/>
  <c r="N49" i="26"/>
  <c r="N170" i="26"/>
  <c r="J49" i="26"/>
  <c r="J170" i="26"/>
  <c r="T48" i="26"/>
  <c r="T169" i="26"/>
  <c r="L48" i="26"/>
  <c r="L169" i="26"/>
  <c r="D48" i="26"/>
  <c r="D169" i="26"/>
  <c r="D186" i="26" s="1"/>
  <c r="N47" i="26"/>
  <c r="N168" i="26"/>
  <c r="F47" i="26"/>
  <c r="F168" i="26"/>
  <c r="P46" i="26"/>
  <c r="P167" i="26"/>
  <c r="R45" i="26"/>
  <c r="R166" i="26"/>
  <c r="J45" i="26"/>
  <c r="J166" i="26"/>
  <c r="T44" i="26"/>
  <c r="T165" i="26"/>
  <c r="L44" i="26"/>
  <c r="L165" i="26"/>
  <c r="L182" i="26" s="1"/>
  <c r="R43" i="26"/>
  <c r="R164" i="26"/>
  <c r="J43" i="26"/>
  <c r="J164" i="26"/>
  <c r="T42" i="26"/>
  <c r="T163" i="26"/>
  <c r="L42" i="26"/>
  <c r="L163" i="26"/>
  <c r="D42" i="26"/>
  <c r="D163" i="26"/>
  <c r="R41" i="26"/>
  <c r="R162" i="26"/>
  <c r="J41" i="26"/>
  <c r="J162" i="26"/>
  <c r="J179" i="26" s="1"/>
  <c r="F41" i="26"/>
  <c r="F162" i="26"/>
  <c r="T40" i="26"/>
  <c r="T161" i="26"/>
  <c r="P40" i="26"/>
  <c r="P161" i="26"/>
  <c r="P178" i="26" s="1"/>
  <c r="L40" i="26"/>
  <c r="L161" i="26"/>
  <c r="H40" i="26"/>
  <c r="H161" i="26"/>
  <c r="R39" i="26"/>
  <c r="R160" i="26"/>
  <c r="J39" i="26"/>
  <c r="J160" i="26"/>
  <c r="T38" i="26"/>
  <c r="T159" i="26"/>
  <c r="T176" i="26" s="1"/>
  <c r="L38" i="26"/>
  <c r="L159" i="26"/>
  <c r="R37" i="26"/>
  <c r="R158" i="26"/>
  <c r="J37" i="26"/>
  <c r="J158" i="26"/>
  <c r="T49" i="26"/>
  <c r="T153" i="26"/>
  <c r="T187" i="26" s="1"/>
  <c r="T205" i="26" s="1"/>
  <c r="L49" i="26"/>
  <c r="L153" i="26"/>
  <c r="L187" i="26" s="1"/>
  <c r="L205" i="26" s="1"/>
  <c r="D49" i="26"/>
  <c r="D67" i="26" s="1"/>
  <c r="D153" i="26"/>
  <c r="D187" i="26" s="1"/>
  <c r="D205" i="26" s="1"/>
  <c r="R48" i="26"/>
  <c r="R152" i="26"/>
  <c r="R186" i="26" s="1"/>
  <c r="N48" i="26"/>
  <c r="N152" i="26"/>
  <c r="N186" i="26" s="1"/>
  <c r="F48" i="26"/>
  <c r="F152" i="26"/>
  <c r="T47" i="26"/>
  <c r="T151" i="26"/>
  <c r="T185" i="26" s="1"/>
  <c r="P47" i="26"/>
  <c r="P151" i="26"/>
  <c r="P185" i="26" s="1"/>
  <c r="H47" i="26"/>
  <c r="H151" i="26"/>
  <c r="D47" i="26"/>
  <c r="D151" i="26"/>
  <c r="D185" i="26" s="1"/>
  <c r="R46" i="26"/>
  <c r="R150" i="26"/>
  <c r="R184" i="26" s="1"/>
  <c r="R202" i="26" s="1"/>
  <c r="N46" i="26"/>
  <c r="N150" i="26"/>
  <c r="N184" i="26" s="1"/>
  <c r="N202" i="26" s="1"/>
  <c r="J46" i="26"/>
  <c r="J150" i="26"/>
  <c r="J184" i="26" s="1"/>
  <c r="J202" i="26" s="1"/>
  <c r="F46" i="26"/>
  <c r="F64" i="26" s="1"/>
  <c r="F150" i="26"/>
  <c r="F184" i="26" s="1"/>
  <c r="F202" i="26" s="1"/>
  <c r="T45" i="26"/>
  <c r="T149" i="26"/>
  <c r="T183" i="26" s="1"/>
  <c r="P45" i="26"/>
  <c r="P149" i="26"/>
  <c r="P183" i="26" s="1"/>
  <c r="L45" i="26"/>
  <c r="L149" i="26"/>
  <c r="D45" i="26"/>
  <c r="D149" i="26"/>
  <c r="D183" i="26" s="1"/>
  <c r="R44" i="26"/>
  <c r="R148" i="26"/>
  <c r="R182" i="26" s="1"/>
  <c r="N44" i="26"/>
  <c r="N148" i="26"/>
  <c r="N182" i="26" s="1"/>
  <c r="J44" i="26"/>
  <c r="J148" i="26"/>
  <c r="F44" i="26"/>
  <c r="F148" i="26"/>
  <c r="F182" i="26" s="1"/>
  <c r="T43" i="26"/>
  <c r="T147" i="26"/>
  <c r="T181" i="26" s="1"/>
  <c r="P43" i="26"/>
  <c r="P147" i="26"/>
  <c r="P181" i="26" s="1"/>
  <c r="L43" i="26"/>
  <c r="L147" i="26"/>
  <c r="H43" i="26"/>
  <c r="H147" i="26"/>
  <c r="H181" i="26" s="1"/>
  <c r="D43" i="26"/>
  <c r="D147" i="26"/>
  <c r="D181" i="26" s="1"/>
  <c r="R42" i="26"/>
  <c r="R146" i="26"/>
  <c r="R180" i="26" s="1"/>
  <c r="N42" i="26"/>
  <c r="N146" i="26"/>
  <c r="J42" i="26"/>
  <c r="J146" i="26"/>
  <c r="J180" i="26" s="1"/>
  <c r="F42" i="26"/>
  <c r="F146" i="26"/>
  <c r="T41" i="26"/>
  <c r="T145" i="26"/>
  <c r="L41" i="26"/>
  <c r="L145" i="26"/>
  <c r="L179" i="26" s="1"/>
  <c r="H41" i="26"/>
  <c r="H145" i="26"/>
  <c r="D41" i="26"/>
  <c r="D145" i="26"/>
  <c r="R144" i="26"/>
  <c r="R178" i="26" s="1"/>
  <c r="R40" i="26"/>
  <c r="N40" i="26"/>
  <c r="N144" i="26"/>
  <c r="N178" i="26" s="1"/>
  <c r="J40" i="26"/>
  <c r="J144" i="26"/>
  <c r="F40" i="26"/>
  <c r="F144" i="26"/>
  <c r="F178" i="26" s="1"/>
  <c r="F196" i="26" s="1"/>
  <c r="T39" i="26"/>
  <c r="T143" i="26"/>
  <c r="T177" i="26" s="1"/>
  <c r="P143" i="26"/>
  <c r="P39" i="26"/>
  <c r="H39" i="26"/>
  <c r="H143" i="26"/>
  <c r="H177" i="26" s="1"/>
  <c r="D39" i="26"/>
  <c r="D143" i="26"/>
  <c r="R142" i="26"/>
  <c r="R38" i="26"/>
  <c r="N38" i="26"/>
  <c r="N142" i="26"/>
  <c r="J38" i="26"/>
  <c r="J142" i="26"/>
  <c r="F38" i="26"/>
  <c r="F142" i="26"/>
  <c r="T141" i="26"/>
  <c r="T37" i="26"/>
  <c r="P37" i="26"/>
  <c r="P141" i="26"/>
  <c r="L37" i="26"/>
  <c r="L141" i="26"/>
  <c r="H37" i="26"/>
  <c r="H141" i="26"/>
  <c r="O177" i="26"/>
  <c r="Q176" i="26"/>
  <c r="P48" i="26"/>
  <c r="P169" i="26"/>
  <c r="P186" i="26" s="1"/>
  <c r="H48" i="26"/>
  <c r="H169" i="26"/>
  <c r="R47" i="26"/>
  <c r="R168" i="26"/>
  <c r="J47" i="26"/>
  <c r="J168" i="26"/>
  <c r="T46" i="26"/>
  <c r="T167" i="26"/>
  <c r="L46" i="26"/>
  <c r="L167" i="26"/>
  <c r="N45" i="26"/>
  <c r="N166" i="26"/>
  <c r="N183" i="26" s="1"/>
  <c r="F45" i="26"/>
  <c r="F166" i="26"/>
  <c r="P44" i="26"/>
  <c r="P165" i="26"/>
  <c r="H44" i="26"/>
  <c r="H165" i="26"/>
  <c r="D44" i="26"/>
  <c r="D165" i="26"/>
  <c r="N43" i="26"/>
  <c r="N164" i="26"/>
  <c r="N181" i="26" s="1"/>
  <c r="F43" i="26"/>
  <c r="F164" i="26"/>
  <c r="P42" i="26"/>
  <c r="P163" i="26"/>
  <c r="H42" i="26"/>
  <c r="H163" i="26"/>
  <c r="N41" i="26"/>
  <c r="N162" i="26"/>
  <c r="N179" i="26" s="1"/>
  <c r="N39" i="26"/>
  <c r="N160" i="26"/>
  <c r="F39" i="26"/>
  <c r="F160" i="26"/>
  <c r="P38" i="26"/>
  <c r="P159" i="26"/>
  <c r="H38" i="26"/>
  <c r="H159" i="26"/>
  <c r="D38" i="26"/>
  <c r="D159" i="26"/>
  <c r="N37" i="26"/>
  <c r="N158" i="26"/>
  <c r="F37" i="26"/>
  <c r="F158" i="26"/>
  <c r="P49" i="26"/>
  <c r="P153" i="26"/>
  <c r="P187" i="26" s="1"/>
  <c r="P205" i="26" s="1"/>
  <c r="H49" i="26"/>
  <c r="H67" i="26" s="1"/>
  <c r="H153" i="26"/>
  <c r="H187" i="26" s="1"/>
  <c r="H205" i="26" s="1"/>
  <c r="J48" i="26"/>
  <c r="J152" i="26"/>
  <c r="J186" i="26" s="1"/>
  <c r="L39" i="26"/>
  <c r="L143" i="26"/>
  <c r="Q119" i="26"/>
  <c r="M107" i="26"/>
  <c r="M119" i="26"/>
  <c r="I107" i="26"/>
  <c r="I119" i="26"/>
  <c r="E107" i="26"/>
  <c r="E119" i="26"/>
  <c r="S119" i="26"/>
  <c r="S106" i="26"/>
  <c r="O119" i="26"/>
  <c r="O106" i="26"/>
  <c r="K119" i="26"/>
  <c r="K106" i="26"/>
  <c r="G119" i="26"/>
  <c r="G106" i="26"/>
  <c r="C119" i="26"/>
  <c r="C106" i="26"/>
  <c r="H45" i="26"/>
  <c r="A1" i="101"/>
  <c r="A47" i="101" s="1"/>
  <c r="N180" i="26" l="1"/>
  <c r="H185" i="26"/>
  <c r="H183" i="26"/>
  <c r="D177" i="26"/>
  <c r="D179" i="26"/>
  <c r="L181" i="26"/>
  <c r="J182" i="26"/>
  <c r="L178" i="26"/>
  <c r="T179" i="26"/>
  <c r="F186" i="26"/>
  <c r="J177" i="26"/>
  <c r="R179" i="26"/>
  <c r="H180" i="26"/>
  <c r="P182" i="26"/>
  <c r="L183" i="26"/>
  <c r="R183" i="26"/>
  <c r="L185" i="26"/>
  <c r="P177" i="26"/>
  <c r="S186" i="26"/>
  <c r="N185" i="26"/>
  <c r="D176" i="26"/>
  <c r="R185" i="26"/>
  <c r="T186" i="26"/>
  <c r="I171" i="26"/>
  <c r="T171" i="26"/>
  <c r="D180" i="26"/>
  <c r="R181" i="26"/>
  <c r="Q183" i="26"/>
  <c r="E171" i="26"/>
  <c r="F183" i="26"/>
  <c r="J185" i="26"/>
  <c r="F179" i="26"/>
  <c r="J183" i="26"/>
  <c r="G182" i="26"/>
  <c r="P176" i="26"/>
  <c r="F181" i="26"/>
  <c r="R177" i="26"/>
  <c r="M171" i="26"/>
  <c r="H179" i="26"/>
  <c r="P180" i="26"/>
  <c r="J178" i="26"/>
  <c r="J181" i="26"/>
  <c r="L186" i="26"/>
  <c r="D175" i="26"/>
  <c r="S171" i="26"/>
  <c r="L177" i="26"/>
  <c r="N177" i="26"/>
  <c r="F180" i="26"/>
  <c r="T178" i="26"/>
  <c r="T182" i="26"/>
  <c r="F185" i="26"/>
  <c r="C182" i="26"/>
  <c r="O171" i="26"/>
  <c r="K171" i="26"/>
  <c r="L176" i="26"/>
  <c r="L180" i="26"/>
  <c r="K176" i="26"/>
  <c r="H176" i="26"/>
  <c r="F177" i="26"/>
  <c r="D154" i="26"/>
  <c r="C171" i="26"/>
  <c r="I154" i="26"/>
  <c r="D171" i="26"/>
  <c r="G171" i="26"/>
  <c r="S176" i="26"/>
  <c r="S154" i="26"/>
  <c r="D182" i="26"/>
  <c r="G154" i="26"/>
  <c r="G178" i="26"/>
  <c r="G196" i="26" s="1"/>
  <c r="C154" i="26"/>
  <c r="M154" i="26"/>
  <c r="P171" i="26"/>
  <c r="Q171" i="26"/>
  <c r="K154" i="26"/>
  <c r="K188" i="26" s="1"/>
  <c r="E181" i="26"/>
  <c r="K178" i="26"/>
  <c r="E154" i="26"/>
  <c r="E188" i="26" s="1"/>
  <c r="H178" i="26"/>
  <c r="Q154" i="26"/>
  <c r="H182" i="26"/>
  <c r="H186" i="26"/>
  <c r="L171" i="26"/>
  <c r="T180" i="26"/>
  <c r="O154" i="26"/>
  <c r="O180" i="26"/>
  <c r="N175" i="26"/>
  <c r="N171" i="26"/>
  <c r="H171" i="26"/>
  <c r="H175" i="26"/>
  <c r="H154" i="26"/>
  <c r="P175" i="26"/>
  <c r="P154" i="26"/>
  <c r="F154" i="26"/>
  <c r="F176" i="26"/>
  <c r="N154" i="26"/>
  <c r="N188" i="26" s="1"/>
  <c r="N176" i="26"/>
  <c r="R175" i="26"/>
  <c r="R171" i="26"/>
  <c r="F175" i="26"/>
  <c r="F171" i="26"/>
  <c r="L175" i="26"/>
  <c r="L154" i="26"/>
  <c r="L188" i="26" s="1"/>
  <c r="J154" i="26"/>
  <c r="J176" i="26"/>
  <c r="T175" i="26"/>
  <c r="T154" i="26"/>
  <c r="R154" i="26"/>
  <c r="R176" i="26"/>
  <c r="J171" i="26"/>
  <c r="J175" i="26"/>
  <c r="O126" i="66"/>
  <c r="O124" i="66"/>
  <c r="U27" i="83"/>
  <c r="O122" i="66"/>
  <c r="O120" i="66"/>
  <c r="O118" i="66"/>
  <c r="U25" i="83"/>
  <c r="O114" i="66"/>
  <c r="O112" i="66"/>
  <c r="O110" i="66"/>
  <c r="O108" i="66"/>
  <c r="O106" i="66"/>
  <c r="O104" i="66"/>
  <c r="O102" i="66"/>
  <c r="U29" i="83"/>
  <c r="U35" i="83"/>
  <c r="U27" i="13"/>
  <c r="U23" i="13"/>
  <c r="U117" i="48"/>
  <c r="U113" i="48"/>
  <c r="U109" i="48"/>
  <c r="U105" i="48"/>
  <c r="U101" i="48"/>
  <c r="U100" i="48"/>
  <c r="U97" i="48"/>
  <c r="U93" i="48"/>
  <c r="U157" i="83"/>
  <c r="U156" i="83"/>
  <c r="U155" i="83"/>
  <c r="U154" i="83"/>
  <c r="U153" i="83"/>
  <c r="U152" i="83"/>
  <c r="U151" i="83"/>
  <c r="U150" i="83"/>
  <c r="V163" i="83" s="1"/>
  <c r="U149" i="83"/>
  <c r="U145" i="83"/>
  <c r="V164" i="83" s="1"/>
  <c r="U135" i="83"/>
  <c r="U133" i="83"/>
  <c r="U132" i="83"/>
  <c r="U131" i="83"/>
  <c r="U128" i="83"/>
  <c r="U127" i="83"/>
  <c r="U126" i="83"/>
  <c r="U125" i="83"/>
  <c r="W1" i="11"/>
  <c r="L1" i="11"/>
  <c r="A1" i="11"/>
  <c r="B91" i="100"/>
  <c r="C91" i="100"/>
  <c r="F91" i="100"/>
  <c r="G91" i="100"/>
  <c r="H91" i="100"/>
  <c r="I91" i="100"/>
  <c r="J91" i="100"/>
  <c r="K91" i="100"/>
  <c r="N91" i="100"/>
  <c r="B94" i="100"/>
  <c r="C94" i="100"/>
  <c r="D94" i="100"/>
  <c r="G94" i="100"/>
  <c r="H94" i="100"/>
  <c r="I94" i="100"/>
  <c r="J94" i="100"/>
  <c r="K94" i="100"/>
  <c r="L94" i="100"/>
  <c r="B95" i="100"/>
  <c r="C95" i="100"/>
  <c r="D95" i="100"/>
  <c r="E95" i="100"/>
  <c r="F95" i="100"/>
  <c r="G95" i="100"/>
  <c r="J95" i="100"/>
  <c r="K95" i="100"/>
  <c r="L95" i="100"/>
  <c r="M95" i="100"/>
  <c r="N95" i="100"/>
  <c r="B97" i="100"/>
  <c r="C97" i="100"/>
  <c r="D97" i="100"/>
  <c r="E97" i="100"/>
  <c r="F97" i="100"/>
  <c r="G97" i="100"/>
  <c r="H97" i="100"/>
  <c r="I97" i="100"/>
  <c r="J97" i="100"/>
  <c r="K97" i="100"/>
  <c r="L97" i="100"/>
  <c r="M97" i="100"/>
  <c r="N97" i="100"/>
  <c r="B98" i="100"/>
  <c r="C98" i="100"/>
  <c r="D98" i="100"/>
  <c r="E98" i="100"/>
  <c r="F98" i="100"/>
  <c r="G98" i="100"/>
  <c r="H98" i="100"/>
  <c r="I98" i="100"/>
  <c r="J98" i="100"/>
  <c r="K98" i="100"/>
  <c r="L98" i="100"/>
  <c r="M98" i="100"/>
  <c r="N98" i="100"/>
  <c r="B99" i="100"/>
  <c r="C99" i="100"/>
  <c r="D99" i="100"/>
  <c r="E99" i="100"/>
  <c r="F99" i="100"/>
  <c r="G99" i="100"/>
  <c r="H99" i="100"/>
  <c r="I99" i="100"/>
  <c r="J99" i="100"/>
  <c r="K99" i="100"/>
  <c r="L99" i="100"/>
  <c r="M99" i="100"/>
  <c r="N99" i="100"/>
  <c r="B100" i="100"/>
  <c r="C100" i="100"/>
  <c r="D100" i="100"/>
  <c r="E100" i="100"/>
  <c r="F100" i="100"/>
  <c r="G100" i="100"/>
  <c r="H100" i="100"/>
  <c r="I100" i="100"/>
  <c r="J100" i="100"/>
  <c r="K100" i="100"/>
  <c r="L100" i="100"/>
  <c r="M100" i="100"/>
  <c r="N100" i="100"/>
  <c r="X76" i="11"/>
  <c r="Y76" i="11"/>
  <c r="Z76" i="11"/>
  <c r="AA76" i="11"/>
  <c r="AB76" i="11"/>
  <c r="AC76" i="11"/>
  <c r="AD76" i="11"/>
  <c r="AE76" i="11"/>
  <c r="AF76" i="11"/>
  <c r="AF151" i="11" s="1"/>
  <c r="X77" i="11"/>
  <c r="Y77" i="11"/>
  <c r="Y151" i="11" s="1"/>
  <c r="Z77" i="11"/>
  <c r="AA77" i="11"/>
  <c r="AB77" i="11"/>
  <c r="AC77" i="11"/>
  <c r="AC151" i="11" s="1"/>
  <c r="AD77" i="11"/>
  <c r="AE77" i="11"/>
  <c r="AF77" i="11"/>
  <c r="X78" i="11"/>
  <c r="X152" i="11" s="1"/>
  <c r="Y78" i="11"/>
  <c r="Z78" i="11"/>
  <c r="AA78" i="11"/>
  <c r="AB78" i="11"/>
  <c r="AB152" i="11" s="1"/>
  <c r="AC78" i="11"/>
  <c r="AD78" i="11"/>
  <c r="AE78" i="11"/>
  <c r="AF78" i="11"/>
  <c r="AF152" i="11" s="1"/>
  <c r="X79" i="11"/>
  <c r="Y79" i="11"/>
  <c r="Z79" i="11"/>
  <c r="AA79" i="11"/>
  <c r="AA153" i="11" s="1"/>
  <c r="AB79" i="11"/>
  <c r="AC79" i="11"/>
  <c r="AD79" i="11"/>
  <c r="AE79" i="11"/>
  <c r="AE153" i="11" s="1"/>
  <c r="AF79" i="11"/>
  <c r="X80" i="11"/>
  <c r="Y80" i="11"/>
  <c r="Z80" i="11"/>
  <c r="Z154" i="11" s="1"/>
  <c r="AA80" i="11"/>
  <c r="AB80" i="11"/>
  <c r="AC80" i="11"/>
  <c r="AD80" i="11"/>
  <c r="AD154" i="11" s="1"/>
  <c r="AE80" i="11"/>
  <c r="AF80" i="11"/>
  <c r="X81" i="11"/>
  <c r="Y81" i="11"/>
  <c r="Y155" i="11" s="1"/>
  <c r="Z81" i="11"/>
  <c r="AA81" i="11"/>
  <c r="AB81" i="11"/>
  <c r="AC81" i="11"/>
  <c r="AC155" i="11" s="1"/>
  <c r="AD81" i="11"/>
  <c r="AE81" i="11"/>
  <c r="AF81" i="11"/>
  <c r="X82" i="11"/>
  <c r="X156" i="11" s="1"/>
  <c r="Y82" i="11"/>
  <c r="Z82" i="11"/>
  <c r="AA82" i="11"/>
  <c r="AB82" i="11"/>
  <c r="AB156" i="11" s="1"/>
  <c r="AC82" i="11"/>
  <c r="AD82" i="11"/>
  <c r="AE82" i="11"/>
  <c r="AF82" i="11"/>
  <c r="AF156" i="11" s="1"/>
  <c r="X83" i="11"/>
  <c r="Y83" i="11"/>
  <c r="Z83" i="11"/>
  <c r="AA83" i="11"/>
  <c r="AA157" i="11" s="1"/>
  <c r="AB83" i="11"/>
  <c r="AC83" i="11"/>
  <c r="AD83" i="11"/>
  <c r="AE83" i="11"/>
  <c r="AE157" i="11" s="1"/>
  <c r="AF83" i="11"/>
  <c r="X84" i="11"/>
  <c r="Y84" i="11"/>
  <c r="Z84" i="11"/>
  <c r="Z158" i="11" s="1"/>
  <c r="AA84" i="11"/>
  <c r="AB84" i="11"/>
  <c r="AC84" i="11"/>
  <c r="AD84" i="11"/>
  <c r="AD158" i="11" s="1"/>
  <c r="AE84" i="11"/>
  <c r="AF84" i="11"/>
  <c r="X85" i="11"/>
  <c r="Y85" i="11"/>
  <c r="Y159" i="11" s="1"/>
  <c r="Z85" i="11"/>
  <c r="AA85" i="11"/>
  <c r="AB85" i="11"/>
  <c r="AC85" i="11"/>
  <c r="AC159" i="11" s="1"/>
  <c r="AD85" i="11"/>
  <c r="AE85" i="11"/>
  <c r="AF85" i="11"/>
  <c r="X86" i="11"/>
  <c r="X160" i="11" s="1"/>
  <c r="Y86" i="11"/>
  <c r="Z86" i="11"/>
  <c r="AA86" i="11"/>
  <c r="AB86" i="11"/>
  <c r="AB160" i="11" s="1"/>
  <c r="AC86" i="11"/>
  <c r="AD86" i="11"/>
  <c r="AE86" i="11"/>
  <c r="AF86" i="11"/>
  <c r="AF160" i="11" s="1"/>
  <c r="X87" i="11"/>
  <c r="Y87" i="11"/>
  <c r="Z87" i="11"/>
  <c r="AA87" i="11"/>
  <c r="AA161" i="11" s="1"/>
  <c r="AB87" i="11"/>
  <c r="AC87" i="11"/>
  <c r="AD87" i="11"/>
  <c r="AE87" i="11"/>
  <c r="AE161" i="11" s="1"/>
  <c r="AF87" i="11"/>
  <c r="X88" i="11"/>
  <c r="Y88" i="11"/>
  <c r="Z88" i="11"/>
  <c r="Z162" i="11" s="1"/>
  <c r="AA88" i="11"/>
  <c r="AB88" i="11"/>
  <c r="AC88" i="11"/>
  <c r="AD88" i="11"/>
  <c r="AD162" i="11" s="1"/>
  <c r="AE88" i="11"/>
  <c r="AF88" i="11"/>
  <c r="X89" i="11"/>
  <c r="Y89" i="11"/>
  <c r="Y163" i="11" s="1"/>
  <c r="Z89" i="11"/>
  <c r="AA89" i="11"/>
  <c r="AB89" i="11"/>
  <c r="AC89" i="11"/>
  <c r="AC163" i="11" s="1"/>
  <c r="AD89" i="11"/>
  <c r="AE89" i="11"/>
  <c r="AF89" i="11"/>
  <c r="X90" i="11"/>
  <c r="X164" i="11" s="1"/>
  <c r="Y90" i="11"/>
  <c r="Z90" i="11"/>
  <c r="AA90" i="11"/>
  <c r="AB90" i="11"/>
  <c r="AB164" i="11" s="1"/>
  <c r="AC90" i="11"/>
  <c r="AD90" i="11"/>
  <c r="AE90" i="11"/>
  <c r="AF90" i="11"/>
  <c r="AF164" i="11" s="1"/>
  <c r="X91" i="11"/>
  <c r="Y91" i="11"/>
  <c r="Z91" i="11"/>
  <c r="AA91" i="11"/>
  <c r="AA165" i="11" s="1"/>
  <c r="AB91" i="11"/>
  <c r="AC91" i="11"/>
  <c r="AD91" i="11"/>
  <c r="AE91" i="11"/>
  <c r="AE165" i="11" s="1"/>
  <c r="AF91" i="11"/>
  <c r="X92" i="11"/>
  <c r="Y92" i="11"/>
  <c r="Z92" i="11"/>
  <c r="Z166" i="11" s="1"/>
  <c r="AA92" i="11"/>
  <c r="AB92" i="11"/>
  <c r="AC92" i="11"/>
  <c r="AD92" i="11"/>
  <c r="AD166" i="11" s="1"/>
  <c r="AE92" i="11"/>
  <c r="AF92" i="11"/>
  <c r="X93" i="11"/>
  <c r="Y93" i="11"/>
  <c r="Y167" i="11" s="1"/>
  <c r="Z93" i="11"/>
  <c r="AA93" i="11"/>
  <c r="AB93" i="11"/>
  <c r="AC93" i="11"/>
  <c r="AC167" i="11" s="1"/>
  <c r="AD93" i="11"/>
  <c r="AE93" i="11"/>
  <c r="AF93" i="11"/>
  <c r="X95" i="11"/>
  <c r="Y95" i="11"/>
  <c r="Z95" i="11"/>
  <c r="AA95" i="11"/>
  <c r="AB95" i="11"/>
  <c r="AC95" i="11"/>
  <c r="AD95" i="11"/>
  <c r="AE95" i="11"/>
  <c r="AF95" i="11"/>
  <c r="X96" i="11"/>
  <c r="Y96" i="11"/>
  <c r="Z96" i="11"/>
  <c r="AA96" i="11"/>
  <c r="AB96" i="11"/>
  <c r="AC96" i="11"/>
  <c r="AD96" i="11"/>
  <c r="AE96" i="11"/>
  <c r="AF96" i="11"/>
  <c r="X97" i="11"/>
  <c r="Y97" i="11"/>
  <c r="Z97" i="11"/>
  <c r="AA97" i="11"/>
  <c r="AB97" i="11"/>
  <c r="AC97" i="11"/>
  <c r="AD97" i="11"/>
  <c r="AE97" i="11"/>
  <c r="AF97" i="11"/>
  <c r="X98" i="11"/>
  <c r="Y98" i="11"/>
  <c r="Z98" i="11"/>
  <c r="AA98" i="11"/>
  <c r="AB98" i="11"/>
  <c r="AC98" i="11"/>
  <c r="AD98" i="11"/>
  <c r="AE98" i="11"/>
  <c r="AF98" i="11"/>
  <c r="X99" i="11"/>
  <c r="Y99" i="11"/>
  <c r="Z99" i="11"/>
  <c r="AA99" i="11"/>
  <c r="AB99" i="11"/>
  <c r="AC99" i="11"/>
  <c r="AD99" i="11"/>
  <c r="AE99" i="11"/>
  <c r="AF99" i="11"/>
  <c r="X100" i="11"/>
  <c r="Y100" i="11"/>
  <c r="Z100" i="11"/>
  <c r="AA100" i="11"/>
  <c r="AB100" i="11"/>
  <c r="AC100" i="11"/>
  <c r="AD100" i="11"/>
  <c r="AE100" i="11"/>
  <c r="AF100" i="11"/>
  <c r="X101" i="11"/>
  <c r="Y101" i="11"/>
  <c r="Z101" i="11"/>
  <c r="AA101" i="11"/>
  <c r="AB101" i="11"/>
  <c r="AC101" i="11"/>
  <c r="AD101" i="11"/>
  <c r="AE101" i="11"/>
  <c r="AF101" i="11"/>
  <c r="X102" i="11"/>
  <c r="Y102" i="11"/>
  <c r="Z102" i="11"/>
  <c r="AA102" i="11"/>
  <c r="AB102" i="11"/>
  <c r="AC102" i="11"/>
  <c r="AD102" i="11"/>
  <c r="AE102" i="11"/>
  <c r="AF102" i="11"/>
  <c r="X103" i="11"/>
  <c r="Y103" i="11"/>
  <c r="Z103" i="11"/>
  <c r="AA103" i="11"/>
  <c r="AB103" i="11"/>
  <c r="AC103" i="11"/>
  <c r="AD103" i="11"/>
  <c r="AE103" i="11"/>
  <c r="AF103" i="11"/>
  <c r="X104" i="11"/>
  <c r="Y104" i="11"/>
  <c r="Z104" i="11"/>
  <c r="AA104" i="11"/>
  <c r="AB104" i="11"/>
  <c r="AC104" i="11"/>
  <c r="AD104" i="11"/>
  <c r="AE104" i="11"/>
  <c r="AF104" i="11"/>
  <c r="X105" i="11"/>
  <c r="Y105" i="11"/>
  <c r="Z105" i="11"/>
  <c r="AA105" i="11"/>
  <c r="AB105" i="11"/>
  <c r="AC105" i="11"/>
  <c r="AD105" i="11"/>
  <c r="AE105" i="11"/>
  <c r="AF105" i="11"/>
  <c r="X106" i="11"/>
  <c r="Y106" i="11"/>
  <c r="Z106" i="11"/>
  <c r="AA106" i="11"/>
  <c r="AB106" i="11"/>
  <c r="AC106" i="11"/>
  <c r="AD106" i="11"/>
  <c r="AE106" i="11"/>
  <c r="AF106" i="11"/>
  <c r="X107" i="11"/>
  <c r="Y107" i="11"/>
  <c r="Z107" i="11"/>
  <c r="AA107" i="11"/>
  <c r="AB107" i="11"/>
  <c r="AC107" i="11"/>
  <c r="AD107" i="11"/>
  <c r="AE107" i="11"/>
  <c r="AF107" i="11"/>
  <c r="X108" i="11"/>
  <c r="Y108" i="11"/>
  <c r="Z108" i="11"/>
  <c r="AA108" i="11"/>
  <c r="AB108" i="11"/>
  <c r="AC108" i="11"/>
  <c r="AD108" i="11"/>
  <c r="AE108" i="11"/>
  <c r="AF108" i="11"/>
  <c r="X109" i="11"/>
  <c r="Y109" i="11"/>
  <c r="Z109" i="11"/>
  <c r="AA109" i="11"/>
  <c r="AB109" i="11"/>
  <c r="AC109" i="11"/>
  <c r="AD109" i="11"/>
  <c r="AE109" i="11"/>
  <c r="AF109" i="11"/>
  <c r="X110" i="11"/>
  <c r="Y110" i="11"/>
  <c r="Z110" i="11"/>
  <c r="AA110" i="11"/>
  <c r="AB110" i="11"/>
  <c r="AC110" i="11"/>
  <c r="AD110" i="11"/>
  <c r="AE110" i="11"/>
  <c r="AF110" i="11"/>
  <c r="X111" i="11"/>
  <c r="Y111" i="11"/>
  <c r="Z111" i="11"/>
  <c r="AA111" i="11"/>
  <c r="AB111" i="11"/>
  <c r="AC111" i="11"/>
  <c r="AD111" i="11"/>
  <c r="AE111" i="11"/>
  <c r="AF111" i="11"/>
  <c r="X112" i="11"/>
  <c r="Y112" i="11"/>
  <c r="Z112" i="11"/>
  <c r="AA112" i="11"/>
  <c r="AB112" i="11"/>
  <c r="AC112" i="11"/>
  <c r="AD112" i="11"/>
  <c r="AE112" i="11"/>
  <c r="AF112" i="11"/>
  <c r="X113" i="11"/>
  <c r="Y113" i="11"/>
  <c r="Z113" i="11"/>
  <c r="AA113" i="11"/>
  <c r="AB113" i="11"/>
  <c r="AC113" i="11"/>
  <c r="AD113" i="11"/>
  <c r="AE113" i="11"/>
  <c r="AF113" i="11"/>
  <c r="X114" i="11"/>
  <c r="Y114" i="11"/>
  <c r="Z114" i="11"/>
  <c r="AA114" i="11"/>
  <c r="AB114" i="11"/>
  <c r="AC114" i="11"/>
  <c r="AD114" i="11"/>
  <c r="AE114" i="11"/>
  <c r="AF114" i="11"/>
  <c r="X115" i="11"/>
  <c r="Y115" i="11"/>
  <c r="Z115" i="11"/>
  <c r="AA115" i="11"/>
  <c r="AB115" i="11"/>
  <c r="AC115" i="11"/>
  <c r="AD115" i="11"/>
  <c r="AE115" i="11"/>
  <c r="AF115" i="11"/>
  <c r="X116" i="11"/>
  <c r="Y116" i="11"/>
  <c r="Z116" i="11"/>
  <c r="AA116" i="11"/>
  <c r="AB116" i="11"/>
  <c r="AC116" i="11"/>
  <c r="AD116" i="11"/>
  <c r="AE116" i="11"/>
  <c r="AF116" i="11"/>
  <c r="X117" i="11"/>
  <c r="Y117" i="11"/>
  <c r="Z117" i="11"/>
  <c r="AA117" i="11"/>
  <c r="AB117" i="11"/>
  <c r="AC117" i="11"/>
  <c r="AD117" i="11"/>
  <c r="AE117" i="11"/>
  <c r="AF117" i="11"/>
  <c r="X118" i="11"/>
  <c r="Y118" i="11"/>
  <c r="Z118" i="11"/>
  <c r="AA118" i="11"/>
  <c r="AB118" i="11"/>
  <c r="AC118" i="11"/>
  <c r="AD118" i="11"/>
  <c r="AE118" i="11"/>
  <c r="AF118" i="11"/>
  <c r="X119" i="11"/>
  <c r="Y119" i="11"/>
  <c r="Z119" i="11"/>
  <c r="AA119" i="11"/>
  <c r="AB119" i="11"/>
  <c r="AC119" i="11"/>
  <c r="AD119" i="11"/>
  <c r="AE119" i="11"/>
  <c r="AF119" i="11"/>
  <c r="X120" i="11"/>
  <c r="Y120" i="11"/>
  <c r="Z120" i="11"/>
  <c r="AA120" i="11"/>
  <c r="AB120" i="11"/>
  <c r="AC120" i="11"/>
  <c r="AD120" i="11"/>
  <c r="AE120" i="11"/>
  <c r="AF120" i="11"/>
  <c r="X121" i="11"/>
  <c r="Y121" i="11"/>
  <c r="Z121" i="11"/>
  <c r="AA121" i="11"/>
  <c r="AB121" i="11"/>
  <c r="AC121" i="11"/>
  <c r="AD121" i="11"/>
  <c r="AE121" i="11"/>
  <c r="AF121" i="11"/>
  <c r="X122" i="11"/>
  <c r="Y122" i="11"/>
  <c r="Z122" i="11"/>
  <c r="AA122" i="11"/>
  <c r="AB122" i="11"/>
  <c r="AC122" i="11"/>
  <c r="AD122" i="11"/>
  <c r="AE122" i="11"/>
  <c r="AF122" i="11"/>
  <c r="X123" i="11"/>
  <c r="Y123" i="11"/>
  <c r="Z123" i="11"/>
  <c r="AA123" i="11"/>
  <c r="AB123" i="11"/>
  <c r="AC123" i="11"/>
  <c r="AD123" i="11"/>
  <c r="AE123" i="11"/>
  <c r="AF123" i="11"/>
  <c r="X124" i="11"/>
  <c r="Y124" i="11"/>
  <c r="Z124" i="11"/>
  <c r="AA124" i="11"/>
  <c r="AB124" i="11"/>
  <c r="AC124" i="11"/>
  <c r="AD124" i="11"/>
  <c r="AE124" i="11"/>
  <c r="AF124" i="11"/>
  <c r="X125" i="11"/>
  <c r="Y125" i="11"/>
  <c r="Z125" i="11"/>
  <c r="AA125" i="11"/>
  <c r="AB125" i="11"/>
  <c r="AC125" i="11"/>
  <c r="AD125" i="11"/>
  <c r="AE125" i="11"/>
  <c r="AF125" i="11"/>
  <c r="X126" i="11"/>
  <c r="Y126" i="11"/>
  <c r="Z126" i="11"/>
  <c r="AA126" i="11"/>
  <c r="AB126" i="11"/>
  <c r="AC126" i="11"/>
  <c r="AD126" i="11"/>
  <c r="AE126" i="11"/>
  <c r="AF126" i="11"/>
  <c r="X127" i="11"/>
  <c r="Y127" i="11"/>
  <c r="Z127" i="11"/>
  <c r="AA127" i="11"/>
  <c r="AB127" i="11"/>
  <c r="AC127" i="11"/>
  <c r="AD127" i="11"/>
  <c r="AE127" i="11"/>
  <c r="AF127" i="11"/>
  <c r="X128" i="11"/>
  <c r="Y128" i="11"/>
  <c r="Z128" i="11"/>
  <c r="AA128" i="11"/>
  <c r="AB128" i="11"/>
  <c r="AC128" i="11"/>
  <c r="AD128" i="11"/>
  <c r="AE128" i="11"/>
  <c r="AF128" i="11"/>
  <c r="X129" i="11"/>
  <c r="Y129" i="11"/>
  <c r="Z129" i="11"/>
  <c r="AA129" i="11"/>
  <c r="AB129" i="11"/>
  <c r="AC129" i="11"/>
  <c r="AD129" i="11"/>
  <c r="AE129" i="11"/>
  <c r="AF129" i="11"/>
  <c r="X130" i="11"/>
  <c r="Y130" i="11"/>
  <c r="Z130" i="11"/>
  <c r="AA130" i="11"/>
  <c r="AB130" i="11"/>
  <c r="AC130" i="11"/>
  <c r="AD130" i="11"/>
  <c r="AE130" i="11"/>
  <c r="AF130" i="11"/>
  <c r="X131" i="11"/>
  <c r="Y131" i="11"/>
  <c r="Z131" i="11"/>
  <c r="AA131" i="11"/>
  <c r="AB131" i="11"/>
  <c r="AC131" i="11"/>
  <c r="AD131" i="11"/>
  <c r="AE131" i="11"/>
  <c r="AF131" i="11"/>
  <c r="X132" i="11"/>
  <c r="Y132" i="11"/>
  <c r="Z132" i="11"/>
  <c r="AA132" i="11"/>
  <c r="AB132" i="11"/>
  <c r="AC132" i="11"/>
  <c r="AD132" i="11"/>
  <c r="AE132" i="11"/>
  <c r="AF132" i="11"/>
  <c r="X133" i="11"/>
  <c r="Y133" i="11"/>
  <c r="Z133" i="11"/>
  <c r="AA133" i="11"/>
  <c r="AB133" i="11"/>
  <c r="AC133" i="11"/>
  <c r="AD133" i="11"/>
  <c r="AE133" i="11"/>
  <c r="AF133" i="11"/>
  <c r="X134" i="11"/>
  <c r="Y134" i="11"/>
  <c r="Z134" i="11"/>
  <c r="AA134" i="11"/>
  <c r="AB134" i="11"/>
  <c r="AC134" i="11"/>
  <c r="AD134" i="11"/>
  <c r="AE134" i="11"/>
  <c r="AF134" i="11"/>
  <c r="X135" i="11"/>
  <c r="Y135" i="11"/>
  <c r="Z135" i="11"/>
  <c r="AA135" i="11"/>
  <c r="AB135" i="11"/>
  <c r="AC135" i="11"/>
  <c r="AD135" i="11"/>
  <c r="AE135" i="11"/>
  <c r="AF135" i="11"/>
  <c r="X136" i="11"/>
  <c r="Y136" i="11"/>
  <c r="Z136" i="11"/>
  <c r="AA136" i="11"/>
  <c r="AB136" i="11"/>
  <c r="AC136" i="11"/>
  <c r="AD136" i="11"/>
  <c r="AE136" i="11"/>
  <c r="AF136" i="11"/>
  <c r="X137" i="11"/>
  <c r="Y137" i="11"/>
  <c r="Z137" i="11"/>
  <c r="AA137" i="11"/>
  <c r="AB137" i="11"/>
  <c r="AC137" i="11"/>
  <c r="AD137" i="11"/>
  <c r="AE137" i="11"/>
  <c r="AF137" i="11"/>
  <c r="X138" i="11"/>
  <c r="Y138" i="11"/>
  <c r="Z138" i="11"/>
  <c r="AA138" i="11"/>
  <c r="AB138" i="11"/>
  <c r="AC138" i="11"/>
  <c r="AD138" i="11"/>
  <c r="AE138" i="11"/>
  <c r="AF138" i="11"/>
  <c r="X139" i="11"/>
  <c r="Y139" i="11"/>
  <c r="Z139" i="11"/>
  <c r="AA139" i="11"/>
  <c r="AB139" i="11"/>
  <c r="AC139" i="11"/>
  <c r="AD139" i="11"/>
  <c r="AE139" i="11"/>
  <c r="AF139" i="11"/>
  <c r="X140" i="11"/>
  <c r="Y140" i="11"/>
  <c r="Z140" i="11"/>
  <c r="AA140" i="11"/>
  <c r="AB140" i="11"/>
  <c r="AC140" i="11"/>
  <c r="AD140" i="11"/>
  <c r="AE140" i="11"/>
  <c r="AF140" i="11"/>
  <c r="X141" i="11"/>
  <c r="Y141" i="11"/>
  <c r="Z141" i="11"/>
  <c r="AA141" i="11"/>
  <c r="AB141" i="11"/>
  <c r="AC141" i="11"/>
  <c r="AD141" i="11"/>
  <c r="AE141" i="11"/>
  <c r="AF141" i="11"/>
  <c r="X142" i="11"/>
  <c r="Y142" i="11"/>
  <c r="Z142" i="11"/>
  <c r="AA142" i="11"/>
  <c r="AB142" i="11"/>
  <c r="AC142" i="11"/>
  <c r="AD142" i="11"/>
  <c r="AE142" i="11"/>
  <c r="AF142" i="11"/>
  <c r="X143" i="11"/>
  <c r="Y143" i="11"/>
  <c r="Z143" i="11"/>
  <c r="AA143" i="11"/>
  <c r="AB143" i="11"/>
  <c r="AC143" i="11"/>
  <c r="AD143" i="11"/>
  <c r="AE143" i="11"/>
  <c r="AF143" i="11"/>
  <c r="X144" i="11"/>
  <c r="Y144" i="11"/>
  <c r="Z144" i="11"/>
  <c r="AA144" i="11"/>
  <c r="AB144" i="11"/>
  <c r="AC144" i="11"/>
  <c r="AD144" i="11"/>
  <c r="AE144" i="11"/>
  <c r="AF144" i="11"/>
  <c r="X145" i="11"/>
  <c r="Y145" i="11"/>
  <c r="Z145" i="11"/>
  <c r="AA145" i="11"/>
  <c r="AB145" i="11"/>
  <c r="AC145" i="11"/>
  <c r="AD145" i="11"/>
  <c r="AE145" i="11"/>
  <c r="AF145" i="11"/>
  <c r="X146" i="11"/>
  <c r="Y146" i="11"/>
  <c r="Z146" i="11"/>
  <c r="AA146" i="11"/>
  <c r="AB146" i="11"/>
  <c r="AC146" i="11"/>
  <c r="AD146" i="11"/>
  <c r="AE146" i="11"/>
  <c r="AF146" i="11"/>
  <c r="X147" i="11"/>
  <c r="Y147" i="11"/>
  <c r="Z147" i="11"/>
  <c r="AA147" i="11"/>
  <c r="AB147" i="11"/>
  <c r="AC147" i="11"/>
  <c r="AD147" i="11"/>
  <c r="AE147" i="11"/>
  <c r="AF147" i="11"/>
  <c r="X148" i="11"/>
  <c r="Y148" i="11"/>
  <c r="Z148" i="11"/>
  <c r="AA148" i="11"/>
  <c r="AB148" i="11"/>
  <c r="AC148" i="11"/>
  <c r="AD148" i="11"/>
  <c r="AE148" i="11"/>
  <c r="AF148" i="11"/>
  <c r="X149" i="11"/>
  <c r="Y149" i="11"/>
  <c r="Z149" i="11"/>
  <c r="AA149" i="11"/>
  <c r="AB149" i="11"/>
  <c r="AC149" i="11"/>
  <c r="AD149" i="11"/>
  <c r="AE149" i="11"/>
  <c r="AF149" i="11"/>
  <c r="X150" i="11"/>
  <c r="Y150" i="11"/>
  <c r="Z150" i="11"/>
  <c r="AA150" i="11"/>
  <c r="AB150" i="11"/>
  <c r="AC150" i="11"/>
  <c r="AD150" i="11"/>
  <c r="AE150" i="11"/>
  <c r="AF150" i="11"/>
  <c r="AB151" i="11"/>
  <c r="AA152" i="11"/>
  <c r="Z153" i="11"/>
  <c r="Y154" i="11"/>
  <c r="X155" i="11"/>
  <c r="AF155" i="11"/>
  <c r="AE156" i="11"/>
  <c r="AD157" i="11"/>
  <c r="AC158" i="11"/>
  <c r="AB159" i="11"/>
  <c r="AA160" i="11"/>
  <c r="Z161" i="11"/>
  <c r="Y162" i="11"/>
  <c r="X163" i="11"/>
  <c r="AF163" i="11"/>
  <c r="AE164" i="11"/>
  <c r="AD165" i="11"/>
  <c r="AC166" i="11"/>
  <c r="AB167" i="11"/>
  <c r="M76" i="11"/>
  <c r="N76" i="11"/>
  <c r="O76" i="11"/>
  <c r="Q76" i="11"/>
  <c r="R76" i="11"/>
  <c r="S76" i="11"/>
  <c r="T76" i="11"/>
  <c r="U76" i="11"/>
  <c r="M77" i="11"/>
  <c r="M151" i="11" s="1"/>
  <c r="N77" i="11"/>
  <c r="N151" i="11" s="1"/>
  <c r="O77" i="11"/>
  <c r="O151" i="11" s="1"/>
  <c r="Q77" i="11"/>
  <c r="R77" i="11"/>
  <c r="S77" i="11"/>
  <c r="S151" i="11" s="1"/>
  <c r="T77" i="11"/>
  <c r="T151" i="11" s="1"/>
  <c r="U77" i="11"/>
  <c r="M78" i="11"/>
  <c r="N78" i="11"/>
  <c r="O78" i="11"/>
  <c r="O152" i="11" s="1"/>
  <c r="Q78" i="11"/>
  <c r="Q152" i="11" s="1"/>
  <c r="R78" i="11"/>
  <c r="R152" i="11" s="1"/>
  <c r="S78" i="11"/>
  <c r="S152" i="11" s="1"/>
  <c r="T78" i="11"/>
  <c r="T152" i="11" s="1"/>
  <c r="U78" i="11"/>
  <c r="M79" i="11"/>
  <c r="M153" i="11" s="1"/>
  <c r="N79" i="11"/>
  <c r="N153" i="11" s="1"/>
  <c r="O79" i="11"/>
  <c r="O153" i="11" s="1"/>
  <c r="Q79" i="11"/>
  <c r="R79" i="11"/>
  <c r="S79" i="11"/>
  <c r="S153" i="11" s="1"/>
  <c r="T79" i="11"/>
  <c r="T153" i="11" s="1"/>
  <c r="U79" i="11"/>
  <c r="M80" i="11"/>
  <c r="N80" i="11"/>
  <c r="O80" i="11"/>
  <c r="O154" i="11" s="1"/>
  <c r="Q80" i="11"/>
  <c r="Q154" i="11" s="1"/>
  <c r="R80" i="11"/>
  <c r="R154" i="11" s="1"/>
  <c r="S80" i="11"/>
  <c r="S154" i="11" s="1"/>
  <c r="T80" i="11"/>
  <c r="T154" i="11" s="1"/>
  <c r="U80" i="11"/>
  <c r="M81" i="11"/>
  <c r="M155" i="11" s="1"/>
  <c r="N81" i="11"/>
  <c r="N155" i="11" s="1"/>
  <c r="O81" i="11"/>
  <c r="O155" i="11" s="1"/>
  <c r="Q81" i="11"/>
  <c r="R81" i="11"/>
  <c r="S81" i="11"/>
  <c r="S155" i="11" s="1"/>
  <c r="T81" i="11"/>
  <c r="T155" i="11" s="1"/>
  <c r="U81" i="11"/>
  <c r="M82" i="11"/>
  <c r="N82" i="11"/>
  <c r="O82" i="11"/>
  <c r="O156" i="11" s="1"/>
  <c r="Q82" i="11"/>
  <c r="Q156" i="11" s="1"/>
  <c r="R82" i="11"/>
  <c r="R156" i="11" s="1"/>
  <c r="S82" i="11"/>
  <c r="S156" i="11" s="1"/>
  <c r="T82" i="11"/>
  <c r="T156" i="11" s="1"/>
  <c r="U82" i="11"/>
  <c r="M83" i="11"/>
  <c r="M157" i="11" s="1"/>
  <c r="N83" i="11"/>
  <c r="N157" i="11" s="1"/>
  <c r="O83" i="11"/>
  <c r="O157" i="11" s="1"/>
  <c r="Q83" i="11"/>
  <c r="R83" i="11"/>
  <c r="S83" i="11"/>
  <c r="S157" i="11" s="1"/>
  <c r="T83" i="11"/>
  <c r="T157" i="11" s="1"/>
  <c r="U83" i="11"/>
  <c r="M84" i="11"/>
  <c r="N84" i="11"/>
  <c r="O84" i="11"/>
  <c r="O158" i="11" s="1"/>
  <c r="Q84" i="11"/>
  <c r="Q158" i="11" s="1"/>
  <c r="R84" i="11"/>
  <c r="R158" i="11" s="1"/>
  <c r="S84" i="11"/>
  <c r="S158" i="11" s="1"/>
  <c r="T84" i="11"/>
  <c r="T158" i="11" s="1"/>
  <c r="U84" i="11"/>
  <c r="M85" i="11"/>
  <c r="M159" i="11" s="1"/>
  <c r="N85" i="11"/>
  <c r="N159" i="11" s="1"/>
  <c r="O85" i="11"/>
  <c r="O159" i="11" s="1"/>
  <c r="Q85" i="11"/>
  <c r="R85" i="11"/>
  <c r="S85" i="11"/>
  <c r="S159" i="11" s="1"/>
  <c r="T85" i="11"/>
  <c r="T159" i="11" s="1"/>
  <c r="U85" i="11"/>
  <c r="M86" i="11"/>
  <c r="N86" i="11"/>
  <c r="O86" i="11"/>
  <c r="O160" i="11" s="1"/>
  <c r="Q86" i="11"/>
  <c r="Q160" i="11" s="1"/>
  <c r="R86" i="11"/>
  <c r="R160" i="11" s="1"/>
  <c r="S86" i="11"/>
  <c r="S160" i="11" s="1"/>
  <c r="T86" i="11"/>
  <c r="T160" i="11" s="1"/>
  <c r="U86" i="11"/>
  <c r="M87" i="11"/>
  <c r="M161" i="11" s="1"/>
  <c r="N87" i="11"/>
  <c r="N161" i="11" s="1"/>
  <c r="O87" i="11"/>
  <c r="O161" i="11" s="1"/>
  <c r="Q87" i="11"/>
  <c r="R87" i="11"/>
  <c r="S87" i="11"/>
  <c r="S161" i="11" s="1"/>
  <c r="T87" i="11"/>
  <c r="T161" i="11" s="1"/>
  <c r="U87" i="11"/>
  <c r="M88" i="11"/>
  <c r="N88" i="11"/>
  <c r="O88" i="11"/>
  <c r="O162" i="11" s="1"/>
  <c r="Q88" i="11"/>
  <c r="Q162" i="11" s="1"/>
  <c r="R88" i="11"/>
  <c r="R162" i="11" s="1"/>
  <c r="S88" i="11"/>
  <c r="S162" i="11" s="1"/>
  <c r="T88" i="11"/>
  <c r="T162" i="11" s="1"/>
  <c r="U88" i="11"/>
  <c r="M89" i="11"/>
  <c r="M163" i="11" s="1"/>
  <c r="N89" i="11"/>
  <c r="N163" i="11" s="1"/>
  <c r="O89" i="11"/>
  <c r="O163" i="11" s="1"/>
  <c r="Q89" i="11"/>
  <c r="R89" i="11"/>
  <c r="S89" i="11"/>
  <c r="S163" i="11" s="1"/>
  <c r="T89" i="11"/>
  <c r="T163" i="11" s="1"/>
  <c r="U89" i="11"/>
  <c r="M90" i="11"/>
  <c r="N90" i="11"/>
  <c r="O90" i="11"/>
  <c r="O164" i="11" s="1"/>
  <c r="Q90" i="11"/>
  <c r="Q164" i="11" s="1"/>
  <c r="R90" i="11"/>
  <c r="R164" i="11" s="1"/>
  <c r="S90" i="11"/>
  <c r="S164" i="11" s="1"/>
  <c r="T90" i="11"/>
  <c r="T164" i="11" s="1"/>
  <c r="U90" i="11"/>
  <c r="M91" i="11"/>
  <c r="M165" i="11" s="1"/>
  <c r="N91" i="11"/>
  <c r="N165" i="11" s="1"/>
  <c r="O91" i="11"/>
  <c r="O165" i="11" s="1"/>
  <c r="Q91" i="11"/>
  <c r="R91" i="11"/>
  <c r="S91" i="11"/>
  <c r="S165" i="11" s="1"/>
  <c r="T91" i="11"/>
  <c r="T165" i="11" s="1"/>
  <c r="U91" i="11"/>
  <c r="M92" i="11"/>
  <c r="N92" i="11"/>
  <c r="O92" i="11"/>
  <c r="O166" i="11" s="1"/>
  <c r="Q92" i="11"/>
  <c r="Q166" i="11" s="1"/>
  <c r="R92" i="11"/>
  <c r="R166" i="11" s="1"/>
  <c r="S92" i="11"/>
  <c r="S166" i="11" s="1"/>
  <c r="T92" i="11"/>
  <c r="T166" i="11" s="1"/>
  <c r="U92" i="11"/>
  <c r="M93" i="11"/>
  <c r="M167" i="11" s="1"/>
  <c r="N93" i="11"/>
  <c r="N167" i="11" s="1"/>
  <c r="O93" i="11"/>
  <c r="O167" i="11" s="1"/>
  <c r="Q93" i="11"/>
  <c r="R93" i="11"/>
  <c r="S93" i="11"/>
  <c r="S167" i="11" s="1"/>
  <c r="T93" i="11"/>
  <c r="T167" i="11" s="1"/>
  <c r="U93" i="11"/>
  <c r="M95" i="11"/>
  <c r="N95" i="11"/>
  <c r="O95" i="11"/>
  <c r="P95" i="11"/>
  <c r="Q95" i="11"/>
  <c r="R95" i="11"/>
  <c r="S95" i="11"/>
  <c r="T95" i="11"/>
  <c r="U95" i="11"/>
  <c r="M96" i="11"/>
  <c r="N96" i="11"/>
  <c r="O96" i="11"/>
  <c r="P96" i="11"/>
  <c r="Q96" i="11"/>
  <c r="R96" i="11"/>
  <c r="S96" i="11"/>
  <c r="T96" i="11"/>
  <c r="U96" i="11"/>
  <c r="M97" i="11"/>
  <c r="N97" i="11"/>
  <c r="O97" i="11"/>
  <c r="P97" i="11"/>
  <c r="Q97" i="11"/>
  <c r="R97" i="11"/>
  <c r="S97" i="11"/>
  <c r="T97" i="11"/>
  <c r="U97" i="11"/>
  <c r="M98" i="11"/>
  <c r="N98" i="11"/>
  <c r="O98" i="11"/>
  <c r="P98" i="11"/>
  <c r="Q98" i="11"/>
  <c r="R98" i="11"/>
  <c r="S98" i="11"/>
  <c r="T98" i="11"/>
  <c r="U98" i="11"/>
  <c r="M99" i="11"/>
  <c r="N99" i="11"/>
  <c r="O99" i="11"/>
  <c r="P99" i="11"/>
  <c r="Q99" i="11"/>
  <c r="R99" i="11"/>
  <c r="S99" i="11"/>
  <c r="T99" i="11"/>
  <c r="U99" i="11"/>
  <c r="M100" i="11"/>
  <c r="N100" i="11"/>
  <c r="O100" i="11"/>
  <c r="P100" i="11"/>
  <c r="Q100" i="11"/>
  <c r="R100" i="11"/>
  <c r="S100" i="11"/>
  <c r="T100" i="11"/>
  <c r="U100" i="11"/>
  <c r="M101" i="11"/>
  <c r="N101" i="11"/>
  <c r="O101" i="11"/>
  <c r="P101" i="11"/>
  <c r="Q101" i="11"/>
  <c r="R101" i="11"/>
  <c r="S101" i="11"/>
  <c r="T101" i="11"/>
  <c r="U101" i="11"/>
  <c r="M102" i="11"/>
  <c r="N102" i="11"/>
  <c r="O102" i="11"/>
  <c r="P102" i="11"/>
  <c r="Q102" i="11"/>
  <c r="R102" i="11"/>
  <c r="S102" i="11"/>
  <c r="T102" i="11"/>
  <c r="U102" i="11"/>
  <c r="M103" i="11"/>
  <c r="N103" i="11"/>
  <c r="O103" i="11"/>
  <c r="P103" i="11"/>
  <c r="Q103" i="11"/>
  <c r="R103" i="11"/>
  <c r="S103" i="11"/>
  <c r="T103" i="11"/>
  <c r="U103" i="11"/>
  <c r="M104" i="11"/>
  <c r="N104" i="11"/>
  <c r="O104" i="11"/>
  <c r="P104" i="11"/>
  <c r="Q104" i="11"/>
  <c r="R104" i="11"/>
  <c r="S104" i="11"/>
  <c r="T104" i="11"/>
  <c r="U104" i="11"/>
  <c r="M105" i="11"/>
  <c r="N105" i="11"/>
  <c r="O105" i="11"/>
  <c r="P105" i="11"/>
  <c r="Q105" i="11"/>
  <c r="R105" i="11"/>
  <c r="S105" i="11"/>
  <c r="T105" i="11"/>
  <c r="U105" i="11"/>
  <c r="M106" i="11"/>
  <c r="N106" i="11"/>
  <c r="O106" i="11"/>
  <c r="P106" i="11"/>
  <c r="Q106" i="11"/>
  <c r="R106" i="11"/>
  <c r="S106" i="11"/>
  <c r="T106" i="11"/>
  <c r="U106" i="11"/>
  <c r="M107" i="11"/>
  <c r="N107" i="11"/>
  <c r="O107" i="11"/>
  <c r="P107" i="11"/>
  <c r="Q107" i="11"/>
  <c r="R107" i="11"/>
  <c r="S107" i="11"/>
  <c r="T107" i="11"/>
  <c r="U107" i="11"/>
  <c r="M108" i="11"/>
  <c r="N108" i="11"/>
  <c r="O108" i="11"/>
  <c r="P108" i="11"/>
  <c r="Q108" i="11"/>
  <c r="R108" i="11"/>
  <c r="S108" i="11"/>
  <c r="T108" i="11"/>
  <c r="U108" i="11"/>
  <c r="M109" i="11"/>
  <c r="N109" i="11"/>
  <c r="O109" i="11"/>
  <c r="P109" i="11"/>
  <c r="Q109" i="11"/>
  <c r="R109" i="11"/>
  <c r="S109" i="11"/>
  <c r="T109" i="11"/>
  <c r="U109" i="11"/>
  <c r="M110" i="11"/>
  <c r="N110" i="11"/>
  <c r="O110" i="11"/>
  <c r="P110" i="11"/>
  <c r="Q110" i="11"/>
  <c r="R110" i="11"/>
  <c r="S110" i="11"/>
  <c r="T110" i="11"/>
  <c r="U110" i="11"/>
  <c r="M111" i="11"/>
  <c r="N111" i="11"/>
  <c r="O111" i="11"/>
  <c r="P111" i="11"/>
  <c r="Q111" i="11"/>
  <c r="R111" i="11"/>
  <c r="S111" i="11"/>
  <c r="T111" i="11"/>
  <c r="U111" i="11"/>
  <c r="M112" i="11"/>
  <c r="N112" i="11"/>
  <c r="O112" i="11"/>
  <c r="P112" i="11"/>
  <c r="Q112" i="11"/>
  <c r="R112" i="11"/>
  <c r="S112" i="11"/>
  <c r="T112" i="11"/>
  <c r="U112" i="11"/>
  <c r="M113" i="11"/>
  <c r="N113" i="11"/>
  <c r="O113" i="11"/>
  <c r="P113" i="11"/>
  <c r="Q113" i="11"/>
  <c r="R113" i="11"/>
  <c r="S113" i="11"/>
  <c r="T113" i="11"/>
  <c r="U113" i="11"/>
  <c r="M114" i="11"/>
  <c r="N114" i="11"/>
  <c r="O114" i="11"/>
  <c r="P114" i="11"/>
  <c r="Q114" i="11"/>
  <c r="R114" i="11"/>
  <c r="S114" i="11"/>
  <c r="T114" i="11"/>
  <c r="U114" i="11"/>
  <c r="M115" i="11"/>
  <c r="N115" i="11"/>
  <c r="O115" i="11"/>
  <c r="P115" i="11"/>
  <c r="Q115" i="11"/>
  <c r="R115" i="11"/>
  <c r="S115" i="11"/>
  <c r="T115" i="11"/>
  <c r="U115" i="11"/>
  <c r="M116" i="11"/>
  <c r="N116" i="11"/>
  <c r="O116" i="11"/>
  <c r="P116" i="11"/>
  <c r="Q116" i="11"/>
  <c r="R116" i="11"/>
  <c r="S116" i="11"/>
  <c r="T116" i="11"/>
  <c r="U116" i="11"/>
  <c r="M117" i="11"/>
  <c r="N117" i="11"/>
  <c r="O117" i="11"/>
  <c r="P117" i="11"/>
  <c r="Q117" i="11"/>
  <c r="R117" i="11"/>
  <c r="S117" i="11"/>
  <c r="T117" i="11"/>
  <c r="U117" i="11"/>
  <c r="M118" i="11"/>
  <c r="N118" i="11"/>
  <c r="O118" i="11"/>
  <c r="P118" i="11"/>
  <c r="Q118" i="11"/>
  <c r="R118" i="11"/>
  <c r="S118" i="11"/>
  <c r="T118" i="11"/>
  <c r="U118" i="11"/>
  <c r="M119" i="11"/>
  <c r="N119" i="11"/>
  <c r="O119" i="11"/>
  <c r="P119" i="11"/>
  <c r="Q119" i="11"/>
  <c r="R119" i="11"/>
  <c r="S119" i="11"/>
  <c r="T119" i="11"/>
  <c r="U119" i="11"/>
  <c r="M120" i="11"/>
  <c r="N120" i="11"/>
  <c r="O120" i="11"/>
  <c r="P120" i="11"/>
  <c r="Q120" i="11"/>
  <c r="R120" i="11"/>
  <c r="S120" i="11"/>
  <c r="T120" i="11"/>
  <c r="U120" i="11"/>
  <c r="M121" i="11"/>
  <c r="N121" i="11"/>
  <c r="O121" i="11"/>
  <c r="Q121" i="11"/>
  <c r="R121" i="11"/>
  <c r="S121" i="11"/>
  <c r="T121" i="11"/>
  <c r="U121" i="11"/>
  <c r="M122" i="11"/>
  <c r="N122" i="11"/>
  <c r="O122" i="11"/>
  <c r="Q122" i="11"/>
  <c r="R122" i="11"/>
  <c r="S122" i="11"/>
  <c r="T122" i="11"/>
  <c r="U122" i="11"/>
  <c r="M123" i="11"/>
  <c r="N123" i="11"/>
  <c r="O123" i="11"/>
  <c r="Q123" i="11"/>
  <c r="R123" i="11"/>
  <c r="S123" i="11"/>
  <c r="T123" i="11"/>
  <c r="U123" i="11"/>
  <c r="M124" i="11"/>
  <c r="N124" i="11"/>
  <c r="O124" i="11"/>
  <c r="Q124" i="11"/>
  <c r="R124" i="11"/>
  <c r="S124" i="11"/>
  <c r="T124" i="11"/>
  <c r="U124" i="11"/>
  <c r="M125" i="11"/>
  <c r="N125" i="11"/>
  <c r="O125" i="11"/>
  <c r="Q125" i="11"/>
  <c r="R125" i="11"/>
  <c r="S125" i="11"/>
  <c r="T125" i="11"/>
  <c r="U125" i="11"/>
  <c r="M126" i="11"/>
  <c r="N126" i="11"/>
  <c r="O126" i="11"/>
  <c r="Q126" i="11"/>
  <c r="R126" i="11"/>
  <c r="S126" i="11"/>
  <c r="T126" i="11"/>
  <c r="U126" i="11"/>
  <c r="M127" i="11"/>
  <c r="N127" i="11"/>
  <c r="O127" i="11"/>
  <c r="Q127" i="11"/>
  <c r="R127" i="11"/>
  <c r="S127" i="11"/>
  <c r="T127" i="11"/>
  <c r="U127" i="11"/>
  <c r="M128" i="11"/>
  <c r="N128" i="11"/>
  <c r="O128" i="11"/>
  <c r="Q128" i="11"/>
  <c r="R128" i="11"/>
  <c r="S128" i="11"/>
  <c r="T128" i="11"/>
  <c r="U128" i="11"/>
  <c r="M129" i="11"/>
  <c r="N129" i="11"/>
  <c r="O129" i="11"/>
  <c r="Q129" i="11"/>
  <c r="R129" i="11"/>
  <c r="S129" i="11"/>
  <c r="T129" i="11"/>
  <c r="U129" i="11"/>
  <c r="M130" i="11"/>
  <c r="N130" i="11"/>
  <c r="O130" i="11"/>
  <c r="Q130" i="11"/>
  <c r="R130" i="11"/>
  <c r="S130" i="11"/>
  <c r="T130" i="11"/>
  <c r="U130" i="11"/>
  <c r="M131" i="11"/>
  <c r="N131" i="11"/>
  <c r="O131" i="11"/>
  <c r="Q131" i="11"/>
  <c r="R131" i="11"/>
  <c r="S131" i="11"/>
  <c r="T131" i="11"/>
  <c r="U131" i="11"/>
  <c r="M132" i="11"/>
  <c r="N132" i="11"/>
  <c r="O132" i="11"/>
  <c r="Q132" i="11"/>
  <c r="R132" i="11"/>
  <c r="S132" i="11"/>
  <c r="T132" i="11"/>
  <c r="U132" i="11"/>
  <c r="M133" i="11"/>
  <c r="N133" i="11"/>
  <c r="O133" i="11"/>
  <c r="Q133" i="11"/>
  <c r="R133" i="11"/>
  <c r="S133" i="11"/>
  <c r="T133" i="11"/>
  <c r="U133" i="11"/>
  <c r="M134" i="11"/>
  <c r="N134" i="11"/>
  <c r="O134" i="11"/>
  <c r="Q134" i="11"/>
  <c r="R134" i="11"/>
  <c r="S134" i="11"/>
  <c r="T134" i="11"/>
  <c r="U134" i="11"/>
  <c r="M135" i="11"/>
  <c r="N135" i="11"/>
  <c r="O135" i="11"/>
  <c r="Q135" i="11"/>
  <c r="R135" i="11"/>
  <c r="S135" i="11"/>
  <c r="T135" i="11"/>
  <c r="U135" i="11"/>
  <c r="M136" i="11"/>
  <c r="N136" i="11"/>
  <c r="O136" i="11"/>
  <c r="Q136" i="11"/>
  <c r="R136" i="11"/>
  <c r="S136" i="11"/>
  <c r="T136" i="11"/>
  <c r="U136" i="11"/>
  <c r="M137" i="11"/>
  <c r="N137" i="11"/>
  <c r="O137" i="11"/>
  <c r="Q137" i="11"/>
  <c r="R137" i="11"/>
  <c r="S137" i="11"/>
  <c r="T137" i="11"/>
  <c r="U137" i="11"/>
  <c r="M138" i="11"/>
  <c r="N138" i="11"/>
  <c r="O138" i="11"/>
  <c r="Q138" i="11"/>
  <c r="R138" i="11"/>
  <c r="S138" i="11"/>
  <c r="T138" i="11"/>
  <c r="U138" i="11"/>
  <c r="M139" i="11"/>
  <c r="N139" i="11"/>
  <c r="O139" i="11"/>
  <c r="Q139" i="11"/>
  <c r="R139" i="11"/>
  <c r="S139" i="11"/>
  <c r="T139" i="11"/>
  <c r="U139" i="11"/>
  <c r="M140" i="11"/>
  <c r="N140" i="11"/>
  <c r="O140" i="11"/>
  <c r="Q140" i="11"/>
  <c r="R140" i="11"/>
  <c r="S140" i="11"/>
  <c r="T140" i="11"/>
  <c r="U140" i="11"/>
  <c r="M141" i="11"/>
  <c r="N141" i="11"/>
  <c r="O141" i="11"/>
  <c r="Q141" i="11"/>
  <c r="R141" i="11"/>
  <c r="S141" i="11"/>
  <c r="T141" i="11"/>
  <c r="U141" i="11"/>
  <c r="M142" i="11"/>
  <c r="N142" i="11"/>
  <c r="O142" i="11"/>
  <c r="Q142" i="11"/>
  <c r="R142" i="11"/>
  <c r="S142" i="11"/>
  <c r="T142" i="11"/>
  <c r="U142" i="11"/>
  <c r="M143" i="11"/>
  <c r="N143" i="11"/>
  <c r="O143" i="11"/>
  <c r="Q143" i="11"/>
  <c r="R143" i="11"/>
  <c r="S143" i="11"/>
  <c r="T143" i="11"/>
  <c r="U143" i="11"/>
  <c r="M144" i="11"/>
  <c r="N144" i="11"/>
  <c r="O144" i="11"/>
  <c r="Q144" i="11"/>
  <c r="R144" i="11"/>
  <c r="S144" i="11"/>
  <c r="T144" i="11"/>
  <c r="U144" i="11"/>
  <c r="M145" i="11"/>
  <c r="N145" i="11"/>
  <c r="O145" i="11"/>
  <c r="Q145" i="11"/>
  <c r="R145" i="11"/>
  <c r="S145" i="11"/>
  <c r="T145" i="11"/>
  <c r="U145" i="11"/>
  <c r="M146" i="11"/>
  <c r="N146" i="11"/>
  <c r="O146" i="11"/>
  <c r="Q146" i="11"/>
  <c r="R146" i="11"/>
  <c r="S146" i="11"/>
  <c r="T146" i="11"/>
  <c r="U146" i="11"/>
  <c r="M147" i="11"/>
  <c r="N147" i="11"/>
  <c r="O147" i="11"/>
  <c r="Q147" i="11"/>
  <c r="R147" i="11"/>
  <c r="S147" i="11"/>
  <c r="T147" i="11"/>
  <c r="U147" i="11"/>
  <c r="M148" i="11"/>
  <c r="N148" i="11"/>
  <c r="O148" i="11"/>
  <c r="Q148" i="11"/>
  <c r="R148" i="11"/>
  <c r="S148" i="11"/>
  <c r="T148" i="11"/>
  <c r="U148" i="11"/>
  <c r="M149" i="11"/>
  <c r="N149" i="11"/>
  <c r="O149" i="11"/>
  <c r="Q149" i="11"/>
  <c r="R149" i="11"/>
  <c r="S149" i="11"/>
  <c r="T149" i="11"/>
  <c r="U149" i="11"/>
  <c r="M150" i="11"/>
  <c r="N150" i="11"/>
  <c r="O150" i="11"/>
  <c r="Q150" i="11"/>
  <c r="R150" i="11"/>
  <c r="S150" i="11"/>
  <c r="T150" i="11"/>
  <c r="U150" i="11"/>
  <c r="Q151" i="11"/>
  <c r="R151" i="11"/>
  <c r="U151" i="11"/>
  <c r="M152" i="11"/>
  <c r="N152" i="11"/>
  <c r="U152" i="11"/>
  <c r="Q153" i="11"/>
  <c r="R153" i="11"/>
  <c r="U153" i="11"/>
  <c r="M154" i="11"/>
  <c r="N154" i="11"/>
  <c r="U154" i="11"/>
  <c r="Q155" i="11"/>
  <c r="R155" i="11"/>
  <c r="U155" i="11"/>
  <c r="M156" i="11"/>
  <c r="N156" i="11"/>
  <c r="U156" i="11"/>
  <c r="Q157" i="11"/>
  <c r="R157" i="11"/>
  <c r="U157" i="11"/>
  <c r="M158" i="11"/>
  <c r="N158" i="11"/>
  <c r="U158" i="11"/>
  <c r="Q159" i="11"/>
  <c r="R159" i="11"/>
  <c r="U159" i="11"/>
  <c r="M160" i="11"/>
  <c r="N160" i="11"/>
  <c r="U160" i="11"/>
  <c r="Q161" i="11"/>
  <c r="R161" i="11"/>
  <c r="U161" i="11"/>
  <c r="M162" i="11"/>
  <c r="N162" i="11"/>
  <c r="U162" i="11"/>
  <c r="Q163" i="11"/>
  <c r="R163" i="11"/>
  <c r="U163" i="11"/>
  <c r="M164" i="11"/>
  <c r="N164" i="11"/>
  <c r="U164" i="11"/>
  <c r="Q165" i="11"/>
  <c r="R165" i="11"/>
  <c r="U165" i="11"/>
  <c r="M166" i="11"/>
  <c r="N166" i="11"/>
  <c r="U166" i="11"/>
  <c r="Q167" i="11"/>
  <c r="R167" i="11"/>
  <c r="U167" i="11"/>
  <c r="AE1" i="100"/>
  <c r="P1" i="100"/>
  <c r="A1" i="100"/>
  <c r="K75" i="100" l="1"/>
  <c r="C75" i="100"/>
  <c r="G96" i="100"/>
  <c r="G75" i="100"/>
  <c r="J96" i="100"/>
  <c r="J75" i="100"/>
  <c r="F96" i="100"/>
  <c r="F75" i="100"/>
  <c r="R75" i="100"/>
  <c r="Z75" i="100"/>
  <c r="AL75" i="100"/>
  <c r="M96" i="100"/>
  <c r="M75" i="100"/>
  <c r="I96" i="100"/>
  <c r="I75" i="100"/>
  <c r="E96" i="100"/>
  <c r="E75" i="100"/>
  <c r="N96" i="100"/>
  <c r="N75" i="100"/>
  <c r="V75" i="100"/>
  <c r="AH75" i="100"/>
  <c r="AR75" i="100"/>
  <c r="L75" i="100"/>
  <c r="H96" i="100"/>
  <c r="H75" i="100"/>
  <c r="D75" i="100"/>
  <c r="S75" i="100"/>
  <c r="W75" i="100"/>
  <c r="AA75" i="100"/>
  <c r="AI75" i="100"/>
  <c r="AM75" i="100"/>
  <c r="T75" i="100"/>
  <c r="X75" i="100"/>
  <c r="AB75" i="100"/>
  <c r="AF75" i="100"/>
  <c r="AJ75" i="100"/>
  <c r="AN75" i="100"/>
  <c r="Q75" i="100"/>
  <c r="U75" i="100"/>
  <c r="Y75" i="100"/>
  <c r="AC75" i="100"/>
  <c r="AG75" i="100"/>
  <c r="AK75" i="100"/>
  <c r="AO75" i="100"/>
  <c r="B96" i="100"/>
  <c r="B75" i="100"/>
  <c r="M93" i="100"/>
  <c r="I93" i="100"/>
  <c r="E93" i="100"/>
  <c r="Q97" i="100"/>
  <c r="U97" i="100"/>
  <c r="Y97" i="100"/>
  <c r="AC97" i="100"/>
  <c r="T98" i="100"/>
  <c r="X98" i="100"/>
  <c r="AB98" i="100"/>
  <c r="S99" i="100"/>
  <c r="W99" i="100"/>
  <c r="AA99" i="100"/>
  <c r="R100" i="100"/>
  <c r="V100" i="100"/>
  <c r="Z100" i="100"/>
  <c r="AI97" i="100"/>
  <c r="AM97" i="100"/>
  <c r="AF98" i="100"/>
  <c r="AJ98" i="100"/>
  <c r="AN98" i="100"/>
  <c r="AG99" i="100"/>
  <c r="AK99" i="100"/>
  <c r="AO99" i="100"/>
  <c r="AH100" i="100"/>
  <c r="AL100" i="100"/>
  <c r="AR100" i="100"/>
  <c r="L93" i="100"/>
  <c r="H93" i="100"/>
  <c r="D93" i="100"/>
  <c r="R97" i="100"/>
  <c r="V97" i="100"/>
  <c r="Z97" i="100"/>
  <c r="Q98" i="100"/>
  <c r="U98" i="100"/>
  <c r="Y98" i="100"/>
  <c r="AC98" i="100"/>
  <c r="T99" i="100"/>
  <c r="X99" i="100"/>
  <c r="AB99" i="100"/>
  <c r="S100" i="100"/>
  <c r="W100" i="100"/>
  <c r="AA100" i="100"/>
  <c r="AF97" i="100"/>
  <c r="AJ97" i="100"/>
  <c r="AN97" i="100"/>
  <c r="AG98" i="100"/>
  <c r="AK98" i="100"/>
  <c r="AO98" i="100"/>
  <c r="AH99" i="100"/>
  <c r="AL99" i="100"/>
  <c r="AR99" i="100"/>
  <c r="AI100" i="100"/>
  <c r="AM100" i="100"/>
  <c r="G93" i="100"/>
  <c r="S97" i="100"/>
  <c r="W97" i="100"/>
  <c r="AA97" i="100"/>
  <c r="R98" i="100"/>
  <c r="V98" i="100"/>
  <c r="Z98" i="100"/>
  <c r="Q99" i="100"/>
  <c r="U99" i="100"/>
  <c r="Y99" i="100"/>
  <c r="AC99" i="100"/>
  <c r="T100" i="100"/>
  <c r="X100" i="100"/>
  <c r="AB100" i="100"/>
  <c r="AG97" i="100"/>
  <c r="AK97" i="100"/>
  <c r="AO97" i="100"/>
  <c r="AH98" i="100"/>
  <c r="AL98" i="100"/>
  <c r="AR98" i="100"/>
  <c r="AI99" i="100"/>
  <c r="AM99" i="100"/>
  <c r="AF100" i="100"/>
  <c r="AJ100" i="100"/>
  <c r="AN100" i="100"/>
  <c r="N93" i="100"/>
  <c r="F93" i="100"/>
  <c r="T97" i="100"/>
  <c r="X97" i="100"/>
  <c r="AB97" i="100"/>
  <c r="S98" i="100"/>
  <c r="W98" i="100"/>
  <c r="AA98" i="100"/>
  <c r="R99" i="100"/>
  <c r="V99" i="100"/>
  <c r="Z99" i="100"/>
  <c r="Q100" i="100"/>
  <c r="U100" i="100"/>
  <c r="Y100" i="100"/>
  <c r="AC100" i="100"/>
  <c r="AH97" i="100"/>
  <c r="AL97" i="100"/>
  <c r="AR97" i="100"/>
  <c r="AI98" i="100"/>
  <c r="AM98" i="100"/>
  <c r="AF99" i="100"/>
  <c r="AJ99" i="100"/>
  <c r="AN99" i="100"/>
  <c r="AG100" i="100"/>
  <c r="AK100" i="100"/>
  <c r="AO100" i="100"/>
  <c r="AE167" i="11"/>
  <c r="AA167" i="11"/>
  <c r="AF166" i="11"/>
  <c r="AB166" i="11"/>
  <c r="X166" i="11"/>
  <c r="AC165" i="11"/>
  <c r="Y165" i="11"/>
  <c r="AD164" i="11"/>
  <c r="Z164" i="11"/>
  <c r="AE163" i="11"/>
  <c r="AA163" i="11"/>
  <c r="AF162" i="11"/>
  <c r="AB162" i="11"/>
  <c r="X162" i="11"/>
  <c r="AC161" i="11"/>
  <c r="Y161" i="11"/>
  <c r="AD160" i="11"/>
  <c r="Z160" i="11"/>
  <c r="AE159" i="11"/>
  <c r="AA159" i="11"/>
  <c r="AF158" i="11"/>
  <c r="AB158" i="11"/>
  <c r="X158" i="11"/>
  <c r="AC157" i="11"/>
  <c r="Y157" i="11"/>
  <c r="AD156" i="11"/>
  <c r="Z156" i="11"/>
  <c r="AE155" i="11"/>
  <c r="AA155" i="11"/>
  <c r="AF154" i="11"/>
  <c r="AB154" i="11"/>
  <c r="X154" i="11"/>
  <c r="AC153" i="11"/>
  <c r="Y153" i="11"/>
  <c r="AD152" i="11"/>
  <c r="Z152" i="11"/>
  <c r="AE151" i="11"/>
  <c r="AA151" i="11"/>
  <c r="X151" i="11"/>
  <c r="AF167" i="11"/>
  <c r="X167" i="11"/>
  <c r="Y166" i="11"/>
  <c r="Z165" i="11"/>
  <c r="AA164" i="11"/>
  <c r="AB163" i="11"/>
  <c r="AC162" i="11"/>
  <c r="AD161" i="11"/>
  <c r="AE160" i="11"/>
  <c r="AF159" i="11"/>
  <c r="X159" i="11"/>
  <c r="Y158" i="11"/>
  <c r="Z157" i="11"/>
  <c r="AA156" i="11"/>
  <c r="AB155" i="11"/>
  <c r="AC154" i="11"/>
  <c r="AD153" i="11"/>
  <c r="AE152" i="11"/>
  <c r="AD151" i="11"/>
  <c r="Z151" i="11"/>
  <c r="I188" i="26"/>
  <c r="D188" i="26"/>
  <c r="T188" i="26"/>
  <c r="S188" i="26"/>
  <c r="O188" i="26"/>
  <c r="M188" i="26"/>
  <c r="L73" i="100"/>
  <c r="D73" i="100"/>
  <c r="AB74" i="100"/>
  <c r="AN73" i="100"/>
  <c r="AF74" i="100"/>
  <c r="AN74" i="100"/>
  <c r="R96" i="100"/>
  <c r="H74" i="100"/>
  <c r="H73" i="100"/>
  <c r="X73" i="100"/>
  <c r="T74" i="100"/>
  <c r="AF73" i="100"/>
  <c r="AJ73" i="100"/>
  <c r="AJ74" i="100"/>
  <c r="T73" i="100"/>
  <c r="AB73" i="100"/>
  <c r="X74" i="100"/>
  <c r="K96" i="100"/>
  <c r="C96" i="100"/>
  <c r="H95" i="100"/>
  <c r="M94" i="100"/>
  <c r="E94" i="100"/>
  <c r="J93" i="100"/>
  <c r="B93" i="100"/>
  <c r="L91" i="100"/>
  <c r="D91" i="100"/>
  <c r="L92" i="100"/>
  <c r="L74" i="100"/>
  <c r="K92" i="100"/>
  <c r="K74" i="100"/>
  <c r="K73" i="100"/>
  <c r="C73" i="100"/>
  <c r="U73" i="100"/>
  <c r="AC73" i="100"/>
  <c r="U74" i="100"/>
  <c r="AC74" i="100"/>
  <c r="AK73" i="100"/>
  <c r="AG74" i="100"/>
  <c r="AO74" i="100"/>
  <c r="N92" i="100"/>
  <c r="N74" i="100"/>
  <c r="J92" i="100"/>
  <c r="J74" i="100"/>
  <c r="F92" i="100"/>
  <c r="F74" i="100"/>
  <c r="B92" i="100"/>
  <c r="B74" i="100"/>
  <c r="N73" i="100"/>
  <c r="J73" i="100"/>
  <c r="F73" i="100"/>
  <c r="B73" i="100"/>
  <c r="R73" i="100"/>
  <c r="V73" i="100"/>
  <c r="Z73" i="100"/>
  <c r="S91" i="100"/>
  <c r="R74" i="100"/>
  <c r="V74" i="100"/>
  <c r="Z74" i="100"/>
  <c r="Z133" i="100" s="1"/>
  <c r="AH73" i="100"/>
  <c r="AL73" i="100"/>
  <c r="AR73" i="100"/>
  <c r="AH74" i="100"/>
  <c r="AL74" i="100"/>
  <c r="AL133" i="100" s="1"/>
  <c r="AR74" i="100"/>
  <c r="D92" i="100"/>
  <c r="D74" i="100"/>
  <c r="G92" i="100"/>
  <c r="G74" i="100"/>
  <c r="C92" i="100"/>
  <c r="C74" i="100"/>
  <c r="G73" i="100"/>
  <c r="Q73" i="100"/>
  <c r="Y73" i="100"/>
  <c r="Q74" i="100"/>
  <c r="Y74" i="100"/>
  <c r="AG73" i="100"/>
  <c r="AO73" i="100"/>
  <c r="AK74" i="100"/>
  <c r="M92" i="100"/>
  <c r="M74" i="100"/>
  <c r="I92" i="100"/>
  <c r="I74" i="100"/>
  <c r="E92" i="100"/>
  <c r="E74" i="100"/>
  <c r="M73" i="100"/>
  <c r="I73" i="100"/>
  <c r="E73" i="100"/>
  <c r="S73" i="100"/>
  <c r="W73" i="100"/>
  <c r="AA73" i="100"/>
  <c r="S74" i="100"/>
  <c r="W74" i="100"/>
  <c r="AA74" i="100"/>
  <c r="AI73" i="100"/>
  <c r="AM73" i="100"/>
  <c r="AI74" i="100"/>
  <c r="AM74" i="100"/>
  <c r="O32" i="66"/>
  <c r="H188" i="26"/>
  <c r="W91" i="100"/>
  <c r="V92" i="100"/>
  <c r="Z92" i="100"/>
  <c r="Y93" i="100"/>
  <c r="AC93" i="100"/>
  <c r="AB94" i="100"/>
  <c r="S95" i="100"/>
  <c r="V96" i="100"/>
  <c r="U62" i="12"/>
  <c r="U66" i="12"/>
  <c r="U70" i="12"/>
  <c r="U20" i="13"/>
  <c r="U24" i="13"/>
  <c r="U29" i="13"/>
  <c r="U34" i="83"/>
  <c r="U21" i="13"/>
  <c r="U25" i="13"/>
  <c r="Q188" i="26"/>
  <c r="C188" i="26"/>
  <c r="AO96" i="100"/>
  <c r="AA91" i="100"/>
  <c r="Q93" i="100"/>
  <c r="T94" i="100"/>
  <c r="W95" i="100"/>
  <c r="Z96" i="100"/>
  <c r="L96" i="100"/>
  <c r="D96" i="100"/>
  <c r="I95" i="100"/>
  <c r="N94" i="100"/>
  <c r="F94" i="100"/>
  <c r="K93" i="100"/>
  <c r="M91" i="100"/>
  <c r="E91" i="100"/>
  <c r="R92" i="100"/>
  <c r="U93" i="100"/>
  <c r="X94" i="100"/>
  <c r="AA95" i="100"/>
  <c r="P188" i="26"/>
  <c r="G188" i="26"/>
  <c r="O138" i="66"/>
  <c r="O142" i="66"/>
  <c r="O150" i="66"/>
  <c r="O152" i="66"/>
  <c r="AB91" i="100"/>
  <c r="W92" i="100"/>
  <c r="R93" i="100"/>
  <c r="Z93" i="100"/>
  <c r="U94" i="100"/>
  <c r="AC94" i="100"/>
  <c r="X95" i="100"/>
  <c r="S96" i="100"/>
  <c r="AA96" i="100"/>
  <c r="AH91" i="100"/>
  <c r="AR91" i="100"/>
  <c r="AI92" i="100"/>
  <c r="AF93" i="100"/>
  <c r="AN93" i="100"/>
  <c r="AK94" i="100"/>
  <c r="AH95" i="100"/>
  <c r="AR95" i="100"/>
  <c r="AI96" i="100"/>
  <c r="Q91" i="100"/>
  <c r="U91" i="100"/>
  <c r="Y91" i="100"/>
  <c r="AC91" i="100"/>
  <c r="T92" i="100"/>
  <c r="X92" i="100"/>
  <c r="AB92" i="100"/>
  <c r="S93" i="100"/>
  <c r="W93" i="100"/>
  <c r="AA93" i="100"/>
  <c r="R94" i="100"/>
  <c r="V94" i="100"/>
  <c r="Z94" i="100"/>
  <c r="Q95" i="100"/>
  <c r="U95" i="100"/>
  <c r="Y95" i="100"/>
  <c r="AC95" i="100"/>
  <c r="T96" i="100"/>
  <c r="S92" i="100"/>
  <c r="AA92" i="100"/>
  <c r="V93" i="100"/>
  <c r="Q94" i="100"/>
  <c r="Y94" i="100"/>
  <c r="T95" i="100"/>
  <c r="AB95" i="100"/>
  <c r="W96" i="100"/>
  <c r="AL91" i="100"/>
  <c r="AM92" i="100"/>
  <c r="AJ93" i="100"/>
  <c r="AG94" i="100"/>
  <c r="AO94" i="100"/>
  <c r="AL95" i="100"/>
  <c r="AM96" i="100"/>
  <c r="AB96" i="100"/>
  <c r="AI91" i="100"/>
  <c r="AM91" i="100"/>
  <c r="AF92" i="100"/>
  <c r="AJ92" i="100"/>
  <c r="AN92" i="100"/>
  <c r="AG93" i="100"/>
  <c r="AK93" i="100"/>
  <c r="AO93" i="100"/>
  <c r="AH94" i="100"/>
  <c r="AL94" i="100"/>
  <c r="AR94" i="100"/>
  <c r="AI95" i="100"/>
  <c r="AM95" i="100"/>
  <c r="AF96" i="100"/>
  <c r="AJ96" i="100"/>
  <c r="AN96" i="100"/>
  <c r="R91" i="100"/>
  <c r="V91" i="100"/>
  <c r="Q92" i="100"/>
  <c r="Y92" i="100"/>
  <c r="T93" i="100"/>
  <c r="AB93" i="100"/>
  <c r="W94" i="100"/>
  <c r="V95" i="100"/>
  <c r="Q96" i="100"/>
  <c r="U96" i="100"/>
  <c r="AC96" i="100"/>
  <c r="AG91" i="100"/>
  <c r="AK91" i="100"/>
  <c r="AO91" i="100"/>
  <c r="AH92" i="100"/>
  <c r="AL92" i="100"/>
  <c r="AR92" i="100"/>
  <c r="AI93" i="100"/>
  <c r="AM93" i="100"/>
  <c r="AF94" i="100"/>
  <c r="AJ94" i="100"/>
  <c r="AN94" i="100"/>
  <c r="AG95" i="100"/>
  <c r="AK95" i="100"/>
  <c r="AO95" i="100"/>
  <c r="AH96" i="100"/>
  <c r="AL96" i="100"/>
  <c r="AR96" i="100"/>
  <c r="U16" i="83"/>
  <c r="R188" i="26"/>
  <c r="X96" i="100"/>
  <c r="Z91" i="100"/>
  <c r="U92" i="100"/>
  <c r="AC92" i="100"/>
  <c r="X93" i="100"/>
  <c r="S94" i="100"/>
  <c r="AA94" i="100"/>
  <c r="R95" i="100"/>
  <c r="Z95" i="100"/>
  <c r="Y96" i="100"/>
  <c r="AF91" i="100"/>
  <c r="AJ91" i="100"/>
  <c r="AN91" i="100"/>
  <c r="AG92" i="100"/>
  <c r="AK92" i="100"/>
  <c r="AO92" i="100"/>
  <c r="AH93" i="100"/>
  <c r="AL93" i="100"/>
  <c r="AR93" i="100"/>
  <c r="AI94" i="100"/>
  <c r="AM94" i="100"/>
  <c r="AF95" i="100"/>
  <c r="AJ95" i="100"/>
  <c r="AN95" i="100"/>
  <c r="AG96" i="100"/>
  <c r="AK96" i="100"/>
  <c r="O133" i="66"/>
  <c r="O137" i="66"/>
  <c r="O141" i="66"/>
  <c r="O145" i="66"/>
  <c r="O147" i="66"/>
  <c r="O149" i="66"/>
  <c r="O151" i="66"/>
  <c r="O155" i="66"/>
  <c r="O159" i="66"/>
  <c r="O160" i="66"/>
  <c r="O103" i="66"/>
  <c r="O161" i="66"/>
  <c r="O116" i="66"/>
  <c r="O128" i="66"/>
  <c r="U77" i="12"/>
  <c r="U81" i="12"/>
  <c r="U85" i="12"/>
  <c r="U89" i="12"/>
  <c r="U21" i="83"/>
  <c r="O121" i="66"/>
  <c r="U24" i="83"/>
  <c r="O156" i="66"/>
  <c r="O64" i="66"/>
  <c r="O105" i="66"/>
  <c r="O107" i="66"/>
  <c r="O117" i="66"/>
  <c r="O119" i="66"/>
  <c r="O123" i="66"/>
  <c r="F188" i="26"/>
  <c r="J188" i="26"/>
  <c r="U94" i="48"/>
  <c r="U98" i="48"/>
  <c r="U102" i="48"/>
  <c r="U106" i="48"/>
  <c r="U110" i="48"/>
  <c r="U114" i="48"/>
  <c r="U78" i="12"/>
  <c r="U82" i="12"/>
  <c r="U86" i="12"/>
  <c r="U90" i="12"/>
  <c r="O136" i="66"/>
  <c r="O140" i="66"/>
  <c r="O144" i="66"/>
  <c r="O148" i="66"/>
  <c r="O154" i="66"/>
  <c r="O158" i="66"/>
  <c r="O135" i="66"/>
  <c r="O139" i="66"/>
  <c r="O143" i="66"/>
  <c r="O153" i="66"/>
  <c r="O157" i="66"/>
  <c r="U95" i="48"/>
  <c r="U99" i="48"/>
  <c r="U103" i="48"/>
  <c r="U107" i="48"/>
  <c r="U111" i="48"/>
  <c r="U115" i="48"/>
  <c r="U79" i="12"/>
  <c r="U83" i="12"/>
  <c r="U87" i="12"/>
  <c r="U91" i="12"/>
  <c r="U30" i="13"/>
  <c r="O115" i="66"/>
  <c r="O97" i="66"/>
  <c r="U12" i="83"/>
  <c r="U26" i="83"/>
  <c r="U92" i="48"/>
  <c r="U96" i="48"/>
  <c r="U104" i="48"/>
  <c r="U108" i="48"/>
  <c r="U112" i="48"/>
  <c r="U116" i="48"/>
  <c r="O113" i="66"/>
  <c r="O111" i="66"/>
  <c r="O127" i="66"/>
  <c r="O109" i="66"/>
  <c r="O125" i="66"/>
  <c r="O134" i="66"/>
  <c r="O146" i="66"/>
  <c r="O63" i="66"/>
  <c r="O54" i="66" s="1"/>
  <c r="U22" i="83"/>
  <c r="U23" i="83"/>
  <c r="U22" i="13"/>
  <c r="U31" i="13"/>
  <c r="U31" i="83"/>
  <c r="U33" i="13"/>
  <c r="U26" i="13"/>
  <c r="U32" i="83"/>
  <c r="U33" i="83"/>
  <c r="U80" i="12"/>
  <c r="V98" i="12" s="1"/>
  <c r="U84" i="12"/>
  <c r="U88" i="12"/>
  <c r="U59" i="12"/>
  <c r="U63" i="12"/>
  <c r="U67" i="12"/>
  <c r="U71" i="12"/>
  <c r="U60" i="12"/>
  <c r="U64" i="12"/>
  <c r="U68" i="12"/>
  <c r="U72" i="12"/>
  <c r="U61" i="12"/>
  <c r="U65" i="12"/>
  <c r="U69" i="12"/>
  <c r="U73" i="12"/>
  <c r="U18" i="83"/>
  <c r="U13" i="83"/>
  <c r="U14" i="83"/>
  <c r="U15" i="83"/>
  <c r="U19" i="83"/>
  <c r="U17" i="83"/>
  <c r="T91" i="100"/>
  <c r="X91" i="100"/>
  <c r="H92" i="100"/>
  <c r="C93" i="100"/>
  <c r="AD167" i="11"/>
  <c r="Z167" i="11"/>
  <c r="AE166" i="11"/>
  <c r="AA166" i="11"/>
  <c r="AF165" i="11"/>
  <c r="AB165" i="11"/>
  <c r="X165" i="11"/>
  <c r="AC164" i="11"/>
  <c r="Y164" i="11"/>
  <c r="AD163" i="11"/>
  <c r="Z163" i="11"/>
  <c r="AE162" i="11"/>
  <c r="AA162" i="11"/>
  <c r="AF161" i="11"/>
  <c r="AB161" i="11"/>
  <c r="X161" i="11"/>
  <c r="AC160" i="11"/>
  <c r="Y160" i="11"/>
  <c r="AD159" i="11"/>
  <c r="Z159" i="11"/>
  <c r="AE158" i="11"/>
  <c r="AA158" i="11"/>
  <c r="AF157" i="11"/>
  <c r="AB157" i="11"/>
  <c r="X157" i="11"/>
  <c r="AC156" i="11"/>
  <c r="Y156" i="11"/>
  <c r="AD155" i="11"/>
  <c r="Z155" i="11"/>
  <c r="AE154" i="11"/>
  <c r="AA154" i="11"/>
  <c r="AF153" i="11"/>
  <c r="AB153" i="11"/>
  <c r="X153" i="11"/>
  <c r="AC152" i="11"/>
  <c r="Y152" i="11"/>
  <c r="AH133" i="100" l="1"/>
  <c r="V106" i="12"/>
  <c r="V133" i="100"/>
  <c r="AR133" i="100"/>
  <c r="R133" i="100"/>
  <c r="V105" i="12"/>
  <c r="N133" i="100"/>
  <c r="AO133" i="100"/>
  <c r="Y133" i="100"/>
  <c r="AB133" i="100"/>
  <c r="V107" i="12"/>
  <c r="V96" i="12"/>
  <c r="V100" i="12"/>
  <c r="V104" i="12"/>
  <c r="V108" i="12"/>
  <c r="V97" i="12"/>
  <c r="V101" i="12"/>
  <c r="V109" i="12"/>
  <c r="V102" i="12"/>
  <c r="V95" i="12"/>
  <c r="V99" i="12"/>
  <c r="V103" i="12"/>
  <c r="H133" i="100"/>
  <c r="E133" i="100"/>
  <c r="M133" i="100"/>
  <c r="W133" i="100"/>
  <c r="F133" i="100"/>
  <c r="K133" i="100"/>
  <c r="AK133" i="100"/>
  <c r="U133" i="100"/>
  <c r="AN133" i="100"/>
  <c r="X133" i="100"/>
  <c r="AM133" i="100"/>
  <c r="S133" i="100"/>
  <c r="C133" i="100"/>
  <c r="D133" i="100"/>
  <c r="L133" i="100"/>
  <c r="I133" i="100"/>
  <c r="B133" i="100"/>
  <c r="F22" i="14" s="1"/>
  <c r="AG133" i="100"/>
  <c r="Q133" i="100"/>
  <c r="AJ133" i="100"/>
  <c r="T133" i="100"/>
  <c r="AI133" i="100"/>
  <c r="J133" i="100"/>
  <c r="G133" i="100"/>
  <c r="AC133" i="100"/>
  <c r="AF133" i="100"/>
  <c r="AA133" i="100"/>
  <c r="AJ132" i="100"/>
  <c r="Y132" i="100"/>
  <c r="T132" i="100"/>
  <c r="B132" i="100"/>
  <c r="AM132" i="100"/>
  <c r="D39" i="83" a="1"/>
  <c r="O39" i="83" s="1"/>
  <c r="AA132" i="100"/>
  <c r="AC132" i="100"/>
  <c r="X132" i="100"/>
  <c r="L132" i="100"/>
  <c r="AL132" i="100"/>
  <c r="U132" i="100"/>
  <c r="AI132" i="100"/>
  <c r="AK132" i="100"/>
  <c r="Q132" i="100"/>
  <c r="C132" i="100"/>
  <c r="V38" i="83" s="1"/>
  <c r="AH132" i="100"/>
  <c r="AG132" i="100"/>
  <c r="V39" i="83" s="1"/>
  <c r="K132" i="100"/>
  <c r="AR132" i="100"/>
  <c r="V132" i="100"/>
  <c r="W132" i="100"/>
  <c r="J132" i="100"/>
  <c r="AO132" i="100"/>
  <c r="G132" i="100"/>
  <c r="O53" i="66"/>
  <c r="Z132" i="100"/>
  <c r="O48" i="66"/>
  <c r="AF132" i="100"/>
  <c r="U39" i="83" s="1"/>
  <c r="S132" i="100"/>
  <c r="AN132" i="100"/>
  <c r="AB132" i="100"/>
  <c r="O45" i="66"/>
  <c r="O40" i="66"/>
  <c r="O55" i="66"/>
  <c r="O58" i="66"/>
  <c r="M132" i="100"/>
  <c r="R132" i="100"/>
  <c r="O61" i="66"/>
  <c r="O41" i="66"/>
  <c r="O60" i="66"/>
  <c r="O57" i="66"/>
  <c r="O37" i="66"/>
  <c r="O56" i="66"/>
  <c r="O42" i="66"/>
  <c r="O39" i="66"/>
  <c r="O44" i="66"/>
  <c r="O46" i="66"/>
  <c r="O51" i="66"/>
  <c r="O50" i="66"/>
  <c r="O47" i="66"/>
  <c r="O38" i="66"/>
  <c r="O49" i="66"/>
  <c r="O52" i="66"/>
  <c r="O59" i="66"/>
  <c r="O43" i="66"/>
  <c r="O62" i="66"/>
  <c r="H132" i="100"/>
  <c r="F132" i="100"/>
  <c r="E132" i="100"/>
  <c r="D132" i="100"/>
  <c r="N132" i="100"/>
  <c r="I132" i="100"/>
  <c r="U38" i="83" l="1"/>
  <c r="F21" i="14"/>
  <c r="Q39" i="83"/>
  <c r="G39" i="83"/>
  <c r="J39" i="83"/>
  <c r="N39" i="83"/>
  <c r="S39" i="83"/>
  <c r="L39" i="83"/>
  <c r="P39" i="83"/>
  <c r="R39" i="83"/>
  <c r="F39" i="83"/>
  <c r="H39" i="83"/>
  <c r="I39" i="83"/>
  <c r="M39" i="83"/>
  <c r="D39" i="83"/>
  <c r="T39" i="83"/>
  <c r="E39" i="83"/>
  <c r="K39" i="83"/>
  <c r="U42" i="50"/>
  <c r="U41" i="50"/>
  <c r="U40" i="50"/>
  <c r="U39" i="50"/>
  <c r="U38" i="50"/>
  <c r="U25" i="50"/>
  <c r="U24" i="50"/>
  <c r="U84" i="83" s="1"/>
  <c r="U23" i="50"/>
  <c r="U22" i="50"/>
  <c r="U20" i="50"/>
  <c r="U83" i="83" s="1"/>
  <c r="U19" i="50"/>
  <c r="U82" i="83" s="1"/>
  <c r="U18" i="50"/>
  <c r="U81" i="83" s="1"/>
  <c r="U17" i="50"/>
  <c r="U80" i="83" s="1"/>
  <c r="U16" i="50"/>
  <c r="U14" i="50"/>
  <c r="U13" i="50"/>
  <c r="U12" i="50"/>
  <c r="U10" i="50"/>
  <c r="U78" i="83" s="1"/>
  <c r="U9" i="50"/>
  <c r="U77" i="83" s="1"/>
  <c r="U8" i="50"/>
  <c r="U76" i="83" s="1"/>
  <c r="U7" i="50"/>
  <c r="U75" i="83" s="1"/>
  <c r="U6" i="50"/>
  <c r="U74" i="83" s="1"/>
  <c r="U4" i="50"/>
  <c r="U73" i="83" s="1"/>
  <c r="U3" i="50"/>
  <c r="U36" i="50" l="1"/>
  <c r="U72" i="83"/>
  <c r="U136" i="83" s="1"/>
  <c r="U79" i="83"/>
  <c r="U28" i="50"/>
  <c r="U27" i="50"/>
  <c r="U31" i="50"/>
  <c r="U35" i="50"/>
  <c r="U29" i="50"/>
  <c r="U30" i="50"/>
  <c r="U33" i="50"/>
  <c r="U32" i="50"/>
  <c r="U34" i="50"/>
  <c r="N78" i="55" l="1"/>
  <c r="N25" i="55"/>
  <c r="B150" i="11" l="1"/>
  <c r="C150" i="11"/>
  <c r="D150" i="11"/>
  <c r="E150" i="11"/>
  <c r="F150" i="11"/>
  <c r="G150" i="11"/>
  <c r="H150" i="11"/>
  <c r="I150" i="11"/>
  <c r="J150" i="11"/>
  <c r="U159" i="83" l="1"/>
  <c r="U158" i="83"/>
  <c r="U142" i="83" l="1"/>
  <c r="U140" i="83"/>
  <c r="V162" i="83" s="1"/>
  <c r="T55" i="28"/>
  <c r="T62" i="28"/>
  <c r="T65" i="28"/>
  <c r="T58" i="28"/>
  <c r="T59" i="28"/>
  <c r="T60" i="28"/>
  <c r="T151" i="28"/>
  <c r="T152" i="28"/>
  <c r="S60" i="28"/>
  <c r="R60" i="28"/>
  <c r="Q60" i="28"/>
  <c r="P60" i="28"/>
  <c r="O60" i="28"/>
  <c r="N60" i="28"/>
  <c r="M60" i="28"/>
  <c r="L60" i="28"/>
  <c r="K60" i="28"/>
  <c r="J60" i="28"/>
  <c r="I60" i="28"/>
  <c r="H60" i="28"/>
  <c r="G60" i="28"/>
  <c r="S59" i="28"/>
  <c r="R59" i="28"/>
  <c r="Q59" i="28"/>
  <c r="P59" i="28"/>
  <c r="O59" i="28"/>
  <c r="N59" i="28"/>
  <c r="M59" i="28"/>
  <c r="L59" i="28"/>
  <c r="K59" i="28"/>
  <c r="J59" i="28"/>
  <c r="I59" i="28"/>
  <c r="H59" i="28"/>
  <c r="G59" i="28"/>
  <c r="S58" i="28"/>
  <c r="R58" i="28"/>
  <c r="Q58" i="28"/>
  <c r="P58" i="28"/>
  <c r="O58" i="28"/>
  <c r="N58" i="28"/>
  <c r="M58" i="28"/>
  <c r="L58" i="28"/>
  <c r="K58" i="28"/>
  <c r="J58" i="28"/>
  <c r="I58" i="28"/>
  <c r="H58" i="28"/>
  <c r="G58" i="28"/>
  <c r="U70" i="28" l="1"/>
  <c r="U64" i="28"/>
  <c r="U67" i="28"/>
  <c r="U72" i="28"/>
  <c r="T66" i="28"/>
  <c r="U73" i="28" s="1"/>
  <c r="T63" i="28"/>
  <c r="U71" i="28" s="1"/>
  <c r="T93" i="28"/>
  <c r="T88" i="28"/>
  <c r="T61" i="28"/>
  <c r="T56" i="28" s="1"/>
  <c r="U144" i="83"/>
  <c r="U146" i="83"/>
  <c r="V165" i="83" s="1"/>
  <c r="U147" i="83"/>
  <c r="V166" i="83" s="1"/>
  <c r="U143" i="83"/>
  <c r="T69" i="28"/>
  <c r="T54" i="28"/>
  <c r="U46" i="83"/>
  <c r="U47" i="26"/>
  <c r="U39" i="26"/>
  <c r="U146" i="26"/>
  <c r="U151" i="26"/>
  <c r="U53" i="83"/>
  <c r="U162" i="26"/>
  <c r="U165" i="26"/>
  <c r="U166" i="26"/>
  <c r="U170" i="26"/>
  <c r="U144" i="26"/>
  <c r="U147" i="26"/>
  <c r="U148" i="26"/>
  <c r="U152" i="26"/>
  <c r="U159" i="26"/>
  <c r="U163" i="26"/>
  <c r="U167" i="26"/>
  <c r="U62" i="27"/>
  <c r="U89" i="27" s="1"/>
  <c r="U71" i="27"/>
  <c r="U75" i="27"/>
  <c r="U79" i="27"/>
  <c r="U221" i="27"/>
  <c r="U222" i="27"/>
  <c r="U170" i="27"/>
  <c r="U197" i="27" s="1"/>
  <c r="U225" i="27"/>
  <c r="U229" i="27"/>
  <c r="U230" i="27"/>
  <c r="U233" i="27"/>
  <c r="U234" i="27"/>
  <c r="U237" i="27"/>
  <c r="U185" i="27"/>
  <c r="U212" i="27" s="1"/>
  <c r="U246" i="27"/>
  <c r="U247" i="27"/>
  <c r="U249" i="27"/>
  <c r="U250" i="27"/>
  <c r="U253" i="27"/>
  <c r="U261" i="27"/>
  <c r="U262" i="27"/>
  <c r="U263" i="27"/>
  <c r="U265" i="27"/>
  <c r="U266" i="27"/>
  <c r="U231" i="27"/>
  <c r="U238" i="27"/>
  <c r="U77" i="27" l="1"/>
  <c r="U64" i="27"/>
  <c r="U177" i="27"/>
  <c r="U173" i="27"/>
  <c r="U186" i="27"/>
  <c r="U182" i="27"/>
  <c r="U178" i="27"/>
  <c r="U174" i="27"/>
  <c r="U72" i="27"/>
  <c r="U169" i="27"/>
  <c r="U166" i="27"/>
  <c r="U112" i="26"/>
  <c r="U183" i="27"/>
  <c r="U179" i="27"/>
  <c r="U175" i="27"/>
  <c r="U171" i="27"/>
  <c r="U167" i="27"/>
  <c r="U267" i="27"/>
  <c r="U259" i="27"/>
  <c r="U168" i="26"/>
  <c r="U185" i="26" s="1"/>
  <c r="U160" i="26"/>
  <c r="U292" i="27"/>
  <c r="U69" i="27"/>
  <c r="U76" i="27"/>
  <c r="U60" i="27"/>
  <c r="U45" i="26"/>
  <c r="U158" i="26"/>
  <c r="U43" i="26"/>
  <c r="U143" i="26"/>
  <c r="U172" i="27"/>
  <c r="U276" i="27"/>
  <c r="U108" i="26"/>
  <c r="U165" i="27"/>
  <c r="U288" i="27"/>
  <c r="U251" i="27"/>
  <c r="U239" i="27"/>
  <c r="U293" i="27" s="1"/>
  <c r="U61" i="27"/>
  <c r="U226" i="27"/>
  <c r="U280" i="27" s="1"/>
  <c r="U49" i="26"/>
  <c r="U41" i="26"/>
  <c r="U181" i="27"/>
  <c r="U169" i="26"/>
  <c r="U161" i="26"/>
  <c r="U178" i="26" s="1"/>
  <c r="U150" i="26"/>
  <c r="U184" i="26" s="1"/>
  <c r="U202" i="26" s="1"/>
  <c r="U142" i="26"/>
  <c r="U176" i="26" s="1"/>
  <c r="U180" i="27"/>
  <c r="U258" i="27"/>
  <c r="U285" i="27" s="1"/>
  <c r="U184" i="27"/>
  <c r="U176" i="27"/>
  <c r="U168" i="27"/>
  <c r="U255" i="27"/>
  <c r="U73" i="27"/>
  <c r="U65" i="27"/>
  <c r="U57" i="27"/>
  <c r="U254" i="27"/>
  <c r="U257" i="27"/>
  <c r="U284" i="27" s="1"/>
  <c r="U235" i="27"/>
  <c r="U289" i="27" s="1"/>
  <c r="U219" i="27"/>
  <c r="U68" i="27"/>
  <c r="U180" i="26"/>
  <c r="U118" i="26"/>
  <c r="U114" i="26"/>
  <c r="U110" i="26"/>
  <c r="U106" i="26"/>
  <c r="U223" i="27"/>
  <c r="U277" i="27" s="1"/>
  <c r="U182" i="26"/>
  <c r="U115" i="26"/>
  <c r="U111" i="26"/>
  <c r="U107" i="26"/>
  <c r="U117" i="26"/>
  <c r="U113" i="26"/>
  <c r="U109" i="26"/>
  <c r="U50" i="26"/>
  <c r="U46" i="26"/>
  <c r="U42" i="26"/>
  <c r="U38" i="26"/>
  <c r="U48" i="26"/>
  <c r="U44" i="26"/>
  <c r="U40" i="26"/>
  <c r="U227" i="27"/>
  <c r="U256" i="27"/>
  <c r="U283" i="27" s="1"/>
  <c r="U252" i="27"/>
  <c r="U279" i="27" s="1"/>
  <c r="U248" i="27"/>
  <c r="U275" i="27" s="1"/>
  <c r="U78" i="27"/>
  <c r="U74" i="27"/>
  <c r="U70" i="27"/>
  <c r="U66" i="27"/>
  <c r="U58" i="27"/>
  <c r="U186" i="26"/>
  <c r="T94" i="28"/>
  <c r="U160" i="83" s="1"/>
  <c r="U148" i="83" s="1"/>
  <c r="U177" i="26"/>
  <c r="U240" i="27"/>
  <c r="U236" i="27"/>
  <c r="U290" i="27" s="1"/>
  <c r="U232" i="27"/>
  <c r="U286" i="27" s="1"/>
  <c r="U228" i="27"/>
  <c r="U224" i="27"/>
  <c r="U278" i="27" s="1"/>
  <c r="U305" i="27" s="1"/>
  <c r="U220" i="27"/>
  <c r="U274" i="27" s="1"/>
  <c r="U67" i="27"/>
  <c r="U63" i="27"/>
  <c r="U59" i="27"/>
  <c r="U119" i="26"/>
  <c r="U37" i="26"/>
  <c r="U50" i="83"/>
  <c r="U273" i="27"/>
  <c r="U264" i="27"/>
  <c r="U291" i="27" s="1"/>
  <c r="U260" i="27"/>
  <c r="U287" i="27" s="1"/>
  <c r="U116" i="26"/>
  <c r="U54" i="83"/>
  <c r="U62" i="83" s="1"/>
  <c r="U164" i="26"/>
  <c r="U181" i="26" s="1"/>
  <c r="U153" i="26"/>
  <c r="U187" i="26" s="1"/>
  <c r="U205" i="26" s="1"/>
  <c r="U149" i="26"/>
  <c r="U183" i="26" s="1"/>
  <c r="U145" i="26"/>
  <c r="U179" i="26" s="1"/>
  <c r="U141" i="26"/>
  <c r="U61" i="83"/>
  <c r="U48" i="83"/>
  <c r="U57" i="83" s="1"/>
  <c r="T99" i="28" l="1"/>
  <c r="U294" i="27"/>
  <c r="U321" i="27" s="1"/>
  <c r="U282" i="27"/>
  <c r="U171" i="26"/>
  <c r="U281" i="27"/>
  <c r="U55" i="83"/>
  <c r="U268" i="27"/>
  <c r="U154" i="26"/>
  <c r="U188" i="26" s="1"/>
  <c r="U175" i="26"/>
  <c r="U59" i="83"/>
  <c r="U52" i="83"/>
  <c r="U241" i="27"/>
  <c r="U187" i="27"/>
  <c r="A31" i="65"/>
  <c r="A1" i="65"/>
  <c r="C190" i="88"/>
  <c r="C173" i="88"/>
  <c r="C87" i="88"/>
  <c r="C1" i="88"/>
  <c r="R51" i="73"/>
  <c r="N51" i="73"/>
  <c r="J51" i="73"/>
  <c r="F51" i="73"/>
  <c r="U295" i="27" l="1"/>
  <c r="B51" i="73"/>
  <c r="A4" i="88"/>
  <c r="A5" i="88"/>
  <c r="A6" i="88"/>
  <c r="A7" i="88"/>
  <c r="A8" i="88"/>
  <c r="A9" i="88"/>
  <c r="A10" i="88"/>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3" i="88"/>
  <c r="A372" i="52" l="1"/>
  <c r="A371" i="52"/>
  <c r="A370" i="52"/>
  <c r="A369" i="52"/>
  <c r="A368" i="52"/>
  <c r="A367" i="52"/>
  <c r="A366" i="52"/>
  <c r="A365" i="52"/>
  <c r="A364" i="52"/>
  <c r="A363" i="52"/>
  <c r="A362" i="52"/>
  <c r="A361" i="52"/>
  <c r="A360" i="52"/>
  <c r="A359" i="52"/>
  <c r="A358" i="52"/>
  <c r="A357" i="52"/>
  <c r="A356" i="52"/>
  <c r="A355" i="52"/>
  <c r="A354" i="52"/>
  <c r="A353" i="52"/>
  <c r="A352" i="52"/>
  <c r="A351" i="52"/>
  <c r="A350" i="52"/>
  <c r="A349" i="52"/>
  <c r="A348" i="52"/>
  <c r="A347" i="52"/>
  <c r="A346" i="52"/>
  <c r="A345" i="52"/>
  <c r="A344" i="52"/>
  <c r="A343" i="52"/>
  <c r="A342" i="52"/>
  <c r="A341" i="52"/>
  <c r="A340" i="52"/>
  <c r="A339" i="52"/>
  <c r="A338" i="52"/>
  <c r="A337" i="52"/>
  <c r="A336" i="52"/>
  <c r="A335" i="52"/>
  <c r="A334" i="52"/>
  <c r="A333" i="52"/>
  <c r="A332" i="52"/>
  <c r="A331" i="52"/>
  <c r="A330" i="52"/>
  <c r="A329" i="52"/>
  <c r="A328" i="52"/>
  <c r="A327" i="52"/>
  <c r="A326" i="52"/>
  <c r="A325" i="52"/>
  <c r="A324" i="52"/>
  <c r="A323" i="52"/>
  <c r="A322" i="52"/>
  <c r="A321" i="52"/>
  <c r="A320" i="52"/>
  <c r="A319" i="52"/>
  <c r="A318" i="52"/>
  <c r="A317" i="52"/>
  <c r="A316" i="52"/>
  <c r="A315" i="52"/>
  <c r="A314" i="52"/>
  <c r="A313" i="52"/>
  <c r="A312" i="52"/>
  <c r="A311" i="52"/>
  <c r="A310" i="52"/>
  <c r="A309" i="52"/>
  <c r="A308" i="52"/>
  <c r="A307" i="52"/>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A128" i="52"/>
  <c r="A4" i="52"/>
  <c r="B4" i="52"/>
  <c r="A5" i="52"/>
  <c r="B5" i="52"/>
  <c r="A6" i="52"/>
  <c r="B6" i="52"/>
  <c r="A7" i="52"/>
  <c r="B7" i="52"/>
  <c r="A8" i="52"/>
  <c r="B8" i="52"/>
  <c r="A9" i="52"/>
  <c r="B9" i="52"/>
  <c r="A10" i="52"/>
  <c r="B10" i="52"/>
  <c r="A11" i="52"/>
  <c r="B11" i="52"/>
  <c r="A12" i="52"/>
  <c r="B12" i="52"/>
  <c r="A13" i="52"/>
  <c r="B13" i="52"/>
  <c r="A14" i="52"/>
  <c r="B14" i="52"/>
  <c r="A15" i="52"/>
  <c r="B15" i="52"/>
  <c r="A16" i="52"/>
  <c r="B16" i="52"/>
  <c r="A17" i="52"/>
  <c r="B17" i="52"/>
  <c r="A18" i="52"/>
  <c r="B18" i="52"/>
  <c r="A19" i="52"/>
  <c r="B19" i="52"/>
  <c r="A20" i="52"/>
  <c r="B20" i="52"/>
  <c r="A21" i="52"/>
  <c r="B21" i="52"/>
  <c r="A22" i="52"/>
  <c r="B22" i="52"/>
  <c r="A23" i="52"/>
  <c r="B23" i="52"/>
  <c r="A24" i="52"/>
  <c r="B24" i="52"/>
  <c r="A25" i="52"/>
  <c r="B25" i="52"/>
  <c r="A26" i="52"/>
  <c r="B26" i="52"/>
  <c r="A27" i="52"/>
  <c r="B27" i="52"/>
  <c r="A28" i="52"/>
  <c r="B28" i="52"/>
  <c r="A29" i="52"/>
  <c r="B29" i="52"/>
  <c r="A30" i="52"/>
  <c r="B30" i="52"/>
  <c r="A31" i="52"/>
  <c r="B31" i="52"/>
  <c r="A32" i="52"/>
  <c r="B32" i="52"/>
  <c r="A33" i="52"/>
  <c r="B33" i="52"/>
  <c r="A34" i="52"/>
  <c r="B34" i="52"/>
  <c r="A35" i="52"/>
  <c r="B35" i="52"/>
  <c r="A36" i="52"/>
  <c r="B36" i="52"/>
  <c r="A37" i="52"/>
  <c r="B37" i="52"/>
  <c r="A38" i="52"/>
  <c r="B38" i="52"/>
  <c r="A39" i="52"/>
  <c r="B39" i="52"/>
  <c r="A40" i="52"/>
  <c r="B40" i="52"/>
  <c r="A41" i="52"/>
  <c r="B41" i="52"/>
  <c r="A42" i="52"/>
  <c r="B42" i="52"/>
  <c r="A43" i="52"/>
  <c r="B43" i="52"/>
  <c r="A44" i="52"/>
  <c r="B44" i="52"/>
  <c r="A45" i="52"/>
  <c r="B45" i="52"/>
  <c r="A46" i="52"/>
  <c r="B46" i="52"/>
  <c r="A47" i="52"/>
  <c r="B47" i="52"/>
  <c r="A48" i="52"/>
  <c r="B48" i="52"/>
  <c r="A49" i="52"/>
  <c r="B49" i="52"/>
  <c r="A50" i="52"/>
  <c r="B50" i="52"/>
  <c r="A51" i="52"/>
  <c r="B51" i="52"/>
  <c r="A52" i="52"/>
  <c r="B52" i="52"/>
  <c r="A53" i="52"/>
  <c r="B53" i="52"/>
  <c r="A54" i="52"/>
  <c r="B54" i="52"/>
  <c r="A55" i="52"/>
  <c r="B55" i="52"/>
  <c r="A56" i="52"/>
  <c r="B56" i="52"/>
  <c r="A57" i="52"/>
  <c r="B57" i="52"/>
  <c r="A58" i="52"/>
  <c r="B58" i="52"/>
  <c r="A59" i="52"/>
  <c r="B59" i="52"/>
  <c r="A60" i="52"/>
  <c r="B60" i="52"/>
  <c r="A61" i="52"/>
  <c r="B61" i="52"/>
  <c r="A62" i="52"/>
  <c r="B62" i="52"/>
  <c r="A63" i="52"/>
  <c r="B63" i="52"/>
  <c r="A64" i="52"/>
  <c r="B64" i="52"/>
  <c r="A65" i="52"/>
  <c r="B65" i="52"/>
  <c r="A66" i="52"/>
  <c r="B66" i="52"/>
  <c r="A67" i="52"/>
  <c r="B67" i="52"/>
  <c r="A68" i="52"/>
  <c r="B68" i="52"/>
  <c r="A69" i="52"/>
  <c r="B69" i="52"/>
  <c r="A70" i="52"/>
  <c r="B70" i="52"/>
  <c r="A71" i="52"/>
  <c r="B71" i="52"/>
  <c r="A72" i="52"/>
  <c r="B72" i="52"/>
  <c r="A73" i="52"/>
  <c r="B73" i="52"/>
  <c r="A74" i="52"/>
  <c r="B74" i="52"/>
  <c r="A75" i="52"/>
  <c r="B75" i="52"/>
  <c r="A76" i="52"/>
  <c r="B76" i="52"/>
  <c r="A77" i="52"/>
  <c r="B77" i="52"/>
  <c r="A78" i="52"/>
  <c r="B78" i="52"/>
  <c r="A79" i="52"/>
  <c r="B79" i="52"/>
  <c r="A80" i="52"/>
  <c r="B80" i="52"/>
  <c r="A81" i="52"/>
  <c r="B81" i="52"/>
  <c r="A82" i="52"/>
  <c r="B82" i="52"/>
  <c r="A83" i="52"/>
  <c r="B83" i="52"/>
  <c r="A84" i="52"/>
  <c r="B84" i="52"/>
  <c r="A85" i="52"/>
  <c r="B85" i="52"/>
  <c r="A86" i="52"/>
  <c r="B86" i="52"/>
  <c r="A87" i="52"/>
  <c r="B87" i="52"/>
  <c r="A88" i="52"/>
  <c r="B88" i="52"/>
  <c r="A89" i="52"/>
  <c r="B89" i="52"/>
  <c r="A90" i="52"/>
  <c r="B90" i="52"/>
  <c r="A91" i="52"/>
  <c r="B91" i="52"/>
  <c r="A92" i="52"/>
  <c r="B92" i="52"/>
  <c r="A93" i="52"/>
  <c r="B93" i="52"/>
  <c r="A94" i="52"/>
  <c r="B94" i="52"/>
  <c r="A95" i="52"/>
  <c r="B95" i="52"/>
  <c r="A96" i="52"/>
  <c r="B96" i="52"/>
  <c r="A97" i="52"/>
  <c r="B97" i="52"/>
  <c r="A98" i="52"/>
  <c r="B98" i="52"/>
  <c r="A99" i="52"/>
  <c r="B99" i="52"/>
  <c r="A100" i="52"/>
  <c r="B100" i="52"/>
  <c r="A101" i="52"/>
  <c r="B101" i="52"/>
  <c r="A102" i="52"/>
  <c r="B102" i="52"/>
  <c r="A103" i="52"/>
  <c r="B103" i="52"/>
  <c r="A104" i="52"/>
  <c r="B104" i="52"/>
  <c r="A105" i="52"/>
  <c r="B105" i="52"/>
  <c r="A106" i="52"/>
  <c r="B106" i="52"/>
  <c r="A107" i="52"/>
  <c r="B107" i="52"/>
  <c r="A108" i="52"/>
  <c r="B108" i="52"/>
  <c r="A109" i="52"/>
  <c r="B109" i="52"/>
  <c r="A110" i="52"/>
  <c r="B110" i="52"/>
  <c r="A111" i="52"/>
  <c r="B111" i="52"/>
  <c r="A112" i="52"/>
  <c r="B112" i="52"/>
  <c r="A113" i="52"/>
  <c r="B113" i="52"/>
  <c r="A114" i="52"/>
  <c r="B114" i="52"/>
  <c r="A115" i="52"/>
  <c r="B115" i="52"/>
  <c r="A116" i="52"/>
  <c r="B116" i="52"/>
  <c r="A117" i="52"/>
  <c r="B117" i="52"/>
  <c r="A118" i="52"/>
  <c r="B118" i="52"/>
  <c r="A119" i="52"/>
  <c r="B119" i="52"/>
  <c r="A120" i="52"/>
  <c r="B120" i="52"/>
  <c r="A121" i="52"/>
  <c r="B121" i="52"/>
  <c r="A122" i="52"/>
  <c r="B122" i="52"/>
  <c r="A3" i="52"/>
  <c r="M372" i="52" l="1"/>
  <c r="L372" i="52"/>
  <c r="K372" i="52"/>
  <c r="J372" i="52"/>
  <c r="I372" i="52"/>
  <c r="H372" i="52"/>
  <c r="G372" i="52"/>
  <c r="F372" i="52"/>
  <c r="E372" i="52"/>
  <c r="M371" i="52"/>
  <c r="L371" i="52"/>
  <c r="K371" i="52"/>
  <c r="J371" i="52"/>
  <c r="I371" i="52"/>
  <c r="H371" i="52"/>
  <c r="G371" i="52"/>
  <c r="F371" i="52"/>
  <c r="E371" i="52"/>
  <c r="M370" i="52"/>
  <c r="L370" i="52"/>
  <c r="K370" i="52"/>
  <c r="J370" i="52"/>
  <c r="I370" i="52"/>
  <c r="H370" i="52"/>
  <c r="G370" i="52"/>
  <c r="F370" i="52"/>
  <c r="E370" i="52"/>
  <c r="M369" i="52"/>
  <c r="L369" i="52"/>
  <c r="K369" i="52"/>
  <c r="J369" i="52"/>
  <c r="I369" i="52"/>
  <c r="H369" i="52"/>
  <c r="G369" i="52"/>
  <c r="F369" i="52"/>
  <c r="E369" i="52"/>
  <c r="M368" i="52"/>
  <c r="L368" i="52"/>
  <c r="K368" i="52"/>
  <c r="J368" i="52"/>
  <c r="I368" i="52"/>
  <c r="H368" i="52"/>
  <c r="G368" i="52"/>
  <c r="F368" i="52"/>
  <c r="E368" i="52"/>
  <c r="M367" i="52"/>
  <c r="L367" i="52"/>
  <c r="K367" i="52"/>
  <c r="J367" i="52"/>
  <c r="I367" i="52"/>
  <c r="H367" i="52"/>
  <c r="G367" i="52"/>
  <c r="F367" i="52"/>
  <c r="E367" i="52"/>
  <c r="M366" i="52"/>
  <c r="L366" i="52"/>
  <c r="K366" i="52"/>
  <c r="J366" i="52"/>
  <c r="I366" i="52"/>
  <c r="H366" i="52"/>
  <c r="G366" i="52"/>
  <c r="F366" i="52"/>
  <c r="E366" i="52"/>
  <c r="M365" i="52"/>
  <c r="L365" i="52"/>
  <c r="K365" i="52"/>
  <c r="J365" i="52"/>
  <c r="I365" i="52"/>
  <c r="H365" i="52"/>
  <c r="G365" i="52"/>
  <c r="F365" i="52"/>
  <c r="E365" i="52"/>
  <c r="M364" i="52"/>
  <c r="L364" i="52"/>
  <c r="K364" i="52"/>
  <c r="J364" i="52"/>
  <c r="I364" i="52"/>
  <c r="H364" i="52"/>
  <c r="G364" i="52"/>
  <c r="F364" i="52"/>
  <c r="E364" i="52"/>
  <c r="M363" i="52"/>
  <c r="L363" i="52"/>
  <c r="K363" i="52"/>
  <c r="J363" i="52"/>
  <c r="I363" i="52"/>
  <c r="H363" i="52"/>
  <c r="G363" i="52"/>
  <c r="F363" i="52"/>
  <c r="E363" i="52"/>
  <c r="M362" i="52"/>
  <c r="L362" i="52"/>
  <c r="K362" i="52"/>
  <c r="J362" i="52"/>
  <c r="I362" i="52"/>
  <c r="H362" i="52"/>
  <c r="G362" i="52"/>
  <c r="F362" i="52"/>
  <c r="E362" i="52"/>
  <c r="M361" i="52"/>
  <c r="L361" i="52"/>
  <c r="K361" i="52"/>
  <c r="J361" i="52"/>
  <c r="I361" i="52"/>
  <c r="H361" i="52"/>
  <c r="G361" i="52"/>
  <c r="F361" i="52"/>
  <c r="E361" i="52"/>
  <c r="M360" i="52"/>
  <c r="L360" i="52"/>
  <c r="K360" i="52"/>
  <c r="J360" i="52"/>
  <c r="I360" i="52"/>
  <c r="H360" i="52"/>
  <c r="G360" i="52"/>
  <c r="F360" i="52"/>
  <c r="E360" i="52"/>
  <c r="M359" i="52"/>
  <c r="L359" i="52"/>
  <c r="K359" i="52"/>
  <c r="J359" i="52"/>
  <c r="I359" i="52"/>
  <c r="H359" i="52"/>
  <c r="G359" i="52"/>
  <c r="F359" i="52"/>
  <c r="E359" i="52"/>
  <c r="M358" i="52"/>
  <c r="L358" i="52"/>
  <c r="K358" i="52"/>
  <c r="J358" i="52"/>
  <c r="I358" i="52"/>
  <c r="H358" i="52"/>
  <c r="G358" i="52"/>
  <c r="F358" i="52"/>
  <c r="E358" i="52"/>
  <c r="M357" i="52"/>
  <c r="L357" i="52"/>
  <c r="K357" i="52"/>
  <c r="J357" i="52"/>
  <c r="I357" i="52"/>
  <c r="H357" i="52"/>
  <c r="G357" i="52"/>
  <c r="F357" i="52"/>
  <c r="E357" i="52"/>
  <c r="M356" i="52"/>
  <c r="L356" i="52"/>
  <c r="K356" i="52"/>
  <c r="J356" i="52"/>
  <c r="I356" i="52"/>
  <c r="H356" i="52"/>
  <c r="G356" i="52"/>
  <c r="F356" i="52"/>
  <c r="E356" i="52"/>
  <c r="M355" i="52"/>
  <c r="L355" i="52"/>
  <c r="K355" i="52"/>
  <c r="J355" i="52"/>
  <c r="I355" i="52"/>
  <c r="H355" i="52"/>
  <c r="G355" i="52"/>
  <c r="F355" i="52"/>
  <c r="E355" i="52"/>
  <c r="M354" i="52"/>
  <c r="L354" i="52"/>
  <c r="K354" i="52"/>
  <c r="J354" i="52"/>
  <c r="I354" i="52"/>
  <c r="H354" i="52"/>
  <c r="G354" i="52"/>
  <c r="F354" i="52"/>
  <c r="E354" i="52"/>
  <c r="M353" i="52"/>
  <c r="L353" i="52"/>
  <c r="K353" i="52"/>
  <c r="J353" i="52"/>
  <c r="I353" i="52"/>
  <c r="H353" i="52"/>
  <c r="G353" i="52"/>
  <c r="F353" i="52"/>
  <c r="E353" i="52"/>
  <c r="M352" i="52"/>
  <c r="L352" i="52"/>
  <c r="K352" i="52"/>
  <c r="J352" i="52"/>
  <c r="I352" i="52"/>
  <c r="H352" i="52"/>
  <c r="G352" i="52"/>
  <c r="F352" i="52"/>
  <c r="E352" i="52"/>
  <c r="M351" i="52"/>
  <c r="L351" i="52"/>
  <c r="K351" i="52"/>
  <c r="J351" i="52"/>
  <c r="I351" i="52"/>
  <c r="H351" i="52"/>
  <c r="G351" i="52"/>
  <c r="F351" i="52"/>
  <c r="E351" i="52"/>
  <c r="M350" i="52"/>
  <c r="L350" i="52"/>
  <c r="K350" i="52"/>
  <c r="J350" i="52"/>
  <c r="I350" i="52"/>
  <c r="H350" i="52"/>
  <c r="G350" i="52"/>
  <c r="F350" i="52"/>
  <c r="E350" i="52"/>
  <c r="M349" i="52"/>
  <c r="L349" i="52"/>
  <c r="K349" i="52"/>
  <c r="J349" i="52"/>
  <c r="I349" i="52"/>
  <c r="H349" i="52"/>
  <c r="G349" i="52"/>
  <c r="F349" i="52"/>
  <c r="E349" i="52"/>
  <c r="M348" i="52"/>
  <c r="L348" i="52"/>
  <c r="K348" i="52"/>
  <c r="J348" i="52"/>
  <c r="I348" i="52"/>
  <c r="H348" i="52"/>
  <c r="G348" i="52"/>
  <c r="F348" i="52"/>
  <c r="E348" i="52"/>
  <c r="M347" i="52"/>
  <c r="L347" i="52"/>
  <c r="K347" i="52"/>
  <c r="J347" i="52"/>
  <c r="I347" i="52"/>
  <c r="H347" i="52"/>
  <c r="G347" i="52"/>
  <c r="F347" i="52"/>
  <c r="E347" i="52"/>
  <c r="M346" i="52"/>
  <c r="L346" i="52"/>
  <c r="K346" i="52"/>
  <c r="J346" i="52"/>
  <c r="I346" i="52"/>
  <c r="H346" i="52"/>
  <c r="G346" i="52"/>
  <c r="F346" i="52"/>
  <c r="E346" i="52"/>
  <c r="M345" i="52"/>
  <c r="L345" i="52"/>
  <c r="K345" i="52"/>
  <c r="J345" i="52"/>
  <c r="I345" i="52"/>
  <c r="H345" i="52"/>
  <c r="G345" i="52"/>
  <c r="F345" i="52"/>
  <c r="E345" i="52"/>
  <c r="M344" i="52"/>
  <c r="L344" i="52"/>
  <c r="K344" i="52"/>
  <c r="J344" i="52"/>
  <c r="I344" i="52"/>
  <c r="H344" i="52"/>
  <c r="G344" i="52"/>
  <c r="F344" i="52"/>
  <c r="E344" i="52"/>
  <c r="M343" i="52"/>
  <c r="L343" i="52"/>
  <c r="K343" i="52"/>
  <c r="J343" i="52"/>
  <c r="I343" i="52"/>
  <c r="H343" i="52"/>
  <c r="G343" i="52"/>
  <c r="F343" i="52"/>
  <c r="E343" i="52"/>
  <c r="M342" i="52"/>
  <c r="L342" i="52"/>
  <c r="K342" i="52"/>
  <c r="J342" i="52"/>
  <c r="I342" i="52"/>
  <c r="H342" i="52"/>
  <c r="G342" i="52"/>
  <c r="F342" i="52"/>
  <c r="E342" i="52"/>
  <c r="M341" i="52"/>
  <c r="L341" i="52"/>
  <c r="K341" i="52"/>
  <c r="J341" i="52"/>
  <c r="I341" i="52"/>
  <c r="H341" i="52"/>
  <c r="G341" i="52"/>
  <c r="F341" i="52"/>
  <c r="E341" i="52"/>
  <c r="M340" i="52"/>
  <c r="L340" i="52"/>
  <c r="K340" i="52"/>
  <c r="J340" i="52"/>
  <c r="I340" i="52"/>
  <c r="H340" i="52"/>
  <c r="G340" i="52"/>
  <c r="F340" i="52"/>
  <c r="E340" i="52"/>
  <c r="M339" i="52"/>
  <c r="L339" i="52"/>
  <c r="K339" i="52"/>
  <c r="J339" i="52"/>
  <c r="I339" i="52"/>
  <c r="H339" i="52"/>
  <c r="G339" i="52"/>
  <c r="F339" i="52"/>
  <c r="E339" i="52"/>
  <c r="M338" i="52"/>
  <c r="L338" i="52"/>
  <c r="K338" i="52"/>
  <c r="J338" i="52"/>
  <c r="I338" i="52"/>
  <c r="H338" i="52"/>
  <c r="G338" i="52"/>
  <c r="F338" i="52"/>
  <c r="E338" i="52"/>
  <c r="M337" i="52"/>
  <c r="L337" i="52"/>
  <c r="K337" i="52"/>
  <c r="J337" i="52"/>
  <c r="I337" i="52"/>
  <c r="H337" i="52"/>
  <c r="G337" i="52"/>
  <c r="F337" i="52"/>
  <c r="E337" i="52"/>
  <c r="M336" i="52"/>
  <c r="L336" i="52"/>
  <c r="K336" i="52"/>
  <c r="J336" i="52"/>
  <c r="I336" i="52"/>
  <c r="H336" i="52"/>
  <c r="G336" i="52"/>
  <c r="F336" i="52"/>
  <c r="E336" i="52"/>
  <c r="M335" i="52"/>
  <c r="L335" i="52"/>
  <c r="K335" i="52"/>
  <c r="J335" i="52"/>
  <c r="I335" i="52"/>
  <c r="H335" i="52"/>
  <c r="G335" i="52"/>
  <c r="F335" i="52"/>
  <c r="E335" i="52"/>
  <c r="M334" i="52"/>
  <c r="L334" i="52"/>
  <c r="K334" i="52"/>
  <c r="J334" i="52"/>
  <c r="I334" i="52"/>
  <c r="H334" i="52"/>
  <c r="G334" i="52"/>
  <c r="F334" i="52"/>
  <c r="E334" i="52"/>
  <c r="M333" i="52"/>
  <c r="L333" i="52"/>
  <c r="K333" i="52"/>
  <c r="J333" i="52"/>
  <c r="I333" i="52"/>
  <c r="H333" i="52"/>
  <c r="G333" i="52"/>
  <c r="F333" i="52"/>
  <c r="E333" i="52"/>
  <c r="M332" i="52"/>
  <c r="L332" i="52"/>
  <c r="K332" i="52"/>
  <c r="J332" i="52"/>
  <c r="I332" i="52"/>
  <c r="H332" i="52"/>
  <c r="G332" i="52"/>
  <c r="F332" i="52"/>
  <c r="E332" i="52"/>
  <c r="M331" i="52"/>
  <c r="L331" i="52"/>
  <c r="K331" i="52"/>
  <c r="J331" i="52"/>
  <c r="I331" i="52"/>
  <c r="H331" i="52"/>
  <c r="G331" i="52"/>
  <c r="F331" i="52"/>
  <c r="E331" i="52"/>
  <c r="M330" i="52"/>
  <c r="L330" i="52"/>
  <c r="K330" i="52"/>
  <c r="J330" i="52"/>
  <c r="I330" i="52"/>
  <c r="H330" i="52"/>
  <c r="G330" i="52"/>
  <c r="F330" i="52"/>
  <c r="E330" i="52"/>
  <c r="M329" i="52"/>
  <c r="L329" i="52"/>
  <c r="K329" i="52"/>
  <c r="J329" i="52"/>
  <c r="I329" i="52"/>
  <c r="H329" i="52"/>
  <c r="G329" i="52"/>
  <c r="F329" i="52"/>
  <c r="E329" i="52"/>
  <c r="M328" i="52"/>
  <c r="L328" i="52"/>
  <c r="K328" i="52"/>
  <c r="J328" i="52"/>
  <c r="I328" i="52"/>
  <c r="H328" i="52"/>
  <c r="G328" i="52"/>
  <c r="F328" i="52"/>
  <c r="E328" i="52"/>
  <c r="M327" i="52"/>
  <c r="L327" i="52"/>
  <c r="K327" i="52"/>
  <c r="J327" i="52"/>
  <c r="I327" i="52"/>
  <c r="H327" i="52"/>
  <c r="G327" i="52"/>
  <c r="F327" i="52"/>
  <c r="E327" i="52"/>
  <c r="M326" i="52"/>
  <c r="L326" i="52"/>
  <c r="K326" i="52"/>
  <c r="J326" i="52"/>
  <c r="I326" i="52"/>
  <c r="H326" i="52"/>
  <c r="G326" i="52"/>
  <c r="F326" i="52"/>
  <c r="E326" i="52"/>
  <c r="M325" i="52"/>
  <c r="L325" i="52"/>
  <c r="K325" i="52"/>
  <c r="J325" i="52"/>
  <c r="I325" i="52"/>
  <c r="H325" i="52"/>
  <c r="G325" i="52"/>
  <c r="F325" i="52"/>
  <c r="E325" i="52"/>
  <c r="M324" i="52"/>
  <c r="L324" i="52"/>
  <c r="K324" i="52"/>
  <c r="J324" i="52"/>
  <c r="I324" i="52"/>
  <c r="H324" i="52"/>
  <c r="G324" i="52"/>
  <c r="F324" i="52"/>
  <c r="E324" i="52"/>
  <c r="M323" i="52"/>
  <c r="L323" i="52"/>
  <c r="K323" i="52"/>
  <c r="J323" i="52"/>
  <c r="I323" i="52"/>
  <c r="H323" i="52"/>
  <c r="G323" i="52"/>
  <c r="F323" i="52"/>
  <c r="E323" i="52"/>
  <c r="M322" i="52"/>
  <c r="L322" i="52"/>
  <c r="K322" i="52"/>
  <c r="J322" i="52"/>
  <c r="I322" i="52"/>
  <c r="H322" i="52"/>
  <c r="G322" i="52"/>
  <c r="F322" i="52"/>
  <c r="E322" i="52"/>
  <c r="M321" i="52"/>
  <c r="L321" i="52"/>
  <c r="K321" i="52"/>
  <c r="J321" i="52"/>
  <c r="I321" i="52"/>
  <c r="H321" i="52"/>
  <c r="G321" i="52"/>
  <c r="F321" i="52"/>
  <c r="E321" i="52"/>
  <c r="M320" i="52"/>
  <c r="L320" i="52"/>
  <c r="K320" i="52"/>
  <c r="J320" i="52"/>
  <c r="I320" i="52"/>
  <c r="H320" i="52"/>
  <c r="G320" i="52"/>
  <c r="F320" i="52"/>
  <c r="E320" i="52"/>
  <c r="M319" i="52"/>
  <c r="L319" i="52"/>
  <c r="K319" i="52"/>
  <c r="J319" i="52"/>
  <c r="I319" i="52"/>
  <c r="H319" i="52"/>
  <c r="G319" i="52"/>
  <c r="F319" i="52"/>
  <c r="E319" i="52"/>
  <c r="M318" i="52"/>
  <c r="L318" i="52"/>
  <c r="K318" i="52"/>
  <c r="J318" i="52"/>
  <c r="I318" i="52"/>
  <c r="H318" i="52"/>
  <c r="G318" i="52"/>
  <c r="F318" i="52"/>
  <c r="E318" i="52"/>
  <c r="M317" i="52"/>
  <c r="L317" i="52"/>
  <c r="K317" i="52"/>
  <c r="J317" i="52"/>
  <c r="I317" i="52"/>
  <c r="H317" i="52"/>
  <c r="G317" i="52"/>
  <c r="F317" i="52"/>
  <c r="E317" i="52"/>
  <c r="M316" i="52"/>
  <c r="L316" i="52"/>
  <c r="K316" i="52"/>
  <c r="J316" i="52"/>
  <c r="I316" i="52"/>
  <c r="H316" i="52"/>
  <c r="G316" i="52"/>
  <c r="F316" i="52"/>
  <c r="E316" i="52"/>
  <c r="M315" i="52"/>
  <c r="L315" i="52"/>
  <c r="K315" i="52"/>
  <c r="J315" i="52"/>
  <c r="I315" i="52"/>
  <c r="H315" i="52"/>
  <c r="G315" i="52"/>
  <c r="F315" i="52"/>
  <c r="E315" i="52"/>
  <c r="M314" i="52"/>
  <c r="L314" i="52"/>
  <c r="K314" i="52"/>
  <c r="J314" i="52"/>
  <c r="I314" i="52"/>
  <c r="H314" i="52"/>
  <c r="G314" i="52"/>
  <c r="F314" i="52"/>
  <c r="E314" i="52"/>
  <c r="M313" i="52"/>
  <c r="L313" i="52"/>
  <c r="K313" i="52"/>
  <c r="J313" i="52"/>
  <c r="I313" i="52"/>
  <c r="H313" i="52"/>
  <c r="G313" i="52"/>
  <c r="F313" i="52"/>
  <c r="E313" i="52"/>
  <c r="M312" i="52"/>
  <c r="L312" i="52"/>
  <c r="K312" i="52"/>
  <c r="J312" i="52"/>
  <c r="I312" i="52"/>
  <c r="H312" i="52"/>
  <c r="G312" i="52"/>
  <c r="F312" i="52"/>
  <c r="E312" i="52"/>
  <c r="M311" i="52"/>
  <c r="L311" i="52"/>
  <c r="K311" i="52"/>
  <c r="J311" i="52"/>
  <c r="I311" i="52"/>
  <c r="H311" i="52"/>
  <c r="G311" i="52"/>
  <c r="F311" i="52"/>
  <c r="E311" i="52"/>
  <c r="M310" i="52"/>
  <c r="L310" i="52"/>
  <c r="K310" i="52"/>
  <c r="J310" i="52"/>
  <c r="I310" i="52"/>
  <c r="H310" i="52"/>
  <c r="G310" i="52"/>
  <c r="F310" i="52"/>
  <c r="E310" i="52"/>
  <c r="M254" i="52"/>
  <c r="M255" i="52"/>
  <c r="M256" i="52"/>
  <c r="M257" i="52"/>
  <c r="M258" i="52"/>
  <c r="M259" i="52"/>
  <c r="M260" i="52"/>
  <c r="M261" i="52"/>
  <c r="M262" i="52"/>
  <c r="M263" i="52"/>
  <c r="M264" i="52"/>
  <c r="M265" i="52"/>
  <c r="M266" i="52"/>
  <c r="M267" i="52"/>
  <c r="M268" i="52"/>
  <c r="M269" i="52"/>
  <c r="M270" i="52"/>
  <c r="M271" i="52"/>
  <c r="M272" i="52"/>
  <c r="M273" i="52"/>
  <c r="M274" i="52"/>
  <c r="M275" i="52"/>
  <c r="M276" i="52"/>
  <c r="M277" i="52"/>
  <c r="M278" i="52"/>
  <c r="M279" i="52"/>
  <c r="M280" i="52"/>
  <c r="M281" i="52"/>
  <c r="M282" i="52"/>
  <c r="M283" i="52"/>
  <c r="M284" i="52"/>
  <c r="M285" i="52"/>
  <c r="M286" i="52"/>
  <c r="M287" i="52"/>
  <c r="M288" i="52"/>
  <c r="M289" i="52"/>
  <c r="M290" i="52"/>
  <c r="M291" i="52"/>
  <c r="M292" i="52"/>
  <c r="M293" i="52"/>
  <c r="M294" i="52"/>
  <c r="M295" i="52"/>
  <c r="M296" i="52"/>
  <c r="M297" i="52"/>
  <c r="M298" i="52"/>
  <c r="M299" i="52"/>
  <c r="M300" i="52"/>
  <c r="M301" i="52"/>
  <c r="M302" i="52"/>
  <c r="M303" i="52"/>
  <c r="M304" i="52"/>
  <c r="M305" i="52"/>
  <c r="M306" i="52"/>
  <c r="M307" i="52"/>
  <c r="M308" i="52"/>
  <c r="M309" i="52"/>
  <c r="K61" i="7"/>
  <c r="J61" i="7"/>
  <c r="I61" i="7"/>
  <c r="H61" i="7"/>
  <c r="G61" i="7"/>
  <c r="F61" i="7"/>
  <c r="E61" i="7"/>
  <c r="D61" i="7"/>
  <c r="C61" i="7"/>
  <c r="K60" i="7"/>
  <c r="J60" i="7"/>
  <c r="I60" i="7"/>
  <c r="H60" i="7"/>
  <c r="G60" i="7"/>
  <c r="F60" i="7"/>
  <c r="E60" i="7"/>
  <c r="D60" i="7"/>
  <c r="C60" i="7"/>
  <c r="K59" i="7"/>
  <c r="J59" i="7"/>
  <c r="I59" i="7"/>
  <c r="H59" i="7"/>
  <c r="G59" i="7"/>
  <c r="F59" i="7"/>
  <c r="E59" i="7"/>
  <c r="D59" i="7"/>
  <c r="C59" i="7"/>
  <c r="K57" i="7"/>
  <c r="J57" i="7"/>
  <c r="I57" i="7"/>
  <c r="H57" i="7"/>
  <c r="G57" i="7"/>
  <c r="F57" i="7"/>
  <c r="E57" i="7"/>
  <c r="D57" i="7"/>
  <c r="C57" i="7"/>
  <c r="K56" i="7"/>
  <c r="J56" i="7"/>
  <c r="I56" i="7"/>
  <c r="H56" i="7"/>
  <c r="G56" i="7"/>
  <c r="F56" i="7"/>
  <c r="E56" i="7"/>
  <c r="D56" i="7"/>
  <c r="C56" i="7"/>
  <c r="K55" i="7"/>
  <c r="J55" i="7"/>
  <c r="I55" i="7"/>
  <c r="H55" i="7"/>
  <c r="G55" i="7"/>
  <c r="F55" i="7"/>
  <c r="E55" i="7"/>
  <c r="D55" i="7"/>
  <c r="C55" i="7"/>
  <c r="K54" i="7"/>
  <c r="J54" i="7"/>
  <c r="I54" i="7"/>
  <c r="H54" i="7"/>
  <c r="G54" i="7"/>
  <c r="F54" i="7"/>
  <c r="E54" i="7"/>
  <c r="D54" i="7"/>
  <c r="C54" i="7"/>
  <c r="K53" i="7"/>
  <c r="J53" i="7"/>
  <c r="I53" i="7"/>
  <c r="H53" i="7"/>
  <c r="G53" i="7"/>
  <c r="F53" i="7"/>
  <c r="E53" i="7"/>
  <c r="D53" i="7"/>
  <c r="C53" i="7"/>
  <c r="K52" i="7"/>
  <c r="J52" i="7"/>
  <c r="I52" i="7"/>
  <c r="H52" i="7"/>
  <c r="G52" i="7"/>
  <c r="F52" i="7"/>
  <c r="E52" i="7"/>
  <c r="D52" i="7"/>
  <c r="C52" i="7"/>
  <c r="K51" i="7"/>
  <c r="J51" i="7"/>
  <c r="I51" i="7"/>
  <c r="H51" i="7"/>
  <c r="G51" i="7"/>
  <c r="F51" i="7"/>
  <c r="E51" i="7"/>
  <c r="D51" i="7"/>
  <c r="C51" i="7"/>
  <c r="K50" i="7"/>
  <c r="J50" i="7"/>
  <c r="I50" i="7"/>
  <c r="H50" i="7"/>
  <c r="G50" i="7"/>
  <c r="F50" i="7"/>
  <c r="E50" i="7"/>
  <c r="D50" i="7"/>
  <c r="C50" i="7"/>
  <c r="K49" i="7"/>
  <c r="J49" i="7"/>
  <c r="I49" i="7"/>
  <c r="H49" i="7"/>
  <c r="G49" i="7"/>
  <c r="F49" i="7"/>
  <c r="E49" i="7"/>
  <c r="D49" i="7"/>
  <c r="C49" i="7"/>
  <c r="K48" i="7"/>
  <c r="J48" i="7"/>
  <c r="I48" i="7"/>
  <c r="H48" i="7"/>
  <c r="G48" i="7"/>
  <c r="F48" i="7"/>
  <c r="E48" i="7"/>
  <c r="D48" i="7"/>
  <c r="C48" i="7"/>
  <c r="K47" i="7"/>
  <c r="J47" i="7"/>
  <c r="I47" i="7"/>
  <c r="H47" i="7"/>
  <c r="G47" i="7"/>
  <c r="F47" i="7"/>
  <c r="E47" i="7"/>
  <c r="D47" i="7"/>
  <c r="C47" i="7"/>
  <c r="K46" i="7"/>
  <c r="J46" i="7"/>
  <c r="I46" i="7"/>
  <c r="H46" i="7"/>
  <c r="G46" i="7"/>
  <c r="F46" i="7"/>
  <c r="E46" i="7"/>
  <c r="D46" i="7"/>
  <c r="C46" i="7"/>
  <c r="K40" i="7"/>
  <c r="K19" i="7"/>
  <c r="R39" i="73"/>
  <c r="N39" i="73"/>
  <c r="J39" i="73"/>
  <c r="M253" i="52" l="1"/>
  <c r="F253" i="52"/>
  <c r="B311" i="52"/>
  <c r="B327" i="52"/>
  <c r="B335" i="52"/>
  <c r="B351" i="52"/>
  <c r="B359" i="52"/>
  <c r="B367" i="52"/>
  <c r="B319" i="52"/>
  <c r="B310" i="52"/>
  <c r="B318" i="52"/>
  <c r="B326" i="52"/>
  <c r="B334" i="52"/>
  <c r="B342" i="52"/>
  <c r="B350" i="52"/>
  <c r="B358" i="52"/>
  <c r="B366" i="52"/>
  <c r="E253" i="52"/>
  <c r="B3" i="52"/>
  <c r="B320" i="52"/>
  <c r="B328" i="52"/>
  <c r="B336" i="52"/>
  <c r="B344" i="52"/>
  <c r="B352" i="52"/>
  <c r="B360" i="52"/>
  <c r="B368" i="52"/>
  <c r="B313" i="52"/>
  <c r="B321" i="52"/>
  <c r="B329" i="52"/>
  <c r="B337" i="52"/>
  <c r="B345" i="52"/>
  <c r="B353" i="52"/>
  <c r="B361" i="52"/>
  <c r="B369" i="52"/>
  <c r="B312" i="52"/>
  <c r="B314" i="52"/>
  <c r="B322" i="52"/>
  <c r="B330" i="52"/>
  <c r="B338" i="52"/>
  <c r="B346" i="52"/>
  <c r="B354" i="52"/>
  <c r="B362" i="52"/>
  <c r="B370" i="52"/>
  <c r="B343" i="52"/>
  <c r="B315" i="52"/>
  <c r="B323" i="52"/>
  <c r="B331" i="52"/>
  <c r="B339" i="52"/>
  <c r="B347" i="52"/>
  <c r="B355" i="52"/>
  <c r="B363" i="52"/>
  <c r="B371" i="52"/>
  <c r="B316" i="52"/>
  <c r="B324" i="52"/>
  <c r="B332" i="52"/>
  <c r="B340" i="52"/>
  <c r="B348" i="52"/>
  <c r="B356" i="52"/>
  <c r="B364" i="52"/>
  <c r="B372" i="52"/>
  <c r="B128" i="52"/>
  <c r="B317" i="52"/>
  <c r="B325" i="52"/>
  <c r="B333" i="52"/>
  <c r="B341" i="52"/>
  <c r="B349" i="52"/>
  <c r="B357" i="52"/>
  <c r="B365" i="52"/>
  <c r="J40" i="7"/>
  <c r="I40" i="7"/>
  <c r="H40" i="7"/>
  <c r="G40" i="7"/>
  <c r="F40" i="7"/>
  <c r="E40" i="7"/>
  <c r="D40" i="7"/>
  <c r="C40" i="7"/>
  <c r="D19" i="7"/>
  <c r="E19" i="7"/>
  <c r="F19" i="7"/>
  <c r="G19" i="7"/>
  <c r="H19" i="7"/>
  <c r="I19" i="7"/>
  <c r="J19" i="7"/>
  <c r="C19" i="7"/>
  <c r="F39" i="73" l="1"/>
  <c r="A361" i="72" l="1"/>
  <c r="A363" i="72"/>
  <c r="A364" i="72"/>
  <c r="A365" i="72"/>
  <c r="A366" i="72"/>
  <c r="A367" i="72"/>
  <c r="A368" i="72"/>
  <c r="A369" i="72"/>
  <c r="A370" i="72"/>
  <c r="A371" i="72"/>
  <c r="A372" i="72"/>
  <c r="A373" i="72"/>
  <c r="A374" i="72"/>
  <c r="A375" i="72"/>
  <c r="A376" i="72"/>
  <c r="A377" i="72"/>
  <c r="A4" i="72"/>
  <c r="A5" i="72"/>
  <c r="A6" i="72"/>
  <c r="A7" i="72"/>
  <c r="A8" i="72"/>
  <c r="A9" i="72"/>
  <c r="A10" i="72"/>
  <c r="A11" i="72"/>
  <c r="A12" i="72"/>
  <c r="A13" i="72"/>
  <c r="A14" i="72"/>
  <c r="A15" i="72"/>
  <c r="A16" i="72"/>
  <c r="A17" i="72"/>
  <c r="A18" i="72"/>
  <c r="A19" i="72"/>
  <c r="A20" i="72"/>
  <c r="A21" i="72"/>
  <c r="A22" i="72"/>
  <c r="A23" i="72"/>
  <c r="A24" i="72"/>
  <c r="A25" i="72"/>
  <c r="A26" i="72"/>
  <c r="A27"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302" i="72"/>
  <c r="A303" i="72"/>
  <c r="A304" i="72"/>
  <c r="A305" i="72"/>
  <c r="A306" i="72"/>
  <c r="A307" i="72"/>
  <c r="A308" i="72"/>
  <c r="A309" i="72"/>
  <c r="A310" i="72"/>
  <c r="A311" i="72"/>
  <c r="A312" i="72"/>
  <c r="A313" i="72"/>
  <c r="A314" i="72"/>
  <c r="A315" i="72"/>
  <c r="A316" i="72"/>
  <c r="A317" i="72"/>
  <c r="A318" i="72"/>
  <c r="A319" i="72"/>
  <c r="A320" i="72"/>
  <c r="A321" i="72"/>
  <c r="A322" i="72"/>
  <c r="A323" i="72"/>
  <c r="A324" i="72"/>
  <c r="A325" i="72"/>
  <c r="A326" i="72"/>
  <c r="A327" i="72"/>
  <c r="A328" i="72"/>
  <c r="A329" i="72"/>
  <c r="A330" i="72"/>
  <c r="A331" i="72"/>
  <c r="A332" i="72"/>
  <c r="A333" i="72"/>
  <c r="A334" i="72"/>
  <c r="A335" i="72"/>
  <c r="A336" i="72"/>
  <c r="A337" i="72"/>
  <c r="A338" i="72"/>
  <c r="A339" i="72"/>
  <c r="A340" i="72"/>
  <c r="A341" i="72"/>
  <c r="A342" i="72"/>
  <c r="A343" i="72"/>
  <c r="A344" i="72"/>
  <c r="A345" i="72"/>
  <c r="A346" i="72"/>
  <c r="A347" i="72"/>
  <c r="A348" i="72"/>
  <c r="A349" i="72"/>
  <c r="A350" i="72"/>
  <c r="A351" i="72"/>
  <c r="A352" i="72"/>
  <c r="A353" i="72"/>
  <c r="A354" i="72"/>
  <c r="A355" i="72"/>
  <c r="A356" i="72"/>
  <c r="A357" i="72"/>
  <c r="A358" i="72"/>
  <c r="A359" i="72"/>
  <c r="A360" i="72"/>
  <c r="A3" i="72"/>
  <c r="C329" i="73"/>
  <c r="C330" i="73"/>
  <c r="C331" i="73"/>
  <c r="C332" i="73"/>
  <c r="C333" i="73"/>
  <c r="C334" i="73"/>
  <c r="C335" i="73"/>
  <c r="C336" i="73"/>
  <c r="C337" i="73"/>
  <c r="C338" i="73"/>
  <c r="C339" i="73"/>
  <c r="C340" i="73"/>
  <c r="C341" i="73"/>
  <c r="C342" i="73"/>
  <c r="C343" i="73"/>
  <c r="C344" i="73"/>
  <c r="C345" i="73"/>
  <c r="C346" i="73"/>
  <c r="C347" i="73"/>
  <c r="C348" i="73"/>
  <c r="C349" i="73"/>
  <c r="C350" i="73"/>
  <c r="C351" i="73"/>
  <c r="C352" i="73"/>
  <c r="C353" i="73"/>
  <c r="C354" i="73"/>
  <c r="C355" i="73"/>
  <c r="C356" i="73"/>
  <c r="C357" i="73"/>
  <c r="C358" i="73"/>
  <c r="C359" i="73"/>
  <c r="C360" i="73"/>
  <c r="C361" i="73"/>
  <c r="C362" i="73"/>
  <c r="C363" i="73"/>
  <c r="C364" i="73"/>
  <c r="C365" i="73"/>
  <c r="C366" i="73"/>
  <c r="C367" i="73"/>
  <c r="C368" i="73"/>
  <c r="C369" i="73"/>
  <c r="C370" i="73"/>
  <c r="C371" i="73"/>
  <c r="C372" i="73"/>
  <c r="C373" i="73"/>
  <c r="C374" i="73"/>
  <c r="C375" i="73"/>
  <c r="C376" i="73"/>
  <c r="C377" i="73"/>
  <c r="C378" i="73"/>
  <c r="C379" i="73"/>
  <c r="C380" i="73"/>
  <c r="C381" i="73"/>
  <c r="C382" i="73"/>
  <c r="C383" i="73"/>
  <c r="C384" i="73"/>
  <c r="C385" i="73"/>
  <c r="C386" i="73"/>
  <c r="C387" i="73"/>
  <c r="C388" i="73"/>
  <c r="C389" i="73"/>
  <c r="C390" i="73"/>
  <c r="C391" i="73"/>
  <c r="C392" i="73"/>
  <c r="C393" i="73"/>
  <c r="C394" i="73"/>
  <c r="C395" i="73"/>
  <c r="C396" i="73"/>
  <c r="C397" i="73"/>
  <c r="C398" i="73"/>
  <c r="C399" i="73"/>
  <c r="C400" i="73"/>
  <c r="C401" i="73"/>
  <c r="C402" i="73"/>
  <c r="C403" i="73"/>
  <c r="C404" i="73"/>
  <c r="C405" i="73"/>
  <c r="C406" i="73"/>
  <c r="C407" i="73"/>
  <c r="C408" i="73"/>
  <c r="C409" i="73"/>
  <c r="C410" i="73"/>
  <c r="C411" i="73"/>
  <c r="C412" i="73"/>
  <c r="C413" i="73"/>
  <c r="C414" i="73"/>
  <c r="C415" i="73"/>
  <c r="C416" i="73"/>
  <c r="C417" i="73"/>
  <c r="C418" i="73"/>
  <c r="C419" i="73"/>
  <c r="C420" i="73"/>
  <c r="C327" i="73"/>
  <c r="C328" i="73"/>
  <c r="C313" i="73"/>
  <c r="C314" i="73"/>
  <c r="C315" i="73"/>
  <c r="C316" i="73"/>
  <c r="C317" i="73"/>
  <c r="C318" i="73"/>
  <c r="C319" i="73"/>
  <c r="C320" i="73"/>
  <c r="C321" i="73"/>
  <c r="C322" i="73"/>
  <c r="C323" i="73"/>
  <c r="C324" i="73"/>
  <c r="C325" i="73"/>
  <c r="C326" i="73"/>
  <c r="C312" i="73"/>
  <c r="C305" i="73"/>
  <c r="C306" i="73"/>
  <c r="C307" i="73"/>
  <c r="C308" i="73"/>
  <c r="C309" i="73"/>
  <c r="C191" i="73"/>
  <c r="C192" i="73"/>
  <c r="C193" i="73"/>
  <c r="C194" i="73"/>
  <c r="C195" i="73"/>
  <c r="C196" i="73"/>
  <c r="C197" i="73"/>
  <c r="C198" i="73"/>
  <c r="C199" i="73"/>
  <c r="C200" i="73"/>
  <c r="C201" i="73"/>
  <c r="C202" i="73"/>
  <c r="C203" i="73"/>
  <c r="C204" i="73"/>
  <c r="C205" i="73"/>
  <c r="C206" i="73"/>
  <c r="C207" i="73"/>
  <c r="C208" i="73"/>
  <c r="C209" i="73"/>
  <c r="C210" i="73"/>
  <c r="C211" i="73"/>
  <c r="C212" i="73"/>
  <c r="C213" i="73"/>
  <c r="C214" i="73"/>
  <c r="C215" i="73"/>
  <c r="C216" i="73"/>
  <c r="C217" i="73"/>
  <c r="C218" i="73"/>
  <c r="C219" i="73"/>
  <c r="C220" i="73"/>
  <c r="C221" i="73"/>
  <c r="C222" i="73"/>
  <c r="C223" i="73"/>
  <c r="C224" i="73"/>
  <c r="C225" i="73"/>
  <c r="C226" i="73"/>
  <c r="C227" i="73"/>
  <c r="C228" i="73"/>
  <c r="C229" i="73"/>
  <c r="C230" i="73"/>
  <c r="C231" i="73"/>
  <c r="C232" i="73"/>
  <c r="C233" i="73"/>
  <c r="C234" i="73"/>
  <c r="C235" i="73"/>
  <c r="C236" i="73"/>
  <c r="C237" i="73"/>
  <c r="C238" i="73"/>
  <c r="C239" i="73"/>
  <c r="C240" i="73"/>
  <c r="C241" i="73"/>
  <c r="C242" i="73"/>
  <c r="C243" i="73"/>
  <c r="C244" i="73"/>
  <c r="C245" i="73"/>
  <c r="C246" i="73"/>
  <c r="C247" i="73"/>
  <c r="C248" i="73"/>
  <c r="C249" i="73"/>
  <c r="C250" i="73"/>
  <c r="C251" i="73"/>
  <c r="C252" i="73"/>
  <c r="C253" i="73"/>
  <c r="C254" i="73"/>
  <c r="C255" i="73"/>
  <c r="C256" i="73"/>
  <c r="C257" i="73"/>
  <c r="C258" i="73"/>
  <c r="C259" i="73"/>
  <c r="C260" i="73"/>
  <c r="C261" i="73"/>
  <c r="C262" i="73"/>
  <c r="C263" i="73"/>
  <c r="C264" i="73"/>
  <c r="C265" i="73"/>
  <c r="C266" i="73"/>
  <c r="C267" i="73"/>
  <c r="C268" i="73"/>
  <c r="C269" i="73"/>
  <c r="C270" i="73"/>
  <c r="C271" i="73"/>
  <c r="C272" i="73"/>
  <c r="C273" i="73"/>
  <c r="C274" i="73"/>
  <c r="C275" i="73"/>
  <c r="C276" i="73"/>
  <c r="C277" i="73"/>
  <c r="C278" i="73"/>
  <c r="C279" i="73"/>
  <c r="C280" i="73"/>
  <c r="C281" i="73"/>
  <c r="C282" i="73"/>
  <c r="C283" i="73"/>
  <c r="C284" i="73"/>
  <c r="C285" i="73"/>
  <c r="C286" i="73"/>
  <c r="C287" i="73"/>
  <c r="C288" i="73"/>
  <c r="C289" i="73"/>
  <c r="C290" i="73"/>
  <c r="C291" i="73"/>
  <c r="C292" i="73"/>
  <c r="C293" i="73"/>
  <c r="C294" i="73"/>
  <c r="C295" i="73"/>
  <c r="C296" i="73"/>
  <c r="C297" i="73"/>
  <c r="C298" i="73"/>
  <c r="C299" i="73"/>
  <c r="C300" i="73"/>
  <c r="C301" i="73"/>
  <c r="C302" i="73"/>
  <c r="C303" i="73"/>
  <c r="C304" i="73"/>
  <c r="C190" i="73"/>
  <c r="C187" i="73"/>
  <c r="C64" i="73"/>
  <c r="C65" i="73"/>
  <c r="C66" i="73"/>
  <c r="C67" i="73"/>
  <c r="C68" i="73"/>
  <c r="C69" i="73"/>
  <c r="C70" i="73"/>
  <c r="C71" i="73"/>
  <c r="C72" i="73"/>
  <c r="C73" i="73"/>
  <c r="C74" i="73"/>
  <c r="C75" i="73"/>
  <c r="C76" i="73"/>
  <c r="C77" i="73"/>
  <c r="C78" i="73"/>
  <c r="C79" i="73"/>
  <c r="C80" i="73"/>
  <c r="C81" i="73"/>
  <c r="C82" i="73"/>
  <c r="C83" i="73"/>
  <c r="C84" i="73"/>
  <c r="C85" i="73"/>
  <c r="C86" i="73"/>
  <c r="C87" i="73"/>
  <c r="C88" i="73"/>
  <c r="C89" i="73"/>
  <c r="C90" i="73"/>
  <c r="C91" i="73"/>
  <c r="C92" i="73"/>
  <c r="C93" i="73"/>
  <c r="C94" i="73"/>
  <c r="C95" i="73"/>
  <c r="C96" i="73"/>
  <c r="C97" i="73"/>
  <c r="C98" i="73"/>
  <c r="C99" i="73"/>
  <c r="C100" i="73"/>
  <c r="C101" i="73"/>
  <c r="C102" i="73"/>
  <c r="C103" i="73"/>
  <c r="C104" i="73"/>
  <c r="C105" i="73"/>
  <c r="C106" i="73"/>
  <c r="C107" i="73"/>
  <c r="C108" i="73"/>
  <c r="C109" i="73"/>
  <c r="C110" i="73"/>
  <c r="C111" i="73"/>
  <c r="C112" i="73"/>
  <c r="C113" i="73"/>
  <c r="C114" i="73"/>
  <c r="C115" i="73"/>
  <c r="C116" i="73"/>
  <c r="C117" i="73"/>
  <c r="C118" i="73"/>
  <c r="C119" i="73"/>
  <c r="C120" i="73"/>
  <c r="C121" i="73"/>
  <c r="C122" i="73"/>
  <c r="C123" i="73"/>
  <c r="C124" i="73"/>
  <c r="C125" i="73"/>
  <c r="C126" i="73"/>
  <c r="C127" i="73"/>
  <c r="C128" i="73"/>
  <c r="C129" i="73"/>
  <c r="C130" i="73"/>
  <c r="C131" i="73"/>
  <c r="C132" i="73"/>
  <c r="C133" i="73"/>
  <c r="C134" i="73"/>
  <c r="C135" i="73"/>
  <c r="C136" i="73"/>
  <c r="C137" i="73"/>
  <c r="C138" i="73"/>
  <c r="C139" i="73"/>
  <c r="C140" i="73"/>
  <c r="C141" i="73"/>
  <c r="C142" i="73"/>
  <c r="C143" i="73"/>
  <c r="C144" i="73"/>
  <c r="C145" i="73"/>
  <c r="C146" i="73"/>
  <c r="C147" i="73"/>
  <c r="C148" i="73"/>
  <c r="C149" i="73"/>
  <c r="C150" i="73"/>
  <c r="C151" i="73"/>
  <c r="C152" i="73"/>
  <c r="C153" i="73"/>
  <c r="C154" i="73"/>
  <c r="C155" i="73"/>
  <c r="C156" i="73"/>
  <c r="C157" i="73"/>
  <c r="C158" i="73"/>
  <c r="C159" i="73"/>
  <c r="C160" i="73"/>
  <c r="C161" i="73"/>
  <c r="C162" i="73"/>
  <c r="C163" i="73"/>
  <c r="C164" i="73"/>
  <c r="C165" i="73"/>
  <c r="C166" i="73"/>
  <c r="C167" i="73"/>
  <c r="C168" i="73"/>
  <c r="C169" i="73"/>
  <c r="C170" i="73"/>
  <c r="C171" i="73"/>
  <c r="C172" i="73"/>
  <c r="C173" i="73"/>
  <c r="C174" i="73"/>
  <c r="C175" i="73"/>
  <c r="C176" i="73"/>
  <c r="C177" i="73"/>
  <c r="C178" i="73"/>
  <c r="C179" i="73"/>
  <c r="C180" i="73"/>
  <c r="C181" i="73"/>
  <c r="C182" i="73"/>
  <c r="C183" i="73"/>
  <c r="C184" i="73"/>
  <c r="C185" i="73"/>
  <c r="C186" i="73"/>
  <c r="C63" i="73"/>
  <c r="U36" i="12" l="1"/>
  <c r="U58" i="48"/>
  <c r="U36" i="48" s="1"/>
  <c r="U22" i="12" l="1"/>
  <c r="U24" i="12"/>
  <c r="U26" i="12"/>
  <c r="U28" i="12"/>
  <c r="U30" i="12"/>
  <c r="U32" i="12"/>
  <c r="U34" i="12"/>
  <c r="U23" i="12"/>
  <c r="U25" i="12"/>
  <c r="U27" i="12"/>
  <c r="U29" i="12"/>
  <c r="U31" i="12"/>
  <c r="U33" i="12"/>
  <c r="U35" i="12"/>
  <c r="U51" i="48"/>
  <c r="U57" i="48"/>
  <c r="U55" i="48"/>
  <c r="U47" i="48"/>
  <c r="U35" i="48"/>
  <c r="U43" i="48"/>
  <c r="U41" i="48"/>
  <c r="D126" i="26"/>
  <c r="D130" i="26"/>
  <c r="D135" i="26"/>
  <c r="D137" i="26"/>
  <c r="D124" i="26"/>
  <c r="D129" i="26"/>
  <c r="D125" i="26"/>
  <c r="D128" i="26"/>
  <c r="D132" i="26"/>
  <c r="D134" i="26"/>
  <c r="D131" i="26"/>
  <c r="D68" i="26"/>
  <c r="D193" i="26"/>
  <c r="D55" i="26"/>
  <c r="D194" i="26"/>
  <c r="D201" i="26"/>
  <c r="D56" i="26"/>
  <c r="D61" i="26"/>
  <c r="D60" i="26"/>
  <c r="D57" i="26"/>
  <c r="D59" i="26"/>
  <c r="D199" i="26"/>
  <c r="D200" i="26"/>
  <c r="D62" i="26"/>
  <c r="D198" i="26"/>
  <c r="D66" i="26"/>
  <c r="D63" i="26"/>
  <c r="D204" i="26"/>
  <c r="D203" i="26"/>
  <c r="D197" i="26"/>
  <c r="D65" i="26"/>
  <c r="D195" i="26"/>
  <c r="D206" i="26"/>
  <c r="C61" i="26"/>
  <c r="C55" i="26"/>
  <c r="C62" i="26"/>
  <c r="C56" i="26"/>
  <c r="C59" i="26"/>
  <c r="C63" i="26"/>
  <c r="C65" i="26"/>
  <c r="C68" i="26"/>
  <c r="C128" i="26"/>
  <c r="C66" i="26"/>
  <c r="C134" i="26"/>
  <c r="C203" i="26"/>
  <c r="C57" i="26"/>
  <c r="C126" i="26"/>
  <c r="C197" i="26"/>
  <c r="C60" i="26"/>
  <c r="C195" i="26"/>
  <c r="C201" i="26"/>
  <c r="C135" i="26"/>
  <c r="C129" i="26"/>
  <c r="C206" i="26"/>
  <c r="C130" i="26"/>
  <c r="C131" i="26"/>
  <c r="C199" i="26"/>
  <c r="C200" i="26"/>
  <c r="C125" i="26"/>
  <c r="C194" i="26"/>
  <c r="C204" i="26"/>
  <c r="C132" i="26"/>
  <c r="C193" i="26"/>
  <c r="C198" i="26"/>
  <c r="C137" i="26"/>
  <c r="C124" i="26"/>
  <c r="U34" i="48"/>
  <c r="U46" i="48"/>
  <c r="U59" i="48"/>
  <c r="U54" i="48"/>
  <c r="U33" i="48"/>
  <c r="U37" i="48"/>
  <c r="U50" i="48"/>
  <c r="U42" i="48"/>
  <c r="U38" i="48"/>
  <c r="U53" i="48"/>
  <c r="U49" i="48"/>
  <c r="U45" i="48"/>
  <c r="U39" i="48"/>
  <c r="U56" i="48"/>
  <c r="U52" i="48"/>
  <c r="U48" i="48"/>
  <c r="U44" i="48"/>
  <c r="U40" i="48"/>
  <c r="A18" i="13"/>
  <c r="A93" i="12" l="1"/>
  <c r="A148" i="48"/>
  <c r="C97" i="66" l="1"/>
  <c r="D97" i="66"/>
  <c r="E97" i="66"/>
  <c r="F97" i="66"/>
  <c r="G97" i="66"/>
  <c r="H97" i="66"/>
  <c r="I97" i="66"/>
  <c r="J97" i="66"/>
  <c r="K97" i="66"/>
  <c r="L97" i="66"/>
  <c r="M97" i="66"/>
  <c r="N97" i="66"/>
  <c r="M64" i="66"/>
  <c r="N63" i="66"/>
  <c r="J63" i="66"/>
  <c r="G63" i="66"/>
  <c r="D64" i="66"/>
  <c r="C63" i="66"/>
  <c r="F63" i="66" l="1"/>
  <c r="F58" i="66" s="1"/>
  <c r="D161" i="66"/>
  <c r="I64" i="66"/>
  <c r="E64" i="66"/>
  <c r="M161" i="66"/>
  <c r="I161" i="66"/>
  <c r="E161" i="66"/>
  <c r="N161" i="66"/>
  <c r="J161" i="66"/>
  <c r="F161" i="66"/>
  <c r="L161" i="66"/>
  <c r="H64" i="66"/>
  <c r="H161" i="66"/>
  <c r="L64" i="66"/>
  <c r="L63" i="66"/>
  <c r="L52" i="66" s="1"/>
  <c r="N64" i="66"/>
  <c r="J64" i="66"/>
  <c r="F64" i="66"/>
  <c r="K161" i="66"/>
  <c r="G161" i="66"/>
  <c r="K63" i="66"/>
  <c r="K49" i="66" s="1"/>
  <c r="J39" i="66"/>
  <c r="G57" i="66"/>
  <c r="D63" i="66"/>
  <c r="D60" i="66" s="1"/>
  <c r="N39" i="66"/>
  <c r="H63" i="66"/>
  <c r="H56" i="66" s="1"/>
  <c r="G41" i="66"/>
  <c r="G45" i="66"/>
  <c r="G49" i="66"/>
  <c r="G53" i="66"/>
  <c r="J54" i="66"/>
  <c r="N54" i="66"/>
  <c r="J58" i="66"/>
  <c r="N58" i="66"/>
  <c r="G61" i="66"/>
  <c r="J62" i="66"/>
  <c r="N62" i="66"/>
  <c r="J40" i="66"/>
  <c r="N52" i="66"/>
  <c r="G40" i="66"/>
  <c r="K64" i="66"/>
  <c r="G64" i="66"/>
  <c r="M63" i="66"/>
  <c r="M38" i="66" s="1"/>
  <c r="I63" i="66"/>
  <c r="I38" i="66" s="1"/>
  <c r="E63" i="66"/>
  <c r="E38" i="66" s="1"/>
  <c r="J60" i="66"/>
  <c r="N56" i="66"/>
  <c r="J52" i="66"/>
  <c r="N48" i="66"/>
  <c r="N44" i="66"/>
  <c r="N40" i="66"/>
  <c r="N60" i="66"/>
  <c r="J56" i="66"/>
  <c r="J48" i="66"/>
  <c r="J44" i="66"/>
  <c r="G37" i="66"/>
  <c r="K62" i="66"/>
  <c r="G62" i="66"/>
  <c r="N61" i="66"/>
  <c r="J61" i="66"/>
  <c r="K58" i="66"/>
  <c r="G58" i="66"/>
  <c r="N57" i="66"/>
  <c r="J57" i="66"/>
  <c r="K54" i="66"/>
  <c r="G54" i="66"/>
  <c r="N53" i="66"/>
  <c r="J53" i="66"/>
  <c r="G50" i="66"/>
  <c r="N49" i="66"/>
  <c r="J49" i="66"/>
  <c r="G46" i="66"/>
  <c r="N45" i="66"/>
  <c r="J45" i="66"/>
  <c r="G42" i="66"/>
  <c r="N41" i="66"/>
  <c r="J41" i="66"/>
  <c r="G38" i="66"/>
  <c r="N37" i="66"/>
  <c r="J37" i="66"/>
  <c r="K59" i="66"/>
  <c r="G59" i="66"/>
  <c r="G51" i="66"/>
  <c r="N50" i="66"/>
  <c r="J50" i="66"/>
  <c r="G47" i="66"/>
  <c r="N46" i="66"/>
  <c r="J46" i="66"/>
  <c r="G43" i="66"/>
  <c r="N42" i="66"/>
  <c r="J42" i="66"/>
  <c r="H40" i="66"/>
  <c r="G39" i="66"/>
  <c r="N38" i="66"/>
  <c r="J38" i="66"/>
  <c r="G55" i="66"/>
  <c r="K60" i="66"/>
  <c r="G60" i="66"/>
  <c r="N59" i="66"/>
  <c r="J59" i="66"/>
  <c r="H57" i="66"/>
  <c r="G56" i="66"/>
  <c r="N55" i="66"/>
  <c r="J55" i="66"/>
  <c r="G52" i="66"/>
  <c r="N51" i="66"/>
  <c r="J51" i="66"/>
  <c r="G48" i="66"/>
  <c r="N47" i="66"/>
  <c r="J47" i="66"/>
  <c r="G44" i="66"/>
  <c r="N43" i="66"/>
  <c r="J43" i="66"/>
  <c r="K40" i="66" l="1"/>
  <c r="F59" i="66"/>
  <c r="F61" i="66"/>
  <c r="F42" i="66"/>
  <c r="F50" i="66"/>
  <c r="F49" i="66"/>
  <c r="F48" i="66"/>
  <c r="F46" i="66"/>
  <c r="F55" i="66"/>
  <c r="F41" i="66"/>
  <c r="F44" i="66"/>
  <c r="F47" i="66"/>
  <c r="K61" i="66"/>
  <c r="M37" i="66"/>
  <c r="F60" i="66"/>
  <c r="F56" i="66"/>
  <c r="F62" i="66"/>
  <c r="F54" i="66"/>
  <c r="F43" i="66"/>
  <c r="F51" i="66"/>
  <c r="F38" i="66"/>
  <c r="F57" i="66"/>
  <c r="F39" i="66"/>
  <c r="F37" i="66"/>
  <c r="F45" i="66"/>
  <c r="F53" i="66"/>
  <c r="F40" i="66"/>
  <c r="F52" i="66"/>
  <c r="L49" i="66"/>
  <c r="M51" i="66"/>
  <c r="I41" i="66"/>
  <c r="L43" i="66"/>
  <c r="M39" i="66"/>
  <c r="L42" i="66"/>
  <c r="I61" i="66"/>
  <c r="L55" i="66"/>
  <c r="H41" i="66"/>
  <c r="L41" i="66"/>
  <c r="L61" i="66"/>
  <c r="I37" i="66"/>
  <c r="I49" i="66"/>
  <c r="H51" i="66"/>
  <c r="I60" i="66"/>
  <c r="L58" i="66"/>
  <c r="I50" i="66"/>
  <c r="L57" i="66"/>
  <c r="I62" i="66"/>
  <c r="I53" i="66"/>
  <c r="I44" i="66"/>
  <c r="L51" i="66"/>
  <c r="L37" i="66"/>
  <c r="L54" i="66"/>
  <c r="L45" i="66"/>
  <c r="L53" i="66"/>
  <c r="I58" i="66"/>
  <c r="I55" i="66"/>
  <c r="I45" i="66"/>
  <c r="M53" i="66"/>
  <c r="L39" i="66"/>
  <c r="L47" i="66"/>
  <c r="I52" i="66"/>
  <c r="I51" i="66"/>
  <c r="L50" i="66"/>
  <c r="L56" i="66"/>
  <c r="L62" i="66"/>
  <c r="L38" i="66"/>
  <c r="I42" i="66"/>
  <c r="L44" i="66"/>
  <c r="I47" i="66"/>
  <c r="I56" i="66"/>
  <c r="I43" i="66"/>
  <c r="L46" i="66"/>
  <c r="I46" i="66"/>
  <c r="I54" i="66"/>
  <c r="I57" i="66"/>
  <c r="I59" i="66"/>
  <c r="L40" i="66"/>
  <c r="L48" i="66"/>
  <c r="I40" i="66"/>
  <c r="I48" i="66"/>
  <c r="L59" i="66"/>
  <c r="I39" i="66"/>
  <c r="M55" i="66"/>
  <c r="M49" i="66"/>
  <c r="M61" i="66"/>
  <c r="M59" i="66"/>
  <c r="K39" i="66"/>
  <c r="K55" i="66"/>
  <c r="M42" i="66"/>
  <c r="M46" i="66"/>
  <c r="M50" i="66"/>
  <c r="M54" i="66"/>
  <c r="K43" i="66"/>
  <c r="K47" i="66"/>
  <c r="K51" i="66"/>
  <c r="M57" i="66"/>
  <c r="M40" i="66"/>
  <c r="M44" i="66"/>
  <c r="M48" i="66"/>
  <c r="K37" i="66"/>
  <c r="M43" i="66"/>
  <c r="H60" i="66"/>
  <c r="K57" i="66"/>
  <c r="M41" i="66"/>
  <c r="M45" i="66"/>
  <c r="K44" i="66"/>
  <c r="K48" i="66"/>
  <c r="K52" i="66"/>
  <c r="K56" i="66"/>
  <c r="M58" i="66"/>
  <c r="M62" i="66"/>
  <c r="M47" i="66"/>
  <c r="K38" i="66"/>
  <c r="K42" i="66"/>
  <c r="K46" i="66"/>
  <c r="K50" i="66"/>
  <c r="M52" i="66"/>
  <c r="M56" i="66"/>
  <c r="M60" i="66"/>
  <c r="H62" i="66"/>
  <c r="K53" i="66"/>
  <c r="L60" i="66"/>
  <c r="H45" i="66"/>
  <c r="H61" i="66"/>
  <c r="H44" i="66"/>
  <c r="H39" i="66"/>
  <c r="H55" i="66"/>
  <c r="H42" i="66"/>
  <c r="H50" i="66"/>
  <c r="H37" i="66"/>
  <c r="H49" i="66"/>
  <c r="D48" i="66"/>
  <c r="H43" i="66"/>
  <c r="D46" i="66"/>
  <c r="H54" i="66"/>
  <c r="H53" i="66"/>
  <c r="D40" i="66"/>
  <c r="H48" i="66"/>
  <c r="H47" i="66"/>
  <c r="E56" i="66"/>
  <c r="H59" i="66"/>
  <c r="H38" i="66"/>
  <c r="H46" i="66"/>
  <c r="H52" i="66"/>
  <c r="D45" i="66"/>
  <c r="D53" i="66"/>
  <c r="D61" i="66"/>
  <c r="D43" i="66"/>
  <c r="D51" i="66"/>
  <c r="D38" i="66"/>
  <c r="D37" i="66"/>
  <c r="D54" i="66"/>
  <c r="H58" i="66"/>
  <c r="D52" i="66"/>
  <c r="D44" i="66"/>
  <c r="D59" i="66"/>
  <c r="D42" i="66"/>
  <c r="D50" i="66"/>
  <c r="D58" i="66"/>
  <c r="D62" i="66"/>
  <c r="K45" i="66"/>
  <c r="D41" i="66"/>
  <c r="D49" i="66"/>
  <c r="D57" i="66"/>
  <c r="D39" i="66"/>
  <c r="D47" i="66"/>
  <c r="D55" i="66"/>
  <c r="D56" i="66"/>
  <c r="K41" i="66"/>
  <c r="E46" i="66"/>
  <c r="E62" i="66"/>
  <c r="E57" i="66"/>
  <c r="E43" i="66"/>
  <c r="E41" i="66"/>
  <c r="E40" i="66"/>
  <c r="E42" i="66"/>
  <c r="E58" i="66"/>
  <c r="E37" i="66"/>
  <c r="E52" i="66"/>
  <c r="E39" i="66"/>
  <c r="E54" i="66"/>
  <c r="E61" i="66"/>
  <c r="E55" i="66"/>
  <c r="E49" i="66"/>
  <c r="E53" i="66"/>
  <c r="E48" i="66"/>
  <c r="E59" i="66"/>
  <c r="E50" i="66"/>
  <c r="E45" i="66"/>
  <c r="E51" i="66"/>
  <c r="E44" i="66"/>
  <c r="E60" i="66"/>
  <c r="E47" i="66"/>
  <c r="C20" i="13" l="1"/>
  <c r="A1" i="13"/>
  <c r="P33" i="13" l="1"/>
  <c r="P29" i="83"/>
  <c r="D33" i="13"/>
  <c r="D29" i="83"/>
  <c r="C33" i="13"/>
  <c r="C29" i="83"/>
  <c r="S33" i="13"/>
  <c r="S29" i="83"/>
  <c r="O33" i="13"/>
  <c r="O29" i="83"/>
  <c r="K33" i="13"/>
  <c r="K29" i="83"/>
  <c r="G33" i="13"/>
  <c r="G29" i="83"/>
  <c r="T33" i="13"/>
  <c r="T29" i="83"/>
  <c r="H33" i="13"/>
  <c r="H29" i="83"/>
  <c r="R33" i="13"/>
  <c r="R29" i="83"/>
  <c r="N33" i="13"/>
  <c r="N29" i="83"/>
  <c r="J33" i="13"/>
  <c r="J29" i="83"/>
  <c r="F33" i="13"/>
  <c r="F29" i="83"/>
  <c r="L33" i="13"/>
  <c r="L29" i="83"/>
  <c r="Q33" i="13"/>
  <c r="Q29" i="83"/>
  <c r="M33" i="13"/>
  <c r="M29" i="83"/>
  <c r="I33" i="13"/>
  <c r="I29" i="83"/>
  <c r="E33" i="13"/>
  <c r="E29" i="83"/>
  <c r="C29" i="13"/>
  <c r="C24" i="13"/>
  <c r="Q31" i="13"/>
  <c r="M31" i="13"/>
  <c r="I31" i="13"/>
  <c r="E31" i="13"/>
  <c r="R30" i="13"/>
  <c r="N30" i="13"/>
  <c r="J30" i="13"/>
  <c r="F30" i="13"/>
  <c r="S29" i="13"/>
  <c r="O29" i="13"/>
  <c r="K29" i="13"/>
  <c r="G29" i="13"/>
  <c r="T27" i="13"/>
  <c r="P27" i="13"/>
  <c r="L27" i="13"/>
  <c r="H27" i="13"/>
  <c r="D27" i="13"/>
  <c r="Q26" i="13"/>
  <c r="M26" i="13"/>
  <c r="I26" i="13"/>
  <c r="E26" i="13"/>
  <c r="R25" i="13"/>
  <c r="N25" i="13"/>
  <c r="J25" i="13"/>
  <c r="F25" i="13"/>
  <c r="S24" i="13"/>
  <c r="O24" i="13"/>
  <c r="K24" i="13"/>
  <c r="G24" i="13"/>
  <c r="T23" i="13"/>
  <c r="P23" i="13"/>
  <c r="L23" i="13"/>
  <c r="H23" i="13"/>
  <c r="D23" i="13"/>
  <c r="Q22" i="13"/>
  <c r="M22" i="13"/>
  <c r="I22" i="13"/>
  <c r="E22" i="13"/>
  <c r="R21" i="13"/>
  <c r="N21" i="13"/>
  <c r="J21" i="13"/>
  <c r="F21" i="13"/>
  <c r="S20" i="13"/>
  <c r="O20" i="13"/>
  <c r="K20" i="13"/>
  <c r="G20" i="13"/>
  <c r="C27" i="13"/>
  <c r="C23" i="13"/>
  <c r="T31" i="13"/>
  <c r="P31" i="13"/>
  <c r="L31" i="13"/>
  <c r="H31" i="13"/>
  <c r="D31" i="13"/>
  <c r="Q30" i="13"/>
  <c r="M30" i="13"/>
  <c r="I30" i="13"/>
  <c r="E30" i="13"/>
  <c r="R29" i="13"/>
  <c r="N29" i="13"/>
  <c r="J29" i="13"/>
  <c r="F29" i="13"/>
  <c r="S27" i="13"/>
  <c r="O27" i="13"/>
  <c r="K27" i="13"/>
  <c r="G27" i="13"/>
  <c r="T26" i="13"/>
  <c r="P26" i="13"/>
  <c r="L26" i="13"/>
  <c r="H26" i="13"/>
  <c r="D26" i="13"/>
  <c r="Q25" i="13"/>
  <c r="M25" i="13"/>
  <c r="I25" i="13"/>
  <c r="E25" i="13"/>
  <c r="R24" i="13"/>
  <c r="N24" i="13"/>
  <c r="J24" i="13"/>
  <c r="F24" i="13"/>
  <c r="S23" i="13"/>
  <c r="O23" i="13"/>
  <c r="K23" i="13"/>
  <c r="G23" i="13"/>
  <c r="T22" i="13"/>
  <c r="P22" i="13"/>
  <c r="L22" i="13"/>
  <c r="H22" i="13"/>
  <c r="D22" i="13"/>
  <c r="Q21" i="13"/>
  <c r="M21" i="13"/>
  <c r="I21" i="13"/>
  <c r="E21" i="13"/>
  <c r="R20" i="13"/>
  <c r="N20" i="13"/>
  <c r="J20" i="13"/>
  <c r="F20" i="13"/>
  <c r="C31" i="13"/>
  <c r="C26" i="13"/>
  <c r="C22" i="13"/>
  <c r="S31" i="13"/>
  <c r="O31" i="13"/>
  <c r="K31" i="13"/>
  <c r="G31" i="13"/>
  <c r="T30" i="13"/>
  <c r="P30" i="13"/>
  <c r="L30" i="13"/>
  <c r="H30" i="13"/>
  <c r="D30" i="13"/>
  <c r="Q29" i="13"/>
  <c r="M29" i="13"/>
  <c r="I29" i="13"/>
  <c r="E29" i="13"/>
  <c r="R27" i="13"/>
  <c r="N27" i="13"/>
  <c r="J27" i="13"/>
  <c r="F27" i="13"/>
  <c r="S26" i="13"/>
  <c r="O26" i="13"/>
  <c r="K26" i="13"/>
  <c r="G26" i="13"/>
  <c r="T25" i="13"/>
  <c r="P25" i="13"/>
  <c r="L25" i="13"/>
  <c r="H25" i="13"/>
  <c r="D25" i="13"/>
  <c r="Q24" i="13"/>
  <c r="M24" i="13"/>
  <c r="I24" i="13"/>
  <c r="E24" i="13"/>
  <c r="R23" i="13"/>
  <c r="N23" i="13"/>
  <c r="J23" i="13"/>
  <c r="F23" i="13"/>
  <c r="S22" i="13"/>
  <c r="O22" i="13"/>
  <c r="K22" i="13"/>
  <c r="G22" i="13"/>
  <c r="T21" i="13"/>
  <c r="P21" i="13"/>
  <c r="L21" i="13"/>
  <c r="H21" i="13"/>
  <c r="D21" i="13"/>
  <c r="Q20" i="13"/>
  <c r="M20" i="13"/>
  <c r="I20" i="13"/>
  <c r="E20" i="13"/>
  <c r="C30" i="13"/>
  <c r="C25" i="13"/>
  <c r="C21" i="13"/>
  <c r="R31" i="13"/>
  <c r="N31" i="13"/>
  <c r="J31" i="13"/>
  <c r="F31" i="13"/>
  <c r="S30" i="13"/>
  <c r="O30" i="13"/>
  <c r="K30" i="13"/>
  <c r="G30" i="13"/>
  <c r="T29" i="13"/>
  <c r="P29" i="13"/>
  <c r="L29" i="13"/>
  <c r="H29" i="13"/>
  <c r="D29" i="13"/>
  <c r="Q27" i="13"/>
  <c r="M27" i="13"/>
  <c r="I27" i="13"/>
  <c r="E27" i="13"/>
  <c r="R26" i="13"/>
  <c r="N26" i="13"/>
  <c r="J26" i="13"/>
  <c r="F26" i="13"/>
  <c r="S25" i="13"/>
  <c r="O25" i="13"/>
  <c r="K25" i="13"/>
  <c r="G25" i="13"/>
  <c r="T24" i="13"/>
  <c r="P24" i="13"/>
  <c r="L24" i="13"/>
  <c r="H24" i="13"/>
  <c r="D24" i="13"/>
  <c r="Q23" i="13"/>
  <c r="M23" i="13"/>
  <c r="I23" i="13"/>
  <c r="E23" i="13"/>
  <c r="R22" i="13"/>
  <c r="N22" i="13"/>
  <c r="J22" i="13"/>
  <c r="F22" i="13"/>
  <c r="S21" i="13"/>
  <c r="O21" i="13"/>
  <c r="K21" i="13"/>
  <c r="G21" i="13"/>
  <c r="T20" i="13"/>
  <c r="P20" i="13"/>
  <c r="L20" i="13"/>
  <c r="H20" i="13"/>
  <c r="D20" i="13"/>
  <c r="T58" i="48" l="1"/>
  <c r="T45" i="48" s="1"/>
  <c r="L58" i="48"/>
  <c r="L54" i="48" s="1"/>
  <c r="H58" i="48"/>
  <c r="H33" i="48" s="1"/>
  <c r="P58" i="48"/>
  <c r="P47" i="48" s="1"/>
  <c r="D58" i="48"/>
  <c r="D34" i="48" s="1"/>
  <c r="I58" i="48"/>
  <c r="I36" i="48" s="1"/>
  <c r="Q58" i="48"/>
  <c r="Q33" i="48" s="1"/>
  <c r="E58" i="48"/>
  <c r="E34" i="48" s="1"/>
  <c r="R58" i="48"/>
  <c r="R34" i="48" s="1"/>
  <c r="N58" i="48"/>
  <c r="N50" i="48" s="1"/>
  <c r="J58" i="48"/>
  <c r="J36" i="48" s="1"/>
  <c r="M58" i="48"/>
  <c r="M35" i="48" s="1"/>
  <c r="S58" i="48"/>
  <c r="S56" i="48" s="1"/>
  <c r="K58" i="48"/>
  <c r="K36" i="48" s="1"/>
  <c r="O58" i="48"/>
  <c r="O34" i="48" s="1"/>
  <c r="G58" i="48"/>
  <c r="G56" i="48" s="1"/>
  <c r="F58" i="48"/>
  <c r="F54" i="48" s="1"/>
  <c r="L53" i="48"/>
  <c r="L52" i="48"/>
  <c r="L51" i="48"/>
  <c r="L50" i="48"/>
  <c r="L49" i="48"/>
  <c r="L48" i="48"/>
  <c r="L46" i="48"/>
  <c r="L44" i="48"/>
  <c r="L42" i="48"/>
  <c r="L40" i="48"/>
  <c r="L38" i="48"/>
  <c r="L36" i="48"/>
  <c r="L34" i="48"/>
  <c r="H43" i="48"/>
  <c r="D37" i="48" l="1"/>
  <c r="H47" i="48"/>
  <c r="N45" i="48"/>
  <c r="I51" i="48"/>
  <c r="I43" i="48"/>
  <c r="I39" i="48"/>
  <c r="I35" i="48"/>
  <c r="I37" i="48"/>
  <c r="I33" i="48"/>
  <c r="I56" i="48"/>
  <c r="I54" i="48"/>
  <c r="D47" i="48"/>
  <c r="I53" i="48"/>
  <c r="I49" i="48"/>
  <c r="Q36" i="48"/>
  <c r="I47" i="48"/>
  <c r="D57" i="48"/>
  <c r="I45" i="48"/>
  <c r="D36" i="48"/>
  <c r="T57" i="48"/>
  <c r="R48" i="48"/>
  <c r="I41" i="48"/>
  <c r="R52" i="48"/>
  <c r="R44" i="48"/>
  <c r="R33" i="48"/>
  <c r="R39" i="48"/>
  <c r="Q40" i="48"/>
  <c r="R57" i="48"/>
  <c r="R49" i="48"/>
  <c r="T49" i="48"/>
  <c r="T53" i="48"/>
  <c r="R43" i="48"/>
  <c r="D38" i="48"/>
  <c r="D54" i="48"/>
  <c r="D41" i="48"/>
  <c r="D42" i="48"/>
  <c r="R50" i="48"/>
  <c r="R54" i="48"/>
  <c r="R41" i="48"/>
  <c r="D35" i="48"/>
  <c r="D40" i="48"/>
  <c r="D45" i="48"/>
  <c r="T35" i="48"/>
  <c r="T36" i="48"/>
  <c r="R51" i="48"/>
  <c r="M45" i="48"/>
  <c r="T50" i="48"/>
  <c r="R56" i="48"/>
  <c r="R40" i="48"/>
  <c r="D43" i="48"/>
  <c r="D48" i="48"/>
  <c r="D53" i="48"/>
  <c r="T39" i="48"/>
  <c r="T40" i="48"/>
  <c r="R53" i="48"/>
  <c r="T51" i="48"/>
  <c r="R37" i="48"/>
  <c r="D51" i="48"/>
  <c r="D50" i="48"/>
  <c r="T34" i="48"/>
  <c r="T33" i="48"/>
  <c r="T44" i="48"/>
  <c r="T54" i="48"/>
  <c r="R47" i="48"/>
  <c r="R36" i="48"/>
  <c r="D44" i="48"/>
  <c r="T42" i="48"/>
  <c r="T37" i="48"/>
  <c r="T43" i="48"/>
  <c r="T55" i="48"/>
  <c r="T56" i="48"/>
  <c r="T48" i="48"/>
  <c r="T52" i="48"/>
  <c r="R45" i="48"/>
  <c r="R35" i="48"/>
  <c r="D52" i="48"/>
  <c r="T46" i="48"/>
  <c r="T41" i="48"/>
  <c r="F45" i="48"/>
  <c r="L56" i="48"/>
  <c r="L33" i="48"/>
  <c r="L37" i="48"/>
  <c r="L41" i="48"/>
  <c r="L45" i="48"/>
  <c r="I57" i="48"/>
  <c r="I50" i="48"/>
  <c r="I46" i="48"/>
  <c r="I42" i="48"/>
  <c r="I38" i="48"/>
  <c r="I34" i="48"/>
  <c r="M37" i="48"/>
  <c r="R55" i="48"/>
  <c r="F41" i="48"/>
  <c r="R46" i="48"/>
  <c r="R42" i="48"/>
  <c r="R38" i="48"/>
  <c r="D39" i="48"/>
  <c r="D55" i="48"/>
  <c r="D46" i="48"/>
  <c r="D56" i="48"/>
  <c r="D49" i="48"/>
  <c r="T38" i="48"/>
  <c r="T47" i="48"/>
  <c r="D33" i="48"/>
  <c r="L55" i="48"/>
  <c r="L57" i="48"/>
  <c r="L35" i="48"/>
  <c r="L39" i="48"/>
  <c r="L43" i="48"/>
  <c r="L47" i="48"/>
  <c r="I55" i="48"/>
  <c r="I52" i="48"/>
  <c r="I48" i="48"/>
  <c r="I44" i="48"/>
  <c r="I40" i="48"/>
  <c r="M53" i="48"/>
  <c r="N37" i="48"/>
  <c r="E53" i="48"/>
  <c r="H52" i="48"/>
  <c r="G47" i="48"/>
  <c r="E37" i="48"/>
  <c r="P36" i="48"/>
  <c r="O42" i="48"/>
  <c r="H35" i="48"/>
  <c r="H54" i="48"/>
  <c r="S40" i="48"/>
  <c r="Q52" i="48"/>
  <c r="P51" i="48"/>
  <c r="G43" i="48"/>
  <c r="E49" i="48"/>
  <c r="E33" i="48"/>
  <c r="K51" i="48"/>
  <c r="P40" i="48"/>
  <c r="K56" i="48"/>
  <c r="G39" i="48"/>
  <c r="E57" i="48"/>
  <c r="E45" i="48"/>
  <c r="K47" i="48"/>
  <c r="P44" i="48"/>
  <c r="G51" i="48"/>
  <c r="G35" i="48"/>
  <c r="E55" i="48"/>
  <c r="E41" i="48"/>
  <c r="K35" i="48"/>
  <c r="S36" i="48"/>
  <c r="E48" i="48"/>
  <c r="E44" i="48"/>
  <c r="E40" i="48"/>
  <c r="E36" i="48"/>
  <c r="P37" i="48"/>
  <c r="P41" i="48"/>
  <c r="O37" i="48"/>
  <c r="P48" i="48"/>
  <c r="H39" i="48"/>
  <c r="H50" i="48"/>
  <c r="P52" i="48"/>
  <c r="P56" i="48"/>
  <c r="S48" i="48"/>
  <c r="E56" i="48"/>
  <c r="Q57" i="48"/>
  <c r="E51" i="48"/>
  <c r="E47" i="48"/>
  <c r="E43" i="48"/>
  <c r="E39" i="48"/>
  <c r="E35" i="48"/>
  <c r="Q48" i="48"/>
  <c r="P34" i="48"/>
  <c r="P38" i="48"/>
  <c r="P42" i="48"/>
  <c r="P46" i="48"/>
  <c r="J35" i="48"/>
  <c r="P49" i="48"/>
  <c r="P54" i="48"/>
  <c r="P57" i="48"/>
  <c r="S52" i="48"/>
  <c r="E52" i="48"/>
  <c r="P33" i="48"/>
  <c r="P45" i="48"/>
  <c r="P50" i="48"/>
  <c r="P53" i="48"/>
  <c r="P55" i="48"/>
  <c r="S44" i="48"/>
  <c r="E54" i="48"/>
  <c r="E50" i="48"/>
  <c r="E46" i="48"/>
  <c r="E42" i="48"/>
  <c r="E38" i="48"/>
  <c r="Q44" i="48"/>
  <c r="P35" i="48"/>
  <c r="P39" i="48"/>
  <c r="P43" i="48"/>
  <c r="H40" i="48"/>
  <c r="Q56" i="48"/>
  <c r="Q51" i="48"/>
  <c r="Q47" i="48"/>
  <c r="Q43" i="48"/>
  <c r="Q39" i="48"/>
  <c r="Q35" i="48"/>
  <c r="J47" i="48"/>
  <c r="H36" i="48"/>
  <c r="H48" i="48"/>
  <c r="H37" i="48"/>
  <c r="H41" i="48"/>
  <c r="H45" i="48"/>
  <c r="H49" i="48"/>
  <c r="H51" i="48"/>
  <c r="H53" i="48"/>
  <c r="H55" i="48"/>
  <c r="H56" i="48"/>
  <c r="H57" i="48"/>
  <c r="Q55" i="48"/>
  <c r="Q50" i="48"/>
  <c r="Q46" i="48"/>
  <c r="Q42" i="48"/>
  <c r="Q38" i="48"/>
  <c r="Q34" i="48"/>
  <c r="J54" i="48"/>
  <c r="J43" i="48"/>
  <c r="H44" i="48"/>
  <c r="H34" i="48"/>
  <c r="H38" i="48"/>
  <c r="H42" i="48"/>
  <c r="H46" i="48"/>
  <c r="Q54" i="48"/>
  <c r="Q53" i="48"/>
  <c r="Q49" i="48"/>
  <c r="Q45" i="48"/>
  <c r="Q41" i="48"/>
  <c r="Q37" i="48"/>
  <c r="J39" i="48"/>
  <c r="M50" i="48"/>
  <c r="M42" i="48"/>
  <c r="M34" i="48"/>
  <c r="N55" i="48"/>
  <c r="N42" i="48"/>
  <c r="N34" i="48"/>
  <c r="N53" i="48"/>
  <c r="M49" i="48"/>
  <c r="M41" i="48"/>
  <c r="M33" i="48"/>
  <c r="N41" i="48"/>
  <c r="N33" i="48"/>
  <c r="N51" i="48"/>
  <c r="M54" i="48"/>
  <c r="M55" i="48"/>
  <c r="M56" i="48"/>
  <c r="M57" i="48"/>
  <c r="M46" i="48"/>
  <c r="M38" i="48"/>
  <c r="N54" i="48"/>
  <c r="N46" i="48"/>
  <c r="N38" i="48"/>
  <c r="N52" i="48"/>
  <c r="G38" i="48"/>
  <c r="G50" i="48"/>
  <c r="G42" i="48"/>
  <c r="J51" i="48"/>
  <c r="J42" i="48"/>
  <c r="J34" i="48"/>
  <c r="G57" i="48"/>
  <c r="G53" i="48"/>
  <c r="G49" i="48"/>
  <c r="G45" i="48"/>
  <c r="G41" i="48"/>
  <c r="G37" i="48"/>
  <c r="G33" i="48"/>
  <c r="M52" i="48"/>
  <c r="M48" i="48"/>
  <c r="M44" i="48"/>
  <c r="M40" i="48"/>
  <c r="M36" i="48"/>
  <c r="K43" i="48"/>
  <c r="J56" i="48"/>
  <c r="N57" i="48"/>
  <c r="F37" i="48"/>
  <c r="J45" i="48"/>
  <c r="J41" i="48"/>
  <c r="J37" i="48"/>
  <c r="J33" i="48"/>
  <c r="N44" i="48"/>
  <c r="N40" i="48"/>
  <c r="N36" i="48"/>
  <c r="O50" i="48"/>
  <c r="N48" i="48"/>
  <c r="G54" i="48"/>
  <c r="G46" i="48"/>
  <c r="G34" i="48"/>
  <c r="J49" i="48"/>
  <c r="J53" i="48"/>
  <c r="J57" i="48"/>
  <c r="J46" i="48"/>
  <c r="J38" i="48"/>
  <c r="G55" i="48"/>
  <c r="G52" i="48"/>
  <c r="G48" i="48"/>
  <c r="G44" i="48"/>
  <c r="G40" i="48"/>
  <c r="G36" i="48"/>
  <c r="J48" i="48"/>
  <c r="J50" i="48"/>
  <c r="J52" i="48"/>
  <c r="M51" i="48"/>
  <c r="M47" i="48"/>
  <c r="M43" i="48"/>
  <c r="M39" i="48"/>
  <c r="K55" i="48"/>
  <c r="K39" i="48"/>
  <c r="J55" i="48"/>
  <c r="N56" i="48"/>
  <c r="F33" i="48"/>
  <c r="J44" i="48"/>
  <c r="J40" i="48"/>
  <c r="N47" i="48"/>
  <c r="N43" i="48"/>
  <c r="N39" i="48"/>
  <c r="N35" i="48"/>
  <c r="O46" i="48"/>
  <c r="N49" i="48"/>
  <c r="K54" i="48"/>
  <c r="K57" i="48"/>
  <c r="O57" i="48"/>
  <c r="K50" i="48"/>
  <c r="K46" i="48"/>
  <c r="K42" i="48"/>
  <c r="K38" i="48"/>
  <c r="K34" i="48"/>
  <c r="F55" i="48"/>
  <c r="F56" i="48"/>
  <c r="F57" i="48"/>
  <c r="F48" i="48"/>
  <c r="F44" i="48"/>
  <c r="F40" i="48"/>
  <c r="F36" i="48"/>
  <c r="O53" i="48"/>
  <c r="O49" i="48"/>
  <c r="O45" i="48"/>
  <c r="O41" i="48"/>
  <c r="O36" i="48"/>
  <c r="O54" i="48"/>
  <c r="K53" i="48"/>
  <c r="K49" i="48"/>
  <c r="K45" i="48"/>
  <c r="K41" i="48"/>
  <c r="K37" i="48"/>
  <c r="K33" i="48"/>
  <c r="F47" i="48"/>
  <c r="F43" i="48"/>
  <c r="F39" i="48"/>
  <c r="F35" i="48"/>
  <c r="O55" i="48"/>
  <c r="O52" i="48"/>
  <c r="O48" i="48"/>
  <c r="O44" i="48"/>
  <c r="O40" i="48"/>
  <c r="O35" i="48"/>
  <c r="F49" i="48"/>
  <c r="F50" i="48"/>
  <c r="K52" i="48"/>
  <c r="K48" i="48"/>
  <c r="K44" i="48"/>
  <c r="K40" i="48"/>
  <c r="F46" i="48"/>
  <c r="F42" i="48"/>
  <c r="F38" i="48"/>
  <c r="F34" i="48"/>
  <c r="O56" i="48"/>
  <c r="O51" i="48"/>
  <c r="O47" i="48"/>
  <c r="O43" i="48"/>
  <c r="O39" i="48"/>
  <c r="O33" i="48"/>
  <c r="F53" i="48"/>
  <c r="S51" i="48"/>
  <c r="S47" i="48"/>
  <c r="S43" i="48"/>
  <c r="S39" i="48"/>
  <c r="S35" i="48"/>
  <c r="S54" i="48"/>
  <c r="S57" i="48"/>
  <c r="O38" i="48"/>
  <c r="F52" i="48"/>
  <c r="F51" i="48"/>
  <c r="S55" i="48"/>
  <c r="S50" i="48"/>
  <c r="S46" i="48"/>
  <c r="S42" i="48"/>
  <c r="S38" i="48"/>
  <c r="S34" i="48"/>
  <c r="S53" i="48"/>
  <c r="S49" i="48"/>
  <c r="S45" i="48"/>
  <c r="S41" i="48"/>
  <c r="S37" i="48"/>
  <c r="S33" i="48"/>
  <c r="E59" i="48" l="1"/>
  <c r="I59" i="48"/>
  <c r="M59" i="48"/>
  <c r="U175" i="48"/>
  <c r="U173" i="48"/>
  <c r="U171" i="48"/>
  <c r="U169" i="48"/>
  <c r="U167" i="48"/>
  <c r="U165" i="48"/>
  <c r="U163" i="48"/>
  <c r="U161" i="48"/>
  <c r="U159" i="48"/>
  <c r="U157" i="48"/>
  <c r="U155" i="48"/>
  <c r="U153" i="48"/>
  <c r="U151" i="48"/>
  <c r="U150" i="48" l="1"/>
  <c r="U152" i="48"/>
  <c r="U154" i="48"/>
  <c r="U156" i="48"/>
  <c r="U158" i="48"/>
  <c r="U160" i="48"/>
  <c r="U162" i="48"/>
  <c r="U164" i="48"/>
  <c r="U166" i="48"/>
  <c r="U168" i="48"/>
  <c r="U170" i="48"/>
  <c r="U172" i="48"/>
  <c r="U174" i="48"/>
  <c r="K153" i="48"/>
  <c r="S153" i="48"/>
  <c r="I154" i="48"/>
  <c r="Q154" i="48"/>
  <c r="G155" i="48"/>
  <c r="O155" i="48"/>
  <c r="E156" i="48"/>
  <c r="M156" i="48"/>
  <c r="K157" i="48"/>
  <c r="S157" i="48"/>
  <c r="I158" i="48"/>
  <c r="Q158" i="48"/>
  <c r="G159" i="48"/>
  <c r="O159" i="48"/>
  <c r="E160" i="48"/>
  <c r="M160" i="48"/>
  <c r="K161" i="48"/>
  <c r="S161" i="48"/>
  <c r="I162" i="48"/>
  <c r="Q162" i="48"/>
  <c r="K163" i="48"/>
  <c r="S163" i="48"/>
  <c r="I164" i="48"/>
  <c r="Q164" i="48"/>
  <c r="G165" i="48"/>
  <c r="O165" i="48"/>
  <c r="E166" i="48"/>
  <c r="M166" i="48"/>
  <c r="K167" i="48"/>
  <c r="O167" i="48"/>
  <c r="E168" i="48"/>
  <c r="M168" i="48"/>
  <c r="K169" i="48"/>
  <c r="S169" i="48"/>
  <c r="I170" i="48"/>
  <c r="G171" i="48"/>
  <c r="O171" i="48"/>
  <c r="E172" i="48"/>
  <c r="M172" i="48"/>
  <c r="K173" i="48"/>
  <c r="S173" i="48"/>
  <c r="G153" i="48"/>
  <c r="O153" i="48"/>
  <c r="E154" i="48"/>
  <c r="M154" i="48"/>
  <c r="K155" i="48"/>
  <c r="S155" i="48"/>
  <c r="I156" i="48"/>
  <c r="Q156" i="48"/>
  <c r="G157" i="48"/>
  <c r="O157" i="48"/>
  <c r="E158" i="48"/>
  <c r="M158" i="48"/>
  <c r="K159" i="48"/>
  <c r="S159" i="48"/>
  <c r="I160" i="48"/>
  <c r="Q160" i="48"/>
  <c r="G161" i="48"/>
  <c r="O161" i="48"/>
  <c r="E162" i="48"/>
  <c r="M162" i="48"/>
  <c r="G163" i="48"/>
  <c r="O163" i="48"/>
  <c r="E164" i="48"/>
  <c r="M164" i="48"/>
  <c r="K165" i="48"/>
  <c r="S165" i="48"/>
  <c r="I166" i="48"/>
  <c r="Q166" i="48"/>
  <c r="G167" i="48"/>
  <c r="S167" i="48"/>
  <c r="I168" i="48"/>
  <c r="Q168" i="48"/>
  <c r="G169" i="48"/>
  <c r="O169" i="48"/>
  <c r="E170" i="48"/>
  <c r="M170" i="48"/>
  <c r="K171" i="48"/>
  <c r="S171" i="48"/>
  <c r="I172" i="48"/>
  <c r="Q172" i="48"/>
  <c r="G173" i="48"/>
  <c r="O173" i="48"/>
  <c r="D150" i="48"/>
  <c r="H150" i="48"/>
  <c r="L150" i="48"/>
  <c r="P150" i="48"/>
  <c r="T150" i="48"/>
  <c r="F151" i="48"/>
  <c r="J151" i="48"/>
  <c r="N151" i="48"/>
  <c r="R151" i="48"/>
  <c r="D152" i="48"/>
  <c r="H152" i="48"/>
  <c r="L152" i="48"/>
  <c r="P152" i="48"/>
  <c r="T152" i="48"/>
  <c r="F153" i="48"/>
  <c r="J153" i="48"/>
  <c r="N153" i="48"/>
  <c r="R153" i="48"/>
  <c r="D154" i="48"/>
  <c r="H154" i="48"/>
  <c r="L154" i="48"/>
  <c r="P154" i="48"/>
  <c r="T154" i="48"/>
  <c r="F155" i="48"/>
  <c r="J155" i="48"/>
  <c r="N155" i="48"/>
  <c r="R155" i="48"/>
  <c r="F157" i="48"/>
  <c r="J157" i="48"/>
  <c r="N157" i="48"/>
  <c r="R157" i="48"/>
  <c r="F159" i="48"/>
  <c r="J159" i="48"/>
  <c r="N159" i="48"/>
  <c r="R159" i="48"/>
  <c r="F161" i="48"/>
  <c r="J161" i="48"/>
  <c r="G174" i="48"/>
  <c r="K174" i="48"/>
  <c r="O174" i="48"/>
  <c r="N161" i="48"/>
  <c r="R161" i="48"/>
  <c r="F163" i="48"/>
  <c r="J163" i="48"/>
  <c r="N163" i="48"/>
  <c r="R163" i="48"/>
  <c r="D156" i="48"/>
  <c r="H156" i="48"/>
  <c r="L156" i="48"/>
  <c r="P156" i="48"/>
  <c r="T156" i="48"/>
  <c r="D158" i="48"/>
  <c r="H158" i="48"/>
  <c r="L158" i="48"/>
  <c r="P158" i="48"/>
  <c r="T158" i="48"/>
  <c r="D160" i="48"/>
  <c r="H160" i="48"/>
  <c r="L160" i="48"/>
  <c r="P160" i="48"/>
  <c r="T160" i="48"/>
  <c r="D162" i="48"/>
  <c r="H162" i="48"/>
  <c r="L162" i="48"/>
  <c r="P162" i="48"/>
  <c r="T162" i="48"/>
  <c r="D164" i="48"/>
  <c r="H164" i="48"/>
  <c r="L164" i="48"/>
  <c r="P164" i="48"/>
  <c r="T164" i="48"/>
  <c r="F165" i="48"/>
  <c r="J165" i="48"/>
  <c r="N165" i="48"/>
  <c r="R165" i="48"/>
  <c r="D166" i="48"/>
  <c r="H166" i="48"/>
  <c r="L166" i="48"/>
  <c r="P166" i="48"/>
  <c r="T166" i="48"/>
  <c r="F167" i="48"/>
  <c r="J167" i="48"/>
  <c r="N167" i="48"/>
  <c r="R167" i="48"/>
  <c r="D168" i="48"/>
  <c r="H168" i="48"/>
  <c r="L168" i="48"/>
  <c r="P168" i="48"/>
  <c r="T168" i="48"/>
  <c r="F169" i="48"/>
  <c r="J169" i="48"/>
  <c r="N169" i="48"/>
  <c r="R169" i="48"/>
  <c r="D170" i="48"/>
  <c r="H170" i="48"/>
  <c r="L170" i="48"/>
  <c r="P170" i="48"/>
  <c r="T170" i="48"/>
  <c r="F171" i="48"/>
  <c r="J171" i="48"/>
  <c r="N171" i="48"/>
  <c r="R171" i="48"/>
  <c r="D172" i="48"/>
  <c r="H172" i="48"/>
  <c r="L172" i="48"/>
  <c r="P172" i="48"/>
  <c r="T172" i="48"/>
  <c r="F173" i="48"/>
  <c r="J173" i="48"/>
  <c r="N173" i="48"/>
  <c r="R173" i="48"/>
  <c r="D174" i="48"/>
  <c r="H174" i="48"/>
  <c r="L174" i="48"/>
  <c r="P174" i="48"/>
  <c r="T174" i="48"/>
  <c r="M150" i="48"/>
  <c r="G151" i="48"/>
  <c r="S151" i="48"/>
  <c r="Q170" i="48"/>
  <c r="F174" i="48"/>
  <c r="E174" i="48"/>
  <c r="J174" i="48"/>
  <c r="I174" i="48"/>
  <c r="N174" i="48"/>
  <c r="M174" i="48"/>
  <c r="R174" i="48"/>
  <c r="Q174" i="48"/>
  <c r="O151" i="48"/>
  <c r="Q150" i="48"/>
  <c r="K151" i="48"/>
  <c r="S174" i="48"/>
  <c r="K36" i="12"/>
  <c r="O36" i="12"/>
  <c r="G36" i="12"/>
  <c r="S36" i="12"/>
  <c r="R36" i="12"/>
  <c r="F152" i="48"/>
  <c r="E152" i="48"/>
  <c r="J152" i="48"/>
  <c r="I152" i="48"/>
  <c r="N152" i="48"/>
  <c r="M152" i="48"/>
  <c r="R152" i="48"/>
  <c r="Q152" i="48"/>
  <c r="G175" i="48"/>
  <c r="K175" i="48"/>
  <c r="O175" i="48"/>
  <c r="S175" i="48"/>
  <c r="E150" i="48"/>
  <c r="F150" i="48"/>
  <c r="J150" i="48"/>
  <c r="N150" i="48"/>
  <c r="R150" i="48"/>
  <c r="D151" i="48"/>
  <c r="H151" i="48"/>
  <c r="L151" i="48"/>
  <c r="P151" i="48"/>
  <c r="T151" i="48"/>
  <c r="D153" i="48"/>
  <c r="H153" i="48"/>
  <c r="L153" i="48"/>
  <c r="P153" i="48"/>
  <c r="T153" i="48"/>
  <c r="F154" i="48"/>
  <c r="J154" i="48"/>
  <c r="N154" i="48"/>
  <c r="R154" i="48"/>
  <c r="D155" i="48"/>
  <c r="H155" i="48"/>
  <c r="L155" i="48"/>
  <c r="P155" i="48"/>
  <c r="T155" i="48"/>
  <c r="F156" i="48"/>
  <c r="J156" i="48"/>
  <c r="N156" i="48"/>
  <c r="R156" i="48"/>
  <c r="D157" i="48"/>
  <c r="H157" i="48"/>
  <c r="L157" i="48"/>
  <c r="P157" i="48"/>
  <c r="T157" i="48"/>
  <c r="F158" i="48"/>
  <c r="J158" i="48"/>
  <c r="N158" i="48"/>
  <c r="R158" i="48"/>
  <c r="D159" i="48"/>
  <c r="H159" i="48"/>
  <c r="L159" i="48"/>
  <c r="P159" i="48"/>
  <c r="T159" i="48"/>
  <c r="F160" i="48"/>
  <c r="J160" i="48"/>
  <c r="N160" i="48"/>
  <c r="R160" i="48"/>
  <c r="D161" i="48"/>
  <c r="H161" i="48"/>
  <c r="L161" i="48"/>
  <c r="P161" i="48"/>
  <c r="T161" i="48"/>
  <c r="F162" i="48"/>
  <c r="J162" i="48"/>
  <c r="N162" i="48"/>
  <c r="R162" i="48"/>
  <c r="D163" i="48"/>
  <c r="H163" i="48"/>
  <c r="L163" i="48"/>
  <c r="P163" i="48"/>
  <c r="T163" i="48"/>
  <c r="F164" i="48"/>
  <c r="J164" i="48"/>
  <c r="N164" i="48"/>
  <c r="R164" i="48"/>
  <c r="D165" i="48"/>
  <c r="H165" i="48"/>
  <c r="L165" i="48"/>
  <c r="P165" i="48"/>
  <c r="T165" i="48"/>
  <c r="F166" i="48"/>
  <c r="J166" i="48"/>
  <c r="N166" i="48"/>
  <c r="R166" i="48"/>
  <c r="D167" i="48"/>
  <c r="H167" i="48"/>
  <c r="L167" i="48"/>
  <c r="P167" i="48"/>
  <c r="T167" i="48"/>
  <c r="F168" i="48"/>
  <c r="J168" i="48"/>
  <c r="N168" i="48"/>
  <c r="R168" i="48"/>
  <c r="D169" i="48"/>
  <c r="H169" i="48"/>
  <c r="L169" i="48"/>
  <c r="P169" i="48"/>
  <c r="T169" i="48"/>
  <c r="F170" i="48"/>
  <c r="J170" i="48"/>
  <c r="N170" i="48"/>
  <c r="R170" i="48"/>
  <c r="D171" i="48"/>
  <c r="H171" i="48"/>
  <c r="L171" i="48"/>
  <c r="P171" i="48"/>
  <c r="T171" i="48"/>
  <c r="F172" i="48"/>
  <c r="J172" i="48"/>
  <c r="N172" i="48"/>
  <c r="R172" i="48"/>
  <c r="D173" i="48"/>
  <c r="H173" i="48"/>
  <c r="L173" i="48"/>
  <c r="P173" i="48"/>
  <c r="T173" i="48"/>
  <c r="D175" i="48"/>
  <c r="H175" i="48"/>
  <c r="L175" i="48"/>
  <c r="P175" i="48"/>
  <c r="T175" i="48"/>
  <c r="I150" i="48"/>
  <c r="G150" i="48"/>
  <c r="K150" i="48"/>
  <c r="O150" i="48"/>
  <c r="S150" i="48"/>
  <c r="E151" i="48"/>
  <c r="I151" i="48"/>
  <c r="M151" i="48"/>
  <c r="Q151" i="48"/>
  <c r="G152" i="48"/>
  <c r="K152" i="48"/>
  <c r="O152" i="48"/>
  <c r="S152" i="48"/>
  <c r="E153" i="48"/>
  <c r="I153" i="48"/>
  <c r="M153" i="48"/>
  <c r="Q153" i="48"/>
  <c r="G154" i="48"/>
  <c r="K154" i="48"/>
  <c r="O154" i="48"/>
  <c r="S154" i="48"/>
  <c r="E155" i="48"/>
  <c r="I155" i="48"/>
  <c r="M155" i="48"/>
  <c r="Q155" i="48"/>
  <c r="G156" i="48"/>
  <c r="K156" i="48"/>
  <c r="O156" i="48"/>
  <c r="S156" i="48"/>
  <c r="E157" i="48"/>
  <c r="I157" i="48"/>
  <c r="M157" i="48"/>
  <c r="Q157" i="48"/>
  <c r="G158" i="48"/>
  <c r="K158" i="48"/>
  <c r="O158" i="48"/>
  <c r="S158" i="48"/>
  <c r="E159" i="48"/>
  <c r="I159" i="48"/>
  <c r="M159" i="48"/>
  <c r="Q159" i="48"/>
  <c r="G160" i="48"/>
  <c r="K160" i="48"/>
  <c r="O160" i="48"/>
  <c r="S160" i="48"/>
  <c r="E161" i="48"/>
  <c r="I161" i="48"/>
  <c r="M161" i="48"/>
  <c r="Q161" i="48"/>
  <c r="G162" i="48"/>
  <c r="K162" i="48"/>
  <c r="O162" i="48"/>
  <c r="S162" i="48"/>
  <c r="E163" i="48"/>
  <c r="I163" i="48"/>
  <c r="M163" i="48"/>
  <c r="Q163" i="48"/>
  <c r="G164" i="48"/>
  <c r="K164" i="48"/>
  <c r="O164" i="48"/>
  <c r="S164" i="48"/>
  <c r="E165" i="48"/>
  <c r="I165" i="48"/>
  <c r="M165" i="48"/>
  <c r="Q165" i="48"/>
  <c r="G166" i="48"/>
  <c r="K166" i="48"/>
  <c r="O166" i="48"/>
  <c r="S166" i="48"/>
  <c r="E167" i="48"/>
  <c r="I167" i="48"/>
  <c r="M167" i="48"/>
  <c r="Q167" i="48"/>
  <c r="G168" i="48"/>
  <c r="K168" i="48"/>
  <c r="O168" i="48"/>
  <c r="S168" i="48"/>
  <c r="E169" i="48"/>
  <c r="I169" i="48"/>
  <c r="M169" i="48"/>
  <c r="Q169" i="48"/>
  <c r="G170" i="48"/>
  <c r="K170" i="48"/>
  <c r="O170" i="48"/>
  <c r="S170" i="48"/>
  <c r="E171" i="48"/>
  <c r="I171" i="48"/>
  <c r="M171" i="48"/>
  <c r="Q171" i="48"/>
  <c r="G172" i="48"/>
  <c r="K172" i="48"/>
  <c r="O172" i="48"/>
  <c r="S172" i="48"/>
  <c r="E173" i="48"/>
  <c r="I173" i="48"/>
  <c r="M173" i="48"/>
  <c r="Q173" i="48"/>
  <c r="E175" i="48"/>
  <c r="I175" i="48"/>
  <c r="M175" i="48"/>
  <c r="Q175" i="48"/>
  <c r="F175" i="48"/>
  <c r="J175" i="48"/>
  <c r="N175" i="48"/>
  <c r="R175" i="48"/>
  <c r="R59" i="48"/>
  <c r="N59" i="48"/>
  <c r="J59" i="48"/>
  <c r="F59" i="48"/>
  <c r="T59" i="48"/>
  <c r="P59" i="48"/>
  <c r="L59" i="48"/>
  <c r="H59" i="48"/>
  <c r="H36" i="12"/>
  <c r="L36" i="12"/>
  <c r="P36" i="12"/>
  <c r="T36" i="12"/>
  <c r="E36" i="12"/>
  <c r="I36" i="12"/>
  <c r="M36" i="12"/>
  <c r="Q36" i="12"/>
  <c r="F36" i="12"/>
  <c r="J36" i="12"/>
  <c r="N36" i="12"/>
  <c r="Q59" i="48"/>
  <c r="D59" i="48"/>
  <c r="S59" i="48"/>
  <c r="O59" i="48"/>
  <c r="K59" i="48"/>
  <c r="G59" i="48"/>
  <c r="C154" i="84"/>
  <c r="D154" i="84"/>
  <c r="E154" i="84"/>
  <c r="F154" i="84"/>
  <c r="G154" i="84"/>
  <c r="H154" i="84"/>
  <c r="I154" i="84"/>
  <c r="J154" i="84"/>
  <c r="C149" i="84"/>
  <c r="D149" i="84"/>
  <c r="E149" i="84"/>
  <c r="F149" i="84"/>
  <c r="G149" i="84"/>
  <c r="H149" i="84"/>
  <c r="I149" i="84"/>
  <c r="J149" i="84"/>
  <c r="C150" i="84"/>
  <c r="D150" i="84"/>
  <c r="E150" i="84"/>
  <c r="F150" i="84"/>
  <c r="G150" i="84"/>
  <c r="H150" i="84"/>
  <c r="I150" i="84"/>
  <c r="J150" i="84"/>
  <c r="C151" i="84"/>
  <c r="D151" i="84"/>
  <c r="E151" i="84"/>
  <c r="F151" i="84"/>
  <c r="G151" i="84"/>
  <c r="H151" i="84"/>
  <c r="I151" i="84"/>
  <c r="J151" i="84"/>
  <c r="C152" i="84"/>
  <c r="D152" i="84"/>
  <c r="E152" i="84"/>
  <c r="F152" i="84"/>
  <c r="G152" i="84"/>
  <c r="H152" i="84"/>
  <c r="I152" i="84"/>
  <c r="J152" i="84"/>
  <c r="C153" i="84"/>
  <c r="D153" i="84"/>
  <c r="E153" i="84"/>
  <c r="F153" i="84"/>
  <c r="G153" i="84"/>
  <c r="H153" i="84"/>
  <c r="I153" i="84"/>
  <c r="J153" i="84"/>
  <c r="D148" i="84"/>
  <c r="E148" i="84"/>
  <c r="F148" i="84"/>
  <c r="G148" i="84"/>
  <c r="H148" i="84"/>
  <c r="I148" i="84"/>
  <c r="J148" i="84"/>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F3" i="85"/>
  <c r="E3" i="85"/>
  <c r="D3" i="85"/>
  <c r="C3" i="85"/>
  <c r="B3" i="85"/>
  <c r="C148" i="84"/>
  <c r="A1" i="84"/>
  <c r="A69" i="84" s="1"/>
  <c r="Q22" i="12" l="1"/>
  <c r="Q24" i="12"/>
  <c r="Q26" i="12"/>
  <c r="Q28" i="12"/>
  <c r="Q30" i="12"/>
  <c r="Q32" i="12"/>
  <c r="Q34" i="12"/>
  <c r="Q23" i="12"/>
  <c r="Q25" i="12"/>
  <c r="Q27" i="12"/>
  <c r="Q29" i="12"/>
  <c r="Q31" i="12"/>
  <c r="Q33" i="12"/>
  <c r="Q35" i="12"/>
  <c r="T23" i="12"/>
  <c r="T25" i="12"/>
  <c r="T27" i="12"/>
  <c r="T29" i="12"/>
  <c r="T31" i="12"/>
  <c r="T33" i="12"/>
  <c r="T35" i="12"/>
  <c r="T22" i="12"/>
  <c r="T24" i="12"/>
  <c r="T26" i="12"/>
  <c r="T28" i="12"/>
  <c r="T30" i="12"/>
  <c r="T32" i="12"/>
  <c r="T34" i="12"/>
  <c r="S23" i="12"/>
  <c r="S25" i="12"/>
  <c r="S27" i="12"/>
  <c r="S29" i="12"/>
  <c r="S31" i="12"/>
  <c r="S33" i="12"/>
  <c r="S35" i="12"/>
  <c r="S22" i="12"/>
  <c r="S24" i="12"/>
  <c r="S26" i="12"/>
  <c r="S28" i="12"/>
  <c r="S30" i="12"/>
  <c r="S32" i="12"/>
  <c r="S34" i="12"/>
  <c r="N22" i="12"/>
  <c r="N24" i="12"/>
  <c r="N26" i="12"/>
  <c r="N28" i="12"/>
  <c r="N30" i="12"/>
  <c r="N32" i="12"/>
  <c r="N34" i="12"/>
  <c r="N23" i="12"/>
  <c r="N25" i="12"/>
  <c r="N27" i="12"/>
  <c r="N29" i="12"/>
  <c r="N31" i="12"/>
  <c r="N33" i="12"/>
  <c r="N35" i="12"/>
  <c r="M22" i="12"/>
  <c r="M24" i="12"/>
  <c r="M26" i="12"/>
  <c r="M28" i="12"/>
  <c r="M30" i="12"/>
  <c r="M32" i="12"/>
  <c r="M34" i="12"/>
  <c r="M23" i="12"/>
  <c r="M25" i="12"/>
  <c r="M27" i="12"/>
  <c r="M29" i="12"/>
  <c r="M31" i="12"/>
  <c r="M33" i="12"/>
  <c r="M35" i="12"/>
  <c r="P23" i="12"/>
  <c r="P25" i="12"/>
  <c r="P27" i="12"/>
  <c r="P29" i="12"/>
  <c r="P31" i="12"/>
  <c r="P33" i="12"/>
  <c r="P35" i="12"/>
  <c r="P22" i="12"/>
  <c r="P24" i="12"/>
  <c r="P26" i="12"/>
  <c r="P28" i="12"/>
  <c r="P30" i="12"/>
  <c r="P32" i="12"/>
  <c r="P34" i="12"/>
  <c r="G23" i="12"/>
  <c r="G25" i="12"/>
  <c r="G27" i="12"/>
  <c r="G29" i="12"/>
  <c r="G31" i="12"/>
  <c r="G33" i="12"/>
  <c r="G35" i="12"/>
  <c r="G22" i="12"/>
  <c r="G24" i="12"/>
  <c r="G26" i="12"/>
  <c r="G28" i="12"/>
  <c r="G30" i="12"/>
  <c r="G32" i="12"/>
  <c r="G34" i="12"/>
  <c r="J22" i="12"/>
  <c r="J24" i="12"/>
  <c r="J26" i="12"/>
  <c r="J28" i="12"/>
  <c r="J30" i="12"/>
  <c r="J32" i="12"/>
  <c r="J34" i="12"/>
  <c r="J23" i="12"/>
  <c r="J25" i="12"/>
  <c r="J27" i="12"/>
  <c r="J29" i="12"/>
  <c r="J31" i="12"/>
  <c r="J33" i="12"/>
  <c r="J35" i="12"/>
  <c r="I22" i="12"/>
  <c r="I24" i="12"/>
  <c r="I26" i="12"/>
  <c r="I28" i="12"/>
  <c r="I30" i="12"/>
  <c r="I32" i="12"/>
  <c r="I34" i="12"/>
  <c r="I23" i="12"/>
  <c r="I25" i="12"/>
  <c r="I27" i="12"/>
  <c r="I29" i="12"/>
  <c r="I31" i="12"/>
  <c r="I33" i="12"/>
  <c r="I35" i="12"/>
  <c r="L23" i="12"/>
  <c r="L25" i="12"/>
  <c r="L27" i="12"/>
  <c r="L29" i="12"/>
  <c r="L31" i="12"/>
  <c r="L33" i="12"/>
  <c r="L35" i="12"/>
  <c r="L22" i="12"/>
  <c r="L24" i="12"/>
  <c r="L26" i="12"/>
  <c r="L28" i="12"/>
  <c r="L30" i="12"/>
  <c r="L32" i="12"/>
  <c r="L34" i="12"/>
  <c r="O23" i="12"/>
  <c r="O25" i="12"/>
  <c r="O27" i="12"/>
  <c r="O29" i="12"/>
  <c r="O31" i="12"/>
  <c r="O33" i="12"/>
  <c r="O35" i="12"/>
  <c r="O22" i="12"/>
  <c r="O24" i="12"/>
  <c r="O26" i="12"/>
  <c r="O28" i="12"/>
  <c r="O30" i="12"/>
  <c r="O32" i="12"/>
  <c r="O34" i="12"/>
  <c r="F22" i="12"/>
  <c r="F24" i="12"/>
  <c r="F26" i="12"/>
  <c r="F28" i="12"/>
  <c r="F30" i="12"/>
  <c r="F32" i="12"/>
  <c r="F34" i="12"/>
  <c r="F23" i="12"/>
  <c r="F25" i="12"/>
  <c r="F27" i="12"/>
  <c r="F29" i="12"/>
  <c r="F31" i="12"/>
  <c r="F33" i="12"/>
  <c r="F35" i="12"/>
  <c r="E22" i="12"/>
  <c r="E24" i="12"/>
  <c r="E26" i="12"/>
  <c r="E28" i="12"/>
  <c r="E30" i="12"/>
  <c r="E32" i="12"/>
  <c r="E34" i="12"/>
  <c r="E23" i="12"/>
  <c r="E25" i="12"/>
  <c r="E27" i="12"/>
  <c r="E29" i="12"/>
  <c r="E31" i="12"/>
  <c r="E33" i="12"/>
  <c r="E35" i="12"/>
  <c r="H23" i="12"/>
  <c r="H25" i="12"/>
  <c r="H27" i="12"/>
  <c r="H29" i="12"/>
  <c r="H31" i="12"/>
  <c r="H33" i="12"/>
  <c r="H35" i="12"/>
  <c r="H22" i="12"/>
  <c r="H24" i="12"/>
  <c r="H26" i="12"/>
  <c r="H28" i="12"/>
  <c r="H30" i="12"/>
  <c r="H32" i="12"/>
  <c r="H34" i="12"/>
  <c r="R22" i="12"/>
  <c r="R24" i="12"/>
  <c r="R26" i="12"/>
  <c r="R28" i="12"/>
  <c r="R30" i="12"/>
  <c r="R32" i="12"/>
  <c r="R34" i="12"/>
  <c r="R23" i="12"/>
  <c r="R25" i="12"/>
  <c r="R27" i="12"/>
  <c r="R29" i="12"/>
  <c r="R31" i="12"/>
  <c r="R33" i="12"/>
  <c r="R35" i="12"/>
  <c r="K23" i="12"/>
  <c r="K25" i="12"/>
  <c r="K27" i="12"/>
  <c r="K29" i="12"/>
  <c r="K31" i="12"/>
  <c r="K33" i="12"/>
  <c r="K35" i="12"/>
  <c r="K22" i="12"/>
  <c r="K24" i="12"/>
  <c r="K26" i="12"/>
  <c r="K28" i="12"/>
  <c r="K30" i="12"/>
  <c r="K32" i="12"/>
  <c r="K34" i="12"/>
  <c r="T132" i="84"/>
  <c r="S132" i="84"/>
  <c r="R132" i="84"/>
  <c r="Q132" i="84"/>
  <c r="P132" i="84"/>
  <c r="O132" i="84"/>
  <c r="N132" i="84"/>
  <c r="M132" i="84"/>
  <c r="L132" i="84"/>
  <c r="K132" i="84"/>
  <c r="J132" i="84"/>
  <c r="I132" i="84"/>
  <c r="H132" i="84"/>
  <c r="G132" i="84"/>
  <c r="F132" i="84"/>
  <c r="E132" i="84"/>
  <c r="D132" i="84"/>
  <c r="C132" i="84"/>
  <c r="T131" i="84"/>
  <c r="S131" i="84"/>
  <c r="R131" i="84"/>
  <c r="Q131" i="84"/>
  <c r="P131" i="84"/>
  <c r="O131" i="84"/>
  <c r="N131" i="84"/>
  <c r="M131" i="84"/>
  <c r="L131" i="84"/>
  <c r="K131" i="84"/>
  <c r="J131" i="84"/>
  <c r="I131" i="84"/>
  <c r="H131" i="84"/>
  <c r="G131" i="84"/>
  <c r="F131" i="84"/>
  <c r="E131" i="84"/>
  <c r="D131" i="84"/>
  <c r="C131" i="84"/>
  <c r="T130" i="84"/>
  <c r="S130" i="84"/>
  <c r="R130" i="84"/>
  <c r="Q130" i="84"/>
  <c r="P130" i="84"/>
  <c r="O130" i="84"/>
  <c r="N130" i="84"/>
  <c r="M130" i="84"/>
  <c r="L130" i="84"/>
  <c r="K130" i="84"/>
  <c r="J130" i="84"/>
  <c r="I130" i="84"/>
  <c r="H130" i="84"/>
  <c r="G130" i="84"/>
  <c r="F130" i="84"/>
  <c r="E130" i="84"/>
  <c r="D130" i="84"/>
  <c r="C130" i="84"/>
  <c r="T134" i="84"/>
  <c r="S134" i="84"/>
  <c r="R134" i="84"/>
  <c r="Q134" i="84"/>
  <c r="P134" i="84"/>
  <c r="O134" i="84"/>
  <c r="N134" i="84"/>
  <c r="M134" i="84"/>
  <c r="L134" i="84"/>
  <c r="K134" i="84"/>
  <c r="J134" i="84"/>
  <c r="I134" i="84"/>
  <c r="H134" i="84"/>
  <c r="G134" i="84"/>
  <c r="F134" i="84"/>
  <c r="E134" i="84"/>
  <c r="D134" i="84"/>
  <c r="C134" i="84"/>
  <c r="T128" i="84"/>
  <c r="S128" i="84"/>
  <c r="R128" i="84"/>
  <c r="Q128" i="84"/>
  <c r="P128" i="84"/>
  <c r="O128" i="84"/>
  <c r="N128" i="84"/>
  <c r="M128" i="84"/>
  <c r="L128" i="84"/>
  <c r="K128" i="84"/>
  <c r="J128" i="84"/>
  <c r="I128" i="84"/>
  <c r="H128" i="84"/>
  <c r="G128" i="84"/>
  <c r="F128" i="84"/>
  <c r="E128" i="84"/>
  <c r="D128" i="84"/>
  <c r="C128" i="84"/>
  <c r="T127" i="84"/>
  <c r="S127" i="84"/>
  <c r="R127" i="84"/>
  <c r="Q127" i="84"/>
  <c r="P127" i="84"/>
  <c r="O127" i="84"/>
  <c r="N127" i="84"/>
  <c r="M127" i="84"/>
  <c r="L127" i="84"/>
  <c r="K127" i="84"/>
  <c r="J127" i="84"/>
  <c r="I127" i="84"/>
  <c r="H127" i="84"/>
  <c r="G127" i="84"/>
  <c r="F127" i="84"/>
  <c r="E127" i="84"/>
  <c r="D127" i="84"/>
  <c r="C127" i="84"/>
  <c r="T126" i="84"/>
  <c r="S126" i="84"/>
  <c r="R126" i="84"/>
  <c r="Q126" i="84"/>
  <c r="P126" i="84"/>
  <c r="O126" i="84"/>
  <c r="N126" i="84"/>
  <c r="M126" i="84"/>
  <c r="L126" i="84"/>
  <c r="K126" i="84"/>
  <c r="J126" i="84"/>
  <c r="I126" i="84"/>
  <c r="H126" i="84"/>
  <c r="G126" i="84"/>
  <c r="F126" i="84"/>
  <c r="E126" i="84"/>
  <c r="D126" i="84"/>
  <c r="C126" i="84"/>
  <c r="T125" i="84"/>
  <c r="S125" i="84"/>
  <c r="R125" i="84"/>
  <c r="Q125" i="84"/>
  <c r="P125" i="84"/>
  <c r="O125" i="84"/>
  <c r="N125" i="84"/>
  <c r="M125" i="84"/>
  <c r="L125" i="84"/>
  <c r="K125" i="84"/>
  <c r="J125" i="84"/>
  <c r="I125" i="84"/>
  <c r="H125" i="84"/>
  <c r="G125" i="84"/>
  <c r="F125" i="84"/>
  <c r="E125" i="84"/>
  <c r="D125" i="84"/>
  <c r="C125" i="84"/>
  <c r="T124" i="84"/>
  <c r="S124" i="84"/>
  <c r="R124" i="84"/>
  <c r="Q124" i="84"/>
  <c r="P124" i="84"/>
  <c r="O124" i="84"/>
  <c r="N124" i="84"/>
  <c r="M124" i="84"/>
  <c r="L124" i="84"/>
  <c r="K124" i="84"/>
  <c r="J124" i="84"/>
  <c r="I124" i="84"/>
  <c r="H124" i="84"/>
  <c r="G124" i="84"/>
  <c r="F124" i="84"/>
  <c r="E124" i="84"/>
  <c r="D124" i="84"/>
  <c r="T122" i="84"/>
  <c r="S122" i="84"/>
  <c r="R122" i="84"/>
  <c r="Q122" i="84"/>
  <c r="P122" i="84"/>
  <c r="O122" i="84"/>
  <c r="N122" i="84"/>
  <c r="M122" i="84"/>
  <c r="L122" i="84"/>
  <c r="K122" i="84"/>
  <c r="J122" i="84"/>
  <c r="I122" i="84"/>
  <c r="H122" i="84"/>
  <c r="G122" i="84"/>
  <c r="F122" i="84"/>
  <c r="E122" i="84"/>
  <c r="D122" i="84"/>
  <c r="T121" i="84"/>
  <c r="S121" i="84"/>
  <c r="R121" i="84"/>
  <c r="Q121" i="84"/>
  <c r="P121" i="84"/>
  <c r="O121" i="84"/>
  <c r="N121" i="84"/>
  <c r="M121" i="84"/>
  <c r="L121" i="84"/>
  <c r="K121" i="84"/>
  <c r="J121" i="84"/>
  <c r="I121" i="84"/>
  <c r="H121" i="84"/>
  <c r="G121" i="84"/>
  <c r="F121" i="84"/>
  <c r="E121" i="84"/>
  <c r="D121" i="84"/>
  <c r="T119" i="84"/>
  <c r="S119" i="84"/>
  <c r="R119" i="84"/>
  <c r="Q119" i="84"/>
  <c r="P119" i="84"/>
  <c r="O119" i="84"/>
  <c r="N119" i="84"/>
  <c r="M119" i="84"/>
  <c r="L119" i="84"/>
  <c r="K119" i="84"/>
  <c r="J119" i="84"/>
  <c r="I119" i="84"/>
  <c r="H119" i="84"/>
  <c r="G119" i="84"/>
  <c r="F119" i="84"/>
  <c r="E119" i="84"/>
  <c r="D119" i="84"/>
  <c r="T118" i="84"/>
  <c r="S118" i="84"/>
  <c r="R118" i="84"/>
  <c r="Q118" i="84"/>
  <c r="P118" i="84"/>
  <c r="O118" i="84"/>
  <c r="N118" i="84"/>
  <c r="M118" i="84"/>
  <c r="L118" i="84"/>
  <c r="K118" i="84"/>
  <c r="J118" i="84"/>
  <c r="I118" i="84"/>
  <c r="H118" i="84"/>
  <c r="G118" i="84"/>
  <c r="F118" i="84"/>
  <c r="E118" i="84"/>
  <c r="D118" i="84"/>
  <c r="T116" i="84"/>
  <c r="S116" i="84"/>
  <c r="R116" i="84"/>
  <c r="Q116" i="84"/>
  <c r="P116" i="84"/>
  <c r="O116" i="84"/>
  <c r="N116" i="84"/>
  <c r="M116" i="84"/>
  <c r="L116" i="84"/>
  <c r="K116" i="84"/>
  <c r="J116" i="84"/>
  <c r="I116" i="84"/>
  <c r="H116" i="84"/>
  <c r="G116" i="84"/>
  <c r="F116" i="84"/>
  <c r="E116" i="84"/>
  <c r="D116" i="84"/>
  <c r="C116" i="84"/>
  <c r="T115" i="84"/>
  <c r="S115" i="84"/>
  <c r="R115" i="84"/>
  <c r="Q115" i="84"/>
  <c r="P115" i="84"/>
  <c r="O115" i="84"/>
  <c r="N115" i="84"/>
  <c r="M115" i="84"/>
  <c r="L115" i="84"/>
  <c r="K115" i="84"/>
  <c r="J115" i="84"/>
  <c r="I115" i="84"/>
  <c r="H115" i="84"/>
  <c r="G115" i="84"/>
  <c r="F115" i="84"/>
  <c r="E115" i="84"/>
  <c r="D115" i="84"/>
  <c r="C115" i="84"/>
  <c r="T113" i="84"/>
  <c r="S113" i="84"/>
  <c r="R113" i="84"/>
  <c r="Q113" i="84"/>
  <c r="P113" i="84"/>
  <c r="O113" i="84"/>
  <c r="N113" i="84"/>
  <c r="M113" i="84"/>
  <c r="L113" i="84"/>
  <c r="K113" i="84"/>
  <c r="J113" i="84"/>
  <c r="I113" i="84"/>
  <c r="H113" i="84"/>
  <c r="G113" i="84"/>
  <c r="F113" i="84"/>
  <c r="E113" i="84"/>
  <c r="D113" i="84"/>
  <c r="T112" i="84"/>
  <c r="S112" i="84"/>
  <c r="R112" i="84"/>
  <c r="Q112" i="84"/>
  <c r="P112" i="84"/>
  <c r="O112" i="84"/>
  <c r="N112" i="84"/>
  <c r="M112" i="84"/>
  <c r="L112" i="84"/>
  <c r="K112" i="84"/>
  <c r="J112" i="84"/>
  <c r="I112" i="84"/>
  <c r="H112" i="84"/>
  <c r="G112" i="84"/>
  <c r="F112" i="84"/>
  <c r="E112" i="84"/>
  <c r="D112" i="84"/>
  <c r="T110" i="84"/>
  <c r="S110" i="84"/>
  <c r="R110" i="84"/>
  <c r="Q110" i="84"/>
  <c r="P110" i="84"/>
  <c r="O110" i="84"/>
  <c r="N110" i="84"/>
  <c r="M110" i="84"/>
  <c r="L110" i="84"/>
  <c r="K110" i="84"/>
  <c r="J110" i="84"/>
  <c r="I110" i="84"/>
  <c r="H110" i="84"/>
  <c r="G110" i="84"/>
  <c r="F110" i="84"/>
  <c r="E110" i="84"/>
  <c r="D110" i="84"/>
  <c r="T109" i="84"/>
  <c r="S109" i="84"/>
  <c r="R109" i="84"/>
  <c r="Q109" i="84"/>
  <c r="P109" i="84"/>
  <c r="O109" i="84"/>
  <c r="N109" i="84"/>
  <c r="M109" i="84"/>
  <c r="L109" i="84"/>
  <c r="K109" i="84"/>
  <c r="J109" i="84"/>
  <c r="I109" i="84"/>
  <c r="H109" i="84"/>
  <c r="G109" i="84"/>
  <c r="F109" i="84"/>
  <c r="E109" i="84"/>
  <c r="D109" i="84"/>
  <c r="D111" i="84" l="1"/>
  <c r="L111" i="84"/>
  <c r="T111" i="84"/>
  <c r="H114" i="84"/>
  <c r="E111" i="84"/>
  <c r="I111" i="84"/>
  <c r="M111" i="84"/>
  <c r="Q111" i="84"/>
  <c r="E114" i="84"/>
  <c r="I114" i="84"/>
  <c r="M114" i="84"/>
  <c r="M120" i="84" s="1"/>
  <c r="Q114" i="84"/>
  <c r="E117" i="84"/>
  <c r="I117" i="84"/>
  <c r="M117" i="84"/>
  <c r="Q117" i="84"/>
  <c r="P114" i="84"/>
  <c r="D117" i="84"/>
  <c r="L117" i="84"/>
  <c r="T117" i="84"/>
  <c r="H111" i="84"/>
  <c r="P111" i="84"/>
  <c r="D114" i="84"/>
  <c r="L114" i="84"/>
  <c r="L120" i="84" s="1"/>
  <c r="T114" i="84"/>
  <c r="H117" i="84"/>
  <c r="P117" i="84"/>
  <c r="F111" i="84"/>
  <c r="J111" i="84"/>
  <c r="N111" i="84"/>
  <c r="R111" i="84"/>
  <c r="F114" i="84"/>
  <c r="J114" i="84"/>
  <c r="N114" i="84"/>
  <c r="R114" i="84"/>
  <c r="F117" i="84"/>
  <c r="J117" i="84"/>
  <c r="N117" i="84"/>
  <c r="R117" i="84"/>
  <c r="G111" i="84"/>
  <c r="K111" i="84"/>
  <c r="O111" i="84"/>
  <c r="S111" i="84"/>
  <c r="C114" i="84"/>
  <c r="G114" i="84"/>
  <c r="K114" i="84"/>
  <c r="O114" i="84"/>
  <c r="S114" i="84"/>
  <c r="G117" i="84"/>
  <c r="K117" i="84"/>
  <c r="O117" i="84"/>
  <c r="S117" i="84"/>
  <c r="E108" i="84"/>
  <c r="I108" i="84"/>
  <c r="Q108" i="84"/>
  <c r="F108" i="84"/>
  <c r="R108" i="84"/>
  <c r="J108" i="84"/>
  <c r="N108" i="84"/>
  <c r="D108" i="84"/>
  <c r="H108" i="84"/>
  <c r="L108" i="84"/>
  <c r="P108" i="84"/>
  <c r="T108" i="84"/>
  <c r="G108" i="84"/>
  <c r="K108" i="84"/>
  <c r="O108" i="84"/>
  <c r="S108" i="84"/>
  <c r="E120" i="84"/>
  <c r="M108" i="84"/>
  <c r="I120" i="84" l="1"/>
  <c r="Q120" i="84"/>
  <c r="H120" i="84"/>
  <c r="O120" i="84"/>
  <c r="P120" i="84"/>
  <c r="D120" i="84"/>
  <c r="T120" i="84"/>
  <c r="F120" i="84"/>
  <c r="G120" i="84"/>
  <c r="N120" i="84"/>
  <c r="J120" i="84"/>
  <c r="K120" i="84"/>
  <c r="S120" i="84"/>
  <c r="R120" i="84"/>
  <c r="M78" i="55"/>
  <c r="L25" i="55"/>
  <c r="L78" i="55"/>
  <c r="M25" i="55"/>
  <c r="C25" i="55"/>
  <c r="D25" i="55"/>
  <c r="E25" i="55"/>
  <c r="F25" i="55"/>
  <c r="G25" i="55"/>
  <c r="H25" i="55"/>
  <c r="I25" i="55"/>
  <c r="J25" i="55"/>
  <c r="K25" i="55"/>
  <c r="C78" i="55"/>
  <c r="D78" i="55"/>
  <c r="E78" i="55"/>
  <c r="F78" i="55"/>
  <c r="G78" i="55"/>
  <c r="H78" i="55"/>
  <c r="I78" i="55"/>
  <c r="J78" i="55"/>
  <c r="K78" i="55"/>
  <c r="B65" i="30"/>
  <c r="C1" i="72" l="1"/>
  <c r="C250" i="72" s="1"/>
  <c r="B1" i="50"/>
  <c r="A1" i="60"/>
  <c r="A1" i="59"/>
  <c r="A1" i="58"/>
  <c r="A1" i="56"/>
  <c r="A32" i="56" s="1"/>
  <c r="A62" i="55"/>
  <c r="A28" i="55"/>
  <c r="A1" i="55"/>
  <c r="A210" i="28"/>
  <c r="A196" i="28"/>
  <c r="A186" i="28"/>
  <c r="A175" i="28"/>
  <c r="A165" i="28"/>
  <c r="A154" i="28"/>
  <c r="A129" i="28"/>
  <c r="A101" i="28"/>
  <c r="A76" i="28"/>
  <c r="A38" i="28"/>
  <c r="A26" i="28"/>
  <c r="A14" i="28"/>
  <c r="A1" i="28"/>
  <c r="C251" i="52"/>
  <c r="C126" i="52"/>
  <c r="C1" i="52"/>
  <c r="A44" i="7"/>
  <c r="A22" i="7"/>
  <c r="A1" i="7"/>
  <c r="A298" i="27"/>
  <c r="A271" i="27"/>
  <c r="A244" i="27"/>
  <c r="A217" i="27"/>
  <c r="A190" i="27"/>
  <c r="A163" i="27"/>
  <c r="A136" i="27"/>
  <c r="A109" i="27"/>
  <c r="A82" i="27"/>
  <c r="A55" i="27"/>
  <c r="A28" i="27"/>
  <c r="A1" i="27"/>
  <c r="A191" i="26"/>
  <c r="A173" i="26"/>
  <c r="A156" i="26"/>
  <c r="A139" i="26"/>
  <c r="A122" i="26"/>
  <c r="A104" i="26"/>
  <c r="A87" i="26"/>
  <c r="A18" i="26"/>
  <c r="A35" i="26"/>
  <c r="A53" i="26"/>
  <c r="A70" i="26"/>
  <c r="A1" i="26"/>
  <c r="A43" i="68"/>
  <c r="A30" i="68"/>
  <c r="A1" i="68"/>
  <c r="A100" i="66"/>
  <c r="A131" i="66"/>
  <c r="A66" i="66"/>
  <c r="A35" i="66"/>
  <c r="A1" i="66"/>
  <c r="A35" i="13"/>
  <c r="A57" i="12"/>
  <c r="A75" i="12"/>
  <c r="A39" i="12"/>
  <c r="A20" i="12"/>
  <c r="A1" i="12"/>
  <c r="A90" i="48"/>
  <c r="A119" i="48"/>
  <c r="A61" i="48"/>
  <c r="A31" i="48"/>
  <c r="A1" i="48"/>
  <c r="A1" i="61"/>
  <c r="A1" i="14"/>
  <c r="A14" i="2"/>
  <c r="A1" i="2"/>
  <c r="A1" i="83"/>
  <c r="A69" i="83" s="1"/>
  <c r="A137" i="83" l="1"/>
  <c r="C128" i="72"/>
  <c r="T137" i="84" l="1"/>
  <c r="S137" i="84"/>
  <c r="R137" i="84"/>
  <c r="Q137" i="84"/>
  <c r="P137" i="84"/>
  <c r="O137" i="84"/>
  <c r="N137" i="84"/>
  <c r="M137" i="84"/>
  <c r="L137" i="84"/>
  <c r="K137" i="84"/>
  <c r="J137" i="84"/>
  <c r="I137" i="84"/>
  <c r="H137" i="84"/>
  <c r="G137" i="84"/>
  <c r="F137" i="84"/>
  <c r="E137" i="84"/>
  <c r="D137" i="84"/>
  <c r="C137" i="84"/>
  <c r="T141" i="84"/>
  <c r="S141" i="84"/>
  <c r="R141" i="84"/>
  <c r="Q141" i="84"/>
  <c r="P141" i="84"/>
  <c r="O141" i="84"/>
  <c r="N141" i="84"/>
  <c r="M141" i="84"/>
  <c r="L141" i="84"/>
  <c r="K141" i="84"/>
  <c r="T139" i="84"/>
  <c r="T140" i="84" s="1"/>
  <c r="S139" i="84"/>
  <c r="S140" i="84" s="1"/>
  <c r="R139" i="84"/>
  <c r="R140" i="84" s="1"/>
  <c r="Q139" i="84"/>
  <c r="Q140" i="84" s="1"/>
  <c r="P139" i="84"/>
  <c r="P140" i="84" s="1"/>
  <c r="O139" i="84"/>
  <c r="O140" i="84" s="1"/>
  <c r="N139" i="84"/>
  <c r="N140" i="84" s="1"/>
  <c r="M139" i="84"/>
  <c r="M140" i="84" s="1"/>
  <c r="L139" i="84"/>
  <c r="L140" i="84" s="1"/>
  <c r="K139" i="84"/>
  <c r="K140" i="84" s="1"/>
  <c r="I159" i="84" l="1"/>
  <c r="G159" i="84"/>
  <c r="H159" i="84"/>
  <c r="L159" i="84"/>
  <c r="P159" i="84"/>
  <c r="T159" i="84"/>
  <c r="M159" i="84"/>
  <c r="Q159" i="84"/>
  <c r="J159" i="84"/>
  <c r="N159" i="84"/>
  <c r="R159" i="84"/>
  <c r="K159" i="84"/>
  <c r="O159" i="84"/>
  <c r="S159" i="84"/>
  <c r="D6" i="84"/>
  <c r="C6" i="84"/>
  <c r="D5" i="84"/>
  <c r="C5" i="84"/>
  <c r="D10" i="84"/>
  <c r="C10" i="84"/>
  <c r="C4" i="84"/>
  <c r="C133" i="84" s="1"/>
  <c r="T35" i="84"/>
  <c r="S35" i="84"/>
  <c r="R35" i="84"/>
  <c r="Q35" i="84"/>
  <c r="P35" i="84"/>
  <c r="O35" i="84"/>
  <c r="N35" i="84"/>
  <c r="M35" i="84"/>
  <c r="L35" i="84"/>
  <c r="K35" i="84"/>
  <c r="J35" i="84"/>
  <c r="I35" i="84"/>
  <c r="H35" i="84"/>
  <c r="G35" i="84"/>
  <c r="F35" i="84"/>
  <c r="E35" i="84"/>
  <c r="D35" i="84"/>
  <c r="C35" i="84"/>
  <c r="T34" i="84"/>
  <c r="S34" i="84"/>
  <c r="R34" i="84"/>
  <c r="Q34" i="84"/>
  <c r="P34" i="84"/>
  <c r="O34" i="84"/>
  <c r="N34" i="84"/>
  <c r="M34" i="84"/>
  <c r="L34" i="84"/>
  <c r="K34" i="84"/>
  <c r="J34" i="84"/>
  <c r="I34" i="84"/>
  <c r="H34" i="84"/>
  <c r="G34" i="84"/>
  <c r="F34" i="84"/>
  <c r="E34" i="84"/>
  <c r="D34" i="84"/>
  <c r="C34" i="84"/>
  <c r="T33" i="84"/>
  <c r="S33" i="84"/>
  <c r="R33" i="84"/>
  <c r="Q33" i="84"/>
  <c r="P33" i="84"/>
  <c r="O33" i="84"/>
  <c r="N33" i="84"/>
  <c r="M33" i="84"/>
  <c r="L33" i="84"/>
  <c r="K33" i="84"/>
  <c r="J33" i="84"/>
  <c r="I33" i="84"/>
  <c r="H33" i="84"/>
  <c r="G33" i="84"/>
  <c r="F33" i="84"/>
  <c r="E33" i="84"/>
  <c r="D33" i="84"/>
  <c r="C33" i="84"/>
  <c r="T32" i="84"/>
  <c r="S32" i="84"/>
  <c r="R32" i="84"/>
  <c r="Q32" i="84"/>
  <c r="P32" i="84"/>
  <c r="O32" i="84"/>
  <c r="N32" i="84"/>
  <c r="M32" i="84"/>
  <c r="L32" i="84"/>
  <c r="K32" i="84"/>
  <c r="J32" i="84"/>
  <c r="I32" i="84"/>
  <c r="H32" i="84"/>
  <c r="G32" i="84"/>
  <c r="F32" i="84"/>
  <c r="E32" i="84"/>
  <c r="D32" i="84"/>
  <c r="C32" i="84"/>
  <c r="T31" i="84"/>
  <c r="S31" i="84"/>
  <c r="R31" i="84"/>
  <c r="Q31" i="84"/>
  <c r="P31" i="84"/>
  <c r="O31" i="84"/>
  <c r="N31" i="84"/>
  <c r="M31" i="84"/>
  <c r="L31" i="84"/>
  <c r="K31" i="84"/>
  <c r="J31" i="84"/>
  <c r="I31" i="84"/>
  <c r="H31" i="84"/>
  <c r="G31" i="84"/>
  <c r="F31" i="84"/>
  <c r="E31" i="84"/>
  <c r="D31" i="84"/>
  <c r="C31" i="84"/>
  <c r="T12" i="84"/>
  <c r="S12" i="84"/>
  <c r="R12" i="84"/>
  <c r="Q12" i="84"/>
  <c r="P12" i="84"/>
  <c r="O12" i="84"/>
  <c r="N12" i="84"/>
  <c r="M12" i="84"/>
  <c r="L12" i="84"/>
  <c r="K12" i="84"/>
  <c r="J12" i="84"/>
  <c r="I12" i="84"/>
  <c r="H12" i="84"/>
  <c r="G12" i="84"/>
  <c r="F12" i="84"/>
  <c r="E12" i="84"/>
  <c r="D12" i="84"/>
  <c r="C12" i="84"/>
  <c r="T19" i="84"/>
  <c r="R19" i="84"/>
  <c r="Q19" i="84"/>
  <c r="P19" i="84"/>
  <c r="N19" i="84"/>
  <c r="M19" i="84"/>
  <c r="L19" i="84"/>
  <c r="J19" i="84"/>
  <c r="I19" i="84"/>
  <c r="H19" i="84"/>
  <c r="F19" i="84"/>
  <c r="E19" i="84"/>
  <c r="D19" i="84"/>
  <c r="T17" i="84"/>
  <c r="R17" i="84"/>
  <c r="Q17" i="84"/>
  <c r="P17" i="84"/>
  <c r="N17" i="84"/>
  <c r="M17" i="84"/>
  <c r="L17" i="84"/>
  <c r="J17" i="84"/>
  <c r="I17" i="84"/>
  <c r="H17" i="84"/>
  <c r="F17" i="84"/>
  <c r="E17" i="84"/>
  <c r="D17" i="84"/>
  <c r="T18" i="84"/>
  <c r="S18" i="84"/>
  <c r="R18" i="84"/>
  <c r="P18" i="84"/>
  <c r="O18" i="84"/>
  <c r="N18" i="84"/>
  <c r="L18" i="84"/>
  <c r="K18" i="84"/>
  <c r="J18" i="84"/>
  <c r="H18" i="84"/>
  <c r="G18" i="84"/>
  <c r="F18" i="84"/>
  <c r="D18" i="84"/>
  <c r="C18" i="84"/>
  <c r="T16" i="84"/>
  <c r="S16" i="84"/>
  <c r="R16" i="84"/>
  <c r="P16" i="84"/>
  <c r="O16" i="84"/>
  <c r="N16" i="84"/>
  <c r="L16" i="84"/>
  <c r="K16" i="84"/>
  <c r="J16" i="84"/>
  <c r="H16" i="84"/>
  <c r="G16" i="84"/>
  <c r="F16" i="84"/>
  <c r="D16" i="84"/>
  <c r="C16" i="84"/>
  <c r="T15" i="84"/>
  <c r="S15" i="84"/>
  <c r="R15" i="84"/>
  <c r="Q15" i="84"/>
  <c r="P15" i="84"/>
  <c r="O15" i="84"/>
  <c r="N15" i="84"/>
  <c r="M15" i="84"/>
  <c r="L15" i="84"/>
  <c r="K15" i="84"/>
  <c r="J15" i="84"/>
  <c r="I15" i="84"/>
  <c r="H15" i="84"/>
  <c r="G15" i="84"/>
  <c r="F15" i="84"/>
  <c r="E15" i="84"/>
  <c r="D15" i="84"/>
  <c r="C15" i="84"/>
  <c r="T14" i="84"/>
  <c r="S14" i="84"/>
  <c r="R14" i="84"/>
  <c r="P14" i="84"/>
  <c r="O14" i="84"/>
  <c r="N14" i="84"/>
  <c r="L14" i="84"/>
  <c r="K14" i="84"/>
  <c r="J14" i="84"/>
  <c r="H14" i="84"/>
  <c r="G14" i="84"/>
  <c r="F14" i="84"/>
  <c r="D14" i="84"/>
  <c r="C14" i="84"/>
  <c r="T13" i="84"/>
  <c r="S13" i="84"/>
  <c r="R13" i="84"/>
  <c r="P13" i="84"/>
  <c r="O13" i="84"/>
  <c r="N13" i="84"/>
  <c r="L13" i="84"/>
  <c r="K13" i="84"/>
  <c r="J13" i="84"/>
  <c r="H13" i="84"/>
  <c r="G13" i="84"/>
  <c r="F13" i="84"/>
  <c r="D13" i="84"/>
  <c r="C13" i="84"/>
  <c r="S21" i="84"/>
  <c r="R21" i="84"/>
  <c r="Q21" i="84"/>
  <c r="P21" i="84"/>
  <c r="O21" i="84"/>
  <c r="N21" i="84"/>
  <c r="M21" i="84"/>
  <c r="L21" i="84"/>
  <c r="K21" i="84"/>
  <c r="J21" i="84"/>
  <c r="I21" i="84"/>
  <c r="H21" i="84"/>
  <c r="S27" i="84"/>
  <c r="R27" i="84"/>
  <c r="Q27" i="84"/>
  <c r="P27" i="84"/>
  <c r="O27" i="84"/>
  <c r="N27" i="84"/>
  <c r="M27" i="84"/>
  <c r="L27" i="84"/>
  <c r="K27" i="84"/>
  <c r="J27" i="84"/>
  <c r="I27" i="84"/>
  <c r="H27" i="84"/>
  <c r="S26" i="84"/>
  <c r="R26" i="84"/>
  <c r="Q26" i="84"/>
  <c r="P26" i="84"/>
  <c r="O26" i="84"/>
  <c r="N26" i="84"/>
  <c r="M26" i="84"/>
  <c r="L26" i="84"/>
  <c r="K26" i="84"/>
  <c r="J26" i="84"/>
  <c r="I26" i="84"/>
  <c r="H26" i="84"/>
  <c r="S25" i="84"/>
  <c r="R25" i="84"/>
  <c r="Q25" i="84"/>
  <c r="P25" i="84"/>
  <c r="O25" i="84"/>
  <c r="N25" i="84"/>
  <c r="M25" i="84"/>
  <c r="L25" i="84"/>
  <c r="K25" i="84"/>
  <c r="J25" i="84"/>
  <c r="I25" i="84"/>
  <c r="H25" i="84"/>
  <c r="S24" i="84"/>
  <c r="R24" i="84"/>
  <c r="Q24" i="84"/>
  <c r="P24" i="84"/>
  <c r="O24" i="84"/>
  <c r="N24" i="84"/>
  <c r="M24" i="84"/>
  <c r="L24" i="84"/>
  <c r="K24" i="84"/>
  <c r="J24" i="84"/>
  <c r="I24" i="84"/>
  <c r="H24" i="84"/>
  <c r="S23" i="84"/>
  <c r="R23" i="84"/>
  <c r="Q23" i="84"/>
  <c r="P23" i="84"/>
  <c r="O23" i="84"/>
  <c r="N23" i="84"/>
  <c r="M23" i="84"/>
  <c r="L23" i="84"/>
  <c r="K23" i="84"/>
  <c r="J23" i="84"/>
  <c r="I23" i="84"/>
  <c r="H23" i="84"/>
  <c r="S22" i="84"/>
  <c r="R22" i="84"/>
  <c r="Q22" i="84"/>
  <c r="P22" i="84"/>
  <c r="O22" i="84"/>
  <c r="N22" i="84"/>
  <c r="M22" i="84"/>
  <c r="L22" i="84"/>
  <c r="K22" i="84"/>
  <c r="J22" i="84"/>
  <c r="I22" i="84"/>
  <c r="H22" i="84"/>
  <c r="T27" i="83" l="1"/>
  <c r="T27" i="84"/>
  <c r="T24" i="83"/>
  <c r="T24" i="84"/>
  <c r="T25" i="83"/>
  <c r="T25" i="84"/>
  <c r="T21" i="83"/>
  <c r="T21" i="84"/>
  <c r="T26" i="83"/>
  <c r="T26" i="84"/>
  <c r="T22" i="83"/>
  <c r="T22" i="84"/>
  <c r="T23" i="83"/>
  <c r="T23" i="84"/>
  <c r="E13" i="84"/>
  <c r="I13" i="84"/>
  <c r="M13" i="84"/>
  <c r="Q13" i="84"/>
  <c r="E14" i="84"/>
  <c r="I14" i="84"/>
  <c r="M14" i="84"/>
  <c r="Q14" i="84"/>
  <c r="E16" i="84"/>
  <c r="I16" i="84"/>
  <c r="M16" i="84"/>
  <c r="Q16" i="84"/>
  <c r="E18" i="84"/>
  <c r="I18" i="84"/>
  <c r="M18" i="84"/>
  <c r="Q18" i="84"/>
  <c r="C17" i="84"/>
  <c r="G17" i="84"/>
  <c r="K17" i="84"/>
  <c r="O17" i="84"/>
  <c r="S17" i="84"/>
  <c r="C19" i="84"/>
  <c r="G19" i="84"/>
  <c r="K19" i="84"/>
  <c r="O19" i="84"/>
  <c r="S19" i="84"/>
  <c r="D11" i="84"/>
  <c r="D37" i="84"/>
  <c r="D4" i="84"/>
  <c r="D133" i="84" s="1"/>
  <c r="D40" i="84"/>
  <c r="C151" i="83"/>
  <c r="D151" i="83"/>
  <c r="E151" i="83"/>
  <c r="F151" i="83"/>
  <c r="G151" i="83"/>
  <c r="H151" i="83"/>
  <c r="I151" i="83"/>
  <c r="J151" i="83"/>
  <c r="C152" i="83"/>
  <c r="D152" i="83"/>
  <c r="E152" i="83"/>
  <c r="F152" i="83"/>
  <c r="G152" i="83"/>
  <c r="H152" i="83"/>
  <c r="I152" i="83"/>
  <c r="J152" i="83"/>
  <c r="C153" i="83"/>
  <c r="D153" i="83"/>
  <c r="E153" i="83"/>
  <c r="F153" i="83"/>
  <c r="G153" i="83"/>
  <c r="H153" i="83"/>
  <c r="I153" i="83"/>
  <c r="J153" i="83"/>
  <c r="C154" i="83"/>
  <c r="D154" i="83"/>
  <c r="E154" i="83"/>
  <c r="F154" i="83"/>
  <c r="G154" i="83"/>
  <c r="H154" i="83"/>
  <c r="I154" i="83"/>
  <c r="J154" i="83"/>
  <c r="C155" i="83"/>
  <c r="D155" i="83"/>
  <c r="E155" i="83"/>
  <c r="F155" i="83"/>
  <c r="G155" i="83"/>
  <c r="H155" i="83"/>
  <c r="I155" i="83"/>
  <c r="J155" i="83"/>
  <c r="C156" i="83"/>
  <c r="D156" i="83"/>
  <c r="E156" i="83"/>
  <c r="F156" i="83"/>
  <c r="G156" i="83"/>
  <c r="H156" i="83"/>
  <c r="I156" i="83"/>
  <c r="J156" i="83"/>
  <c r="C157" i="83"/>
  <c r="D157" i="83"/>
  <c r="E157" i="83"/>
  <c r="F157" i="83"/>
  <c r="G157" i="83"/>
  <c r="H157" i="83"/>
  <c r="I157" i="83"/>
  <c r="J157" i="83"/>
  <c r="T133" i="83" l="1"/>
  <c r="S133" i="83"/>
  <c r="R133" i="83"/>
  <c r="Q133" i="83"/>
  <c r="P133" i="83"/>
  <c r="O133" i="83"/>
  <c r="N133" i="83"/>
  <c r="M133" i="83"/>
  <c r="L133" i="83"/>
  <c r="K133" i="83"/>
  <c r="J133" i="83"/>
  <c r="I133" i="83"/>
  <c r="H133" i="83"/>
  <c r="G133" i="83"/>
  <c r="F133" i="83"/>
  <c r="E133" i="83"/>
  <c r="D133" i="83"/>
  <c r="C133" i="83"/>
  <c r="T132" i="83"/>
  <c r="S132" i="83"/>
  <c r="R132" i="83"/>
  <c r="Q132" i="83"/>
  <c r="P132" i="83"/>
  <c r="O132" i="83"/>
  <c r="N132" i="83"/>
  <c r="M132" i="83"/>
  <c r="L132" i="83"/>
  <c r="K132" i="83"/>
  <c r="J132" i="83"/>
  <c r="I132" i="83"/>
  <c r="H132" i="83"/>
  <c r="G132" i="83"/>
  <c r="F132" i="83"/>
  <c r="E132" i="83"/>
  <c r="D132" i="83"/>
  <c r="C132" i="83"/>
  <c r="T131" i="83"/>
  <c r="S131" i="83"/>
  <c r="R131" i="83"/>
  <c r="Q131" i="83"/>
  <c r="P131" i="83"/>
  <c r="O131" i="83"/>
  <c r="N131" i="83"/>
  <c r="M131" i="83"/>
  <c r="L131" i="83"/>
  <c r="K131" i="83"/>
  <c r="J131" i="83"/>
  <c r="I131" i="83"/>
  <c r="H131" i="83"/>
  <c r="G131" i="83"/>
  <c r="F131" i="83"/>
  <c r="E131" i="83"/>
  <c r="D131" i="83"/>
  <c r="C131" i="83"/>
  <c r="T135" i="83"/>
  <c r="S135" i="83"/>
  <c r="R135" i="83"/>
  <c r="Q135" i="83"/>
  <c r="P135" i="83"/>
  <c r="O135" i="83"/>
  <c r="N135" i="83"/>
  <c r="M135" i="83"/>
  <c r="L135" i="83"/>
  <c r="K135" i="83"/>
  <c r="J135" i="83"/>
  <c r="I135" i="83"/>
  <c r="H135" i="83"/>
  <c r="G135" i="83"/>
  <c r="F135" i="83"/>
  <c r="E135" i="83"/>
  <c r="D135" i="83"/>
  <c r="C135" i="83"/>
  <c r="T128" i="83"/>
  <c r="S128" i="83"/>
  <c r="R128" i="83"/>
  <c r="Q128" i="83"/>
  <c r="P128" i="83"/>
  <c r="O128" i="83"/>
  <c r="N128" i="83"/>
  <c r="M128" i="83"/>
  <c r="L128" i="83"/>
  <c r="K128" i="83"/>
  <c r="J128" i="83"/>
  <c r="I128" i="83"/>
  <c r="H128" i="83"/>
  <c r="G128" i="83"/>
  <c r="F128" i="83"/>
  <c r="E128" i="83"/>
  <c r="D128" i="83"/>
  <c r="C128" i="83"/>
  <c r="T127" i="83"/>
  <c r="S127" i="83"/>
  <c r="R127" i="83"/>
  <c r="Q127" i="83"/>
  <c r="P127" i="83"/>
  <c r="O127" i="83"/>
  <c r="N127" i="83"/>
  <c r="M127" i="83"/>
  <c r="L127" i="83"/>
  <c r="K127" i="83"/>
  <c r="J127" i="83"/>
  <c r="I127" i="83"/>
  <c r="H127" i="83"/>
  <c r="G127" i="83"/>
  <c r="F127" i="83"/>
  <c r="E127" i="83"/>
  <c r="D127" i="83"/>
  <c r="C127" i="83"/>
  <c r="T126" i="83"/>
  <c r="S126" i="83"/>
  <c r="R126" i="83"/>
  <c r="Q126" i="83"/>
  <c r="P126" i="83"/>
  <c r="O126" i="83"/>
  <c r="N126" i="83"/>
  <c r="M126" i="83"/>
  <c r="L126" i="83"/>
  <c r="K126" i="83"/>
  <c r="J126" i="83"/>
  <c r="I126" i="83"/>
  <c r="H126" i="83"/>
  <c r="G126" i="83"/>
  <c r="F126" i="83"/>
  <c r="E126" i="83"/>
  <c r="D126" i="83"/>
  <c r="C126" i="83"/>
  <c r="T125" i="83"/>
  <c r="S125" i="83"/>
  <c r="R125" i="83"/>
  <c r="Q125" i="83"/>
  <c r="P125" i="83"/>
  <c r="O125" i="83"/>
  <c r="N125" i="83"/>
  <c r="M125" i="83"/>
  <c r="L125" i="83"/>
  <c r="K125" i="83"/>
  <c r="J125" i="83"/>
  <c r="I125" i="83"/>
  <c r="H125" i="83"/>
  <c r="G125" i="83"/>
  <c r="F125" i="83"/>
  <c r="E125" i="83"/>
  <c r="D125" i="83"/>
  <c r="H22" i="83" l="1"/>
  <c r="I22" i="83"/>
  <c r="J22" i="83"/>
  <c r="K22" i="83"/>
  <c r="L22" i="83"/>
  <c r="M22" i="83"/>
  <c r="N22" i="83"/>
  <c r="O22" i="83"/>
  <c r="P22" i="83"/>
  <c r="Q22" i="83"/>
  <c r="R22" i="83"/>
  <c r="S22" i="83"/>
  <c r="H23" i="83"/>
  <c r="I23" i="83"/>
  <c r="J23" i="83"/>
  <c r="K23" i="83"/>
  <c r="L23" i="83"/>
  <c r="M23" i="83"/>
  <c r="N23" i="83"/>
  <c r="O23" i="83"/>
  <c r="P23" i="83"/>
  <c r="Q23" i="83"/>
  <c r="R23" i="83"/>
  <c r="S23" i="83"/>
  <c r="H24" i="83"/>
  <c r="I24" i="83"/>
  <c r="J24" i="83"/>
  <c r="K24" i="83"/>
  <c r="L24" i="83"/>
  <c r="M24" i="83"/>
  <c r="N24" i="83"/>
  <c r="O24" i="83"/>
  <c r="P24" i="83"/>
  <c r="Q24" i="83"/>
  <c r="R24" i="83"/>
  <c r="S24" i="83"/>
  <c r="H25" i="83"/>
  <c r="I25" i="83"/>
  <c r="J25" i="83"/>
  <c r="K25" i="83"/>
  <c r="L25" i="83"/>
  <c r="M25" i="83"/>
  <c r="N25" i="83"/>
  <c r="O25" i="83"/>
  <c r="P25" i="83"/>
  <c r="Q25" i="83"/>
  <c r="R25" i="83"/>
  <c r="S25" i="83"/>
  <c r="H26" i="83"/>
  <c r="I26" i="83"/>
  <c r="J26" i="83"/>
  <c r="K26" i="83"/>
  <c r="L26" i="83"/>
  <c r="M26" i="83"/>
  <c r="N26" i="83"/>
  <c r="O26" i="83"/>
  <c r="P26" i="83"/>
  <c r="Q26" i="83"/>
  <c r="R26" i="83"/>
  <c r="S26" i="83"/>
  <c r="H27" i="83"/>
  <c r="I27" i="83"/>
  <c r="J27" i="83"/>
  <c r="K27" i="83"/>
  <c r="L27" i="83"/>
  <c r="M27" i="83"/>
  <c r="N27" i="83"/>
  <c r="O27" i="83"/>
  <c r="P27" i="83"/>
  <c r="Q27" i="83"/>
  <c r="R27" i="83"/>
  <c r="S27" i="83"/>
  <c r="H21" i="83"/>
  <c r="I21" i="83"/>
  <c r="J21" i="83"/>
  <c r="K21" i="83"/>
  <c r="L21" i="83"/>
  <c r="M21" i="83"/>
  <c r="N21" i="83"/>
  <c r="O21" i="83"/>
  <c r="P21" i="83"/>
  <c r="Q21" i="83"/>
  <c r="R21" i="83"/>
  <c r="S21" i="83"/>
  <c r="C146" i="66"/>
  <c r="D146" i="66"/>
  <c r="E146" i="66"/>
  <c r="F146" i="66"/>
  <c r="G146" i="66"/>
  <c r="H146" i="66"/>
  <c r="I146" i="66"/>
  <c r="J146" i="66"/>
  <c r="K146" i="66"/>
  <c r="C150" i="66"/>
  <c r="D150" i="66"/>
  <c r="E150" i="66"/>
  <c r="F150" i="66"/>
  <c r="G150" i="66"/>
  <c r="H150" i="66"/>
  <c r="I150" i="66"/>
  <c r="K150" i="66"/>
  <c r="L150" i="66"/>
  <c r="M150" i="66"/>
  <c r="N150" i="66"/>
  <c r="D159" i="66"/>
  <c r="D160" i="66"/>
  <c r="L160" i="66"/>
  <c r="J150" i="66" l="1"/>
  <c r="L159" i="66"/>
  <c r="H158" i="66"/>
  <c r="D157" i="66"/>
  <c r="L155" i="66"/>
  <c r="H154" i="66"/>
  <c r="L153" i="66"/>
  <c r="H152" i="66"/>
  <c r="D151" i="66"/>
  <c r="L149" i="66"/>
  <c r="D149" i="66"/>
  <c r="H148" i="66"/>
  <c r="D147" i="66"/>
  <c r="L145" i="66"/>
  <c r="D145" i="66"/>
  <c r="H144" i="66"/>
  <c r="L143" i="66"/>
  <c r="D143" i="66"/>
  <c r="H142" i="66"/>
  <c r="L141" i="66"/>
  <c r="D141" i="66"/>
  <c r="H140" i="66"/>
  <c r="L139" i="66"/>
  <c r="D139" i="66"/>
  <c r="H138" i="66"/>
  <c r="L137" i="66"/>
  <c r="D137" i="66"/>
  <c r="H136" i="66"/>
  <c r="L135" i="66"/>
  <c r="D135" i="66"/>
  <c r="H134" i="66"/>
  <c r="L133" i="66"/>
  <c r="D133" i="66"/>
  <c r="L157" i="66"/>
  <c r="H156" i="66"/>
  <c r="D155" i="66"/>
  <c r="D153" i="66"/>
  <c r="L151" i="66"/>
  <c r="L147" i="66"/>
  <c r="N152" i="66"/>
  <c r="N144" i="66"/>
  <c r="N136" i="66"/>
  <c r="H160" i="66"/>
  <c r="L158" i="66"/>
  <c r="H157" i="66"/>
  <c r="D156" i="66"/>
  <c r="L154" i="66"/>
  <c r="H153" i="66"/>
  <c r="D152" i="66"/>
  <c r="H149" i="66"/>
  <c r="L148" i="66"/>
  <c r="H147" i="66"/>
  <c r="L146" i="66"/>
  <c r="H145" i="66"/>
  <c r="L144" i="66"/>
  <c r="D144" i="66"/>
  <c r="H143" i="66"/>
  <c r="L142" i="66"/>
  <c r="D142" i="66"/>
  <c r="H141" i="66"/>
  <c r="L140" i="66"/>
  <c r="D140" i="66"/>
  <c r="H139" i="66"/>
  <c r="L138" i="66"/>
  <c r="D138" i="66"/>
  <c r="H137" i="66"/>
  <c r="L136" i="66"/>
  <c r="D136" i="66"/>
  <c r="H135" i="66"/>
  <c r="L134" i="66"/>
  <c r="D134" i="66"/>
  <c r="H133" i="66"/>
  <c r="H159" i="66"/>
  <c r="D158" i="66"/>
  <c r="L156" i="66"/>
  <c r="H155" i="66"/>
  <c r="D154" i="66"/>
  <c r="L152" i="66"/>
  <c r="H151" i="66"/>
  <c r="D148" i="66"/>
  <c r="K158" i="66"/>
  <c r="I160" i="66"/>
  <c r="I159" i="66"/>
  <c r="M158" i="66"/>
  <c r="E158" i="66"/>
  <c r="I157" i="66"/>
  <c r="M156" i="66"/>
  <c r="E156" i="66"/>
  <c r="I155" i="66"/>
  <c r="M154" i="66"/>
  <c r="E154" i="66"/>
  <c r="I153" i="66"/>
  <c r="M152" i="66"/>
  <c r="E152" i="66"/>
  <c r="I151" i="66"/>
  <c r="I149" i="66"/>
  <c r="M148" i="66"/>
  <c r="E148" i="66"/>
  <c r="I147" i="66"/>
  <c r="M146" i="66"/>
  <c r="M144" i="66"/>
  <c r="E144" i="66"/>
  <c r="M136" i="66"/>
  <c r="E136" i="66"/>
  <c r="C158" i="66"/>
  <c r="K142" i="66"/>
  <c r="C142" i="66"/>
  <c r="K134" i="66"/>
  <c r="C134" i="66"/>
  <c r="F160" i="66"/>
  <c r="F159" i="66"/>
  <c r="J156" i="66"/>
  <c r="F155" i="66"/>
  <c r="N153" i="66"/>
  <c r="J152" i="66"/>
  <c r="N147" i="66"/>
  <c r="F145" i="66"/>
  <c r="J144" i="66"/>
  <c r="N143" i="66"/>
  <c r="F143" i="66"/>
  <c r="J142" i="66"/>
  <c r="J140" i="66"/>
  <c r="N139" i="66"/>
  <c r="F139" i="66"/>
  <c r="J138" i="66"/>
  <c r="N137" i="66"/>
  <c r="F137" i="66"/>
  <c r="J136" i="66"/>
  <c r="N135" i="66"/>
  <c r="F135" i="66"/>
  <c r="J134" i="66"/>
  <c r="B97" i="66"/>
  <c r="N160" i="66"/>
  <c r="N159" i="66"/>
  <c r="J158" i="66"/>
  <c r="N155" i="66"/>
  <c r="J154" i="66"/>
  <c r="F153" i="66"/>
  <c r="N151" i="66"/>
  <c r="F151" i="66"/>
  <c r="J148" i="66"/>
  <c r="F147" i="66"/>
  <c r="N145" i="66"/>
  <c r="K160" i="66"/>
  <c r="C160" i="66"/>
  <c r="K159" i="66"/>
  <c r="C159" i="66"/>
  <c r="G158" i="66"/>
  <c r="K157" i="66"/>
  <c r="C157" i="66"/>
  <c r="G156" i="66"/>
  <c r="K155" i="66"/>
  <c r="C155" i="66"/>
  <c r="G154" i="66"/>
  <c r="K153" i="66"/>
  <c r="C153" i="66"/>
  <c r="G152" i="66"/>
  <c r="K151" i="66"/>
  <c r="C151" i="66"/>
  <c r="K149" i="66"/>
  <c r="C149" i="66"/>
  <c r="G148" i="66"/>
  <c r="K147" i="66"/>
  <c r="C147" i="66"/>
  <c r="K145" i="66"/>
  <c r="C145" i="66"/>
  <c r="G144" i="66"/>
  <c r="K143" i="66"/>
  <c r="C143" i="66"/>
  <c r="G142" i="66"/>
  <c r="K141" i="66"/>
  <c r="C141" i="66"/>
  <c r="G140" i="66"/>
  <c r="K139" i="66"/>
  <c r="C139" i="66"/>
  <c r="G138" i="66"/>
  <c r="K137" i="66"/>
  <c r="C137" i="66"/>
  <c r="G136" i="66"/>
  <c r="K135" i="66"/>
  <c r="C135" i="66"/>
  <c r="G134" i="66"/>
  <c r="K133" i="66"/>
  <c r="C133" i="66"/>
  <c r="N141" i="66"/>
  <c r="I156" i="66"/>
  <c r="G160" i="66"/>
  <c r="G159" i="66"/>
  <c r="G157" i="66"/>
  <c r="K156" i="66"/>
  <c r="C156" i="66"/>
  <c r="G155" i="66"/>
  <c r="K154" i="66"/>
  <c r="C154" i="66"/>
  <c r="G153" i="66"/>
  <c r="K152" i="66"/>
  <c r="C152" i="66"/>
  <c r="G151" i="66"/>
  <c r="G149" i="66"/>
  <c r="K148" i="66"/>
  <c r="C148" i="66"/>
  <c r="G147" i="66"/>
  <c r="G145" i="66"/>
  <c r="K144" i="66"/>
  <c r="C144" i="66"/>
  <c r="G143" i="66"/>
  <c r="G141" i="66"/>
  <c r="K140" i="66"/>
  <c r="C140" i="66"/>
  <c r="G139" i="66"/>
  <c r="K138" i="66"/>
  <c r="C138" i="66"/>
  <c r="G137" i="66"/>
  <c r="K136" i="66"/>
  <c r="C136" i="66"/>
  <c r="G135" i="66"/>
  <c r="G133" i="66"/>
  <c r="F149" i="66"/>
  <c r="F141" i="66"/>
  <c r="I140" i="66"/>
  <c r="F133" i="66"/>
  <c r="M160" i="66"/>
  <c r="E160" i="66"/>
  <c r="M159" i="66"/>
  <c r="E159" i="66"/>
  <c r="I158" i="66"/>
  <c r="M157" i="66"/>
  <c r="E157" i="66"/>
  <c r="M155" i="66"/>
  <c r="E155" i="66"/>
  <c r="I154" i="66"/>
  <c r="M153" i="66"/>
  <c r="E153" i="66"/>
  <c r="I152" i="66"/>
  <c r="M151" i="66"/>
  <c r="E151" i="66"/>
  <c r="M149" i="66"/>
  <c r="E149" i="66"/>
  <c r="M147" i="66"/>
  <c r="E147" i="66"/>
  <c r="M145" i="66"/>
  <c r="E145" i="66"/>
  <c r="I144" i="66"/>
  <c r="M143" i="66"/>
  <c r="E143" i="66"/>
  <c r="I142" i="66"/>
  <c r="M141" i="66"/>
  <c r="E141" i="66"/>
  <c r="M139" i="66"/>
  <c r="E139" i="66"/>
  <c r="I138" i="66"/>
  <c r="M137" i="66"/>
  <c r="E137" i="66"/>
  <c r="I136" i="66"/>
  <c r="M135" i="66"/>
  <c r="E135" i="66"/>
  <c r="I134" i="66"/>
  <c r="M133" i="66"/>
  <c r="E133" i="66"/>
  <c r="N157" i="66"/>
  <c r="F157" i="66"/>
  <c r="I148" i="66"/>
  <c r="J159" i="66"/>
  <c r="N158" i="66"/>
  <c r="F158" i="66"/>
  <c r="J157" i="66"/>
  <c r="N156" i="66"/>
  <c r="F156" i="66"/>
  <c r="J155" i="66"/>
  <c r="N154" i="66"/>
  <c r="F154" i="66"/>
  <c r="F152" i="66"/>
  <c r="J151" i="66"/>
  <c r="J149" i="66"/>
  <c r="N148" i="66"/>
  <c r="F148" i="66"/>
  <c r="J147" i="66"/>
  <c r="N146" i="66"/>
  <c r="F144" i="66"/>
  <c r="J143" i="66"/>
  <c r="N142" i="66"/>
  <c r="F142" i="66"/>
  <c r="J141" i="66"/>
  <c r="N140" i="66"/>
  <c r="F140" i="66"/>
  <c r="J139" i="66"/>
  <c r="N138" i="66"/>
  <c r="F138" i="66"/>
  <c r="F136" i="66"/>
  <c r="J135" i="66"/>
  <c r="N134" i="66"/>
  <c r="F134" i="66"/>
  <c r="J133" i="66"/>
  <c r="I145" i="66"/>
  <c r="I143" i="66"/>
  <c r="M142" i="66"/>
  <c r="E142" i="66"/>
  <c r="I141" i="66"/>
  <c r="M140" i="66"/>
  <c r="E140" i="66"/>
  <c r="I139" i="66"/>
  <c r="M138" i="66"/>
  <c r="E138" i="66"/>
  <c r="I137" i="66"/>
  <c r="I135" i="66"/>
  <c r="M134" i="66"/>
  <c r="E134" i="66"/>
  <c r="I133" i="66"/>
  <c r="N149" i="66"/>
  <c r="N133" i="66"/>
  <c r="J160" i="66"/>
  <c r="J145" i="66"/>
  <c r="J153" i="66"/>
  <c r="J137" i="66"/>
  <c r="D37" i="83"/>
  <c r="D6" i="83"/>
  <c r="C6" i="83"/>
  <c r="D5" i="83"/>
  <c r="C5" i="83"/>
  <c r="D10" i="83"/>
  <c r="C10" i="83"/>
  <c r="C4" i="83"/>
  <c r="C134" i="83" s="1"/>
  <c r="D11" i="83" l="1"/>
  <c r="D4" i="83"/>
  <c r="D134" i="83" s="1"/>
  <c r="D40" i="83"/>
  <c r="D3" i="50"/>
  <c r="D13" i="59" s="1"/>
  <c r="E3" i="50"/>
  <c r="E13" i="59" s="1"/>
  <c r="F3" i="50"/>
  <c r="F13" i="59" s="1"/>
  <c r="G3" i="50"/>
  <c r="G13" i="59" s="1"/>
  <c r="H3" i="50"/>
  <c r="H13" i="59" s="1"/>
  <c r="I3" i="50"/>
  <c r="I13" i="59" s="1"/>
  <c r="J3" i="50"/>
  <c r="J13" i="59" s="1"/>
  <c r="K3" i="50"/>
  <c r="K13" i="59" s="1"/>
  <c r="L3" i="50"/>
  <c r="L13" i="59" s="1"/>
  <c r="M3" i="50"/>
  <c r="M13" i="59" s="1"/>
  <c r="N3" i="50"/>
  <c r="N13" i="59" s="1"/>
  <c r="O3" i="50"/>
  <c r="P3" i="50"/>
  <c r="Q3" i="50"/>
  <c r="Q13" i="59" s="1"/>
  <c r="R3" i="50"/>
  <c r="S3" i="50"/>
  <c r="T3" i="50"/>
  <c r="D4" i="50"/>
  <c r="E4" i="50"/>
  <c r="F4" i="50"/>
  <c r="G4" i="50"/>
  <c r="H4" i="50"/>
  <c r="I4" i="50"/>
  <c r="J4" i="50"/>
  <c r="K4" i="50"/>
  <c r="L4" i="50"/>
  <c r="M4" i="50"/>
  <c r="N4" i="50"/>
  <c r="O4" i="50"/>
  <c r="P4" i="50"/>
  <c r="Q4" i="50"/>
  <c r="R4" i="50"/>
  <c r="S4" i="50"/>
  <c r="T4" i="50"/>
  <c r="D5" i="50"/>
  <c r="E5" i="50"/>
  <c r="F5" i="50"/>
  <c r="G5" i="50"/>
  <c r="H5" i="50"/>
  <c r="I5" i="50"/>
  <c r="J5" i="50"/>
  <c r="K5" i="50"/>
  <c r="L5" i="50"/>
  <c r="M5" i="50"/>
  <c r="N5" i="50"/>
  <c r="O5" i="50"/>
  <c r="P5" i="50"/>
  <c r="Q5" i="50"/>
  <c r="R5" i="50"/>
  <c r="S5" i="50"/>
  <c r="T5" i="50"/>
  <c r="D6" i="50"/>
  <c r="E6" i="50"/>
  <c r="F6" i="50"/>
  <c r="G6" i="50"/>
  <c r="H6" i="50"/>
  <c r="I6" i="50"/>
  <c r="J6" i="50"/>
  <c r="K6" i="50"/>
  <c r="L6" i="50"/>
  <c r="M6" i="50"/>
  <c r="N6" i="50"/>
  <c r="O6" i="50"/>
  <c r="P6" i="50"/>
  <c r="Q6" i="50"/>
  <c r="R6" i="50"/>
  <c r="S6" i="50"/>
  <c r="T6" i="50"/>
  <c r="D7" i="50"/>
  <c r="E7" i="50"/>
  <c r="F7" i="50"/>
  <c r="G7" i="50"/>
  <c r="H7" i="50"/>
  <c r="I7" i="50"/>
  <c r="J7" i="50"/>
  <c r="K7" i="50"/>
  <c r="L7" i="50"/>
  <c r="M7" i="50"/>
  <c r="N7" i="50"/>
  <c r="O7" i="50"/>
  <c r="P7" i="50"/>
  <c r="Q7" i="50"/>
  <c r="R7" i="50"/>
  <c r="S7" i="50"/>
  <c r="T7" i="50"/>
  <c r="D8" i="50"/>
  <c r="E8" i="50"/>
  <c r="F8" i="50"/>
  <c r="G8" i="50"/>
  <c r="H8" i="50"/>
  <c r="I8" i="50"/>
  <c r="J8" i="50"/>
  <c r="K8" i="50"/>
  <c r="L8" i="50"/>
  <c r="M8" i="50"/>
  <c r="N8" i="50"/>
  <c r="O8" i="50"/>
  <c r="P8" i="50"/>
  <c r="Q8" i="50"/>
  <c r="R8" i="50"/>
  <c r="S8" i="50"/>
  <c r="T8" i="50"/>
  <c r="D9" i="50"/>
  <c r="E9" i="50"/>
  <c r="F9" i="50"/>
  <c r="G9" i="50"/>
  <c r="H9" i="50"/>
  <c r="I9" i="50"/>
  <c r="J9" i="50"/>
  <c r="K9" i="50"/>
  <c r="L9" i="50"/>
  <c r="M9" i="50"/>
  <c r="N9" i="50"/>
  <c r="O9" i="50"/>
  <c r="P9" i="50"/>
  <c r="Q9" i="50"/>
  <c r="R9" i="50"/>
  <c r="S9" i="50"/>
  <c r="T9" i="50"/>
  <c r="D10" i="50"/>
  <c r="E10" i="50"/>
  <c r="F10" i="50"/>
  <c r="G10" i="50"/>
  <c r="H10" i="50"/>
  <c r="I10" i="50"/>
  <c r="J10" i="50"/>
  <c r="K10" i="50"/>
  <c r="L10" i="50"/>
  <c r="M10" i="50"/>
  <c r="N10" i="50"/>
  <c r="O10" i="50"/>
  <c r="P10" i="50"/>
  <c r="Q10" i="50"/>
  <c r="R10" i="50"/>
  <c r="S10" i="50"/>
  <c r="T10" i="50"/>
  <c r="D11" i="50"/>
  <c r="E11" i="50"/>
  <c r="F11" i="50"/>
  <c r="G11" i="50"/>
  <c r="H11" i="50"/>
  <c r="I11" i="50"/>
  <c r="J11" i="50"/>
  <c r="K11" i="50"/>
  <c r="L11" i="50"/>
  <c r="M11" i="50"/>
  <c r="N11" i="50"/>
  <c r="O11" i="50"/>
  <c r="P11" i="50"/>
  <c r="Q11" i="50"/>
  <c r="R11" i="50"/>
  <c r="S11" i="50"/>
  <c r="T11" i="50"/>
  <c r="D12" i="50"/>
  <c r="E12" i="50"/>
  <c r="F12" i="50"/>
  <c r="G12" i="50"/>
  <c r="H12" i="50"/>
  <c r="I12" i="50"/>
  <c r="J12" i="50"/>
  <c r="K12" i="50"/>
  <c r="L12" i="50"/>
  <c r="M12" i="50"/>
  <c r="N12" i="50"/>
  <c r="O12" i="50"/>
  <c r="P12" i="50"/>
  <c r="Q12" i="50"/>
  <c r="R12" i="50"/>
  <c r="S12" i="50"/>
  <c r="T12" i="50"/>
  <c r="D13" i="50"/>
  <c r="E13" i="50"/>
  <c r="F13" i="50"/>
  <c r="G13" i="50"/>
  <c r="H13" i="50"/>
  <c r="I13" i="50"/>
  <c r="J13" i="50"/>
  <c r="K13" i="50"/>
  <c r="L13" i="50"/>
  <c r="M13" i="50"/>
  <c r="N13" i="50"/>
  <c r="O13" i="50"/>
  <c r="P13" i="50"/>
  <c r="Q13" i="50"/>
  <c r="R13" i="50"/>
  <c r="S13" i="50"/>
  <c r="T13" i="50"/>
  <c r="D14" i="50"/>
  <c r="E14" i="50"/>
  <c r="F14" i="50"/>
  <c r="G14" i="50"/>
  <c r="H14" i="50"/>
  <c r="I14" i="50"/>
  <c r="J14" i="50"/>
  <c r="K14" i="50"/>
  <c r="L14" i="50"/>
  <c r="M14" i="50"/>
  <c r="N14" i="50"/>
  <c r="O14" i="50"/>
  <c r="P14" i="50"/>
  <c r="Q14" i="50"/>
  <c r="R14" i="50"/>
  <c r="S14" i="50"/>
  <c r="T14" i="50"/>
  <c r="D15" i="50"/>
  <c r="E15" i="50"/>
  <c r="F15" i="50"/>
  <c r="G15" i="50"/>
  <c r="H15" i="50"/>
  <c r="I15" i="50"/>
  <c r="J15" i="50"/>
  <c r="K15" i="50"/>
  <c r="L15" i="50"/>
  <c r="M15" i="50"/>
  <c r="N15" i="50"/>
  <c r="O15" i="50"/>
  <c r="P15" i="50"/>
  <c r="Q15" i="50"/>
  <c r="R15" i="50"/>
  <c r="S15" i="50"/>
  <c r="T15" i="50"/>
  <c r="D16" i="50"/>
  <c r="E16" i="50"/>
  <c r="F16" i="50"/>
  <c r="G16" i="50"/>
  <c r="H16" i="50"/>
  <c r="I16" i="50"/>
  <c r="J16" i="50"/>
  <c r="K16" i="50"/>
  <c r="L16" i="50"/>
  <c r="M16" i="50"/>
  <c r="N16" i="50"/>
  <c r="O16" i="50"/>
  <c r="P16" i="50"/>
  <c r="Q16" i="50"/>
  <c r="R16" i="50"/>
  <c r="S16" i="50"/>
  <c r="T16" i="50"/>
  <c r="D17" i="50"/>
  <c r="E17" i="50"/>
  <c r="F17" i="50"/>
  <c r="G17" i="50"/>
  <c r="H17" i="50"/>
  <c r="I17" i="50"/>
  <c r="J17" i="50"/>
  <c r="K17" i="50"/>
  <c r="L17" i="50"/>
  <c r="M17" i="50"/>
  <c r="N17" i="50"/>
  <c r="O17" i="50"/>
  <c r="P17" i="50"/>
  <c r="Q17" i="50"/>
  <c r="R17" i="50"/>
  <c r="S17" i="50"/>
  <c r="T17" i="50"/>
  <c r="D18" i="50"/>
  <c r="E18" i="50"/>
  <c r="F18" i="50"/>
  <c r="G18" i="50"/>
  <c r="H18" i="50"/>
  <c r="I18" i="50"/>
  <c r="J18" i="50"/>
  <c r="K18" i="50"/>
  <c r="L18" i="50"/>
  <c r="M18" i="50"/>
  <c r="N18" i="50"/>
  <c r="O18" i="50"/>
  <c r="P18" i="50"/>
  <c r="Q18" i="50"/>
  <c r="R18" i="50"/>
  <c r="S18" i="50"/>
  <c r="T18" i="50"/>
  <c r="D19" i="50"/>
  <c r="E19" i="50"/>
  <c r="F19" i="50"/>
  <c r="G19" i="50"/>
  <c r="H19" i="50"/>
  <c r="I19" i="50"/>
  <c r="J19" i="50"/>
  <c r="K19" i="50"/>
  <c r="L19" i="50"/>
  <c r="M19" i="50"/>
  <c r="N19" i="50"/>
  <c r="O19" i="50"/>
  <c r="P19" i="50"/>
  <c r="Q19" i="50"/>
  <c r="R19" i="50"/>
  <c r="S19" i="50"/>
  <c r="T19" i="50"/>
  <c r="D20" i="50"/>
  <c r="E20" i="50"/>
  <c r="F20" i="50"/>
  <c r="G20" i="50"/>
  <c r="H20" i="50"/>
  <c r="I20" i="50"/>
  <c r="J20" i="50"/>
  <c r="K20" i="50"/>
  <c r="L20" i="50"/>
  <c r="M20" i="50"/>
  <c r="N20" i="50"/>
  <c r="O20" i="50"/>
  <c r="P20" i="50"/>
  <c r="Q20" i="50"/>
  <c r="R20" i="50"/>
  <c r="S20" i="50"/>
  <c r="T20" i="50"/>
  <c r="D22" i="50"/>
  <c r="E22" i="50"/>
  <c r="F22" i="50"/>
  <c r="G22" i="50"/>
  <c r="H22" i="50"/>
  <c r="I22" i="50"/>
  <c r="J22" i="50"/>
  <c r="K22" i="50"/>
  <c r="L22" i="50"/>
  <c r="M22" i="50"/>
  <c r="N22" i="50"/>
  <c r="O22" i="50"/>
  <c r="P22" i="50"/>
  <c r="Q22" i="50"/>
  <c r="R22" i="50"/>
  <c r="S22" i="50"/>
  <c r="T22" i="50"/>
  <c r="D23" i="50"/>
  <c r="E23" i="50"/>
  <c r="F23" i="50"/>
  <c r="G23" i="50"/>
  <c r="H23" i="50"/>
  <c r="I23" i="50"/>
  <c r="J23" i="50"/>
  <c r="K23" i="50"/>
  <c r="L23" i="50"/>
  <c r="M23" i="50"/>
  <c r="N23" i="50"/>
  <c r="O23" i="50"/>
  <c r="P23" i="50"/>
  <c r="Q23" i="50"/>
  <c r="R23" i="50"/>
  <c r="S23" i="50"/>
  <c r="T23" i="50"/>
  <c r="D24" i="50"/>
  <c r="E24" i="50"/>
  <c r="F24" i="50"/>
  <c r="G24" i="50"/>
  <c r="H24" i="50"/>
  <c r="I24" i="50"/>
  <c r="J24" i="50"/>
  <c r="K24" i="50"/>
  <c r="L24" i="50"/>
  <c r="M24" i="50"/>
  <c r="N24" i="50"/>
  <c r="O24" i="50"/>
  <c r="P24" i="50"/>
  <c r="Q24" i="50"/>
  <c r="R24" i="50"/>
  <c r="S24" i="50"/>
  <c r="T24" i="50"/>
  <c r="D25" i="50"/>
  <c r="E25" i="50"/>
  <c r="F25" i="50"/>
  <c r="G25" i="50"/>
  <c r="H25" i="50"/>
  <c r="I25" i="50"/>
  <c r="J25" i="50"/>
  <c r="K25" i="50"/>
  <c r="L25" i="50"/>
  <c r="M25" i="50"/>
  <c r="N25" i="50"/>
  <c r="O25" i="50"/>
  <c r="P25" i="50"/>
  <c r="Q25" i="50"/>
  <c r="R25" i="50"/>
  <c r="S25" i="50"/>
  <c r="T25" i="50"/>
  <c r="D38" i="50"/>
  <c r="E38" i="50"/>
  <c r="F38" i="50"/>
  <c r="G38" i="50"/>
  <c r="H38" i="50"/>
  <c r="I38" i="50"/>
  <c r="J38" i="50"/>
  <c r="K38" i="50"/>
  <c r="L38" i="50"/>
  <c r="M38" i="50"/>
  <c r="N38" i="50"/>
  <c r="O38" i="50"/>
  <c r="P38" i="50"/>
  <c r="Q38" i="50"/>
  <c r="R38" i="50"/>
  <c r="S38" i="50"/>
  <c r="D39" i="50"/>
  <c r="E39" i="50"/>
  <c r="F39" i="50"/>
  <c r="G39" i="50"/>
  <c r="H39" i="50"/>
  <c r="I39" i="50"/>
  <c r="J39" i="50"/>
  <c r="K39" i="50"/>
  <c r="L39" i="50"/>
  <c r="M39" i="50"/>
  <c r="N39" i="50"/>
  <c r="O39" i="50"/>
  <c r="P39" i="50"/>
  <c r="Q39" i="50"/>
  <c r="R39" i="50"/>
  <c r="S39" i="50"/>
  <c r="D40" i="50"/>
  <c r="E40" i="50"/>
  <c r="F40" i="50"/>
  <c r="G40" i="50"/>
  <c r="H40" i="50"/>
  <c r="I40" i="50"/>
  <c r="J40" i="50"/>
  <c r="K40" i="50"/>
  <c r="L40" i="50"/>
  <c r="M40" i="50"/>
  <c r="N40" i="50"/>
  <c r="O40" i="50"/>
  <c r="P40" i="50"/>
  <c r="Q40" i="50"/>
  <c r="R40" i="50"/>
  <c r="S40" i="50"/>
  <c r="C39" i="50"/>
  <c r="C40" i="50"/>
  <c r="C38" i="50"/>
  <c r="C25" i="50"/>
  <c r="C24" i="50"/>
  <c r="C23" i="50"/>
  <c r="C22" i="50"/>
  <c r="C20" i="50"/>
  <c r="C19" i="50"/>
  <c r="C18" i="50"/>
  <c r="C17" i="50"/>
  <c r="C16" i="50"/>
  <c r="C15" i="50"/>
  <c r="C14" i="50"/>
  <c r="C13" i="50"/>
  <c r="C12" i="50"/>
  <c r="C11" i="50"/>
  <c r="C10" i="50"/>
  <c r="C9" i="50"/>
  <c r="C8" i="50"/>
  <c r="C7" i="50"/>
  <c r="C5" i="50"/>
  <c r="C6" i="50"/>
  <c r="C4" i="50"/>
  <c r="C3" i="50"/>
  <c r="C13" i="59" s="1"/>
  <c r="A7" i="50" l="1"/>
  <c r="A8" i="50"/>
  <c r="A9" i="50"/>
  <c r="A10" i="50"/>
  <c r="A18" i="50"/>
  <c r="A3" i="50"/>
  <c r="A11" i="50"/>
  <c r="A4" i="50"/>
  <c r="A12" i="50"/>
  <c r="A6" i="50"/>
  <c r="A13" i="50"/>
  <c r="A5" i="50"/>
  <c r="A14" i="50"/>
  <c r="A15" i="50"/>
  <c r="A24" i="50"/>
  <c r="A16" i="50"/>
  <c r="A25" i="50"/>
  <c r="A17" i="50"/>
  <c r="A19" i="50"/>
  <c r="A20" i="50"/>
  <c r="A22" i="50"/>
  <c r="A23" i="50"/>
  <c r="L84" i="83"/>
  <c r="L83" i="84"/>
  <c r="S83" i="83"/>
  <c r="S82" i="84"/>
  <c r="T82" i="83"/>
  <c r="T81" i="84"/>
  <c r="Q81" i="83"/>
  <c r="Q80" i="84"/>
  <c r="R80" i="83"/>
  <c r="R79" i="84"/>
  <c r="Q78" i="83"/>
  <c r="Q77" i="84"/>
  <c r="R77" i="83"/>
  <c r="R76" i="84"/>
  <c r="K76" i="83"/>
  <c r="K75" i="84"/>
  <c r="H75" i="83"/>
  <c r="H74" i="84"/>
  <c r="S73" i="83"/>
  <c r="S72" i="84"/>
  <c r="G73" i="83"/>
  <c r="G72" i="84"/>
  <c r="H72" i="83"/>
  <c r="H136" i="83" s="1"/>
  <c r="H71" i="84"/>
  <c r="G84" i="83"/>
  <c r="G83" i="84"/>
  <c r="N83" i="83"/>
  <c r="N82" i="84"/>
  <c r="J83" i="83"/>
  <c r="J82" i="84"/>
  <c r="S82" i="83"/>
  <c r="S81" i="84"/>
  <c r="O82" i="83"/>
  <c r="O81" i="84"/>
  <c r="K82" i="83"/>
  <c r="K81" i="84"/>
  <c r="G82" i="83"/>
  <c r="G81" i="84"/>
  <c r="T81" i="83"/>
  <c r="T80" i="84"/>
  <c r="P81" i="83"/>
  <c r="P80" i="84"/>
  <c r="L81" i="83"/>
  <c r="L80" i="84"/>
  <c r="H81" i="83"/>
  <c r="H80" i="84"/>
  <c r="Q80" i="83"/>
  <c r="Q79" i="84"/>
  <c r="M80" i="83"/>
  <c r="M79" i="84"/>
  <c r="I80" i="83"/>
  <c r="I79" i="84"/>
  <c r="T78" i="83"/>
  <c r="T77" i="84"/>
  <c r="P78" i="83"/>
  <c r="P77" i="84"/>
  <c r="L78" i="83"/>
  <c r="L77" i="84"/>
  <c r="H78" i="83"/>
  <c r="H77" i="84"/>
  <c r="Q77" i="83"/>
  <c r="Q76" i="84"/>
  <c r="M77" i="83"/>
  <c r="M76" i="84"/>
  <c r="I77" i="83"/>
  <c r="I76" i="84"/>
  <c r="R76" i="83"/>
  <c r="R75" i="84"/>
  <c r="N76" i="83"/>
  <c r="N75" i="84"/>
  <c r="J76" i="83"/>
  <c r="J75" i="84"/>
  <c r="S75" i="83"/>
  <c r="S74" i="84"/>
  <c r="O75" i="83"/>
  <c r="O74" i="84"/>
  <c r="K75" i="83"/>
  <c r="K74" i="84"/>
  <c r="G75" i="83"/>
  <c r="G74" i="84"/>
  <c r="T74" i="83"/>
  <c r="T73" i="84"/>
  <c r="P74" i="83"/>
  <c r="P73" i="84"/>
  <c r="L74" i="83"/>
  <c r="L73" i="84"/>
  <c r="H74" i="83"/>
  <c r="H73" i="84"/>
  <c r="R73" i="83"/>
  <c r="R72" i="84"/>
  <c r="N73" i="83"/>
  <c r="N72" i="84"/>
  <c r="J73" i="83"/>
  <c r="J72" i="84"/>
  <c r="S72" i="83"/>
  <c r="S136" i="83" s="1"/>
  <c r="S71" i="84"/>
  <c r="O72" i="83"/>
  <c r="O136" i="83" s="1"/>
  <c r="O71" i="84"/>
  <c r="K72" i="83"/>
  <c r="K136" i="83" s="1"/>
  <c r="K71" i="84"/>
  <c r="G72" i="83"/>
  <c r="G136" i="83" s="1"/>
  <c r="G71" i="84"/>
  <c r="T84" i="83"/>
  <c r="T83" i="84"/>
  <c r="H84" i="83"/>
  <c r="H83" i="84"/>
  <c r="O83" i="83"/>
  <c r="O82" i="84"/>
  <c r="G83" i="83"/>
  <c r="G82" i="84"/>
  <c r="L82" i="83"/>
  <c r="L81" i="84"/>
  <c r="I81" i="83"/>
  <c r="I80" i="84"/>
  <c r="N80" i="83"/>
  <c r="N79" i="84"/>
  <c r="M78" i="83"/>
  <c r="M77" i="84"/>
  <c r="J77" i="83"/>
  <c r="J76" i="84"/>
  <c r="S76" i="83"/>
  <c r="S75" i="84"/>
  <c r="G76" i="83"/>
  <c r="G75" i="84"/>
  <c r="L75" i="83"/>
  <c r="L74" i="84"/>
  <c r="Q74" i="83"/>
  <c r="Q73" i="84"/>
  <c r="I74" i="83"/>
  <c r="I73" i="84"/>
  <c r="O73" i="83"/>
  <c r="O72" i="84"/>
  <c r="T72" i="83"/>
  <c r="T136" i="83" s="1"/>
  <c r="T71" i="84"/>
  <c r="L72" i="83"/>
  <c r="L136" i="83" s="1"/>
  <c r="L71" i="84"/>
  <c r="K84" i="83"/>
  <c r="K83" i="84"/>
  <c r="R84" i="83"/>
  <c r="R83" i="84"/>
  <c r="N84" i="83"/>
  <c r="N83" i="84"/>
  <c r="J84" i="83"/>
  <c r="J83" i="84"/>
  <c r="Q83" i="83"/>
  <c r="Q82" i="84"/>
  <c r="M83" i="83"/>
  <c r="M82" i="84"/>
  <c r="I83" i="83"/>
  <c r="I82" i="84"/>
  <c r="R82" i="83"/>
  <c r="R81" i="84"/>
  <c r="N82" i="83"/>
  <c r="N81" i="84"/>
  <c r="J82" i="83"/>
  <c r="J81" i="84"/>
  <c r="S81" i="83"/>
  <c r="S80" i="84"/>
  <c r="O81" i="83"/>
  <c r="O80" i="84"/>
  <c r="K81" i="83"/>
  <c r="K80" i="84"/>
  <c r="G81" i="83"/>
  <c r="G80" i="84"/>
  <c r="T80" i="83"/>
  <c r="T79" i="84"/>
  <c r="P80" i="83"/>
  <c r="P79" i="84"/>
  <c r="L80" i="83"/>
  <c r="L79" i="84"/>
  <c r="H80" i="83"/>
  <c r="H79" i="84"/>
  <c r="S78" i="83"/>
  <c r="S77" i="84"/>
  <c r="O78" i="83"/>
  <c r="O77" i="84"/>
  <c r="K78" i="83"/>
  <c r="K77" i="84"/>
  <c r="G78" i="83"/>
  <c r="G77" i="84"/>
  <c r="T77" i="83"/>
  <c r="T76" i="84"/>
  <c r="P77" i="83"/>
  <c r="P76" i="84"/>
  <c r="L77" i="83"/>
  <c r="L76" i="84"/>
  <c r="H77" i="83"/>
  <c r="H76" i="84"/>
  <c r="Q76" i="83"/>
  <c r="Q75" i="84"/>
  <c r="M76" i="83"/>
  <c r="M75" i="84"/>
  <c r="I76" i="83"/>
  <c r="I75" i="84"/>
  <c r="R75" i="83"/>
  <c r="R74" i="84"/>
  <c r="N75" i="83"/>
  <c r="N74" i="84"/>
  <c r="J75" i="83"/>
  <c r="J74" i="84"/>
  <c r="S74" i="83"/>
  <c r="S73" i="84"/>
  <c r="O74" i="83"/>
  <c r="O73" i="84"/>
  <c r="K74" i="83"/>
  <c r="K73" i="84"/>
  <c r="G74" i="83"/>
  <c r="G73" i="84"/>
  <c r="Q73" i="83"/>
  <c r="Q72" i="84"/>
  <c r="M73" i="83"/>
  <c r="M72" i="84"/>
  <c r="I73" i="83"/>
  <c r="I72" i="84"/>
  <c r="R72" i="83"/>
  <c r="R136" i="83" s="1"/>
  <c r="R71" i="84"/>
  <c r="N72" i="83"/>
  <c r="N136" i="83" s="1"/>
  <c r="N71" i="84"/>
  <c r="J72" i="83"/>
  <c r="J136" i="83" s="1"/>
  <c r="J71" i="84"/>
  <c r="P84" i="83"/>
  <c r="P83" i="84"/>
  <c r="K83" i="83"/>
  <c r="K82" i="84"/>
  <c r="P82" i="83"/>
  <c r="P81" i="84"/>
  <c r="H82" i="83"/>
  <c r="H81" i="84"/>
  <c r="M81" i="83"/>
  <c r="M80" i="84"/>
  <c r="J80" i="83"/>
  <c r="J79" i="84"/>
  <c r="I78" i="83"/>
  <c r="I77" i="84"/>
  <c r="N77" i="83"/>
  <c r="N76" i="84"/>
  <c r="O76" i="83"/>
  <c r="O75" i="84"/>
  <c r="T75" i="83"/>
  <c r="T74" i="84"/>
  <c r="P75" i="83"/>
  <c r="P74" i="84"/>
  <c r="M74" i="83"/>
  <c r="M73" i="84"/>
  <c r="K73" i="83"/>
  <c r="K72" i="84"/>
  <c r="P72" i="83"/>
  <c r="P136" i="83" s="1"/>
  <c r="P71" i="84"/>
  <c r="S84" i="83"/>
  <c r="S83" i="84"/>
  <c r="O84" i="83"/>
  <c r="O83" i="84"/>
  <c r="R83" i="83"/>
  <c r="R82" i="84"/>
  <c r="Q84" i="83"/>
  <c r="Q83" i="84"/>
  <c r="M84" i="83"/>
  <c r="M83" i="84"/>
  <c r="I84" i="83"/>
  <c r="I83" i="84"/>
  <c r="T83" i="83"/>
  <c r="T82" i="84"/>
  <c r="P83" i="83"/>
  <c r="P82" i="84"/>
  <c r="L83" i="83"/>
  <c r="L82" i="84"/>
  <c r="H83" i="83"/>
  <c r="H82" i="84"/>
  <c r="Q82" i="83"/>
  <c r="Q81" i="84"/>
  <c r="M82" i="83"/>
  <c r="M81" i="84"/>
  <c r="I82" i="83"/>
  <c r="I81" i="84"/>
  <c r="R81" i="83"/>
  <c r="R80" i="84"/>
  <c r="N81" i="83"/>
  <c r="N80" i="84"/>
  <c r="J81" i="83"/>
  <c r="J80" i="84"/>
  <c r="S80" i="83"/>
  <c r="S79" i="84"/>
  <c r="O80" i="83"/>
  <c r="O79" i="84"/>
  <c r="K80" i="83"/>
  <c r="K79" i="84"/>
  <c r="G80" i="83"/>
  <c r="G79" i="84"/>
  <c r="R78" i="83"/>
  <c r="R77" i="84"/>
  <c r="N78" i="83"/>
  <c r="N77" i="84"/>
  <c r="J78" i="83"/>
  <c r="J77" i="84"/>
  <c r="S77" i="83"/>
  <c r="S76" i="84"/>
  <c r="O77" i="83"/>
  <c r="O76" i="84"/>
  <c r="K77" i="83"/>
  <c r="K76" i="84"/>
  <c r="G77" i="83"/>
  <c r="G76" i="84"/>
  <c r="T76" i="83"/>
  <c r="T75" i="84"/>
  <c r="P76" i="83"/>
  <c r="P75" i="84"/>
  <c r="L76" i="83"/>
  <c r="L75" i="84"/>
  <c r="H76" i="83"/>
  <c r="H75" i="84"/>
  <c r="Q75" i="83"/>
  <c r="Q74" i="84"/>
  <c r="M75" i="83"/>
  <c r="M74" i="84"/>
  <c r="I75" i="83"/>
  <c r="I74" i="84"/>
  <c r="R74" i="83"/>
  <c r="R73" i="84"/>
  <c r="N74" i="83"/>
  <c r="N73" i="84"/>
  <c r="J74" i="83"/>
  <c r="J73" i="84"/>
  <c r="T73" i="83"/>
  <c r="T72" i="84"/>
  <c r="P73" i="83"/>
  <c r="P72" i="84"/>
  <c r="L73" i="83"/>
  <c r="L72" i="84"/>
  <c r="H73" i="83"/>
  <c r="H72" i="84"/>
  <c r="Q72" i="83"/>
  <c r="Q136" i="83" s="1"/>
  <c r="Q71" i="84"/>
  <c r="M72" i="83"/>
  <c r="M136" i="83" s="1"/>
  <c r="M71" i="84"/>
  <c r="I72" i="83"/>
  <c r="I136" i="83" s="1"/>
  <c r="I71" i="84"/>
  <c r="I79" i="83"/>
  <c r="AJ2" i="61"/>
  <c r="AI2" i="61"/>
  <c r="AH2" i="61"/>
  <c r="AG2" i="61"/>
  <c r="AF2" i="61"/>
  <c r="AE2" i="61"/>
  <c r="AD2" i="61"/>
  <c r="AC2" i="61"/>
  <c r="AB2" i="61"/>
  <c r="AA2" i="61"/>
  <c r="Z2" i="61"/>
  <c r="Y2" i="61"/>
  <c r="X2" i="61"/>
  <c r="W2" i="61"/>
  <c r="V2" i="61"/>
  <c r="U2" i="61"/>
  <c r="B39" i="73"/>
  <c r="X2" i="101" l="1"/>
  <c r="X48" i="101" s="1"/>
  <c r="X2" i="58"/>
  <c r="X2" i="59"/>
  <c r="X2" i="56"/>
  <c r="X33" i="56" s="1"/>
  <c r="R2" i="66"/>
  <c r="R2" i="68"/>
  <c r="X2" i="12"/>
  <c r="X2" i="13" s="1"/>
  <c r="X2" i="48"/>
  <c r="X36" i="13"/>
  <c r="W2" i="28"/>
  <c r="X2" i="26"/>
  <c r="X2" i="27"/>
  <c r="AB2" i="101"/>
  <c r="AB48" i="101" s="1"/>
  <c r="AB2" i="58"/>
  <c r="AB2" i="56"/>
  <c r="AB33" i="56" s="1"/>
  <c r="AB2" i="59"/>
  <c r="V2" i="66"/>
  <c r="V2" i="68"/>
  <c r="AB2" i="12"/>
  <c r="AB2" i="13" s="1"/>
  <c r="AB2" i="48"/>
  <c r="AB36" i="13"/>
  <c r="AA2" i="28"/>
  <c r="AB2" i="26"/>
  <c r="AB2" i="27"/>
  <c r="AF2" i="101"/>
  <c r="AF48" i="101" s="1"/>
  <c r="AF2" i="56"/>
  <c r="AF33" i="56" s="1"/>
  <c r="AF2" i="59"/>
  <c r="AF2" i="58"/>
  <c r="Z2" i="66"/>
  <c r="Z2" i="68"/>
  <c r="AF2" i="12"/>
  <c r="AF2" i="13" s="1"/>
  <c r="AF2" i="48"/>
  <c r="AF36" i="13"/>
  <c r="AE2" i="28"/>
  <c r="AF2" i="26"/>
  <c r="AF2" i="27"/>
  <c r="AJ2" i="101"/>
  <c r="AJ48" i="101" s="1"/>
  <c r="AJ2" i="58"/>
  <c r="AJ2" i="59"/>
  <c r="AJ2" i="56"/>
  <c r="AJ33" i="56" s="1"/>
  <c r="AD2" i="66"/>
  <c r="AD2" i="68"/>
  <c r="AJ2" i="12"/>
  <c r="AJ2" i="13" s="1"/>
  <c r="AJ2" i="48"/>
  <c r="AJ36" i="13"/>
  <c r="AI2" i="28"/>
  <c r="AJ2" i="26"/>
  <c r="AJ2" i="27"/>
  <c r="J2" i="65"/>
  <c r="J32" i="65" s="1"/>
  <c r="U2" i="101"/>
  <c r="U48" i="101" s="1"/>
  <c r="U2" i="56"/>
  <c r="U33" i="56" s="1"/>
  <c r="U2" i="12"/>
  <c r="U2" i="83"/>
  <c r="O2" i="66"/>
  <c r="U2" i="48"/>
  <c r="U36" i="13"/>
  <c r="O2" i="68"/>
  <c r="U2" i="50"/>
  <c r="U2" i="59"/>
  <c r="U2" i="58"/>
  <c r="N3" i="55"/>
  <c r="T2" i="28"/>
  <c r="T39" i="28"/>
  <c r="U157" i="26"/>
  <c r="U174" i="26"/>
  <c r="U2" i="27"/>
  <c r="U192" i="26"/>
  <c r="U2" i="26"/>
  <c r="U71" i="26"/>
  <c r="U110" i="27"/>
  <c r="U140" i="26"/>
  <c r="AG2" i="56"/>
  <c r="AG33" i="56" s="1"/>
  <c r="AG2" i="101"/>
  <c r="AG48" i="101" s="1"/>
  <c r="AG2" i="58"/>
  <c r="AG2" i="59"/>
  <c r="AA2" i="66"/>
  <c r="AA2" i="68"/>
  <c r="AG2" i="12"/>
  <c r="AG2" i="13" s="1"/>
  <c r="AG36" i="13"/>
  <c r="AG2" i="48"/>
  <c r="AF2" i="28"/>
  <c r="AG2" i="26"/>
  <c r="AG2" i="27"/>
  <c r="AC2" i="56"/>
  <c r="AC33" i="56" s="1"/>
  <c r="AC2" i="59"/>
  <c r="AC2" i="101"/>
  <c r="AC48" i="101" s="1"/>
  <c r="AC2" i="58"/>
  <c r="W2" i="66"/>
  <c r="W2" i="68"/>
  <c r="AC2" i="12"/>
  <c r="AC2" i="13" s="1"/>
  <c r="AC2" i="48"/>
  <c r="AC36" i="13"/>
  <c r="AB2" i="28"/>
  <c r="AC2" i="26"/>
  <c r="AC2" i="27"/>
  <c r="V2" i="59"/>
  <c r="V2" i="58"/>
  <c r="V2" i="56"/>
  <c r="V33" i="56" s="1"/>
  <c r="V2" i="101"/>
  <c r="V48" i="101" s="1"/>
  <c r="P2" i="66"/>
  <c r="P2" i="68"/>
  <c r="V36" i="13"/>
  <c r="V2" i="12"/>
  <c r="V2" i="13" s="1"/>
  <c r="V2" i="48"/>
  <c r="U2" i="28"/>
  <c r="V2" i="27"/>
  <c r="V2" i="26"/>
  <c r="Z2" i="59"/>
  <c r="Z2" i="58"/>
  <c r="Z2" i="101"/>
  <c r="Z48" i="101" s="1"/>
  <c r="Z2" i="56"/>
  <c r="Z33" i="56" s="1"/>
  <c r="T2" i="66"/>
  <c r="T2" i="68"/>
  <c r="Z36" i="13"/>
  <c r="Z2" i="12"/>
  <c r="Z2" i="13" s="1"/>
  <c r="Z2" i="48"/>
  <c r="Y2" i="28"/>
  <c r="Z2" i="27"/>
  <c r="Z2" i="26"/>
  <c r="AD2" i="59"/>
  <c r="AD2" i="58"/>
  <c r="AD2" i="56"/>
  <c r="AD33" i="56" s="1"/>
  <c r="AD2" i="101"/>
  <c r="AD48" i="101" s="1"/>
  <c r="X2" i="66"/>
  <c r="X2" i="68"/>
  <c r="AD36" i="13"/>
  <c r="AD2" i="48"/>
  <c r="AD2" i="12"/>
  <c r="AD2" i="13" s="1"/>
  <c r="AC2" i="28"/>
  <c r="AD2" i="27"/>
  <c r="AD2" i="26"/>
  <c r="AH2" i="59"/>
  <c r="AH2" i="58"/>
  <c r="AH2" i="101"/>
  <c r="AH48" i="101" s="1"/>
  <c r="AH2" i="56"/>
  <c r="AH33" i="56" s="1"/>
  <c r="AB2" i="66"/>
  <c r="AB2" i="68"/>
  <c r="AH36" i="13"/>
  <c r="AH2" i="12"/>
  <c r="AH2" i="13" s="1"/>
  <c r="AH2" i="48"/>
  <c r="AG2" i="28"/>
  <c r="AH2" i="27"/>
  <c r="AH2" i="26"/>
  <c r="Y2" i="56"/>
  <c r="Y33" i="56" s="1"/>
  <c r="Y2" i="101"/>
  <c r="Y48" i="101" s="1"/>
  <c r="Y2" i="59"/>
  <c r="Y2" i="58"/>
  <c r="S2" i="66"/>
  <c r="S2" i="68"/>
  <c r="Y2" i="12"/>
  <c r="Y2" i="13" s="1"/>
  <c r="Y2" i="48"/>
  <c r="Y36" i="13"/>
  <c r="X2" i="28"/>
  <c r="Y2" i="26"/>
  <c r="Y2" i="27"/>
  <c r="W2" i="101"/>
  <c r="W48" i="101" s="1"/>
  <c r="W2" i="59"/>
  <c r="W2" i="58"/>
  <c r="W2" i="56"/>
  <c r="W33" i="56" s="1"/>
  <c r="Q2" i="66"/>
  <c r="Q2" i="68"/>
  <c r="W2" i="48"/>
  <c r="W36" i="13"/>
  <c r="W2" i="12"/>
  <c r="W2" i="13" s="1"/>
  <c r="V2" i="28"/>
  <c r="W2" i="27"/>
  <c r="W2" i="26"/>
  <c r="AA2" i="59"/>
  <c r="AA2" i="58"/>
  <c r="AA2" i="56"/>
  <c r="AA33" i="56" s="1"/>
  <c r="AA2" i="101"/>
  <c r="AA48" i="101" s="1"/>
  <c r="U2" i="66"/>
  <c r="U2" i="68"/>
  <c r="AA2" i="48"/>
  <c r="AA36" i="13"/>
  <c r="AA2" i="12"/>
  <c r="AA2" i="13" s="1"/>
  <c r="Z2" i="28"/>
  <c r="AA2" i="27"/>
  <c r="AA2" i="26"/>
  <c r="AE2" i="56"/>
  <c r="AE33" i="56" s="1"/>
  <c r="AE2" i="59"/>
  <c r="AE2" i="58"/>
  <c r="AE2" i="101"/>
  <c r="AE48" i="101" s="1"/>
  <c r="Y2" i="66"/>
  <c r="Y2" i="68"/>
  <c r="AE2" i="48"/>
  <c r="AE36" i="13"/>
  <c r="AE2" i="12"/>
  <c r="AE2" i="13" s="1"/>
  <c r="AD2" i="28"/>
  <c r="AE2" i="27"/>
  <c r="AE2" i="26"/>
  <c r="AI2" i="56"/>
  <c r="AI33" i="56" s="1"/>
  <c r="AI2" i="101"/>
  <c r="AI48" i="101" s="1"/>
  <c r="AI2" i="59"/>
  <c r="AI2" i="58"/>
  <c r="AC2" i="66"/>
  <c r="AC2" i="68"/>
  <c r="AI2" i="48"/>
  <c r="AI36" i="13"/>
  <c r="AI2" i="12"/>
  <c r="AI2" i="13" s="1"/>
  <c r="AH2" i="28"/>
  <c r="AI2" i="26"/>
  <c r="AI2" i="27"/>
  <c r="L79" i="83"/>
  <c r="O2" i="52"/>
  <c r="O127" i="52"/>
  <c r="O252" i="52"/>
  <c r="M2" i="7"/>
  <c r="AF2" i="72"/>
  <c r="AF251" i="72" s="1"/>
  <c r="W2" i="52"/>
  <c r="W127" i="52"/>
  <c r="W252" i="52"/>
  <c r="U2" i="7"/>
  <c r="P2" i="52"/>
  <c r="P127" i="52"/>
  <c r="P252" i="52"/>
  <c r="N2" i="7"/>
  <c r="AG2" i="72"/>
  <c r="AG251" i="72" s="1"/>
  <c r="X127" i="52"/>
  <c r="X252" i="52"/>
  <c r="X2" i="52"/>
  <c r="V2" i="7"/>
  <c r="Q2" i="52"/>
  <c r="Q127" i="52"/>
  <c r="Q252" i="52"/>
  <c r="O2" i="7"/>
  <c r="AH2" i="72"/>
  <c r="AH251" i="72" s="1"/>
  <c r="Y2" i="52"/>
  <c r="Y127" i="52"/>
  <c r="Y252" i="52"/>
  <c r="W2" i="7"/>
  <c r="N2" i="52"/>
  <c r="N127" i="52"/>
  <c r="L2" i="7"/>
  <c r="R127" i="52"/>
  <c r="R252" i="52"/>
  <c r="R2" i="52"/>
  <c r="P2" i="7"/>
  <c r="AI2" i="72"/>
  <c r="AI251" i="72" s="1"/>
  <c r="Z127" i="52"/>
  <c r="Z252" i="52"/>
  <c r="Z2" i="52"/>
  <c r="X2" i="7"/>
  <c r="S252" i="52"/>
  <c r="S2" i="52"/>
  <c r="S127" i="52"/>
  <c r="Q2" i="7"/>
  <c r="AJ2" i="72"/>
  <c r="AJ251" i="72" s="1"/>
  <c r="AA252" i="52"/>
  <c r="AA2" i="52"/>
  <c r="AA127" i="52"/>
  <c r="Y2" i="7"/>
  <c r="T252" i="52"/>
  <c r="T2" i="52"/>
  <c r="T127" i="52"/>
  <c r="R2" i="7"/>
  <c r="AK2" i="72"/>
  <c r="AK129" i="72" s="1"/>
  <c r="AB252" i="52"/>
  <c r="AB127" i="52"/>
  <c r="AB2" i="52"/>
  <c r="Z2" i="7"/>
  <c r="AE2" i="72"/>
  <c r="AE251" i="72" s="1"/>
  <c r="V2" i="52"/>
  <c r="V127" i="52"/>
  <c r="V252" i="52"/>
  <c r="T2" i="7"/>
  <c r="V2" i="72"/>
  <c r="L2" i="88"/>
  <c r="L88" i="88" s="1"/>
  <c r="M127" i="52"/>
  <c r="M252" i="52"/>
  <c r="M2" i="52"/>
  <c r="K2" i="7"/>
  <c r="AD2" i="72"/>
  <c r="AD129" i="72" s="1"/>
  <c r="U252" i="52"/>
  <c r="U127" i="52"/>
  <c r="U2" i="52"/>
  <c r="S2" i="7"/>
  <c r="M79" i="83"/>
  <c r="J79" i="83"/>
  <c r="Q79" i="83"/>
  <c r="T79" i="83"/>
  <c r="P79" i="83"/>
  <c r="N79" i="83"/>
  <c r="G79" i="83"/>
  <c r="H79" i="83"/>
  <c r="R79" i="83"/>
  <c r="I135" i="84"/>
  <c r="L78" i="84"/>
  <c r="P135" i="84"/>
  <c r="J135" i="84"/>
  <c r="L135" i="84"/>
  <c r="G78" i="84"/>
  <c r="K135" i="84"/>
  <c r="S135" i="84"/>
  <c r="J78" i="84"/>
  <c r="R78" i="84"/>
  <c r="H135" i="84"/>
  <c r="K78" i="84"/>
  <c r="K79" i="83"/>
  <c r="Q135" i="84"/>
  <c r="T78" i="84"/>
  <c r="R135" i="84"/>
  <c r="M78" i="84"/>
  <c r="M135" i="84"/>
  <c r="H78" i="84"/>
  <c r="P78" i="84"/>
  <c r="O78" i="84"/>
  <c r="N135" i="84"/>
  <c r="I78" i="84"/>
  <c r="Q78" i="84"/>
  <c r="T135" i="84"/>
  <c r="S78" i="84"/>
  <c r="G135" i="84"/>
  <c r="O135" i="84"/>
  <c r="N78" i="84"/>
  <c r="O79" i="83"/>
  <c r="S79" i="83"/>
  <c r="AJ129" i="72"/>
  <c r="T38" i="50"/>
  <c r="A38" i="50" s="1"/>
  <c r="T39" i="50"/>
  <c r="A39" i="50" s="1"/>
  <c r="T40" i="50"/>
  <c r="A40" i="50" s="1"/>
  <c r="AC2" i="72"/>
  <c r="AB2" i="72"/>
  <c r="AA2" i="72"/>
  <c r="Z2" i="72"/>
  <c r="Y2" i="72"/>
  <c r="X2" i="72"/>
  <c r="W2" i="72"/>
  <c r="U187" i="28" l="1"/>
  <c r="U176" i="28"/>
  <c r="U197" i="28"/>
  <c r="U166" i="28"/>
  <c r="U130" i="28"/>
  <c r="U15" i="28"/>
  <c r="U155" i="28"/>
  <c r="U27" i="28"/>
  <c r="U54" i="26"/>
  <c r="U19" i="26"/>
  <c r="U36" i="26"/>
  <c r="U21" i="12"/>
  <c r="U94" i="12"/>
  <c r="U76" i="12"/>
  <c r="U58" i="12"/>
  <c r="U2" i="13"/>
  <c r="U19" i="13" s="1"/>
  <c r="U40" i="12"/>
  <c r="U91" i="48"/>
  <c r="U62" i="48"/>
  <c r="U120" i="48"/>
  <c r="U149" i="48"/>
  <c r="U32" i="48"/>
  <c r="U164" i="27"/>
  <c r="U137" i="27"/>
  <c r="U191" i="27"/>
  <c r="U29" i="27"/>
  <c r="U299" i="27"/>
  <c r="U245" i="27"/>
  <c r="U56" i="27"/>
  <c r="U83" i="27"/>
  <c r="U218" i="27"/>
  <c r="U272" i="27"/>
  <c r="T15" i="28"/>
  <c r="T155" i="28"/>
  <c r="T187" i="28"/>
  <c r="T211" i="28"/>
  <c r="T77" i="28"/>
  <c r="T102" i="28"/>
  <c r="T166" i="28"/>
  <c r="T27" i="28"/>
  <c r="T130" i="28"/>
  <c r="T176" i="28"/>
  <c r="O67" i="66"/>
  <c r="O132" i="66" s="1"/>
  <c r="O101" i="66" s="1"/>
  <c r="O36" i="66"/>
  <c r="AD31" i="68"/>
  <c r="AD44" i="68"/>
  <c r="Z31" i="68"/>
  <c r="Z44" i="68"/>
  <c r="V31" i="68"/>
  <c r="V44" i="68"/>
  <c r="R31" i="68"/>
  <c r="R44" i="68"/>
  <c r="L174" i="88"/>
  <c r="L191" i="88"/>
  <c r="AC31" i="68"/>
  <c r="AC44" i="68"/>
  <c r="Y31" i="68"/>
  <c r="Y44" i="68"/>
  <c r="U31" i="68"/>
  <c r="U44" i="68"/>
  <c r="Q31" i="68"/>
  <c r="Q44" i="68"/>
  <c r="S44" i="68"/>
  <c r="S31" i="68"/>
  <c r="AB44" i="68"/>
  <c r="AB31" i="68"/>
  <c r="X44" i="68"/>
  <c r="X31" i="68"/>
  <c r="T44" i="68"/>
  <c r="T31" i="68"/>
  <c r="P44" i="68"/>
  <c r="P31" i="68"/>
  <c r="W31" i="68"/>
  <c r="W44" i="68"/>
  <c r="AA44" i="68"/>
  <c r="AA31" i="68"/>
  <c r="U105" i="26"/>
  <c r="U123" i="26"/>
  <c r="U88" i="26"/>
  <c r="N64" i="55"/>
  <c r="N30" i="55"/>
  <c r="O44" i="68"/>
  <c r="O31" i="68"/>
  <c r="U138" i="83"/>
  <c r="U70" i="83"/>
  <c r="AI129" i="72"/>
  <c r="AG129" i="72"/>
  <c r="AH129" i="72"/>
  <c r="AD251" i="72"/>
  <c r="AE129" i="72"/>
  <c r="AF129" i="72"/>
  <c r="K45" i="7"/>
  <c r="K23" i="7"/>
  <c r="AK251" i="72"/>
  <c r="T42" i="50"/>
  <c r="T105" i="84" l="1"/>
  <c r="T103" i="84"/>
  <c r="T102" i="84"/>
  <c r="T100" i="84"/>
  <c r="T99" i="84"/>
  <c r="T98" i="84"/>
  <c r="T97" i="84"/>
  <c r="T96" i="84"/>
  <c r="T104" i="84" l="1"/>
  <c r="L96" i="84"/>
  <c r="L97" i="84"/>
  <c r="L98" i="84"/>
  <c r="L99" i="84"/>
  <c r="L100" i="84"/>
  <c r="L102" i="84"/>
  <c r="L103" i="84"/>
  <c r="L105" i="84"/>
  <c r="M96" i="84"/>
  <c r="N96" i="84"/>
  <c r="O96" i="84"/>
  <c r="P96" i="84"/>
  <c r="Q96" i="84"/>
  <c r="R96" i="84"/>
  <c r="S96" i="84"/>
  <c r="M97" i="84"/>
  <c r="N97" i="84"/>
  <c r="O97" i="84"/>
  <c r="P97" i="84"/>
  <c r="Q97" i="84"/>
  <c r="R97" i="84"/>
  <c r="S97" i="84"/>
  <c r="M98" i="84"/>
  <c r="N98" i="84"/>
  <c r="O98" i="84"/>
  <c r="P98" i="84"/>
  <c r="Q98" i="84"/>
  <c r="R98" i="84"/>
  <c r="S98" i="84"/>
  <c r="M99" i="84"/>
  <c r="N99" i="84"/>
  <c r="O99" i="84"/>
  <c r="P99" i="84"/>
  <c r="Q99" i="84"/>
  <c r="R99" i="84"/>
  <c r="S99" i="84"/>
  <c r="M100" i="84"/>
  <c r="N100" i="84"/>
  <c r="O100" i="84"/>
  <c r="P100" i="84"/>
  <c r="Q100" i="84"/>
  <c r="R100" i="84"/>
  <c r="S100" i="84"/>
  <c r="M102" i="84"/>
  <c r="N102" i="84"/>
  <c r="O102" i="84"/>
  <c r="P102" i="84"/>
  <c r="Q102" i="84"/>
  <c r="R102" i="84"/>
  <c r="S102" i="84"/>
  <c r="M103" i="84"/>
  <c r="N103" i="84"/>
  <c r="O103" i="84"/>
  <c r="P103" i="84"/>
  <c r="Q103" i="84"/>
  <c r="R103" i="84"/>
  <c r="S103" i="84"/>
  <c r="M105" i="84"/>
  <c r="N105" i="84"/>
  <c r="O105" i="84"/>
  <c r="P105" i="84"/>
  <c r="Q105" i="84"/>
  <c r="R105" i="84"/>
  <c r="S105" i="84"/>
  <c r="T106" i="84"/>
  <c r="T101" i="84"/>
  <c r="R104" i="84" l="1"/>
  <c r="P104" i="84"/>
  <c r="N104" i="84"/>
  <c r="S104" i="84"/>
  <c r="Q104" i="84"/>
  <c r="O104" i="84"/>
  <c r="M104" i="84"/>
  <c r="R106" i="84"/>
  <c r="R101" i="84"/>
  <c r="P106" i="84"/>
  <c r="P101" i="84"/>
  <c r="N106" i="84"/>
  <c r="N101" i="84"/>
  <c r="L104" i="84"/>
  <c r="S101" i="84"/>
  <c r="S106" i="84"/>
  <c r="Q101" i="84"/>
  <c r="Q106" i="84"/>
  <c r="O106" i="84"/>
  <c r="O101" i="84"/>
  <c r="M106" i="84"/>
  <c r="M101" i="84"/>
  <c r="L106" i="84"/>
  <c r="L101" i="84"/>
  <c r="C147" i="11" l="1"/>
  <c r="B148" i="11"/>
  <c r="J148" i="11"/>
  <c r="I149" i="11"/>
  <c r="D149" i="11"/>
  <c r="E148" i="11"/>
  <c r="F147" i="11"/>
  <c r="G93" i="11"/>
  <c r="H93" i="11"/>
  <c r="H149" i="11"/>
  <c r="I148" i="11"/>
  <c r="J147" i="11"/>
  <c r="B147" i="11"/>
  <c r="G149" i="11"/>
  <c r="H148" i="11"/>
  <c r="I147" i="11"/>
  <c r="I93" i="11"/>
  <c r="B93" i="11"/>
  <c r="J93" i="11"/>
  <c r="F149" i="11"/>
  <c r="G148" i="11"/>
  <c r="H147" i="11"/>
  <c r="E149" i="11"/>
  <c r="F148" i="11"/>
  <c r="G147" i="11"/>
  <c r="E93" i="11"/>
  <c r="C149" i="11"/>
  <c r="D148" i="11"/>
  <c r="E147" i="11"/>
  <c r="F93" i="11"/>
  <c r="J149" i="11"/>
  <c r="B149" i="11"/>
  <c r="C148" i="11"/>
  <c r="D147" i="11"/>
  <c r="C93" i="11"/>
  <c r="D93" i="11"/>
  <c r="K142" i="83" l="1"/>
  <c r="L142" i="83"/>
  <c r="M142" i="83"/>
  <c r="N142" i="83"/>
  <c r="O142" i="83"/>
  <c r="P142" i="83"/>
  <c r="Q142" i="83"/>
  <c r="R142" i="83"/>
  <c r="S142" i="83"/>
  <c r="G55" i="28"/>
  <c r="H55" i="28"/>
  <c r="G61" i="28"/>
  <c r="H61" i="28"/>
  <c r="K144" i="83"/>
  <c r="L144" i="83"/>
  <c r="M144" i="83"/>
  <c r="N144" i="83"/>
  <c r="O144" i="83"/>
  <c r="P144" i="83"/>
  <c r="Q144" i="83"/>
  <c r="R144" i="83"/>
  <c r="S144" i="83"/>
  <c r="C140" i="83"/>
  <c r="D140" i="83"/>
  <c r="E140" i="83"/>
  <c r="F140" i="83"/>
  <c r="G140" i="83"/>
  <c r="H140" i="83"/>
  <c r="I140" i="83"/>
  <c r="J140" i="83"/>
  <c r="K140" i="83"/>
  <c r="L140" i="83"/>
  <c r="M140" i="83"/>
  <c r="N140" i="83"/>
  <c r="O140" i="83"/>
  <c r="P140" i="83"/>
  <c r="Q140" i="83"/>
  <c r="R140" i="83"/>
  <c r="S140" i="83"/>
  <c r="S55" i="28"/>
  <c r="J162" i="83" l="1"/>
  <c r="R143" i="83"/>
  <c r="M143" i="83"/>
  <c r="I162" i="83"/>
  <c r="R162" i="83"/>
  <c r="Q162" i="83"/>
  <c r="N162" i="83"/>
  <c r="M162" i="83"/>
  <c r="S162" i="83"/>
  <c r="K162" i="83"/>
  <c r="T142" i="83"/>
  <c r="T143" i="83" s="1"/>
  <c r="P162" i="83"/>
  <c r="H162" i="83"/>
  <c r="L143" i="83"/>
  <c r="O162" i="83"/>
  <c r="G162" i="83"/>
  <c r="S143" i="83"/>
  <c r="K143" i="83"/>
  <c r="T144" i="83"/>
  <c r="O143" i="83"/>
  <c r="Q143" i="83"/>
  <c r="T140" i="83"/>
  <c r="U162" i="83" s="1"/>
  <c r="L162" i="83"/>
  <c r="N143" i="83"/>
  <c r="P143" i="83"/>
  <c r="S93" i="28"/>
  <c r="I93" i="28"/>
  <c r="S88" i="28"/>
  <c r="K93" i="28"/>
  <c r="I88" i="28"/>
  <c r="K88" i="28"/>
  <c r="M88" i="28"/>
  <c r="S54" i="28"/>
  <c r="H54" i="28"/>
  <c r="G54" i="28"/>
  <c r="M93" i="28"/>
  <c r="O93" i="28"/>
  <c r="Q93" i="28"/>
  <c r="Q88" i="28"/>
  <c r="G56" i="28"/>
  <c r="G93" i="28"/>
  <c r="G88" i="28"/>
  <c r="S69" i="28"/>
  <c r="P93" i="28"/>
  <c r="R93" i="28"/>
  <c r="J93" i="28"/>
  <c r="L93" i="28"/>
  <c r="N93" i="28"/>
  <c r="H93" i="28"/>
  <c r="H88" i="28"/>
  <c r="S61" i="28"/>
  <c r="S56" i="28" s="1"/>
  <c r="R88" i="28"/>
  <c r="J88" i="28"/>
  <c r="L88" i="28"/>
  <c r="N88" i="28"/>
  <c r="P88" i="28"/>
  <c r="H56" i="28"/>
  <c r="O88" i="28"/>
  <c r="H94" i="28" l="1"/>
  <c r="H99" i="28" s="1"/>
  <c r="G94" i="28"/>
  <c r="G99" i="28" s="1"/>
  <c r="Q94" i="28"/>
  <c r="M94" i="28"/>
  <c r="T162" i="83"/>
  <c r="S94" i="28"/>
  <c r="S99" i="28" s="1"/>
  <c r="I94" i="28"/>
  <c r="I99" i="28" s="1"/>
  <c r="P94" i="28"/>
  <c r="K94" i="28"/>
  <c r="N94" i="28"/>
  <c r="J94" i="28"/>
  <c r="L94" i="28"/>
  <c r="O94" i="28"/>
  <c r="R94" i="28"/>
  <c r="M160" i="83" l="1"/>
  <c r="M157" i="84"/>
  <c r="Q160" i="83"/>
  <c r="Q157" i="84"/>
  <c r="N160" i="83"/>
  <c r="N157" i="84"/>
  <c r="K160" i="83"/>
  <c r="K157" i="84"/>
  <c r="R160" i="83"/>
  <c r="R157" i="84"/>
  <c r="O160" i="83"/>
  <c r="O157" i="84"/>
  <c r="T160" i="83"/>
  <c r="T157" i="84"/>
  <c r="S160" i="83"/>
  <c r="S157" i="84"/>
  <c r="P160" i="83"/>
  <c r="P157" i="84"/>
  <c r="L160" i="83"/>
  <c r="L157" i="84"/>
  <c r="Q99" i="28"/>
  <c r="M99" i="28"/>
  <c r="K99" i="28"/>
  <c r="J99" i="28"/>
  <c r="N99" i="28"/>
  <c r="R99" i="28"/>
  <c r="O99" i="28"/>
  <c r="P99" i="28"/>
  <c r="L99" i="28"/>
  <c r="T156" i="84"/>
  <c r="T155" i="84"/>
  <c r="T154" i="84"/>
  <c r="T153" i="84"/>
  <c r="T152" i="84"/>
  <c r="T151" i="84"/>
  <c r="T150" i="84"/>
  <c r="T149" i="84"/>
  <c r="T148" i="84"/>
  <c r="N152" i="83" l="1"/>
  <c r="N149" i="84"/>
  <c r="Q151" i="83"/>
  <c r="Q148" i="84"/>
  <c r="K151" i="83"/>
  <c r="K148" i="84"/>
  <c r="O151" i="83"/>
  <c r="O148" i="84"/>
  <c r="S151" i="83"/>
  <c r="S148" i="84"/>
  <c r="M152" i="83"/>
  <c r="M149" i="84"/>
  <c r="Q152" i="83"/>
  <c r="Q149" i="84"/>
  <c r="K153" i="83"/>
  <c r="K150" i="84"/>
  <c r="O153" i="83"/>
  <c r="O150" i="84"/>
  <c r="S153" i="83"/>
  <c r="S150" i="84"/>
  <c r="M154" i="83"/>
  <c r="M151" i="84"/>
  <c r="Q154" i="83"/>
  <c r="Q151" i="84"/>
  <c r="K155" i="83"/>
  <c r="K152" i="84"/>
  <c r="O155" i="83"/>
  <c r="O152" i="84"/>
  <c r="S155" i="83"/>
  <c r="S152" i="84"/>
  <c r="M156" i="83"/>
  <c r="M153" i="84"/>
  <c r="Q156" i="83"/>
  <c r="Q153" i="84"/>
  <c r="K157" i="83"/>
  <c r="K154" i="84"/>
  <c r="O157" i="83"/>
  <c r="O154" i="84"/>
  <c r="S157" i="83"/>
  <c r="S154" i="84"/>
  <c r="K158" i="83"/>
  <c r="K155" i="84"/>
  <c r="O158" i="83"/>
  <c r="O155" i="84"/>
  <c r="S158" i="83"/>
  <c r="S155" i="84"/>
  <c r="K159" i="83"/>
  <c r="K156" i="84"/>
  <c r="O159" i="83"/>
  <c r="O156" i="84"/>
  <c r="S159" i="83"/>
  <c r="S156" i="84"/>
  <c r="L151" i="83"/>
  <c r="L148" i="84"/>
  <c r="R152" i="83"/>
  <c r="R149" i="84"/>
  <c r="L153" i="83"/>
  <c r="L150" i="84"/>
  <c r="P153" i="83"/>
  <c r="P150" i="84"/>
  <c r="N154" i="83"/>
  <c r="N151" i="84"/>
  <c r="R154" i="83"/>
  <c r="R151" i="84"/>
  <c r="L155" i="83"/>
  <c r="L152" i="84"/>
  <c r="P155" i="83"/>
  <c r="P152" i="84"/>
  <c r="N156" i="83"/>
  <c r="N153" i="84"/>
  <c r="R156" i="83"/>
  <c r="R153" i="84"/>
  <c r="L157" i="83"/>
  <c r="L154" i="84"/>
  <c r="P157" i="83"/>
  <c r="P154" i="84"/>
  <c r="L158" i="83"/>
  <c r="L155" i="84"/>
  <c r="P158" i="83"/>
  <c r="P155" i="84"/>
  <c r="L159" i="83"/>
  <c r="L156" i="84"/>
  <c r="P159" i="83"/>
  <c r="P156" i="84"/>
  <c r="K152" i="83"/>
  <c r="K149" i="84"/>
  <c r="O152" i="83"/>
  <c r="O149" i="84"/>
  <c r="S152" i="83"/>
  <c r="S149" i="84"/>
  <c r="M153" i="83"/>
  <c r="M150" i="84"/>
  <c r="Q153" i="83"/>
  <c r="Q150" i="84"/>
  <c r="K154" i="83"/>
  <c r="K151" i="84"/>
  <c r="O154" i="83"/>
  <c r="O151" i="84"/>
  <c r="S154" i="83"/>
  <c r="S151" i="84"/>
  <c r="M155" i="83"/>
  <c r="M152" i="84"/>
  <c r="Q155" i="83"/>
  <c r="Q152" i="84"/>
  <c r="K156" i="83"/>
  <c r="K153" i="84"/>
  <c r="O156" i="83"/>
  <c r="O153" i="84"/>
  <c r="S156" i="83"/>
  <c r="S153" i="84"/>
  <c r="M157" i="83"/>
  <c r="M154" i="84"/>
  <c r="Q157" i="83"/>
  <c r="Q154" i="84"/>
  <c r="M158" i="83"/>
  <c r="M155" i="84"/>
  <c r="Q158" i="83"/>
  <c r="Q155" i="84"/>
  <c r="M159" i="83"/>
  <c r="M156" i="84"/>
  <c r="Q159" i="83"/>
  <c r="Q156" i="84"/>
  <c r="P151" i="83"/>
  <c r="P148" i="84"/>
  <c r="M151" i="83"/>
  <c r="M148" i="84"/>
  <c r="N151" i="83"/>
  <c r="N148" i="84"/>
  <c r="R151" i="83"/>
  <c r="R148" i="84"/>
  <c r="L152" i="83"/>
  <c r="L149" i="84"/>
  <c r="P152" i="83"/>
  <c r="P149" i="84"/>
  <c r="N153" i="83"/>
  <c r="N150" i="84"/>
  <c r="R153" i="83"/>
  <c r="R150" i="84"/>
  <c r="L154" i="83"/>
  <c r="L151" i="84"/>
  <c r="P154" i="83"/>
  <c r="P151" i="84"/>
  <c r="N155" i="83"/>
  <c r="N152" i="84"/>
  <c r="R155" i="83"/>
  <c r="R152" i="84"/>
  <c r="L156" i="83"/>
  <c r="L153" i="84"/>
  <c r="P156" i="83"/>
  <c r="P153" i="84"/>
  <c r="N157" i="83"/>
  <c r="N154" i="84"/>
  <c r="R157" i="83"/>
  <c r="R154" i="84"/>
  <c r="N158" i="83"/>
  <c r="N155" i="84"/>
  <c r="R158" i="83"/>
  <c r="R155" i="84"/>
  <c r="N159" i="83"/>
  <c r="N156" i="84"/>
  <c r="R159" i="83"/>
  <c r="R156" i="84"/>
  <c r="T151" i="83"/>
  <c r="T155" i="83"/>
  <c r="T159" i="83"/>
  <c r="T152" i="83"/>
  <c r="T156" i="83"/>
  <c r="T153" i="83"/>
  <c r="T157" i="83"/>
  <c r="T158" i="83"/>
  <c r="T154" i="83"/>
  <c r="S22" i="28"/>
  <c r="S16" i="28"/>
  <c r="S21" i="28"/>
  <c r="S17" i="28"/>
  <c r="S18" i="28"/>
  <c r="S19" i="28"/>
  <c r="S20" i="28"/>
  <c r="L254" i="52"/>
  <c r="L255" i="52"/>
  <c r="L259" i="52"/>
  <c r="L260" i="52"/>
  <c r="L261" i="52"/>
  <c r="L262" i="52"/>
  <c r="L263" i="52"/>
  <c r="L267" i="52"/>
  <c r="L269" i="52"/>
  <c r="L270" i="52"/>
  <c r="L272" i="52"/>
  <c r="L275" i="52"/>
  <c r="L277" i="52"/>
  <c r="L278" i="52"/>
  <c r="L279" i="52"/>
  <c r="L283" i="52"/>
  <c r="L285" i="52"/>
  <c r="L286" i="52"/>
  <c r="L287" i="52"/>
  <c r="L291" i="52"/>
  <c r="L293" i="52"/>
  <c r="L294" i="52"/>
  <c r="L295" i="52"/>
  <c r="L297" i="52"/>
  <c r="L299" i="52"/>
  <c r="L302" i="52"/>
  <c r="L303" i="52"/>
  <c r="L307" i="52"/>
  <c r="L308" i="52"/>
  <c r="L309" i="52"/>
  <c r="L253" i="52"/>
  <c r="L271" i="52"/>
  <c r="L274" i="52" l="1"/>
  <c r="S152" i="28"/>
  <c r="S151" i="28"/>
  <c r="S10" i="28"/>
  <c r="S35" i="28"/>
  <c r="L300" i="52"/>
  <c r="L292" i="52"/>
  <c r="L284" i="52"/>
  <c r="L276" i="52"/>
  <c r="L268" i="52"/>
  <c r="L301" i="52"/>
  <c r="L257" i="52"/>
  <c r="L265" i="52"/>
  <c r="L273" i="52"/>
  <c r="L281" i="52"/>
  <c r="L289" i="52"/>
  <c r="L305" i="52"/>
  <c r="L258" i="52"/>
  <c r="L266" i="52"/>
  <c r="L282" i="52"/>
  <c r="L290" i="52"/>
  <c r="L298" i="52"/>
  <c r="L306" i="52"/>
  <c r="L256" i="52"/>
  <c r="L264" i="52"/>
  <c r="L280" i="52"/>
  <c r="L288" i="52"/>
  <c r="L296" i="52"/>
  <c r="L304" i="52"/>
  <c r="T150" i="83" l="1"/>
  <c r="T147" i="84"/>
  <c r="T145" i="83"/>
  <c r="T142" i="84"/>
  <c r="S65" i="28"/>
  <c r="S62" i="28"/>
  <c r="S23" i="28"/>
  <c r="T146" i="84" s="1"/>
  <c r="T79" i="27"/>
  <c r="Q79" i="27"/>
  <c r="P79" i="27"/>
  <c r="M79" i="27"/>
  <c r="L79" i="27"/>
  <c r="I79" i="27"/>
  <c r="H79" i="27"/>
  <c r="E79" i="27"/>
  <c r="D79" i="27"/>
  <c r="D106" i="27" s="1"/>
  <c r="S78" i="27"/>
  <c r="R78" i="27"/>
  <c r="O78" i="27"/>
  <c r="N78" i="27"/>
  <c r="K78" i="27"/>
  <c r="J78" i="27"/>
  <c r="I78" i="27"/>
  <c r="I105" i="27" s="1"/>
  <c r="H78" i="27"/>
  <c r="H105" i="27" s="1"/>
  <c r="G78" i="27"/>
  <c r="G105" i="27" s="1"/>
  <c r="F78" i="27"/>
  <c r="F105" i="27" s="1"/>
  <c r="E78" i="27"/>
  <c r="E105" i="27" s="1"/>
  <c r="D78" i="27"/>
  <c r="D105" i="27" s="1"/>
  <c r="C78" i="27"/>
  <c r="C105" i="27" s="1"/>
  <c r="T77" i="27"/>
  <c r="Q77" i="27"/>
  <c r="P77" i="27"/>
  <c r="M77" i="27"/>
  <c r="L77" i="27"/>
  <c r="I77" i="27"/>
  <c r="H77" i="27"/>
  <c r="E77" i="27"/>
  <c r="D77" i="27"/>
  <c r="D104" i="27" s="1"/>
  <c r="S76" i="27"/>
  <c r="R76" i="27"/>
  <c r="O76" i="27"/>
  <c r="N76" i="27"/>
  <c r="K76" i="27"/>
  <c r="J76" i="27"/>
  <c r="G76" i="27"/>
  <c r="F76" i="27"/>
  <c r="C76" i="27"/>
  <c r="C103" i="27" s="1"/>
  <c r="T75" i="27"/>
  <c r="Q75" i="27"/>
  <c r="P75" i="27"/>
  <c r="M75" i="27"/>
  <c r="L75" i="27"/>
  <c r="I75" i="27"/>
  <c r="H75" i="27"/>
  <c r="E75" i="27"/>
  <c r="D75" i="27"/>
  <c r="D102" i="27" s="1"/>
  <c r="S74" i="27"/>
  <c r="R74" i="27"/>
  <c r="O74" i="27"/>
  <c r="N74" i="27"/>
  <c r="K74" i="27"/>
  <c r="J74" i="27"/>
  <c r="G74" i="27"/>
  <c r="F74" i="27"/>
  <c r="C74" i="27"/>
  <c r="C101" i="27" s="1"/>
  <c r="T73" i="27"/>
  <c r="Q73" i="27"/>
  <c r="P73" i="27"/>
  <c r="M73" i="27"/>
  <c r="L73" i="27"/>
  <c r="I73" i="27"/>
  <c r="H73" i="27"/>
  <c r="E73" i="27"/>
  <c r="D73" i="27"/>
  <c r="D100" i="27" s="1"/>
  <c r="S72" i="27"/>
  <c r="R72" i="27"/>
  <c r="O72" i="27"/>
  <c r="N72" i="27"/>
  <c r="K72" i="27"/>
  <c r="J72" i="27"/>
  <c r="G72" i="27"/>
  <c r="F72" i="27"/>
  <c r="C72" i="27"/>
  <c r="C99" i="27" s="1"/>
  <c r="T71" i="27"/>
  <c r="Q71" i="27"/>
  <c r="P71" i="27"/>
  <c r="M71" i="27"/>
  <c r="L71" i="27"/>
  <c r="I71" i="27"/>
  <c r="H71" i="27"/>
  <c r="E71" i="27"/>
  <c r="D71" i="27"/>
  <c r="D98" i="27" s="1"/>
  <c r="S70" i="27"/>
  <c r="R70" i="27"/>
  <c r="O70" i="27"/>
  <c r="N70" i="27"/>
  <c r="K70" i="27"/>
  <c r="J70" i="27"/>
  <c r="G70" i="27"/>
  <c r="F70" i="27"/>
  <c r="C70" i="27"/>
  <c r="C97" i="27" s="1"/>
  <c r="T69" i="27"/>
  <c r="Q69" i="27"/>
  <c r="P69" i="27"/>
  <c r="M69" i="27"/>
  <c r="L69" i="27"/>
  <c r="I69" i="27"/>
  <c r="H69" i="27"/>
  <c r="E69" i="27"/>
  <c r="D69" i="27"/>
  <c r="D96" i="27" s="1"/>
  <c r="S68" i="27"/>
  <c r="R68" i="27"/>
  <c r="O68" i="27"/>
  <c r="N68" i="27"/>
  <c r="K68" i="27"/>
  <c r="J68" i="27"/>
  <c r="G68" i="27"/>
  <c r="F68" i="27"/>
  <c r="C68" i="27"/>
  <c r="C95" i="27" s="1"/>
  <c r="T67" i="27"/>
  <c r="Q67" i="27"/>
  <c r="P67" i="27"/>
  <c r="M67" i="27"/>
  <c r="L67" i="27"/>
  <c r="I67" i="27"/>
  <c r="H67" i="27"/>
  <c r="E67" i="27"/>
  <c r="D67" i="27"/>
  <c r="D94" i="27" s="1"/>
  <c r="S66" i="27"/>
  <c r="R66" i="27"/>
  <c r="O66" i="27"/>
  <c r="N66" i="27"/>
  <c r="K66" i="27"/>
  <c r="J66" i="27"/>
  <c r="G66" i="27"/>
  <c r="F66" i="27"/>
  <c r="C66" i="27"/>
  <c r="C93" i="27" s="1"/>
  <c r="T65" i="27"/>
  <c r="Q65" i="27"/>
  <c r="P65" i="27"/>
  <c r="M65" i="27"/>
  <c r="L65" i="27"/>
  <c r="I65" i="27"/>
  <c r="H65" i="27"/>
  <c r="E65" i="27"/>
  <c r="D65" i="27"/>
  <c r="D92" i="27" s="1"/>
  <c r="S64" i="27"/>
  <c r="R64" i="27"/>
  <c r="O64" i="27"/>
  <c r="N64" i="27"/>
  <c r="K64" i="27"/>
  <c r="J64" i="27"/>
  <c r="G64" i="27"/>
  <c r="F64" i="27"/>
  <c r="C64" i="27"/>
  <c r="C91" i="27" s="1"/>
  <c r="T63" i="27"/>
  <c r="Q63" i="27"/>
  <c r="P63" i="27"/>
  <c r="M63" i="27"/>
  <c r="L63" i="27"/>
  <c r="I63" i="27"/>
  <c r="H63" i="27"/>
  <c r="E63" i="27"/>
  <c r="D63" i="27"/>
  <c r="D90" i="27" s="1"/>
  <c r="T62" i="27"/>
  <c r="T89" i="27" s="1"/>
  <c r="S62" i="27"/>
  <c r="S89" i="27" s="1"/>
  <c r="R62" i="27"/>
  <c r="R89" i="27" s="1"/>
  <c r="Q62" i="27"/>
  <c r="Q89" i="27" s="1"/>
  <c r="P62" i="27"/>
  <c r="P89" i="27" s="1"/>
  <c r="O62" i="27"/>
  <c r="O89" i="27" s="1"/>
  <c r="N62" i="27"/>
  <c r="N89" i="27" s="1"/>
  <c r="M62" i="27"/>
  <c r="M89" i="27" s="1"/>
  <c r="L62" i="27"/>
  <c r="L89" i="27" s="1"/>
  <c r="K62" i="27"/>
  <c r="K89" i="27" s="1"/>
  <c r="J62" i="27"/>
  <c r="J89" i="27" s="1"/>
  <c r="I62" i="27"/>
  <c r="I89" i="27" s="1"/>
  <c r="H62" i="27"/>
  <c r="H89" i="27" s="1"/>
  <c r="G62" i="27"/>
  <c r="G89" i="27" s="1"/>
  <c r="F62" i="27"/>
  <c r="F89" i="27" s="1"/>
  <c r="E62" i="27"/>
  <c r="E89" i="27" s="1"/>
  <c r="D62" i="27"/>
  <c r="D89" i="27" s="1"/>
  <c r="C62" i="27"/>
  <c r="C89" i="27" s="1"/>
  <c r="T61" i="27"/>
  <c r="Q61" i="27"/>
  <c r="P61" i="27"/>
  <c r="M61" i="27"/>
  <c r="L61" i="27"/>
  <c r="I61" i="27"/>
  <c r="H61" i="27"/>
  <c r="E61" i="27"/>
  <c r="D61" i="27"/>
  <c r="D88" i="27" s="1"/>
  <c r="S60" i="27"/>
  <c r="R60" i="27"/>
  <c r="O60" i="27"/>
  <c r="N60" i="27"/>
  <c r="K60" i="27"/>
  <c r="J60" i="27"/>
  <c r="G60" i="27"/>
  <c r="F60" i="27"/>
  <c r="C60" i="27"/>
  <c r="C87" i="27" s="1"/>
  <c r="T59" i="27"/>
  <c r="Q59" i="27"/>
  <c r="P59" i="27"/>
  <c r="M59" i="27"/>
  <c r="L59" i="27"/>
  <c r="I59" i="27"/>
  <c r="H59" i="27"/>
  <c r="E59" i="27"/>
  <c r="D59" i="27"/>
  <c r="D86" i="27" s="1"/>
  <c r="S58" i="27"/>
  <c r="R58" i="27"/>
  <c r="O58" i="27"/>
  <c r="N58" i="27"/>
  <c r="K58" i="27"/>
  <c r="J58" i="27"/>
  <c r="G58" i="27"/>
  <c r="F58" i="27"/>
  <c r="C58" i="27"/>
  <c r="C85" i="27" s="1"/>
  <c r="T57" i="27"/>
  <c r="Q57" i="27"/>
  <c r="P57" i="27"/>
  <c r="M57" i="27"/>
  <c r="L57" i="27"/>
  <c r="I57" i="27"/>
  <c r="H57" i="27"/>
  <c r="E57" i="27"/>
  <c r="D57" i="27"/>
  <c r="D84" i="27" s="1"/>
  <c r="S46" i="84"/>
  <c r="R46" i="84"/>
  <c r="Q46" i="84"/>
  <c r="P46" i="84"/>
  <c r="O46" i="84"/>
  <c r="N46" i="84"/>
  <c r="M46" i="84"/>
  <c r="L46" i="84"/>
  <c r="K46" i="84"/>
  <c r="J46" i="84"/>
  <c r="I46" i="84"/>
  <c r="H46" i="84"/>
  <c r="G46" i="84"/>
  <c r="F46" i="84"/>
  <c r="E46" i="84"/>
  <c r="D46" i="84"/>
  <c r="C46" i="84"/>
  <c r="T48" i="84"/>
  <c r="Q48" i="84"/>
  <c r="P48" i="84"/>
  <c r="M48" i="84"/>
  <c r="L48" i="84"/>
  <c r="I48" i="84"/>
  <c r="H48" i="84"/>
  <c r="E48" i="84"/>
  <c r="D48" i="84"/>
  <c r="T147" i="83" l="1"/>
  <c r="U166" i="83" s="1"/>
  <c r="U164" i="83"/>
  <c r="T146" i="83"/>
  <c r="U165" i="83" s="1"/>
  <c r="U163" i="83"/>
  <c r="T70" i="28"/>
  <c r="T64" i="28"/>
  <c r="T72" i="28"/>
  <c r="T67" i="28"/>
  <c r="Q57" i="84"/>
  <c r="Q49" i="84"/>
  <c r="I50" i="84"/>
  <c r="I52" i="84" s="1"/>
  <c r="O47" i="84"/>
  <c r="P57" i="84"/>
  <c r="L50" i="84"/>
  <c r="T50" i="84"/>
  <c r="F47" i="84"/>
  <c r="N47" i="84"/>
  <c r="R47" i="84"/>
  <c r="T57" i="84"/>
  <c r="M57" i="84"/>
  <c r="M49" i="84"/>
  <c r="M50" i="84"/>
  <c r="K47" i="84"/>
  <c r="F48" i="84"/>
  <c r="F49" i="84" s="1"/>
  <c r="R48" i="84"/>
  <c r="R49" i="84" s="1"/>
  <c r="F50" i="84"/>
  <c r="R50" i="84"/>
  <c r="D47" i="84"/>
  <c r="H47" i="84"/>
  <c r="L52" i="84"/>
  <c r="L47" i="84"/>
  <c r="P47" i="84"/>
  <c r="T46" i="84"/>
  <c r="F57" i="27"/>
  <c r="J57" i="27"/>
  <c r="N57" i="27"/>
  <c r="R57" i="27"/>
  <c r="D58" i="27"/>
  <c r="D85" i="27" s="1"/>
  <c r="H58" i="27"/>
  <c r="L58" i="27"/>
  <c r="P58" i="27"/>
  <c r="T58" i="27"/>
  <c r="F59" i="27"/>
  <c r="J59" i="27"/>
  <c r="N59" i="27"/>
  <c r="H57" i="84"/>
  <c r="D50" i="84"/>
  <c r="D52" i="84" s="1"/>
  <c r="H50" i="84"/>
  <c r="P50" i="84"/>
  <c r="P52" i="84" s="1"/>
  <c r="J47" i="84"/>
  <c r="D57" i="84"/>
  <c r="L57" i="84"/>
  <c r="E57" i="84"/>
  <c r="E49" i="84"/>
  <c r="I57" i="84"/>
  <c r="I49" i="84"/>
  <c r="E50" i="84"/>
  <c r="E52" i="84" s="1"/>
  <c r="Q50" i="84"/>
  <c r="Q52" i="84" s="1"/>
  <c r="G47" i="84"/>
  <c r="S47" i="84"/>
  <c r="J48" i="84"/>
  <c r="J49" i="84" s="1"/>
  <c r="N48" i="84"/>
  <c r="N49" i="84" s="1"/>
  <c r="J50" i="84"/>
  <c r="N50" i="84"/>
  <c r="C48" i="84"/>
  <c r="C57" i="84" s="1"/>
  <c r="G48" i="84"/>
  <c r="K48" i="84"/>
  <c r="L49" i="84" s="1"/>
  <c r="O48" i="84"/>
  <c r="P49" i="84" s="1"/>
  <c r="S48" i="84"/>
  <c r="C50" i="84"/>
  <c r="C59" i="84" s="1"/>
  <c r="G50" i="84"/>
  <c r="K50" i="84"/>
  <c r="O50" i="84"/>
  <c r="S50" i="84"/>
  <c r="E47" i="84"/>
  <c r="I47" i="84"/>
  <c r="R59" i="27"/>
  <c r="D60" i="27"/>
  <c r="D87" i="27" s="1"/>
  <c r="H60" i="27"/>
  <c r="L60" i="27"/>
  <c r="P60" i="27"/>
  <c r="T60" i="27"/>
  <c r="F61" i="27"/>
  <c r="J61" i="27"/>
  <c r="N61" i="27"/>
  <c r="R61" i="27"/>
  <c r="F63" i="27"/>
  <c r="J63" i="27"/>
  <c r="N63" i="27"/>
  <c r="R63" i="27"/>
  <c r="D64" i="27"/>
  <c r="D91" i="27" s="1"/>
  <c r="H64" i="27"/>
  <c r="L64" i="27"/>
  <c r="P64" i="27"/>
  <c r="T64" i="27"/>
  <c r="F65" i="27"/>
  <c r="J65" i="27"/>
  <c r="N65" i="27"/>
  <c r="R65" i="27"/>
  <c r="D66" i="27"/>
  <c r="D93" i="27" s="1"/>
  <c r="H66" i="27"/>
  <c r="L66" i="27"/>
  <c r="P66" i="27"/>
  <c r="T66" i="27"/>
  <c r="F67" i="27"/>
  <c r="J67" i="27"/>
  <c r="N67" i="27"/>
  <c r="R67" i="27"/>
  <c r="D68" i="27"/>
  <c r="D95" i="27" s="1"/>
  <c r="H68" i="27"/>
  <c r="L68" i="27"/>
  <c r="P68" i="27"/>
  <c r="T68" i="27"/>
  <c r="F69" i="27"/>
  <c r="J69" i="27"/>
  <c r="N69" i="27"/>
  <c r="R69" i="27"/>
  <c r="D70" i="27"/>
  <c r="D97" i="27" s="1"/>
  <c r="H70" i="27"/>
  <c r="L70" i="27"/>
  <c r="P70" i="27"/>
  <c r="T70" i="27"/>
  <c r="F71" i="27"/>
  <c r="J71" i="27"/>
  <c r="N71" i="27"/>
  <c r="R71" i="27"/>
  <c r="D72" i="27"/>
  <c r="D99" i="27" s="1"/>
  <c r="H72" i="27"/>
  <c r="L72" i="27"/>
  <c r="P72" i="27"/>
  <c r="T72" i="27"/>
  <c r="F73" i="27"/>
  <c r="J73" i="27"/>
  <c r="N73" i="27"/>
  <c r="R73" i="27"/>
  <c r="D74" i="27"/>
  <c r="D101" i="27" s="1"/>
  <c r="H74" i="27"/>
  <c r="L74" i="27"/>
  <c r="P74" i="27"/>
  <c r="T74" i="27"/>
  <c r="F75" i="27"/>
  <c r="J75" i="27"/>
  <c r="N75" i="27"/>
  <c r="R75" i="27"/>
  <c r="D76" i="27"/>
  <c r="D103" i="27" s="1"/>
  <c r="H76" i="27"/>
  <c r="L76" i="27"/>
  <c r="P76" i="27"/>
  <c r="T76" i="27"/>
  <c r="F77" i="27"/>
  <c r="J77" i="27"/>
  <c r="N77" i="27"/>
  <c r="R77" i="27"/>
  <c r="L78" i="27"/>
  <c r="P78" i="27"/>
  <c r="T78" i="27"/>
  <c r="F79" i="27"/>
  <c r="J79" i="27"/>
  <c r="N79" i="27"/>
  <c r="R79" i="27"/>
  <c r="T148" i="83"/>
  <c r="M47" i="84"/>
  <c r="Q47" i="84"/>
  <c r="O57" i="84"/>
  <c r="T144" i="84"/>
  <c r="T145" i="84"/>
  <c r="T143" i="84"/>
  <c r="C57" i="27"/>
  <c r="C84" i="27" s="1"/>
  <c r="G57" i="27"/>
  <c r="K57" i="27"/>
  <c r="O57" i="27"/>
  <c r="S57" i="27"/>
  <c r="E58" i="27"/>
  <c r="I58" i="27"/>
  <c r="M58" i="27"/>
  <c r="Q58" i="27"/>
  <c r="C59" i="27"/>
  <c r="C86" i="27" s="1"/>
  <c r="G59" i="27"/>
  <c r="K59" i="27"/>
  <c r="O59" i="27"/>
  <c r="S59" i="27"/>
  <c r="E60" i="27"/>
  <c r="I60" i="27"/>
  <c r="M60" i="27"/>
  <c r="Q60" i="27"/>
  <c r="C61" i="27"/>
  <c r="C88" i="27" s="1"/>
  <c r="G61" i="27"/>
  <c r="K61" i="27"/>
  <c r="O61" i="27"/>
  <c r="S61" i="27"/>
  <c r="C63" i="27"/>
  <c r="C90" i="27" s="1"/>
  <c r="G63" i="27"/>
  <c r="K63" i="27"/>
  <c r="O63" i="27"/>
  <c r="S63" i="27"/>
  <c r="E64" i="27"/>
  <c r="I64" i="27"/>
  <c r="M64" i="27"/>
  <c r="Q64" i="27"/>
  <c r="C65" i="27"/>
  <c r="C92" i="27" s="1"/>
  <c r="G65" i="27"/>
  <c r="K65" i="27"/>
  <c r="O65" i="27"/>
  <c r="S65" i="27"/>
  <c r="E66" i="27"/>
  <c r="I66" i="27"/>
  <c r="M66" i="27"/>
  <c r="Q66" i="27"/>
  <c r="C67" i="27"/>
  <c r="C94" i="27" s="1"/>
  <c r="G67" i="27"/>
  <c r="K67" i="27"/>
  <c r="O67" i="27"/>
  <c r="S67" i="27"/>
  <c r="E68" i="27"/>
  <c r="I68" i="27"/>
  <c r="M68" i="27"/>
  <c r="Q68" i="27"/>
  <c r="C69" i="27"/>
  <c r="C96" i="27" s="1"/>
  <c r="G69" i="27"/>
  <c r="K69" i="27"/>
  <c r="O69" i="27"/>
  <c r="S69" i="27"/>
  <c r="E70" i="27"/>
  <c r="I70" i="27"/>
  <c r="M70" i="27"/>
  <c r="Q70" i="27"/>
  <c r="C71" i="27"/>
  <c r="C98" i="27" s="1"/>
  <c r="G71" i="27"/>
  <c r="K71" i="27"/>
  <c r="O71" i="27"/>
  <c r="S71" i="27"/>
  <c r="E72" i="27"/>
  <c r="I72" i="27"/>
  <c r="M72" i="27"/>
  <c r="Q72" i="27"/>
  <c r="C73" i="27"/>
  <c r="C100" i="27" s="1"/>
  <c r="G73" i="27"/>
  <c r="K73" i="27"/>
  <c r="O73" i="27"/>
  <c r="S73" i="27"/>
  <c r="E74" i="27"/>
  <c r="I74" i="27"/>
  <c r="M74" i="27"/>
  <c r="Q74" i="27"/>
  <c r="C75" i="27"/>
  <c r="C102" i="27" s="1"/>
  <c r="G75" i="27"/>
  <c r="K75" i="27"/>
  <c r="O75" i="27"/>
  <c r="S75" i="27"/>
  <c r="E76" i="27"/>
  <c r="I76" i="27"/>
  <c r="M76" i="27"/>
  <c r="Q76" i="27"/>
  <c r="C77" i="27"/>
  <c r="C104" i="27" s="1"/>
  <c r="G77" i="27"/>
  <c r="K77" i="27"/>
  <c r="O77" i="27"/>
  <c r="S77" i="27"/>
  <c r="M78" i="27"/>
  <c r="Q78" i="27"/>
  <c r="C79" i="27"/>
  <c r="C106" i="27" s="1"/>
  <c r="G79" i="27"/>
  <c r="K79" i="27"/>
  <c r="O79" i="27"/>
  <c r="S79" i="27"/>
  <c r="D46" i="83"/>
  <c r="D55" i="84"/>
  <c r="H46" i="83"/>
  <c r="H55" i="84"/>
  <c r="L46" i="83"/>
  <c r="L55" i="84"/>
  <c r="P46" i="83"/>
  <c r="P55" i="84"/>
  <c r="E46" i="83"/>
  <c r="E55" i="84"/>
  <c r="I46" i="83"/>
  <c r="I47" i="83" s="1"/>
  <c r="I55" i="84"/>
  <c r="M46" i="83"/>
  <c r="M47" i="83" s="1"/>
  <c r="M55" i="84"/>
  <c r="Q46" i="83"/>
  <c r="Q47" i="83" s="1"/>
  <c r="Q55" i="84"/>
  <c r="H48" i="83"/>
  <c r="H57" i="83" s="1"/>
  <c r="P48" i="83"/>
  <c r="P57" i="83" s="1"/>
  <c r="F46" i="83"/>
  <c r="F55" i="84"/>
  <c r="J46" i="83"/>
  <c r="J55" i="84"/>
  <c r="N46" i="83"/>
  <c r="N55" i="84"/>
  <c r="R46" i="83"/>
  <c r="R55" i="84"/>
  <c r="C46" i="83"/>
  <c r="C55" i="84"/>
  <c r="G46" i="83"/>
  <c r="G55" i="84"/>
  <c r="K46" i="83"/>
  <c r="K55" i="84"/>
  <c r="O46" i="83"/>
  <c r="O55" i="84"/>
  <c r="S46" i="83"/>
  <c r="S55" i="84"/>
  <c r="E48" i="83"/>
  <c r="E57" i="83" s="1"/>
  <c r="M48" i="83"/>
  <c r="M57" i="83" s="1"/>
  <c r="I48" i="83"/>
  <c r="Q48" i="83"/>
  <c r="C48" i="83"/>
  <c r="C57" i="83" s="1"/>
  <c r="G48" i="83"/>
  <c r="K48" i="83"/>
  <c r="K57" i="83" s="1"/>
  <c r="O48" i="83"/>
  <c r="O57" i="83" s="1"/>
  <c r="S48" i="83"/>
  <c r="S57" i="83" s="1"/>
  <c r="D48" i="83"/>
  <c r="L48" i="83"/>
  <c r="T48" i="83"/>
  <c r="U49" i="83" s="1"/>
  <c r="D50" i="83"/>
  <c r="D59" i="83" s="1"/>
  <c r="E50" i="83"/>
  <c r="M50" i="83"/>
  <c r="M59" i="83" s="1"/>
  <c r="J48" i="83"/>
  <c r="R48" i="83"/>
  <c r="F50" i="83"/>
  <c r="N50" i="83"/>
  <c r="N59" i="83" s="1"/>
  <c r="G50" i="83"/>
  <c r="G59" i="83" s="1"/>
  <c r="O50" i="83"/>
  <c r="H50" i="83"/>
  <c r="H59" i="83" s="1"/>
  <c r="P50" i="83"/>
  <c r="L50" i="83"/>
  <c r="I50" i="83"/>
  <c r="Q50" i="83"/>
  <c r="I57" i="83"/>
  <c r="T50" i="83"/>
  <c r="U51" i="83" s="1"/>
  <c r="F48" i="83"/>
  <c r="N48" i="83"/>
  <c r="J50" i="83"/>
  <c r="R50" i="83"/>
  <c r="T46" i="83"/>
  <c r="U47" i="83" s="1"/>
  <c r="C50" i="83"/>
  <c r="C59" i="83" s="1"/>
  <c r="K50" i="83"/>
  <c r="S50" i="83"/>
  <c r="T149" i="83"/>
  <c r="S63" i="28"/>
  <c r="T71" i="28" s="1"/>
  <c r="S66" i="28"/>
  <c r="T73" i="28" s="1"/>
  <c r="R57" i="84" l="1"/>
  <c r="R58" i="84" s="1"/>
  <c r="E47" i="83"/>
  <c r="D47" i="83"/>
  <c r="N47" i="83"/>
  <c r="G47" i="83"/>
  <c r="P47" i="83"/>
  <c r="R47" i="83"/>
  <c r="K47" i="83"/>
  <c r="G49" i="84"/>
  <c r="F47" i="83"/>
  <c r="K52" i="83"/>
  <c r="J47" i="83"/>
  <c r="S47" i="83"/>
  <c r="H47" i="83"/>
  <c r="L47" i="83"/>
  <c r="J49" i="83"/>
  <c r="Q49" i="83"/>
  <c r="H49" i="83"/>
  <c r="M52" i="83"/>
  <c r="I58" i="84"/>
  <c r="O52" i="84"/>
  <c r="I58" i="83"/>
  <c r="K52" i="84"/>
  <c r="P58" i="84"/>
  <c r="O51" i="84"/>
  <c r="O59" i="84"/>
  <c r="S57" i="84"/>
  <c r="S58" i="84" s="1"/>
  <c r="S49" i="84"/>
  <c r="G52" i="84"/>
  <c r="D58" i="84"/>
  <c r="H59" i="84"/>
  <c r="H51" i="84"/>
  <c r="J57" i="84"/>
  <c r="J58" i="84" s="1"/>
  <c r="H52" i="84"/>
  <c r="R59" i="84"/>
  <c r="R51" i="84"/>
  <c r="R52" i="84"/>
  <c r="I51" i="84"/>
  <c r="I59" i="84"/>
  <c r="I60" i="84" s="1"/>
  <c r="K41" i="84"/>
  <c r="J56" i="84"/>
  <c r="J41" i="84"/>
  <c r="Q56" i="84"/>
  <c r="Q41" i="84"/>
  <c r="P41" i="84"/>
  <c r="P56" i="84"/>
  <c r="H56" i="84"/>
  <c r="H41" i="84"/>
  <c r="S51" i="84"/>
  <c r="S59" i="84"/>
  <c r="P59" i="84"/>
  <c r="P51" i="84"/>
  <c r="N57" i="84"/>
  <c r="N58" i="84" s="1"/>
  <c r="M59" i="84"/>
  <c r="M51" i="84"/>
  <c r="S41" i="84"/>
  <c r="S56" i="84"/>
  <c r="N41" i="84"/>
  <c r="N56" i="84"/>
  <c r="F41" i="84"/>
  <c r="F56" i="84"/>
  <c r="M41" i="84"/>
  <c r="M56" i="84"/>
  <c r="E41" i="84"/>
  <c r="E56" i="84"/>
  <c r="L56" i="84"/>
  <c r="L41" i="84"/>
  <c r="D56" i="84"/>
  <c r="D41" i="84"/>
  <c r="G57" i="84"/>
  <c r="M52" i="84"/>
  <c r="K59" i="84"/>
  <c r="K51" i="84"/>
  <c r="O49" i="84"/>
  <c r="N59" i="84"/>
  <c r="N51" i="84"/>
  <c r="S52" i="84"/>
  <c r="Q59" i="84"/>
  <c r="Q51" i="84"/>
  <c r="D59" i="84"/>
  <c r="D60" i="84" s="1"/>
  <c r="D51" i="84"/>
  <c r="D49" i="84"/>
  <c r="F57" i="84"/>
  <c r="F58" i="84" s="1"/>
  <c r="F59" i="84"/>
  <c r="F51" i="84"/>
  <c r="M58" i="84"/>
  <c r="T51" i="84"/>
  <c r="T59" i="84"/>
  <c r="R56" i="84"/>
  <c r="R41" i="84"/>
  <c r="I41" i="84"/>
  <c r="I56" i="84"/>
  <c r="H49" i="84"/>
  <c r="T55" i="84"/>
  <c r="F52" i="84"/>
  <c r="O47" i="83"/>
  <c r="K56" i="84"/>
  <c r="O41" i="84"/>
  <c r="O56" i="84"/>
  <c r="G41" i="84"/>
  <c r="G56" i="84"/>
  <c r="T55" i="83"/>
  <c r="G51" i="84"/>
  <c r="G59" i="84"/>
  <c r="K57" i="84"/>
  <c r="K49" i="84"/>
  <c r="J59" i="84"/>
  <c r="J51" i="84"/>
  <c r="E59" i="84"/>
  <c r="E51" i="84"/>
  <c r="E58" i="84"/>
  <c r="J52" i="84"/>
  <c r="T49" i="84"/>
  <c r="T47" i="84"/>
  <c r="T52" i="84"/>
  <c r="C52" i="84"/>
  <c r="N52" i="84"/>
  <c r="L59" i="84"/>
  <c r="L51" i="84"/>
  <c r="Q58" i="84"/>
  <c r="I49" i="83"/>
  <c r="E52" i="83"/>
  <c r="T57" i="83"/>
  <c r="U58" i="83" s="1"/>
  <c r="T59" i="83"/>
  <c r="U60" i="83" s="1"/>
  <c r="R55" i="83"/>
  <c r="J55" i="83"/>
  <c r="Q55" i="83"/>
  <c r="I55" i="83"/>
  <c r="P55" i="83"/>
  <c r="H55" i="83"/>
  <c r="S55" i="83"/>
  <c r="K55" i="83"/>
  <c r="C63" i="84"/>
  <c r="C55" i="83"/>
  <c r="N55" i="83"/>
  <c r="F55" i="83"/>
  <c r="M55" i="83"/>
  <c r="E55" i="83"/>
  <c r="L55" i="83"/>
  <c r="D63" i="84"/>
  <c r="D55" i="83"/>
  <c r="O55" i="83"/>
  <c r="G55" i="83"/>
  <c r="E59" i="83"/>
  <c r="E60" i="83" s="1"/>
  <c r="Q57" i="83"/>
  <c r="Q58" i="83" s="1"/>
  <c r="G57" i="83"/>
  <c r="H58" i="83" s="1"/>
  <c r="N49" i="83"/>
  <c r="F51" i="83"/>
  <c r="F49" i="83"/>
  <c r="L49" i="83"/>
  <c r="D49" i="83"/>
  <c r="O49" i="83"/>
  <c r="P49" i="83"/>
  <c r="M49" i="83"/>
  <c r="S52" i="83"/>
  <c r="O51" i="83"/>
  <c r="R49" i="83"/>
  <c r="F59" i="83"/>
  <c r="D52" i="83"/>
  <c r="Q51" i="83"/>
  <c r="G51" i="83"/>
  <c r="D57" i="83"/>
  <c r="D58" i="83" s="1"/>
  <c r="O59" i="83"/>
  <c r="O60" i="83" s="1"/>
  <c r="E49" i="83"/>
  <c r="J57" i="83"/>
  <c r="K58" i="83" s="1"/>
  <c r="I51" i="83"/>
  <c r="K49" i="83"/>
  <c r="O52" i="83"/>
  <c r="L57" i="83"/>
  <c r="M58" i="83" s="1"/>
  <c r="G49" i="83"/>
  <c r="F57" i="83"/>
  <c r="F58" i="83" s="1"/>
  <c r="S51" i="83"/>
  <c r="R57" i="83"/>
  <c r="R58" i="83" s="1"/>
  <c r="J51" i="83"/>
  <c r="P51" i="83"/>
  <c r="S49" i="83"/>
  <c r="L51" i="83"/>
  <c r="D60" i="83"/>
  <c r="L59" i="83"/>
  <c r="M60" i="83" s="1"/>
  <c r="P58" i="83"/>
  <c r="H51" i="83"/>
  <c r="G52" i="83"/>
  <c r="P52" i="83"/>
  <c r="P59" i="83"/>
  <c r="T52" i="83"/>
  <c r="R52" i="83"/>
  <c r="R51" i="83"/>
  <c r="Q52" i="83"/>
  <c r="H60" i="83"/>
  <c r="Q59" i="83"/>
  <c r="R59" i="83"/>
  <c r="H52" i="83"/>
  <c r="I59" i="83"/>
  <c r="I60" i="83" s="1"/>
  <c r="M51" i="83"/>
  <c r="J52" i="83"/>
  <c r="S59" i="83"/>
  <c r="I52" i="83"/>
  <c r="J59" i="83"/>
  <c r="F52" i="83"/>
  <c r="E51" i="83"/>
  <c r="K51" i="83"/>
  <c r="N60" i="83"/>
  <c r="L52" i="83"/>
  <c r="K59" i="83"/>
  <c r="N52" i="83"/>
  <c r="N57" i="83"/>
  <c r="N58" i="83" s="1"/>
  <c r="N51" i="83"/>
  <c r="C52" i="83"/>
  <c r="D51" i="83"/>
  <c r="O56" i="83" l="1"/>
  <c r="K56" i="83"/>
  <c r="U41" i="83"/>
  <c r="U56" i="83"/>
  <c r="K58" i="84"/>
  <c r="D56" i="83"/>
  <c r="S56" i="83"/>
  <c r="L56" i="83"/>
  <c r="G56" i="83"/>
  <c r="L60" i="84"/>
  <c r="E60" i="84"/>
  <c r="T58" i="84"/>
  <c r="Q60" i="84"/>
  <c r="J60" i="84"/>
  <c r="G60" i="84"/>
  <c r="M60" i="84"/>
  <c r="S60" i="84"/>
  <c r="O60" i="84"/>
  <c r="L58" i="84"/>
  <c r="H58" i="84"/>
  <c r="G58" i="84"/>
  <c r="T56" i="84"/>
  <c r="T41" i="84"/>
  <c r="T60" i="84"/>
  <c r="F60" i="84"/>
  <c r="K60" i="84"/>
  <c r="O58" i="84"/>
  <c r="N60" i="84"/>
  <c r="P60" i="84"/>
  <c r="R60" i="84"/>
  <c r="H60" i="84"/>
  <c r="D64" i="84"/>
  <c r="F60" i="83"/>
  <c r="M56" i="83"/>
  <c r="N56" i="83"/>
  <c r="H56" i="83"/>
  <c r="I56" i="83"/>
  <c r="J56" i="83"/>
  <c r="E56" i="83"/>
  <c r="F56" i="83"/>
  <c r="P56" i="83"/>
  <c r="Q56" i="83"/>
  <c r="R56" i="83"/>
  <c r="P60" i="83"/>
  <c r="G60" i="83"/>
  <c r="E58" i="83"/>
  <c r="S60" i="83"/>
  <c r="G58" i="83"/>
  <c r="J60" i="83"/>
  <c r="J58" i="83"/>
  <c r="S58" i="83"/>
  <c r="L58" i="83"/>
  <c r="Q60" i="83"/>
  <c r="O58" i="83"/>
  <c r="L60" i="83"/>
  <c r="K60" i="83"/>
  <c r="R60" i="83"/>
  <c r="G29" i="84"/>
  <c r="O29" i="84"/>
  <c r="C31" i="83"/>
  <c r="D31" i="83"/>
  <c r="E31" i="83"/>
  <c r="F31" i="83"/>
  <c r="G31" i="83"/>
  <c r="H31" i="83"/>
  <c r="I31" i="83"/>
  <c r="J31" i="83"/>
  <c r="K31" i="83"/>
  <c r="L31" i="83"/>
  <c r="M31" i="83"/>
  <c r="N31" i="83"/>
  <c r="O31" i="83"/>
  <c r="P31" i="83"/>
  <c r="Q31" i="83"/>
  <c r="R31" i="83"/>
  <c r="S31" i="83"/>
  <c r="C33" i="83"/>
  <c r="D33" i="83"/>
  <c r="E33" i="83"/>
  <c r="F33" i="83"/>
  <c r="G33" i="83"/>
  <c r="H33" i="83"/>
  <c r="I33" i="83"/>
  <c r="J33" i="83"/>
  <c r="K33" i="83"/>
  <c r="L33" i="83"/>
  <c r="M33" i="83"/>
  <c r="N33" i="83"/>
  <c r="O33" i="83"/>
  <c r="P33" i="83"/>
  <c r="Q33" i="83"/>
  <c r="R33" i="83"/>
  <c r="S33" i="83"/>
  <c r="C34" i="83"/>
  <c r="D34" i="83"/>
  <c r="E34" i="83"/>
  <c r="F34" i="83"/>
  <c r="G34" i="83"/>
  <c r="H34" i="83"/>
  <c r="I34" i="83"/>
  <c r="J34" i="83"/>
  <c r="K34" i="83"/>
  <c r="L34" i="83"/>
  <c r="M34" i="83"/>
  <c r="N34" i="83"/>
  <c r="O34" i="83"/>
  <c r="P34" i="83"/>
  <c r="Q34" i="83"/>
  <c r="R34" i="83"/>
  <c r="S34" i="83"/>
  <c r="C35" i="83"/>
  <c r="D35" i="83"/>
  <c r="E35" i="83"/>
  <c r="F35" i="83"/>
  <c r="G35" i="83"/>
  <c r="H35" i="83"/>
  <c r="I35" i="83"/>
  <c r="J35" i="83"/>
  <c r="K35" i="83"/>
  <c r="L35" i="83"/>
  <c r="M35" i="83"/>
  <c r="N35" i="83"/>
  <c r="O35" i="83"/>
  <c r="P35" i="83"/>
  <c r="Q35" i="83"/>
  <c r="R35" i="83"/>
  <c r="S35" i="83"/>
  <c r="T32" i="83"/>
  <c r="T64" i="12"/>
  <c r="T73" i="12"/>
  <c r="C15" i="83"/>
  <c r="D15" i="83"/>
  <c r="E15" i="83"/>
  <c r="F15" i="83"/>
  <c r="G15" i="83"/>
  <c r="H15" i="83"/>
  <c r="I15" i="83"/>
  <c r="J15" i="83"/>
  <c r="K15" i="83"/>
  <c r="L15" i="83"/>
  <c r="M15" i="83"/>
  <c r="N15" i="83"/>
  <c r="O15" i="83"/>
  <c r="P15" i="83"/>
  <c r="Q15" i="83"/>
  <c r="R15" i="83"/>
  <c r="S15" i="83"/>
  <c r="C12" i="83"/>
  <c r="D12" i="83"/>
  <c r="E12" i="83"/>
  <c r="F12" i="83"/>
  <c r="G12" i="83"/>
  <c r="H12" i="83"/>
  <c r="I12" i="83"/>
  <c r="J12" i="83"/>
  <c r="K12" i="83"/>
  <c r="L12" i="83"/>
  <c r="M12" i="83"/>
  <c r="N12" i="83"/>
  <c r="O12" i="83"/>
  <c r="P12" i="83"/>
  <c r="Q12" i="83"/>
  <c r="R12" i="83"/>
  <c r="S12" i="83"/>
  <c r="T108" i="48"/>
  <c r="T110" i="48"/>
  <c r="T113" i="48"/>
  <c r="T116" i="48"/>
  <c r="T13" i="83"/>
  <c r="T117" i="48"/>
  <c r="T109" i="48"/>
  <c r="T101" i="48"/>
  <c r="T93" i="48"/>
  <c r="T17" i="83" l="1"/>
  <c r="T102" i="48"/>
  <c r="M32" i="83"/>
  <c r="E32" i="83"/>
  <c r="Q32" i="83"/>
  <c r="I32" i="83"/>
  <c r="T111" i="48"/>
  <c r="T19" i="83"/>
  <c r="T15" i="83"/>
  <c r="L19" i="83"/>
  <c r="D19" i="83"/>
  <c r="L17" i="83"/>
  <c r="D17" i="83"/>
  <c r="Q18" i="83"/>
  <c r="I18" i="83"/>
  <c r="S16" i="83"/>
  <c r="K16" i="83"/>
  <c r="C16" i="83"/>
  <c r="Q14" i="83"/>
  <c r="I14" i="83"/>
  <c r="S13" i="83"/>
  <c r="K13" i="83"/>
  <c r="C13" i="83"/>
  <c r="L32" i="83"/>
  <c r="D32" i="83"/>
  <c r="S19" i="83"/>
  <c r="K19" i="83"/>
  <c r="C19" i="83"/>
  <c r="S17" i="83"/>
  <c r="K17" i="83"/>
  <c r="C17" i="83"/>
  <c r="P18" i="83"/>
  <c r="H18" i="83"/>
  <c r="R16" i="83"/>
  <c r="J16" i="83"/>
  <c r="P14" i="83"/>
  <c r="H14" i="83"/>
  <c r="R13" i="83"/>
  <c r="J13" i="83"/>
  <c r="T33" i="83"/>
  <c r="S32" i="83"/>
  <c r="K32" i="83"/>
  <c r="C32" i="83"/>
  <c r="R19" i="83"/>
  <c r="J19" i="83"/>
  <c r="R17" i="83"/>
  <c r="J17" i="83"/>
  <c r="O18" i="83"/>
  <c r="G18" i="83"/>
  <c r="Q16" i="83"/>
  <c r="I16" i="83"/>
  <c r="O14" i="83"/>
  <c r="G14" i="83"/>
  <c r="Q13" i="83"/>
  <c r="I13" i="83"/>
  <c r="R32" i="83"/>
  <c r="J32" i="83"/>
  <c r="Q19" i="83"/>
  <c r="I19" i="83"/>
  <c r="Q17" i="83"/>
  <c r="I17" i="83"/>
  <c r="N18" i="83"/>
  <c r="F18" i="83"/>
  <c r="P16" i="83"/>
  <c r="H16" i="83"/>
  <c r="N14" i="83"/>
  <c r="F14" i="83"/>
  <c r="P13" i="83"/>
  <c r="H13" i="83"/>
  <c r="P19" i="83"/>
  <c r="H19" i="83"/>
  <c r="P17" i="83"/>
  <c r="H17" i="83"/>
  <c r="M18" i="83"/>
  <c r="E18" i="83"/>
  <c r="O16" i="83"/>
  <c r="G16" i="83"/>
  <c r="M14" i="83"/>
  <c r="E14" i="83"/>
  <c r="O13" i="83"/>
  <c r="G13" i="83"/>
  <c r="T35" i="83"/>
  <c r="P32" i="83"/>
  <c r="H32" i="83"/>
  <c r="T18" i="83"/>
  <c r="T14" i="83"/>
  <c r="O19" i="83"/>
  <c r="G19" i="83"/>
  <c r="O17" i="83"/>
  <c r="G17" i="83"/>
  <c r="L18" i="83"/>
  <c r="D18" i="83"/>
  <c r="N16" i="83"/>
  <c r="F16" i="83"/>
  <c r="L14" i="83"/>
  <c r="D14" i="83"/>
  <c r="N13" i="83"/>
  <c r="F13" i="83"/>
  <c r="O32" i="83"/>
  <c r="G32" i="83"/>
  <c r="T41" i="50"/>
  <c r="T30" i="50" s="1"/>
  <c r="T12" i="83"/>
  <c r="N19" i="83"/>
  <c r="F19" i="83"/>
  <c r="N17" i="83"/>
  <c r="F17" i="83"/>
  <c r="S18" i="83"/>
  <c r="K18" i="83"/>
  <c r="C18" i="83"/>
  <c r="M16" i="83"/>
  <c r="E16" i="83"/>
  <c r="S14" i="83"/>
  <c r="K14" i="83"/>
  <c r="C14" i="83"/>
  <c r="M13" i="83"/>
  <c r="E13" i="83"/>
  <c r="T31" i="83"/>
  <c r="N32" i="83"/>
  <c r="F32" i="83"/>
  <c r="T16" i="83"/>
  <c r="M19" i="83"/>
  <c r="E19" i="83"/>
  <c r="M17" i="83"/>
  <c r="E17" i="83"/>
  <c r="R18" i="83"/>
  <c r="J18" i="83"/>
  <c r="L16" i="83"/>
  <c r="D16" i="83"/>
  <c r="R14" i="83"/>
  <c r="J14" i="83"/>
  <c r="L13" i="83"/>
  <c r="D13" i="83"/>
  <c r="T34" i="83"/>
  <c r="N29" i="84"/>
  <c r="L29" i="84"/>
  <c r="M29" i="84"/>
  <c r="E29" i="84"/>
  <c r="T112" i="48"/>
  <c r="T104" i="48"/>
  <c r="Q29" i="84"/>
  <c r="I29" i="84"/>
  <c r="T114" i="48"/>
  <c r="T96" i="48"/>
  <c r="T103" i="48"/>
  <c r="T94" i="48"/>
  <c r="T70" i="12"/>
  <c r="T100" i="48"/>
  <c r="T61" i="12"/>
  <c r="T92" i="48"/>
  <c r="T106" i="48"/>
  <c r="T98" i="48"/>
  <c r="T105" i="48"/>
  <c r="P29" i="84"/>
  <c r="H29" i="84"/>
  <c r="T95" i="48"/>
  <c r="F29" i="84"/>
  <c r="R29" i="84"/>
  <c r="J29" i="84"/>
  <c r="D29" i="84"/>
  <c r="T97" i="48"/>
  <c r="T71" i="12"/>
  <c r="T29" i="84"/>
  <c r="S29" i="84"/>
  <c r="K29" i="84"/>
  <c r="C29" i="84"/>
  <c r="T65" i="12"/>
  <c r="T88" i="12"/>
  <c r="T62" i="12"/>
  <c r="T63" i="12"/>
  <c r="T72" i="12"/>
  <c r="T80" i="12"/>
  <c r="T66" i="12"/>
  <c r="T68" i="12"/>
  <c r="T67" i="12"/>
  <c r="T60" i="12"/>
  <c r="T69" i="12"/>
  <c r="T59" i="12"/>
  <c r="T78" i="12"/>
  <c r="T86" i="12"/>
  <c r="T79" i="12"/>
  <c r="T87" i="12"/>
  <c r="T81" i="12"/>
  <c r="T89" i="12"/>
  <c r="T82" i="12"/>
  <c r="T90" i="12"/>
  <c r="T83" i="12"/>
  <c r="T91" i="12"/>
  <c r="U109" i="12" s="1"/>
  <c r="T84" i="12"/>
  <c r="T77" i="12"/>
  <c r="T85" i="12"/>
  <c r="T99" i="48"/>
  <c r="T107" i="48"/>
  <c r="T115" i="48"/>
  <c r="U102" i="12" l="1"/>
  <c r="U100" i="12"/>
  <c r="U97" i="12"/>
  <c r="U103" i="12"/>
  <c r="U99" i="12"/>
  <c r="U107" i="12"/>
  <c r="U104" i="12"/>
  <c r="U98" i="12"/>
  <c r="U106" i="12"/>
  <c r="U101" i="12"/>
  <c r="U96" i="12"/>
  <c r="U95" i="12"/>
  <c r="U108" i="12"/>
  <c r="U105" i="12"/>
  <c r="T31" i="50"/>
  <c r="T36" i="50"/>
  <c r="T27" i="50"/>
  <c r="T29" i="50"/>
  <c r="T33" i="50"/>
  <c r="T28" i="50"/>
  <c r="T32" i="50"/>
  <c r="T34" i="50"/>
  <c r="T35" i="50"/>
  <c r="N128" i="66"/>
  <c r="N114" i="66"/>
  <c r="B32" i="66" l="1"/>
  <c r="C32" i="66"/>
  <c r="N102" i="66"/>
  <c r="N32" i="66"/>
  <c r="N127" i="66"/>
  <c r="J32" i="66"/>
  <c r="C105" i="66"/>
  <c r="F32" i="66"/>
  <c r="M32" i="66"/>
  <c r="E32" i="66"/>
  <c r="N120" i="66"/>
  <c r="N112" i="66"/>
  <c r="N104" i="66"/>
  <c r="C124" i="66"/>
  <c r="C122" i="66"/>
  <c r="C116" i="66"/>
  <c r="C114" i="66"/>
  <c r="C108" i="66"/>
  <c r="C106" i="66"/>
  <c r="C104" i="66"/>
  <c r="C125" i="66"/>
  <c r="C123" i="66"/>
  <c r="C117" i="66"/>
  <c r="C115" i="66"/>
  <c r="C109" i="66"/>
  <c r="C107" i="66"/>
  <c r="C113" i="66"/>
  <c r="N118" i="66"/>
  <c r="C128" i="66"/>
  <c r="C120" i="66"/>
  <c r="C112" i="66"/>
  <c r="C121" i="66"/>
  <c r="N105" i="66"/>
  <c r="N119" i="66"/>
  <c r="L32" i="66"/>
  <c r="D32" i="66"/>
  <c r="C127" i="66"/>
  <c r="C119" i="66"/>
  <c r="C111" i="66"/>
  <c r="C103" i="66"/>
  <c r="N103" i="66"/>
  <c r="N106" i="66"/>
  <c r="K32" i="66"/>
  <c r="C126" i="66"/>
  <c r="C118" i="66"/>
  <c r="C110" i="66"/>
  <c r="C102" i="66"/>
  <c r="N121" i="66"/>
  <c r="N110" i="66"/>
  <c r="N111" i="66"/>
  <c r="N122" i="66"/>
  <c r="I32" i="66"/>
  <c r="H32" i="66"/>
  <c r="N126" i="66"/>
  <c r="N113" i="66"/>
  <c r="G32" i="66"/>
  <c r="N107" i="66"/>
  <c r="N115" i="66"/>
  <c r="N123" i="66"/>
  <c r="N108" i="66"/>
  <c r="N116" i="66"/>
  <c r="N124" i="66"/>
  <c r="N109" i="66"/>
  <c r="N117" i="66"/>
  <c r="N125" i="66"/>
  <c r="T2" i="61" l="1"/>
  <c r="I2" i="65" l="1"/>
  <c r="I32" i="65" s="1"/>
  <c r="T2" i="26"/>
  <c r="T71" i="26"/>
  <c r="T192" i="26"/>
  <c r="T140" i="26"/>
  <c r="T157" i="26"/>
  <c r="T174" i="26"/>
  <c r="T2" i="101"/>
  <c r="T48" i="101" s="1"/>
  <c r="K2" i="88"/>
  <c r="L127" i="52"/>
  <c r="L2" i="52"/>
  <c r="L252" i="52"/>
  <c r="T2" i="83"/>
  <c r="T70" i="83" s="1"/>
  <c r="U2" i="72"/>
  <c r="T2" i="50"/>
  <c r="T2" i="59"/>
  <c r="T2" i="58"/>
  <c r="T2" i="56"/>
  <c r="T33" i="56" s="1"/>
  <c r="T2" i="84"/>
  <c r="T94" i="84" s="1"/>
  <c r="M3" i="55"/>
  <c r="S39" i="28"/>
  <c r="S2" i="28"/>
  <c r="J2" i="7"/>
  <c r="T36" i="13"/>
  <c r="T2" i="12"/>
  <c r="T94" i="12" s="1"/>
  <c r="T2" i="48"/>
  <c r="T149" i="48" s="1"/>
  <c r="N2" i="68"/>
  <c r="N2" i="66"/>
  <c r="N36" i="66" s="1"/>
  <c r="T2" i="27"/>
  <c r="T110" i="27"/>
  <c r="T191" i="27" s="1"/>
  <c r="T105" i="26" l="1"/>
  <c r="T88" i="26"/>
  <c r="T123" i="26"/>
  <c r="U129" i="72"/>
  <c r="U251" i="72"/>
  <c r="T36" i="26"/>
  <c r="T54" i="26"/>
  <c r="T19" i="26"/>
  <c r="K88" i="88"/>
  <c r="K174" i="88"/>
  <c r="K191" i="88"/>
  <c r="S211" i="28"/>
  <c r="T299" i="27"/>
  <c r="T29" i="27"/>
  <c r="T138" i="83"/>
  <c r="T218" i="27"/>
  <c r="T83" i="27"/>
  <c r="T2" i="13"/>
  <c r="T19" i="13" s="1"/>
  <c r="T56" i="27"/>
  <c r="T164" i="27"/>
  <c r="T137" i="27"/>
  <c r="T58" i="12"/>
  <c r="T21" i="12"/>
  <c r="T40" i="12"/>
  <c r="T76" i="12"/>
  <c r="T62" i="48"/>
  <c r="T120" i="48"/>
  <c r="T32" i="48"/>
  <c r="T91" i="48"/>
  <c r="S176" i="28"/>
  <c r="S27" i="28"/>
  <c r="S155" i="28"/>
  <c r="S77" i="28"/>
  <c r="S166" i="28"/>
  <c r="S130" i="28"/>
  <c r="S102" i="28"/>
  <c r="S187" i="28"/>
  <c r="S15" i="28"/>
  <c r="T272" i="27"/>
  <c r="N67" i="66"/>
  <c r="N132" i="66" s="1"/>
  <c r="N101" i="66" s="1"/>
  <c r="M64" i="55"/>
  <c r="M30" i="55"/>
  <c r="J45" i="7"/>
  <c r="J23" i="7"/>
  <c r="T245" i="27"/>
  <c r="N44" i="68"/>
  <c r="N31" i="68"/>
  <c r="C125" i="83" l="1"/>
  <c r="C124" i="84"/>
  <c r="V251" i="72"/>
  <c r="X251" i="72"/>
  <c r="Y251" i="72"/>
  <c r="Z251" i="72"/>
  <c r="AA251" i="72"/>
  <c r="AB251" i="72"/>
  <c r="AC251" i="72"/>
  <c r="V129" i="72"/>
  <c r="W129" i="72"/>
  <c r="X129" i="72"/>
  <c r="Y129" i="72"/>
  <c r="Z129" i="72"/>
  <c r="AA129" i="72"/>
  <c r="AB129" i="72"/>
  <c r="AC129" i="72"/>
  <c r="C42" i="50"/>
  <c r="S42" i="50"/>
  <c r="R42" i="50"/>
  <c r="Q42" i="50"/>
  <c r="N42" i="50"/>
  <c r="M42" i="50"/>
  <c r="K42" i="50"/>
  <c r="J42" i="50"/>
  <c r="I42" i="50"/>
  <c r="F42" i="50"/>
  <c r="E42" i="50"/>
  <c r="D42" i="50"/>
  <c r="G42" i="50" l="1"/>
  <c r="O42" i="50"/>
  <c r="L42" i="50"/>
  <c r="H42" i="50"/>
  <c r="P42" i="50"/>
  <c r="A42" i="50" l="1"/>
  <c r="D41" i="83" l="1"/>
  <c r="T47" i="83"/>
  <c r="E41" i="83"/>
  <c r="R41" i="50"/>
  <c r="D41" i="50"/>
  <c r="L41" i="50"/>
  <c r="M41" i="50"/>
  <c r="F41" i="50"/>
  <c r="N41" i="50"/>
  <c r="E41" i="50"/>
  <c r="G41" i="50"/>
  <c r="O41" i="50"/>
  <c r="H41" i="50"/>
  <c r="P41" i="50"/>
  <c r="I41" i="50"/>
  <c r="Q41" i="50"/>
  <c r="J41" i="50"/>
  <c r="C41" i="50"/>
  <c r="K41" i="50"/>
  <c r="S41" i="50"/>
  <c r="A41" i="50" l="1"/>
  <c r="L41" i="83"/>
  <c r="R41" i="83"/>
  <c r="G41" i="83"/>
  <c r="I41" i="83"/>
  <c r="T51" i="83"/>
  <c r="T58" i="83"/>
  <c r="H41" i="83"/>
  <c r="Q41" i="83"/>
  <c r="F41" i="83"/>
  <c r="M41" i="83"/>
  <c r="S41" i="83"/>
  <c r="T56" i="83"/>
  <c r="T41" i="83"/>
  <c r="K41" i="83"/>
  <c r="P41" i="83"/>
  <c r="O41" i="83"/>
  <c r="J41" i="83"/>
  <c r="N41" i="83"/>
  <c r="T49" i="83"/>
  <c r="T60" i="83" l="1"/>
  <c r="R152" i="28" l="1"/>
  <c r="R151" i="28" l="1"/>
  <c r="O152" i="28"/>
  <c r="O151" i="28"/>
  <c r="N152" i="28"/>
  <c r="N151" i="28"/>
  <c r="M152" i="28"/>
  <c r="M151" i="28"/>
  <c r="L152" i="28"/>
  <c r="L151" i="28"/>
  <c r="K152" i="28"/>
  <c r="K151" i="28"/>
  <c r="J152" i="28"/>
  <c r="J151" i="28"/>
  <c r="Q152" i="28"/>
  <c r="Q151" i="28"/>
  <c r="P152" i="28"/>
  <c r="P151" i="28"/>
  <c r="R16" i="28" l="1"/>
  <c r="R22" i="28"/>
  <c r="R21" i="28"/>
  <c r="R20" i="28"/>
  <c r="R19" i="28"/>
  <c r="R18" i="28"/>
  <c r="R17" i="28"/>
  <c r="R35" i="28"/>
  <c r="R10" i="28"/>
  <c r="S147" i="84" s="1"/>
  <c r="S143" i="84" l="1"/>
  <c r="T160" i="84"/>
  <c r="S145" i="83"/>
  <c r="S148" i="83" s="1"/>
  <c r="S142" i="84"/>
  <c r="S150" i="83"/>
  <c r="S146" i="83" s="1"/>
  <c r="R65" i="28"/>
  <c r="R23" i="28"/>
  <c r="S146" i="84" s="1"/>
  <c r="R62" i="28"/>
  <c r="T164" i="83" l="1"/>
  <c r="S147" i="83"/>
  <c r="T166" i="83" s="1"/>
  <c r="T162" i="84"/>
  <c r="S144" i="84"/>
  <c r="S145" i="84"/>
  <c r="T161" i="84"/>
  <c r="T165" i="83"/>
  <c r="S149" i="83"/>
  <c r="T163" i="83"/>
  <c r="S64" i="28"/>
  <c r="S70" i="28"/>
  <c r="S67" i="28"/>
  <c r="S72" i="28"/>
  <c r="D27" i="50"/>
  <c r="E27" i="50"/>
  <c r="F27" i="50"/>
  <c r="G27" i="50"/>
  <c r="H27" i="50"/>
  <c r="I27" i="50"/>
  <c r="J27" i="50"/>
  <c r="K28" i="50"/>
  <c r="L27" i="50"/>
  <c r="M27" i="50"/>
  <c r="N27" i="50"/>
  <c r="O27" i="50"/>
  <c r="P27" i="50"/>
  <c r="Q27" i="50"/>
  <c r="R27" i="50"/>
  <c r="S35" i="50"/>
  <c r="T163" i="84" l="1"/>
  <c r="K36" i="50"/>
  <c r="K33" i="50"/>
  <c r="K30" i="50"/>
  <c r="R36" i="50"/>
  <c r="J36" i="50"/>
  <c r="R35" i="50"/>
  <c r="J35" i="50"/>
  <c r="R34" i="50"/>
  <c r="J34" i="50"/>
  <c r="R33" i="50"/>
  <c r="J33" i="50"/>
  <c r="R32" i="50"/>
  <c r="J32" i="50"/>
  <c r="R31" i="50"/>
  <c r="J31" i="50"/>
  <c r="R30" i="50"/>
  <c r="J30" i="50"/>
  <c r="R29" i="50"/>
  <c r="J29" i="50"/>
  <c r="R28" i="50"/>
  <c r="J28" i="50"/>
  <c r="S34" i="50"/>
  <c r="K31" i="50"/>
  <c r="K27" i="50"/>
  <c r="Q36" i="50"/>
  <c r="I36" i="50"/>
  <c r="Q35" i="50"/>
  <c r="I35" i="50"/>
  <c r="Q34" i="50"/>
  <c r="I34" i="50"/>
  <c r="Q33" i="50"/>
  <c r="I33" i="50"/>
  <c r="Q32" i="50"/>
  <c r="I32" i="50"/>
  <c r="Q31" i="50"/>
  <c r="I31" i="50"/>
  <c r="Q30" i="50"/>
  <c r="I30" i="50"/>
  <c r="Q29" i="50"/>
  <c r="I29" i="50"/>
  <c r="Q28" i="50"/>
  <c r="I28" i="50"/>
  <c r="K35" i="50"/>
  <c r="S31" i="50"/>
  <c r="S27" i="50"/>
  <c r="P36" i="50"/>
  <c r="H36" i="50"/>
  <c r="P35" i="50"/>
  <c r="H35" i="50"/>
  <c r="P34" i="50"/>
  <c r="H34" i="50"/>
  <c r="P33" i="50"/>
  <c r="H33" i="50"/>
  <c r="P32" i="50"/>
  <c r="H32" i="50"/>
  <c r="P31" i="50"/>
  <c r="H31" i="50"/>
  <c r="P30" i="50"/>
  <c r="H30" i="50"/>
  <c r="P29" i="50"/>
  <c r="H29" i="50"/>
  <c r="P28" i="50"/>
  <c r="H28" i="50"/>
  <c r="K34" i="50"/>
  <c r="K29" i="50"/>
  <c r="O36" i="50"/>
  <c r="G36" i="50"/>
  <c r="O35" i="50"/>
  <c r="G35" i="50"/>
  <c r="O34" i="50"/>
  <c r="G34" i="50"/>
  <c r="O33" i="50"/>
  <c r="G33" i="50"/>
  <c r="O32" i="50"/>
  <c r="G32" i="50"/>
  <c r="O31" i="50"/>
  <c r="G31" i="50"/>
  <c r="O30" i="50"/>
  <c r="G30" i="50"/>
  <c r="O29" i="50"/>
  <c r="G29" i="50"/>
  <c r="O28" i="50"/>
  <c r="G28" i="50"/>
  <c r="S36" i="50"/>
  <c r="S32" i="50"/>
  <c r="S29" i="50"/>
  <c r="N36" i="50"/>
  <c r="F36" i="50"/>
  <c r="N35" i="50"/>
  <c r="F35" i="50"/>
  <c r="N34" i="50"/>
  <c r="F34" i="50"/>
  <c r="N33" i="50"/>
  <c r="F33" i="50"/>
  <c r="N32" i="50"/>
  <c r="F32" i="50"/>
  <c r="N31" i="50"/>
  <c r="F31" i="50"/>
  <c r="N30" i="50"/>
  <c r="F30" i="50"/>
  <c r="N29" i="50"/>
  <c r="F29" i="50"/>
  <c r="N28" i="50"/>
  <c r="F28" i="50"/>
  <c r="S33" i="50"/>
  <c r="S30" i="50"/>
  <c r="S28" i="50"/>
  <c r="M36" i="50"/>
  <c r="E36" i="50"/>
  <c r="M35" i="50"/>
  <c r="E35" i="50"/>
  <c r="M34" i="50"/>
  <c r="E34" i="50"/>
  <c r="M33" i="50"/>
  <c r="E33" i="50"/>
  <c r="M32" i="50"/>
  <c r="E32" i="50"/>
  <c r="M31" i="50"/>
  <c r="E31" i="50"/>
  <c r="M30" i="50"/>
  <c r="E30" i="50"/>
  <c r="M29" i="50"/>
  <c r="E29" i="50"/>
  <c r="M28" i="50"/>
  <c r="E28" i="50"/>
  <c r="K32" i="50"/>
  <c r="L36" i="50"/>
  <c r="D36" i="50"/>
  <c r="L35" i="50"/>
  <c r="D35" i="50"/>
  <c r="L34" i="50"/>
  <c r="D34" i="50"/>
  <c r="L33" i="50"/>
  <c r="D33" i="50"/>
  <c r="L32" i="50"/>
  <c r="D32" i="50"/>
  <c r="L31" i="50"/>
  <c r="D31" i="50"/>
  <c r="L30" i="50"/>
  <c r="D30" i="50"/>
  <c r="L29" i="50"/>
  <c r="D29" i="50"/>
  <c r="L28" i="50"/>
  <c r="D28" i="50"/>
  <c r="K307" i="52"/>
  <c r="K306" i="52"/>
  <c r="K300" i="52"/>
  <c r="K297" i="52"/>
  <c r="K286" i="52"/>
  <c r="K285" i="52"/>
  <c r="K283" i="52"/>
  <c r="K278" i="52"/>
  <c r="K277" i="52"/>
  <c r="K273" i="52"/>
  <c r="K269" i="52"/>
  <c r="K268" i="52"/>
  <c r="K261" i="52"/>
  <c r="K260" i="52"/>
  <c r="K253" i="52"/>
  <c r="K276" i="52" l="1"/>
  <c r="K284" i="52"/>
  <c r="K292" i="52"/>
  <c r="K259" i="52"/>
  <c r="K267" i="52"/>
  <c r="K275" i="52"/>
  <c r="K291" i="52"/>
  <c r="K299" i="52"/>
  <c r="K257" i="52"/>
  <c r="K281" i="52"/>
  <c r="K289" i="52"/>
  <c r="K305" i="52"/>
  <c r="K265" i="52"/>
  <c r="K258" i="52"/>
  <c r="K266" i="52"/>
  <c r="K274" i="52"/>
  <c r="K282" i="52"/>
  <c r="K290" i="52"/>
  <c r="K298" i="52"/>
  <c r="K263" i="52"/>
  <c r="K279" i="52"/>
  <c r="K287" i="52"/>
  <c r="K295" i="52"/>
  <c r="K303" i="52"/>
  <c r="K255" i="52"/>
  <c r="K271" i="52"/>
  <c r="K256" i="52"/>
  <c r="K264" i="52"/>
  <c r="K272" i="52"/>
  <c r="K280" i="52"/>
  <c r="K288" i="52"/>
  <c r="K296" i="52"/>
  <c r="K304" i="52"/>
  <c r="K308" i="52"/>
  <c r="K293" i="52"/>
  <c r="K301" i="52"/>
  <c r="K309" i="52"/>
  <c r="K254" i="52"/>
  <c r="K262" i="52"/>
  <c r="K270" i="52"/>
  <c r="K294" i="52"/>
  <c r="K302" i="52"/>
  <c r="F254" i="52"/>
  <c r="G254" i="52"/>
  <c r="H254" i="52"/>
  <c r="I254" i="52"/>
  <c r="J254" i="52"/>
  <c r="J258" i="52"/>
  <c r="F259" i="52"/>
  <c r="G259" i="52"/>
  <c r="H259" i="52"/>
  <c r="F260" i="52"/>
  <c r="G260" i="52"/>
  <c r="I260" i="52"/>
  <c r="J260" i="52"/>
  <c r="F262" i="52"/>
  <c r="G262" i="52"/>
  <c r="H262" i="52"/>
  <c r="I262" i="52"/>
  <c r="J262" i="52"/>
  <c r="F264" i="52"/>
  <c r="J266" i="52"/>
  <c r="G267" i="52"/>
  <c r="I268" i="52"/>
  <c r="F270" i="52"/>
  <c r="G270" i="52"/>
  <c r="H270" i="52"/>
  <c r="I270" i="52"/>
  <c r="J270" i="52"/>
  <c r="F272" i="52"/>
  <c r="J273" i="52"/>
  <c r="J274" i="52"/>
  <c r="G275" i="52"/>
  <c r="I275" i="52"/>
  <c r="J275" i="52"/>
  <c r="I276" i="52"/>
  <c r="F278" i="52"/>
  <c r="G278" i="52"/>
  <c r="H278" i="52"/>
  <c r="I278" i="52"/>
  <c r="J278" i="52"/>
  <c r="F280" i="52"/>
  <c r="F281" i="52"/>
  <c r="G281" i="52"/>
  <c r="H281" i="52"/>
  <c r="J282" i="52"/>
  <c r="F283" i="52"/>
  <c r="G283" i="52"/>
  <c r="H283" i="52"/>
  <c r="I283" i="52"/>
  <c r="J283" i="52"/>
  <c r="I284" i="52"/>
  <c r="F285" i="52"/>
  <c r="G285" i="52"/>
  <c r="H285" i="52"/>
  <c r="I285" i="52"/>
  <c r="J285" i="52"/>
  <c r="F286" i="52"/>
  <c r="G286" i="52"/>
  <c r="H286" i="52"/>
  <c r="I286" i="52"/>
  <c r="J286" i="52"/>
  <c r="F288" i="52"/>
  <c r="J290" i="52"/>
  <c r="G291" i="52"/>
  <c r="I292" i="52"/>
  <c r="F294" i="52"/>
  <c r="G294" i="52"/>
  <c r="H294" i="52"/>
  <c r="I294" i="52"/>
  <c r="J294" i="52"/>
  <c r="F296" i="52"/>
  <c r="I297" i="52"/>
  <c r="J297" i="52"/>
  <c r="J298" i="52"/>
  <c r="G299" i="52"/>
  <c r="F300" i="52"/>
  <c r="G300" i="52"/>
  <c r="H300" i="52"/>
  <c r="I300" i="52"/>
  <c r="J300" i="52"/>
  <c r="F302" i="52"/>
  <c r="G302" i="52"/>
  <c r="H302" i="52"/>
  <c r="I302" i="52"/>
  <c r="J302" i="52"/>
  <c r="F304" i="52"/>
  <c r="F305" i="52"/>
  <c r="G305" i="52"/>
  <c r="H305" i="52"/>
  <c r="I305" i="52"/>
  <c r="F306" i="52"/>
  <c r="G306" i="52"/>
  <c r="H306" i="52"/>
  <c r="I306" i="52"/>
  <c r="J306" i="52"/>
  <c r="F307" i="52"/>
  <c r="G307" i="52"/>
  <c r="H307" i="52"/>
  <c r="I307" i="52"/>
  <c r="J307" i="52"/>
  <c r="F308" i="52"/>
  <c r="G308" i="52"/>
  <c r="H308" i="52"/>
  <c r="I308" i="52"/>
  <c r="E254" i="52"/>
  <c r="E258" i="52"/>
  <c r="E259" i="52"/>
  <c r="E260" i="52"/>
  <c r="E262" i="52"/>
  <c r="E266" i="52"/>
  <c r="E268" i="52"/>
  <c r="E270" i="52"/>
  <c r="E274" i="52"/>
  <c r="E276" i="52"/>
  <c r="E278" i="52"/>
  <c r="E281" i="52"/>
  <c r="E282" i="52"/>
  <c r="E283" i="52"/>
  <c r="E284" i="52"/>
  <c r="E285" i="52"/>
  <c r="E290" i="52"/>
  <c r="E292" i="52"/>
  <c r="E298" i="52"/>
  <c r="E300" i="52"/>
  <c r="E305" i="52"/>
  <c r="E306" i="52"/>
  <c r="E307" i="52"/>
  <c r="E308" i="52"/>
  <c r="B307" i="52" l="1"/>
  <c r="B283" i="52"/>
  <c r="B270" i="52"/>
  <c r="B306" i="52"/>
  <c r="B300" i="52"/>
  <c r="B278" i="52"/>
  <c r="B262" i="52"/>
  <c r="B254" i="52"/>
  <c r="B285" i="52"/>
  <c r="F292" i="52"/>
  <c r="F284" i="52"/>
  <c r="F276" i="52"/>
  <c r="F268" i="52"/>
  <c r="H309" i="52"/>
  <c r="H301" i="52"/>
  <c r="H293" i="52"/>
  <c r="H277" i="52"/>
  <c r="H269" i="52"/>
  <c r="H261" i="52"/>
  <c r="G253" i="52"/>
  <c r="E294" i="52"/>
  <c r="B294" i="52" s="1"/>
  <c r="E302" i="52"/>
  <c r="B302" i="52" s="1"/>
  <c r="E286" i="52"/>
  <c r="B286" i="52" s="1"/>
  <c r="G287" i="52"/>
  <c r="G279" i="52"/>
  <c r="G263" i="52"/>
  <c r="G257" i="52"/>
  <c r="G273" i="52"/>
  <c r="G265" i="52"/>
  <c r="G303" i="52"/>
  <c r="G295" i="52"/>
  <c r="G271" i="52"/>
  <c r="G255" i="52"/>
  <c r="I304" i="52"/>
  <c r="I296" i="52"/>
  <c r="I288" i="52"/>
  <c r="I280" i="52"/>
  <c r="I272" i="52"/>
  <c r="I264" i="52"/>
  <c r="I256" i="52"/>
  <c r="G297" i="52"/>
  <c r="G289" i="52"/>
  <c r="G309" i="52"/>
  <c r="G301" i="52"/>
  <c r="G293" i="52"/>
  <c r="G277" i="52"/>
  <c r="G269" i="52"/>
  <c r="G261" i="52"/>
  <c r="E309" i="52"/>
  <c r="E293" i="52"/>
  <c r="E273" i="52"/>
  <c r="I295" i="52"/>
  <c r="I255" i="52"/>
  <c r="I271" i="52"/>
  <c r="E265" i="52"/>
  <c r="E289" i="52"/>
  <c r="E257" i="52"/>
  <c r="I303" i="52"/>
  <c r="I287" i="52"/>
  <c r="I263" i="52"/>
  <c r="G298" i="52"/>
  <c r="G290" i="52"/>
  <c r="G282" i="52"/>
  <c r="G274" i="52"/>
  <c r="G266" i="52"/>
  <c r="G258" i="52"/>
  <c r="E297" i="52"/>
  <c r="I279" i="52"/>
  <c r="E301" i="52"/>
  <c r="E277" i="52"/>
  <c r="E269" i="52"/>
  <c r="E261" i="52"/>
  <c r="I299" i="52"/>
  <c r="I291" i="52"/>
  <c r="I267" i="52"/>
  <c r="I259" i="52"/>
  <c r="F256" i="52"/>
  <c r="H297" i="52"/>
  <c r="H289" i="52"/>
  <c r="H273" i="52"/>
  <c r="H265" i="52"/>
  <c r="H257" i="52"/>
  <c r="E304" i="52"/>
  <c r="E296" i="52"/>
  <c r="E288" i="52"/>
  <c r="E280" i="52"/>
  <c r="E272" i="52"/>
  <c r="E264" i="52"/>
  <c r="E256" i="52"/>
  <c r="I298" i="52"/>
  <c r="I290" i="52"/>
  <c r="I282" i="52"/>
  <c r="I274" i="52"/>
  <c r="I266" i="52"/>
  <c r="I258" i="52"/>
  <c r="J253" i="52"/>
  <c r="F303" i="52"/>
  <c r="F295" i="52"/>
  <c r="F287" i="52"/>
  <c r="F279" i="52"/>
  <c r="F271" i="52"/>
  <c r="F263" i="52"/>
  <c r="F255" i="52"/>
  <c r="H253" i="52"/>
  <c r="H304" i="52"/>
  <c r="H296" i="52"/>
  <c r="H288" i="52"/>
  <c r="H280" i="52"/>
  <c r="H272" i="52"/>
  <c r="H264" i="52"/>
  <c r="H256" i="52"/>
  <c r="J305" i="52"/>
  <c r="B305" i="52" s="1"/>
  <c r="J289" i="52"/>
  <c r="J281" i="52"/>
  <c r="J265" i="52"/>
  <c r="J257" i="52"/>
  <c r="H292" i="52"/>
  <c r="H284" i="52"/>
  <c r="H276" i="52"/>
  <c r="H268" i="52"/>
  <c r="H260" i="52"/>
  <c r="B260" i="52" s="1"/>
  <c r="J309" i="52"/>
  <c r="J301" i="52"/>
  <c r="J293" i="52"/>
  <c r="J277" i="52"/>
  <c r="J269" i="52"/>
  <c r="J261" i="52"/>
  <c r="E303" i="52"/>
  <c r="E295" i="52"/>
  <c r="E287" i="52"/>
  <c r="E279" i="52"/>
  <c r="E271" i="52"/>
  <c r="E263" i="52"/>
  <c r="E255" i="52"/>
  <c r="I309" i="52"/>
  <c r="I301" i="52"/>
  <c r="I293" i="52"/>
  <c r="I277" i="52"/>
  <c r="I269" i="52"/>
  <c r="I261" i="52"/>
  <c r="G304" i="52"/>
  <c r="G296" i="52"/>
  <c r="G288" i="52"/>
  <c r="G280" i="52"/>
  <c r="G272" i="52"/>
  <c r="G264" i="52"/>
  <c r="G256" i="52"/>
  <c r="I289" i="52"/>
  <c r="I281" i="52"/>
  <c r="B281" i="52" s="1"/>
  <c r="I273" i="52"/>
  <c r="I265" i="52"/>
  <c r="I257" i="52"/>
  <c r="E291" i="52"/>
  <c r="E267" i="52"/>
  <c r="E299" i="52"/>
  <c r="E275" i="52"/>
  <c r="G292" i="52"/>
  <c r="G284" i="52"/>
  <c r="G276" i="52"/>
  <c r="G268" i="52"/>
  <c r="J303" i="52"/>
  <c r="J295" i="52"/>
  <c r="J287" i="52"/>
  <c r="J279" i="52"/>
  <c r="J271" i="52"/>
  <c r="J263" i="52"/>
  <c r="J255" i="52"/>
  <c r="F297" i="52"/>
  <c r="F289" i="52"/>
  <c r="F273" i="52"/>
  <c r="F265" i="52"/>
  <c r="F257" i="52"/>
  <c r="H298" i="52"/>
  <c r="H290" i="52"/>
  <c r="H282" i="52"/>
  <c r="H274" i="52"/>
  <c r="H266" i="52"/>
  <c r="H258" i="52"/>
  <c r="J299" i="52"/>
  <c r="J291" i="52"/>
  <c r="J267" i="52"/>
  <c r="J259" i="52"/>
  <c r="F309" i="52"/>
  <c r="F301" i="52"/>
  <c r="F293" i="52"/>
  <c r="F277" i="52"/>
  <c r="F269" i="52"/>
  <c r="F261" i="52"/>
  <c r="H303" i="52"/>
  <c r="H295" i="52"/>
  <c r="H287" i="52"/>
  <c r="H279" i="52"/>
  <c r="H271" i="52"/>
  <c r="H263" i="52"/>
  <c r="H255" i="52"/>
  <c r="J264" i="52"/>
  <c r="J256" i="52"/>
  <c r="I253" i="52"/>
  <c r="J304" i="52"/>
  <c r="J296" i="52"/>
  <c r="F298" i="52"/>
  <c r="F290" i="52"/>
  <c r="F282" i="52"/>
  <c r="F274" i="52"/>
  <c r="F266" i="52"/>
  <c r="F258" i="52"/>
  <c r="J280" i="52"/>
  <c r="H299" i="52"/>
  <c r="H291" i="52"/>
  <c r="H275" i="52"/>
  <c r="H267" i="52"/>
  <c r="J272" i="52"/>
  <c r="J308" i="52"/>
  <c r="B308" i="52" s="1"/>
  <c r="J292" i="52"/>
  <c r="J284" i="52"/>
  <c r="J276" i="52"/>
  <c r="J268" i="52"/>
  <c r="J288" i="52"/>
  <c r="F299" i="52"/>
  <c r="F291" i="52"/>
  <c r="F275" i="52"/>
  <c r="F267" i="52"/>
  <c r="B298" i="52" l="1"/>
  <c r="B266" i="52"/>
  <c r="B268" i="52"/>
  <c r="B274" i="52"/>
  <c r="B259" i="52"/>
  <c r="B276" i="52"/>
  <c r="B282" i="52"/>
  <c r="B279" i="52"/>
  <c r="B304" i="52"/>
  <c r="B297" i="52"/>
  <c r="B273" i="52"/>
  <c r="B284" i="52"/>
  <c r="B290" i="52"/>
  <c r="B258" i="52"/>
  <c r="B293" i="52"/>
  <c r="B292" i="52"/>
  <c r="B299" i="52"/>
  <c r="B267" i="52"/>
  <c r="B275" i="52"/>
  <c r="B271" i="52"/>
  <c r="B296" i="52"/>
  <c r="B253" i="52"/>
  <c r="B291" i="52"/>
  <c r="B295" i="52"/>
  <c r="B256" i="52"/>
  <c r="B257" i="52"/>
  <c r="B309" i="52"/>
  <c r="B303" i="52"/>
  <c r="B264" i="52"/>
  <c r="B261" i="52"/>
  <c r="B289" i="52"/>
  <c r="B272" i="52"/>
  <c r="B269" i="52"/>
  <c r="B265" i="52"/>
  <c r="B287" i="52"/>
  <c r="B255" i="52"/>
  <c r="B280" i="52"/>
  <c r="B277" i="52"/>
  <c r="B263" i="52"/>
  <c r="B288" i="52"/>
  <c r="B301" i="52"/>
  <c r="G142" i="11"/>
  <c r="H142" i="11"/>
  <c r="J142" i="11"/>
  <c r="C143" i="11"/>
  <c r="D143" i="11"/>
  <c r="E143" i="11"/>
  <c r="F143" i="11"/>
  <c r="G143" i="11"/>
  <c r="H143" i="11"/>
  <c r="I143" i="11"/>
  <c r="J143" i="11"/>
  <c r="C144" i="11"/>
  <c r="D144" i="11"/>
  <c r="E144" i="11"/>
  <c r="F144" i="11"/>
  <c r="G144" i="11"/>
  <c r="H144" i="11"/>
  <c r="I144" i="11"/>
  <c r="J144" i="11"/>
  <c r="C145" i="11"/>
  <c r="D145" i="11"/>
  <c r="E145" i="11"/>
  <c r="F145" i="11"/>
  <c r="G145" i="11"/>
  <c r="I145" i="11"/>
  <c r="J145" i="11"/>
  <c r="C146" i="11"/>
  <c r="D146" i="11"/>
  <c r="F146" i="11"/>
  <c r="G146" i="11"/>
  <c r="H146" i="11"/>
  <c r="I146" i="11"/>
  <c r="J146" i="11"/>
  <c r="H145" i="11" l="1"/>
  <c r="E146" i="11"/>
  <c r="B146" i="11"/>
  <c r="B144" i="11"/>
  <c r="B143" i="11"/>
  <c r="F92" i="11"/>
  <c r="F167" i="11" s="1"/>
  <c r="B145" i="11"/>
  <c r="I92" i="11"/>
  <c r="I167" i="11" s="1"/>
  <c r="E92" i="11"/>
  <c r="E167" i="11" s="1"/>
  <c r="D92" i="11"/>
  <c r="D167" i="11" s="1"/>
  <c r="J92" i="11"/>
  <c r="J167" i="11" s="1"/>
  <c r="C92" i="11"/>
  <c r="C167" i="11" s="1"/>
  <c r="F142" i="11"/>
  <c r="I142" i="11"/>
  <c r="E142" i="11"/>
  <c r="D142" i="11"/>
  <c r="B92" i="11"/>
  <c r="B167" i="11" s="1"/>
  <c r="F20" i="14" s="1"/>
  <c r="H92" i="11"/>
  <c r="H167" i="11" s="1"/>
  <c r="C142" i="11"/>
  <c r="G92" i="11"/>
  <c r="G167" i="11" s="1"/>
  <c r="B142" i="11"/>
  <c r="M122" i="66" l="1"/>
  <c r="M121" i="66"/>
  <c r="M114" i="66"/>
  <c r="M113" i="66"/>
  <c r="M106" i="66"/>
  <c r="M105" i="66"/>
  <c r="M128" i="66"/>
  <c r="M127" i="66"/>
  <c r="M126" i="66"/>
  <c r="M120" i="66"/>
  <c r="M119" i="66"/>
  <c r="M118" i="66"/>
  <c r="M112" i="66"/>
  <c r="M111" i="66"/>
  <c r="M110" i="66"/>
  <c r="M104" i="66"/>
  <c r="M103" i="66"/>
  <c r="M102" i="66"/>
  <c r="M107" i="66" l="1"/>
  <c r="M115" i="66"/>
  <c r="M123" i="66"/>
  <c r="M108" i="66"/>
  <c r="M116" i="66"/>
  <c r="M124" i="66"/>
  <c r="M109" i="66"/>
  <c r="M117" i="66"/>
  <c r="M125" i="66"/>
  <c r="S73" i="12" l="1"/>
  <c r="S72" i="12"/>
  <c r="S71" i="12"/>
  <c r="S70" i="12"/>
  <c r="S69" i="12"/>
  <c r="S68" i="12"/>
  <c r="S67" i="12"/>
  <c r="S66" i="12"/>
  <c r="S65" i="12"/>
  <c r="S64" i="12"/>
  <c r="S63" i="12"/>
  <c r="S62" i="12"/>
  <c r="S61" i="12"/>
  <c r="S60" i="12"/>
  <c r="S59" i="12"/>
  <c r="S113" i="48"/>
  <c r="S112" i="48"/>
  <c r="S105" i="48"/>
  <c r="S104" i="48"/>
  <c r="S97" i="48"/>
  <c r="S96" i="48"/>
  <c r="S117" i="48"/>
  <c r="S116" i="48"/>
  <c r="S115" i="48"/>
  <c r="S114" i="48"/>
  <c r="S111" i="48"/>
  <c r="S110" i="48"/>
  <c r="S109" i="48"/>
  <c r="S108" i="48"/>
  <c r="S107" i="48"/>
  <c r="S106" i="48"/>
  <c r="S103" i="48"/>
  <c r="S102" i="48"/>
  <c r="S101" i="48"/>
  <c r="S100" i="48"/>
  <c r="S99" i="48"/>
  <c r="S98" i="48"/>
  <c r="S95" i="48"/>
  <c r="S94" i="48"/>
  <c r="S93" i="48"/>
  <c r="S92" i="48"/>
  <c r="S2" i="61"/>
  <c r="K21" i="2"/>
  <c r="K20" i="2"/>
  <c r="K25" i="2"/>
  <c r="H2" i="65" l="1"/>
  <c r="H32" i="65" s="1"/>
  <c r="S2" i="26"/>
  <c r="S71" i="26"/>
  <c r="S140" i="26"/>
  <c r="S157" i="26"/>
  <c r="S174" i="26"/>
  <c r="S192" i="26"/>
  <c r="S2" i="101"/>
  <c r="S48" i="101" s="1"/>
  <c r="J2" i="88"/>
  <c r="K252" i="52"/>
  <c r="K2" i="52"/>
  <c r="K127" i="52"/>
  <c r="S2" i="84"/>
  <c r="S2" i="83"/>
  <c r="T2" i="72"/>
  <c r="S2" i="58"/>
  <c r="S2" i="50"/>
  <c r="S2" i="59"/>
  <c r="S2" i="56"/>
  <c r="S33" i="56" s="1"/>
  <c r="R2" i="28"/>
  <c r="R211" i="28" s="1"/>
  <c r="R39" i="28"/>
  <c r="L3" i="55"/>
  <c r="I2" i="7"/>
  <c r="M2" i="68"/>
  <c r="S2" i="27"/>
  <c r="S29" i="27" s="1"/>
  <c r="M2" i="66"/>
  <c r="M36" i="66" s="1"/>
  <c r="S110" i="27"/>
  <c r="S2" i="12"/>
  <c r="S94" i="12" s="1"/>
  <c r="S36" i="13"/>
  <c r="S2" i="48"/>
  <c r="S79" i="12"/>
  <c r="S87" i="12"/>
  <c r="S86" i="12"/>
  <c r="S80" i="12"/>
  <c r="S81" i="12"/>
  <c r="S82" i="12"/>
  <c r="S90" i="12"/>
  <c r="S78" i="12"/>
  <c r="S83" i="12"/>
  <c r="S77" i="12"/>
  <c r="S85" i="12"/>
  <c r="K22" i="2"/>
  <c r="K23" i="2"/>
  <c r="K24" i="2"/>
  <c r="K18" i="2"/>
  <c r="K19" i="2"/>
  <c r="T129" i="72" l="1"/>
  <c r="T251" i="72"/>
  <c r="S105" i="26"/>
  <c r="S88" i="26"/>
  <c r="S123" i="26"/>
  <c r="S19" i="26"/>
  <c r="S36" i="26"/>
  <c r="S54" i="26"/>
  <c r="J191" i="88"/>
  <c r="J174" i="88"/>
  <c r="J88" i="88"/>
  <c r="S120" i="48"/>
  <c r="S149" i="48"/>
  <c r="S2" i="13"/>
  <c r="S19" i="13" s="1"/>
  <c r="S76" i="12"/>
  <c r="S94" i="84"/>
  <c r="S70" i="83"/>
  <c r="S138" i="83"/>
  <c r="S32" i="48"/>
  <c r="S91" i="48"/>
  <c r="S62" i="48"/>
  <c r="M31" i="68"/>
  <c r="M44" i="68"/>
  <c r="S40" i="12"/>
  <c r="S164" i="27"/>
  <c r="S137" i="27"/>
  <c r="S191" i="27"/>
  <c r="S21" i="12"/>
  <c r="M67" i="66"/>
  <c r="M132" i="66" s="1"/>
  <c r="M101" i="66" s="1"/>
  <c r="R77" i="28"/>
  <c r="R155" i="28"/>
  <c r="R130" i="28"/>
  <c r="R15" i="28"/>
  <c r="R176" i="28"/>
  <c r="R102" i="28"/>
  <c r="R27" i="28"/>
  <c r="R187" i="28"/>
  <c r="R166" i="28"/>
  <c r="R197" i="28"/>
  <c r="I23" i="7"/>
  <c r="I45" i="7"/>
  <c r="S299" i="27"/>
  <c r="S218" i="27"/>
  <c r="S83" i="27"/>
  <c r="S245" i="27"/>
  <c r="S272" i="27"/>
  <c r="S56" i="27"/>
  <c r="L30" i="55"/>
  <c r="L64" i="55"/>
  <c r="S58" i="12"/>
  <c r="R2" i="61"/>
  <c r="G2" i="65" l="1"/>
  <c r="G32" i="65" s="1"/>
  <c r="R2" i="26"/>
  <c r="R71" i="26"/>
  <c r="R174" i="26"/>
  <c r="R140" i="26"/>
  <c r="R157" i="26"/>
  <c r="R192" i="26"/>
  <c r="R2" i="101"/>
  <c r="R48" i="101" s="1"/>
  <c r="I2" i="88"/>
  <c r="J127" i="52"/>
  <c r="J252" i="52"/>
  <c r="J2" i="52"/>
  <c r="R2" i="84"/>
  <c r="R94" i="84" s="1"/>
  <c r="R2" i="83"/>
  <c r="S2" i="72"/>
  <c r="H2" i="7"/>
  <c r="R2" i="50"/>
  <c r="C8" i="30"/>
  <c r="C9" i="30" s="1"/>
  <c r="C10" i="30" s="1"/>
  <c r="C11" i="30" s="1"/>
  <c r="C12" i="30" s="1"/>
  <c r="C13" i="30" s="1"/>
  <c r="C14" i="30" s="1"/>
  <c r="C15" i="30" s="1"/>
  <c r="C16" i="30" s="1"/>
  <c r="C17" i="30" s="1"/>
  <c r="C18" i="30" s="1"/>
  <c r="C19" i="30" s="1"/>
  <c r="C20" i="30" s="1"/>
  <c r="C21" i="30" s="1"/>
  <c r="C22" i="30" s="1"/>
  <c r="C23" i="30" s="1"/>
  <c r="C24" i="30" s="1"/>
  <c r="C25" i="30" s="1"/>
  <c r="S251" i="72" l="1"/>
  <c r="S129" i="72"/>
  <c r="R88" i="26"/>
  <c r="R105" i="26"/>
  <c r="R123" i="26"/>
  <c r="R36" i="26"/>
  <c r="R19" i="26"/>
  <c r="R54" i="26"/>
  <c r="I191" i="88"/>
  <c r="I174" i="88"/>
  <c r="I88" i="88"/>
  <c r="C26" i="30"/>
  <c r="C27" i="30" s="1"/>
  <c r="C28" i="30" s="1"/>
  <c r="C29" i="30" s="1"/>
  <c r="C30" i="30" s="1"/>
  <c r="C31" i="30" s="1"/>
  <c r="C32" i="30" s="1"/>
  <c r="R70" i="83"/>
  <c r="R138" i="83"/>
  <c r="H45" i="7"/>
  <c r="H23" i="7"/>
  <c r="R2" i="59"/>
  <c r="R2" i="58"/>
  <c r="R2" i="56"/>
  <c r="R33" i="56" s="1"/>
  <c r="Q35" i="28"/>
  <c r="Q10" i="28"/>
  <c r="R147" i="84" s="1"/>
  <c r="K10" i="28"/>
  <c r="L147" i="84" s="1"/>
  <c r="L10" i="28"/>
  <c r="M10" i="28"/>
  <c r="N147" i="84" s="1"/>
  <c r="N10" i="28"/>
  <c r="O147" i="84" s="1"/>
  <c r="O10" i="28"/>
  <c r="P10" i="28"/>
  <c r="J10" i="28"/>
  <c r="Q16" i="28"/>
  <c r="Q17" i="28"/>
  <c r="Q18" i="28"/>
  <c r="Q19" i="28"/>
  <c r="Q20" i="28"/>
  <c r="Q21" i="28"/>
  <c r="Q22" i="28"/>
  <c r="Q2" i="28"/>
  <c r="Q211" i="28" s="1"/>
  <c r="Q39" i="28"/>
  <c r="P35" i="28"/>
  <c r="L2" i="68"/>
  <c r="L2" i="66"/>
  <c r="L36" i="66" s="1"/>
  <c r="L102" i="66"/>
  <c r="L103" i="66"/>
  <c r="L104" i="66"/>
  <c r="L105" i="66"/>
  <c r="L106" i="66"/>
  <c r="L107" i="66"/>
  <c r="L108" i="66"/>
  <c r="L109" i="66"/>
  <c r="L110" i="66"/>
  <c r="L111" i="66"/>
  <c r="L112" i="66"/>
  <c r="L113" i="66"/>
  <c r="L114" i="66"/>
  <c r="L115" i="66"/>
  <c r="L116" i="66"/>
  <c r="L117" i="66"/>
  <c r="L118" i="66"/>
  <c r="L119" i="66"/>
  <c r="L120" i="66"/>
  <c r="L121" i="66"/>
  <c r="L122" i="66"/>
  <c r="L123" i="66"/>
  <c r="L124" i="66"/>
  <c r="L125" i="66"/>
  <c r="L126" i="66"/>
  <c r="L127" i="66"/>
  <c r="L128" i="66"/>
  <c r="R2" i="12"/>
  <c r="R94" i="12" s="1"/>
  <c r="R36" i="13"/>
  <c r="R77" i="12"/>
  <c r="R78" i="12"/>
  <c r="R79" i="12"/>
  <c r="R80" i="12"/>
  <c r="R81" i="12"/>
  <c r="R82" i="12"/>
  <c r="R83" i="12"/>
  <c r="R85" i="12"/>
  <c r="R86" i="12"/>
  <c r="R87" i="12"/>
  <c r="R90" i="12"/>
  <c r="R59" i="12"/>
  <c r="R60" i="12"/>
  <c r="R61" i="12"/>
  <c r="R62" i="12"/>
  <c r="R63" i="12"/>
  <c r="R64" i="12"/>
  <c r="R65" i="12"/>
  <c r="R66" i="12"/>
  <c r="R67" i="12"/>
  <c r="R68" i="12"/>
  <c r="R69" i="12"/>
  <c r="R70" i="12"/>
  <c r="R71" i="12"/>
  <c r="R72" i="12"/>
  <c r="R73" i="12"/>
  <c r="R2" i="48"/>
  <c r="R149" i="48" s="1"/>
  <c r="R92" i="48"/>
  <c r="R93" i="48"/>
  <c r="R94" i="48"/>
  <c r="R95" i="48"/>
  <c r="R96" i="48"/>
  <c r="R97" i="48"/>
  <c r="R98" i="48"/>
  <c r="R99" i="48"/>
  <c r="R100" i="48"/>
  <c r="R101" i="48"/>
  <c r="R102" i="48"/>
  <c r="R103" i="48"/>
  <c r="R104" i="48"/>
  <c r="R105" i="48"/>
  <c r="R106" i="48"/>
  <c r="R107" i="48"/>
  <c r="R108" i="48"/>
  <c r="R109" i="48"/>
  <c r="R110" i="48"/>
  <c r="R111" i="48"/>
  <c r="R112" i="48"/>
  <c r="R113" i="48"/>
  <c r="R114" i="48"/>
  <c r="R115" i="48"/>
  <c r="R116" i="48"/>
  <c r="R117" i="48"/>
  <c r="R110" i="27"/>
  <c r="R191" i="27" s="1"/>
  <c r="R2" i="27"/>
  <c r="K3" i="55"/>
  <c r="K30" i="55" s="1"/>
  <c r="B140" i="11"/>
  <c r="C140" i="11"/>
  <c r="D140" i="11"/>
  <c r="E140" i="11"/>
  <c r="F140" i="11"/>
  <c r="G140" i="11"/>
  <c r="H140" i="11"/>
  <c r="I140" i="11"/>
  <c r="J140" i="11"/>
  <c r="B141" i="11"/>
  <c r="C141" i="11"/>
  <c r="D141" i="11"/>
  <c r="E141" i="11"/>
  <c r="F141" i="11"/>
  <c r="G141" i="11"/>
  <c r="H141" i="11"/>
  <c r="I141" i="11"/>
  <c r="J141" i="11"/>
  <c r="B139" i="11"/>
  <c r="C139" i="11"/>
  <c r="D139" i="11"/>
  <c r="E139" i="11"/>
  <c r="F139" i="11"/>
  <c r="G139" i="11"/>
  <c r="H139" i="11"/>
  <c r="I139" i="11"/>
  <c r="J139" i="11"/>
  <c r="J91" i="11"/>
  <c r="J166" i="11" s="1"/>
  <c r="I91" i="11"/>
  <c r="I166" i="11" s="1"/>
  <c r="H91" i="11"/>
  <c r="H166" i="11" s="1"/>
  <c r="G91" i="11"/>
  <c r="G166" i="11" s="1"/>
  <c r="F91" i="11"/>
  <c r="F166" i="11" s="1"/>
  <c r="E91" i="11"/>
  <c r="E166" i="11" s="1"/>
  <c r="D91" i="11"/>
  <c r="D166" i="11" s="1"/>
  <c r="C91" i="11"/>
  <c r="C166" i="11" s="1"/>
  <c r="B91" i="11"/>
  <c r="B166" i="11" s="1"/>
  <c r="F19" i="14" s="1"/>
  <c r="J61" i="12"/>
  <c r="Q90" i="12"/>
  <c r="I72" i="12"/>
  <c r="P71" i="12"/>
  <c r="O70" i="12"/>
  <c r="G70" i="12"/>
  <c r="N87" i="12"/>
  <c r="F87" i="12"/>
  <c r="M68" i="12"/>
  <c r="E68" i="12"/>
  <c r="L67" i="12"/>
  <c r="D67" i="12"/>
  <c r="K66" i="12"/>
  <c r="J65" i="12"/>
  <c r="Q82" i="12"/>
  <c r="I64" i="12"/>
  <c r="P63" i="12"/>
  <c r="H63" i="12"/>
  <c r="O80" i="12"/>
  <c r="G62" i="12"/>
  <c r="N61" i="12"/>
  <c r="F61" i="12"/>
  <c r="M78" i="12"/>
  <c r="E78" i="12"/>
  <c r="L77" i="12"/>
  <c r="D59" i="12"/>
  <c r="J116" i="48"/>
  <c r="Q115" i="48"/>
  <c r="P114" i="48"/>
  <c r="H114" i="48"/>
  <c r="G113" i="48"/>
  <c r="N112" i="48"/>
  <c r="F112" i="48"/>
  <c r="M111" i="48"/>
  <c r="E111" i="48"/>
  <c r="L110" i="48"/>
  <c r="D110" i="48"/>
  <c r="K109" i="48"/>
  <c r="C109" i="48"/>
  <c r="J108" i="48"/>
  <c r="Q107" i="48"/>
  <c r="I107" i="48"/>
  <c r="P106" i="48"/>
  <c r="H106" i="48"/>
  <c r="O105" i="48"/>
  <c r="G105" i="48"/>
  <c r="F104" i="48"/>
  <c r="M103" i="48"/>
  <c r="E103" i="48"/>
  <c r="D102" i="48"/>
  <c r="K101" i="48"/>
  <c r="C101" i="48"/>
  <c r="J100" i="48"/>
  <c r="Q99" i="48"/>
  <c r="I99" i="48"/>
  <c r="P98" i="48"/>
  <c r="O97" i="48"/>
  <c r="G97" i="48"/>
  <c r="N96" i="48"/>
  <c r="F96" i="48"/>
  <c r="M95" i="48"/>
  <c r="E95" i="48"/>
  <c r="L94" i="48"/>
  <c r="D94" i="48"/>
  <c r="K93" i="48"/>
  <c r="C93" i="48"/>
  <c r="J92" i="48"/>
  <c r="K85" i="12"/>
  <c r="P82" i="12"/>
  <c r="K77" i="12"/>
  <c r="C77" i="12"/>
  <c r="M35" i="28"/>
  <c r="K35" i="28"/>
  <c r="L35" i="28"/>
  <c r="N35" i="28"/>
  <c r="O35" i="28"/>
  <c r="J35" i="28"/>
  <c r="C10" i="28"/>
  <c r="D10" i="28"/>
  <c r="E10" i="28"/>
  <c r="F10" i="28"/>
  <c r="G10" i="28"/>
  <c r="H10" i="28"/>
  <c r="I10" i="28"/>
  <c r="B10" i="28"/>
  <c r="P22" i="28"/>
  <c r="O22" i="28"/>
  <c r="N22" i="28"/>
  <c r="M22" i="28"/>
  <c r="L22" i="28"/>
  <c r="K22" i="28"/>
  <c r="J22" i="28"/>
  <c r="P21" i="28"/>
  <c r="O21" i="28"/>
  <c r="N21" i="28"/>
  <c r="M21" i="28"/>
  <c r="L21" i="28"/>
  <c r="K21" i="28"/>
  <c r="J21" i="28"/>
  <c r="P20" i="28"/>
  <c r="O20" i="28"/>
  <c r="N20" i="28"/>
  <c r="M20" i="28"/>
  <c r="L20" i="28"/>
  <c r="K20" i="28"/>
  <c r="J20" i="28"/>
  <c r="P19" i="28"/>
  <c r="O19" i="28"/>
  <c r="N19" i="28"/>
  <c r="M19" i="28"/>
  <c r="L19" i="28"/>
  <c r="K19" i="28"/>
  <c r="J19" i="28"/>
  <c r="P18" i="28"/>
  <c r="O18" i="28"/>
  <c r="N18" i="28"/>
  <c r="M18" i="28"/>
  <c r="L18" i="28"/>
  <c r="K18" i="28"/>
  <c r="J18" i="28"/>
  <c r="P17" i="28"/>
  <c r="O17" i="28"/>
  <c r="N17" i="28"/>
  <c r="M17" i="28"/>
  <c r="L17" i="28"/>
  <c r="K17" i="28"/>
  <c r="J17" i="28"/>
  <c r="P16" i="28"/>
  <c r="O16" i="28"/>
  <c r="N16" i="28"/>
  <c r="M16" i="28"/>
  <c r="L16" i="28"/>
  <c r="K16" i="28"/>
  <c r="J16" i="28"/>
  <c r="Q2" i="61"/>
  <c r="F2" i="61"/>
  <c r="E2" i="61"/>
  <c r="D2" i="61"/>
  <c r="G2" i="61"/>
  <c r="H2" i="61"/>
  <c r="K2" i="61"/>
  <c r="P2" i="61"/>
  <c r="P2" i="12" s="1"/>
  <c r="P94" i="12" s="1"/>
  <c r="C6" i="30"/>
  <c r="B138" i="11"/>
  <c r="C138" i="11"/>
  <c r="D138" i="11"/>
  <c r="E138" i="11"/>
  <c r="F138" i="11"/>
  <c r="G138" i="11"/>
  <c r="H138" i="11"/>
  <c r="I138" i="11"/>
  <c r="J138" i="11"/>
  <c r="N2" i="61"/>
  <c r="K108" i="66"/>
  <c r="K124" i="66"/>
  <c r="K104" i="66"/>
  <c r="K107" i="66"/>
  <c r="K112" i="66"/>
  <c r="K116" i="66"/>
  <c r="K120" i="66"/>
  <c r="K123" i="66"/>
  <c r="K128" i="66"/>
  <c r="K102" i="66"/>
  <c r="K119" i="66"/>
  <c r="K103" i="66"/>
  <c r="K115" i="66"/>
  <c r="K127" i="66"/>
  <c r="K111" i="66"/>
  <c r="K125" i="66"/>
  <c r="K121" i="66"/>
  <c r="K117" i="66"/>
  <c r="K113" i="66"/>
  <c r="K109" i="66"/>
  <c r="K105" i="66"/>
  <c r="K126" i="66"/>
  <c r="K122" i="66"/>
  <c r="K118" i="66"/>
  <c r="K114" i="66"/>
  <c r="K110" i="66"/>
  <c r="K106" i="66"/>
  <c r="Q94" i="48"/>
  <c r="B134" i="11"/>
  <c r="C134" i="11"/>
  <c r="D134" i="11"/>
  <c r="E134" i="11"/>
  <c r="F134" i="11"/>
  <c r="G134" i="11"/>
  <c r="H134" i="11"/>
  <c r="I134" i="11"/>
  <c r="J134" i="11"/>
  <c r="B135" i="11"/>
  <c r="C135" i="11"/>
  <c r="D135" i="11"/>
  <c r="E135" i="11"/>
  <c r="F135" i="11"/>
  <c r="G135" i="11"/>
  <c r="H135" i="11"/>
  <c r="I135" i="11"/>
  <c r="J135" i="11"/>
  <c r="B136" i="11"/>
  <c r="C136" i="11"/>
  <c r="D136" i="11"/>
  <c r="E136" i="11"/>
  <c r="F136" i="11"/>
  <c r="G136" i="11"/>
  <c r="H136" i="11"/>
  <c r="I136" i="11"/>
  <c r="J136" i="11"/>
  <c r="B137" i="11"/>
  <c r="C137" i="11"/>
  <c r="D137" i="11"/>
  <c r="E137" i="11"/>
  <c r="F137" i="11"/>
  <c r="G137" i="11"/>
  <c r="H137" i="11"/>
  <c r="I137" i="11"/>
  <c r="J137" i="11"/>
  <c r="C90" i="11"/>
  <c r="D90" i="11"/>
  <c r="E90" i="11"/>
  <c r="F90" i="11"/>
  <c r="G90" i="11"/>
  <c r="H90" i="11"/>
  <c r="I90" i="11"/>
  <c r="J90" i="11"/>
  <c r="B90" i="11"/>
  <c r="Q93" i="48"/>
  <c r="Q117" i="48"/>
  <c r="Q116" i="48"/>
  <c r="Q110" i="48"/>
  <c r="Q68" i="12"/>
  <c r="Q72" i="12"/>
  <c r="Q67" i="12"/>
  <c r="Q66" i="12"/>
  <c r="Q65" i="12"/>
  <c r="Q62" i="12"/>
  <c r="Q59" i="12"/>
  <c r="Q73" i="12"/>
  <c r="Q83" i="12"/>
  <c r="Q100" i="48"/>
  <c r="Q70" i="12"/>
  <c r="Q81" i="12"/>
  <c r="Q92" i="48"/>
  <c r="Q80" i="12"/>
  <c r="Q109" i="48"/>
  <c r="Q79" i="12"/>
  <c r="Q108" i="48"/>
  <c r="Q114" i="48"/>
  <c r="Q106" i="48"/>
  <c r="Q98" i="48"/>
  <c r="Q63" i="12"/>
  <c r="Q78" i="12"/>
  <c r="Q102" i="48"/>
  <c r="Q113" i="48"/>
  <c r="Q105" i="48"/>
  <c r="Q101" i="48"/>
  <c r="Q112" i="48"/>
  <c r="Q71" i="12"/>
  <c r="Q97" i="48"/>
  <c r="Q87" i="12"/>
  <c r="Q77" i="12"/>
  <c r="Q104" i="48"/>
  <c r="Q96" i="48"/>
  <c r="Q86" i="12"/>
  <c r="Q111" i="48"/>
  <c r="Q103" i="48"/>
  <c r="Q95" i="48"/>
  <c r="Q85" i="12"/>
  <c r="Q61" i="12"/>
  <c r="Q69" i="12"/>
  <c r="Q60" i="12"/>
  <c r="G122" i="66"/>
  <c r="I123" i="66"/>
  <c r="E125" i="66"/>
  <c r="G126" i="66"/>
  <c r="I126" i="66"/>
  <c r="I127" i="66"/>
  <c r="E128" i="66"/>
  <c r="I128" i="66"/>
  <c r="D128" i="66"/>
  <c r="D117" i="66"/>
  <c r="D109" i="66"/>
  <c r="I119" i="66"/>
  <c r="G118" i="66"/>
  <c r="E117" i="66"/>
  <c r="I115" i="66"/>
  <c r="G114" i="66"/>
  <c r="I111" i="66"/>
  <c r="D125" i="66"/>
  <c r="E127" i="66"/>
  <c r="D120" i="66"/>
  <c r="D112" i="66"/>
  <c r="H125" i="66"/>
  <c r="D104" i="66"/>
  <c r="G110" i="66"/>
  <c r="E109" i="66"/>
  <c r="I107" i="66"/>
  <c r="G106" i="66"/>
  <c r="I103" i="66"/>
  <c r="G102" i="66"/>
  <c r="F126" i="66"/>
  <c r="H127" i="66"/>
  <c r="H119" i="66"/>
  <c r="H111" i="66"/>
  <c r="H115" i="66"/>
  <c r="J104" i="66"/>
  <c r="D108" i="66"/>
  <c r="J124" i="66"/>
  <c r="F114" i="66"/>
  <c r="H103" i="66"/>
  <c r="D116" i="66"/>
  <c r="D123" i="66"/>
  <c r="D115" i="66"/>
  <c r="D107" i="66"/>
  <c r="G127" i="66"/>
  <c r="E126" i="66"/>
  <c r="I124" i="66"/>
  <c r="G123" i="66"/>
  <c r="E122" i="66"/>
  <c r="I120" i="66"/>
  <c r="G119" i="66"/>
  <c r="E118" i="66"/>
  <c r="I116" i="66"/>
  <c r="G115" i="66"/>
  <c r="E114" i="66"/>
  <c r="I112" i="66"/>
  <c r="G111" i="66"/>
  <c r="E110" i="66"/>
  <c r="I108" i="66"/>
  <c r="G107" i="66"/>
  <c r="E106" i="66"/>
  <c r="I104" i="66"/>
  <c r="G103" i="66"/>
  <c r="E102" i="66"/>
  <c r="H123" i="66"/>
  <c r="J112" i="66"/>
  <c r="F102" i="66"/>
  <c r="D124" i="66"/>
  <c r="D122" i="66"/>
  <c r="D114" i="66"/>
  <c r="D106" i="66"/>
  <c r="F127" i="66"/>
  <c r="J125" i="66"/>
  <c r="F119" i="66"/>
  <c r="J117" i="66"/>
  <c r="F111" i="66"/>
  <c r="J109" i="66"/>
  <c r="F103" i="66"/>
  <c r="F122" i="66"/>
  <c r="D121" i="66"/>
  <c r="D113" i="66"/>
  <c r="D105" i="66"/>
  <c r="G124" i="66"/>
  <c r="E119" i="66"/>
  <c r="G116" i="66"/>
  <c r="E111" i="66"/>
  <c r="G108" i="66"/>
  <c r="E103" i="66"/>
  <c r="J120" i="66"/>
  <c r="F110" i="66"/>
  <c r="J126" i="66"/>
  <c r="J118" i="66"/>
  <c r="H117" i="66"/>
  <c r="J110" i="66"/>
  <c r="H109" i="66"/>
  <c r="J102" i="66"/>
  <c r="J108" i="66"/>
  <c r="D127" i="66"/>
  <c r="D119" i="66"/>
  <c r="D111" i="66"/>
  <c r="D103" i="66"/>
  <c r="G125" i="66"/>
  <c r="I122" i="66"/>
  <c r="E120" i="66"/>
  <c r="I118" i="66"/>
  <c r="G117" i="66"/>
  <c r="I114" i="66"/>
  <c r="E112" i="66"/>
  <c r="I110" i="66"/>
  <c r="G109" i="66"/>
  <c r="I106" i="66"/>
  <c r="E104" i="66"/>
  <c r="I102" i="66"/>
  <c r="J128" i="66"/>
  <c r="F118" i="66"/>
  <c r="H107" i="66"/>
  <c r="D126" i="66"/>
  <c r="D118" i="66"/>
  <c r="D110" i="66"/>
  <c r="J127" i="66"/>
  <c r="H126" i="66"/>
  <c r="F125" i="66"/>
  <c r="J123" i="66"/>
  <c r="J119" i="66"/>
  <c r="H118" i="66"/>
  <c r="F117" i="66"/>
  <c r="J115" i="66"/>
  <c r="F113" i="66"/>
  <c r="J111" i="66"/>
  <c r="H110" i="66"/>
  <c r="F109" i="66"/>
  <c r="J107" i="66"/>
  <c r="F105" i="66"/>
  <c r="J103" i="66"/>
  <c r="H102" i="66"/>
  <c r="J116" i="66"/>
  <c r="F106" i="66"/>
  <c r="H128" i="66"/>
  <c r="H124" i="66"/>
  <c r="F123" i="66"/>
  <c r="J121" i="66"/>
  <c r="H120" i="66"/>
  <c r="H116" i="66"/>
  <c r="F115" i="66"/>
  <c r="J113" i="66"/>
  <c r="H112" i="66"/>
  <c r="H108" i="66"/>
  <c r="F107" i="66"/>
  <c r="J105" i="66"/>
  <c r="H104" i="66"/>
  <c r="G128" i="66"/>
  <c r="I125" i="66"/>
  <c r="E123" i="66"/>
  <c r="I121" i="66"/>
  <c r="G120" i="66"/>
  <c r="I117" i="66"/>
  <c r="E115" i="66"/>
  <c r="I113" i="66"/>
  <c r="G112" i="66"/>
  <c r="I109" i="66"/>
  <c r="E107" i="66"/>
  <c r="I105" i="66"/>
  <c r="G104" i="66"/>
  <c r="F128" i="66"/>
  <c r="F124" i="66"/>
  <c r="J122" i="66"/>
  <c r="H121" i="66"/>
  <c r="F120" i="66"/>
  <c r="F116" i="66"/>
  <c r="J114" i="66"/>
  <c r="H113" i="66"/>
  <c r="F112" i="66"/>
  <c r="F108" i="66"/>
  <c r="J106" i="66"/>
  <c r="H105" i="66"/>
  <c r="F104" i="66"/>
  <c r="E124" i="66"/>
  <c r="G121" i="66"/>
  <c r="E116" i="66"/>
  <c r="G113" i="66"/>
  <c r="E108" i="66"/>
  <c r="G105" i="66"/>
  <c r="H122" i="66"/>
  <c r="F121" i="66"/>
  <c r="H114" i="66"/>
  <c r="H106" i="66"/>
  <c r="E121" i="66"/>
  <c r="E113" i="66"/>
  <c r="E105" i="66"/>
  <c r="D102" i="66"/>
  <c r="B130" i="11"/>
  <c r="C130" i="11"/>
  <c r="D130" i="11"/>
  <c r="E130" i="11"/>
  <c r="F130" i="11"/>
  <c r="G130" i="11"/>
  <c r="H130" i="11"/>
  <c r="I130" i="11"/>
  <c r="J130" i="11"/>
  <c r="B131" i="11"/>
  <c r="C131" i="11"/>
  <c r="D131" i="11"/>
  <c r="E131" i="11"/>
  <c r="F131" i="11"/>
  <c r="G131" i="11"/>
  <c r="H131" i="11"/>
  <c r="I131" i="11"/>
  <c r="J131" i="11"/>
  <c r="B132" i="11"/>
  <c r="C132" i="11"/>
  <c r="D132" i="11"/>
  <c r="E132" i="11"/>
  <c r="F132" i="11"/>
  <c r="G132" i="11"/>
  <c r="H132" i="11"/>
  <c r="I132" i="11"/>
  <c r="J132" i="11"/>
  <c r="B133" i="11"/>
  <c r="C133" i="11"/>
  <c r="D133" i="11"/>
  <c r="E133" i="11"/>
  <c r="F133" i="11"/>
  <c r="G133" i="11"/>
  <c r="H133" i="11"/>
  <c r="I133" i="11"/>
  <c r="J133" i="11"/>
  <c r="J89" i="11"/>
  <c r="I89" i="11"/>
  <c r="H89" i="11"/>
  <c r="G89" i="11"/>
  <c r="F89" i="11"/>
  <c r="E89" i="11"/>
  <c r="D89" i="11"/>
  <c r="C89" i="11"/>
  <c r="B89" i="11"/>
  <c r="P73" i="12"/>
  <c r="P60" i="12"/>
  <c r="P80" i="12"/>
  <c r="P87" i="12"/>
  <c r="P59" i="12"/>
  <c r="P61" i="12"/>
  <c r="P65" i="12"/>
  <c r="P68" i="12"/>
  <c r="P70" i="12"/>
  <c r="P72" i="12"/>
  <c r="P116" i="48"/>
  <c r="P110" i="48"/>
  <c r="P97" i="48"/>
  <c r="P109" i="48"/>
  <c r="P93" i="48"/>
  <c r="P117" i="48"/>
  <c r="P108" i="48"/>
  <c r="P92" i="48"/>
  <c r="P102" i="48"/>
  <c r="P113" i="48"/>
  <c r="P101" i="48"/>
  <c r="P78" i="12"/>
  <c r="P112" i="48"/>
  <c r="P100" i="48"/>
  <c r="P111" i="48"/>
  <c r="P103" i="48"/>
  <c r="P94" i="48"/>
  <c r="P85" i="12"/>
  <c r="P115" i="48"/>
  <c r="P107" i="48"/>
  <c r="P99" i="48"/>
  <c r="P105" i="48"/>
  <c r="P96" i="48"/>
  <c r="P104" i="48"/>
  <c r="P95" i="48"/>
  <c r="F66" i="12"/>
  <c r="P66" i="12"/>
  <c r="P69" i="12"/>
  <c r="P67" i="12"/>
  <c r="P64" i="12"/>
  <c r="P62" i="12"/>
  <c r="P86" i="12"/>
  <c r="P83" i="12"/>
  <c r="P79" i="12"/>
  <c r="P77" i="12"/>
  <c r="E66" i="12"/>
  <c r="G66" i="12"/>
  <c r="I66" i="12"/>
  <c r="M66" i="12"/>
  <c r="O66" i="12"/>
  <c r="D66" i="12"/>
  <c r="H66" i="12"/>
  <c r="L66" i="12"/>
  <c r="N66" i="12"/>
  <c r="C2" i="61"/>
  <c r="O2" i="61"/>
  <c r="J2" i="61"/>
  <c r="F2" i="27"/>
  <c r="M2" i="61"/>
  <c r="I2" i="61"/>
  <c r="L2" i="61"/>
  <c r="J129" i="11"/>
  <c r="I129" i="11"/>
  <c r="H129" i="11"/>
  <c r="G129" i="11"/>
  <c r="F129" i="11"/>
  <c r="E129" i="11"/>
  <c r="D129" i="11"/>
  <c r="C129" i="11"/>
  <c r="B129" i="11"/>
  <c r="J128" i="11"/>
  <c r="I128" i="11"/>
  <c r="H128" i="11"/>
  <c r="G128" i="11"/>
  <c r="F128" i="11"/>
  <c r="E128" i="11"/>
  <c r="D128" i="11"/>
  <c r="C128" i="11"/>
  <c r="B128" i="11"/>
  <c r="J127" i="11"/>
  <c r="I127" i="11"/>
  <c r="H127" i="11"/>
  <c r="G127" i="11"/>
  <c r="F127" i="11"/>
  <c r="E127" i="11"/>
  <c r="D127" i="11"/>
  <c r="C127" i="11"/>
  <c r="B127" i="11"/>
  <c r="J126" i="11"/>
  <c r="I126" i="11"/>
  <c r="H126" i="11"/>
  <c r="G126" i="11"/>
  <c r="F126" i="11"/>
  <c r="E126" i="11"/>
  <c r="D126" i="11"/>
  <c r="C126" i="11"/>
  <c r="B126" i="11"/>
  <c r="J125" i="11"/>
  <c r="I125" i="11"/>
  <c r="H125" i="11"/>
  <c r="G125" i="11"/>
  <c r="F125" i="11"/>
  <c r="E125" i="11"/>
  <c r="D125" i="11"/>
  <c r="C125" i="11"/>
  <c r="B125" i="11"/>
  <c r="J124" i="11"/>
  <c r="I124" i="11"/>
  <c r="H124" i="11"/>
  <c r="G124" i="11"/>
  <c r="F124" i="11"/>
  <c r="E124" i="11"/>
  <c r="D124" i="11"/>
  <c r="C124" i="11"/>
  <c r="B124" i="11"/>
  <c r="J123" i="11"/>
  <c r="I123" i="11"/>
  <c r="H123" i="11"/>
  <c r="G123" i="11"/>
  <c r="F123" i="11"/>
  <c r="E123" i="11"/>
  <c r="D123" i="11"/>
  <c r="C123" i="11"/>
  <c r="B123" i="11"/>
  <c r="J122" i="11"/>
  <c r="I122" i="11"/>
  <c r="H122" i="11"/>
  <c r="G122" i="11"/>
  <c r="F122" i="11"/>
  <c r="E122" i="11"/>
  <c r="D122" i="11"/>
  <c r="C122" i="11"/>
  <c r="B122" i="11"/>
  <c r="J121" i="11"/>
  <c r="I121" i="11"/>
  <c r="H121" i="11"/>
  <c r="G121" i="11"/>
  <c r="F121" i="11"/>
  <c r="E121" i="11"/>
  <c r="D121" i="11"/>
  <c r="C121" i="11"/>
  <c r="B121" i="11"/>
  <c r="J120" i="11"/>
  <c r="I120" i="11"/>
  <c r="H120" i="11"/>
  <c r="G120" i="11"/>
  <c r="F120" i="11"/>
  <c r="E120" i="11"/>
  <c r="D120" i="11"/>
  <c r="C120" i="11"/>
  <c r="B120" i="11"/>
  <c r="J119" i="11"/>
  <c r="I119" i="11"/>
  <c r="H119" i="11"/>
  <c r="G119" i="11"/>
  <c r="F119" i="11"/>
  <c r="E119" i="11"/>
  <c r="D119" i="11"/>
  <c r="C119" i="11"/>
  <c r="B119" i="11"/>
  <c r="J118" i="11"/>
  <c r="I118" i="11"/>
  <c r="H118" i="11"/>
  <c r="G118" i="11"/>
  <c r="F118" i="11"/>
  <c r="E118" i="11"/>
  <c r="D118" i="11"/>
  <c r="C118" i="11"/>
  <c r="B118" i="11"/>
  <c r="J117" i="11"/>
  <c r="I117" i="11"/>
  <c r="H117" i="11"/>
  <c r="G117" i="11"/>
  <c r="F117" i="11"/>
  <c r="E117" i="11"/>
  <c r="D117" i="11"/>
  <c r="C117" i="11"/>
  <c r="B117" i="11"/>
  <c r="J116" i="11"/>
  <c r="I116" i="11"/>
  <c r="H116" i="11"/>
  <c r="G116" i="11"/>
  <c r="F116" i="11"/>
  <c r="E116" i="11"/>
  <c r="D116" i="11"/>
  <c r="C116" i="11"/>
  <c r="B116" i="11"/>
  <c r="J115" i="11"/>
  <c r="I115" i="11"/>
  <c r="H115" i="11"/>
  <c r="G115" i="11"/>
  <c r="F115" i="11"/>
  <c r="E115" i="11"/>
  <c r="D115" i="11"/>
  <c r="C115" i="11"/>
  <c r="B115" i="11"/>
  <c r="J114" i="11"/>
  <c r="I114" i="11"/>
  <c r="H114" i="11"/>
  <c r="G114" i="11"/>
  <c r="F114" i="11"/>
  <c r="E114" i="11"/>
  <c r="D114" i="11"/>
  <c r="C114" i="11"/>
  <c r="B114" i="11"/>
  <c r="J113" i="11"/>
  <c r="I113" i="11"/>
  <c r="H113" i="11"/>
  <c r="G113" i="11"/>
  <c r="F113" i="11"/>
  <c r="E113" i="11"/>
  <c r="D113" i="11"/>
  <c r="C113" i="11"/>
  <c r="B113" i="11"/>
  <c r="J112" i="11"/>
  <c r="I112" i="11"/>
  <c r="H112" i="11"/>
  <c r="G112" i="11"/>
  <c r="F112" i="11"/>
  <c r="E112" i="11"/>
  <c r="D112" i="11"/>
  <c r="C112" i="11"/>
  <c r="B112" i="11"/>
  <c r="J111" i="11"/>
  <c r="I111" i="11"/>
  <c r="H111" i="11"/>
  <c r="G111" i="11"/>
  <c r="F111" i="11"/>
  <c r="E111" i="11"/>
  <c r="D111" i="11"/>
  <c r="C111" i="11"/>
  <c r="B111" i="11"/>
  <c r="J110" i="11"/>
  <c r="I110" i="11"/>
  <c r="H110" i="11"/>
  <c r="G110" i="11"/>
  <c r="F110" i="11"/>
  <c r="E110" i="11"/>
  <c r="D110" i="11"/>
  <c r="C110" i="11"/>
  <c r="B110" i="11"/>
  <c r="J109" i="11"/>
  <c r="I109" i="11"/>
  <c r="H109" i="11"/>
  <c r="G109" i="11"/>
  <c r="F109" i="11"/>
  <c r="E109" i="11"/>
  <c r="D109" i="11"/>
  <c r="C109" i="11"/>
  <c r="B109" i="11"/>
  <c r="J108" i="11"/>
  <c r="I108" i="11"/>
  <c r="H108" i="11"/>
  <c r="G108" i="11"/>
  <c r="F108" i="11"/>
  <c r="E108" i="11"/>
  <c r="D108" i="11"/>
  <c r="C108" i="11"/>
  <c r="B108" i="11"/>
  <c r="J107" i="11"/>
  <c r="I107" i="11"/>
  <c r="H107" i="11"/>
  <c r="G107" i="11"/>
  <c r="F107" i="11"/>
  <c r="E107" i="11"/>
  <c r="D107" i="11"/>
  <c r="C107" i="11"/>
  <c r="B107" i="11"/>
  <c r="J106" i="11"/>
  <c r="I106" i="11"/>
  <c r="H106" i="11"/>
  <c r="G106" i="11"/>
  <c r="F106" i="11"/>
  <c r="E106" i="11"/>
  <c r="D106" i="11"/>
  <c r="C106" i="11"/>
  <c r="B106" i="11"/>
  <c r="J105" i="11"/>
  <c r="I105" i="11"/>
  <c r="H105" i="11"/>
  <c r="G105" i="11"/>
  <c r="F105" i="11"/>
  <c r="E105" i="11"/>
  <c r="D105" i="11"/>
  <c r="C105" i="11"/>
  <c r="B105" i="11"/>
  <c r="J104" i="11"/>
  <c r="I104" i="11"/>
  <c r="H104" i="11"/>
  <c r="G104" i="11"/>
  <c r="F104" i="11"/>
  <c r="E104" i="11"/>
  <c r="D104" i="11"/>
  <c r="C104" i="11"/>
  <c r="B104" i="11"/>
  <c r="J103" i="11"/>
  <c r="I103" i="11"/>
  <c r="H103" i="11"/>
  <c r="G103" i="11"/>
  <c r="F103" i="11"/>
  <c r="E103" i="11"/>
  <c r="D103" i="11"/>
  <c r="C103" i="11"/>
  <c r="B103" i="11"/>
  <c r="J102" i="11"/>
  <c r="I102" i="11"/>
  <c r="H102" i="11"/>
  <c r="G102" i="11"/>
  <c r="F102" i="11"/>
  <c r="E102" i="11"/>
  <c r="D102" i="11"/>
  <c r="C102" i="11"/>
  <c r="B102" i="11"/>
  <c r="J101" i="11"/>
  <c r="I101" i="11"/>
  <c r="H101" i="11"/>
  <c r="G101" i="11"/>
  <c r="F101" i="11"/>
  <c r="E101" i="11"/>
  <c r="D101" i="11"/>
  <c r="C101" i="11"/>
  <c r="B101" i="11"/>
  <c r="J100" i="11"/>
  <c r="I100" i="11"/>
  <c r="H100" i="11"/>
  <c r="G100" i="11"/>
  <c r="F100" i="11"/>
  <c r="E100" i="11"/>
  <c r="D100" i="11"/>
  <c r="C100" i="11"/>
  <c r="B100" i="11"/>
  <c r="J99" i="11"/>
  <c r="I99" i="11"/>
  <c r="H99" i="11"/>
  <c r="G99" i="11"/>
  <c r="F99" i="11"/>
  <c r="E99" i="11"/>
  <c r="D99" i="11"/>
  <c r="C99" i="11"/>
  <c r="B99" i="11"/>
  <c r="J98" i="11"/>
  <c r="I98" i="11"/>
  <c r="H98" i="11"/>
  <c r="G98" i="11"/>
  <c r="F98" i="11"/>
  <c r="E98" i="11"/>
  <c r="D98" i="11"/>
  <c r="C98" i="11"/>
  <c r="B98" i="11"/>
  <c r="J97" i="11"/>
  <c r="I97" i="11"/>
  <c r="H97" i="11"/>
  <c r="G97" i="11"/>
  <c r="F97" i="11"/>
  <c r="E97" i="11"/>
  <c r="D97" i="11"/>
  <c r="C97" i="11"/>
  <c r="B97" i="11"/>
  <c r="J96" i="11"/>
  <c r="I96" i="11"/>
  <c r="H96" i="11"/>
  <c r="G96" i="11"/>
  <c r="F96" i="11"/>
  <c r="E96" i="11"/>
  <c r="D96" i="11"/>
  <c r="C96" i="11"/>
  <c r="B96" i="11"/>
  <c r="J95" i="11"/>
  <c r="I95" i="11"/>
  <c r="H95" i="11"/>
  <c r="G95" i="11"/>
  <c r="F95" i="11"/>
  <c r="E95" i="11"/>
  <c r="D95" i="11"/>
  <c r="C95" i="11"/>
  <c r="B95" i="11"/>
  <c r="F2" i="50"/>
  <c r="F2" i="59"/>
  <c r="L36" i="13"/>
  <c r="K10" i="2"/>
  <c r="J10" i="2"/>
  <c r="I10" i="2"/>
  <c r="G10" i="2"/>
  <c r="F10" i="2"/>
  <c r="J25" i="2"/>
  <c r="I25" i="2"/>
  <c r="J24" i="2"/>
  <c r="I24" i="2"/>
  <c r="J23" i="2"/>
  <c r="I23" i="2"/>
  <c r="J22" i="2"/>
  <c r="I22" i="2"/>
  <c r="J21" i="2"/>
  <c r="I21" i="2"/>
  <c r="J20" i="2"/>
  <c r="I20" i="2"/>
  <c r="J19" i="2"/>
  <c r="I19" i="2"/>
  <c r="J18" i="2"/>
  <c r="I18" i="2"/>
  <c r="K8" i="2"/>
  <c r="J8" i="2"/>
  <c r="I8" i="2"/>
  <c r="G8" i="2"/>
  <c r="F8" i="2"/>
  <c r="K7" i="2"/>
  <c r="J7" i="2"/>
  <c r="I7" i="2"/>
  <c r="G7" i="2"/>
  <c r="F7" i="2"/>
  <c r="H7" i="2"/>
  <c r="K6" i="2"/>
  <c r="J6" i="2"/>
  <c r="I6" i="2"/>
  <c r="G6" i="2"/>
  <c r="F6" i="2"/>
  <c r="H6" i="2"/>
  <c r="K5" i="2"/>
  <c r="I5" i="2"/>
  <c r="G5" i="2"/>
  <c r="F5" i="2"/>
  <c r="H5" i="2"/>
  <c r="I4" i="2"/>
  <c r="G4" i="2"/>
  <c r="J5" i="2"/>
  <c r="H8" i="2"/>
  <c r="F4" i="2"/>
  <c r="J88" i="11"/>
  <c r="I88" i="11"/>
  <c r="H88" i="11"/>
  <c r="G88" i="11"/>
  <c r="F88" i="11"/>
  <c r="E88" i="11"/>
  <c r="D88" i="11"/>
  <c r="C88" i="11"/>
  <c r="J87" i="11"/>
  <c r="I87" i="11"/>
  <c r="H87" i="11"/>
  <c r="H162" i="11" s="1"/>
  <c r="G87" i="11"/>
  <c r="F87" i="11"/>
  <c r="E87" i="11"/>
  <c r="D87" i="11"/>
  <c r="D162" i="11" s="1"/>
  <c r="C87" i="11"/>
  <c r="J86" i="11"/>
  <c r="I86" i="11"/>
  <c r="H86" i="11"/>
  <c r="G86" i="11"/>
  <c r="F86" i="11"/>
  <c r="E86" i="11"/>
  <c r="D86" i="11"/>
  <c r="C86" i="11"/>
  <c r="C161" i="11" s="1"/>
  <c r="J85" i="11"/>
  <c r="I85" i="11"/>
  <c r="H85" i="11"/>
  <c r="G85" i="11"/>
  <c r="F85" i="11"/>
  <c r="E85" i="11"/>
  <c r="D85" i="11"/>
  <c r="C85" i="11"/>
  <c r="C160" i="11" s="1"/>
  <c r="J84" i="11"/>
  <c r="I84" i="11"/>
  <c r="H84" i="11"/>
  <c r="G84" i="11"/>
  <c r="F84" i="11"/>
  <c r="E84" i="11"/>
  <c r="D84" i="11"/>
  <c r="C84" i="11"/>
  <c r="J83" i="11"/>
  <c r="I83" i="11"/>
  <c r="H83" i="11"/>
  <c r="G83" i="11"/>
  <c r="F83" i="11"/>
  <c r="E83" i="11"/>
  <c r="D83" i="11"/>
  <c r="C83" i="11"/>
  <c r="B88" i="11"/>
  <c r="B87" i="11"/>
  <c r="B86" i="11"/>
  <c r="B85" i="11"/>
  <c r="B84" i="11"/>
  <c r="O73" i="12"/>
  <c r="N73" i="12"/>
  <c r="M73" i="12"/>
  <c r="L73" i="12"/>
  <c r="K73" i="12"/>
  <c r="I73" i="12"/>
  <c r="G73" i="12"/>
  <c r="F73" i="12"/>
  <c r="E73" i="12"/>
  <c r="D73" i="12"/>
  <c r="C73" i="12"/>
  <c r="O64" i="12"/>
  <c r="N64" i="12"/>
  <c r="M64" i="12"/>
  <c r="L64" i="12"/>
  <c r="K64" i="12"/>
  <c r="G64" i="12"/>
  <c r="F64" i="12"/>
  <c r="D64" i="12"/>
  <c r="C64" i="12"/>
  <c r="N65" i="12"/>
  <c r="I67" i="12"/>
  <c r="I65" i="12"/>
  <c r="I60" i="12"/>
  <c r="G65" i="12"/>
  <c r="O65" i="12"/>
  <c r="G60" i="12"/>
  <c r="G69" i="12"/>
  <c r="O60" i="12"/>
  <c r="O69" i="12"/>
  <c r="E62" i="12"/>
  <c r="E71" i="12"/>
  <c r="K87" i="12"/>
  <c r="G59" i="12"/>
  <c r="O59" i="12"/>
  <c r="G68" i="12"/>
  <c r="O68" i="12"/>
  <c r="H77" i="12"/>
  <c r="F59" i="12"/>
  <c r="N59" i="12"/>
  <c r="F68" i="12"/>
  <c r="N68" i="12"/>
  <c r="I87" i="12"/>
  <c r="G71" i="12"/>
  <c r="O71" i="12"/>
  <c r="G61" i="12"/>
  <c r="G67" i="12"/>
  <c r="O67" i="12"/>
  <c r="G63" i="12"/>
  <c r="O63" i="12"/>
  <c r="C68" i="12"/>
  <c r="K68" i="12"/>
  <c r="G72" i="12"/>
  <c r="O72" i="12"/>
  <c r="K61" i="12"/>
  <c r="K70" i="12"/>
  <c r="C63" i="12"/>
  <c r="K63" i="12"/>
  <c r="C72" i="12"/>
  <c r="K72" i="12"/>
  <c r="C60" i="12"/>
  <c r="K60" i="12"/>
  <c r="C61" i="12"/>
  <c r="C70" i="12"/>
  <c r="J81" i="12"/>
  <c r="H83" i="12"/>
  <c r="I77" i="12"/>
  <c r="O79" i="12"/>
  <c r="E81" i="12"/>
  <c r="M81" i="12"/>
  <c r="C83" i="12"/>
  <c r="K83" i="12"/>
  <c r="F85" i="12"/>
  <c r="N85" i="12"/>
  <c r="E72" i="12"/>
  <c r="M72" i="12"/>
  <c r="H72" i="12"/>
  <c r="E82" i="12"/>
  <c r="K67" i="12"/>
  <c r="C62" i="12"/>
  <c r="K62" i="12"/>
  <c r="F63" i="12"/>
  <c r="N63" i="12"/>
  <c r="D83" i="12"/>
  <c r="E87" i="12"/>
  <c r="C71" i="12"/>
  <c r="K71" i="12"/>
  <c r="E61" i="12"/>
  <c r="M61" i="12"/>
  <c r="H62" i="12"/>
  <c r="E70" i="12"/>
  <c r="M70" i="12"/>
  <c r="H71" i="12"/>
  <c r="G79" i="12"/>
  <c r="E90" i="12"/>
  <c r="O61" i="12"/>
  <c r="H64" i="12"/>
  <c r="N67" i="12"/>
  <c r="M71" i="12"/>
  <c r="H59" i="12"/>
  <c r="I62" i="12"/>
  <c r="E67" i="12"/>
  <c r="M67" i="12"/>
  <c r="H68" i="12"/>
  <c r="C69" i="12"/>
  <c r="K69" i="12"/>
  <c r="F70" i="12"/>
  <c r="N70" i="12"/>
  <c r="M90" i="12"/>
  <c r="M69" i="12"/>
  <c r="F78" i="12"/>
  <c r="N78" i="12"/>
  <c r="I79" i="12"/>
  <c r="E65" i="12"/>
  <c r="M65" i="12"/>
  <c r="H67" i="12"/>
  <c r="C78" i="12"/>
  <c r="C87" i="12"/>
  <c r="E63" i="12"/>
  <c r="K65" i="12"/>
  <c r="C65" i="12"/>
  <c r="H70" i="12"/>
  <c r="I59" i="12"/>
  <c r="F65" i="12"/>
  <c r="H73" i="12"/>
  <c r="E69" i="12"/>
  <c r="M62" i="12"/>
  <c r="E59" i="12"/>
  <c r="M59" i="12"/>
  <c r="H60" i="12"/>
  <c r="F62" i="12"/>
  <c r="N62" i="12"/>
  <c r="I63" i="12"/>
  <c r="F71" i="12"/>
  <c r="N71" i="12"/>
  <c r="K78" i="12"/>
  <c r="J87" i="12"/>
  <c r="M63" i="12"/>
  <c r="F67" i="12"/>
  <c r="O87" i="12"/>
  <c r="H87" i="12"/>
  <c r="H69" i="12"/>
  <c r="I90" i="12"/>
  <c r="K79" i="12"/>
  <c r="L82" i="12"/>
  <c r="D70" i="12"/>
  <c r="L70" i="12"/>
  <c r="J77" i="12"/>
  <c r="H79" i="12"/>
  <c r="H61" i="12"/>
  <c r="D65" i="12"/>
  <c r="L65" i="12"/>
  <c r="F72" i="12"/>
  <c r="F90" i="12"/>
  <c r="N72" i="12"/>
  <c r="N90" i="12"/>
  <c r="C79" i="12"/>
  <c r="N81" i="12"/>
  <c r="G85" i="12"/>
  <c r="L60" i="12"/>
  <c r="D69" i="12"/>
  <c r="D62" i="12"/>
  <c r="L62" i="12"/>
  <c r="I70" i="12"/>
  <c r="D71" i="12"/>
  <c r="L71" i="12"/>
  <c r="D82" i="12"/>
  <c r="J85" i="12"/>
  <c r="C82" i="12"/>
  <c r="K82" i="12"/>
  <c r="F83" i="12"/>
  <c r="N83" i="12"/>
  <c r="I85" i="12"/>
  <c r="M77" i="12"/>
  <c r="I82" i="12"/>
  <c r="O85" i="12"/>
  <c r="L69" i="12"/>
  <c r="H78" i="12"/>
  <c r="G83" i="12"/>
  <c r="L59" i="12"/>
  <c r="D68" i="12"/>
  <c r="G87" i="12"/>
  <c r="D61" i="12"/>
  <c r="D63" i="12"/>
  <c r="L63" i="12"/>
  <c r="I71" i="12"/>
  <c r="D72" i="12"/>
  <c r="L72" i="12"/>
  <c r="F81" i="12"/>
  <c r="L83" i="12"/>
  <c r="D60" i="12"/>
  <c r="I68" i="12"/>
  <c r="L61" i="12"/>
  <c r="D87" i="12"/>
  <c r="L87" i="12"/>
  <c r="E77" i="12"/>
  <c r="I81" i="12"/>
  <c r="O83" i="12"/>
  <c r="M87" i="12"/>
  <c r="L68" i="12"/>
  <c r="F77" i="12"/>
  <c r="N77" i="12"/>
  <c r="I78" i="12"/>
  <c r="D79" i="12"/>
  <c r="L79" i="12"/>
  <c r="G81" i="12"/>
  <c r="J82" i="12"/>
  <c r="E83" i="12"/>
  <c r="M83" i="12"/>
  <c r="H85" i="12"/>
  <c r="G77" i="12"/>
  <c r="O77" i="12"/>
  <c r="J78" i="12"/>
  <c r="M79" i="12"/>
  <c r="G90" i="12"/>
  <c r="O90" i="12"/>
  <c r="K59" i="12"/>
  <c r="F60" i="12"/>
  <c r="N60" i="12"/>
  <c r="I61" i="12"/>
  <c r="N69" i="12"/>
  <c r="M82" i="12"/>
  <c r="C81" i="12"/>
  <c r="K81" i="12"/>
  <c r="F82" i="12"/>
  <c r="N82" i="12"/>
  <c r="L85" i="12"/>
  <c r="J90" i="12"/>
  <c r="E64" i="12"/>
  <c r="H65" i="12"/>
  <c r="C67" i="12"/>
  <c r="I69" i="12"/>
  <c r="D81" i="12"/>
  <c r="L81" i="12"/>
  <c r="G82" i="12"/>
  <c r="O82" i="12"/>
  <c r="E85" i="12"/>
  <c r="M85" i="12"/>
  <c r="C90" i="12"/>
  <c r="K90" i="12"/>
  <c r="D77" i="12"/>
  <c r="G78" i="12"/>
  <c r="O78" i="12"/>
  <c r="J79" i="12"/>
  <c r="D90" i="12"/>
  <c r="L90" i="12"/>
  <c r="G104" i="48"/>
  <c r="G101" i="48"/>
  <c r="C115" i="48"/>
  <c r="G98" i="48"/>
  <c r="G112" i="48"/>
  <c r="G114" i="48"/>
  <c r="G110" i="48"/>
  <c r="G95" i="48"/>
  <c r="G109" i="48"/>
  <c r="G107" i="48"/>
  <c r="G102" i="48"/>
  <c r="G116" i="48"/>
  <c r="G115" i="48"/>
  <c r="K116" i="48"/>
  <c r="G108" i="48"/>
  <c r="G106" i="48"/>
  <c r="G117" i="48"/>
  <c r="G93" i="48"/>
  <c r="G99" i="48"/>
  <c r="G94" i="48"/>
  <c r="G100" i="48"/>
  <c r="G103" i="48"/>
  <c r="G111" i="48"/>
  <c r="G92" i="48"/>
  <c r="G96" i="48"/>
  <c r="F115" i="48"/>
  <c r="D97" i="48"/>
  <c r="E114" i="48"/>
  <c r="F95" i="48"/>
  <c r="C99" i="48"/>
  <c r="C97" i="48"/>
  <c r="C95" i="48"/>
  <c r="D95" i="48"/>
  <c r="F110" i="48"/>
  <c r="D99" i="48"/>
  <c r="F100" i="48"/>
  <c r="D111" i="48"/>
  <c r="F93" i="48"/>
  <c r="D116" i="48"/>
  <c r="F94" i="48"/>
  <c r="D108" i="48"/>
  <c r="D93" i="48"/>
  <c r="F116" i="48"/>
  <c r="F97" i="48"/>
  <c r="D117" i="48"/>
  <c r="F111" i="48"/>
  <c r="D109" i="48"/>
  <c r="D114" i="48"/>
  <c r="D107" i="48"/>
  <c r="D113" i="48"/>
  <c r="F108" i="48"/>
  <c r="F102" i="48"/>
  <c r="F117" i="48"/>
  <c r="D100" i="48"/>
  <c r="D106" i="48"/>
  <c r="D115" i="48"/>
  <c r="F107" i="48"/>
  <c r="F114" i="48"/>
  <c r="D105" i="48"/>
  <c r="F98" i="48"/>
  <c r="D112" i="48"/>
  <c r="D104" i="48"/>
  <c r="D101" i="48"/>
  <c r="F103" i="48"/>
  <c r="F106" i="48"/>
  <c r="D98" i="48"/>
  <c r="F101" i="48"/>
  <c r="D92" i="48"/>
  <c r="D103" i="48"/>
  <c r="D96" i="48"/>
  <c r="F92" i="48"/>
  <c r="F99" i="48"/>
  <c r="F113" i="48"/>
  <c r="F109" i="48"/>
  <c r="F105" i="48"/>
  <c r="J117" i="48"/>
  <c r="J115" i="48"/>
  <c r="J113" i="48"/>
  <c r="J105" i="48"/>
  <c r="J101" i="48"/>
  <c r="J110" i="48"/>
  <c r="J109" i="48"/>
  <c r="J94" i="48"/>
  <c r="J106" i="48"/>
  <c r="J111" i="48"/>
  <c r="J102" i="48"/>
  <c r="J103" i="48"/>
  <c r="J107" i="48"/>
  <c r="J96" i="48"/>
  <c r="J95" i="48"/>
  <c r="J93" i="48"/>
  <c r="J99" i="48"/>
  <c r="J104" i="48"/>
  <c r="J112" i="48"/>
  <c r="J98" i="48"/>
  <c r="J97" i="48"/>
  <c r="I117" i="48"/>
  <c r="I116" i="48"/>
  <c r="I115" i="48"/>
  <c r="I113" i="48"/>
  <c r="I108" i="48"/>
  <c r="I105" i="48"/>
  <c r="I110" i="48"/>
  <c r="I101" i="48"/>
  <c r="I109" i="48"/>
  <c r="I94" i="48"/>
  <c r="I111" i="48"/>
  <c r="I106" i="48"/>
  <c r="I96" i="48"/>
  <c r="I100" i="48"/>
  <c r="I93" i="48"/>
  <c r="I95" i="48"/>
  <c r="I92" i="48"/>
  <c r="I104" i="48"/>
  <c r="I103" i="48"/>
  <c r="I102" i="48"/>
  <c r="I112" i="48"/>
  <c r="I98" i="48"/>
  <c r="I97" i="48"/>
  <c r="J114" i="48"/>
  <c r="E117" i="48"/>
  <c r="E115" i="48"/>
  <c r="E116" i="48"/>
  <c r="E113" i="48"/>
  <c r="E101" i="48"/>
  <c r="E94" i="48"/>
  <c r="E105" i="48"/>
  <c r="E96" i="48"/>
  <c r="E99" i="48"/>
  <c r="E106" i="48"/>
  <c r="E102" i="48"/>
  <c r="E104" i="48"/>
  <c r="E109" i="48"/>
  <c r="E108" i="48"/>
  <c r="E107" i="48"/>
  <c r="E93" i="48"/>
  <c r="E100" i="48"/>
  <c r="E110" i="48"/>
  <c r="E92" i="48"/>
  <c r="E112" i="48"/>
  <c r="E98" i="48"/>
  <c r="E97" i="48"/>
  <c r="I114" i="48"/>
  <c r="H117" i="48"/>
  <c r="H116" i="48"/>
  <c r="H115" i="48"/>
  <c r="H113" i="48"/>
  <c r="H111" i="48"/>
  <c r="H109" i="48"/>
  <c r="H105" i="48"/>
  <c r="H101" i="48"/>
  <c r="H94" i="48"/>
  <c r="H108" i="48"/>
  <c r="H110" i="48"/>
  <c r="H93" i="48"/>
  <c r="H103" i="48"/>
  <c r="H112" i="48"/>
  <c r="H100" i="48"/>
  <c r="H104" i="48"/>
  <c r="H92" i="48"/>
  <c r="H102" i="48"/>
  <c r="H96" i="48"/>
  <c r="H107" i="48"/>
  <c r="H95" i="48"/>
  <c r="H98" i="48"/>
  <c r="H99" i="48"/>
  <c r="H97" i="48"/>
  <c r="L113" i="48"/>
  <c r="L93" i="48"/>
  <c r="L116" i="48"/>
  <c r="L112" i="48"/>
  <c r="L102" i="48"/>
  <c r="L101" i="48"/>
  <c r="L105" i="48"/>
  <c r="L104" i="48"/>
  <c r="L114" i="48"/>
  <c r="L100" i="48"/>
  <c r="L106" i="48"/>
  <c r="L103" i="48"/>
  <c r="L95" i="48"/>
  <c r="L99" i="48"/>
  <c r="L98" i="48"/>
  <c r="L108" i="48"/>
  <c r="L96" i="48"/>
  <c r="L97" i="48"/>
  <c r="L109" i="48"/>
  <c r="L117" i="48"/>
  <c r="L92" i="48"/>
  <c r="L111" i="48"/>
  <c r="L107" i="48"/>
  <c r="L115" i="48"/>
  <c r="N115" i="48"/>
  <c r="M97" i="48"/>
  <c r="M99" i="48"/>
  <c r="M110" i="48"/>
  <c r="M101" i="48"/>
  <c r="M107" i="48"/>
  <c r="M109" i="48"/>
  <c r="M94" i="48"/>
  <c r="M100" i="48"/>
  <c r="M92" i="48"/>
  <c r="M117" i="48"/>
  <c r="M105" i="48"/>
  <c r="M114" i="48"/>
  <c r="M102" i="48"/>
  <c r="M104" i="48"/>
  <c r="M96" i="48"/>
  <c r="M93" i="48"/>
  <c r="M106" i="48"/>
  <c r="M113" i="48"/>
  <c r="M98" i="48"/>
  <c r="M108" i="48"/>
  <c r="M112" i="48"/>
  <c r="M116" i="48"/>
  <c r="M115" i="48"/>
  <c r="O114" i="48"/>
  <c r="O95" i="48"/>
  <c r="O96" i="48"/>
  <c r="O111" i="48"/>
  <c r="O116" i="48"/>
  <c r="O107" i="48"/>
  <c r="O117" i="48"/>
  <c r="O93" i="48"/>
  <c r="O99" i="48"/>
  <c r="O101" i="48"/>
  <c r="O103" i="48"/>
  <c r="O100" i="48"/>
  <c r="O110" i="48"/>
  <c r="O92" i="48"/>
  <c r="O112" i="48"/>
  <c r="O102" i="48"/>
  <c r="O106" i="48"/>
  <c r="O98" i="48"/>
  <c r="O108" i="48"/>
  <c r="O94" i="48"/>
  <c r="O104" i="48"/>
  <c r="O113" i="48"/>
  <c r="O109" i="48"/>
  <c r="N114" i="48"/>
  <c r="N111" i="48"/>
  <c r="N97" i="48"/>
  <c r="N117" i="48"/>
  <c r="N93" i="48"/>
  <c r="N94" i="48"/>
  <c r="N104" i="48"/>
  <c r="N110" i="48"/>
  <c r="N103" i="48"/>
  <c r="N106" i="48"/>
  <c r="N107" i="48"/>
  <c r="N108" i="48"/>
  <c r="N100" i="48"/>
  <c r="N101" i="48"/>
  <c r="N98" i="48"/>
  <c r="N116" i="48"/>
  <c r="N113" i="48"/>
  <c r="N95" i="48"/>
  <c r="N99" i="48"/>
  <c r="N92" i="48"/>
  <c r="N109" i="48"/>
  <c r="N105" i="48"/>
  <c r="N102" i="48"/>
  <c r="O115" i="48"/>
  <c r="B83" i="11"/>
  <c r="J82" i="11"/>
  <c r="I82" i="11"/>
  <c r="H82" i="11"/>
  <c r="G82" i="11"/>
  <c r="F82" i="11"/>
  <c r="E82" i="11"/>
  <c r="D82" i="11"/>
  <c r="C82" i="11"/>
  <c r="C157" i="11" s="1"/>
  <c r="B82" i="11"/>
  <c r="C78" i="11"/>
  <c r="D78" i="11"/>
  <c r="E78" i="11"/>
  <c r="F78" i="11"/>
  <c r="G78" i="11"/>
  <c r="H78" i="11"/>
  <c r="I78" i="11"/>
  <c r="J78" i="11"/>
  <c r="C79" i="11"/>
  <c r="C153" i="11" s="1"/>
  <c r="D79" i="11"/>
  <c r="E79" i="11"/>
  <c r="F79" i="11"/>
  <c r="F153" i="11" s="1"/>
  <c r="G79" i="11"/>
  <c r="H79" i="11"/>
  <c r="H153" i="11" s="1"/>
  <c r="I79" i="11"/>
  <c r="I153" i="11" s="1"/>
  <c r="J79" i="11"/>
  <c r="C80" i="11"/>
  <c r="D80" i="11"/>
  <c r="D154" i="11" s="1"/>
  <c r="E80" i="11"/>
  <c r="F80" i="11"/>
  <c r="F154" i="11" s="1"/>
  <c r="G80" i="11"/>
  <c r="G154" i="11" s="1"/>
  <c r="H80" i="11"/>
  <c r="I80" i="11"/>
  <c r="I154" i="11" s="1"/>
  <c r="J80" i="11"/>
  <c r="J154" i="11" s="1"/>
  <c r="C81" i="11"/>
  <c r="C155" i="11" s="1"/>
  <c r="D81" i="11"/>
  <c r="E81" i="11"/>
  <c r="E155" i="11" s="1"/>
  <c r="F81" i="11"/>
  <c r="G81" i="11"/>
  <c r="G155" i="11" s="1"/>
  <c r="H81" i="11"/>
  <c r="H155" i="11" s="1"/>
  <c r="I81" i="11"/>
  <c r="J81" i="11"/>
  <c r="B81" i="11"/>
  <c r="B80" i="11"/>
  <c r="B3" i="11"/>
  <c r="B76" i="11"/>
  <c r="C76" i="11"/>
  <c r="D76" i="11"/>
  <c r="E76" i="11"/>
  <c r="F76" i="11"/>
  <c r="G76" i="11"/>
  <c r="H76" i="11"/>
  <c r="I76" i="11"/>
  <c r="J76" i="11"/>
  <c r="B77" i="11"/>
  <c r="C77" i="11"/>
  <c r="C151" i="11" s="1"/>
  <c r="D77" i="11"/>
  <c r="E77" i="11"/>
  <c r="F77" i="11"/>
  <c r="G77" i="11"/>
  <c r="H77" i="11"/>
  <c r="I77" i="11"/>
  <c r="I152" i="11" s="1"/>
  <c r="J77" i="11"/>
  <c r="B78" i="11"/>
  <c r="B152" i="11" s="1"/>
  <c r="F5" i="14" s="1"/>
  <c r="B79" i="11"/>
  <c r="C59" i="12"/>
  <c r="O86" i="12"/>
  <c r="E86" i="12"/>
  <c r="C86" i="12"/>
  <c r="F86" i="12"/>
  <c r="J86" i="12"/>
  <c r="M86" i="12"/>
  <c r="H86" i="12"/>
  <c r="K86" i="12"/>
  <c r="L86" i="12"/>
  <c r="G86" i="12"/>
  <c r="N86" i="12"/>
  <c r="I86" i="12"/>
  <c r="C80" i="12"/>
  <c r="F80" i="12"/>
  <c r="L80" i="12"/>
  <c r="K80" i="12"/>
  <c r="D80" i="12"/>
  <c r="M80" i="12"/>
  <c r="I80" i="12"/>
  <c r="E80" i="12"/>
  <c r="J80" i="12"/>
  <c r="H80" i="12"/>
  <c r="N80" i="12"/>
  <c r="C111" i="48"/>
  <c r="C108" i="48"/>
  <c r="C116" i="48"/>
  <c r="K117" i="48"/>
  <c r="K103" i="48"/>
  <c r="D85" i="12"/>
  <c r="F69" i="12"/>
  <c r="E79" i="12"/>
  <c r="J68" i="12"/>
  <c r="H90" i="12"/>
  <c r="H82" i="12"/>
  <c r="J60" i="12"/>
  <c r="L78" i="12"/>
  <c r="J73" i="12"/>
  <c r="C66" i="12"/>
  <c r="J66" i="12"/>
  <c r="D86" i="12"/>
  <c r="C92" i="48"/>
  <c r="C110" i="48"/>
  <c r="C105" i="48"/>
  <c r="C98" i="48"/>
  <c r="K105" i="48"/>
  <c r="K108" i="48"/>
  <c r="K98" i="48"/>
  <c r="I83" i="12"/>
  <c r="M60" i="12"/>
  <c r="P90" i="12"/>
  <c r="C102" i="48"/>
  <c r="C117" i="48"/>
  <c r="C103" i="48"/>
  <c r="K111" i="48"/>
  <c r="K107" i="48"/>
  <c r="K96" i="48"/>
  <c r="K95" i="48"/>
  <c r="J72" i="12"/>
  <c r="J70" i="12"/>
  <c r="C85" i="12"/>
  <c r="F79" i="12"/>
  <c r="G80" i="12"/>
  <c r="C113" i="48"/>
  <c r="C106" i="48"/>
  <c r="K104" i="48"/>
  <c r="K92" i="48"/>
  <c r="K99" i="48"/>
  <c r="K106" i="48"/>
  <c r="E60" i="12"/>
  <c r="N79" i="12"/>
  <c r="J62" i="12"/>
  <c r="P81" i="12"/>
  <c r="Q64" i="12"/>
  <c r="C104" i="48"/>
  <c r="C112" i="48"/>
  <c r="C114" i="48"/>
  <c r="K97" i="48"/>
  <c r="K112" i="48"/>
  <c r="K115" i="48"/>
  <c r="K113" i="48"/>
  <c r="J83" i="12"/>
  <c r="J67" i="12"/>
  <c r="O62" i="12"/>
  <c r="J71" i="12"/>
  <c r="J64" i="12"/>
  <c r="C94" i="48"/>
  <c r="K102" i="48"/>
  <c r="K114" i="48"/>
  <c r="K94" i="48"/>
  <c r="J63" i="12"/>
  <c r="J59" i="12"/>
  <c r="D78" i="12"/>
  <c r="J69" i="12"/>
  <c r="C100" i="48"/>
  <c r="C107" i="48"/>
  <c r="C96" i="48"/>
  <c r="K100" i="48"/>
  <c r="K110" i="48"/>
  <c r="O81" i="12"/>
  <c r="H81" i="12"/>
  <c r="C154" i="11"/>
  <c r="H10" i="2"/>
  <c r="I156" i="11"/>
  <c r="F110" i="27"/>
  <c r="F164" i="27" s="1"/>
  <c r="O2" i="28"/>
  <c r="O211" i="28" s="1"/>
  <c r="L2" i="27"/>
  <c r="Q2" i="56"/>
  <c r="Q33" i="56" s="1"/>
  <c r="L2" i="26" l="1"/>
  <c r="L71" i="26"/>
  <c r="L192" i="26"/>
  <c r="L140" i="26"/>
  <c r="L157" i="26"/>
  <c r="L174" i="26"/>
  <c r="L2" i="101"/>
  <c r="L48" i="101" s="1"/>
  <c r="J2" i="27"/>
  <c r="J2" i="26"/>
  <c r="J71" i="26"/>
  <c r="J174" i="26"/>
  <c r="J140" i="26"/>
  <c r="J157" i="26"/>
  <c r="J192" i="26"/>
  <c r="J2" i="101"/>
  <c r="J48" i="101" s="1"/>
  <c r="G2" i="48"/>
  <c r="G2" i="26"/>
  <c r="G71" i="26"/>
  <c r="G140" i="26"/>
  <c r="G157" i="26"/>
  <c r="G174" i="26"/>
  <c r="G192" i="26"/>
  <c r="G2" i="101"/>
  <c r="G48" i="101" s="1"/>
  <c r="F2" i="65"/>
  <c r="F32" i="65" s="1"/>
  <c r="Q2" i="26"/>
  <c r="Q71" i="26"/>
  <c r="Q192" i="26"/>
  <c r="Q140" i="26"/>
  <c r="Q157" i="26"/>
  <c r="Q174" i="26"/>
  <c r="Q2" i="101"/>
  <c r="Q48" i="101" s="1"/>
  <c r="I36" i="13"/>
  <c r="I2" i="26"/>
  <c r="I71" i="26"/>
  <c r="I192" i="26"/>
  <c r="I140" i="26"/>
  <c r="I157" i="26"/>
  <c r="I174" i="26"/>
  <c r="I2" i="101"/>
  <c r="I48" i="101" s="1"/>
  <c r="D2" i="65"/>
  <c r="D32" i="65" s="1"/>
  <c r="O2" i="26"/>
  <c r="O71" i="26"/>
  <c r="O140" i="26"/>
  <c r="O157" i="26"/>
  <c r="O174" i="26"/>
  <c r="O192" i="26"/>
  <c r="O2" i="101"/>
  <c r="O48" i="101" s="1"/>
  <c r="E2" i="65"/>
  <c r="E32" i="65" s="1"/>
  <c r="P2" i="26"/>
  <c r="P71" i="26"/>
  <c r="P192" i="26"/>
  <c r="P140" i="26"/>
  <c r="P157" i="26"/>
  <c r="P174" i="26"/>
  <c r="P2" i="101"/>
  <c r="P48" i="101" s="1"/>
  <c r="D2" i="58"/>
  <c r="D2" i="26"/>
  <c r="D71" i="26"/>
  <c r="D192" i="26"/>
  <c r="D140" i="26"/>
  <c r="D157" i="26"/>
  <c r="D174" i="26"/>
  <c r="D2" i="101"/>
  <c r="D48" i="101" s="1"/>
  <c r="D2" i="88"/>
  <c r="B2" i="65"/>
  <c r="B32" i="65" s="1"/>
  <c r="M2" i="26"/>
  <c r="M71" i="26"/>
  <c r="M192" i="26"/>
  <c r="M140" i="26"/>
  <c r="M157" i="26"/>
  <c r="M174" i="26"/>
  <c r="M2" i="101"/>
  <c r="M48" i="101" s="1"/>
  <c r="C2" i="26"/>
  <c r="C71" i="26"/>
  <c r="C140" i="26"/>
  <c r="C157" i="26"/>
  <c r="C174" i="26"/>
  <c r="C192" i="26"/>
  <c r="C2" i="101"/>
  <c r="C48" i="101" s="1"/>
  <c r="C2" i="65"/>
  <c r="C32" i="65" s="1"/>
  <c r="N2" i="26"/>
  <c r="N71" i="26"/>
  <c r="N174" i="26"/>
  <c r="N157" i="26"/>
  <c r="N192" i="26"/>
  <c r="N140" i="26"/>
  <c r="N2" i="101"/>
  <c r="N48" i="101" s="1"/>
  <c r="K2" i="26"/>
  <c r="K71" i="26"/>
  <c r="K140" i="26"/>
  <c r="K157" i="26"/>
  <c r="K174" i="26"/>
  <c r="K192" i="26"/>
  <c r="K2" i="101"/>
  <c r="K48" i="101" s="1"/>
  <c r="E2" i="26"/>
  <c r="E71" i="26"/>
  <c r="E192" i="26"/>
  <c r="E157" i="26"/>
  <c r="E140" i="26"/>
  <c r="E174" i="26"/>
  <c r="E2" i="101"/>
  <c r="E48" i="101" s="1"/>
  <c r="H2" i="26"/>
  <c r="H71" i="26"/>
  <c r="H192" i="26"/>
  <c r="H140" i="26"/>
  <c r="H157" i="26"/>
  <c r="H174" i="26"/>
  <c r="H2" i="101"/>
  <c r="H48" i="101" s="1"/>
  <c r="F2" i="26"/>
  <c r="F71" i="26"/>
  <c r="F174" i="26"/>
  <c r="F157" i="26"/>
  <c r="F192" i="26"/>
  <c r="F140" i="26"/>
  <c r="F2" i="101"/>
  <c r="F48" i="101" s="1"/>
  <c r="L245" i="27"/>
  <c r="L29" i="27"/>
  <c r="F218" i="27"/>
  <c r="F29" i="27"/>
  <c r="J218" i="27"/>
  <c r="J29" i="27"/>
  <c r="R245" i="27"/>
  <c r="R29" i="27"/>
  <c r="F163" i="11"/>
  <c r="K62" i="28"/>
  <c r="J36" i="13"/>
  <c r="F2" i="88"/>
  <c r="G127" i="52"/>
  <c r="G252" i="52"/>
  <c r="G2" i="52"/>
  <c r="J2" i="56"/>
  <c r="J33" i="56" s="1"/>
  <c r="J2" i="59"/>
  <c r="J2" i="50"/>
  <c r="I39" i="28"/>
  <c r="J110" i="27"/>
  <c r="J164" i="27" s="1"/>
  <c r="E2" i="88"/>
  <c r="F2" i="52"/>
  <c r="F127" i="52"/>
  <c r="F252" i="52"/>
  <c r="G2" i="88"/>
  <c r="H2" i="52"/>
  <c r="H127" i="52"/>
  <c r="H252" i="52"/>
  <c r="Q2" i="27"/>
  <c r="H2" i="88"/>
  <c r="I2" i="52"/>
  <c r="I127" i="52"/>
  <c r="I252" i="52"/>
  <c r="I162" i="11"/>
  <c r="I2" i="59"/>
  <c r="D150" i="83"/>
  <c r="D147" i="84"/>
  <c r="C150" i="83"/>
  <c r="C147" i="84"/>
  <c r="G150" i="83"/>
  <c r="G147" i="84"/>
  <c r="J150" i="83"/>
  <c r="J147" i="84"/>
  <c r="F150" i="83"/>
  <c r="F147" i="84"/>
  <c r="H150" i="83"/>
  <c r="H147" i="84"/>
  <c r="H2" i="28"/>
  <c r="H77" i="28" s="1"/>
  <c r="I2" i="50"/>
  <c r="I2" i="56"/>
  <c r="I33" i="56" s="1"/>
  <c r="I110" i="27"/>
  <c r="I164" i="27" s="1"/>
  <c r="I150" i="83"/>
  <c r="I147" i="84"/>
  <c r="E150" i="83"/>
  <c r="E147" i="84"/>
  <c r="G120" i="48"/>
  <c r="G149" i="48"/>
  <c r="P40" i="12"/>
  <c r="P2" i="13"/>
  <c r="P19" i="13" s="1"/>
  <c r="R2" i="13"/>
  <c r="R19" i="13" s="1"/>
  <c r="M145" i="83"/>
  <c r="M148" i="83" s="1"/>
  <c r="M142" i="84"/>
  <c r="Q150" i="83"/>
  <c r="Q146" i="83" s="1"/>
  <c r="Q147" i="84"/>
  <c r="R160" i="84" s="1"/>
  <c r="L62" i="28"/>
  <c r="M147" i="84"/>
  <c r="N160" i="84" s="1"/>
  <c r="K145" i="83"/>
  <c r="K148" i="83" s="1"/>
  <c r="K142" i="84"/>
  <c r="L145" i="83"/>
  <c r="L148" i="83" s="1"/>
  <c r="L142" i="84"/>
  <c r="Q145" i="83"/>
  <c r="Q148" i="83" s="1"/>
  <c r="Q142" i="84"/>
  <c r="P150" i="83"/>
  <c r="P146" i="83" s="1"/>
  <c r="P147" i="84"/>
  <c r="L143" i="84"/>
  <c r="P145" i="83"/>
  <c r="P148" i="83" s="1"/>
  <c r="P142" i="84"/>
  <c r="N145" i="83"/>
  <c r="N147" i="83" s="1"/>
  <c r="N142" i="84"/>
  <c r="O160" i="84"/>
  <c r="O143" i="84"/>
  <c r="R143" i="84"/>
  <c r="S160" i="84"/>
  <c r="O145" i="83"/>
  <c r="O142" i="84"/>
  <c r="K150" i="83"/>
  <c r="K146" i="83" s="1"/>
  <c r="K147" i="84"/>
  <c r="L160" i="84" s="1"/>
  <c r="N143" i="84"/>
  <c r="R145" i="83"/>
  <c r="R142" i="84"/>
  <c r="C3" i="55"/>
  <c r="C30" i="55" s="1"/>
  <c r="I2" i="12"/>
  <c r="I2" i="28"/>
  <c r="I77" i="28" s="1"/>
  <c r="I2" i="58"/>
  <c r="G2" i="12"/>
  <c r="G94" i="12" s="1"/>
  <c r="J2" i="48"/>
  <c r="J2" i="58"/>
  <c r="J2" i="12"/>
  <c r="I2" i="48"/>
  <c r="I149" i="48" s="1"/>
  <c r="I2" i="27"/>
  <c r="I29" i="27" s="1"/>
  <c r="N2" i="56"/>
  <c r="N33" i="56" s="1"/>
  <c r="M2" i="28"/>
  <c r="M211" i="28" s="1"/>
  <c r="D2" i="56"/>
  <c r="D33" i="56" s="1"/>
  <c r="N2" i="48"/>
  <c r="C39" i="28"/>
  <c r="C2" i="28"/>
  <c r="C102" i="28" s="1"/>
  <c r="D2" i="59"/>
  <c r="N2" i="59"/>
  <c r="D2" i="50"/>
  <c r="N2" i="50"/>
  <c r="D36" i="13"/>
  <c r="D2" i="48"/>
  <c r="D62" i="48" s="1"/>
  <c r="D2" i="12"/>
  <c r="D94" i="12" s="1"/>
  <c r="N36" i="13"/>
  <c r="N110" i="27"/>
  <c r="N191" i="27" s="1"/>
  <c r="D2" i="27"/>
  <c r="D83" i="27" s="1"/>
  <c r="G32" i="48"/>
  <c r="N2" i="58"/>
  <c r="C2" i="84"/>
  <c r="C94" i="84" s="1"/>
  <c r="C2" i="83"/>
  <c r="N2" i="84"/>
  <c r="N94" i="84" s="1"/>
  <c r="N2" i="83"/>
  <c r="D2" i="84"/>
  <c r="D94" i="84" s="1"/>
  <c r="D2" i="83"/>
  <c r="P2" i="84"/>
  <c r="P94" i="84" s="1"/>
  <c r="P2" i="83"/>
  <c r="E2" i="56"/>
  <c r="E33" i="56" s="1"/>
  <c r="E2" i="83"/>
  <c r="L2" i="84"/>
  <c r="L94" i="84" s="1"/>
  <c r="L2" i="83"/>
  <c r="K2" i="84"/>
  <c r="K94" i="84" s="1"/>
  <c r="K2" i="83"/>
  <c r="F2" i="84"/>
  <c r="F94" i="84" s="1"/>
  <c r="F2" i="83"/>
  <c r="I2" i="84"/>
  <c r="I94" i="84" s="1"/>
  <c r="I2" i="83"/>
  <c r="H2" i="84"/>
  <c r="H94" i="84" s="1"/>
  <c r="H2" i="83"/>
  <c r="Q2" i="84"/>
  <c r="Q94" i="84" s="1"/>
  <c r="Q2" i="83"/>
  <c r="M2" i="84"/>
  <c r="M94" i="84" s="1"/>
  <c r="M2" i="83"/>
  <c r="O2" i="83"/>
  <c r="J2" i="84"/>
  <c r="J94" i="84" s="1"/>
  <c r="J2" i="83"/>
  <c r="G2" i="84"/>
  <c r="G2" i="83"/>
  <c r="F2" i="28"/>
  <c r="F102" i="28" s="1"/>
  <c r="G91" i="48"/>
  <c r="G2" i="58"/>
  <c r="G36" i="13"/>
  <c r="G2" i="56"/>
  <c r="G33" i="56" s="1"/>
  <c r="G2" i="59"/>
  <c r="G2" i="50"/>
  <c r="G2" i="27"/>
  <c r="G62" i="48"/>
  <c r="F39" i="28"/>
  <c r="Q218" i="27"/>
  <c r="R218" i="27"/>
  <c r="L218" i="27"/>
  <c r="B39" i="28"/>
  <c r="C2" i="27"/>
  <c r="C83" i="27" s="1"/>
  <c r="P110" i="27"/>
  <c r="E110" i="27"/>
  <c r="E2" i="59"/>
  <c r="P36" i="13"/>
  <c r="P2" i="58"/>
  <c r="E2" i="27"/>
  <c r="E29" i="27" s="1"/>
  <c r="P2" i="48"/>
  <c r="P149" i="48" s="1"/>
  <c r="P2" i="59"/>
  <c r="E2" i="50"/>
  <c r="P2" i="50"/>
  <c r="E36" i="13"/>
  <c r="E2" i="48"/>
  <c r="J2" i="66"/>
  <c r="J36" i="66" s="1"/>
  <c r="D2" i="28"/>
  <c r="D102" i="28" s="1"/>
  <c r="P76" i="12"/>
  <c r="E2" i="12"/>
  <c r="D39" i="28"/>
  <c r="E2" i="58"/>
  <c r="O39" i="28"/>
  <c r="P2" i="27"/>
  <c r="P2" i="56"/>
  <c r="P33" i="56" s="1"/>
  <c r="I3" i="55"/>
  <c r="I64" i="55" s="1"/>
  <c r="K110" i="27"/>
  <c r="K164" i="27" s="1"/>
  <c r="L110" i="27"/>
  <c r="L164" i="27" s="1"/>
  <c r="E2" i="84"/>
  <c r="E94" i="84" s="1"/>
  <c r="O2" i="56"/>
  <c r="O33" i="56" s="1"/>
  <c r="O2" i="84"/>
  <c r="O94" i="84" s="1"/>
  <c r="L299" i="27"/>
  <c r="L2" i="12"/>
  <c r="L94" i="12" s="1"/>
  <c r="L2" i="50"/>
  <c r="H2" i="66"/>
  <c r="H36" i="66" s="1"/>
  <c r="L2" i="56"/>
  <c r="L33" i="56" s="1"/>
  <c r="M39" i="28"/>
  <c r="K36" i="13"/>
  <c r="L2" i="59"/>
  <c r="K2" i="28"/>
  <c r="K211" i="28" s="1"/>
  <c r="K2" i="58"/>
  <c r="N2" i="12"/>
  <c r="N94" i="12" s="1"/>
  <c r="G3" i="55"/>
  <c r="G30" i="55" s="1"/>
  <c r="N2" i="27"/>
  <c r="N29" i="27" s="1"/>
  <c r="K2" i="27"/>
  <c r="K2" i="56"/>
  <c r="K33" i="56" s="1"/>
  <c r="L31" i="68"/>
  <c r="L44" i="68"/>
  <c r="D63" i="83"/>
  <c r="C63" i="83"/>
  <c r="O150" i="83"/>
  <c r="N150" i="83"/>
  <c r="M150" i="83"/>
  <c r="M146" i="83" s="1"/>
  <c r="L150" i="83"/>
  <c r="R150" i="83"/>
  <c r="R146" i="83" s="1"/>
  <c r="F165" i="11"/>
  <c r="I163" i="11"/>
  <c r="I2" i="72"/>
  <c r="B2" i="68"/>
  <c r="B2" i="66"/>
  <c r="B67" i="66" s="1"/>
  <c r="C2" i="59"/>
  <c r="D2" i="72"/>
  <c r="H2" i="58"/>
  <c r="G2" i="72"/>
  <c r="H110" i="27"/>
  <c r="O110" i="27"/>
  <c r="O164" i="27" s="1"/>
  <c r="C2" i="48"/>
  <c r="H2" i="50"/>
  <c r="R2" i="72"/>
  <c r="K2" i="68"/>
  <c r="G2" i="7"/>
  <c r="H2" i="12"/>
  <c r="H94" i="12" s="1"/>
  <c r="H2" i="48"/>
  <c r="F2" i="58"/>
  <c r="F2" i="66"/>
  <c r="F36" i="66" s="1"/>
  <c r="M2" i="72"/>
  <c r="F2" i="68"/>
  <c r="D2" i="66"/>
  <c r="D36" i="66" s="1"/>
  <c r="K2" i="72"/>
  <c r="D2" i="68"/>
  <c r="E2" i="28"/>
  <c r="E102" i="28" s="1"/>
  <c r="H2" i="27"/>
  <c r="C110" i="27"/>
  <c r="H36" i="13"/>
  <c r="F2" i="12"/>
  <c r="F94" i="12" s="1"/>
  <c r="F2" i="48"/>
  <c r="F149" i="48" s="1"/>
  <c r="G39" i="28"/>
  <c r="C2" i="50"/>
  <c r="G110" i="27"/>
  <c r="G191" i="27" s="1"/>
  <c r="H2" i="72"/>
  <c r="B2" i="28"/>
  <c r="B102" i="28" s="1"/>
  <c r="N2" i="28"/>
  <c r="N211" i="28" s="1"/>
  <c r="H2" i="56"/>
  <c r="H33" i="56" s="1"/>
  <c r="F36" i="13"/>
  <c r="H39" i="28"/>
  <c r="J2" i="72"/>
  <c r="C2" i="66"/>
  <c r="C36" i="66" s="1"/>
  <c r="C2" i="68"/>
  <c r="O36" i="13"/>
  <c r="O2" i="72"/>
  <c r="H2" i="68"/>
  <c r="D2" i="7"/>
  <c r="D110" i="27"/>
  <c r="D164" i="27" s="1"/>
  <c r="E2" i="72"/>
  <c r="G2" i="28"/>
  <c r="G102" i="28" s="1"/>
  <c r="E39" i="28"/>
  <c r="F2" i="56"/>
  <c r="F33" i="56" s="1"/>
  <c r="Q2" i="72"/>
  <c r="J2" i="68"/>
  <c r="F2" i="7"/>
  <c r="O2" i="50"/>
  <c r="P2" i="72"/>
  <c r="I2" i="68"/>
  <c r="E2" i="7"/>
  <c r="C2" i="12"/>
  <c r="C94" i="12" s="1"/>
  <c r="O2" i="27"/>
  <c r="F83" i="27"/>
  <c r="H2" i="59"/>
  <c r="M2" i="12"/>
  <c r="M58" i="12" s="1"/>
  <c r="N2" i="72"/>
  <c r="G2" i="68"/>
  <c r="O2" i="12"/>
  <c r="O94" i="12" s="1"/>
  <c r="L2" i="72"/>
  <c r="E2" i="68"/>
  <c r="F2" i="72"/>
  <c r="F155" i="11"/>
  <c r="I157" i="11"/>
  <c r="F164" i="11"/>
  <c r="O77" i="28"/>
  <c r="O102" i="28"/>
  <c r="Q77" i="28"/>
  <c r="Q102" i="28"/>
  <c r="D62" i="28"/>
  <c r="B62" i="28"/>
  <c r="C62" i="28"/>
  <c r="E62" i="28"/>
  <c r="I62" i="28"/>
  <c r="H62" i="28"/>
  <c r="G62" i="28"/>
  <c r="F62" i="28"/>
  <c r="F70" i="28" s="1"/>
  <c r="M65" i="28"/>
  <c r="O23" i="28"/>
  <c r="P146" i="84" s="1"/>
  <c r="P62" i="28"/>
  <c r="J65" i="28"/>
  <c r="J62" i="28"/>
  <c r="J70" i="28" s="1"/>
  <c r="N65" i="28"/>
  <c r="O62" i="28"/>
  <c r="Q65" i="28"/>
  <c r="R72" i="28" s="1"/>
  <c r="L65" i="28"/>
  <c r="K65" i="28"/>
  <c r="P65" i="28"/>
  <c r="C164" i="11"/>
  <c r="B163" i="11"/>
  <c r="F16" i="14" s="1"/>
  <c r="Q187" i="28"/>
  <c r="Q197" i="28"/>
  <c r="O197" i="28"/>
  <c r="O187" i="28"/>
  <c r="M176" i="28"/>
  <c r="Q176" i="28"/>
  <c r="Q166" i="28"/>
  <c r="Q155" i="28"/>
  <c r="O176" i="28"/>
  <c r="O166" i="28"/>
  <c r="O155" i="28"/>
  <c r="Q27" i="28"/>
  <c r="Q130" i="28"/>
  <c r="O15" i="28"/>
  <c r="O130" i="28"/>
  <c r="M130" i="28"/>
  <c r="Q23" i="28"/>
  <c r="R146" i="84" s="1"/>
  <c r="H163" i="11"/>
  <c r="J160" i="11"/>
  <c r="Q62" i="28"/>
  <c r="L23" i="28"/>
  <c r="M146" i="84" s="1"/>
  <c r="M23" i="28"/>
  <c r="N146" i="84" s="1"/>
  <c r="M62" i="28"/>
  <c r="L56" i="27"/>
  <c r="R299" i="27"/>
  <c r="R272" i="27"/>
  <c r="L83" i="27"/>
  <c r="R56" i="27"/>
  <c r="R83" i="27"/>
  <c r="L272" i="27"/>
  <c r="J56" i="27"/>
  <c r="R120" i="48"/>
  <c r="E40" i="12"/>
  <c r="O65" i="28"/>
  <c r="P23" i="28"/>
  <c r="Q146" i="84" s="1"/>
  <c r="E164" i="11"/>
  <c r="H156" i="11"/>
  <c r="H152" i="11"/>
  <c r="E152" i="11"/>
  <c r="G152" i="11"/>
  <c r="D157" i="11"/>
  <c r="D151" i="11"/>
  <c r="D163" i="11"/>
  <c r="F162" i="11"/>
  <c r="C165" i="11"/>
  <c r="I164" i="11"/>
  <c r="H164" i="11"/>
  <c r="B160" i="11"/>
  <c r="F13" i="14" s="1"/>
  <c r="G156" i="11"/>
  <c r="C152" i="11"/>
  <c r="L6" i="2"/>
  <c r="L20" i="2"/>
  <c r="L21" i="2"/>
  <c r="L19" i="2"/>
  <c r="L22" i="2"/>
  <c r="L23" i="2"/>
  <c r="B155" i="11"/>
  <c r="F8" i="14" s="1"/>
  <c r="B162" i="11"/>
  <c r="F15" i="14" s="1"/>
  <c r="L2" i="48"/>
  <c r="O2" i="48"/>
  <c r="J83" i="27"/>
  <c r="E151" i="11"/>
  <c r="L8" i="2"/>
  <c r="L10" i="2"/>
  <c r="E3" i="55"/>
  <c r="E30" i="55" s="1"/>
  <c r="H165" i="11"/>
  <c r="C162" i="11"/>
  <c r="G2" i="66"/>
  <c r="G36" i="66" s="1"/>
  <c r="D164" i="11"/>
  <c r="J299" i="27"/>
  <c r="J21" i="12"/>
  <c r="J272" i="27"/>
  <c r="J245" i="27"/>
  <c r="J151" i="11"/>
  <c r="B164" i="11"/>
  <c r="F17" i="14" s="1"/>
  <c r="E163" i="11"/>
  <c r="J163" i="11"/>
  <c r="J164" i="11"/>
  <c r="K23" i="28"/>
  <c r="L146" i="84" s="1"/>
  <c r="E165" i="11"/>
  <c r="G165" i="11"/>
  <c r="E157" i="11"/>
  <c r="F152" i="11"/>
  <c r="E160" i="11"/>
  <c r="F151" i="11"/>
  <c r="J155" i="11"/>
  <c r="B159" i="11"/>
  <c r="F12" i="14" s="1"/>
  <c r="D155" i="11"/>
  <c r="J153" i="11"/>
  <c r="E159" i="11"/>
  <c r="E156" i="11"/>
  <c r="G153" i="11"/>
  <c r="D160" i="11"/>
  <c r="C159" i="11"/>
  <c r="H160" i="11"/>
  <c r="I160" i="11"/>
  <c r="B158" i="11"/>
  <c r="F11" i="14" s="1"/>
  <c r="F161" i="11"/>
  <c r="H161" i="11"/>
  <c r="G161" i="11"/>
  <c r="J161" i="11"/>
  <c r="H154" i="11"/>
  <c r="G157" i="11"/>
  <c r="G159" i="11"/>
  <c r="F156" i="11"/>
  <c r="H157" i="11"/>
  <c r="H158" i="11"/>
  <c r="I151" i="11"/>
  <c r="C156" i="11"/>
  <c r="I155" i="11"/>
  <c r="B156" i="11"/>
  <c r="F9" i="14" s="1"/>
  <c r="J158" i="11"/>
  <c r="D156" i="11"/>
  <c r="G151" i="11"/>
  <c r="E153" i="11"/>
  <c r="C158" i="11"/>
  <c r="J152" i="11"/>
  <c r="F159" i="11"/>
  <c r="B153" i="11"/>
  <c r="F6" i="14" s="1"/>
  <c r="J156" i="11"/>
  <c r="F157" i="11"/>
  <c r="F3" i="55"/>
  <c r="L39" i="28"/>
  <c r="M2" i="50"/>
  <c r="M36" i="13"/>
  <c r="M2" i="27"/>
  <c r="M29" i="27" s="1"/>
  <c r="M2" i="59"/>
  <c r="M2" i="56"/>
  <c r="M33" i="56" s="1"/>
  <c r="L2" i="28"/>
  <c r="L211" i="28" s="1"/>
  <c r="M2" i="58"/>
  <c r="M110" i="27"/>
  <c r="M137" i="27" s="1"/>
  <c r="E158" i="11"/>
  <c r="D153" i="11"/>
  <c r="J159" i="11"/>
  <c r="F160" i="11"/>
  <c r="D161" i="11"/>
  <c r="D32" i="48"/>
  <c r="I158" i="11"/>
  <c r="I159" i="11"/>
  <c r="F56" i="27"/>
  <c r="F299" i="27"/>
  <c r="F245" i="27"/>
  <c r="F272" i="27"/>
  <c r="H151" i="11"/>
  <c r="B151" i="11"/>
  <c r="H159" i="11"/>
  <c r="E161" i="11"/>
  <c r="E162" i="11"/>
  <c r="M2" i="48"/>
  <c r="M149" i="48" s="1"/>
  <c r="G164" i="11"/>
  <c r="G163" i="11"/>
  <c r="E154" i="11"/>
  <c r="D158" i="11"/>
  <c r="D159" i="11"/>
  <c r="L7" i="2"/>
  <c r="J162" i="11"/>
  <c r="D3" i="55"/>
  <c r="E2" i="66"/>
  <c r="E36" i="66" s="1"/>
  <c r="J39" i="28"/>
  <c r="K2" i="48"/>
  <c r="K149" i="48" s="1"/>
  <c r="K2" i="50"/>
  <c r="J2" i="28"/>
  <c r="J211" i="28" s="1"/>
  <c r="K2" i="59"/>
  <c r="K2" i="12"/>
  <c r="K94" i="12" s="1"/>
  <c r="B157" i="11"/>
  <c r="F10" i="14" s="1"/>
  <c r="B154" i="11"/>
  <c r="F7" i="14" s="1"/>
  <c r="D152" i="11"/>
  <c r="F158" i="11"/>
  <c r="L5" i="2"/>
  <c r="H4" i="2"/>
  <c r="C163" i="11"/>
  <c r="J157" i="11"/>
  <c r="B161" i="11"/>
  <c r="F14" i="14" s="1"/>
  <c r="G158" i="11"/>
  <c r="I161" i="11"/>
  <c r="G162" i="11"/>
  <c r="G160" i="11"/>
  <c r="O2" i="59"/>
  <c r="I2" i="66"/>
  <c r="I36" i="66" s="1"/>
  <c r="L2" i="58"/>
  <c r="N39" i="28"/>
  <c r="I165" i="11"/>
  <c r="K39" i="28"/>
  <c r="O2" i="58"/>
  <c r="H3" i="55"/>
  <c r="H30" i="55" s="1"/>
  <c r="B165" i="11"/>
  <c r="F18" i="14" s="1"/>
  <c r="J165" i="11"/>
  <c r="D165" i="11"/>
  <c r="N23" i="28"/>
  <c r="O146" i="84" s="1"/>
  <c r="M27" i="28"/>
  <c r="N62" i="28"/>
  <c r="J23" i="28"/>
  <c r="K146" i="84" s="1"/>
  <c r="R58" i="12"/>
  <c r="Q299" i="27"/>
  <c r="N218" i="27"/>
  <c r="Q245" i="27"/>
  <c r="N272" i="27"/>
  <c r="P39" i="28"/>
  <c r="R137" i="27"/>
  <c r="P2" i="28"/>
  <c r="P211" i="28" s="1"/>
  <c r="N245" i="27"/>
  <c r="N56" i="27"/>
  <c r="K2" i="66"/>
  <c r="K36" i="66" s="1"/>
  <c r="Q110" i="27"/>
  <c r="Q36" i="13"/>
  <c r="J3" i="55"/>
  <c r="J30" i="55" s="1"/>
  <c r="Q56" i="27"/>
  <c r="Q2" i="50"/>
  <c r="Q83" i="27"/>
  <c r="Q2" i="12"/>
  <c r="Q94" i="12" s="1"/>
  <c r="Q2" i="48"/>
  <c r="Q2" i="58"/>
  <c r="Q2" i="59"/>
  <c r="P58" i="12"/>
  <c r="R76" i="12"/>
  <c r="R62" i="48"/>
  <c r="R40" i="12"/>
  <c r="C34" i="50"/>
  <c r="A34" i="50" s="1"/>
  <c r="D245" i="27"/>
  <c r="O83" i="27"/>
  <c r="O27" i="28"/>
  <c r="R164" i="27"/>
  <c r="C2" i="56"/>
  <c r="C33" i="56" s="1"/>
  <c r="C2" i="58"/>
  <c r="C36" i="13"/>
  <c r="G56" i="27"/>
  <c r="G83" i="27"/>
  <c r="N58" i="12"/>
  <c r="G272" i="27"/>
  <c r="E32" i="48"/>
  <c r="N76" i="12"/>
  <c r="R21" i="12"/>
  <c r="G218" i="27"/>
  <c r="K64" i="55"/>
  <c r="P164" i="27"/>
  <c r="E91" i="48"/>
  <c r="E120" i="48"/>
  <c r="P21" i="12"/>
  <c r="R32" i="48"/>
  <c r="L67" i="66"/>
  <c r="L132" i="66" s="1"/>
  <c r="L101" i="66" s="1"/>
  <c r="O137" i="27"/>
  <c r="D40" i="12"/>
  <c r="F137" i="27"/>
  <c r="D21" i="12"/>
  <c r="F191" i="27"/>
  <c r="R91" i="48"/>
  <c r="Q15" i="28"/>
  <c r="K163" i="83" l="1"/>
  <c r="L70" i="28"/>
  <c r="O164" i="83"/>
  <c r="F251" i="72"/>
  <c r="F129" i="72"/>
  <c r="R251" i="72"/>
  <c r="R129" i="72"/>
  <c r="G88" i="88"/>
  <c r="G191" i="88"/>
  <c r="G174" i="88"/>
  <c r="E191" i="88"/>
  <c r="E174" i="88"/>
  <c r="E88" i="88"/>
  <c r="E105" i="26"/>
  <c r="E123" i="26"/>
  <c r="E88" i="26"/>
  <c r="K19" i="26"/>
  <c r="K54" i="26"/>
  <c r="K36" i="26"/>
  <c r="D191" i="88"/>
  <c r="D174" i="88"/>
  <c r="D88" i="88"/>
  <c r="N251" i="72"/>
  <c r="N129" i="72"/>
  <c r="P129" i="72"/>
  <c r="P251" i="72"/>
  <c r="Q251" i="72"/>
  <c r="Q129" i="72"/>
  <c r="E251" i="72"/>
  <c r="E129" i="72"/>
  <c r="O251" i="72"/>
  <c r="O129" i="72"/>
  <c r="J251" i="72"/>
  <c r="J129" i="72"/>
  <c r="M129" i="72"/>
  <c r="M251" i="72"/>
  <c r="G251" i="72"/>
  <c r="G129" i="72"/>
  <c r="F191" i="88"/>
  <c r="F88" i="88"/>
  <c r="F174" i="88"/>
  <c r="H88" i="26"/>
  <c r="H105" i="26"/>
  <c r="H123" i="26"/>
  <c r="E19" i="26"/>
  <c r="E36" i="26"/>
  <c r="E54" i="26"/>
  <c r="M88" i="26"/>
  <c r="M105" i="26"/>
  <c r="M123" i="26"/>
  <c r="F4" i="14"/>
  <c r="D38" i="83" a="1"/>
  <c r="G70" i="28"/>
  <c r="L129" i="72"/>
  <c r="L251" i="72"/>
  <c r="K129" i="72"/>
  <c r="K251" i="72"/>
  <c r="F88" i="26"/>
  <c r="F105" i="26"/>
  <c r="F123" i="26"/>
  <c r="H36" i="26"/>
  <c r="H19" i="26"/>
  <c r="H54" i="26"/>
  <c r="N88" i="26"/>
  <c r="N105" i="26"/>
  <c r="N123" i="26"/>
  <c r="C105" i="26"/>
  <c r="C88" i="26"/>
  <c r="C123" i="26"/>
  <c r="M36" i="26"/>
  <c r="M19" i="26"/>
  <c r="M54" i="26"/>
  <c r="D105" i="26"/>
  <c r="D88" i="26"/>
  <c r="D123" i="26"/>
  <c r="P105" i="26"/>
  <c r="P88" i="26"/>
  <c r="P123" i="26"/>
  <c r="O105" i="26"/>
  <c r="O88" i="26"/>
  <c r="O123" i="26"/>
  <c r="I88" i="26"/>
  <c r="I105" i="26"/>
  <c r="I123" i="26"/>
  <c r="Q88" i="26"/>
  <c r="Q105" i="26"/>
  <c r="Q123" i="26"/>
  <c r="G105" i="26"/>
  <c r="G88" i="26"/>
  <c r="G123" i="26"/>
  <c r="J88" i="26"/>
  <c r="J123" i="26"/>
  <c r="J105" i="26"/>
  <c r="L105" i="26"/>
  <c r="L88" i="26"/>
  <c r="L123" i="26"/>
  <c r="H129" i="72"/>
  <c r="H251" i="72"/>
  <c r="D129" i="72"/>
  <c r="D251" i="72"/>
  <c r="I251" i="72"/>
  <c r="I129" i="72"/>
  <c r="H174" i="88"/>
  <c r="H191" i="88"/>
  <c r="H88" i="88"/>
  <c r="F36" i="26"/>
  <c r="F19" i="26"/>
  <c r="F54" i="26"/>
  <c r="K105" i="26"/>
  <c r="K88" i="26"/>
  <c r="K123" i="26"/>
  <c r="N36" i="26"/>
  <c r="N19" i="26"/>
  <c r="N54" i="26"/>
  <c r="C19" i="26"/>
  <c r="C36" i="26"/>
  <c r="C54" i="26"/>
  <c r="D36" i="26"/>
  <c r="D54" i="26"/>
  <c r="D19" i="26"/>
  <c r="P19" i="26"/>
  <c r="P36" i="26"/>
  <c r="P54" i="26"/>
  <c r="O54" i="26"/>
  <c r="O19" i="26"/>
  <c r="O36" i="26"/>
  <c r="I54" i="26"/>
  <c r="I36" i="26"/>
  <c r="I19" i="26"/>
  <c r="Q19" i="26"/>
  <c r="Q36" i="26"/>
  <c r="Q54" i="26"/>
  <c r="G19" i="26"/>
  <c r="G54" i="26"/>
  <c r="G36" i="26"/>
  <c r="J36" i="26"/>
  <c r="J19" i="26"/>
  <c r="J54" i="26"/>
  <c r="L36" i="26"/>
  <c r="L19" i="26"/>
  <c r="L54" i="26"/>
  <c r="N27" i="28"/>
  <c r="K218" i="27"/>
  <c r="K29" i="27"/>
  <c r="D272" i="27"/>
  <c r="E56" i="27"/>
  <c r="H56" i="27"/>
  <c r="H29" i="27"/>
  <c r="J191" i="27"/>
  <c r="G245" i="27"/>
  <c r="G29" i="27"/>
  <c r="P272" i="27"/>
  <c r="P29" i="27"/>
  <c r="D218" i="27"/>
  <c r="D29" i="27"/>
  <c r="J137" i="27"/>
  <c r="O56" i="27"/>
  <c r="O29" i="27"/>
  <c r="Q272" i="27"/>
  <c r="Q29" i="27"/>
  <c r="P147" i="83"/>
  <c r="G163" i="83"/>
  <c r="L147" i="83"/>
  <c r="N164" i="83"/>
  <c r="I91" i="48"/>
  <c r="I191" i="27"/>
  <c r="I137" i="27"/>
  <c r="K137" i="27"/>
  <c r="I56" i="27"/>
  <c r="I299" i="27"/>
  <c r="I272" i="27"/>
  <c r="K191" i="27"/>
  <c r="O147" i="83"/>
  <c r="O166" i="83" s="1"/>
  <c r="P164" i="83"/>
  <c r="O148" i="83"/>
  <c r="M164" i="83"/>
  <c r="M147" i="83"/>
  <c r="N166" i="83" s="1"/>
  <c r="R164" i="83"/>
  <c r="I163" i="83"/>
  <c r="D58" i="12"/>
  <c r="N40" i="12"/>
  <c r="I102" i="28"/>
  <c r="N102" i="28"/>
  <c r="H102" i="28"/>
  <c r="N148" i="83"/>
  <c r="C64" i="55"/>
  <c r="D76" i="12"/>
  <c r="G299" i="27"/>
  <c r="N21" i="12"/>
  <c r="N197" i="28"/>
  <c r="G160" i="84"/>
  <c r="I30" i="55"/>
  <c r="D56" i="27"/>
  <c r="I120" i="48"/>
  <c r="M15" i="28"/>
  <c r="C29" i="27"/>
  <c r="N130" i="28"/>
  <c r="N166" i="28"/>
  <c r="M155" i="28"/>
  <c r="M187" i="28"/>
  <c r="M102" i="28"/>
  <c r="C245" i="27"/>
  <c r="R147" i="83"/>
  <c r="S166" i="83" s="1"/>
  <c r="H160" i="84"/>
  <c r="J160" i="84"/>
  <c r="O245" i="27"/>
  <c r="O191" i="27"/>
  <c r="O218" i="27"/>
  <c r="O272" i="27"/>
  <c r="O299" i="27"/>
  <c r="D299" i="27"/>
  <c r="M166" i="28"/>
  <c r="M197" i="28"/>
  <c r="M77" i="28"/>
  <c r="I160" i="84"/>
  <c r="H163" i="83"/>
  <c r="J163" i="83"/>
  <c r="C34" i="30"/>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9" i="30" s="1"/>
  <c r="C60" i="30" s="1"/>
  <c r="M40" i="12"/>
  <c r="M94" i="12"/>
  <c r="J76" i="12"/>
  <c r="J94" i="12"/>
  <c r="I40" i="12"/>
  <c r="I94" i="12"/>
  <c r="E58" i="12"/>
  <c r="E94" i="12"/>
  <c r="E62" i="48"/>
  <c r="E149" i="48"/>
  <c r="J91" i="48"/>
  <c r="J149" i="48"/>
  <c r="C62" i="48"/>
  <c r="C149" i="48"/>
  <c r="O149" i="48"/>
  <c r="H32" i="48"/>
  <c r="H149" i="48"/>
  <c r="D120" i="48"/>
  <c r="D149" i="48"/>
  <c r="Q149" i="48"/>
  <c r="L62" i="48"/>
  <c r="L149" i="48"/>
  <c r="N149" i="48"/>
  <c r="Q165" i="83"/>
  <c r="Q163" i="83"/>
  <c r="Q164" i="83"/>
  <c r="R148" i="83"/>
  <c r="S164" i="83"/>
  <c r="Q147" i="83"/>
  <c r="K147" i="83"/>
  <c r="L164" i="83"/>
  <c r="I21" i="12"/>
  <c r="I58" i="12"/>
  <c r="M76" i="12"/>
  <c r="M21" i="12"/>
  <c r="J40" i="12"/>
  <c r="D67" i="66"/>
  <c r="D132" i="66" s="1"/>
  <c r="D101" i="66" s="1"/>
  <c r="J67" i="66"/>
  <c r="J132" i="66" s="1"/>
  <c r="J101" i="66" s="1"/>
  <c r="K2" i="13"/>
  <c r="K19" i="13" s="1"/>
  <c r="O2" i="13"/>
  <c r="O19" i="13" s="1"/>
  <c r="L2" i="13"/>
  <c r="L19" i="13" s="1"/>
  <c r="Q40" i="12"/>
  <c r="Q2" i="13"/>
  <c r="Q19" i="13" s="1"/>
  <c r="N2" i="13"/>
  <c r="N19" i="13" s="1"/>
  <c r="D2" i="13"/>
  <c r="D19" i="13" s="1"/>
  <c r="C2" i="13"/>
  <c r="C19" i="13" s="1"/>
  <c r="F76" i="12"/>
  <c r="F2" i="13"/>
  <c r="F19" i="13" s="1"/>
  <c r="H40" i="12"/>
  <c r="H2" i="13"/>
  <c r="H19" i="13" s="1"/>
  <c r="J58" i="12"/>
  <c r="J2" i="13"/>
  <c r="J19" i="13" s="1"/>
  <c r="I76" i="12"/>
  <c r="I2" i="13"/>
  <c r="I19" i="13" s="1"/>
  <c r="M2" i="13"/>
  <c r="M19" i="13" s="1"/>
  <c r="E2" i="13"/>
  <c r="E19" i="13" s="1"/>
  <c r="G2" i="13"/>
  <c r="G19" i="13" s="1"/>
  <c r="O40" i="12"/>
  <c r="L76" i="12"/>
  <c r="O58" i="12"/>
  <c r="D91" i="48"/>
  <c r="F62" i="48"/>
  <c r="N32" i="48"/>
  <c r="S162" i="84"/>
  <c r="N161" i="84"/>
  <c r="N144" i="84"/>
  <c r="N145" i="84"/>
  <c r="Q161" i="84"/>
  <c r="Q144" i="84"/>
  <c r="Q145" i="84"/>
  <c r="K144" i="84"/>
  <c r="K145" i="84"/>
  <c r="Q160" i="84"/>
  <c r="Q143" i="84"/>
  <c r="D39" i="84" a="1"/>
  <c r="O161" i="84"/>
  <c r="O144" i="84"/>
  <c r="O145" i="84"/>
  <c r="D38" i="84" a="1"/>
  <c r="O162" i="84"/>
  <c r="P161" i="84"/>
  <c r="P144" i="84"/>
  <c r="P145" i="84"/>
  <c r="P160" i="84"/>
  <c r="P143" i="84"/>
  <c r="P162" i="84" s="1"/>
  <c r="L161" i="84"/>
  <c r="L144" i="84"/>
  <c r="L163" i="84" s="1"/>
  <c r="L145" i="84"/>
  <c r="M160" i="84"/>
  <c r="M143" i="84"/>
  <c r="M162" i="84" s="1"/>
  <c r="M161" i="84"/>
  <c r="M144" i="84"/>
  <c r="M145" i="84"/>
  <c r="R161" i="84"/>
  <c r="R144" i="84"/>
  <c r="R145" i="84"/>
  <c r="S161" i="84"/>
  <c r="K160" i="84"/>
  <c r="K143" i="84"/>
  <c r="L162" i="84" s="1"/>
  <c r="J120" i="48"/>
  <c r="F32" i="48"/>
  <c r="J62" i="48"/>
  <c r="H62" i="48"/>
  <c r="F120" i="48"/>
  <c r="J32" i="48"/>
  <c r="H120" i="48"/>
  <c r="F91" i="48"/>
  <c r="H91" i="48"/>
  <c r="D137" i="27"/>
  <c r="L120" i="48"/>
  <c r="L91" i="48"/>
  <c r="G40" i="12"/>
  <c r="G76" i="12"/>
  <c r="D191" i="27"/>
  <c r="G21" i="12"/>
  <c r="G58" i="12"/>
  <c r="I245" i="27"/>
  <c r="I218" i="27"/>
  <c r="I83" i="27"/>
  <c r="I62" i="48"/>
  <c r="I32" i="48"/>
  <c r="P62" i="48"/>
  <c r="P32" i="48"/>
  <c r="P120" i="48"/>
  <c r="P91" i="48"/>
  <c r="H83" i="27"/>
  <c r="H245" i="27"/>
  <c r="H272" i="27"/>
  <c r="H299" i="27"/>
  <c r="H218" i="27"/>
  <c r="P299" i="27"/>
  <c r="E21" i="12"/>
  <c r="K67" i="66"/>
  <c r="K132" i="66" s="1"/>
  <c r="K101" i="66" s="1"/>
  <c r="O32" i="48"/>
  <c r="N62" i="48"/>
  <c r="E64" i="55"/>
  <c r="C218" i="27"/>
  <c r="N120" i="48"/>
  <c r="E76" i="12"/>
  <c r="N137" i="27"/>
  <c r="C272" i="27"/>
  <c r="N91" i="48"/>
  <c r="N164" i="27"/>
  <c r="G94" i="84"/>
  <c r="M138" i="83"/>
  <c r="M70" i="83"/>
  <c r="F138" i="83"/>
  <c r="F70" i="83"/>
  <c r="P138" i="83"/>
  <c r="P70" i="83"/>
  <c r="G138" i="83"/>
  <c r="G70" i="83"/>
  <c r="Q70" i="83"/>
  <c r="Q138" i="83"/>
  <c r="K70" i="83"/>
  <c r="K138" i="83"/>
  <c r="D70" i="83"/>
  <c r="D138" i="83"/>
  <c r="J70" i="83"/>
  <c r="J138" i="83"/>
  <c r="H70" i="83"/>
  <c r="H138" i="83"/>
  <c r="L70" i="83"/>
  <c r="L138" i="83"/>
  <c r="N138" i="83"/>
  <c r="N70" i="83"/>
  <c r="O138" i="83"/>
  <c r="O70" i="83"/>
  <c r="I70" i="83"/>
  <c r="I138" i="83"/>
  <c r="E138" i="83"/>
  <c r="E70" i="83"/>
  <c r="C138" i="83"/>
  <c r="C70" i="83"/>
  <c r="C76" i="12"/>
  <c r="K130" i="28"/>
  <c r="K27" i="28"/>
  <c r="K166" i="28"/>
  <c r="C58" i="12"/>
  <c r="H58" i="12"/>
  <c r="K176" i="28"/>
  <c r="C40" i="12"/>
  <c r="K15" i="28"/>
  <c r="H21" i="12"/>
  <c r="H76" i="12"/>
  <c r="K155" i="28"/>
  <c r="K187" i="28"/>
  <c r="K102" i="28"/>
  <c r="K197" i="28"/>
  <c r="K77" i="28"/>
  <c r="C56" i="27"/>
  <c r="C299" i="27"/>
  <c r="F58" i="12"/>
  <c r="L137" i="27"/>
  <c r="G64" i="55"/>
  <c r="P56" i="27"/>
  <c r="G67" i="66"/>
  <c r="G132" i="66" s="1"/>
  <c r="G101" i="66" s="1"/>
  <c r="P245" i="27"/>
  <c r="H64" i="55"/>
  <c r="L40" i="12"/>
  <c r="F21" i="12"/>
  <c r="E164" i="27"/>
  <c r="E137" i="27"/>
  <c r="E191" i="27"/>
  <c r="P83" i="27"/>
  <c r="L58" i="12"/>
  <c r="F40" i="12"/>
  <c r="L21" i="12"/>
  <c r="L191" i="27"/>
  <c r="P191" i="27"/>
  <c r="P137" i="27"/>
  <c r="P218" i="27"/>
  <c r="E218" i="27"/>
  <c r="E272" i="27"/>
  <c r="E299" i="27"/>
  <c r="E83" i="27"/>
  <c r="E245" i="27"/>
  <c r="N176" i="28"/>
  <c r="H67" i="66"/>
  <c r="H132" i="66" s="1"/>
  <c r="H101" i="66" s="1"/>
  <c r="N15" i="28"/>
  <c r="N77" i="28"/>
  <c r="N299" i="27"/>
  <c r="N83" i="27"/>
  <c r="L32" i="48"/>
  <c r="K56" i="27"/>
  <c r="K245" i="27"/>
  <c r="K272" i="27"/>
  <c r="K83" i="27"/>
  <c r="K299" i="27"/>
  <c r="N155" i="28"/>
  <c r="N187" i="28"/>
  <c r="J64" i="55"/>
  <c r="H70" i="28"/>
  <c r="J31" i="68"/>
  <c r="J44" i="68"/>
  <c r="H31" i="68"/>
  <c r="H44" i="68"/>
  <c r="F31" i="68"/>
  <c r="F44" i="68"/>
  <c r="G31" i="68"/>
  <c r="G44" i="68"/>
  <c r="D31" i="68"/>
  <c r="D44" i="68"/>
  <c r="K31" i="68"/>
  <c r="K44" i="68"/>
  <c r="E44" i="68"/>
  <c r="E31" i="68"/>
  <c r="I31" i="68"/>
  <c r="I44" i="68"/>
  <c r="C31" i="68"/>
  <c r="C44" i="68"/>
  <c r="B31" i="68"/>
  <c r="B44" i="68"/>
  <c r="G77" i="28"/>
  <c r="C70" i="28"/>
  <c r="D64" i="83"/>
  <c r="O163" i="83"/>
  <c r="O146" i="83"/>
  <c r="R165" i="83"/>
  <c r="S165" i="83"/>
  <c r="N163" i="83"/>
  <c r="N146" i="83"/>
  <c r="N165" i="83" s="1"/>
  <c r="P163" i="83"/>
  <c r="L163" i="83"/>
  <c r="L146" i="83"/>
  <c r="L165" i="83" s="1"/>
  <c r="Q149" i="83"/>
  <c r="N149" i="83"/>
  <c r="P149" i="83"/>
  <c r="K149" i="83"/>
  <c r="O149" i="83"/>
  <c r="M149" i="83"/>
  <c r="L149" i="83"/>
  <c r="R163" i="83"/>
  <c r="S163" i="83"/>
  <c r="R149" i="83"/>
  <c r="M163" i="83"/>
  <c r="H137" i="27"/>
  <c r="H164" i="27"/>
  <c r="O21" i="12"/>
  <c r="O76" i="12"/>
  <c r="H191" i="27"/>
  <c r="E23" i="7"/>
  <c r="E45" i="7"/>
  <c r="D45" i="7"/>
  <c r="D23" i="7"/>
  <c r="C67" i="66"/>
  <c r="C132" i="66" s="1"/>
  <c r="C101" i="66" s="1"/>
  <c r="G137" i="27"/>
  <c r="G164" i="27"/>
  <c r="F45" i="7"/>
  <c r="F23" i="7"/>
  <c r="F67" i="66"/>
  <c r="F132" i="66" s="1"/>
  <c r="F101" i="66" s="1"/>
  <c r="G45" i="7"/>
  <c r="G23" i="7"/>
  <c r="C164" i="27"/>
  <c r="C191" i="27"/>
  <c r="C137" i="27"/>
  <c r="C32" i="48"/>
  <c r="C91" i="48"/>
  <c r="K70" i="28"/>
  <c r="M72" i="28"/>
  <c r="I70" i="28"/>
  <c r="D70" i="28"/>
  <c r="E70" i="28"/>
  <c r="L72" i="28"/>
  <c r="N72" i="28"/>
  <c r="K72" i="28"/>
  <c r="L77" i="28"/>
  <c r="L102" i="28"/>
  <c r="J77" i="28"/>
  <c r="J102" i="28"/>
  <c r="P77" i="28"/>
  <c r="P102" i="28"/>
  <c r="Q72" i="28"/>
  <c r="P70" i="28"/>
  <c r="Q70" i="28"/>
  <c r="L197" i="28"/>
  <c r="L187" i="28"/>
  <c r="J197" i="28"/>
  <c r="J187" i="28"/>
  <c r="P187" i="28"/>
  <c r="P197" i="28"/>
  <c r="J176" i="28"/>
  <c r="J166" i="28"/>
  <c r="J155" i="28"/>
  <c r="P130" i="28"/>
  <c r="P176" i="28"/>
  <c r="P166" i="28"/>
  <c r="P155" i="28"/>
  <c r="L176" i="28"/>
  <c r="L166" i="28"/>
  <c r="L155" i="28"/>
  <c r="L27" i="28"/>
  <c r="L130" i="28"/>
  <c r="J15" i="28"/>
  <c r="J130" i="28"/>
  <c r="M70" i="28"/>
  <c r="R70" i="28"/>
  <c r="P72" i="28"/>
  <c r="O72" i="28"/>
  <c r="L15" i="28"/>
  <c r="L25" i="2"/>
  <c r="Q58" i="12"/>
  <c r="Q21" i="12"/>
  <c r="E67" i="66"/>
  <c r="E132" i="66" s="1"/>
  <c r="E101" i="66" s="1"/>
  <c r="J27" i="28"/>
  <c r="O91" i="48"/>
  <c r="O62" i="48"/>
  <c r="O120" i="48"/>
  <c r="L24" i="2"/>
  <c r="L18" i="2"/>
  <c r="D30" i="55"/>
  <c r="D64" i="55"/>
  <c r="M245" i="27"/>
  <c r="M56" i="27"/>
  <c r="M83" i="27"/>
  <c r="M272" i="27"/>
  <c r="M218" i="27"/>
  <c r="M299" i="27"/>
  <c r="K58" i="12"/>
  <c r="K40" i="12"/>
  <c r="K21" i="12"/>
  <c r="K76" i="12"/>
  <c r="M191" i="27"/>
  <c r="M164" i="27"/>
  <c r="K91" i="48"/>
  <c r="K62" i="48"/>
  <c r="K120" i="48"/>
  <c r="K32" i="48"/>
  <c r="I67" i="66"/>
  <c r="I132" i="66" s="1"/>
  <c r="I101" i="66" s="1"/>
  <c r="M32" i="48"/>
  <c r="M91" i="48"/>
  <c r="M120" i="48"/>
  <c r="M62" i="48"/>
  <c r="F30" i="55"/>
  <c r="F64" i="55"/>
  <c r="N70" i="28"/>
  <c r="O70" i="28"/>
  <c r="Q120" i="48"/>
  <c r="Q91" i="48"/>
  <c r="Q32" i="48"/>
  <c r="Q62" i="48"/>
  <c r="Q76" i="12"/>
  <c r="Q137" i="27"/>
  <c r="Q191" i="27"/>
  <c r="Q164" i="27"/>
  <c r="P27" i="28"/>
  <c r="P15" i="28"/>
  <c r="L166" i="83" l="1"/>
  <c r="D38" i="83"/>
  <c r="K38" i="83"/>
  <c r="J38" i="83"/>
  <c r="I38" i="83"/>
  <c r="P38" i="83"/>
  <c r="S38" i="83"/>
  <c r="M38" i="83"/>
  <c r="T38" i="83"/>
  <c r="G38" i="83"/>
  <c r="F38" i="83"/>
  <c r="E38" i="83"/>
  <c r="L38" i="83"/>
  <c r="R38" i="83"/>
  <c r="Q38" i="83"/>
  <c r="O38" i="83"/>
  <c r="H38" i="83"/>
  <c r="N38" i="83"/>
  <c r="M166" i="83"/>
  <c r="P166" i="83"/>
  <c r="Q166" i="83"/>
  <c r="C61" i="30"/>
  <c r="C62" i="30" s="1"/>
  <c r="R166" i="83"/>
  <c r="P163" i="84"/>
  <c r="M163" i="84"/>
  <c r="Q163" i="84"/>
  <c r="N163" i="84"/>
  <c r="R163" i="84"/>
  <c r="S163" i="84"/>
  <c r="T38" i="84"/>
  <c r="D38" i="84"/>
  <c r="P38" i="84"/>
  <c r="N38" i="84"/>
  <c r="E38" i="84"/>
  <c r="J38" i="84"/>
  <c r="L38" i="84"/>
  <c r="H38" i="84"/>
  <c r="O38" i="84"/>
  <c r="Q38" i="84"/>
  <c r="S38" i="84"/>
  <c r="F38" i="84"/>
  <c r="M38" i="84"/>
  <c r="G38" i="84"/>
  <c r="I38" i="84"/>
  <c r="R38" i="84"/>
  <c r="K38" i="84"/>
  <c r="N162" i="84"/>
  <c r="R39" i="84"/>
  <c r="N39" i="84"/>
  <c r="E39" i="84"/>
  <c r="G39" i="84"/>
  <c r="P39" i="84"/>
  <c r="I39" i="84"/>
  <c r="H39" i="84"/>
  <c r="K39" i="84"/>
  <c r="D39" i="84"/>
  <c r="M39" i="84"/>
  <c r="O39" i="84"/>
  <c r="Q39" i="84"/>
  <c r="F39" i="84"/>
  <c r="S39" i="84"/>
  <c r="L39" i="84"/>
  <c r="J39" i="84"/>
  <c r="T39" i="84"/>
  <c r="O163" i="84"/>
  <c r="Q162" i="84"/>
  <c r="R162" i="84"/>
  <c r="M165" i="83"/>
  <c r="O165" i="83"/>
  <c r="P165" i="83"/>
  <c r="C63" i="30" l="1"/>
  <c r="C64" i="30" s="1"/>
  <c r="C67" i="30" s="1"/>
  <c r="C68" i="30" s="1"/>
  <c r="C69" i="30" s="1"/>
  <c r="C70" i="30" s="1"/>
  <c r="C71" i="30" s="1"/>
  <c r="C72" i="30" s="1"/>
  <c r="C73" i="30" s="1"/>
  <c r="C74" i="30" s="1"/>
  <c r="C75" i="30" s="1"/>
  <c r="C76" i="30" s="1"/>
  <c r="C77" i="30" s="1"/>
  <c r="C33" i="50"/>
  <c r="A33" i="50" s="1"/>
  <c r="C78" i="30" l="1"/>
  <c r="C79" i="30"/>
  <c r="C81" i="30" s="1"/>
  <c r="C82" i="30" s="1"/>
  <c r="C83" i="30" s="1"/>
  <c r="C84" i="30" s="1"/>
  <c r="C85" i="30" s="1"/>
  <c r="C86" i="30" s="1"/>
  <c r="C32" i="50"/>
  <c r="A32" i="50" s="1"/>
  <c r="C88" i="30" l="1"/>
  <c r="C89" i="30" s="1"/>
  <c r="C90" i="30" s="1"/>
  <c r="C30" i="50"/>
  <c r="A30" i="50" s="1"/>
  <c r="C28" i="50"/>
  <c r="A28" i="50" s="1"/>
  <c r="C35" i="50"/>
  <c r="A35" i="50" s="1"/>
  <c r="C31" i="50"/>
  <c r="A31" i="50" s="1"/>
  <c r="C29" i="50"/>
  <c r="A29" i="50" s="1"/>
  <c r="C91" i="30" l="1"/>
  <c r="C92" i="30" s="1"/>
  <c r="C93" i="30" s="1"/>
  <c r="C95" i="30" s="1"/>
  <c r="C96" i="30" s="1"/>
  <c r="C97" i="30" s="1"/>
  <c r="C98" i="30" s="1"/>
  <c r="C99" i="30" s="1"/>
  <c r="C27" i="50"/>
  <c r="A27" i="50" s="1"/>
  <c r="C100" i="30" l="1"/>
  <c r="C101" i="30" s="1"/>
  <c r="C102" i="30" s="1"/>
  <c r="C104" i="30" s="1"/>
  <c r="C105" i="30" s="1"/>
  <c r="C36" i="50"/>
  <c r="A36" i="50" s="1"/>
  <c r="C84" i="12" l="1"/>
  <c r="M84" i="12" l="1"/>
  <c r="J84" i="12"/>
  <c r="E84" i="12"/>
  <c r="R84" i="12"/>
  <c r="G84" i="12"/>
  <c r="F84" i="12"/>
  <c r="N84" i="12"/>
  <c r="D84" i="12"/>
  <c r="O84" i="12"/>
  <c r="K84" i="12"/>
  <c r="S84" i="12"/>
  <c r="L84" i="12"/>
  <c r="H84" i="12"/>
  <c r="Q84" i="12"/>
  <c r="P84" i="12"/>
  <c r="I84" i="12"/>
  <c r="L88" i="12" l="1"/>
  <c r="I88" i="12"/>
  <c r="N88" i="12" l="1"/>
  <c r="J88" i="12"/>
  <c r="Q88" i="12"/>
  <c r="O88" i="12"/>
  <c r="G88" i="12"/>
  <c r="K88" i="12"/>
  <c r="P88" i="12"/>
  <c r="M88" i="12"/>
  <c r="S88" i="12"/>
  <c r="R88" i="12"/>
  <c r="F88" i="12"/>
  <c r="H88" i="12"/>
  <c r="J91" i="12" l="1"/>
  <c r="K104" i="12" l="1"/>
  <c r="K105" i="12"/>
  <c r="K99" i="12"/>
  <c r="K101" i="12"/>
  <c r="K103" i="12"/>
  <c r="K108" i="12"/>
  <c r="K96" i="12"/>
  <c r="K98" i="12"/>
  <c r="K100" i="12"/>
  <c r="K95" i="12"/>
  <c r="K97" i="12"/>
  <c r="K102" i="12"/>
  <c r="K106" i="12"/>
  <c r="M91" i="12"/>
  <c r="E88" i="12"/>
  <c r="R91" i="12"/>
  <c r="R89" i="12"/>
  <c r="J89" i="12"/>
  <c r="O91" i="12"/>
  <c r="P98" i="12" l="1"/>
  <c r="P100" i="12"/>
  <c r="P103" i="12"/>
  <c r="P108" i="12"/>
  <c r="P104" i="12"/>
  <c r="P99" i="12"/>
  <c r="P95" i="12"/>
  <c r="P105" i="12"/>
  <c r="P96" i="12"/>
  <c r="P97" i="12"/>
  <c r="P101" i="12"/>
  <c r="P102" i="12"/>
  <c r="P106" i="12"/>
  <c r="N104" i="12"/>
  <c r="N105" i="12"/>
  <c r="N95" i="12"/>
  <c r="N99" i="12"/>
  <c r="N101" i="12"/>
  <c r="N98" i="12"/>
  <c r="N108" i="12"/>
  <c r="N100" i="12"/>
  <c r="N97" i="12"/>
  <c r="N96" i="12"/>
  <c r="N103" i="12"/>
  <c r="N102" i="12"/>
  <c r="N106" i="12"/>
  <c r="S98" i="12"/>
  <c r="S104" i="12"/>
  <c r="S108" i="12"/>
  <c r="S100" i="12"/>
  <c r="S99" i="12"/>
  <c r="S101" i="12"/>
  <c r="S96" i="12"/>
  <c r="S103" i="12"/>
  <c r="S105" i="12"/>
  <c r="S95" i="12"/>
  <c r="S97" i="12"/>
  <c r="S102" i="12"/>
  <c r="S106" i="12"/>
  <c r="F89" i="12"/>
  <c r="O89" i="12"/>
  <c r="G89" i="12"/>
  <c r="H91" i="12"/>
  <c r="Q91" i="12"/>
  <c r="G91" i="12"/>
  <c r="K91" i="12"/>
  <c r="S91" i="12"/>
  <c r="S109" i="12" s="1"/>
  <c r="H89" i="12"/>
  <c r="I91" i="12"/>
  <c r="I89" i="12"/>
  <c r="P89" i="12"/>
  <c r="L89" i="12"/>
  <c r="F91" i="12"/>
  <c r="N89" i="12"/>
  <c r="K89" i="12"/>
  <c r="K107" i="12" s="1"/>
  <c r="P91" i="12"/>
  <c r="L91" i="12"/>
  <c r="S89" i="12"/>
  <c r="Q89" i="12"/>
  <c r="N91" i="12"/>
  <c r="M89" i="12"/>
  <c r="H107" i="12" l="1"/>
  <c r="P107" i="12"/>
  <c r="Q107" i="12"/>
  <c r="L107" i="12"/>
  <c r="J107" i="12"/>
  <c r="N109" i="12"/>
  <c r="O101" i="12"/>
  <c r="O105" i="12"/>
  <c r="O104" i="12"/>
  <c r="O99" i="12"/>
  <c r="O108" i="12"/>
  <c r="O97" i="12"/>
  <c r="O98" i="12"/>
  <c r="O96" i="12"/>
  <c r="O100" i="12"/>
  <c r="O95" i="12"/>
  <c r="O103" i="12"/>
  <c r="O102" i="12"/>
  <c r="O106" i="12"/>
  <c r="P109" i="12"/>
  <c r="Q101" i="12"/>
  <c r="Q104" i="12"/>
  <c r="Q100" i="12"/>
  <c r="Q103" i="12"/>
  <c r="Q97" i="12"/>
  <c r="Q105" i="12"/>
  <c r="Q108" i="12"/>
  <c r="Q99" i="12"/>
  <c r="Q96" i="12"/>
  <c r="Q95" i="12"/>
  <c r="Q98" i="12"/>
  <c r="Q102" i="12"/>
  <c r="Q106" i="12"/>
  <c r="M107" i="12"/>
  <c r="L109" i="12"/>
  <c r="M103" i="12"/>
  <c r="M97" i="12"/>
  <c r="M99" i="12"/>
  <c r="M101" i="12"/>
  <c r="M95" i="12"/>
  <c r="M96" i="12"/>
  <c r="M105" i="12"/>
  <c r="M104" i="12"/>
  <c r="M100" i="12"/>
  <c r="M108" i="12"/>
  <c r="M98" i="12"/>
  <c r="M102" i="12"/>
  <c r="M106" i="12"/>
  <c r="G103" i="12"/>
  <c r="G98" i="12"/>
  <c r="G97" i="12"/>
  <c r="G108" i="12"/>
  <c r="G104" i="12"/>
  <c r="G99" i="12"/>
  <c r="G95" i="12"/>
  <c r="G96" i="12"/>
  <c r="G105" i="12"/>
  <c r="G100" i="12"/>
  <c r="G101" i="12"/>
  <c r="G102" i="12"/>
  <c r="G106" i="12"/>
  <c r="I109" i="12"/>
  <c r="J104" i="12"/>
  <c r="J97" i="12"/>
  <c r="J103" i="12"/>
  <c r="J96" i="12"/>
  <c r="J99" i="12"/>
  <c r="J100" i="12"/>
  <c r="J105" i="12"/>
  <c r="J101" i="12"/>
  <c r="J98" i="12"/>
  <c r="J95" i="12"/>
  <c r="J108" i="12"/>
  <c r="J102" i="12"/>
  <c r="J106" i="12"/>
  <c r="J109" i="12"/>
  <c r="G109" i="12"/>
  <c r="H96" i="12"/>
  <c r="H105" i="12"/>
  <c r="H99" i="12"/>
  <c r="H108" i="12"/>
  <c r="H103" i="12"/>
  <c r="H101" i="12"/>
  <c r="H104" i="12"/>
  <c r="H100" i="12"/>
  <c r="H95" i="12"/>
  <c r="H97" i="12"/>
  <c r="H98" i="12"/>
  <c r="H102" i="12"/>
  <c r="H106" i="12"/>
  <c r="O107" i="12"/>
  <c r="R107" i="12"/>
  <c r="Q109" i="12"/>
  <c r="R100" i="12"/>
  <c r="R99" i="12"/>
  <c r="R101" i="12"/>
  <c r="R103" i="12"/>
  <c r="R105" i="12"/>
  <c r="R96" i="12"/>
  <c r="R104" i="12"/>
  <c r="R95" i="12"/>
  <c r="R108" i="12"/>
  <c r="R97" i="12"/>
  <c r="R98" i="12"/>
  <c r="R102" i="12"/>
  <c r="R106" i="12"/>
  <c r="M109" i="12"/>
  <c r="H109" i="12"/>
  <c r="I96" i="12"/>
  <c r="I100" i="12"/>
  <c r="I108" i="12"/>
  <c r="I105" i="12"/>
  <c r="I103" i="12"/>
  <c r="I101" i="12"/>
  <c r="I98" i="12"/>
  <c r="I97" i="12"/>
  <c r="I95" i="12"/>
  <c r="I104" i="12"/>
  <c r="I99" i="12"/>
  <c r="I102" i="12"/>
  <c r="I106" i="12"/>
  <c r="T107" i="12"/>
  <c r="S107" i="12"/>
  <c r="N107" i="12"/>
  <c r="I107" i="12"/>
  <c r="K109" i="12"/>
  <c r="L96" i="12"/>
  <c r="L103" i="12"/>
  <c r="L98" i="12"/>
  <c r="L100" i="12"/>
  <c r="L104" i="12"/>
  <c r="L95" i="12"/>
  <c r="L99" i="12"/>
  <c r="L97" i="12"/>
  <c r="L108" i="12"/>
  <c r="L101" i="12"/>
  <c r="L105" i="12"/>
  <c r="L102" i="12"/>
  <c r="L106" i="12"/>
  <c r="G107" i="12"/>
  <c r="R109" i="12"/>
  <c r="O109" i="12"/>
  <c r="T109" i="12"/>
  <c r="T99" i="12"/>
  <c r="T101" i="12"/>
  <c r="T95" i="12"/>
  <c r="T97" i="12"/>
  <c r="T103" i="12"/>
  <c r="T100" i="12"/>
  <c r="T96" i="12"/>
  <c r="T108" i="12"/>
  <c r="T105" i="12"/>
  <c r="T98" i="12"/>
  <c r="T104" i="12"/>
  <c r="T102" i="12"/>
  <c r="T106" i="12"/>
  <c r="D88" i="12"/>
  <c r="C88" i="12"/>
  <c r="E89" i="12" l="1"/>
  <c r="E91" i="12"/>
  <c r="F108" i="12" l="1"/>
  <c r="F99" i="12"/>
  <c r="F98" i="12"/>
  <c r="F104" i="12"/>
  <c r="F105" i="12"/>
  <c r="F103" i="12"/>
  <c r="F101" i="12"/>
  <c r="F96" i="12"/>
  <c r="F100" i="12"/>
  <c r="F95" i="12"/>
  <c r="F97" i="12"/>
  <c r="F102" i="12"/>
  <c r="F106" i="12"/>
  <c r="F109" i="12"/>
  <c r="F107" i="12"/>
  <c r="D91" i="12"/>
  <c r="E109" i="12" s="1"/>
  <c r="E108" i="12" l="1"/>
  <c r="E96" i="12"/>
  <c r="E97" i="12"/>
  <c r="E103" i="12"/>
  <c r="E105" i="12"/>
  <c r="E104" i="12"/>
  <c r="E98" i="12"/>
  <c r="E95" i="12"/>
  <c r="E100" i="12"/>
  <c r="E99" i="12"/>
  <c r="E101" i="12"/>
  <c r="E102" i="12"/>
  <c r="E106" i="12"/>
  <c r="D89" i="12"/>
  <c r="C89" i="12"/>
  <c r="E107" i="12" l="1"/>
  <c r="C91" i="12"/>
  <c r="D36" i="12"/>
  <c r="D23" i="12" l="1"/>
  <c r="D27" i="12"/>
  <c r="D31" i="12"/>
  <c r="D35" i="12"/>
  <c r="D24" i="12"/>
  <c r="D28" i="12"/>
  <c r="D32" i="12"/>
  <c r="D22" i="12"/>
  <c r="V37" i="12"/>
  <c r="D25" i="12"/>
  <c r="D29" i="12"/>
  <c r="D33" i="12"/>
  <c r="D26" i="12"/>
  <c r="D30" i="12"/>
  <c r="D34" i="12"/>
  <c r="U37" i="12"/>
  <c r="S37" i="12"/>
  <c r="R37" i="12"/>
  <c r="Q37" i="12"/>
  <c r="T37" i="12"/>
  <c r="D37" i="12"/>
  <c r="O37" i="12"/>
  <c r="N37" i="12"/>
  <c r="M37" i="12"/>
  <c r="P37" i="12"/>
  <c r="K37" i="12"/>
  <c r="J37" i="12"/>
  <c r="I37" i="12"/>
  <c r="L37" i="12"/>
  <c r="G37" i="12"/>
  <c r="F37" i="12"/>
  <c r="E37" i="12"/>
  <c r="H37" i="12"/>
  <c r="D96" i="12"/>
  <c r="D103" i="12"/>
  <c r="D97" i="12"/>
  <c r="D101" i="12"/>
  <c r="D105" i="12"/>
  <c r="D99" i="12"/>
  <c r="D108" i="12"/>
  <c r="D98" i="12"/>
  <c r="D100" i="12"/>
  <c r="D104" i="12"/>
  <c r="D95" i="12"/>
  <c r="D102" i="12"/>
  <c r="D106" i="12"/>
  <c r="D109" i="12"/>
  <c r="D107" i="12"/>
  <c r="K55" i="28" l="1"/>
  <c r="N55" i="28"/>
  <c r="J55" i="28"/>
  <c r="R55" i="28" l="1"/>
  <c r="Q55" i="28"/>
  <c r="B63" i="28" l="1"/>
  <c r="O61" i="28"/>
  <c r="O56" i="28" s="1"/>
  <c r="M61" i="28"/>
  <c r="M56" i="28" s="1"/>
  <c r="P61" i="28"/>
  <c r="P56" i="28" s="1"/>
  <c r="I61" i="28"/>
  <c r="I56" i="28" s="1"/>
  <c r="D63" i="28"/>
  <c r="L61" i="28" l="1"/>
  <c r="L56" i="28" s="1"/>
  <c r="R61" i="28"/>
  <c r="R56" i="28" s="1"/>
  <c r="K61" i="28"/>
  <c r="K56" i="28" s="1"/>
  <c r="N61" i="28"/>
  <c r="N56" i="28" s="1"/>
  <c r="Q61" i="28"/>
  <c r="Q56" i="28" s="1"/>
  <c r="J61" i="28"/>
  <c r="J56" i="28" s="1"/>
  <c r="C69" i="28"/>
  <c r="C63" i="28"/>
  <c r="C71" i="28" s="1"/>
  <c r="D69" i="28"/>
  <c r="E69" i="28"/>
  <c r="E63" i="28"/>
  <c r="E71" i="28" s="1"/>
  <c r="H69" i="28"/>
  <c r="H63" i="28"/>
  <c r="F69" i="28"/>
  <c r="F63" i="28"/>
  <c r="G69" i="28"/>
  <c r="G63" i="28"/>
  <c r="L55" i="28"/>
  <c r="G71" i="28" l="1"/>
  <c r="D71" i="28"/>
  <c r="R54" i="28"/>
  <c r="Q54" i="28"/>
  <c r="H71" i="28"/>
  <c r="R66" i="28"/>
  <c r="S73" i="28" s="1"/>
  <c r="R69" i="28"/>
  <c r="R63" i="28"/>
  <c r="S71" i="28" s="1"/>
  <c r="R67" i="28"/>
  <c r="R64" i="28"/>
  <c r="F71" i="28"/>
  <c r="Q66" i="28"/>
  <c r="Q63" i="28"/>
  <c r="P55" i="28"/>
  <c r="I55" i="28"/>
  <c r="M55" i="28"/>
  <c r="O55" i="28"/>
  <c r="K54" i="28" l="1"/>
  <c r="N54" i="28"/>
  <c r="R71" i="28"/>
  <c r="R73" i="28"/>
  <c r="L54" i="28"/>
  <c r="O54" i="28"/>
  <c r="J54" i="28" l="1"/>
  <c r="K63" i="28"/>
  <c r="K66" i="28"/>
  <c r="N66" i="28"/>
  <c r="N63" i="28"/>
  <c r="I54" i="28"/>
  <c r="P54" i="28" l="1"/>
  <c r="M54" i="28"/>
  <c r="J66" i="28"/>
  <c r="K73" i="28" s="1"/>
  <c r="J63" i="28"/>
  <c r="K71" i="28" s="1"/>
  <c r="K64" i="28"/>
  <c r="P69" i="28"/>
  <c r="P66" i="28"/>
  <c r="P64" i="28"/>
  <c r="P63" i="28"/>
  <c r="P67" i="28"/>
  <c r="Q69" i="28"/>
  <c r="Q67" i="28"/>
  <c r="Q64" i="28"/>
  <c r="O69" i="28"/>
  <c r="O63" i="28"/>
  <c r="O71" i="28" s="1"/>
  <c r="O66" i="28"/>
  <c r="O73" i="28" s="1"/>
  <c r="O67" i="28"/>
  <c r="O64" i="28"/>
  <c r="K67" i="28"/>
  <c r="L69" i="28"/>
  <c r="L67" i="28"/>
  <c r="L63" i="28"/>
  <c r="L71" i="28" s="1"/>
  <c r="L66" i="28"/>
  <c r="L73" i="28" s="1"/>
  <c r="L64" i="28"/>
  <c r="K69" i="28"/>
  <c r="I69" i="28" l="1"/>
  <c r="I63" i="28"/>
  <c r="I71" i="28" s="1"/>
  <c r="Q71" i="28"/>
  <c r="P71" i="28"/>
  <c r="M69" i="28"/>
  <c r="M67" i="28"/>
  <c r="M66" i="28"/>
  <c r="M64" i="28"/>
  <c r="M63" i="28"/>
  <c r="N64" i="28"/>
  <c r="N69" i="28"/>
  <c r="N67" i="28"/>
  <c r="J69" i="28"/>
  <c r="P73" i="28"/>
  <c r="Q73" i="28"/>
  <c r="M73" i="28" l="1"/>
  <c r="N73" i="28"/>
  <c r="M71" i="28"/>
  <c r="N71" i="28"/>
  <c r="J71" i="28"/>
  <c r="C60" i="66" l="1"/>
  <c r="C38" i="66"/>
  <c r="C46" i="66"/>
  <c r="C61" i="66"/>
  <c r="C51" i="66"/>
  <c r="C37" i="66"/>
  <c r="C55" i="66"/>
  <c r="C57" i="66"/>
  <c r="C48" i="66"/>
  <c r="C62" i="66"/>
  <c r="C45" i="66"/>
  <c r="C43" i="66"/>
  <c r="C56" i="66"/>
  <c r="C58" i="66"/>
  <c r="C41" i="66"/>
  <c r="C42" i="66"/>
  <c r="C50" i="66"/>
  <c r="C52" i="66"/>
  <c r="C39" i="66"/>
  <c r="C44" i="66"/>
  <c r="C47" i="66"/>
  <c r="C59" i="66"/>
  <c r="C49" i="66"/>
  <c r="C40" i="66"/>
  <c r="C53" i="66"/>
  <c r="C54" i="66"/>
  <c r="T53" i="83" l="1"/>
  <c r="T54" i="83" s="1"/>
  <c r="T62" i="83" s="1"/>
  <c r="T53" i="84"/>
  <c r="T54" i="84" s="1"/>
  <c r="T62" i="84" s="1"/>
  <c r="T61" i="84" l="1"/>
  <c r="T61" i="83"/>
  <c r="T246" i="27" l="1"/>
  <c r="T219" i="27"/>
  <c r="T165" i="27"/>
  <c r="T256" i="27"/>
  <c r="T262" i="27"/>
  <c r="T251" i="27"/>
  <c r="T257" i="27"/>
  <c r="T263" i="27"/>
  <c r="T252" i="27"/>
  <c r="T258" i="27"/>
  <c r="T264" i="27"/>
  <c r="T247" i="27"/>
  <c r="T253" i="27"/>
  <c r="T259" i="27"/>
  <c r="T265" i="27"/>
  <c r="T248" i="27"/>
  <c r="T254" i="27"/>
  <c r="T260" i="27"/>
  <c r="T266" i="27"/>
  <c r="T249" i="27"/>
  <c r="T255" i="27"/>
  <c r="T261" i="27"/>
  <c r="T267" i="27"/>
  <c r="T250" i="27"/>
  <c r="T178" i="27" l="1"/>
  <c r="T232" i="27"/>
  <c r="T286" i="27" s="1"/>
  <c r="T183" i="27"/>
  <c r="T237" i="27"/>
  <c r="T291" i="27" s="1"/>
  <c r="T273" i="27"/>
  <c r="T227" i="27"/>
  <c r="T281" i="27" s="1"/>
  <c r="T173" i="27"/>
  <c r="T168" i="27"/>
  <c r="T222" i="27"/>
  <c r="T276" i="27" s="1"/>
  <c r="T169" i="27"/>
  <c r="T223" i="27"/>
  <c r="T277" i="27" s="1"/>
  <c r="T239" i="27"/>
  <c r="T293" i="27" s="1"/>
  <c r="T185" i="27"/>
  <c r="T212" i="27" s="1"/>
  <c r="T184" i="27"/>
  <c r="T238" i="27"/>
  <c r="T292" i="27" s="1"/>
  <c r="T167" i="27"/>
  <c r="T221" i="27"/>
  <c r="T275" i="27" s="1"/>
  <c r="T166" i="27"/>
  <c r="T220" i="27"/>
  <c r="T274" i="27" s="1"/>
  <c r="T172" i="27"/>
  <c r="T226" i="27"/>
  <c r="T280" i="27" s="1"/>
  <c r="T171" i="27"/>
  <c r="T225" i="27"/>
  <c r="T279" i="27" s="1"/>
  <c r="T176" i="27"/>
  <c r="T230" i="27"/>
  <c r="T284" i="27" s="1"/>
  <c r="T177" i="27"/>
  <c r="T231" i="27"/>
  <c r="T285" i="27" s="1"/>
  <c r="T181" i="27"/>
  <c r="T235" i="27"/>
  <c r="T289" i="27" s="1"/>
  <c r="T182" i="27"/>
  <c r="T236" i="27"/>
  <c r="T290" i="27" s="1"/>
  <c r="T180" i="27"/>
  <c r="T234" i="27"/>
  <c r="T288" i="27" s="1"/>
  <c r="T268" i="27"/>
  <c r="T174" i="27"/>
  <c r="T228" i="27"/>
  <c r="T282" i="27" s="1"/>
  <c r="T179" i="27"/>
  <c r="T233" i="27"/>
  <c r="T287" i="27" s="1"/>
  <c r="T170" i="27"/>
  <c r="T197" i="27" s="1"/>
  <c r="T224" i="27"/>
  <c r="T278" i="27" s="1"/>
  <c r="T305" i="27" s="1"/>
  <c r="T175" i="27"/>
  <c r="T229" i="27"/>
  <c r="T283" i="27" s="1"/>
  <c r="T186" i="27"/>
  <c r="T240" i="27"/>
  <c r="T294" i="27" s="1"/>
  <c r="T321" i="27" s="1"/>
  <c r="S53" i="84" l="1"/>
  <c r="S54" i="84" s="1"/>
  <c r="T187" i="27"/>
  <c r="T241" i="27"/>
  <c r="T295" i="27" s="1"/>
  <c r="S53" i="83" l="1"/>
  <c r="S54" i="83" s="1"/>
  <c r="S62" i="83" s="1"/>
  <c r="S61" i="84"/>
  <c r="S62" i="84"/>
  <c r="S61" i="83" l="1"/>
  <c r="S246" i="27" l="1"/>
  <c r="S219" i="27"/>
  <c r="S165" i="27"/>
  <c r="S250" i="27"/>
  <c r="S265" i="27"/>
  <c r="S266" i="27"/>
  <c r="S264" i="27"/>
  <c r="S257" i="27"/>
  <c r="S247" i="27"/>
  <c r="S249" i="27"/>
  <c r="S251" i="27"/>
  <c r="S263" i="27"/>
  <c r="S253" i="27"/>
  <c r="S255" i="27"/>
  <c r="S267" i="27"/>
  <c r="S262" i="27"/>
  <c r="S261" i="27"/>
  <c r="S259" i="27"/>
  <c r="S254" i="27"/>
  <c r="S258" i="27"/>
  <c r="S248" i="27"/>
  <c r="S252" i="27"/>
  <c r="S256" i="27"/>
  <c r="S260" i="27"/>
  <c r="S268" i="27" l="1"/>
  <c r="S178" i="27"/>
  <c r="S232" i="27"/>
  <c r="S286" i="27" s="1"/>
  <c r="S186" i="27"/>
  <c r="S240" i="27"/>
  <c r="S294" i="27" s="1"/>
  <c r="S321" i="27" s="1"/>
  <c r="S227" i="27"/>
  <c r="S281" i="27" s="1"/>
  <c r="S173" i="27"/>
  <c r="S182" i="27"/>
  <c r="S236" i="27"/>
  <c r="S290" i="27" s="1"/>
  <c r="S175" i="27"/>
  <c r="S229" i="27"/>
  <c r="S283" i="27" s="1"/>
  <c r="S185" i="27"/>
  <c r="S212" i="27" s="1"/>
  <c r="S239" i="27"/>
  <c r="S293" i="27" s="1"/>
  <c r="S228" i="27"/>
  <c r="S282" i="27" s="1"/>
  <c r="S174" i="27"/>
  <c r="S179" i="27"/>
  <c r="S233" i="27"/>
  <c r="S287" i="27" s="1"/>
  <c r="S183" i="27"/>
  <c r="S237" i="27"/>
  <c r="S291" i="27" s="1"/>
  <c r="S273" i="27"/>
  <c r="S187" i="27"/>
  <c r="S226" i="27"/>
  <c r="S280" i="27" s="1"/>
  <c r="S172" i="27"/>
  <c r="S170" i="27"/>
  <c r="S197" i="27" s="1"/>
  <c r="S224" i="27"/>
  <c r="S278" i="27" s="1"/>
  <c r="S305" i="27" s="1"/>
  <c r="S176" i="27"/>
  <c r="S230" i="27"/>
  <c r="S284" i="27" s="1"/>
  <c r="S167" i="27"/>
  <c r="S221" i="27"/>
  <c r="S275" i="27" s="1"/>
  <c r="S234" i="27"/>
  <c r="S288" i="27" s="1"/>
  <c r="S180" i="27"/>
  <c r="S223" i="27"/>
  <c r="S277" i="27" s="1"/>
  <c r="S169" i="27"/>
  <c r="S235" i="27"/>
  <c r="S289" i="27" s="1"/>
  <c r="S181" i="27"/>
  <c r="S220" i="27"/>
  <c r="S274" i="27" s="1"/>
  <c r="S166" i="27"/>
  <c r="S184" i="27"/>
  <c r="S238" i="27"/>
  <c r="S292" i="27" s="1"/>
  <c r="S171" i="27"/>
  <c r="S225" i="27"/>
  <c r="S279" i="27" s="1"/>
  <c r="S168" i="27"/>
  <c r="S222" i="27"/>
  <c r="S276" i="27" s="1"/>
  <c r="S231" i="27"/>
  <c r="S285" i="27" s="1"/>
  <c r="S177" i="27"/>
  <c r="S241" i="27" l="1"/>
  <c r="S295" i="27" s="1"/>
  <c r="C53" i="83" l="1"/>
  <c r="C54" i="83" s="1"/>
  <c r="O53" i="83"/>
  <c r="O54" i="83" s="1"/>
  <c r="P53" i="83"/>
  <c r="P54" i="83" s="1"/>
  <c r="P53" i="84"/>
  <c r="P54" i="84" s="1"/>
  <c r="G53" i="84"/>
  <c r="G54" i="84" s="1"/>
  <c r="G53" i="83"/>
  <c r="G54" i="83" s="1"/>
  <c r="R53" i="84"/>
  <c r="R54" i="84" s="1"/>
  <c r="R53" i="83"/>
  <c r="R54" i="83" s="1"/>
  <c r="C53" i="84"/>
  <c r="C54" i="84" s="1"/>
  <c r="O53" i="84" l="1"/>
  <c r="O54" i="84" s="1"/>
  <c r="J53" i="84"/>
  <c r="J54" i="84" s="1"/>
  <c r="J53" i="83"/>
  <c r="J54" i="83" s="1"/>
  <c r="F53" i="84"/>
  <c r="F54" i="84" s="1"/>
  <c r="F53" i="83"/>
  <c r="F54" i="83" s="1"/>
  <c r="Q53" i="84"/>
  <c r="Q54" i="84" s="1"/>
  <c r="Q62" i="84" s="1"/>
  <c r="Q53" i="83"/>
  <c r="Q54" i="83" s="1"/>
  <c r="Q62" i="83" s="1"/>
  <c r="D53" i="84"/>
  <c r="D54" i="84" s="1"/>
  <c r="D62" i="84" s="1"/>
  <c r="D53" i="83"/>
  <c r="D54" i="83" s="1"/>
  <c r="L53" i="84"/>
  <c r="L54" i="84" s="1"/>
  <c r="L62" i="84" s="1"/>
  <c r="L53" i="83"/>
  <c r="L54" i="83" s="1"/>
  <c r="L62" i="83" s="1"/>
  <c r="M53" i="84"/>
  <c r="M54" i="84" s="1"/>
  <c r="M53" i="83"/>
  <c r="M54" i="83" s="1"/>
  <c r="H53" i="84"/>
  <c r="H54" i="84" s="1"/>
  <c r="H53" i="83"/>
  <c r="H54" i="83" s="1"/>
  <c r="I53" i="84"/>
  <c r="I54" i="84" s="1"/>
  <c r="I53" i="83"/>
  <c r="I54" i="83" s="1"/>
  <c r="R62" i="84"/>
  <c r="C62" i="83"/>
  <c r="E53" i="84"/>
  <c r="E54" i="84" s="1"/>
  <c r="E62" i="84" s="1"/>
  <c r="E53" i="83"/>
  <c r="E54" i="83" s="1"/>
  <c r="E62" i="83" s="1"/>
  <c r="N53" i="84"/>
  <c r="N54" i="84" s="1"/>
  <c r="N62" i="84" s="1"/>
  <c r="N53" i="83"/>
  <c r="N54" i="83" s="1"/>
  <c r="N62" i="83" s="1"/>
  <c r="K53" i="84"/>
  <c r="K54" i="84" s="1"/>
  <c r="K62" i="84" s="1"/>
  <c r="K53" i="83"/>
  <c r="K54" i="83" s="1"/>
  <c r="K62" i="83" s="1"/>
  <c r="O62" i="83"/>
  <c r="P62" i="84"/>
  <c r="C62" i="84" l="1"/>
  <c r="D62" i="83"/>
  <c r="M62" i="84"/>
  <c r="O61" i="84"/>
  <c r="O61" i="83"/>
  <c r="F61" i="84"/>
  <c r="F61" i="83"/>
  <c r="P61" i="84"/>
  <c r="P61" i="83"/>
  <c r="I62" i="84"/>
  <c r="H62" i="84"/>
  <c r="E61" i="84"/>
  <c r="E61" i="83"/>
  <c r="J61" i="84"/>
  <c r="J61" i="83"/>
  <c r="J62" i="84"/>
  <c r="Q61" i="84"/>
  <c r="Q61" i="83"/>
  <c r="G61" i="84"/>
  <c r="G61" i="83"/>
  <c r="R61" i="84"/>
  <c r="R61" i="83"/>
  <c r="M61" i="84"/>
  <c r="M61" i="83"/>
  <c r="O62" i="84"/>
  <c r="F62" i="83"/>
  <c r="D61" i="84"/>
  <c r="D61" i="83"/>
  <c r="I61" i="84"/>
  <c r="I61" i="83"/>
  <c r="C61" i="84"/>
  <c r="C61" i="83"/>
  <c r="H61" i="84"/>
  <c r="H61" i="83"/>
  <c r="G62" i="84"/>
  <c r="K61" i="84"/>
  <c r="K61" i="83"/>
  <c r="D65" i="83"/>
  <c r="D65" i="84"/>
  <c r="G62" i="83"/>
  <c r="F62" i="84"/>
  <c r="N61" i="84"/>
  <c r="N61" i="83"/>
  <c r="P62" i="83"/>
  <c r="I62" i="83"/>
  <c r="H62" i="83"/>
  <c r="M62" i="83"/>
  <c r="R62" i="83"/>
  <c r="L61" i="84"/>
  <c r="L61" i="83"/>
  <c r="J62" i="83"/>
  <c r="E246" i="27" l="1"/>
  <c r="N219" i="27"/>
  <c r="R219" i="27"/>
  <c r="R165" i="27"/>
  <c r="J219" i="27"/>
  <c r="J165" i="27"/>
  <c r="E165" i="27"/>
  <c r="E219" i="27"/>
  <c r="K165" i="27"/>
  <c r="K219" i="27"/>
  <c r="L219" i="27"/>
  <c r="L165" i="27"/>
  <c r="H219" i="27"/>
  <c r="H165" i="27"/>
  <c r="O219" i="27"/>
  <c r="G246" i="27"/>
  <c r="M246" i="27"/>
  <c r="C246" i="27"/>
  <c r="I165" i="27"/>
  <c r="I219" i="27"/>
  <c r="G219" i="27"/>
  <c r="G165" i="27"/>
  <c r="K246" i="27"/>
  <c r="D246" i="27"/>
  <c r="L246" i="27"/>
  <c r="I246" i="27"/>
  <c r="D67" i="83"/>
  <c r="D67" i="84"/>
  <c r="C67" i="84"/>
  <c r="C67" i="83"/>
  <c r="D219" i="27"/>
  <c r="D165" i="27"/>
  <c r="D192" i="27" s="1"/>
  <c r="F165" i="27"/>
  <c r="F219" i="27"/>
  <c r="C165" i="27"/>
  <c r="C192" i="27" s="1"/>
  <c r="C219" i="27"/>
  <c r="P219" i="27"/>
  <c r="P165" i="27"/>
  <c r="Q219" i="27"/>
  <c r="M165" i="27"/>
  <c r="M219" i="27"/>
  <c r="R246" i="27"/>
  <c r="F246" i="27"/>
  <c r="P246" i="27"/>
  <c r="J246" i="27"/>
  <c r="H246" i="27"/>
  <c r="C65" i="84"/>
  <c r="D66" i="84" s="1"/>
  <c r="C65" i="83"/>
  <c r="D66" i="83" s="1"/>
  <c r="Q265" i="27"/>
  <c r="O263" i="27"/>
  <c r="O251" i="27"/>
  <c r="O247" i="27"/>
  <c r="N254" i="27"/>
  <c r="N165" i="27"/>
  <c r="O254" i="27"/>
  <c r="N253" i="27"/>
  <c r="O261" i="27"/>
  <c r="P262" i="27"/>
  <c r="R261" i="27"/>
  <c r="R255" i="27"/>
  <c r="O262" i="27"/>
  <c r="F261" i="27"/>
  <c r="F253" i="27"/>
  <c r="Q252" i="27"/>
  <c r="P261" i="27"/>
  <c r="P253" i="27"/>
  <c r="K260" i="27"/>
  <c r="K252" i="27"/>
  <c r="D261" i="27"/>
  <c r="D253" i="27"/>
  <c r="G260" i="27"/>
  <c r="G252" i="27"/>
  <c r="M263" i="27"/>
  <c r="M255" i="27"/>
  <c r="M247" i="27"/>
  <c r="E262" i="27"/>
  <c r="E254" i="27"/>
  <c r="N263" i="27"/>
  <c r="N255" i="27"/>
  <c r="N247" i="27"/>
  <c r="J259" i="27"/>
  <c r="J249" i="27"/>
  <c r="J256" i="27"/>
  <c r="L261" i="27"/>
  <c r="L253" i="27"/>
  <c r="H262" i="27"/>
  <c r="H254" i="27"/>
  <c r="I261" i="27"/>
  <c r="I253" i="27"/>
  <c r="C260" i="27"/>
  <c r="C252" i="27"/>
  <c r="M248" i="27"/>
  <c r="E247" i="27"/>
  <c r="J252" i="27"/>
  <c r="I262" i="27"/>
  <c r="R266" i="27"/>
  <c r="R251" i="27"/>
  <c r="F260" i="27"/>
  <c r="F252" i="27"/>
  <c r="Q267" i="27"/>
  <c r="Q259" i="27"/>
  <c r="Q251" i="27"/>
  <c r="P260" i="27"/>
  <c r="P252" i="27"/>
  <c r="K267" i="27"/>
  <c r="K259" i="27"/>
  <c r="K251" i="27"/>
  <c r="D260" i="27"/>
  <c r="D252" i="27"/>
  <c r="G267" i="27"/>
  <c r="G259" i="27"/>
  <c r="G251" i="27"/>
  <c r="M262" i="27"/>
  <c r="M254" i="27"/>
  <c r="E261" i="27"/>
  <c r="E253" i="27"/>
  <c r="J264" i="27"/>
  <c r="J247" i="27"/>
  <c r="L260" i="27"/>
  <c r="L252" i="27"/>
  <c r="H261" i="27"/>
  <c r="H253" i="27"/>
  <c r="I260" i="27"/>
  <c r="I252" i="27"/>
  <c r="C267" i="27"/>
  <c r="C259" i="27"/>
  <c r="C251" i="27"/>
  <c r="R247" i="27"/>
  <c r="F254" i="27"/>
  <c r="K261" i="27"/>
  <c r="N264" i="27"/>
  <c r="L262" i="27"/>
  <c r="H247" i="27"/>
  <c r="R260" i="27"/>
  <c r="R258" i="27"/>
  <c r="R250" i="27"/>
  <c r="O260" i="27"/>
  <c r="O252" i="27"/>
  <c r="F267" i="27"/>
  <c r="F259" i="27"/>
  <c r="F251" i="27"/>
  <c r="Q258" i="27"/>
  <c r="Q250" i="27"/>
  <c r="P267" i="27"/>
  <c r="P259" i="27"/>
  <c r="P251" i="27"/>
  <c r="K266" i="27"/>
  <c r="K258" i="27"/>
  <c r="K250" i="27"/>
  <c r="D267" i="27"/>
  <c r="D259" i="27"/>
  <c r="D251" i="27"/>
  <c r="G266" i="27"/>
  <c r="G258" i="27"/>
  <c r="G250" i="27"/>
  <c r="M261" i="27"/>
  <c r="M253" i="27"/>
  <c r="E260" i="27"/>
  <c r="E252" i="27"/>
  <c r="N261" i="27"/>
  <c r="J263" i="27"/>
  <c r="J261" i="27"/>
  <c r="J258" i="27"/>
  <c r="L267" i="27"/>
  <c r="L259" i="27"/>
  <c r="L251" i="27"/>
  <c r="H260" i="27"/>
  <c r="H252" i="27"/>
  <c r="I267" i="27"/>
  <c r="I259" i="27"/>
  <c r="I251" i="27"/>
  <c r="C266" i="27"/>
  <c r="C258" i="27"/>
  <c r="C250" i="27"/>
  <c r="G253" i="27"/>
  <c r="E255" i="27"/>
  <c r="J250" i="27"/>
  <c r="H263" i="27"/>
  <c r="C261" i="27"/>
  <c r="R265" i="27"/>
  <c r="R263" i="27"/>
  <c r="R249" i="27"/>
  <c r="O267" i="27"/>
  <c r="F266" i="27"/>
  <c r="F258" i="27"/>
  <c r="F250" i="27"/>
  <c r="Q249" i="27"/>
  <c r="P266" i="27"/>
  <c r="P258" i="27"/>
  <c r="P250" i="27"/>
  <c r="K265" i="27"/>
  <c r="K257" i="27"/>
  <c r="K249" i="27"/>
  <c r="D266" i="27"/>
  <c r="D258" i="27"/>
  <c r="D250" i="27"/>
  <c r="G265" i="27"/>
  <c r="G257" i="27"/>
  <c r="G249" i="27"/>
  <c r="M260" i="27"/>
  <c r="M252" i="27"/>
  <c r="E267" i="27"/>
  <c r="E259" i="27"/>
  <c r="E251" i="27"/>
  <c r="N260" i="27"/>
  <c r="J266" i="27"/>
  <c r="J248" i="27"/>
  <c r="L266" i="27"/>
  <c r="L258" i="27"/>
  <c r="L250" i="27"/>
  <c r="H267" i="27"/>
  <c r="H259" i="27"/>
  <c r="H251" i="27"/>
  <c r="I266" i="27"/>
  <c r="I258" i="27"/>
  <c r="I250" i="27"/>
  <c r="C265" i="27"/>
  <c r="C257" i="27"/>
  <c r="C249" i="27"/>
  <c r="R252" i="27"/>
  <c r="Q261" i="27"/>
  <c r="P254" i="27"/>
  <c r="D262" i="27"/>
  <c r="M264" i="27"/>
  <c r="I254" i="27"/>
  <c r="R267" i="27"/>
  <c r="R257" i="27"/>
  <c r="O266" i="27"/>
  <c r="O258" i="27"/>
  <c r="F265" i="27"/>
  <c r="F257" i="27"/>
  <c r="F249" i="27"/>
  <c r="P265" i="27"/>
  <c r="P257" i="27"/>
  <c r="P249" i="27"/>
  <c r="K264" i="27"/>
  <c r="K256" i="27"/>
  <c r="K248" i="27"/>
  <c r="D265" i="27"/>
  <c r="D257" i="27"/>
  <c r="D249" i="27"/>
  <c r="G264" i="27"/>
  <c r="G256" i="27"/>
  <c r="G248" i="27"/>
  <c r="M267" i="27"/>
  <c r="M259" i="27"/>
  <c r="M251" i="27"/>
  <c r="E266" i="27"/>
  <c r="E258" i="27"/>
  <c r="E250" i="27"/>
  <c r="N267" i="27"/>
  <c r="N259" i="27"/>
  <c r="N251" i="27"/>
  <c r="J260" i="27"/>
  <c r="J257" i="27"/>
  <c r="L265" i="27"/>
  <c r="L257" i="27"/>
  <c r="L249" i="27"/>
  <c r="H266" i="27"/>
  <c r="H258" i="27"/>
  <c r="H250" i="27"/>
  <c r="I265" i="27"/>
  <c r="I257" i="27"/>
  <c r="I249" i="27"/>
  <c r="C264" i="27"/>
  <c r="C256" i="27"/>
  <c r="C248" i="27"/>
  <c r="Q253" i="27"/>
  <c r="K253" i="27"/>
  <c r="G261" i="27"/>
  <c r="E263" i="27"/>
  <c r="J267" i="27"/>
  <c r="H255" i="27"/>
  <c r="R259" i="27"/>
  <c r="R254" i="27"/>
  <c r="R256" i="27"/>
  <c r="O265" i="27"/>
  <c r="O249" i="27"/>
  <c r="F264" i="27"/>
  <c r="F256" i="27"/>
  <c r="F248" i="27"/>
  <c r="Q263" i="27"/>
  <c r="Q255" i="27"/>
  <c r="P264" i="27"/>
  <c r="P256" i="27"/>
  <c r="P248" i="27"/>
  <c r="K263" i="27"/>
  <c r="K255" i="27"/>
  <c r="K247" i="27"/>
  <c r="D264" i="27"/>
  <c r="D256" i="27"/>
  <c r="D248" i="27"/>
  <c r="G263" i="27"/>
  <c r="G255" i="27"/>
  <c r="G247" i="27"/>
  <c r="M266" i="27"/>
  <c r="M258" i="27"/>
  <c r="M250" i="27"/>
  <c r="E265" i="27"/>
  <c r="E257" i="27"/>
  <c r="E249" i="27"/>
  <c r="N266" i="27"/>
  <c r="J265" i="27"/>
  <c r="J255" i="27"/>
  <c r="J254" i="27"/>
  <c r="L264" i="27"/>
  <c r="L256" i="27"/>
  <c r="L248" i="27"/>
  <c r="H265" i="27"/>
  <c r="H257" i="27"/>
  <c r="H249" i="27"/>
  <c r="I264" i="27"/>
  <c r="I256" i="27"/>
  <c r="I248" i="27"/>
  <c r="C263" i="27"/>
  <c r="C255" i="27"/>
  <c r="C247" i="27"/>
  <c r="R264" i="27"/>
  <c r="F262" i="27"/>
  <c r="D254" i="27"/>
  <c r="M256" i="27"/>
  <c r="N248" i="27"/>
  <c r="L254" i="27"/>
  <c r="C253" i="27"/>
  <c r="R262" i="27"/>
  <c r="R253" i="27"/>
  <c r="R248" i="27"/>
  <c r="O264" i="27"/>
  <c r="O256" i="27"/>
  <c r="O248" i="27"/>
  <c r="F263" i="27"/>
  <c r="F255" i="27"/>
  <c r="F247" i="27"/>
  <c r="Q262" i="27"/>
  <c r="Q254" i="27"/>
  <c r="P263" i="27"/>
  <c r="P255" i="27"/>
  <c r="P247" i="27"/>
  <c r="K262" i="27"/>
  <c r="K254" i="27"/>
  <c r="D263" i="27"/>
  <c r="D255" i="27"/>
  <c r="D247" i="27"/>
  <c r="G262" i="27"/>
  <c r="G254" i="27"/>
  <c r="M265" i="27"/>
  <c r="M257" i="27"/>
  <c r="M249" i="27"/>
  <c r="E264" i="27"/>
  <c r="E256" i="27"/>
  <c r="E248" i="27"/>
  <c r="N265" i="27"/>
  <c r="N257" i="27"/>
  <c r="J262" i="27"/>
  <c r="J251" i="27"/>
  <c r="J253" i="27"/>
  <c r="L263" i="27"/>
  <c r="L255" i="27"/>
  <c r="L247" i="27"/>
  <c r="H264" i="27"/>
  <c r="H256" i="27"/>
  <c r="H248" i="27"/>
  <c r="I263" i="27"/>
  <c r="I255" i="27"/>
  <c r="I247" i="27"/>
  <c r="C262" i="27"/>
  <c r="C254" i="27"/>
  <c r="M175" i="27" l="1"/>
  <c r="M229" i="27"/>
  <c r="M283" i="27" s="1"/>
  <c r="Q232" i="27"/>
  <c r="Q286" i="27" s="1"/>
  <c r="Q178" i="27"/>
  <c r="Q169" i="27"/>
  <c r="Q223" i="27"/>
  <c r="Q277" i="27" s="1"/>
  <c r="D231" i="27"/>
  <c r="D177" i="27"/>
  <c r="D204" i="27" s="1"/>
  <c r="O222" i="27"/>
  <c r="O276" i="27" s="1"/>
  <c r="O168" i="27"/>
  <c r="O238" i="27"/>
  <c r="O292" i="27" s="1"/>
  <c r="O184" i="27"/>
  <c r="G177" i="27"/>
  <c r="G231" i="27"/>
  <c r="G285" i="27" s="1"/>
  <c r="P170" i="27"/>
  <c r="P197" i="27" s="1"/>
  <c r="P224" i="27"/>
  <c r="P278" i="27" s="1"/>
  <c r="P305" i="27" s="1"/>
  <c r="P186" i="27"/>
  <c r="P240" i="27"/>
  <c r="P294" i="27" s="1"/>
  <c r="P321" i="27" s="1"/>
  <c r="J233" i="27"/>
  <c r="J287" i="27" s="1"/>
  <c r="J179" i="27"/>
  <c r="H180" i="27"/>
  <c r="H234" i="27"/>
  <c r="H288" i="27" s="1"/>
  <c r="I222" i="27"/>
  <c r="I276" i="27" s="1"/>
  <c r="I168" i="27"/>
  <c r="R180" i="27"/>
  <c r="R234" i="27"/>
  <c r="R288" i="27" s="1"/>
  <c r="L235" i="27"/>
  <c r="L289" i="27" s="1"/>
  <c r="L181" i="27"/>
  <c r="N229" i="27"/>
  <c r="K173" i="27"/>
  <c r="K227" i="27"/>
  <c r="K281" i="27" s="1"/>
  <c r="C166" i="27"/>
  <c r="C193" i="27" s="1"/>
  <c r="C220" i="27"/>
  <c r="C274" i="27" s="1"/>
  <c r="C301" i="27" s="1"/>
  <c r="C236" i="27"/>
  <c r="C290" i="27" s="1"/>
  <c r="C317" i="27" s="1"/>
  <c r="C182" i="27"/>
  <c r="C209" i="27" s="1"/>
  <c r="E177" i="27"/>
  <c r="E231" i="27"/>
  <c r="E285" i="27" s="1"/>
  <c r="F170" i="27"/>
  <c r="F197" i="27" s="1"/>
  <c r="F224" i="27"/>
  <c r="F278" i="27" s="1"/>
  <c r="F305" i="27" s="1"/>
  <c r="F186" i="27"/>
  <c r="F213" i="27" s="1"/>
  <c r="F240" i="27"/>
  <c r="F294" i="27" s="1"/>
  <c r="F321" i="27" s="1"/>
  <c r="J178" i="27"/>
  <c r="J232" i="27"/>
  <c r="J286" i="27" s="1"/>
  <c r="K226" i="27"/>
  <c r="K280" i="27" s="1"/>
  <c r="K172" i="27"/>
  <c r="J170" i="27"/>
  <c r="J197" i="27" s="1"/>
  <c r="J224" i="27"/>
  <c r="J278" i="27" s="1"/>
  <c r="J305" i="27" s="1"/>
  <c r="E238" i="27"/>
  <c r="E292" i="27" s="1"/>
  <c r="E184" i="27"/>
  <c r="M232" i="27"/>
  <c r="M178" i="27"/>
  <c r="Q173" i="27"/>
  <c r="Q227" i="27"/>
  <c r="Q281" i="27" s="1"/>
  <c r="D180" i="27"/>
  <c r="D207" i="27" s="1"/>
  <c r="D234" i="27"/>
  <c r="D288" i="27" s="1"/>
  <c r="D315" i="27" s="1"/>
  <c r="O233" i="27"/>
  <c r="O287" i="27" s="1"/>
  <c r="O179" i="27"/>
  <c r="G234" i="27"/>
  <c r="G180" i="27"/>
  <c r="P235" i="27"/>
  <c r="P289" i="27" s="1"/>
  <c r="P181" i="27"/>
  <c r="J174" i="27"/>
  <c r="J228" i="27"/>
  <c r="J282" i="27" s="1"/>
  <c r="H167" i="27"/>
  <c r="H221" i="27"/>
  <c r="H275" i="27" s="1"/>
  <c r="H237" i="27"/>
  <c r="H291" i="27" s="1"/>
  <c r="H183" i="27"/>
  <c r="I225" i="27"/>
  <c r="I279" i="27" s="1"/>
  <c r="I171" i="27"/>
  <c r="R167" i="27"/>
  <c r="R221" i="27"/>
  <c r="R275" i="27" s="1"/>
  <c r="R183" i="27"/>
  <c r="R237" i="27"/>
  <c r="R291" i="27" s="1"/>
  <c r="L230" i="27"/>
  <c r="L284" i="27" s="1"/>
  <c r="L176" i="27"/>
  <c r="N170" i="27"/>
  <c r="N197" i="27" s="1"/>
  <c r="N224" i="27"/>
  <c r="N278" i="27" s="1"/>
  <c r="N305" i="27" s="1"/>
  <c r="N240" i="27"/>
  <c r="N294" i="27" s="1"/>
  <c r="N321" i="27" s="1"/>
  <c r="N186" i="27"/>
  <c r="K230" i="27"/>
  <c r="K284" i="27" s="1"/>
  <c r="K176" i="27"/>
  <c r="C223" i="27"/>
  <c r="C277" i="27" s="1"/>
  <c r="C304" i="27" s="1"/>
  <c r="C169" i="27"/>
  <c r="C196" i="27" s="1"/>
  <c r="C239" i="27"/>
  <c r="C293" i="27" s="1"/>
  <c r="C320" i="27" s="1"/>
  <c r="C185" i="27"/>
  <c r="C212" i="27" s="1"/>
  <c r="E180" i="27"/>
  <c r="E234" i="27"/>
  <c r="E288" i="27" s="1"/>
  <c r="F235" i="27"/>
  <c r="F289" i="27" s="1"/>
  <c r="F181" i="27"/>
  <c r="D238" i="27"/>
  <c r="D292" i="27" s="1"/>
  <c r="D319" i="27" s="1"/>
  <c r="D184" i="27"/>
  <c r="D211" i="27" s="1"/>
  <c r="P231" i="27"/>
  <c r="P285" i="27" s="1"/>
  <c r="P177" i="27"/>
  <c r="N182" i="27"/>
  <c r="N236" i="27"/>
  <c r="N290" i="27" s="1"/>
  <c r="M226" i="27"/>
  <c r="M280" i="27" s="1"/>
  <c r="M172" i="27"/>
  <c r="Q229" i="27"/>
  <c r="Q228" i="27"/>
  <c r="Q282" i="27" s="1"/>
  <c r="Q174" i="27"/>
  <c r="D228" i="27"/>
  <c r="D282" i="27" s="1"/>
  <c r="D309" i="27" s="1"/>
  <c r="D174" i="27"/>
  <c r="D201" i="27" s="1"/>
  <c r="O173" i="27"/>
  <c r="O227" i="27"/>
  <c r="O281" i="27" s="1"/>
  <c r="G220" i="27"/>
  <c r="G274" i="27" s="1"/>
  <c r="G166" i="27"/>
  <c r="G236" i="27"/>
  <c r="G290" i="27" s="1"/>
  <c r="G182" i="27"/>
  <c r="P229" i="27"/>
  <c r="P283" i="27" s="1"/>
  <c r="P175" i="27"/>
  <c r="J222" i="27"/>
  <c r="J276" i="27" s="1"/>
  <c r="J168" i="27"/>
  <c r="J238" i="27"/>
  <c r="J292" i="27" s="1"/>
  <c r="J184" i="27"/>
  <c r="H231" i="27"/>
  <c r="H285" i="27" s="1"/>
  <c r="H177" i="27"/>
  <c r="I173" i="27"/>
  <c r="I227" i="27"/>
  <c r="I281" i="27" s="1"/>
  <c r="I172" i="27"/>
  <c r="I226" i="27"/>
  <c r="I280" i="27" s="1"/>
  <c r="R231" i="27"/>
  <c r="R285" i="27" s="1"/>
  <c r="R177" i="27"/>
  <c r="L224" i="27"/>
  <c r="L278" i="27" s="1"/>
  <c r="L305" i="27" s="1"/>
  <c r="L170" i="27"/>
  <c r="L197" i="27" s="1"/>
  <c r="L240" i="27"/>
  <c r="L294" i="27" s="1"/>
  <c r="L321" i="27" s="1"/>
  <c r="L186" i="27"/>
  <c r="N234" i="27"/>
  <c r="N288" i="27" s="1"/>
  <c r="N180" i="27"/>
  <c r="K232" i="27"/>
  <c r="K286" i="27" s="1"/>
  <c r="K178" i="27"/>
  <c r="C171" i="27"/>
  <c r="C198" i="27" s="1"/>
  <c r="C225" i="27"/>
  <c r="C279" i="27" s="1"/>
  <c r="C306" i="27" s="1"/>
  <c r="E236" i="27"/>
  <c r="E290" i="27" s="1"/>
  <c r="E182" i="27"/>
  <c r="M181" i="27"/>
  <c r="M235" i="27"/>
  <c r="M289" i="27" s="1"/>
  <c r="Q230" i="27"/>
  <c r="D167" i="27"/>
  <c r="D194" i="27" s="1"/>
  <c r="D221" i="27"/>
  <c r="D275" i="27" s="1"/>
  <c r="D302" i="27" s="1"/>
  <c r="D183" i="27"/>
  <c r="D210" i="27" s="1"/>
  <c r="D237" i="27"/>
  <c r="D291" i="27" s="1"/>
  <c r="D318" i="27" s="1"/>
  <c r="O228" i="27"/>
  <c r="G167" i="27"/>
  <c r="G221" i="27"/>
  <c r="G275" i="27" s="1"/>
  <c r="G183" i="27"/>
  <c r="G237" i="27"/>
  <c r="G291" i="27" s="1"/>
  <c r="P176" i="27"/>
  <c r="P230" i="27"/>
  <c r="P284" i="27" s="1"/>
  <c r="J223" i="27"/>
  <c r="J277" i="27" s="1"/>
  <c r="J304" i="27" s="1"/>
  <c r="J169" i="27"/>
  <c r="J185" i="27"/>
  <c r="J212" i="27" s="1"/>
  <c r="J239" i="27"/>
  <c r="J293" i="27" s="1"/>
  <c r="H178" i="27"/>
  <c r="H232" i="27"/>
  <c r="H286" i="27" s="1"/>
  <c r="I181" i="27"/>
  <c r="I235" i="27"/>
  <c r="I289" i="27" s="1"/>
  <c r="I180" i="27"/>
  <c r="I234" i="27"/>
  <c r="I288" i="27" s="1"/>
  <c r="R232" i="27"/>
  <c r="R286" i="27" s="1"/>
  <c r="R178" i="27"/>
  <c r="L225" i="27"/>
  <c r="L279" i="27" s="1"/>
  <c r="L171" i="27"/>
  <c r="N227" i="27"/>
  <c r="N281" i="27" s="1"/>
  <c r="N173" i="27"/>
  <c r="Q246" i="27"/>
  <c r="Q273" i="27" s="1"/>
  <c r="L187" i="27"/>
  <c r="I273" i="27"/>
  <c r="C268" i="27"/>
  <c r="G273" i="27"/>
  <c r="G268" i="27"/>
  <c r="K273" i="27"/>
  <c r="E268" i="27"/>
  <c r="M176" i="27"/>
  <c r="M230" i="27"/>
  <c r="M284" i="27" s="1"/>
  <c r="Q240" i="27"/>
  <c r="Q294" i="27" s="1"/>
  <c r="Q321" i="27" s="1"/>
  <c r="Q186" i="27"/>
  <c r="Q177" i="27"/>
  <c r="Q231" i="27"/>
  <c r="Q285" i="27" s="1"/>
  <c r="D232" i="27"/>
  <c r="D286" i="27" s="1"/>
  <c r="D313" i="27" s="1"/>
  <c r="D178" i="27"/>
  <c r="D205" i="27" s="1"/>
  <c r="O223" i="27"/>
  <c r="O185" i="27"/>
  <c r="O212" i="27" s="1"/>
  <c r="O239" i="27"/>
  <c r="O293" i="27" s="1"/>
  <c r="G178" i="27"/>
  <c r="G232" i="27"/>
  <c r="G286" i="27" s="1"/>
  <c r="P225" i="27"/>
  <c r="P279" i="27" s="1"/>
  <c r="P171" i="27"/>
  <c r="J226" i="27"/>
  <c r="J280" i="27" s="1"/>
  <c r="J172" i="27"/>
  <c r="H227" i="27"/>
  <c r="H173" i="27"/>
  <c r="I178" i="27"/>
  <c r="I232" i="27"/>
  <c r="I286" i="27" s="1"/>
  <c r="I169" i="27"/>
  <c r="I223" i="27"/>
  <c r="I277" i="27" s="1"/>
  <c r="I304" i="27" s="1"/>
  <c r="R235" i="27"/>
  <c r="R289" i="27" s="1"/>
  <c r="R181" i="27"/>
  <c r="L174" i="27"/>
  <c r="L228" i="27"/>
  <c r="L282" i="27" s="1"/>
  <c r="N222" i="27"/>
  <c r="N238" i="27"/>
  <c r="N292" i="27" s="1"/>
  <c r="N184" i="27"/>
  <c r="K228" i="27"/>
  <c r="K282" i="27" s="1"/>
  <c r="K174" i="27"/>
  <c r="C221" i="27"/>
  <c r="C275" i="27" s="1"/>
  <c r="C302" i="27" s="1"/>
  <c r="C167" i="27"/>
  <c r="C194" i="27" s="1"/>
  <c r="C237" i="27"/>
  <c r="C291" i="27" s="1"/>
  <c r="C318" i="27" s="1"/>
  <c r="C183" i="27"/>
  <c r="C210" i="27" s="1"/>
  <c r="E232" i="27"/>
  <c r="E286" i="27" s="1"/>
  <c r="E178" i="27"/>
  <c r="F225" i="27"/>
  <c r="F279" i="27" s="1"/>
  <c r="F171" i="27"/>
  <c r="F174" i="27"/>
  <c r="F228" i="27"/>
  <c r="F282" i="27" s="1"/>
  <c r="Q226" i="27"/>
  <c r="Q280" i="27" s="1"/>
  <c r="Q172" i="27"/>
  <c r="O167" i="27"/>
  <c r="O221" i="27"/>
  <c r="O275" i="27" s="1"/>
  <c r="I236" i="27"/>
  <c r="I290" i="27" s="1"/>
  <c r="I317" i="27" s="1"/>
  <c r="I182" i="27"/>
  <c r="N166" i="27"/>
  <c r="N220" i="27"/>
  <c r="N274" i="27" s="1"/>
  <c r="M223" i="27"/>
  <c r="M277" i="27" s="1"/>
  <c r="M169" i="27"/>
  <c r="M185" i="27"/>
  <c r="M212" i="27" s="1"/>
  <c r="M239" i="27"/>
  <c r="M293" i="27" s="1"/>
  <c r="Q185" i="27"/>
  <c r="Q212" i="27" s="1"/>
  <c r="Q239" i="27"/>
  <c r="D233" i="27"/>
  <c r="D287" i="27" s="1"/>
  <c r="D314" i="27" s="1"/>
  <c r="D179" i="27"/>
  <c r="D206" i="27" s="1"/>
  <c r="O232" i="27"/>
  <c r="G171" i="27"/>
  <c r="G225" i="27"/>
  <c r="G279" i="27" s="1"/>
  <c r="P226" i="27"/>
  <c r="P280" i="27" s="1"/>
  <c r="P172" i="27"/>
  <c r="J227" i="27"/>
  <c r="J281" i="27" s="1"/>
  <c r="J173" i="27"/>
  <c r="H166" i="27"/>
  <c r="H220" i="27"/>
  <c r="H274" i="27" s="1"/>
  <c r="H236" i="27"/>
  <c r="H290" i="27" s="1"/>
  <c r="H182" i="27"/>
  <c r="I184" i="27"/>
  <c r="I238" i="27"/>
  <c r="I292" i="27" s="1"/>
  <c r="R220" i="27"/>
  <c r="R274" i="27" s="1"/>
  <c r="R166" i="27"/>
  <c r="R182" i="27"/>
  <c r="R236" i="27"/>
  <c r="R290" i="27" s="1"/>
  <c r="L229" i="27"/>
  <c r="L283" i="27" s="1"/>
  <c r="L175" i="27"/>
  <c r="N223" i="27"/>
  <c r="N185" i="27"/>
  <c r="N212" i="27" s="1"/>
  <c r="N239" i="27"/>
  <c r="N293" i="27" s="1"/>
  <c r="K229" i="27"/>
  <c r="K283" i="27" s="1"/>
  <c r="K175" i="27"/>
  <c r="C222" i="27"/>
  <c r="C276" i="27" s="1"/>
  <c r="C303" i="27" s="1"/>
  <c r="C168" i="27"/>
  <c r="C195" i="27" s="1"/>
  <c r="C238" i="27"/>
  <c r="C292" i="27" s="1"/>
  <c r="C319" i="27" s="1"/>
  <c r="C184" i="27"/>
  <c r="C211" i="27" s="1"/>
  <c r="E233" i="27"/>
  <c r="E287" i="27" s="1"/>
  <c r="E179" i="27"/>
  <c r="F234" i="27"/>
  <c r="F288" i="27" s="1"/>
  <c r="F180" i="27"/>
  <c r="F183" i="27"/>
  <c r="F237" i="27"/>
  <c r="F291" i="27" s="1"/>
  <c r="M233" i="27"/>
  <c r="M287" i="27" s="1"/>
  <c r="M179" i="27"/>
  <c r="Q181" i="27"/>
  <c r="Q235" i="27"/>
  <c r="Q289" i="27" s="1"/>
  <c r="D173" i="27"/>
  <c r="D200" i="27" s="1"/>
  <c r="D227" i="27"/>
  <c r="D281" i="27" s="1"/>
  <c r="D308" i="27" s="1"/>
  <c r="O226" i="27"/>
  <c r="G173" i="27"/>
  <c r="G227" i="27"/>
  <c r="G281" i="27" s="1"/>
  <c r="P220" i="27"/>
  <c r="P274" i="27" s="1"/>
  <c r="P166" i="27"/>
  <c r="P236" i="27"/>
  <c r="P290" i="27" s="1"/>
  <c r="P182" i="27"/>
  <c r="J229" i="27"/>
  <c r="J283" i="27" s="1"/>
  <c r="J175" i="27"/>
  <c r="H168" i="27"/>
  <c r="H222" i="27"/>
  <c r="H276" i="27" s="1"/>
  <c r="H184" i="27"/>
  <c r="H238" i="27"/>
  <c r="H292" i="27" s="1"/>
  <c r="I237" i="27"/>
  <c r="I291" i="27" s="1"/>
  <c r="I183" i="27"/>
  <c r="R230" i="27"/>
  <c r="R284" i="27" s="1"/>
  <c r="R176" i="27"/>
  <c r="L223" i="27"/>
  <c r="L277" i="27" s="1"/>
  <c r="L304" i="27" s="1"/>
  <c r="L169" i="27"/>
  <c r="L185" i="27"/>
  <c r="L212" i="27" s="1"/>
  <c r="L239" i="27"/>
  <c r="L293" i="27" s="1"/>
  <c r="N233" i="27"/>
  <c r="N287" i="27" s="1"/>
  <c r="N179" i="27"/>
  <c r="K231" i="27"/>
  <c r="K285" i="27" s="1"/>
  <c r="K177" i="27"/>
  <c r="C170" i="27"/>
  <c r="C197" i="27" s="1"/>
  <c r="C224" i="27"/>
  <c r="C278" i="27" s="1"/>
  <c r="C305" i="27" s="1"/>
  <c r="C186" i="27"/>
  <c r="C213" i="27" s="1"/>
  <c r="C240" i="27"/>
  <c r="C294" i="27" s="1"/>
  <c r="C321" i="27" s="1"/>
  <c r="E181" i="27"/>
  <c r="E235" i="27"/>
  <c r="E289" i="27" s="1"/>
  <c r="F182" i="27"/>
  <c r="F236" i="27"/>
  <c r="F290" i="27" s="1"/>
  <c r="G238" i="27"/>
  <c r="G292" i="27" s="1"/>
  <c r="G184" i="27"/>
  <c r="L180" i="27"/>
  <c r="L234" i="27"/>
  <c r="L288" i="27" s="1"/>
  <c r="F185" i="27"/>
  <c r="F239" i="27"/>
  <c r="F293" i="27" s="1"/>
  <c r="Q184" i="27"/>
  <c r="Q238" i="27"/>
  <c r="Q292" i="27" s="1"/>
  <c r="J186" i="27"/>
  <c r="J213" i="27" s="1"/>
  <c r="J240" i="27"/>
  <c r="J294" i="27" s="1"/>
  <c r="J321" i="27" s="1"/>
  <c r="K171" i="27"/>
  <c r="K225" i="27"/>
  <c r="K279" i="27" s="1"/>
  <c r="C226" i="27"/>
  <c r="C280" i="27" s="1"/>
  <c r="C307" i="27" s="1"/>
  <c r="C172" i="27"/>
  <c r="C199" i="27" s="1"/>
  <c r="E167" i="27"/>
  <c r="E221" i="27"/>
  <c r="E275" i="27" s="1"/>
  <c r="E183" i="27"/>
  <c r="E237" i="27"/>
  <c r="E291" i="27" s="1"/>
  <c r="F176" i="27"/>
  <c r="F230" i="27"/>
  <c r="F284" i="27" s="1"/>
  <c r="Q170" i="27"/>
  <c r="Q197" i="27" s="1"/>
  <c r="Q224" i="27"/>
  <c r="Q278" i="27" s="1"/>
  <c r="Q305" i="27" s="1"/>
  <c r="R225" i="27"/>
  <c r="R279" i="27" s="1"/>
  <c r="R171" i="27"/>
  <c r="K180" i="27"/>
  <c r="K234" i="27"/>
  <c r="K288" i="27" s="1"/>
  <c r="E222" i="27"/>
  <c r="E276" i="27" s="1"/>
  <c r="E168" i="27"/>
  <c r="O246" i="27"/>
  <c r="J268" i="27"/>
  <c r="F268" i="27"/>
  <c r="I268" i="27"/>
  <c r="D268" i="27"/>
  <c r="R273" i="27"/>
  <c r="M221" i="27"/>
  <c r="M275" i="27" s="1"/>
  <c r="M167" i="27"/>
  <c r="Q180" i="27"/>
  <c r="Q234" i="27"/>
  <c r="Q288" i="27" s="1"/>
  <c r="D223" i="27"/>
  <c r="D277" i="27" s="1"/>
  <c r="D304" i="27" s="1"/>
  <c r="D169" i="27"/>
  <c r="D196" i="27" s="1"/>
  <c r="D239" i="27"/>
  <c r="D293" i="27" s="1"/>
  <c r="D320" i="27" s="1"/>
  <c r="D185" i="27"/>
  <c r="D212" i="27" s="1"/>
  <c r="O230" i="27"/>
  <c r="G169" i="27"/>
  <c r="G223" i="27"/>
  <c r="G277" i="27" s="1"/>
  <c r="G239" i="27"/>
  <c r="G293" i="27" s="1"/>
  <c r="G185" i="27"/>
  <c r="G212" i="27" s="1"/>
  <c r="P232" i="27"/>
  <c r="P286" i="27" s="1"/>
  <c r="P178" i="27"/>
  <c r="J171" i="27"/>
  <c r="J225" i="27"/>
  <c r="J279" i="27" s="1"/>
  <c r="H226" i="27"/>
  <c r="H280" i="27" s="1"/>
  <c r="H172" i="27"/>
  <c r="I224" i="27"/>
  <c r="I278" i="27" s="1"/>
  <c r="I305" i="27" s="1"/>
  <c r="I170" i="27"/>
  <c r="I197" i="27" s="1"/>
  <c r="R226" i="27"/>
  <c r="R280" i="27" s="1"/>
  <c r="R172" i="27"/>
  <c r="L173" i="27"/>
  <c r="L227" i="27"/>
  <c r="L281" i="27" s="1"/>
  <c r="N221" i="27"/>
  <c r="N275" i="27" s="1"/>
  <c r="N167" i="27"/>
  <c r="N183" i="27"/>
  <c r="N237" i="27"/>
  <c r="N291" i="27" s="1"/>
  <c r="K235" i="27"/>
  <c r="K289" i="27" s="1"/>
  <c r="K181" i="27"/>
  <c r="C174" i="27"/>
  <c r="C201" i="27" s="1"/>
  <c r="C228" i="27"/>
  <c r="C282" i="27" s="1"/>
  <c r="C309" i="27" s="1"/>
  <c r="E169" i="27"/>
  <c r="E223" i="27"/>
  <c r="E277" i="27" s="1"/>
  <c r="E304" i="27" s="1"/>
  <c r="E185" i="27"/>
  <c r="E239" i="27"/>
  <c r="E293" i="27" s="1"/>
  <c r="F232" i="27"/>
  <c r="F286" i="27" s="1"/>
  <c r="F178" i="27"/>
  <c r="F221" i="27"/>
  <c r="F275" i="27" s="1"/>
  <c r="F167" i="27"/>
  <c r="O183" i="27"/>
  <c r="O237" i="27"/>
  <c r="O291" i="27" s="1"/>
  <c r="L172" i="27"/>
  <c r="L226" i="27"/>
  <c r="L280" i="27" s="1"/>
  <c r="F223" i="27"/>
  <c r="F277" i="27" s="1"/>
  <c r="F304" i="27" s="1"/>
  <c r="F169" i="27"/>
  <c r="G168" i="27"/>
  <c r="G222" i="27"/>
  <c r="G276" i="27" s="1"/>
  <c r="I221" i="27"/>
  <c r="I275" i="27" s="1"/>
  <c r="I167" i="27"/>
  <c r="D285" i="27"/>
  <c r="D312" i="27" s="1"/>
  <c r="M170" i="27"/>
  <c r="M197" i="27" s="1"/>
  <c r="M224" i="27"/>
  <c r="M278" i="27" s="1"/>
  <c r="M305" i="27" s="1"/>
  <c r="M240" i="27"/>
  <c r="M294" i="27" s="1"/>
  <c r="M321" i="27" s="1"/>
  <c r="M186" i="27"/>
  <c r="D172" i="27"/>
  <c r="D199" i="27" s="1"/>
  <c r="D226" i="27"/>
  <c r="D280" i="27" s="1"/>
  <c r="D307" i="27" s="1"/>
  <c r="O225" i="27"/>
  <c r="O279" i="27" s="1"/>
  <c r="O171" i="27"/>
  <c r="G226" i="27"/>
  <c r="G280" i="27" s="1"/>
  <c r="G172" i="27"/>
  <c r="P227" i="27"/>
  <c r="P281" i="27" s="1"/>
  <c r="P173" i="27"/>
  <c r="J220" i="27"/>
  <c r="J274" i="27" s="1"/>
  <c r="J166" i="27"/>
  <c r="J182" i="27"/>
  <c r="J236" i="27"/>
  <c r="J290" i="27" s="1"/>
  <c r="H229" i="27"/>
  <c r="H283" i="27" s="1"/>
  <c r="H175" i="27"/>
  <c r="I229" i="27"/>
  <c r="I283" i="27" s="1"/>
  <c r="I175" i="27"/>
  <c r="I185" i="27"/>
  <c r="I212" i="27" s="1"/>
  <c r="I239" i="27"/>
  <c r="I293" i="27" s="1"/>
  <c r="R229" i="27"/>
  <c r="R283" i="27" s="1"/>
  <c r="R175" i="27"/>
  <c r="L168" i="27"/>
  <c r="L222" i="27"/>
  <c r="L276" i="27" s="1"/>
  <c r="L238" i="27"/>
  <c r="L292" i="27" s="1"/>
  <c r="L184" i="27"/>
  <c r="N178" i="27"/>
  <c r="N232" i="27"/>
  <c r="N286" i="27" s="1"/>
  <c r="K222" i="27"/>
  <c r="K276" i="27" s="1"/>
  <c r="K168" i="27"/>
  <c r="K238" i="27"/>
  <c r="K292" i="27" s="1"/>
  <c r="K184" i="27"/>
  <c r="C231" i="27"/>
  <c r="C285" i="27" s="1"/>
  <c r="C312" i="27" s="1"/>
  <c r="C177" i="27"/>
  <c r="C204" i="27" s="1"/>
  <c r="E172" i="27"/>
  <c r="E226" i="27"/>
  <c r="E280" i="27" s="1"/>
  <c r="F227" i="27"/>
  <c r="F281" i="27" s="1"/>
  <c r="F173" i="27"/>
  <c r="E220" i="27"/>
  <c r="E274" i="27" s="1"/>
  <c r="E166" i="27"/>
  <c r="M236" i="27"/>
  <c r="M290" i="27" s="1"/>
  <c r="M182" i="27"/>
  <c r="O175" i="27"/>
  <c r="O229" i="27"/>
  <c r="O283" i="27" s="1"/>
  <c r="H233" i="27"/>
  <c r="H287" i="27" s="1"/>
  <c r="H179" i="27"/>
  <c r="E176" i="27"/>
  <c r="E230" i="27"/>
  <c r="E284" i="27" s="1"/>
  <c r="M180" i="27"/>
  <c r="M234" i="27"/>
  <c r="M288" i="27" s="1"/>
  <c r="Q222" i="27"/>
  <c r="Q276" i="27" s="1"/>
  <c r="Q168" i="27"/>
  <c r="D166" i="27"/>
  <c r="D193" i="27" s="1"/>
  <c r="D220" i="27"/>
  <c r="D274" i="27" s="1"/>
  <c r="D301" i="27" s="1"/>
  <c r="D182" i="27"/>
  <c r="D209" i="27" s="1"/>
  <c r="D236" i="27"/>
  <c r="D290" i="27" s="1"/>
  <c r="D317" i="27" s="1"/>
  <c r="O235" i="27"/>
  <c r="O289" i="27" s="1"/>
  <c r="O181" i="27"/>
  <c r="G228" i="27"/>
  <c r="G282" i="27" s="1"/>
  <c r="G174" i="27"/>
  <c r="P221" i="27"/>
  <c r="P275" i="27" s="1"/>
  <c r="P167" i="27"/>
  <c r="P237" i="27"/>
  <c r="P291" i="27" s="1"/>
  <c r="P183" i="27"/>
  <c r="J230" i="27"/>
  <c r="J284" i="27" s="1"/>
  <c r="J176" i="27"/>
  <c r="H169" i="27"/>
  <c r="H223" i="27"/>
  <c r="H277" i="27" s="1"/>
  <c r="H239" i="27"/>
  <c r="H293" i="27" s="1"/>
  <c r="H185" i="27"/>
  <c r="H212" i="27" s="1"/>
  <c r="I220" i="27"/>
  <c r="I274" i="27" s="1"/>
  <c r="I166" i="27"/>
  <c r="R223" i="27"/>
  <c r="R277" i="27" s="1"/>
  <c r="R169" i="27"/>
  <c r="R185" i="27"/>
  <c r="R212" i="27" s="1"/>
  <c r="R239" i="27"/>
  <c r="R293" i="27" s="1"/>
  <c r="L232" i="27"/>
  <c r="L286" i="27" s="1"/>
  <c r="L178" i="27"/>
  <c r="N226" i="27"/>
  <c r="N280" i="27" s="1"/>
  <c r="N172" i="27"/>
  <c r="K170" i="27"/>
  <c r="K197" i="27" s="1"/>
  <c r="K224" i="27"/>
  <c r="K278" i="27" s="1"/>
  <c r="K305" i="27" s="1"/>
  <c r="K186" i="27"/>
  <c r="K213" i="27" s="1"/>
  <c r="K240" i="27"/>
  <c r="K294" i="27" s="1"/>
  <c r="K321" i="27" s="1"/>
  <c r="C179" i="27"/>
  <c r="C206" i="27" s="1"/>
  <c r="C233" i="27"/>
  <c r="C287" i="27" s="1"/>
  <c r="C314" i="27" s="1"/>
  <c r="M173" i="27"/>
  <c r="M227" i="27"/>
  <c r="M281" i="27" s="1"/>
  <c r="Q237" i="27"/>
  <c r="Q236" i="27"/>
  <c r="Q290" i="27" s="1"/>
  <c r="Q182" i="27"/>
  <c r="D175" i="27"/>
  <c r="D202" i="27" s="1"/>
  <c r="D229" i="27"/>
  <c r="D283" i="27" s="1"/>
  <c r="D310" i="27" s="1"/>
  <c r="O166" i="27"/>
  <c r="O220" i="27"/>
  <c r="O274" i="27" s="1"/>
  <c r="O182" i="27"/>
  <c r="O236" i="27"/>
  <c r="O290" i="27" s="1"/>
  <c r="G175" i="27"/>
  <c r="G229" i="27"/>
  <c r="G283" i="27" s="1"/>
  <c r="P168" i="27"/>
  <c r="P222" i="27"/>
  <c r="P276" i="27" s="1"/>
  <c r="P184" i="27"/>
  <c r="P238" i="27"/>
  <c r="P292" i="27" s="1"/>
  <c r="J231" i="27"/>
  <c r="J285" i="27" s="1"/>
  <c r="J177" i="27"/>
  <c r="H170" i="27"/>
  <c r="H197" i="27" s="1"/>
  <c r="H224" i="27"/>
  <c r="H278" i="27" s="1"/>
  <c r="H305" i="27" s="1"/>
  <c r="H240" i="27"/>
  <c r="H294" i="27" s="1"/>
  <c r="H321" i="27" s="1"/>
  <c r="H186" i="27"/>
  <c r="H213" i="27" s="1"/>
  <c r="I228" i="27"/>
  <c r="I282" i="27" s="1"/>
  <c r="I174" i="27"/>
  <c r="R170" i="27"/>
  <c r="R197" i="27" s="1"/>
  <c r="R224" i="27"/>
  <c r="R278" i="27" s="1"/>
  <c r="R305" i="27" s="1"/>
  <c r="R240" i="27"/>
  <c r="R294" i="27" s="1"/>
  <c r="R321" i="27" s="1"/>
  <c r="R186" i="27"/>
  <c r="L233" i="27"/>
  <c r="L287" i="27" s="1"/>
  <c r="L179" i="27"/>
  <c r="N235" i="27"/>
  <c r="F187" i="27"/>
  <c r="M273" i="27"/>
  <c r="Q165" i="27"/>
  <c r="F273" i="27"/>
  <c r="D273" i="27"/>
  <c r="D300" i="27" s="1"/>
  <c r="D68" i="84"/>
  <c r="D187" i="27"/>
  <c r="D214" i="27" s="1"/>
  <c r="M268" i="27"/>
  <c r="L273" i="27"/>
  <c r="E187" i="27"/>
  <c r="M183" i="27"/>
  <c r="M237" i="27"/>
  <c r="M291" i="27" s="1"/>
  <c r="M168" i="27"/>
  <c r="M222" i="27"/>
  <c r="M276" i="27" s="1"/>
  <c r="M238" i="27"/>
  <c r="M292" i="27" s="1"/>
  <c r="M184" i="27"/>
  <c r="Q225" i="27"/>
  <c r="Q279" i="27" s="1"/>
  <c r="Q171" i="27"/>
  <c r="D224" i="27"/>
  <c r="D278" i="27" s="1"/>
  <c r="D305" i="27" s="1"/>
  <c r="D170" i="27"/>
  <c r="D197" i="27" s="1"/>
  <c r="D240" i="27"/>
  <c r="D294" i="27" s="1"/>
  <c r="D321" i="27" s="1"/>
  <c r="D186" i="27"/>
  <c r="D213" i="27" s="1"/>
  <c r="O177" i="27"/>
  <c r="O231" i="27"/>
  <c r="O285" i="27" s="1"/>
  <c r="G170" i="27"/>
  <c r="G197" i="27" s="1"/>
  <c r="G224" i="27"/>
  <c r="G278" i="27" s="1"/>
  <c r="G305" i="27" s="1"/>
  <c r="G186" i="27"/>
  <c r="G213" i="27" s="1"/>
  <c r="G240" i="27"/>
  <c r="G294" i="27" s="1"/>
  <c r="G321" i="27" s="1"/>
  <c r="P233" i="27"/>
  <c r="P287" i="27" s="1"/>
  <c r="P179" i="27"/>
  <c r="J234" i="27"/>
  <c r="J288" i="27" s="1"/>
  <c r="J180" i="27"/>
  <c r="H235" i="27"/>
  <c r="H289" i="27" s="1"/>
  <c r="H181" i="27"/>
  <c r="I176" i="27"/>
  <c r="I230" i="27"/>
  <c r="I284" i="27" s="1"/>
  <c r="R227" i="27"/>
  <c r="R281" i="27" s="1"/>
  <c r="R173" i="27"/>
  <c r="L166" i="27"/>
  <c r="L220" i="27"/>
  <c r="L274" i="27" s="1"/>
  <c r="L236" i="27"/>
  <c r="L290" i="27" s="1"/>
  <c r="L317" i="27" s="1"/>
  <c r="L182" i="27"/>
  <c r="N176" i="27"/>
  <c r="N230" i="27"/>
  <c r="N284" i="27" s="1"/>
  <c r="K166" i="27"/>
  <c r="K220" i="27"/>
  <c r="K274" i="27" s="1"/>
  <c r="K236" i="27"/>
  <c r="K290" i="27" s="1"/>
  <c r="K182" i="27"/>
  <c r="C175" i="27"/>
  <c r="C202" i="27" s="1"/>
  <c r="C229" i="27"/>
  <c r="C283" i="27" s="1"/>
  <c r="C310" i="27" s="1"/>
  <c r="E224" i="27"/>
  <c r="E278" i="27" s="1"/>
  <c r="E305" i="27" s="1"/>
  <c r="E170" i="27"/>
  <c r="E197" i="27" s="1"/>
  <c r="E186" i="27"/>
  <c r="E213" i="27" s="1"/>
  <c r="E240" i="27"/>
  <c r="E294" i="27" s="1"/>
  <c r="E321" i="27" s="1"/>
  <c r="F233" i="27"/>
  <c r="F287" i="27" s="1"/>
  <c r="F179" i="27"/>
  <c r="F229" i="27"/>
  <c r="F283" i="27" s="1"/>
  <c r="F175" i="27"/>
  <c r="G288" i="27"/>
  <c r="D222" i="27"/>
  <c r="D276" i="27" s="1"/>
  <c r="D303" i="27" s="1"/>
  <c r="D168" i="27"/>
  <c r="D195" i="27" s="1"/>
  <c r="P185" i="27"/>
  <c r="P212" i="27" s="1"/>
  <c r="P239" i="27"/>
  <c r="P293" i="27" s="1"/>
  <c r="R179" i="27"/>
  <c r="R233" i="27"/>
  <c r="R287" i="27" s="1"/>
  <c r="F231" i="27"/>
  <c r="F285" i="27" s="1"/>
  <c r="F177" i="27"/>
  <c r="M286" i="27"/>
  <c r="M177" i="27"/>
  <c r="M231" i="27"/>
  <c r="M285" i="27" s="1"/>
  <c r="Q233" i="27"/>
  <c r="D225" i="27"/>
  <c r="D279" i="27" s="1"/>
  <c r="D306" i="27" s="1"/>
  <c r="D171" i="27"/>
  <c r="D198" i="27" s="1"/>
  <c r="O170" i="27"/>
  <c r="O197" i="27" s="1"/>
  <c r="O224" i="27"/>
  <c r="O278" i="27" s="1"/>
  <c r="O305" i="27" s="1"/>
  <c r="O186" i="27"/>
  <c r="O240" i="27"/>
  <c r="O294" i="27" s="1"/>
  <c r="O321" i="27" s="1"/>
  <c r="G233" i="27"/>
  <c r="G287" i="27" s="1"/>
  <c r="G179" i="27"/>
  <c r="P234" i="27"/>
  <c r="P288" i="27" s="1"/>
  <c r="P180" i="27"/>
  <c r="J181" i="27"/>
  <c r="J235" i="27"/>
  <c r="J289" i="27" s="1"/>
  <c r="H228" i="27"/>
  <c r="H282" i="27" s="1"/>
  <c r="H174" i="27"/>
  <c r="I186" i="27"/>
  <c r="I213" i="27" s="1"/>
  <c r="I240" i="27"/>
  <c r="I294" i="27" s="1"/>
  <c r="I321" i="27" s="1"/>
  <c r="I177" i="27"/>
  <c r="I231" i="27"/>
  <c r="I285" i="27" s="1"/>
  <c r="R228" i="27"/>
  <c r="R282" i="27" s="1"/>
  <c r="R174" i="27"/>
  <c r="L221" i="27"/>
  <c r="L275" i="27" s="1"/>
  <c r="L167" i="27"/>
  <c r="L183" i="27"/>
  <c r="L237" i="27"/>
  <c r="L291" i="27" s="1"/>
  <c r="N231" i="27"/>
  <c r="K221" i="27"/>
  <c r="K275" i="27" s="1"/>
  <c r="K167" i="27"/>
  <c r="K183" i="27"/>
  <c r="K237" i="27"/>
  <c r="K291" i="27" s="1"/>
  <c r="C230" i="27"/>
  <c r="C284" i="27" s="1"/>
  <c r="C311" i="27" s="1"/>
  <c r="C176" i="27"/>
  <c r="C203" i="27" s="1"/>
  <c r="E225" i="27"/>
  <c r="E279" i="27" s="1"/>
  <c r="E171" i="27"/>
  <c r="F226" i="27"/>
  <c r="F280" i="27" s="1"/>
  <c r="F172" i="27"/>
  <c r="E228" i="27"/>
  <c r="E282" i="27" s="1"/>
  <c r="E174" i="27"/>
  <c r="M225" i="27"/>
  <c r="M279" i="27" s="1"/>
  <c r="M171" i="27"/>
  <c r="Q221" i="27"/>
  <c r="Q220" i="27"/>
  <c r="D181" i="27"/>
  <c r="D208" i="27" s="1"/>
  <c r="D235" i="27"/>
  <c r="D289" i="27" s="1"/>
  <c r="D316" i="27" s="1"/>
  <c r="O234" i="27"/>
  <c r="O288" i="27" s="1"/>
  <c r="O180" i="27"/>
  <c r="G235" i="27"/>
  <c r="G289" i="27" s="1"/>
  <c r="G181" i="27"/>
  <c r="P228" i="27"/>
  <c r="P282" i="27" s="1"/>
  <c r="P174" i="27"/>
  <c r="J221" i="27"/>
  <c r="J275" i="27" s="1"/>
  <c r="J167" i="27"/>
  <c r="J237" i="27"/>
  <c r="J291" i="27" s="1"/>
  <c r="J183" i="27"/>
  <c r="H176" i="27"/>
  <c r="H230" i="27"/>
  <c r="H284" i="27" s="1"/>
  <c r="I233" i="27"/>
  <c r="I287" i="27" s="1"/>
  <c r="I179" i="27"/>
  <c r="R222" i="27"/>
  <c r="R276" i="27" s="1"/>
  <c r="R168" i="27"/>
  <c r="R184" i="27"/>
  <c r="R238" i="27"/>
  <c r="R292" i="27" s="1"/>
  <c r="L231" i="27"/>
  <c r="L285" i="27" s="1"/>
  <c r="L177" i="27"/>
  <c r="N225" i="27"/>
  <c r="K169" i="27"/>
  <c r="K223" i="27"/>
  <c r="K277" i="27" s="1"/>
  <c r="K304" i="27" s="1"/>
  <c r="K239" i="27"/>
  <c r="K293" i="27" s="1"/>
  <c r="K185" i="27"/>
  <c r="K212" i="27" s="1"/>
  <c r="C178" i="27"/>
  <c r="C205" i="27" s="1"/>
  <c r="C232" i="27"/>
  <c r="C286" i="27" s="1"/>
  <c r="C313" i="27" s="1"/>
  <c r="E173" i="27"/>
  <c r="E227" i="27"/>
  <c r="E281" i="27" s="1"/>
  <c r="F166" i="27"/>
  <c r="F220" i="27"/>
  <c r="F274" i="27" s="1"/>
  <c r="D176" i="27"/>
  <c r="D203" i="27" s="1"/>
  <c r="D230" i="27"/>
  <c r="D284" i="27" s="1"/>
  <c r="D311" i="27" s="1"/>
  <c r="H225" i="27"/>
  <c r="H279" i="27" s="1"/>
  <c r="H171" i="27"/>
  <c r="C181" i="27"/>
  <c r="C208" i="27" s="1"/>
  <c r="C235" i="27"/>
  <c r="C289" i="27" s="1"/>
  <c r="C316" i="27" s="1"/>
  <c r="M220" i="27"/>
  <c r="M274" i="27" s="1"/>
  <c r="M166" i="27"/>
  <c r="G230" i="27"/>
  <c r="G284" i="27" s="1"/>
  <c r="G176" i="27"/>
  <c r="H281" i="27"/>
  <c r="K179" i="27"/>
  <c r="K233" i="27"/>
  <c r="K287" i="27" s="1"/>
  <c r="C234" i="27"/>
  <c r="C288" i="27" s="1"/>
  <c r="C315" i="27" s="1"/>
  <c r="C180" i="27"/>
  <c r="C207" i="27" s="1"/>
  <c r="E229" i="27"/>
  <c r="E283" i="27" s="1"/>
  <c r="E175" i="27"/>
  <c r="F222" i="27"/>
  <c r="F276" i="27" s="1"/>
  <c r="F168" i="27"/>
  <c r="F238" i="27"/>
  <c r="F292" i="27" s="1"/>
  <c r="F184" i="27"/>
  <c r="M174" i="27"/>
  <c r="M228" i="27"/>
  <c r="M282" i="27" s="1"/>
  <c r="P223" i="27"/>
  <c r="P277" i="27" s="1"/>
  <c r="P169" i="27"/>
  <c r="N174" i="27"/>
  <c r="N228" i="27"/>
  <c r="N282" i="27" s="1"/>
  <c r="C227" i="27"/>
  <c r="C281" i="27" s="1"/>
  <c r="C308" i="27" s="1"/>
  <c r="C173" i="27"/>
  <c r="C200" i="27" s="1"/>
  <c r="N246" i="27"/>
  <c r="H273" i="27"/>
  <c r="H268" i="27"/>
  <c r="P273" i="27"/>
  <c r="P268" i="27"/>
  <c r="R268" i="27"/>
  <c r="C273" i="27"/>
  <c r="C300" i="27" s="1"/>
  <c r="D68" i="83"/>
  <c r="L268" i="27"/>
  <c r="K268" i="27"/>
  <c r="M187" i="27"/>
  <c r="O165" i="27"/>
  <c r="E273" i="27"/>
  <c r="J273" i="27"/>
  <c r="Q266" i="27"/>
  <c r="Q257" i="27"/>
  <c r="Q260" i="27"/>
  <c r="Q248" i="27"/>
  <c r="N252" i="27"/>
  <c r="N249" i="27"/>
  <c r="N258" i="27"/>
  <c r="Q247" i="27"/>
  <c r="O259" i="27"/>
  <c r="Q264" i="27"/>
  <c r="O250" i="27"/>
  <c r="Q256" i="27"/>
  <c r="Q283" i="27" s="1"/>
  <c r="O255" i="27"/>
  <c r="O282" i="27" s="1"/>
  <c r="N250" i="27"/>
  <c r="O257" i="27"/>
  <c r="N256" i="27"/>
  <c r="N262" i="27"/>
  <c r="O253" i="27"/>
  <c r="N279" i="27" l="1"/>
  <c r="R187" i="27"/>
  <c r="K187" i="27"/>
  <c r="O280" i="27"/>
  <c r="P187" i="27"/>
  <c r="Q291" i="27"/>
  <c r="Q275" i="27"/>
  <c r="J241" i="27"/>
  <c r="J295" i="27" s="1"/>
  <c r="J187" i="27"/>
  <c r="Q241" i="27"/>
  <c r="Q274" i="27"/>
  <c r="E241" i="27"/>
  <c r="E295" i="27" s="1"/>
  <c r="H187" i="27"/>
  <c r="H241" i="27"/>
  <c r="H295" i="27" s="1"/>
  <c r="C187" i="27"/>
  <c r="C214" i="27" s="1"/>
  <c r="I187" i="27"/>
  <c r="C241" i="27"/>
  <c r="C295" i="27" s="1"/>
  <c r="C322" i="27" s="1"/>
  <c r="G241" i="27"/>
  <c r="G295" i="27" s="1"/>
  <c r="N268" i="27"/>
  <c r="N171" i="27"/>
  <c r="Q166" i="27"/>
  <c r="N285" i="27"/>
  <c r="N181" i="27"/>
  <c r="O176" i="27"/>
  <c r="P241" i="27"/>
  <c r="P295" i="27" s="1"/>
  <c r="O187" i="27"/>
  <c r="Q176" i="27"/>
  <c r="N187" i="27"/>
  <c r="Q179" i="27"/>
  <c r="M241" i="27"/>
  <c r="M295" i="27" s="1"/>
  <c r="N289" i="27"/>
  <c r="O284" i="27"/>
  <c r="R241" i="27"/>
  <c r="R295" i="27" s="1"/>
  <c r="G187" i="27"/>
  <c r="N168" i="27"/>
  <c r="O169" i="27"/>
  <c r="O241" i="27"/>
  <c r="I241" i="27"/>
  <c r="I295" i="27" s="1"/>
  <c r="Q284" i="27"/>
  <c r="Q175" i="27"/>
  <c r="Q167" i="27"/>
  <c r="Q287" i="27"/>
  <c r="F241" i="27"/>
  <c r="F295" i="27" s="1"/>
  <c r="Q183" i="27"/>
  <c r="N273" i="27"/>
  <c r="N277" i="27"/>
  <c r="O286" i="27"/>
  <c r="Q293" i="27"/>
  <c r="N276" i="27"/>
  <c r="O277" i="27"/>
  <c r="Q268" i="27"/>
  <c r="O174" i="27"/>
  <c r="N175" i="27"/>
  <c r="N177" i="27"/>
  <c r="L241" i="27"/>
  <c r="L295" i="27" s="1"/>
  <c r="D241" i="27"/>
  <c r="D295" i="27" s="1"/>
  <c r="D322" i="27" s="1"/>
  <c r="N241" i="27"/>
  <c r="O273" i="27"/>
  <c r="O268" i="27"/>
  <c r="O172" i="27"/>
  <c r="N169" i="27"/>
  <c r="O178" i="27"/>
  <c r="K241" i="27"/>
  <c r="K295" i="27" s="1"/>
  <c r="Q187" i="27"/>
  <c r="N283" i="27"/>
  <c r="Q295" i="27" l="1"/>
  <c r="N295" i="27"/>
  <c r="O295" i="27"/>
  <c r="C119" i="84" l="1"/>
  <c r="C122" i="83" l="1"/>
  <c r="C110" i="84" l="1"/>
  <c r="C111" i="83"/>
  <c r="C115" i="83" l="1"/>
  <c r="C120" i="83" l="1"/>
  <c r="C112" i="84" l="1"/>
  <c r="C113" i="83"/>
  <c r="C117" i="83" l="1"/>
  <c r="C109" i="84" l="1"/>
  <c r="C108" i="84" s="1"/>
  <c r="C110" i="83"/>
  <c r="C109" i="83" s="1"/>
  <c r="C118" i="84" l="1"/>
  <c r="C117" i="84" s="1"/>
  <c r="C119" i="83"/>
  <c r="C116" i="83" l="1"/>
  <c r="C114" i="83"/>
  <c r="C113" i="84"/>
  <c r="C118" i="83"/>
  <c r="C120" i="84" l="1"/>
  <c r="C111" i="84"/>
  <c r="C112" i="83"/>
  <c r="C121" i="83" l="1"/>
  <c r="C121" i="84" l="1"/>
  <c r="C122" i="84" l="1"/>
  <c r="C123" i="83" l="1"/>
  <c r="C7" i="84" l="1"/>
  <c r="C7" i="83"/>
  <c r="D7" i="84"/>
  <c r="D7" i="83"/>
  <c r="D8" i="83" l="1"/>
  <c r="D8" i="84"/>
  <c r="C8" i="84"/>
  <c r="C8" i="83"/>
  <c r="D43" i="84" l="1"/>
  <c r="D43" i="83"/>
  <c r="D42" i="84"/>
  <c r="D42" i="83"/>
  <c r="D44" i="84" l="1"/>
  <c r="D44" i="83"/>
  <c r="U98" i="27" l="1"/>
  <c r="U65" i="26"/>
  <c r="U106" i="27"/>
  <c r="U57" i="26"/>
  <c r="U102" i="27"/>
  <c r="U197" i="26"/>
  <c r="U311" i="27"/>
  <c r="U99" i="27"/>
  <c r="U195" i="26"/>
  <c r="U60" i="26"/>
  <c r="U95" i="27"/>
  <c r="U59" i="26"/>
  <c r="U103" i="27"/>
  <c r="U201" i="27"/>
  <c r="U92" i="27"/>
  <c r="U55" i="26"/>
  <c r="U306" i="27"/>
  <c r="U200" i="26"/>
  <c r="U67" i="26"/>
  <c r="U193" i="27"/>
  <c r="U85" i="27"/>
  <c r="U87" i="27"/>
  <c r="U318" i="27"/>
  <c r="U204" i="26"/>
  <c r="U68" i="26"/>
  <c r="U63" i="83" s="1"/>
  <c r="U316" i="27"/>
  <c r="U307" i="27"/>
  <c r="U319" i="27"/>
  <c r="U204" i="27"/>
  <c r="U86" i="27"/>
  <c r="U208" i="27"/>
  <c r="U201" i="26"/>
  <c r="U93" i="27"/>
  <c r="U131" i="26"/>
  <c r="U194" i="26"/>
  <c r="U320" i="27"/>
  <c r="U203" i="26"/>
  <c r="U104" i="27"/>
  <c r="U88" i="27"/>
  <c r="U94" i="27"/>
  <c r="U62" i="26"/>
  <c r="U132" i="26"/>
  <c r="U303" i="27"/>
  <c r="U205" i="27"/>
  <c r="U127" i="26"/>
  <c r="U210" i="27"/>
  <c r="U137" i="26"/>
  <c r="U65" i="83" s="1"/>
  <c r="U101" i="27"/>
  <c r="U125" i="26"/>
  <c r="U84" i="27"/>
  <c r="U315" i="27"/>
  <c r="U206" i="27"/>
  <c r="U105" i="27"/>
  <c r="U192" i="27"/>
  <c r="U134" i="26"/>
  <c r="U302" i="27"/>
  <c r="U133" i="26"/>
  <c r="U100" i="27"/>
  <c r="U126" i="26"/>
  <c r="U198" i="27"/>
  <c r="U56" i="26"/>
  <c r="U213" i="27"/>
  <c r="U313" i="27"/>
  <c r="U64" i="26"/>
  <c r="U312" i="27"/>
  <c r="U96" i="27"/>
  <c r="U200" i="27"/>
  <c r="U198" i="26"/>
  <c r="U91" i="27"/>
  <c r="U301" i="27"/>
  <c r="U310" i="27"/>
  <c r="U304" i="27"/>
  <c r="U195" i="27"/>
  <c r="U199" i="27"/>
  <c r="U196" i="27"/>
  <c r="U129" i="26"/>
  <c r="U194" i="27"/>
  <c r="U90" i="27"/>
  <c r="U58" i="26"/>
  <c r="U128" i="26"/>
  <c r="U211" i="27"/>
  <c r="U61" i="26"/>
  <c r="U130" i="26"/>
  <c r="U124" i="26"/>
  <c r="U314" i="27"/>
  <c r="U97" i="27"/>
  <c r="U135" i="26"/>
  <c r="U196" i="26"/>
  <c r="U202" i="27"/>
  <c r="U300" i="27"/>
  <c r="U203" i="27"/>
  <c r="U199" i="26"/>
  <c r="U317" i="27"/>
  <c r="U66" i="26"/>
  <c r="U136" i="26"/>
  <c r="U207" i="27"/>
  <c r="U63" i="26"/>
  <c r="U209" i="27"/>
  <c r="U206" i="26"/>
  <c r="U67" i="83" s="1"/>
  <c r="U308" i="27"/>
  <c r="U309" i="27"/>
  <c r="U214" i="27"/>
  <c r="U193" i="26"/>
  <c r="U322" i="27"/>
  <c r="U37" i="83"/>
  <c r="M60" i="26"/>
  <c r="M55" i="26"/>
  <c r="M67" i="26"/>
  <c r="M65" i="26"/>
  <c r="M68" i="26"/>
  <c r="M136" i="26"/>
  <c r="M196" i="26"/>
  <c r="M193" i="26"/>
  <c r="M128" i="26"/>
  <c r="M137" i="26"/>
  <c r="M66" i="26"/>
  <c r="M58" i="26"/>
  <c r="M129" i="26"/>
  <c r="M59" i="26"/>
  <c r="M132" i="26"/>
  <c r="M195" i="26"/>
  <c r="M203" i="26"/>
  <c r="M133" i="26"/>
  <c r="M135" i="26"/>
  <c r="M206" i="26"/>
  <c r="M131" i="26"/>
  <c r="M56" i="26"/>
  <c r="M197" i="26"/>
  <c r="M204" i="26"/>
  <c r="M201" i="26"/>
  <c r="M61" i="26"/>
  <c r="M198" i="26"/>
  <c r="M199" i="26"/>
  <c r="M134" i="26"/>
  <c r="M130" i="26"/>
  <c r="M64" i="26"/>
  <c r="M124" i="26"/>
  <c r="M200" i="26"/>
  <c r="M127" i="26"/>
  <c r="M194" i="26"/>
  <c r="M57" i="26"/>
  <c r="M63" i="26"/>
  <c r="M126" i="26"/>
  <c r="M62" i="26"/>
  <c r="M125" i="26"/>
  <c r="M37" i="84"/>
  <c r="M37" i="83"/>
  <c r="M86" i="27"/>
  <c r="M90" i="27"/>
  <c r="M102" i="27"/>
  <c r="M106" i="27"/>
  <c r="M96" i="27"/>
  <c r="M100" i="27"/>
  <c r="M104" i="27"/>
  <c r="M92" i="27"/>
  <c r="M98" i="27"/>
  <c r="M84" i="27"/>
  <c r="M88" i="27"/>
  <c r="M94" i="27"/>
  <c r="M97" i="27"/>
  <c r="M103" i="27"/>
  <c r="M95" i="27"/>
  <c r="M91" i="27"/>
  <c r="M85" i="27"/>
  <c r="M99" i="27"/>
  <c r="M105" i="27"/>
  <c r="M101" i="27"/>
  <c r="M93" i="27"/>
  <c r="M87" i="27"/>
  <c r="M192" i="27"/>
  <c r="M193" i="27"/>
  <c r="M306" i="27"/>
  <c r="M309" i="27"/>
  <c r="M313" i="27"/>
  <c r="M308" i="27"/>
  <c r="M210" i="27"/>
  <c r="M198" i="27"/>
  <c r="M303" i="27"/>
  <c r="M199" i="27"/>
  <c r="M317" i="27"/>
  <c r="M211" i="27"/>
  <c r="M201" i="27"/>
  <c r="M200" i="27"/>
  <c r="M315" i="27"/>
  <c r="M302" i="27"/>
  <c r="M196" i="27"/>
  <c r="M304" i="27"/>
  <c r="M318" i="27"/>
  <c r="M300" i="27"/>
  <c r="M214" i="27"/>
  <c r="M213" i="27"/>
  <c r="M204" i="27"/>
  <c r="M195" i="27"/>
  <c r="M207" i="27"/>
  <c r="M301" i="27"/>
  <c r="M319" i="27"/>
  <c r="M312" i="27"/>
  <c r="M209" i="27"/>
  <c r="M202" i="27"/>
  <c r="M194" i="27"/>
  <c r="M316" i="27"/>
  <c r="M307" i="27"/>
  <c r="M320" i="27"/>
  <c r="M314" i="27"/>
  <c r="M206" i="27"/>
  <c r="M311" i="27"/>
  <c r="M208" i="27"/>
  <c r="M205" i="27"/>
  <c r="M203" i="27"/>
  <c r="M310" i="27"/>
  <c r="M322" i="27"/>
  <c r="I55" i="26"/>
  <c r="I59" i="26"/>
  <c r="I57" i="26"/>
  <c r="I61" i="26"/>
  <c r="I201" i="26"/>
  <c r="I135" i="26"/>
  <c r="I128" i="26"/>
  <c r="I199" i="26"/>
  <c r="I137" i="26"/>
  <c r="I58" i="26"/>
  <c r="I63" i="26"/>
  <c r="I60" i="26"/>
  <c r="I131" i="26"/>
  <c r="I197" i="26"/>
  <c r="I132" i="26"/>
  <c r="I130" i="26"/>
  <c r="I126" i="26"/>
  <c r="I206" i="26"/>
  <c r="I62" i="26"/>
  <c r="I56" i="26"/>
  <c r="I65" i="26"/>
  <c r="I193" i="26"/>
  <c r="I195" i="26"/>
  <c r="I196" i="26"/>
  <c r="I68" i="26"/>
  <c r="I194" i="26"/>
  <c r="I129" i="26"/>
  <c r="I134" i="26"/>
  <c r="I200" i="26"/>
  <c r="I124" i="26"/>
  <c r="I198" i="26"/>
  <c r="I125" i="26"/>
  <c r="I66" i="26"/>
  <c r="I204" i="26"/>
  <c r="I203" i="26"/>
  <c r="I37" i="84"/>
  <c r="I37" i="83"/>
  <c r="I102" i="27"/>
  <c r="I104" i="27"/>
  <c r="I90" i="27"/>
  <c r="I86" i="27"/>
  <c r="I92" i="27"/>
  <c r="I94" i="27"/>
  <c r="I96" i="27"/>
  <c r="I100" i="27"/>
  <c r="I84" i="27"/>
  <c r="I88" i="27"/>
  <c r="I98" i="27"/>
  <c r="I106" i="27"/>
  <c r="I103" i="27"/>
  <c r="I95" i="27"/>
  <c r="I85" i="27"/>
  <c r="I99" i="27"/>
  <c r="I97" i="27"/>
  <c r="I101" i="27"/>
  <c r="I91" i="27"/>
  <c r="I87" i="27"/>
  <c r="I93" i="27"/>
  <c r="I192" i="27"/>
  <c r="I312" i="27"/>
  <c r="I206" i="27"/>
  <c r="I204" i="27"/>
  <c r="I203" i="27"/>
  <c r="I201" i="27"/>
  <c r="I318" i="27"/>
  <c r="I200" i="27"/>
  <c r="I198" i="27"/>
  <c r="I307" i="27"/>
  <c r="I311" i="27"/>
  <c r="I314" i="27"/>
  <c r="I209" i="27"/>
  <c r="I207" i="27"/>
  <c r="I202" i="27"/>
  <c r="I193" i="27"/>
  <c r="I320" i="27"/>
  <c r="I301" i="27"/>
  <c r="I309" i="27"/>
  <c r="I205" i="27"/>
  <c r="I319" i="27"/>
  <c r="I306" i="27"/>
  <c r="I196" i="27"/>
  <c r="I208" i="27"/>
  <c r="I195" i="27"/>
  <c r="I300" i="27"/>
  <c r="I199" i="27"/>
  <c r="I210" i="27"/>
  <c r="I310" i="27"/>
  <c r="I194" i="27"/>
  <c r="I211" i="27"/>
  <c r="I302" i="27"/>
  <c r="I315" i="27"/>
  <c r="I308" i="27"/>
  <c r="I316" i="27"/>
  <c r="I303" i="27"/>
  <c r="I313" i="27"/>
  <c r="I214" i="27"/>
  <c r="I322" i="27"/>
  <c r="T131" i="26"/>
  <c r="T127" i="26"/>
  <c r="T136" i="26"/>
  <c r="T132" i="26"/>
  <c r="T201" i="26"/>
  <c r="T67" i="26"/>
  <c r="T197" i="26"/>
  <c r="T198" i="26"/>
  <c r="T65" i="26"/>
  <c r="T196" i="26"/>
  <c r="T137" i="26"/>
  <c r="T125" i="26"/>
  <c r="T129" i="26"/>
  <c r="T68" i="26"/>
  <c r="T194" i="26"/>
  <c r="T60" i="26"/>
  <c r="T195" i="26"/>
  <c r="T55" i="26"/>
  <c r="T56" i="26"/>
  <c r="T193" i="26"/>
  <c r="T133" i="26"/>
  <c r="T57" i="26"/>
  <c r="T128" i="26"/>
  <c r="T63" i="26"/>
  <c r="T124" i="26"/>
  <c r="T135" i="26"/>
  <c r="T200" i="26"/>
  <c r="T58" i="26"/>
  <c r="T62" i="26"/>
  <c r="T199" i="26"/>
  <c r="T206" i="26"/>
  <c r="T59" i="26"/>
  <c r="T126" i="26"/>
  <c r="T130" i="26"/>
  <c r="T204" i="26"/>
  <c r="T203" i="26"/>
  <c r="T66" i="26"/>
  <c r="T64" i="26"/>
  <c r="T61" i="26"/>
  <c r="T134" i="26"/>
  <c r="T37" i="84"/>
  <c r="T37" i="83"/>
  <c r="T106" i="27"/>
  <c r="T92" i="27"/>
  <c r="T96" i="27"/>
  <c r="T100" i="27"/>
  <c r="T104" i="27"/>
  <c r="T90" i="27"/>
  <c r="T94" i="27"/>
  <c r="T98" i="27"/>
  <c r="T102" i="27"/>
  <c r="T84" i="27"/>
  <c r="T88" i="27"/>
  <c r="T86" i="27"/>
  <c r="T105" i="27"/>
  <c r="T101" i="27"/>
  <c r="T93" i="27"/>
  <c r="T103" i="27"/>
  <c r="T85" i="27"/>
  <c r="T87" i="27"/>
  <c r="T95" i="27"/>
  <c r="T97" i="27"/>
  <c r="T99" i="27"/>
  <c r="T91" i="27"/>
  <c r="T192" i="27"/>
  <c r="T309" i="27"/>
  <c r="T312" i="27"/>
  <c r="T304" i="27"/>
  <c r="T204" i="27"/>
  <c r="T196" i="27"/>
  <c r="T209" i="27"/>
  <c r="T316" i="27"/>
  <c r="T303" i="27"/>
  <c r="T208" i="27"/>
  <c r="T320" i="27"/>
  <c r="T205" i="27"/>
  <c r="T213" i="27"/>
  <c r="T306" i="27"/>
  <c r="T200" i="27"/>
  <c r="T198" i="27"/>
  <c r="T308" i="27"/>
  <c r="T202" i="27"/>
  <c r="T311" i="27"/>
  <c r="T300" i="27"/>
  <c r="T203" i="27"/>
  <c r="T195" i="27"/>
  <c r="T199" i="27"/>
  <c r="T201" i="27"/>
  <c r="T301" i="27"/>
  <c r="T210" i="27"/>
  <c r="T193" i="27"/>
  <c r="T313" i="27"/>
  <c r="T206" i="27"/>
  <c r="T307" i="27"/>
  <c r="T318" i="27"/>
  <c r="T317" i="27"/>
  <c r="T319" i="27"/>
  <c r="T314" i="27"/>
  <c r="T211" i="27"/>
  <c r="T310" i="27"/>
  <c r="T315" i="27"/>
  <c r="T302" i="27"/>
  <c r="T207" i="27"/>
  <c r="T194" i="27"/>
  <c r="T322" i="27"/>
  <c r="T214" i="27"/>
  <c r="P125" i="26"/>
  <c r="P128" i="26"/>
  <c r="P134" i="26"/>
  <c r="P133" i="26"/>
  <c r="P204" i="26"/>
  <c r="P203" i="26"/>
  <c r="P201" i="26"/>
  <c r="P198" i="26"/>
  <c r="P200" i="26"/>
  <c r="P65" i="26"/>
  <c r="P129" i="26"/>
  <c r="P137" i="26"/>
  <c r="P135" i="26"/>
  <c r="P126" i="26"/>
  <c r="P57" i="26"/>
  <c r="P67" i="26"/>
  <c r="P196" i="26"/>
  <c r="P55" i="26"/>
  <c r="P62" i="26"/>
  <c r="P58" i="26"/>
  <c r="P132" i="26"/>
  <c r="P130" i="26"/>
  <c r="P136" i="26"/>
  <c r="P68" i="26"/>
  <c r="P61" i="26"/>
  <c r="P194" i="26"/>
  <c r="P56" i="26"/>
  <c r="P195" i="26"/>
  <c r="P66" i="26"/>
  <c r="P193" i="26"/>
  <c r="P127" i="26"/>
  <c r="P131" i="26"/>
  <c r="P124" i="26"/>
  <c r="P59" i="26"/>
  <c r="P63" i="26"/>
  <c r="P199" i="26"/>
  <c r="P197" i="26"/>
  <c r="P60" i="26"/>
  <c r="P64" i="26"/>
  <c r="P206" i="26"/>
  <c r="P37" i="84"/>
  <c r="P37" i="83"/>
  <c r="P84" i="27"/>
  <c r="P88" i="27"/>
  <c r="P90" i="27"/>
  <c r="P94" i="27"/>
  <c r="P98" i="27"/>
  <c r="P102" i="27"/>
  <c r="P106" i="27"/>
  <c r="P92" i="27"/>
  <c r="P96" i="27"/>
  <c r="P100" i="27"/>
  <c r="P104" i="27"/>
  <c r="P86" i="27"/>
  <c r="P99" i="27"/>
  <c r="P105" i="27"/>
  <c r="P101" i="27"/>
  <c r="P93" i="27"/>
  <c r="P97" i="27"/>
  <c r="P103" i="27"/>
  <c r="P95" i="27"/>
  <c r="P85" i="27"/>
  <c r="P91" i="27"/>
  <c r="P87" i="27"/>
  <c r="P192" i="27"/>
  <c r="P304" i="27"/>
  <c r="P309" i="27"/>
  <c r="P196" i="27"/>
  <c r="P211" i="27"/>
  <c r="P200" i="27"/>
  <c r="P199" i="27"/>
  <c r="P312" i="27"/>
  <c r="P314" i="27"/>
  <c r="P302" i="27"/>
  <c r="P210" i="27"/>
  <c r="P319" i="27"/>
  <c r="P318" i="27"/>
  <c r="P204" i="27"/>
  <c r="P193" i="27"/>
  <c r="P311" i="27"/>
  <c r="P207" i="27"/>
  <c r="P201" i="27"/>
  <c r="P315" i="27"/>
  <c r="P195" i="27"/>
  <c r="P320" i="27"/>
  <c r="P206" i="27"/>
  <c r="P317" i="27"/>
  <c r="P310" i="27"/>
  <c r="P303" i="27"/>
  <c r="P300" i="27"/>
  <c r="P194" i="27"/>
  <c r="P208" i="27"/>
  <c r="P213" i="27"/>
  <c r="P308" i="27"/>
  <c r="P307" i="27"/>
  <c r="P202" i="27"/>
  <c r="P198" i="27"/>
  <c r="P301" i="27"/>
  <c r="P306" i="27"/>
  <c r="P203" i="27"/>
  <c r="P316" i="27"/>
  <c r="P205" i="27"/>
  <c r="P313" i="27"/>
  <c r="P209" i="27"/>
  <c r="P322" i="27"/>
  <c r="P214" i="27"/>
  <c r="L127" i="26"/>
  <c r="L129" i="26"/>
  <c r="L133" i="26"/>
  <c r="L135" i="26"/>
  <c r="L203" i="26"/>
  <c r="L66" i="26"/>
  <c r="L61" i="26"/>
  <c r="L55" i="26"/>
  <c r="L67" i="26"/>
  <c r="L195" i="26"/>
  <c r="L137" i="26"/>
  <c r="L125" i="26"/>
  <c r="L134" i="26"/>
  <c r="L136" i="26"/>
  <c r="L198" i="26"/>
  <c r="L58" i="26"/>
  <c r="L63" i="26"/>
  <c r="L194" i="26"/>
  <c r="L60" i="26"/>
  <c r="L201" i="26"/>
  <c r="L124" i="26"/>
  <c r="L128" i="26"/>
  <c r="L132" i="26"/>
  <c r="L68" i="26"/>
  <c r="L56" i="26"/>
  <c r="L197" i="26"/>
  <c r="L59" i="26"/>
  <c r="L200" i="26"/>
  <c r="L196" i="26"/>
  <c r="L206" i="26"/>
  <c r="L126" i="26"/>
  <c r="L130" i="26"/>
  <c r="L131" i="26"/>
  <c r="L65" i="26"/>
  <c r="L62" i="26"/>
  <c r="L204" i="26"/>
  <c r="L199" i="26"/>
  <c r="L57" i="26"/>
  <c r="L64" i="26"/>
  <c r="L193" i="26"/>
  <c r="L37" i="84"/>
  <c r="L37" i="83"/>
  <c r="L84" i="27"/>
  <c r="L104" i="27"/>
  <c r="L90" i="27"/>
  <c r="L94" i="27"/>
  <c r="L98" i="27"/>
  <c r="L102" i="27"/>
  <c r="L88" i="27"/>
  <c r="L86" i="27"/>
  <c r="L106" i="27"/>
  <c r="L92" i="27"/>
  <c r="L96" i="27"/>
  <c r="L100" i="27"/>
  <c r="L97" i="27"/>
  <c r="L87" i="27"/>
  <c r="L91" i="27"/>
  <c r="L93" i="27"/>
  <c r="L103" i="27"/>
  <c r="L95" i="27"/>
  <c r="L105" i="27"/>
  <c r="L85" i="27"/>
  <c r="L101" i="27"/>
  <c r="L99" i="27"/>
  <c r="L192" i="27"/>
  <c r="L319" i="27"/>
  <c r="L314" i="27"/>
  <c r="L205" i="27"/>
  <c r="L310" i="27"/>
  <c r="L211" i="27"/>
  <c r="L199" i="27"/>
  <c r="L200" i="27"/>
  <c r="L206" i="27"/>
  <c r="L313" i="27"/>
  <c r="L301" i="27"/>
  <c r="L318" i="27"/>
  <c r="L300" i="27"/>
  <c r="L306" i="27"/>
  <c r="L320" i="27"/>
  <c r="L309" i="27"/>
  <c r="L303" i="27"/>
  <c r="L195" i="27"/>
  <c r="L312" i="27"/>
  <c r="L194" i="27"/>
  <c r="L302" i="27"/>
  <c r="L193" i="27"/>
  <c r="L204" i="27"/>
  <c r="L210" i="27"/>
  <c r="L209" i="27"/>
  <c r="L307" i="27"/>
  <c r="L308" i="27"/>
  <c r="L208" i="27"/>
  <c r="L196" i="27"/>
  <c r="L202" i="27"/>
  <c r="L214" i="27"/>
  <c r="L213" i="27"/>
  <c r="L311" i="27"/>
  <c r="L198" i="27"/>
  <c r="L315" i="27"/>
  <c r="L203" i="27"/>
  <c r="L316" i="27"/>
  <c r="L207" i="27"/>
  <c r="L201" i="27"/>
  <c r="L322" i="27"/>
  <c r="H131" i="26"/>
  <c r="H124" i="26"/>
  <c r="H134" i="26"/>
  <c r="H194" i="26"/>
  <c r="H59" i="26"/>
  <c r="H195" i="26"/>
  <c r="H200" i="26"/>
  <c r="H58" i="26"/>
  <c r="H206" i="26"/>
  <c r="H132" i="26"/>
  <c r="H137" i="26"/>
  <c r="H135" i="26"/>
  <c r="H204" i="26"/>
  <c r="H199" i="26"/>
  <c r="H197" i="26"/>
  <c r="H55" i="26"/>
  <c r="H56" i="26"/>
  <c r="H193" i="26"/>
  <c r="H65" i="26"/>
  <c r="H130" i="26"/>
  <c r="H126" i="26"/>
  <c r="H62" i="26"/>
  <c r="H198" i="26"/>
  <c r="H60" i="26"/>
  <c r="H128" i="26"/>
  <c r="H196" i="26"/>
  <c r="H66" i="26"/>
  <c r="H125" i="26"/>
  <c r="H129" i="26"/>
  <c r="H57" i="26"/>
  <c r="H63" i="26"/>
  <c r="H61" i="26"/>
  <c r="H68" i="26"/>
  <c r="H203" i="26"/>
  <c r="H201" i="26"/>
  <c r="H37" i="84"/>
  <c r="H37" i="83"/>
  <c r="H88" i="27"/>
  <c r="H98" i="27"/>
  <c r="H84" i="27"/>
  <c r="H92" i="27"/>
  <c r="H96" i="27"/>
  <c r="H100" i="27"/>
  <c r="H104" i="27"/>
  <c r="H102" i="27"/>
  <c r="H86" i="27"/>
  <c r="H90" i="27"/>
  <c r="H94" i="27"/>
  <c r="H106" i="27"/>
  <c r="H103" i="27"/>
  <c r="H97" i="27"/>
  <c r="H101" i="27"/>
  <c r="H87" i="27"/>
  <c r="H85" i="27"/>
  <c r="H95" i="27"/>
  <c r="H99" i="27"/>
  <c r="H91" i="27"/>
  <c r="H93" i="27"/>
  <c r="H192" i="27"/>
  <c r="H316" i="27"/>
  <c r="H314" i="27"/>
  <c r="H306" i="27"/>
  <c r="H304" i="27"/>
  <c r="H196" i="27"/>
  <c r="H198" i="27"/>
  <c r="H203" i="27"/>
  <c r="H201" i="27"/>
  <c r="H309" i="27"/>
  <c r="H300" i="27"/>
  <c r="H311" i="27"/>
  <c r="H208" i="27"/>
  <c r="H195" i="27"/>
  <c r="H308" i="27"/>
  <c r="H206" i="27"/>
  <c r="H317" i="27"/>
  <c r="H302" i="27"/>
  <c r="H207" i="27"/>
  <c r="H320" i="27"/>
  <c r="H310" i="27"/>
  <c r="H205" i="27"/>
  <c r="H200" i="27"/>
  <c r="H210" i="27"/>
  <c r="H319" i="27"/>
  <c r="H301" i="27"/>
  <c r="H194" i="27"/>
  <c r="H199" i="27"/>
  <c r="H307" i="27"/>
  <c r="H204" i="27"/>
  <c r="H312" i="27"/>
  <c r="H303" i="27"/>
  <c r="H209" i="27"/>
  <c r="H318" i="27"/>
  <c r="H211" i="27"/>
  <c r="H193" i="27"/>
  <c r="H202" i="27"/>
  <c r="H313" i="27"/>
  <c r="H315" i="27"/>
  <c r="H214" i="27"/>
  <c r="H322" i="27"/>
  <c r="S60" i="26"/>
  <c r="S130" i="26"/>
  <c r="S61" i="26"/>
  <c r="S57" i="26"/>
  <c r="S135" i="26"/>
  <c r="S195" i="26"/>
  <c r="S136" i="26"/>
  <c r="S55" i="26"/>
  <c r="S67" i="26"/>
  <c r="S65" i="26"/>
  <c r="S197" i="26"/>
  <c r="S133" i="26"/>
  <c r="S125" i="26"/>
  <c r="S206" i="26"/>
  <c r="S198" i="26"/>
  <c r="S131" i="26"/>
  <c r="S126" i="26"/>
  <c r="S59" i="26"/>
  <c r="S127" i="26"/>
  <c r="S128" i="26"/>
  <c r="S64" i="26"/>
  <c r="S199" i="26"/>
  <c r="S132" i="26"/>
  <c r="S58" i="26"/>
  <c r="S56" i="26"/>
  <c r="S68" i="26"/>
  <c r="S203" i="26"/>
  <c r="S193" i="26"/>
  <c r="S204" i="26"/>
  <c r="S134" i="26"/>
  <c r="S201" i="26"/>
  <c r="S196" i="26"/>
  <c r="S124" i="26"/>
  <c r="S62" i="26"/>
  <c r="S66" i="26"/>
  <c r="S200" i="26"/>
  <c r="S194" i="26"/>
  <c r="S137" i="26"/>
  <c r="S63" i="26"/>
  <c r="S129" i="26"/>
  <c r="S37" i="84"/>
  <c r="S37" i="83"/>
  <c r="S93" i="27"/>
  <c r="S99" i="27"/>
  <c r="S103" i="27"/>
  <c r="S85" i="27"/>
  <c r="S87" i="27"/>
  <c r="S97" i="27"/>
  <c r="S95" i="27"/>
  <c r="S91" i="27"/>
  <c r="S101" i="27"/>
  <c r="S105" i="27"/>
  <c r="S88" i="27"/>
  <c r="S94" i="27"/>
  <c r="S104" i="27"/>
  <c r="S86" i="27"/>
  <c r="S98" i="27"/>
  <c r="S90" i="27"/>
  <c r="S102" i="27"/>
  <c r="S84" i="27"/>
  <c r="S96" i="27"/>
  <c r="S100" i="27"/>
  <c r="S92" i="27"/>
  <c r="S106" i="27"/>
  <c r="S192" i="27"/>
  <c r="S312" i="27"/>
  <c r="S201" i="27"/>
  <c r="S202" i="27"/>
  <c r="S214" i="27"/>
  <c r="S300" i="27"/>
  <c r="S303" i="27"/>
  <c r="S311" i="27"/>
  <c r="S310" i="27"/>
  <c r="S211" i="27"/>
  <c r="S307" i="27"/>
  <c r="S308" i="27"/>
  <c r="S193" i="27"/>
  <c r="S314" i="27"/>
  <c r="S301" i="27"/>
  <c r="S206" i="27"/>
  <c r="S199" i="27"/>
  <c r="S200" i="27"/>
  <c r="S210" i="27"/>
  <c r="S205" i="27"/>
  <c r="S320" i="27"/>
  <c r="S209" i="27"/>
  <c r="S319" i="27"/>
  <c r="S316" i="27"/>
  <c r="S196" i="27"/>
  <c r="S304" i="27"/>
  <c r="S208" i="27"/>
  <c r="S318" i="27"/>
  <c r="S313" i="27"/>
  <c r="S315" i="27"/>
  <c r="S309" i="27"/>
  <c r="S204" i="27"/>
  <c r="S302" i="27"/>
  <c r="S317" i="27"/>
  <c r="S194" i="27"/>
  <c r="S213" i="27"/>
  <c r="S207" i="27"/>
  <c r="S195" i="27"/>
  <c r="S203" i="27"/>
  <c r="S306" i="27"/>
  <c r="S198" i="27"/>
  <c r="S322" i="27"/>
  <c r="O65" i="26"/>
  <c r="O60" i="26"/>
  <c r="O62" i="26"/>
  <c r="O197" i="26"/>
  <c r="O131" i="26"/>
  <c r="O135" i="26"/>
  <c r="O204" i="26"/>
  <c r="O56" i="26"/>
  <c r="O68" i="26"/>
  <c r="O66" i="26"/>
  <c r="O67" i="26"/>
  <c r="O58" i="26"/>
  <c r="O132" i="26"/>
  <c r="O136" i="26"/>
  <c r="O125" i="26"/>
  <c r="O196" i="26"/>
  <c r="O57" i="26"/>
  <c r="O206" i="26"/>
  <c r="O59" i="26"/>
  <c r="O128" i="26"/>
  <c r="O199" i="26"/>
  <c r="O194" i="26"/>
  <c r="O127" i="26"/>
  <c r="O193" i="26"/>
  <c r="O195" i="26"/>
  <c r="O64" i="26"/>
  <c r="O129" i="26"/>
  <c r="O124" i="26"/>
  <c r="O55" i="26"/>
  <c r="O203" i="26"/>
  <c r="O63" i="26"/>
  <c r="O61" i="26"/>
  <c r="O200" i="26"/>
  <c r="O198" i="26"/>
  <c r="O134" i="26"/>
  <c r="O133" i="26"/>
  <c r="O137" i="26"/>
  <c r="O126" i="26"/>
  <c r="O130" i="26"/>
  <c r="O201" i="26"/>
  <c r="O37" i="84"/>
  <c r="O37" i="83"/>
  <c r="O93" i="27"/>
  <c r="O87" i="27"/>
  <c r="O97" i="27"/>
  <c r="O99" i="27"/>
  <c r="O85" i="27"/>
  <c r="O105" i="27"/>
  <c r="O101" i="27"/>
  <c r="O91" i="27"/>
  <c r="O103" i="27"/>
  <c r="O95" i="27"/>
  <c r="O86" i="27"/>
  <c r="O104" i="27"/>
  <c r="O88" i="27"/>
  <c r="O90" i="27"/>
  <c r="O106" i="27"/>
  <c r="O102" i="27"/>
  <c r="O94" i="27"/>
  <c r="O96" i="27"/>
  <c r="O84" i="27"/>
  <c r="O98" i="27"/>
  <c r="O100" i="27"/>
  <c r="O92" i="27"/>
  <c r="O317" i="27"/>
  <c r="O312" i="27"/>
  <c r="O208" i="27"/>
  <c r="O206" i="27"/>
  <c r="O320" i="27"/>
  <c r="O309" i="27"/>
  <c r="O310" i="27"/>
  <c r="O315" i="27"/>
  <c r="O202" i="27"/>
  <c r="O303" i="27"/>
  <c r="O198" i="27"/>
  <c r="O308" i="27"/>
  <c r="O316" i="27"/>
  <c r="O204" i="27"/>
  <c r="O193" i="27"/>
  <c r="O207" i="27"/>
  <c r="O213" i="27"/>
  <c r="O209" i="27"/>
  <c r="O192" i="27"/>
  <c r="O301" i="27"/>
  <c r="O318" i="27"/>
  <c r="O306" i="27"/>
  <c r="O200" i="27"/>
  <c r="O319" i="27"/>
  <c r="O195" i="27"/>
  <c r="O194" i="27"/>
  <c r="O314" i="27"/>
  <c r="O211" i="27"/>
  <c r="O302" i="27"/>
  <c r="O210" i="27"/>
  <c r="O201" i="27"/>
  <c r="O196" i="27"/>
  <c r="O307" i="27"/>
  <c r="O304" i="27"/>
  <c r="O311" i="27"/>
  <c r="O313" i="27"/>
  <c r="O205" i="27"/>
  <c r="O199" i="27"/>
  <c r="O300" i="27"/>
  <c r="O214" i="27"/>
  <c r="O203" i="27"/>
  <c r="O322" i="27"/>
  <c r="K55" i="26"/>
  <c r="K67" i="26"/>
  <c r="K65" i="26"/>
  <c r="K193" i="26"/>
  <c r="K196" i="26"/>
  <c r="K127" i="26"/>
  <c r="K126" i="26"/>
  <c r="K197" i="26"/>
  <c r="K133" i="26"/>
  <c r="K124" i="26"/>
  <c r="K58" i="26"/>
  <c r="K56" i="26"/>
  <c r="K68" i="26"/>
  <c r="K199" i="26"/>
  <c r="K195" i="26"/>
  <c r="K203" i="26"/>
  <c r="K201" i="26"/>
  <c r="K135" i="26"/>
  <c r="K137" i="26"/>
  <c r="K64" i="26"/>
  <c r="K198" i="26"/>
  <c r="K61" i="26"/>
  <c r="K59" i="26"/>
  <c r="K60" i="26"/>
  <c r="K129" i="26"/>
  <c r="K200" i="26"/>
  <c r="K66" i="26"/>
  <c r="K131" i="26"/>
  <c r="K128" i="26"/>
  <c r="K130" i="26"/>
  <c r="K63" i="26"/>
  <c r="K204" i="26"/>
  <c r="K132" i="26"/>
  <c r="K134" i="26"/>
  <c r="K62" i="26"/>
  <c r="K125" i="26"/>
  <c r="K194" i="26"/>
  <c r="K57" i="26"/>
  <c r="K206" i="26"/>
  <c r="K37" i="84"/>
  <c r="K37" i="83"/>
  <c r="K91" i="27"/>
  <c r="K87" i="27"/>
  <c r="K95" i="27"/>
  <c r="K93" i="27"/>
  <c r="K99" i="27"/>
  <c r="K97" i="27"/>
  <c r="K101" i="27"/>
  <c r="K105" i="27"/>
  <c r="K85" i="27"/>
  <c r="K103" i="27"/>
  <c r="K100" i="27"/>
  <c r="K86" i="27"/>
  <c r="K106" i="27"/>
  <c r="K102" i="27"/>
  <c r="K94" i="27"/>
  <c r="K88" i="27"/>
  <c r="K98" i="27"/>
  <c r="K84" i="27"/>
  <c r="K90" i="27"/>
  <c r="K104" i="27"/>
  <c r="K96" i="27"/>
  <c r="K92" i="27"/>
  <c r="K192" i="27"/>
  <c r="K211" i="27"/>
  <c r="K210" i="27"/>
  <c r="K319" i="27"/>
  <c r="K306" i="27"/>
  <c r="K204" i="27"/>
  <c r="K309" i="27"/>
  <c r="K317" i="27"/>
  <c r="K195" i="27"/>
  <c r="K201" i="27"/>
  <c r="K302" i="27"/>
  <c r="K193" i="27"/>
  <c r="K196" i="27"/>
  <c r="K318" i="27"/>
  <c r="K320" i="27"/>
  <c r="K194" i="27"/>
  <c r="K301" i="27"/>
  <c r="K207" i="27"/>
  <c r="K313" i="27"/>
  <c r="K206" i="27"/>
  <c r="K303" i="27"/>
  <c r="K209" i="27"/>
  <c r="K314" i="27"/>
  <c r="K203" i="27"/>
  <c r="K199" i="27"/>
  <c r="K202" i="27"/>
  <c r="K300" i="27"/>
  <c r="K198" i="27"/>
  <c r="K312" i="27"/>
  <c r="K308" i="27"/>
  <c r="K200" i="27"/>
  <c r="K311" i="27"/>
  <c r="K307" i="27"/>
  <c r="K208" i="27"/>
  <c r="K316" i="27"/>
  <c r="K315" i="27"/>
  <c r="K310" i="27"/>
  <c r="K205" i="27"/>
  <c r="K214" i="27"/>
  <c r="K322" i="27"/>
  <c r="G56" i="26"/>
  <c r="G68" i="26"/>
  <c r="G61" i="26"/>
  <c r="G62" i="26"/>
  <c r="G58" i="26"/>
  <c r="G134" i="26"/>
  <c r="G203" i="26"/>
  <c r="G130" i="26"/>
  <c r="G206" i="26"/>
  <c r="G59" i="26"/>
  <c r="G57" i="26"/>
  <c r="G126" i="26"/>
  <c r="G55" i="26"/>
  <c r="G201" i="26"/>
  <c r="G198" i="26"/>
  <c r="G128" i="26"/>
  <c r="G197" i="26"/>
  <c r="G124" i="26"/>
  <c r="G199" i="26"/>
  <c r="G66" i="26"/>
  <c r="G137" i="26"/>
  <c r="G63" i="26"/>
  <c r="G193" i="26"/>
  <c r="G125" i="26"/>
  <c r="G200" i="26"/>
  <c r="G60" i="26"/>
  <c r="G129" i="26"/>
  <c r="G204" i="26"/>
  <c r="G65" i="26"/>
  <c r="G194" i="26"/>
  <c r="G131" i="26"/>
  <c r="G135" i="26"/>
  <c r="G132" i="26"/>
  <c r="G195" i="26"/>
  <c r="G37" i="84"/>
  <c r="G37" i="83"/>
  <c r="G87" i="27"/>
  <c r="G93" i="27"/>
  <c r="G95" i="27"/>
  <c r="G99" i="27"/>
  <c r="G85" i="27"/>
  <c r="G91" i="27"/>
  <c r="G97" i="27"/>
  <c r="G101" i="27"/>
  <c r="G103" i="27"/>
  <c r="G98" i="27"/>
  <c r="G90" i="27"/>
  <c r="G102" i="27"/>
  <c r="G86" i="27"/>
  <c r="G94" i="27"/>
  <c r="G92" i="27"/>
  <c r="G84" i="27"/>
  <c r="G88" i="27"/>
  <c r="G100" i="27"/>
  <c r="G104" i="27"/>
  <c r="G96" i="27"/>
  <c r="G106" i="27"/>
  <c r="G192" i="27"/>
  <c r="G206" i="27"/>
  <c r="G311" i="27"/>
  <c r="G198" i="27"/>
  <c r="G210" i="27"/>
  <c r="G204" i="27"/>
  <c r="G209" i="27"/>
  <c r="G202" i="27"/>
  <c r="G307" i="27"/>
  <c r="G319" i="27"/>
  <c r="G205" i="27"/>
  <c r="G201" i="27"/>
  <c r="G310" i="27"/>
  <c r="G309" i="27"/>
  <c r="G314" i="27"/>
  <c r="G303" i="27"/>
  <c r="G320" i="27"/>
  <c r="G316" i="27"/>
  <c r="G203" i="27"/>
  <c r="G315" i="27"/>
  <c r="G208" i="27"/>
  <c r="G200" i="27"/>
  <c r="G300" i="27"/>
  <c r="G301" i="27"/>
  <c r="G195" i="27"/>
  <c r="G302" i="27"/>
  <c r="G317" i="27"/>
  <c r="G308" i="27"/>
  <c r="G306" i="27"/>
  <c r="G312" i="27"/>
  <c r="G199" i="27"/>
  <c r="G211" i="27"/>
  <c r="G313" i="27"/>
  <c r="G318" i="27"/>
  <c r="G193" i="27"/>
  <c r="G194" i="27"/>
  <c r="G207" i="27"/>
  <c r="G304" i="27"/>
  <c r="G196" i="27"/>
  <c r="G214" i="27"/>
  <c r="G322" i="27"/>
  <c r="Q58" i="26"/>
  <c r="Q135" i="26"/>
  <c r="Q65" i="26"/>
  <c r="Q66" i="26"/>
  <c r="Q61" i="26"/>
  <c r="Q124" i="26"/>
  <c r="Q195" i="26"/>
  <c r="Q136" i="26"/>
  <c r="Q201" i="26"/>
  <c r="Q206" i="26"/>
  <c r="Q62" i="26"/>
  <c r="Q56" i="26"/>
  <c r="Q68" i="26"/>
  <c r="Q129" i="26"/>
  <c r="Q127" i="26"/>
  <c r="Q199" i="26"/>
  <c r="Q132" i="26"/>
  <c r="Q131" i="26"/>
  <c r="Q128" i="26"/>
  <c r="Q137" i="26"/>
  <c r="Q64" i="26"/>
  <c r="Q57" i="26"/>
  <c r="Q204" i="26"/>
  <c r="Q197" i="26"/>
  <c r="Q134" i="26"/>
  <c r="Q67" i="26"/>
  <c r="Q60" i="26"/>
  <c r="Q200" i="26"/>
  <c r="Q125" i="26"/>
  <c r="Q203" i="26"/>
  <c r="Q55" i="26"/>
  <c r="Q198" i="26"/>
  <c r="Q193" i="26"/>
  <c r="Q59" i="26"/>
  <c r="Q130" i="26"/>
  <c r="Q194" i="26"/>
  <c r="Q196" i="26"/>
  <c r="Q63" i="26"/>
  <c r="Q133" i="26"/>
  <c r="Q126" i="26"/>
  <c r="Q37" i="84"/>
  <c r="Q37" i="83"/>
  <c r="Q98" i="27"/>
  <c r="Q84" i="27"/>
  <c r="Q88" i="27"/>
  <c r="Q92" i="27"/>
  <c r="Q100" i="27"/>
  <c r="Q102" i="27"/>
  <c r="Q106" i="27"/>
  <c r="Q96" i="27"/>
  <c r="Q104" i="27"/>
  <c r="Q90" i="27"/>
  <c r="Q86" i="27"/>
  <c r="Q94" i="27"/>
  <c r="Q87" i="27"/>
  <c r="Q99" i="27"/>
  <c r="Q91" i="27"/>
  <c r="Q103" i="27"/>
  <c r="Q97" i="27"/>
  <c r="Q85" i="27"/>
  <c r="Q105" i="27"/>
  <c r="Q101" i="27"/>
  <c r="Q93" i="27"/>
  <c r="Q95" i="27"/>
  <c r="Q209" i="27"/>
  <c r="Q316" i="27"/>
  <c r="Q300" i="27"/>
  <c r="Q308" i="27"/>
  <c r="Q319" i="27"/>
  <c r="Q306" i="27"/>
  <c r="Q310" i="27"/>
  <c r="Q213" i="27"/>
  <c r="Q196" i="27"/>
  <c r="Q192" i="27"/>
  <c r="Q195" i="27"/>
  <c r="Q303" i="27"/>
  <c r="Q198" i="27"/>
  <c r="Q317" i="27"/>
  <c r="Q199" i="27"/>
  <c r="Q315" i="27"/>
  <c r="Q201" i="27"/>
  <c r="Q200" i="27"/>
  <c r="Q205" i="27"/>
  <c r="Q207" i="27"/>
  <c r="Q208" i="27"/>
  <c r="Q307" i="27"/>
  <c r="Q211" i="27"/>
  <c r="Q312" i="27"/>
  <c r="Q309" i="27"/>
  <c r="Q313" i="27"/>
  <c r="Q204" i="27"/>
  <c r="Q304" i="27"/>
  <c r="Q302" i="27"/>
  <c r="Q214" i="27"/>
  <c r="Q320" i="27"/>
  <c r="Q203" i="27"/>
  <c r="Q206" i="27"/>
  <c r="Q210" i="27"/>
  <c r="Q311" i="27"/>
  <c r="Q314" i="27"/>
  <c r="Q318" i="27"/>
  <c r="Q202" i="27"/>
  <c r="Q301" i="27"/>
  <c r="Q194" i="27"/>
  <c r="Q193" i="27"/>
  <c r="Q322" i="27"/>
  <c r="E57" i="26"/>
  <c r="E60" i="26"/>
  <c r="E66" i="26"/>
  <c r="E62" i="26"/>
  <c r="E63" i="26"/>
  <c r="E201" i="26"/>
  <c r="E130" i="26"/>
  <c r="E126" i="26"/>
  <c r="E124" i="26"/>
  <c r="E137" i="26"/>
  <c r="E61" i="26"/>
  <c r="E59" i="26"/>
  <c r="E68" i="26"/>
  <c r="E204" i="26"/>
  <c r="E132" i="26"/>
  <c r="E203" i="26"/>
  <c r="E198" i="26"/>
  <c r="E197" i="26"/>
  <c r="E55" i="26"/>
  <c r="E65" i="26"/>
  <c r="E128" i="26"/>
  <c r="E193" i="26"/>
  <c r="E58" i="26"/>
  <c r="E56" i="26"/>
  <c r="E199" i="26"/>
  <c r="E200" i="26"/>
  <c r="E135" i="26"/>
  <c r="E195" i="26"/>
  <c r="E129" i="26"/>
  <c r="E125" i="26"/>
  <c r="E194" i="26"/>
  <c r="E131" i="26"/>
  <c r="E134" i="26"/>
  <c r="E206" i="26"/>
  <c r="E37" i="84"/>
  <c r="E37" i="83"/>
  <c r="E102" i="27"/>
  <c r="E98" i="27"/>
  <c r="E96" i="27"/>
  <c r="E94" i="27"/>
  <c r="E90" i="27"/>
  <c r="E84" i="27"/>
  <c r="E88" i="27"/>
  <c r="E100" i="27"/>
  <c r="E104" i="27"/>
  <c r="E92" i="27"/>
  <c r="E86" i="27"/>
  <c r="E106" i="27"/>
  <c r="E99" i="27"/>
  <c r="E91" i="27"/>
  <c r="E103" i="27"/>
  <c r="E93" i="27"/>
  <c r="E85" i="27"/>
  <c r="E87" i="27"/>
  <c r="E101" i="27"/>
  <c r="E97" i="27"/>
  <c r="E95" i="27"/>
  <c r="E192" i="27"/>
  <c r="E201" i="27"/>
  <c r="E311" i="27"/>
  <c r="E308" i="27"/>
  <c r="E203" i="27"/>
  <c r="E312" i="27"/>
  <c r="E195" i="27"/>
  <c r="E314" i="27"/>
  <c r="E198" i="27"/>
  <c r="E214" i="27"/>
  <c r="E200" i="27"/>
  <c r="E320" i="27"/>
  <c r="E317" i="27"/>
  <c r="E310" i="27"/>
  <c r="E300" i="27"/>
  <c r="E193" i="27"/>
  <c r="E309" i="27"/>
  <c r="E301" i="27"/>
  <c r="E202" i="27"/>
  <c r="E208" i="27"/>
  <c r="E206" i="27"/>
  <c r="E211" i="27"/>
  <c r="E212" i="27"/>
  <c r="E307" i="27"/>
  <c r="E306" i="27"/>
  <c r="E199" i="27"/>
  <c r="E210" i="27"/>
  <c r="E194" i="27"/>
  <c r="E315" i="27"/>
  <c r="E313" i="27"/>
  <c r="E302" i="27"/>
  <c r="E319" i="27"/>
  <c r="E303" i="27"/>
  <c r="E205" i="27"/>
  <c r="E196" i="27"/>
  <c r="E316" i="27"/>
  <c r="E209" i="27"/>
  <c r="E204" i="27"/>
  <c r="E318" i="27"/>
  <c r="E207" i="27"/>
  <c r="E322" i="27"/>
  <c r="R126" i="26"/>
  <c r="R125" i="26"/>
  <c r="R137" i="26"/>
  <c r="R136" i="26"/>
  <c r="R64" i="26"/>
  <c r="R56" i="26"/>
  <c r="R66" i="26"/>
  <c r="R55" i="26"/>
  <c r="R67" i="26"/>
  <c r="R206" i="26"/>
  <c r="R127" i="26"/>
  <c r="R129" i="26"/>
  <c r="R131" i="26"/>
  <c r="R68" i="26"/>
  <c r="R198" i="26"/>
  <c r="R200" i="26"/>
  <c r="R59" i="26"/>
  <c r="R61" i="26"/>
  <c r="R196" i="26"/>
  <c r="R193" i="26"/>
  <c r="R135" i="26"/>
  <c r="R133" i="26"/>
  <c r="R199" i="26"/>
  <c r="R128" i="26"/>
  <c r="R203" i="26"/>
  <c r="R204" i="26"/>
  <c r="R63" i="26"/>
  <c r="R194" i="26"/>
  <c r="R134" i="26"/>
  <c r="R195" i="26"/>
  <c r="R201" i="26"/>
  <c r="R124" i="26"/>
  <c r="R132" i="26"/>
  <c r="R62" i="26"/>
  <c r="R65" i="26"/>
  <c r="R60" i="26"/>
  <c r="R130" i="26"/>
  <c r="R197" i="26"/>
  <c r="R58" i="26"/>
  <c r="R57" i="26"/>
  <c r="R37" i="84"/>
  <c r="R37" i="83"/>
  <c r="R91" i="27"/>
  <c r="R95" i="27"/>
  <c r="R99" i="27"/>
  <c r="R85" i="27"/>
  <c r="R93" i="27"/>
  <c r="R97" i="27"/>
  <c r="R101" i="27"/>
  <c r="R105" i="27"/>
  <c r="R103" i="27"/>
  <c r="R87" i="27"/>
  <c r="R84" i="27"/>
  <c r="R98" i="27"/>
  <c r="R100" i="27"/>
  <c r="R92" i="27"/>
  <c r="R104" i="27"/>
  <c r="R90" i="27"/>
  <c r="R106" i="27"/>
  <c r="R102" i="27"/>
  <c r="R94" i="27"/>
  <c r="R88" i="27"/>
  <c r="R96" i="27"/>
  <c r="R86" i="27"/>
  <c r="R192" i="27"/>
  <c r="R303" i="27"/>
  <c r="R314" i="27"/>
  <c r="R195" i="27"/>
  <c r="R309" i="27"/>
  <c r="R200" i="27"/>
  <c r="R318" i="27"/>
  <c r="R206" i="27"/>
  <c r="R211" i="27"/>
  <c r="R196" i="27"/>
  <c r="R301" i="27"/>
  <c r="R207" i="27"/>
  <c r="R202" i="27"/>
  <c r="R198" i="27"/>
  <c r="R317" i="27"/>
  <c r="R304" i="27"/>
  <c r="R320" i="27"/>
  <c r="R201" i="27"/>
  <c r="R316" i="27"/>
  <c r="R308" i="27"/>
  <c r="R319" i="27"/>
  <c r="R213" i="27"/>
  <c r="R312" i="27"/>
  <c r="R203" i="27"/>
  <c r="R199" i="27"/>
  <c r="R307" i="27"/>
  <c r="R310" i="27"/>
  <c r="R209" i="27"/>
  <c r="R300" i="27"/>
  <c r="R193" i="27"/>
  <c r="R204" i="27"/>
  <c r="R194" i="27"/>
  <c r="R205" i="27"/>
  <c r="R306" i="27"/>
  <c r="R311" i="27"/>
  <c r="R208" i="27"/>
  <c r="R315" i="27"/>
  <c r="R210" i="27"/>
  <c r="R313" i="27"/>
  <c r="R302" i="27"/>
  <c r="R214" i="27"/>
  <c r="R322" i="27"/>
  <c r="N134" i="26"/>
  <c r="N130" i="26"/>
  <c r="N135" i="26"/>
  <c r="N137" i="26"/>
  <c r="N58" i="26"/>
  <c r="N63" i="26"/>
  <c r="N59" i="26"/>
  <c r="N197" i="26"/>
  <c r="N62" i="26"/>
  <c r="N193" i="26"/>
  <c r="N127" i="26"/>
  <c r="N125" i="26"/>
  <c r="N136" i="26"/>
  <c r="N68" i="26"/>
  <c r="N198" i="26"/>
  <c r="N204" i="26"/>
  <c r="N196" i="26"/>
  <c r="N55" i="26"/>
  <c r="N201" i="26"/>
  <c r="N194" i="26"/>
  <c r="N124" i="26"/>
  <c r="N133" i="26"/>
  <c r="N203" i="26"/>
  <c r="N64" i="26"/>
  <c r="N200" i="26"/>
  <c r="N126" i="26"/>
  <c r="N129" i="26"/>
  <c r="N61" i="26"/>
  <c r="N65" i="26"/>
  <c r="N67" i="26"/>
  <c r="N128" i="26"/>
  <c r="N131" i="26"/>
  <c r="N60" i="26"/>
  <c r="N206" i="26"/>
  <c r="N195" i="26"/>
  <c r="N56" i="26"/>
  <c r="N132" i="26"/>
  <c r="N66" i="26"/>
  <c r="N199" i="26"/>
  <c r="N57" i="26"/>
  <c r="N37" i="84"/>
  <c r="N37" i="83"/>
  <c r="N93" i="27"/>
  <c r="N97" i="27"/>
  <c r="N101" i="27"/>
  <c r="N87" i="27"/>
  <c r="N85" i="27"/>
  <c r="N105" i="27"/>
  <c r="N91" i="27"/>
  <c r="N95" i="27"/>
  <c r="N99" i="27"/>
  <c r="N103" i="27"/>
  <c r="N92" i="27"/>
  <c r="N88" i="27"/>
  <c r="N84" i="27"/>
  <c r="N100" i="27"/>
  <c r="N104" i="27"/>
  <c r="N96" i="27"/>
  <c r="N86" i="27"/>
  <c r="N98" i="27"/>
  <c r="N90" i="27"/>
  <c r="N106" i="27"/>
  <c r="N102" i="27"/>
  <c r="N94" i="27"/>
  <c r="N192" i="27"/>
  <c r="N311" i="27"/>
  <c r="N201" i="27"/>
  <c r="N207" i="27"/>
  <c r="N199" i="27"/>
  <c r="N313" i="27"/>
  <c r="N205" i="27"/>
  <c r="N200" i="27"/>
  <c r="N203" i="27"/>
  <c r="N307" i="27"/>
  <c r="N318" i="27"/>
  <c r="N309" i="27"/>
  <c r="N314" i="27"/>
  <c r="N320" i="27"/>
  <c r="N210" i="27"/>
  <c r="N315" i="27"/>
  <c r="N213" i="27"/>
  <c r="N193" i="27"/>
  <c r="N319" i="27"/>
  <c r="N301" i="27"/>
  <c r="N211" i="27"/>
  <c r="N308" i="27"/>
  <c r="N209" i="27"/>
  <c r="N194" i="27"/>
  <c r="N317" i="27"/>
  <c r="N302" i="27"/>
  <c r="N206" i="27"/>
  <c r="N198" i="27"/>
  <c r="N316" i="27"/>
  <c r="N202" i="27"/>
  <c r="N304" i="27"/>
  <c r="N303" i="27"/>
  <c r="N214" i="27"/>
  <c r="N208" i="27"/>
  <c r="N310" i="27"/>
  <c r="N300" i="27"/>
  <c r="N195" i="27"/>
  <c r="N204" i="27"/>
  <c r="N312" i="27"/>
  <c r="N196" i="27"/>
  <c r="N306" i="27"/>
  <c r="N322" i="27"/>
  <c r="J133" i="26"/>
  <c r="J130" i="26"/>
  <c r="J134" i="26"/>
  <c r="J197" i="26"/>
  <c r="J55" i="26"/>
  <c r="J57" i="26"/>
  <c r="J58" i="26"/>
  <c r="J195" i="26"/>
  <c r="J194" i="26"/>
  <c r="J124" i="26"/>
  <c r="J135" i="26"/>
  <c r="J131" i="26"/>
  <c r="J68" i="26"/>
  <c r="J204" i="26"/>
  <c r="J61" i="26"/>
  <c r="J63" i="26"/>
  <c r="J198" i="26"/>
  <c r="J201" i="26"/>
  <c r="J193" i="26"/>
  <c r="J126" i="26"/>
  <c r="J132" i="26"/>
  <c r="J203" i="26"/>
  <c r="J67" i="26"/>
  <c r="J65" i="26"/>
  <c r="J129" i="26"/>
  <c r="J137" i="26"/>
  <c r="J56" i="26"/>
  <c r="J62" i="26"/>
  <c r="J64" i="26"/>
  <c r="J128" i="26"/>
  <c r="J60" i="26"/>
  <c r="J200" i="26"/>
  <c r="J196" i="26"/>
  <c r="J125" i="26"/>
  <c r="J206" i="26"/>
  <c r="J66" i="26"/>
  <c r="J59" i="26"/>
  <c r="J199" i="26"/>
  <c r="J37" i="84"/>
  <c r="J37" i="83"/>
  <c r="J85" i="27"/>
  <c r="J93" i="27"/>
  <c r="J97" i="27"/>
  <c r="J101" i="27"/>
  <c r="J105" i="27"/>
  <c r="J87" i="27"/>
  <c r="J91" i="27"/>
  <c r="J95" i="27"/>
  <c r="J99" i="27"/>
  <c r="J103" i="27"/>
  <c r="J88" i="27"/>
  <c r="J104" i="27"/>
  <c r="J96" i="27"/>
  <c r="J92" i="27"/>
  <c r="J100" i="27"/>
  <c r="J106" i="27"/>
  <c r="J86" i="27"/>
  <c r="J84" i="27"/>
  <c r="J94" i="27"/>
  <c r="J98" i="27"/>
  <c r="J90" i="27"/>
  <c r="J102" i="27"/>
  <c r="J192" i="27"/>
  <c r="J311" i="27"/>
  <c r="J300" i="27"/>
  <c r="J301" i="27"/>
  <c r="J306" i="27"/>
  <c r="J307" i="27"/>
  <c r="J202" i="27"/>
  <c r="J320" i="27"/>
  <c r="J210" i="27"/>
  <c r="J312" i="27"/>
  <c r="J315" i="27"/>
  <c r="J208" i="27"/>
  <c r="J319" i="27"/>
  <c r="J198" i="27"/>
  <c r="J302" i="27"/>
  <c r="J204" i="27"/>
  <c r="J194" i="27"/>
  <c r="J203" i="27"/>
  <c r="J207" i="27"/>
  <c r="J318" i="27"/>
  <c r="J316" i="27"/>
  <c r="J308" i="27"/>
  <c r="J317" i="27"/>
  <c r="J310" i="27"/>
  <c r="J313" i="27"/>
  <c r="J314" i="27"/>
  <c r="J193" i="27"/>
  <c r="J199" i="27"/>
  <c r="J196" i="27"/>
  <c r="J205" i="27"/>
  <c r="J309" i="27"/>
  <c r="J206" i="27"/>
  <c r="J195" i="27"/>
  <c r="J209" i="27"/>
  <c r="J303" i="27"/>
  <c r="J200" i="27"/>
  <c r="J211" i="27"/>
  <c r="J201" i="27"/>
  <c r="J214" i="27"/>
  <c r="J322" i="27"/>
  <c r="F134" i="26"/>
  <c r="F131" i="26"/>
  <c r="F125" i="26"/>
  <c r="F199" i="26"/>
  <c r="F59" i="26"/>
  <c r="F195" i="26"/>
  <c r="F200" i="26"/>
  <c r="F56" i="26"/>
  <c r="F206" i="26"/>
  <c r="F126" i="26"/>
  <c r="F132" i="26"/>
  <c r="F130" i="26"/>
  <c r="F204" i="26"/>
  <c r="F65" i="26"/>
  <c r="F63" i="26"/>
  <c r="F197" i="26"/>
  <c r="F198" i="26"/>
  <c r="F124" i="26"/>
  <c r="F68" i="26"/>
  <c r="F58" i="26"/>
  <c r="F203" i="26"/>
  <c r="F129" i="26"/>
  <c r="F57" i="26"/>
  <c r="F55" i="26"/>
  <c r="F60" i="26"/>
  <c r="F135" i="26"/>
  <c r="F201" i="26"/>
  <c r="F61" i="26"/>
  <c r="F193" i="26"/>
  <c r="F137" i="26"/>
  <c r="F128" i="26"/>
  <c r="F66" i="26"/>
  <c r="F194" i="26"/>
  <c r="F62" i="26"/>
  <c r="F37" i="84"/>
  <c r="F37" i="83"/>
  <c r="F87" i="27"/>
  <c r="F85" i="27"/>
  <c r="F91" i="27"/>
  <c r="F95" i="27"/>
  <c r="F99" i="27"/>
  <c r="F103" i="27"/>
  <c r="F93" i="27"/>
  <c r="F97" i="27"/>
  <c r="F101" i="27"/>
  <c r="F94" i="27"/>
  <c r="F84" i="27"/>
  <c r="F88" i="27"/>
  <c r="F86" i="27"/>
  <c r="F100" i="27"/>
  <c r="F92" i="27"/>
  <c r="F96" i="27"/>
  <c r="F104" i="27"/>
  <c r="F102" i="27"/>
  <c r="F106" i="27"/>
  <c r="F98" i="27"/>
  <c r="F90" i="27"/>
  <c r="F192" i="27"/>
  <c r="F300" i="27"/>
  <c r="F314" i="27"/>
  <c r="F312" i="27"/>
  <c r="F200" i="27"/>
  <c r="F194" i="27"/>
  <c r="F212" i="27"/>
  <c r="F198" i="27"/>
  <c r="F319" i="27"/>
  <c r="F307" i="27"/>
  <c r="F310" i="27"/>
  <c r="F195" i="27"/>
  <c r="F193" i="27"/>
  <c r="F204" i="27"/>
  <c r="F211" i="27"/>
  <c r="F199" i="27"/>
  <c r="F202" i="27"/>
  <c r="F318" i="27"/>
  <c r="F302" i="27"/>
  <c r="F316" i="27"/>
  <c r="F301" i="27"/>
  <c r="F308" i="27"/>
  <c r="F206" i="27"/>
  <c r="F303" i="27"/>
  <c r="F214" i="27"/>
  <c r="F208" i="27"/>
  <c r="F311" i="27"/>
  <c r="F209" i="27"/>
  <c r="F309" i="27"/>
  <c r="F313" i="27"/>
  <c r="F320" i="27"/>
  <c r="F205" i="27"/>
  <c r="F315" i="27"/>
  <c r="F317" i="27"/>
  <c r="F210" i="27"/>
  <c r="F306" i="27"/>
  <c r="F196" i="27"/>
  <c r="F203" i="27"/>
  <c r="F207" i="27"/>
  <c r="F201" i="27"/>
  <c r="F322" i="27"/>
  <c r="N63" i="84" l="1"/>
  <c r="N63" i="83"/>
  <c r="E67" i="83"/>
  <c r="E67" i="84"/>
  <c r="E65" i="83"/>
  <c r="E66" i="83" s="1"/>
  <c r="E65" i="84"/>
  <c r="E66" i="84" s="1"/>
  <c r="G63" i="84"/>
  <c r="G63" i="83"/>
  <c r="K63" i="84"/>
  <c r="K63" i="83"/>
  <c r="I65" i="84"/>
  <c r="I65" i="83"/>
  <c r="F67" i="84"/>
  <c r="F67" i="83"/>
  <c r="J67" i="83"/>
  <c r="J67" i="84"/>
  <c r="R65" i="83"/>
  <c r="R65" i="84"/>
  <c r="E63" i="84"/>
  <c r="E64" i="84" s="1"/>
  <c r="E63" i="83"/>
  <c r="E64" i="83" s="1"/>
  <c r="G65" i="84"/>
  <c r="G65" i="83"/>
  <c r="G67" i="83"/>
  <c r="G67" i="84"/>
  <c r="O67" i="83"/>
  <c r="O67" i="84"/>
  <c r="H65" i="84"/>
  <c r="H65" i="83"/>
  <c r="L65" i="83"/>
  <c r="L65" i="84"/>
  <c r="T67" i="84"/>
  <c r="T67" i="83"/>
  <c r="U68" i="83" s="1"/>
  <c r="T65" i="84"/>
  <c r="T65" i="83"/>
  <c r="U66" i="83" s="1"/>
  <c r="M65" i="83"/>
  <c r="M65" i="84"/>
  <c r="F65" i="83"/>
  <c r="F66" i="83" s="1"/>
  <c r="F65" i="84"/>
  <c r="F66" i="84" s="1"/>
  <c r="N67" i="83"/>
  <c r="N67" i="84"/>
  <c r="Q65" i="84"/>
  <c r="Q65" i="83"/>
  <c r="L63" i="84"/>
  <c r="L63" i="83"/>
  <c r="I63" i="84"/>
  <c r="I63" i="83"/>
  <c r="J65" i="84"/>
  <c r="J65" i="83"/>
  <c r="N65" i="83"/>
  <c r="N65" i="84"/>
  <c r="R63" i="84"/>
  <c r="R63" i="83"/>
  <c r="R67" i="84"/>
  <c r="R67" i="83"/>
  <c r="Q67" i="84"/>
  <c r="Q67" i="83"/>
  <c r="Q68" i="83" s="1"/>
  <c r="K67" i="83"/>
  <c r="K67" i="84"/>
  <c r="K65" i="84"/>
  <c r="K65" i="83"/>
  <c r="O65" i="84"/>
  <c r="O65" i="83"/>
  <c r="O63" i="84"/>
  <c r="O63" i="83"/>
  <c r="L67" i="84"/>
  <c r="L67" i="83"/>
  <c r="P67" i="83"/>
  <c r="P67" i="84"/>
  <c r="P63" i="84"/>
  <c r="P63" i="83"/>
  <c r="P65" i="84"/>
  <c r="P65" i="83"/>
  <c r="T63" i="84"/>
  <c r="T63" i="83"/>
  <c r="M63" i="84"/>
  <c r="M64" i="84" s="1"/>
  <c r="M63" i="83"/>
  <c r="M64" i="83" s="1"/>
  <c r="F63" i="84"/>
  <c r="F64" i="84" s="1"/>
  <c r="F63" i="83"/>
  <c r="J63" i="84"/>
  <c r="J63" i="83"/>
  <c r="Q63" i="84"/>
  <c r="Q64" i="84" s="1"/>
  <c r="Q63" i="83"/>
  <c r="Q64" i="83" s="1"/>
  <c r="S65" i="84"/>
  <c r="S65" i="83"/>
  <c r="S63" i="84"/>
  <c r="S63" i="83"/>
  <c r="S67" i="83"/>
  <c r="S67" i="84"/>
  <c r="H63" i="84"/>
  <c r="H64" i="84" s="1"/>
  <c r="H63" i="83"/>
  <c r="H67" i="84"/>
  <c r="H67" i="83"/>
  <c r="H68" i="83" s="1"/>
  <c r="I67" i="83"/>
  <c r="I67" i="84"/>
  <c r="M67" i="84"/>
  <c r="M67" i="83"/>
  <c r="L68" i="83" l="1"/>
  <c r="O66" i="83"/>
  <c r="M68" i="83"/>
  <c r="S68" i="84"/>
  <c r="P66" i="83"/>
  <c r="P68" i="84"/>
  <c r="O64" i="83"/>
  <c r="R64" i="83"/>
  <c r="L64" i="83"/>
  <c r="M66" i="84"/>
  <c r="H66" i="83"/>
  <c r="G68" i="84"/>
  <c r="J64" i="83"/>
  <c r="M68" i="84"/>
  <c r="S66" i="84"/>
  <c r="J64" i="84"/>
  <c r="P68" i="83"/>
  <c r="O64" i="84"/>
  <c r="L64" i="84"/>
  <c r="M66" i="83"/>
  <c r="H66" i="84"/>
  <c r="K68" i="83"/>
  <c r="N68" i="84"/>
  <c r="J68" i="84"/>
  <c r="S64" i="84"/>
  <c r="G64" i="83"/>
  <c r="R64" i="84"/>
  <c r="G68" i="83"/>
  <c r="L68" i="84"/>
  <c r="O66" i="84"/>
  <c r="I66" i="83"/>
  <c r="H68" i="84"/>
  <c r="T68" i="83"/>
  <c r="S68" i="83"/>
  <c r="Q66" i="84"/>
  <c r="P66" i="84"/>
  <c r="Q68" i="84"/>
  <c r="K66" i="84"/>
  <c r="J66" i="84"/>
  <c r="O68" i="83"/>
  <c r="N68" i="83"/>
  <c r="T68" i="84"/>
  <c r="J68" i="83"/>
  <c r="I66" i="84"/>
  <c r="G64" i="84"/>
  <c r="F68" i="83"/>
  <c r="E68" i="83"/>
  <c r="K66" i="83"/>
  <c r="J66" i="83"/>
  <c r="I68" i="84"/>
  <c r="H64" i="83"/>
  <c r="S64" i="83"/>
  <c r="F64" i="83"/>
  <c r="U64" i="83"/>
  <c r="T64" i="83"/>
  <c r="P64" i="83"/>
  <c r="K68" i="84"/>
  <c r="R68" i="83"/>
  <c r="N66" i="84"/>
  <c r="I64" i="83"/>
  <c r="Q66" i="83"/>
  <c r="L66" i="84"/>
  <c r="O68" i="84"/>
  <c r="G66" i="83"/>
  <c r="R66" i="84"/>
  <c r="K64" i="83"/>
  <c r="N64" i="83"/>
  <c r="T66" i="83"/>
  <c r="S66" i="83"/>
  <c r="F68" i="84"/>
  <c r="E68" i="84"/>
  <c r="I68" i="83"/>
  <c r="T64" i="84"/>
  <c r="P64" i="84"/>
  <c r="R68" i="84"/>
  <c r="N66" i="83"/>
  <c r="I64" i="84"/>
  <c r="T66" i="84"/>
  <c r="L66" i="83"/>
  <c r="G66" i="84"/>
  <c r="R66" i="83"/>
  <c r="K64" i="84"/>
  <c r="N64" i="84"/>
  <c r="U5" i="83" l="1"/>
  <c r="U4" i="83" l="1"/>
  <c r="T95" i="28"/>
  <c r="T96" i="28" s="1"/>
  <c r="U6" i="83"/>
  <c r="U7" i="83"/>
  <c r="T97" i="28" l="1"/>
  <c r="T98" i="28" s="1"/>
  <c r="U88" i="83"/>
  <c r="U87" i="83"/>
  <c r="U134" i="83"/>
  <c r="U90" i="83"/>
  <c r="U93" i="83"/>
  <c r="U86" i="83"/>
  <c r="U94" i="83"/>
  <c r="U91" i="83"/>
  <c r="U92" i="83"/>
  <c r="U89" i="83"/>
  <c r="U8" i="83"/>
  <c r="O5" i="84" l="1"/>
  <c r="O5" i="83"/>
  <c r="G5" i="84"/>
  <c r="G5" i="83"/>
  <c r="K5" i="84"/>
  <c r="K5" i="83"/>
  <c r="P5" i="84"/>
  <c r="P5" i="83"/>
  <c r="F5" i="84"/>
  <c r="F5" i="83"/>
  <c r="S5" i="84"/>
  <c r="S5" i="83"/>
  <c r="H5" i="84"/>
  <c r="H5" i="83"/>
  <c r="M5" i="84"/>
  <c r="M5" i="83"/>
  <c r="Q5" i="84"/>
  <c r="Q5" i="83"/>
  <c r="T5" i="84"/>
  <c r="T5" i="83"/>
  <c r="J5" i="84"/>
  <c r="J5" i="83"/>
  <c r="E5" i="84"/>
  <c r="E5" i="83"/>
  <c r="G3" i="14" a="1"/>
  <c r="I5" i="84"/>
  <c r="I5" i="83"/>
  <c r="N5" i="84"/>
  <c r="N5" i="83"/>
  <c r="R5" i="84"/>
  <c r="R5" i="83"/>
  <c r="L5" i="84"/>
  <c r="L5" i="83"/>
  <c r="R4" i="84" l="1"/>
  <c r="R4" i="83"/>
  <c r="Q95" i="28"/>
  <c r="Q96" i="28" s="1"/>
  <c r="Q97" i="28" s="1"/>
  <c r="Q98" i="28" s="1"/>
  <c r="G3" i="14"/>
  <c r="G14" i="14"/>
  <c r="G31" i="14"/>
  <c r="G17" i="14"/>
  <c r="G4" i="14"/>
  <c r="G10" i="14"/>
  <c r="G12" i="14"/>
  <c r="G8" i="14"/>
  <c r="G15" i="14"/>
  <c r="G28" i="14"/>
  <c r="G27" i="14"/>
  <c r="G7" i="14"/>
  <c r="G26" i="14"/>
  <c r="G11" i="14"/>
  <c r="G23" i="14"/>
  <c r="G20" i="14"/>
  <c r="G37" i="14"/>
  <c r="G19" i="14"/>
  <c r="G35" i="14"/>
  <c r="G16" i="14"/>
  <c r="G24" i="14"/>
  <c r="G34" i="14"/>
  <c r="G9" i="14"/>
  <c r="G30" i="14"/>
  <c r="G29" i="14"/>
  <c r="G6" i="14"/>
  <c r="G21" i="14"/>
  <c r="G33" i="14"/>
  <c r="G25" i="14"/>
  <c r="G22" i="14"/>
  <c r="G32" i="14"/>
  <c r="G5" i="14"/>
  <c r="G36" i="14"/>
  <c r="G13" i="14"/>
  <c r="G18" i="14"/>
  <c r="I4" i="84" l="1"/>
  <c r="I4" i="83"/>
  <c r="H95" i="28"/>
  <c r="H96" i="28" s="1"/>
  <c r="H97" i="28" s="1"/>
  <c r="H98" i="28" s="1"/>
  <c r="F4" i="84"/>
  <c r="F133" i="84" s="1"/>
  <c r="F4" i="83"/>
  <c r="F134" i="83" s="1"/>
  <c r="R133" i="84"/>
  <c r="R91" i="84"/>
  <c r="R86" i="84"/>
  <c r="R85" i="84"/>
  <c r="R89" i="84"/>
  <c r="R90" i="84"/>
  <c r="R88" i="84"/>
  <c r="R93" i="84"/>
  <c r="R87" i="84"/>
  <c r="R92" i="84"/>
  <c r="J4" i="84"/>
  <c r="J4" i="83"/>
  <c r="I95" i="28"/>
  <c r="I96" i="28" s="1"/>
  <c r="I97" i="28" s="1"/>
  <c r="I98" i="28" s="1"/>
  <c r="R6" i="84"/>
  <c r="R6" i="83"/>
  <c r="L4" i="84"/>
  <c r="L4" i="83"/>
  <c r="K95" i="28"/>
  <c r="K96" i="28" s="1"/>
  <c r="K97" i="28" s="1"/>
  <c r="K98" i="28" s="1"/>
  <c r="Q4" i="84"/>
  <c r="Q4" i="83"/>
  <c r="P95" i="28"/>
  <c r="P96" i="28" s="1"/>
  <c r="P97" i="28" s="1"/>
  <c r="P98" i="28" s="1"/>
  <c r="N4" i="84"/>
  <c r="N4" i="83"/>
  <c r="M95" i="28"/>
  <c r="M96" i="28" s="1"/>
  <c r="M97" i="28" s="1"/>
  <c r="M98" i="28" s="1"/>
  <c r="H4" i="84"/>
  <c r="H4" i="83"/>
  <c r="G95" i="28"/>
  <c r="G96" i="28" s="1"/>
  <c r="G97" i="28" s="1"/>
  <c r="G98" i="28" s="1"/>
  <c r="K4" i="84"/>
  <c r="K4" i="83"/>
  <c r="J95" i="28"/>
  <c r="J96" i="28" s="1"/>
  <c r="J97" i="28" s="1"/>
  <c r="J98" i="28" s="1"/>
  <c r="E4" i="84"/>
  <c r="E133" i="84" s="1"/>
  <c r="E4" i="83"/>
  <c r="E134" i="83" s="1"/>
  <c r="B3" i="14" a="1"/>
  <c r="M4" i="84"/>
  <c r="M4" i="83"/>
  <c r="L95" i="28"/>
  <c r="L96" i="28" s="1"/>
  <c r="L97" i="28" s="1"/>
  <c r="L98" i="28" s="1"/>
  <c r="O4" i="84"/>
  <c r="O4" i="83"/>
  <c r="N95" i="28"/>
  <c r="N96" i="28" s="1"/>
  <c r="N97" i="28" s="1"/>
  <c r="N98" i="28" s="1"/>
  <c r="S4" i="84"/>
  <c r="S4" i="83"/>
  <c r="R95" i="28"/>
  <c r="R96" i="28" s="1"/>
  <c r="R97" i="28" s="1"/>
  <c r="R98" i="28" s="1"/>
  <c r="T4" i="84"/>
  <c r="T4" i="83"/>
  <c r="S95" i="28"/>
  <c r="S96" i="28" s="1"/>
  <c r="S97" i="28" s="1"/>
  <c r="S98" i="28" s="1"/>
  <c r="P4" i="84"/>
  <c r="P4" i="83"/>
  <c r="O95" i="28"/>
  <c r="O96" i="28" s="1"/>
  <c r="O97" i="28" s="1"/>
  <c r="O98" i="28" s="1"/>
  <c r="R134" i="83"/>
  <c r="R91" i="83"/>
  <c r="R89" i="83"/>
  <c r="R94" i="83"/>
  <c r="R92" i="83"/>
  <c r="R87" i="83"/>
  <c r="R93" i="83"/>
  <c r="R86" i="83"/>
  <c r="R88" i="83"/>
  <c r="R90" i="83"/>
  <c r="O133" i="84" l="1"/>
  <c r="O87" i="84"/>
  <c r="O92" i="84"/>
  <c r="O85" i="84"/>
  <c r="O90" i="84"/>
  <c r="O93" i="84"/>
  <c r="O91" i="84"/>
  <c r="O86" i="84"/>
  <c r="O88" i="84"/>
  <c r="O89" i="84"/>
  <c r="H133" i="84"/>
  <c r="H86" i="84"/>
  <c r="H87" i="84"/>
  <c r="H92" i="84"/>
  <c r="H88" i="84"/>
  <c r="H91" i="84"/>
  <c r="H93" i="84"/>
  <c r="H90" i="84"/>
  <c r="H85" i="84"/>
  <c r="H89" i="84"/>
  <c r="L134" i="83"/>
  <c r="L88" i="83"/>
  <c r="L89" i="83"/>
  <c r="L87" i="83"/>
  <c r="L92" i="83"/>
  <c r="L94" i="83"/>
  <c r="L90" i="83"/>
  <c r="L86" i="83"/>
  <c r="L91" i="83"/>
  <c r="L93" i="83"/>
  <c r="Q6" i="84"/>
  <c r="Q6" i="83"/>
  <c r="E6" i="84"/>
  <c r="E6" i="83"/>
  <c r="S134" i="83"/>
  <c r="S93" i="83"/>
  <c r="S94" i="83"/>
  <c r="S90" i="83"/>
  <c r="S89" i="83"/>
  <c r="S87" i="83"/>
  <c r="S86" i="83"/>
  <c r="S92" i="83"/>
  <c r="S88" i="83"/>
  <c r="S91" i="83"/>
  <c r="J134" i="83"/>
  <c r="J89" i="83"/>
  <c r="J94" i="83"/>
  <c r="J91" i="83"/>
  <c r="J92" i="83"/>
  <c r="J87" i="83"/>
  <c r="J93" i="83"/>
  <c r="J88" i="83"/>
  <c r="J90" i="83"/>
  <c r="J86" i="83"/>
  <c r="B3" i="14"/>
  <c r="B37" i="14"/>
  <c r="B20" i="14"/>
  <c r="B15" i="14"/>
  <c r="B5" i="14"/>
  <c r="B4" i="14"/>
  <c r="B22" i="14"/>
  <c r="B25" i="14"/>
  <c r="B7" i="14"/>
  <c r="B23" i="14"/>
  <c r="B34" i="14"/>
  <c r="B11" i="14"/>
  <c r="B16" i="14"/>
  <c r="B35" i="14"/>
  <c r="B13" i="14"/>
  <c r="B33" i="14"/>
  <c r="B21" i="14"/>
  <c r="B30" i="14"/>
  <c r="B19" i="14"/>
  <c r="B18" i="14"/>
  <c r="B31" i="14"/>
  <c r="B28" i="14"/>
  <c r="B26" i="14"/>
  <c r="B9" i="14"/>
  <c r="B12" i="14"/>
  <c r="B29" i="14"/>
  <c r="B14" i="14"/>
  <c r="B32" i="14"/>
  <c r="B6" i="14"/>
  <c r="B17" i="14"/>
  <c r="B36" i="14"/>
  <c r="B24" i="14"/>
  <c r="B8" i="14"/>
  <c r="B10" i="14"/>
  <c r="B27" i="14"/>
  <c r="N134" i="83"/>
  <c r="N89" i="83"/>
  <c r="N92" i="83"/>
  <c r="N91" i="83"/>
  <c r="N94" i="83"/>
  <c r="N90" i="83"/>
  <c r="N88" i="83"/>
  <c r="N87" i="83"/>
  <c r="N86" i="83"/>
  <c r="N93" i="83"/>
  <c r="Q133" i="84"/>
  <c r="Q87" i="84"/>
  <c r="Q85" i="84"/>
  <c r="Q93" i="84"/>
  <c r="Q89" i="84"/>
  <c r="Q86" i="84"/>
  <c r="Q90" i="84"/>
  <c r="Q88" i="84"/>
  <c r="Q91" i="84"/>
  <c r="Q92" i="84"/>
  <c r="M6" i="84"/>
  <c r="M6" i="83"/>
  <c r="J6" i="84"/>
  <c r="J6" i="83"/>
  <c r="S6" i="84"/>
  <c r="S6" i="83"/>
  <c r="P6" i="84"/>
  <c r="P6" i="83"/>
  <c r="P133" i="84"/>
  <c r="P93" i="84"/>
  <c r="P90" i="84"/>
  <c r="P86" i="84"/>
  <c r="P88" i="84"/>
  <c r="P87" i="84"/>
  <c r="P89" i="84"/>
  <c r="P92" i="84"/>
  <c r="P91" i="84"/>
  <c r="P85" i="84"/>
  <c r="O134" i="83"/>
  <c r="O91" i="83"/>
  <c r="O90" i="83"/>
  <c r="O94" i="83"/>
  <c r="O92" i="83"/>
  <c r="O87" i="83"/>
  <c r="O89" i="83"/>
  <c r="O88" i="83"/>
  <c r="O93" i="83"/>
  <c r="O86" i="83"/>
  <c r="M133" i="84"/>
  <c r="M88" i="84"/>
  <c r="M91" i="84"/>
  <c r="M90" i="84"/>
  <c r="M85" i="84"/>
  <c r="M93" i="84"/>
  <c r="M86" i="84"/>
  <c r="M89" i="84"/>
  <c r="M92" i="84"/>
  <c r="M87" i="84"/>
  <c r="H134" i="83"/>
  <c r="H87" i="83"/>
  <c r="H94" i="83"/>
  <c r="H90" i="83"/>
  <c r="H92" i="83"/>
  <c r="H91" i="83"/>
  <c r="H93" i="83"/>
  <c r="H89" i="83"/>
  <c r="H88" i="83"/>
  <c r="H86" i="83"/>
  <c r="Q134" i="83"/>
  <c r="Q91" i="83"/>
  <c r="Q89" i="83"/>
  <c r="Q94" i="83"/>
  <c r="Q93" i="83"/>
  <c r="Q87" i="83"/>
  <c r="Q90" i="83"/>
  <c r="Q88" i="83"/>
  <c r="Q92" i="83"/>
  <c r="Q86" i="83"/>
  <c r="I133" i="84"/>
  <c r="I93" i="84"/>
  <c r="I86" i="84"/>
  <c r="I92" i="84"/>
  <c r="I90" i="84"/>
  <c r="I88" i="84"/>
  <c r="I91" i="84"/>
  <c r="I87" i="84"/>
  <c r="I85" i="84"/>
  <c r="I89" i="84"/>
  <c r="K134" i="83"/>
  <c r="K89" i="83"/>
  <c r="K92" i="83"/>
  <c r="K86" i="83"/>
  <c r="K87" i="83"/>
  <c r="K88" i="83"/>
  <c r="K94" i="83"/>
  <c r="K91" i="83"/>
  <c r="K90" i="83"/>
  <c r="K93" i="83"/>
  <c r="F6" i="84"/>
  <c r="F6" i="83"/>
  <c r="N6" i="84"/>
  <c r="N6" i="83"/>
  <c r="G6" i="84"/>
  <c r="G6" i="83"/>
  <c r="P134" i="83"/>
  <c r="P93" i="83"/>
  <c r="P88" i="83"/>
  <c r="P87" i="83"/>
  <c r="P90" i="83"/>
  <c r="P92" i="83"/>
  <c r="P89" i="83"/>
  <c r="P94" i="83"/>
  <c r="P91" i="83"/>
  <c r="P86" i="83"/>
  <c r="T133" i="84"/>
  <c r="T91" i="84"/>
  <c r="T88" i="84"/>
  <c r="T92" i="84"/>
  <c r="T87" i="84"/>
  <c r="T93" i="84"/>
  <c r="T89" i="84"/>
  <c r="T85" i="84"/>
  <c r="T90" i="84"/>
  <c r="T86" i="84"/>
  <c r="M134" i="83"/>
  <c r="M89" i="83"/>
  <c r="M94" i="83"/>
  <c r="M91" i="83"/>
  <c r="M90" i="83"/>
  <c r="M87" i="83"/>
  <c r="M93" i="83"/>
  <c r="M92" i="83"/>
  <c r="M88" i="83"/>
  <c r="M86" i="83"/>
  <c r="I6" i="84"/>
  <c r="I6" i="83"/>
  <c r="H6" i="84"/>
  <c r="H6" i="83"/>
  <c r="L6" i="84"/>
  <c r="L6" i="83"/>
  <c r="K6" i="84"/>
  <c r="K6" i="83"/>
  <c r="T6" i="84"/>
  <c r="T6" i="83"/>
  <c r="T134" i="83"/>
  <c r="T91" i="83"/>
  <c r="T93" i="83"/>
  <c r="T87" i="83"/>
  <c r="T90" i="83"/>
  <c r="T94" i="83"/>
  <c r="T86" i="83"/>
  <c r="T92" i="83"/>
  <c r="T88" i="83"/>
  <c r="T89" i="83"/>
  <c r="S133" i="84"/>
  <c r="S87" i="84"/>
  <c r="S88" i="84"/>
  <c r="S90" i="84"/>
  <c r="S91" i="84"/>
  <c r="S86" i="84"/>
  <c r="S85" i="84"/>
  <c r="S89" i="84"/>
  <c r="S93" i="84"/>
  <c r="S92" i="84"/>
  <c r="K133" i="84"/>
  <c r="K86" i="84"/>
  <c r="K91" i="84"/>
  <c r="K93" i="84"/>
  <c r="K89" i="84"/>
  <c r="K92" i="84"/>
  <c r="K87" i="84"/>
  <c r="K88" i="84"/>
  <c r="K90" i="84"/>
  <c r="K85" i="84"/>
  <c r="N133" i="84"/>
  <c r="N93" i="84"/>
  <c r="N87" i="84"/>
  <c r="N92" i="84"/>
  <c r="N88" i="84"/>
  <c r="N91" i="84"/>
  <c r="N90" i="84"/>
  <c r="N85" i="84"/>
  <c r="N89" i="84"/>
  <c r="N86" i="84"/>
  <c r="L133" i="84"/>
  <c r="L87" i="84"/>
  <c r="L89" i="84"/>
  <c r="L90" i="84"/>
  <c r="L86" i="84"/>
  <c r="L88" i="84"/>
  <c r="L91" i="84"/>
  <c r="L93" i="84"/>
  <c r="L92" i="84"/>
  <c r="L85" i="84"/>
  <c r="J133" i="84"/>
  <c r="J88" i="84"/>
  <c r="J93" i="84"/>
  <c r="J90" i="84"/>
  <c r="J85" i="84"/>
  <c r="J87" i="84"/>
  <c r="J92" i="84"/>
  <c r="J91" i="84"/>
  <c r="J86" i="84"/>
  <c r="J89" i="84"/>
  <c r="G4" i="84"/>
  <c r="G4" i="83"/>
  <c r="I134" i="83"/>
  <c r="I87" i="83"/>
  <c r="I86" i="83"/>
  <c r="I92" i="83"/>
  <c r="I90" i="83"/>
  <c r="I88" i="83"/>
  <c r="I93" i="83"/>
  <c r="I91" i="83"/>
  <c r="I89" i="83"/>
  <c r="I94" i="83"/>
  <c r="P7" i="84"/>
  <c r="P7" i="83"/>
  <c r="O6" i="84" l="1"/>
  <c r="O6" i="83"/>
  <c r="G133" i="84"/>
  <c r="G86" i="84"/>
  <c r="G90" i="84"/>
  <c r="G91" i="84"/>
  <c r="G89" i="84"/>
  <c r="G88" i="84"/>
  <c r="G93" i="84"/>
  <c r="G87" i="84"/>
  <c r="G92" i="84"/>
  <c r="G85" i="84"/>
  <c r="G134" i="83"/>
  <c r="G92" i="83"/>
  <c r="G90" i="83"/>
  <c r="G94" i="83"/>
  <c r="G89" i="83"/>
  <c r="G86" i="83"/>
  <c r="G87" i="83"/>
  <c r="G88" i="83"/>
  <c r="G93" i="83"/>
  <c r="G91" i="83"/>
  <c r="T8" i="84"/>
  <c r="T8" i="83"/>
  <c r="J7" i="84"/>
  <c r="J7" i="83"/>
  <c r="K7" i="83"/>
  <c r="K7" i="84"/>
  <c r="E7" i="84"/>
  <c r="E7" i="83"/>
  <c r="R7" i="83"/>
  <c r="R7" i="84"/>
  <c r="L7" i="83"/>
  <c r="L7" i="84"/>
  <c r="I7" i="83"/>
  <c r="I7" i="84"/>
  <c r="H7" i="84"/>
  <c r="H7" i="83"/>
  <c r="M7" i="83"/>
  <c r="M7" i="84"/>
  <c r="N7" i="84"/>
  <c r="N7" i="83"/>
  <c r="Q7" i="83"/>
  <c r="Q7" i="84"/>
  <c r="G7" i="83"/>
  <c r="G7" i="84"/>
  <c r="S7" i="84"/>
  <c r="S7" i="83"/>
  <c r="T7" i="84"/>
  <c r="T7" i="83"/>
  <c r="F7" i="84"/>
  <c r="F7" i="83"/>
  <c r="O7" i="84"/>
  <c r="O7" i="83"/>
  <c r="L8" i="84" l="1"/>
  <c r="L8" i="83"/>
  <c r="F8" i="84"/>
  <c r="F8" i="83"/>
  <c r="G8" i="83"/>
  <c r="G8" i="84"/>
  <c r="O8" i="83"/>
  <c r="O8" i="84"/>
  <c r="S8" i="84"/>
  <c r="S8" i="83"/>
  <c r="M8" i="84"/>
  <c r="M8" i="83"/>
  <c r="H8" i="83"/>
  <c r="H8" i="84"/>
  <c r="E8" i="83"/>
  <c r="E8" i="84"/>
  <c r="R8" i="84"/>
  <c r="R8" i="83"/>
  <c r="Q8" i="83"/>
  <c r="Q8" i="84"/>
  <c r="K8" i="83"/>
  <c r="K8" i="84"/>
  <c r="I8" i="84"/>
  <c r="I8" i="83"/>
  <c r="N8" i="84"/>
  <c r="N8" i="83"/>
  <c r="J8" i="84"/>
  <c r="J8" i="83"/>
  <c r="P8" i="84"/>
  <c r="P8" i="83"/>
  <c r="K43" i="84" l="1"/>
  <c r="K43" i="83"/>
  <c r="K42" i="84"/>
  <c r="K42" i="83"/>
  <c r="J42" i="84"/>
  <c r="J42" i="83"/>
  <c r="J43" i="84"/>
  <c r="J43" i="83"/>
  <c r="I43" i="84"/>
  <c r="I42" i="84"/>
  <c r="I42" i="83" l="1"/>
  <c r="K44" i="84"/>
  <c r="K44" i="83"/>
  <c r="I43" i="83"/>
  <c r="H43" i="83"/>
  <c r="H43" i="84" l="1"/>
  <c r="H42" i="83"/>
  <c r="J44" i="84"/>
  <c r="J44" i="83"/>
  <c r="H42" i="84"/>
  <c r="G43" i="83"/>
  <c r="G42" i="83" l="1"/>
  <c r="F42" i="84"/>
  <c r="H44" i="84"/>
  <c r="H44" i="83"/>
  <c r="I44" i="83"/>
  <c r="F43" i="84"/>
  <c r="E43" i="84"/>
  <c r="E43" i="83"/>
  <c r="G43" i="84"/>
  <c r="F43" i="83"/>
  <c r="F42" i="83"/>
  <c r="E42" i="83"/>
  <c r="E42" i="84"/>
  <c r="I44" i="84"/>
  <c r="G42" i="84"/>
  <c r="G44" i="83" l="1"/>
  <c r="F44" i="84"/>
  <c r="F44" i="83"/>
  <c r="G44" i="84"/>
  <c r="E44" i="83"/>
  <c r="E44" i="84"/>
  <c r="I10" i="84" l="1"/>
  <c r="I10" i="83"/>
  <c r="J10" i="84" l="1"/>
  <c r="J11" i="84" s="1"/>
  <c r="J10" i="83"/>
  <c r="J11" i="83" s="1"/>
  <c r="J40" i="84"/>
  <c r="J40" i="83"/>
  <c r="K10" i="84"/>
  <c r="K11" i="84" s="1"/>
  <c r="K10" i="83"/>
  <c r="K11" i="83" s="1"/>
  <c r="K40" i="83"/>
  <c r="K40" i="84"/>
  <c r="H10" i="84" l="1"/>
  <c r="H10" i="83"/>
  <c r="I40" i="83"/>
  <c r="I40" i="84"/>
  <c r="H40" i="83"/>
  <c r="H40" i="84" l="1"/>
  <c r="G10" i="84"/>
  <c r="H11" i="84" s="1"/>
  <c r="G10" i="83"/>
  <c r="I11" i="83"/>
  <c r="I11" i="84"/>
  <c r="H11" i="83" l="1"/>
  <c r="F10" i="84" l="1"/>
  <c r="F10" i="83"/>
  <c r="F40" i="84"/>
  <c r="F40" i="83"/>
  <c r="G40" i="83"/>
  <c r="G40" i="84"/>
  <c r="E10" i="84"/>
  <c r="E11" i="84" s="1"/>
  <c r="E10" i="83"/>
  <c r="E11" i="83" s="1"/>
  <c r="E40" i="83"/>
  <c r="E40" i="84"/>
  <c r="F11" i="83" l="1"/>
  <c r="G11" i="83"/>
  <c r="F11" i="84"/>
  <c r="G11" i="84"/>
  <c r="L43" i="84" l="1"/>
  <c r="L43" i="83"/>
  <c r="N43" i="84"/>
  <c r="N43" i="83"/>
  <c r="M43" i="84"/>
  <c r="M43" i="83"/>
  <c r="S43" i="84"/>
  <c r="S43" i="83"/>
  <c r="U43" i="83"/>
  <c r="T43" i="84"/>
  <c r="T43" i="83"/>
  <c r="Q43" i="84" l="1"/>
  <c r="Q43" i="83"/>
  <c r="R43" i="84"/>
  <c r="R43" i="83"/>
  <c r="O43" i="84"/>
  <c r="O43" i="83"/>
  <c r="P43" i="84"/>
  <c r="P43" i="83"/>
  <c r="L42" i="84" l="1"/>
  <c r="L42" i="83"/>
  <c r="Q42" i="83" l="1"/>
  <c r="N42" i="84"/>
  <c r="R42" i="84" l="1"/>
  <c r="R42" i="83"/>
  <c r="L44" i="84"/>
  <c r="L44" i="83"/>
  <c r="N42" i="83"/>
  <c r="L10" i="84"/>
  <c r="L11" i="84" s="1"/>
  <c r="L10" i="83"/>
  <c r="L11" i="83" s="1"/>
  <c r="L40" i="84"/>
  <c r="L40" i="83"/>
  <c r="O44" i="83"/>
  <c r="R44" i="84"/>
  <c r="R44" i="83"/>
  <c r="O42" i="84"/>
  <c r="O42" i="83"/>
  <c r="S42" i="83"/>
  <c r="M42" i="84"/>
  <c r="M42" i="83"/>
  <c r="P42" i="84"/>
  <c r="P42" i="83"/>
  <c r="S44" i="84"/>
  <c r="S44" i="83"/>
  <c r="S42" i="84"/>
  <c r="Q42" i="84"/>
  <c r="Q44" i="84"/>
  <c r="M44" i="84" l="1"/>
  <c r="M44" i="83"/>
  <c r="N44" i="84"/>
  <c r="N44" i="83"/>
  <c r="Q44" i="83"/>
  <c r="P10" i="84"/>
  <c r="P10" i="83"/>
  <c r="N10" i="84"/>
  <c r="N10" i="83"/>
  <c r="P44" i="84"/>
  <c r="P44" i="83"/>
  <c r="O44" i="84"/>
  <c r="M10" i="84" l="1"/>
  <c r="M11" i="84" s="1"/>
  <c r="M10" i="83"/>
  <c r="M11" i="83" s="1"/>
  <c r="M40" i="84"/>
  <c r="M40" i="83"/>
  <c r="N40" i="83"/>
  <c r="R10" i="84"/>
  <c r="R10" i="83"/>
  <c r="R40" i="84"/>
  <c r="N40" i="84"/>
  <c r="N11" i="84" l="1"/>
  <c r="N11" i="83"/>
  <c r="Q10" i="84"/>
  <c r="Q11" i="84" s="1"/>
  <c r="Q10" i="83"/>
  <c r="Q11" i="83" s="1"/>
  <c r="Q40" i="83"/>
  <c r="Q40" i="84"/>
  <c r="O10" i="84"/>
  <c r="O10" i="83"/>
  <c r="O40" i="83"/>
  <c r="O40" i="84"/>
  <c r="P40" i="83"/>
  <c r="P40" i="84"/>
  <c r="S10" i="84"/>
  <c r="S11" i="84" s="1"/>
  <c r="S10" i="83"/>
  <c r="S11" i="83" s="1"/>
  <c r="S40" i="84"/>
  <c r="S40" i="83"/>
  <c r="R40" i="83"/>
  <c r="R11" i="83" l="1"/>
  <c r="R11" i="84"/>
  <c r="O11" i="83"/>
  <c r="P11" i="83"/>
  <c r="O11" i="84"/>
  <c r="P11" i="84"/>
  <c r="U10" i="83" l="1"/>
  <c r="V11" i="83" s="1"/>
  <c r="U42" i="83" l="1"/>
  <c r="T42" i="84"/>
  <c r="T42" i="83"/>
  <c r="U44" i="83" l="1"/>
  <c r="T44" i="84"/>
  <c r="T44" i="83"/>
  <c r="T10" i="84" l="1"/>
  <c r="T11" i="84" s="1"/>
  <c r="T10" i="83"/>
  <c r="T40" i="83"/>
  <c r="T40" i="84"/>
  <c r="C3" i="14" a="1"/>
  <c r="U40" i="83"/>
  <c r="U11" i="83" l="1"/>
  <c r="T11" i="83"/>
  <c r="C6" i="14"/>
  <c r="C10" i="14"/>
  <c r="C13" i="14"/>
  <c r="C21" i="14"/>
  <c r="C3" i="14"/>
  <c r="H3" i="14" s="1"/>
  <c r="C8" i="14"/>
  <c r="C35" i="14"/>
  <c r="C24" i="14"/>
  <c r="C33" i="14"/>
  <c r="C30" i="14"/>
  <c r="C11" i="14"/>
  <c r="C18" i="14"/>
  <c r="C12" i="14"/>
  <c r="C36" i="14"/>
  <c r="C29" i="14"/>
  <c r="C16" i="14"/>
  <c r="C27" i="14"/>
  <c r="C25" i="14"/>
  <c r="C7" i="14"/>
  <c r="C26" i="14"/>
  <c r="C34" i="14"/>
  <c r="C37" i="14"/>
  <c r="C5" i="14"/>
  <c r="C32" i="14"/>
  <c r="C14" i="14"/>
  <c r="C23" i="14"/>
  <c r="C4" i="14"/>
  <c r="C20" i="14"/>
  <c r="C19" i="14"/>
  <c r="C9" i="14"/>
  <c r="C17" i="14"/>
  <c r="C31" i="14"/>
  <c r="C15" i="14"/>
  <c r="C22" i="14"/>
  <c r="C28" i="14"/>
  <c r="H22" i="14" l="1"/>
  <c r="D22" i="14"/>
  <c r="E22" i="14"/>
  <c r="D19" i="14"/>
  <c r="H19" i="14"/>
  <c r="E19" i="14"/>
  <c r="H6" i="14"/>
  <c r="D6" i="14"/>
  <c r="E6" i="14"/>
  <c r="H20" i="14"/>
  <c r="D20" i="14"/>
  <c r="E20" i="14"/>
  <c r="D16" i="14"/>
  <c r="H16" i="14"/>
  <c r="E16" i="14"/>
  <c r="H18" i="14"/>
  <c r="D18" i="14"/>
  <c r="E18" i="14"/>
  <c r="D21" i="14"/>
  <c r="H21" i="14"/>
  <c r="I22" i="14" s="1"/>
  <c r="E21" i="14"/>
  <c r="D14" i="14"/>
  <c r="H14" i="14"/>
  <c r="E14" i="14"/>
  <c r="H15" i="14"/>
  <c r="D15" i="14"/>
  <c r="E15" i="14"/>
  <c r="D12" i="14"/>
  <c r="H12" i="14"/>
  <c r="E12" i="14"/>
  <c r="H17" i="14"/>
  <c r="D17" i="14"/>
  <c r="E17" i="14"/>
  <c r="D4" i="14"/>
  <c r="H4" i="14"/>
  <c r="I4" i="14" s="1"/>
  <c r="E4" i="14"/>
  <c r="H5" i="14"/>
  <c r="D5" i="14"/>
  <c r="E5" i="14"/>
  <c r="H7" i="14"/>
  <c r="D7" i="14"/>
  <c r="E7" i="14"/>
  <c r="H11" i="14"/>
  <c r="D11" i="14"/>
  <c r="E11" i="14"/>
  <c r="D13" i="14"/>
  <c r="H13" i="14"/>
  <c r="E13" i="14"/>
  <c r="H9" i="14"/>
  <c r="D9" i="14"/>
  <c r="E9" i="14"/>
  <c r="D8" i="14"/>
  <c r="H8" i="14"/>
  <c r="E8" i="14"/>
  <c r="H10" i="14"/>
  <c r="D10" i="14"/>
  <c r="E10" i="14"/>
  <c r="I10" i="14" l="1"/>
  <c r="I13" i="14"/>
  <c r="I20" i="14"/>
  <c r="I7" i="14"/>
  <c r="I21" i="14"/>
  <c r="I17" i="14"/>
  <c r="I11" i="14"/>
  <c r="I14" i="14"/>
  <c r="I6" i="14"/>
  <c r="I16" i="14"/>
  <c r="I8" i="14"/>
  <c r="I9" i="14"/>
  <c r="I5" i="14"/>
  <c r="I12" i="14"/>
  <c r="I15" i="14"/>
  <c r="I19" i="14"/>
  <c r="I1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Glenn McKinlay</author>
  </authors>
  <commentList>
    <comment ref="W3" authorId="0" shapeId="0" xr:uid="{986DDED3-FB50-41D1-890A-B3072B5DD1B1}">
      <text>
        <r>
          <rPr>
            <sz val="9"/>
            <color indexed="81"/>
            <rFont val="Tahoma"/>
            <family val="2"/>
          </rPr>
          <t>Mark Sturton:
Adjustment for change in the value of assets</t>
        </r>
      </text>
    </comment>
    <comment ref="W70" authorId="0" shapeId="0" xr:uid="{DAB17281-55D3-41F8-B63E-A524C029EB67}">
      <text>
        <r>
          <rPr>
            <sz val="9"/>
            <color indexed="81"/>
            <rFont val="Tahoma"/>
            <family val="2"/>
          </rPr>
          <t>Mark Sturton:
Adjustment of -ve interst and CTF drawdown</t>
        </r>
      </text>
    </comment>
    <comment ref="W71" authorId="0" shapeId="0" xr:uid="{396A2A38-95A0-4468-90E4-346FF997D112}">
      <text>
        <r>
          <rPr>
            <sz val="9"/>
            <color indexed="81"/>
            <rFont val="Tahoma"/>
            <family val="2"/>
          </rPr>
          <t>Mark Sturton:
From raymond Jones</t>
        </r>
      </text>
    </comment>
    <comment ref="W72" authorId="0" shapeId="0" xr:uid="{04FD83C5-234B-4CBF-8393-E8FA4735729E}">
      <text>
        <r>
          <rPr>
            <sz val="9"/>
            <color indexed="81"/>
            <rFont val="Tahoma"/>
            <family val="2"/>
          </rPr>
          <t>Mark Sturton:
From raymond Jones</t>
        </r>
      </text>
    </comment>
    <comment ref="W77" authorId="0" shapeId="0" xr:uid="{C3EB6DFE-6692-446B-B384-0DEBAAECF7AE}">
      <text>
        <r>
          <rPr>
            <sz val="9"/>
            <color indexed="81"/>
            <rFont val="Tahoma"/>
            <family val="2"/>
          </rPr>
          <t>Mark Sturton:
From raymond Jones</t>
        </r>
      </text>
    </comment>
    <comment ref="W87" authorId="0" shapeId="0" xr:uid="{4FA9C220-F727-4310-BE19-C82C19245E0F}">
      <text>
        <r>
          <rPr>
            <sz val="9"/>
            <color indexed="81"/>
            <rFont val="Tahoma"/>
            <family val="2"/>
          </rPr>
          <t>Mark Sturton:
Adjustment for unrealzed gains</t>
        </r>
      </text>
    </comment>
    <comment ref="W88" authorId="0" shapeId="0" xr:uid="{4BA88626-0CDE-4080-9F08-F4FAD3D05761}">
      <text>
        <r>
          <rPr>
            <sz val="9"/>
            <color indexed="81"/>
            <rFont val="Tahoma"/>
            <family val="2"/>
          </rPr>
          <t>Mark Sturton:
Adjustment for unrealzed gains</t>
        </r>
      </text>
    </comment>
    <comment ref="W89" authorId="0" shapeId="0" xr:uid="{36F5C025-7D3E-4629-B15F-26A3DFCC0D5D}">
      <text>
        <r>
          <rPr>
            <sz val="9"/>
            <color indexed="81"/>
            <rFont val="Tahoma"/>
            <family val="2"/>
          </rPr>
          <t>Mark Sturton:
Adjustment for unrealzed gains</t>
        </r>
      </text>
    </comment>
    <comment ref="V91" authorId="0" shapeId="0" xr:uid="{77ED55E0-90FF-4C50-B398-BC98439E53BF}">
      <text>
        <r>
          <rPr>
            <sz val="9"/>
            <color indexed="81"/>
            <rFont val="Tahoma"/>
            <family val="2"/>
          </rPr>
          <t>Mark Sturton:
Airport PPEF taxes reallocated to Dept taxes</t>
        </r>
      </text>
    </comment>
    <comment ref="W130" authorId="0" shapeId="0" xr:uid="{E3E28B88-A1F2-4D4C-A693-BCDD7263E62E}">
      <text>
        <r>
          <rPr>
            <sz val="9"/>
            <color indexed="81"/>
            <rFont val="Tahoma"/>
            <family val="2"/>
          </rPr>
          <t>Mark Sturton:
Adjusted down for Tacmor radar project presumed transfer from US needs follow up</t>
        </r>
      </text>
    </comment>
    <comment ref="W138" authorId="0" shapeId="0" xr:uid="{88B7AB31-62CA-4071-8AB9-B44A1D3764F1}">
      <text>
        <r>
          <rPr>
            <sz val="9"/>
            <color indexed="81"/>
            <rFont val="Tahoma"/>
            <family val="2"/>
          </rPr>
          <t>Mark Sturton:
Adjusted down for Tacmor radar project presumed transfer from US needs follow up</t>
        </r>
      </text>
    </comment>
    <comment ref="W157" authorId="0" shapeId="0" xr:uid="{EA03046E-DE45-402B-8AFD-11713BA8C5C3}">
      <text>
        <r>
          <rPr>
            <sz val="9"/>
            <color indexed="81"/>
            <rFont val="Tahoma"/>
            <family val="2"/>
          </rPr>
          <t>Mark Sturton:
Adjusted down for Tacmor radar project presumed transfer from US needs follow up</t>
        </r>
      </text>
    </comment>
    <comment ref="W252" authorId="0" shapeId="0" xr:uid="{858AC06B-A2E2-452A-9D0B-13776832D41C}">
      <text>
        <r>
          <rPr>
            <sz val="9"/>
            <color indexed="81"/>
            <rFont val="Tahoma"/>
            <family val="2"/>
          </rPr>
          <t>Mark Sturton:
Tacmor radar</t>
        </r>
      </text>
    </comment>
    <comment ref="W253" authorId="0" shapeId="0" xr:uid="{FB838B45-DAA3-480D-BA8B-C3CA03F8945E}">
      <text>
        <r>
          <rPr>
            <sz val="9"/>
            <color indexed="81"/>
            <rFont val="Tahoma"/>
            <family val="2"/>
          </rPr>
          <t>Mark Sturton:
Tacmor radar</t>
        </r>
      </text>
    </comment>
    <comment ref="W270" authorId="0" shapeId="0" xr:uid="{D25C5E66-5748-4DFE-8E58-E7DA8172288F}">
      <text>
        <r>
          <rPr>
            <sz val="9"/>
            <color indexed="81"/>
            <rFont val="Tahoma"/>
            <family val="2"/>
          </rPr>
          <t>Mark Sturton:
Tacmor radar</t>
        </r>
      </text>
    </comment>
    <comment ref="W271" authorId="0" shapeId="0" xr:uid="{0222E8B3-B123-4AFD-B2D7-C33020416BEF}">
      <text>
        <r>
          <rPr>
            <sz val="9"/>
            <color indexed="81"/>
            <rFont val="Tahoma"/>
            <family val="2"/>
          </rPr>
          <t>Mark Sturton:
Tacmor radar</t>
        </r>
      </text>
    </comment>
    <comment ref="W377" authorId="0" shapeId="0" xr:uid="{E5A44137-F6DB-490B-96EF-CB8DE09F2116}">
      <text>
        <r>
          <rPr>
            <sz val="9"/>
            <color indexed="81"/>
            <rFont val="Tahoma"/>
            <family val="2"/>
          </rPr>
          <t>Mark Sturton:
Error is same as DILOG download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Sturton</author>
  </authors>
  <commentList>
    <comment ref="B1" authorId="0" shapeId="0" xr:uid="{00000000-0006-0000-2000-000001000000}">
      <text>
        <r>
          <rPr>
            <b/>
            <sz val="9"/>
            <color indexed="81"/>
            <rFont val="Tahoma"/>
            <family val="2"/>
          </rPr>
          <t>Mark Sturton:</t>
        </r>
        <r>
          <rPr>
            <sz val="9"/>
            <color indexed="81"/>
            <rFont val="Tahoma"/>
            <family val="2"/>
          </rPr>
          <t xml:space="preserve">
Set to "short" for short fy headings</t>
        </r>
      </text>
    </comment>
  </commentList>
</comments>
</file>

<file path=xl/sharedStrings.xml><?xml version="1.0" encoding="utf-8"?>
<sst xmlns="http://schemas.openxmlformats.org/spreadsheetml/2006/main" count="52567" uniqueCount="3516">
  <si>
    <t>Population</t>
  </si>
  <si>
    <t>Source</t>
  </si>
  <si>
    <t>Other</t>
  </si>
  <si>
    <t>Total</t>
  </si>
  <si>
    <t>Population Growth</t>
  </si>
  <si>
    <t>Percent of Population</t>
  </si>
  <si>
    <t>Employed</t>
  </si>
  <si>
    <t>Working age population</t>
  </si>
  <si>
    <t>Numbers</t>
  </si>
  <si>
    <t>Percent</t>
  </si>
  <si>
    <t>Employee - public sector</t>
  </si>
  <si>
    <t>Employee - private sector</t>
  </si>
  <si>
    <t>Unpaid family worker</t>
  </si>
  <si>
    <t>Judiciary</t>
  </si>
  <si>
    <t>Justice</t>
  </si>
  <si>
    <t>Public Enterprise</t>
  </si>
  <si>
    <t>Government Agencies</t>
  </si>
  <si>
    <t>Households</t>
  </si>
  <si>
    <t>Foreign Embassies</t>
  </si>
  <si>
    <t>B</t>
  </si>
  <si>
    <t>C</t>
  </si>
  <si>
    <t>D</t>
  </si>
  <si>
    <t>Manufacturing</t>
  </si>
  <si>
    <t>E</t>
  </si>
  <si>
    <t>F</t>
  </si>
  <si>
    <t>Construction</t>
  </si>
  <si>
    <t>G</t>
  </si>
  <si>
    <t>H</t>
  </si>
  <si>
    <t>I</t>
  </si>
  <si>
    <t>J</t>
  </si>
  <si>
    <t>Financial Intermediation</t>
  </si>
  <si>
    <t>K</t>
  </si>
  <si>
    <t>L</t>
  </si>
  <si>
    <t>Public Administration</t>
  </si>
  <si>
    <t>M</t>
  </si>
  <si>
    <t>Education</t>
  </si>
  <si>
    <t>N</t>
  </si>
  <si>
    <t>O</t>
  </si>
  <si>
    <t>P</t>
  </si>
  <si>
    <t>Private Households With Employed Persons</t>
  </si>
  <si>
    <t>Q</t>
  </si>
  <si>
    <t>Percent change year-on-year</t>
  </si>
  <si>
    <t>2003 q1</t>
  </si>
  <si>
    <t>2004 q1</t>
  </si>
  <si>
    <t>2005 q1</t>
  </si>
  <si>
    <t>2006 q1</t>
  </si>
  <si>
    <t>2003 q2</t>
  </si>
  <si>
    <t>2003 q3</t>
  </si>
  <si>
    <t>2003 q4</t>
  </si>
  <si>
    <t>2004 q2</t>
  </si>
  <si>
    <t>2004 q3</t>
  </si>
  <si>
    <t>2004 q4</t>
  </si>
  <si>
    <t>2005 q2</t>
  </si>
  <si>
    <t>2005 q3</t>
  </si>
  <si>
    <t>2005 q4</t>
  </si>
  <si>
    <t>Weights</t>
  </si>
  <si>
    <t>Private Enterprise</t>
  </si>
  <si>
    <t>2</t>
  </si>
  <si>
    <t>3</t>
  </si>
  <si>
    <t>Government</t>
  </si>
  <si>
    <t>4</t>
  </si>
  <si>
    <t>5</t>
  </si>
  <si>
    <t>Compensation of employees</t>
  </si>
  <si>
    <t>Operating surplus (gross)</t>
  </si>
  <si>
    <t>Less Subsidies</t>
  </si>
  <si>
    <t>Government (compensation of employees)</t>
  </si>
  <si>
    <t>3.1</t>
  </si>
  <si>
    <t>3.2</t>
  </si>
  <si>
    <t>3.3</t>
  </si>
  <si>
    <t>NGOs (compensation of employees)</t>
  </si>
  <si>
    <t>Subsistence</t>
  </si>
  <si>
    <t>Home Ownership</t>
  </si>
  <si>
    <t>Notes</t>
  </si>
  <si>
    <t>Lender</t>
  </si>
  <si>
    <t>Year</t>
  </si>
  <si>
    <t>New</t>
  </si>
  <si>
    <t>Interest</t>
  </si>
  <si>
    <t>Principal balance</t>
  </si>
  <si>
    <t>Purpose</t>
  </si>
  <si>
    <t>Japan</t>
  </si>
  <si>
    <t>Foreign assets</t>
  </si>
  <si>
    <t>Unclassified assets</t>
  </si>
  <si>
    <t>Deposits</t>
  </si>
  <si>
    <t>Time deposits</t>
  </si>
  <si>
    <t>Total expenditure</t>
  </si>
  <si>
    <t>Overall balance</t>
  </si>
  <si>
    <t>Closing Fund Balances</t>
  </si>
  <si>
    <t>Nominal GDP</t>
  </si>
  <si>
    <t>2006 q2</t>
  </si>
  <si>
    <t xml:space="preserve">Page </t>
  </si>
  <si>
    <t>Errors and omissions</t>
  </si>
  <si>
    <t>2007 q1</t>
  </si>
  <si>
    <t>2006 q3</t>
  </si>
  <si>
    <t>2006 q4</t>
  </si>
  <si>
    <t>Transport</t>
  </si>
  <si>
    <t>2007 q2</t>
  </si>
  <si>
    <t>FY2001</t>
  </si>
  <si>
    <t>FY2002</t>
  </si>
  <si>
    <t>FY2003</t>
  </si>
  <si>
    <t>FY2004</t>
  </si>
  <si>
    <t>FY2005</t>
  </si>
  <si>
    <t>FY2006</t>
  </si>
  <si>
    <t>FY2007</t>
  </si>
  <si>
    <t>FY2008</t>
  </si>
  <si>
    <t>Travel</t>
  </si>
  <si>
    <t>2008 q2</t>
  </si>
  <si>
    <t>2008 q1</t>
  </si>
  <si>
    <t>2007 q4</t>
  </si>
  <si>
    <t>2007 q3</t>
  </si>
  <si>
    <t>2009 q1</t>
  </si>
  <si>
    <t>2008 q3</t>
  </si>
  <si>
    <t>2008 q4</t>
  </si>
  <si>
    <t>FY2000</t>
  </si>
  <si>
    <t>Debt Service</t>
  </si>
  <si>
    <t>Principal</t>
  </si>
  <si>
    <t>(US$ millions)</t>
  </si>
  <si>
    <t>Less intermediate FISIM</t>
  </si>
  <si>
    <t>(US$000)</t>
  </si>
  <si>
    <t>Household mixed income</t>
  </si>
  <si>
    <t>Total Monetary</t>
  </si>
  <si>
    <t>Percentage Monetary</t>
  </si>
  <si>
    <t>Household subsistence</t>
  </si>
  <si>
    <t>Owner occupied housing</t>
  </si>
  <si>
    <t>Total Non-Monetary</t>
  </si>
  <si>
    <t>Percentage Non-Monetary</t>
  </si>
  <si>
    <t>(US$'000)</t>
  </si>
  <si>
    <t>(US$ per annum)</t>
  </si>
  <si>
    <t>Current prices</t>
  </si>
  <si>
    <t>Gross Domestic Product (GDP)</t>
  </si>
  <si>
    <t>Receivable from the rest of the world</t>
  </si>
  <si>
    <t>Payable to the rest of the world</t>
  </si>
  <si>
    <t>Gross National Income (GNI)</t>
  </si>
  <si>
    <t>Gross National Disposable Income (GNDI)</t>
  </si>
  <si>
    <t>Real Gross Domestic Income</t>
  </si>
  <si>
    <t>Real Gross National Income (GNI)</t>
  </si>
  <si>
    <t>Annual changes</t>
  </si>
  <si>
    <t>GDP at constant prices</t>
  </si>
  <si>
    <t>Real GNI</t>
  </si>
  <si>
    <t>Real GNDI</t>
  </si>
  <si>
    <t>External Debt Total</t>
  </si>
  <si>
    <t>GDP</t>
  </si>
  <si>
    <t>Current price GDP per capita (US$)</t>
  </si>
  <si>
    <t>Current price GNI per capita (US$)</t>
  </si>
  <si>
    <t>Current price GNDI per capita (US$)</t>
  </si>
  <si>
    <t>Constant price GDP per capita (US$)</t>
  </si>
  <si>
    <t>Real GNI per capita (US$)</t>
  </si>
  <si>
    <t>Real GNDI per capita (US$)</t>
  </si>
  <si>
    <t xml:space="preserve"> 1) GDP, GNI and GNDI are at purchasers prices.</t>
  </si>
  <si>
    <t>`</t>
  </si>
  <si>
    <t>Current account balance</t>
  </si>
  <si>
    <t>Goods and services balance</t>
  </si>
  <si>
    <t>Goods balance</t>
  </si>
  <si>
    <t>Exports of goods</t>
  </si>
  <si>
    <t>Services balance</t>
  </si>
  <si>
    <t>Exports of services</t>
  </si>
  <si>
    <t>Telecommunication</t>
  </si>
  <si>
    <t>Imports of services</t>
  </si>
  <si>
    <t>Technical assistance</t>
  </si>
  <si>
    <t>Primary income balance</t>
  </si>
  <si>
    <t>Primary income, inflows</t>
  </si>
  <si>
    <t>Fishing licence fees</t>
  </si>
  <si>
    <t>Dividends and interest</t>
  </si>
  <si>
    <t>Primary income, outflows</t>
  </si>
  <si>
    <t>Dividends related to direct investment</t>
  </si>
  <si>
    <t>Interest on loans</t>
  </si>
  <si>
    <t>Secondary income balance</t>
  </si>
  <si>
    <t>Secondary income, inflows</t>
  </si>
  <si>
    <t>Household remittances</t>
  </si>
  <si>
    <t>Non-life insurance, claims</t>
  </si>
  <si>
    <t>Secondary income, outflows</t>
  </si>
  <si>
    <t>Capital account balance</t>
  </si>
  <si>
    <t>Capital inflows</t>
  </si>
  <si>
    <t>Capital outflows</t>
  </si>
  <si>
    <t>Financial account balance</t>
  </si>
  <si>
    <t>Assets</t>
  </si>
  <si>
    <t>Loans, government</t>
  </si>
  <si>
    <t>Freight and postal services</t>
  </si>
  <si>
    <t>FY2009</t>
  </si>
  <si>
    <t>Health</t>
  </si>
  <si>
    <t>2009 q2</t>
  </si>
  <si>
    <t>2009 q3</t>
  </si>
  <si>
    <t>2009 q4</t>
  </si>
  <si>
    <t>FY2010</t>
  </si>
  <si>
    <r>
      <t xml:space="preserve">(US$'000 </t>
    </r>
    <r>
      <rPr>
        <vertAlign val="superscript"/>
        <sz val="10"/>
        <color indexed="8"/>
        <rFont val="Arial"/>
        <family val="2"/>
      </rPr>
      <t>1</t>
    </r>
    <r>
      <rPr>
        <sz val="10"/>
        <rFont val="Arial"/>
        <family val="2"/>
      </rPr>
      <t>)</t>
    </r>
  </si>
  <si>
    <t>2010 q1</t>
  </si>
  <si>
    <t>2010 q2</t>
  </si>
  <si>
    <t>[NApc]</t>
  </si>
  <si>
    <t>[EmpInst]</t>
  </si>
  <si>
    <t>EmpInd</t>
  </si>
  <si>
    <t>[Pb_Dept]</t>
  </si>
  <si>
    <t>[M&amp;Ba]</t>
  </si>
  <si>
    <t>[M&amp;Bbc]</t>
  </si>
  <si>
    <t>Imports of goods f.o.b.</t>
  </si>
  <si>
    <t>Passenger services</t>
  </si>
  <si>
    <t>Government grants</t>
  </si>
  <si>
    <t>Net lending/Borrowing (Curr + Cap)</t>
  </si>
  <si>
    <t>Re-exports</t>
  </si>
  <si>
    <t>Government services</t>
  </si>
  <si>
    <t>Medical referral programme</t>
  </si>
  <si>
    <t xml:space="preserve">Social Security </t>
  </si>
  <si>
    <t>[BOPdet]</t>
  </si>
  <si>
    <t>[BOPsum]</t>
  </si>
  <si>
    <t>TOTAL STOCKS, NET</t>
  </si>
  <si>
    <t>Direct investment, net</t>
  </si>
  <si>
    <t>Portfolio investment, net</t>
  </si>
  <si>
    <t>Social security portfolio</t>
  </si>
  <si>
    <t>Other investment, net</t>
  </si>
  <si>
    <t>Liabilities, loans</t>
  </si>
  <si>
    <t>[IIP]</t>
  </si>
  <si>
    <t>Hyperlinks to tables [worksheet name]</t>
  </si>
  <si>
    <t>2010 q3</t>
  </si>
  <si>
    <t>FY2011</t>
  </si>
  <si>
    <t>[NAInst]</t>
  </si>
  <si>
    <t>less intermediate FISIM</t>
  </si>
  <si>
    <t>GDP at basic prices</t>
  </si>
  <si>
    <t>Taxes on products</t>
  </si>
  <si>
    <t>less subsidies</t>
  </si>
  <si>
    <t>GDP at purchasers prices</t>
  </si>
  <si>
    <t>[NAInd]</t>
  </si>
  <si>
    <t>(No. of workers, part and full time)</t>
  </si>
  <si>
    <t>2011 q2</t>
  </si>
  <si>
    <t>2011 q1</t>
  </si>
  <si>
    <t>2010 q4</t>
  </si>
  <si>
    <t>2012 q1</t>
  </si>
  <si>
    <t>2011 q3</t>
  </si>
  <si>
    <t>2011 q4</t>
  </si>
  <si>
    <t>FY2012</t>
  </si>
  <si>
    <t>Revenue</t>
  </si>
  <si>
    <t xml:space="preserve">  1.  Tax revenue</t>
  </si>
  <si>
    <t xml:space="preserve">  2.  Social Contributions</t>
  </si>
  <si>
    <t xml:space="preserve">  3.  Grants</t>
  </si>
  <si>
    <t xml:space="preserve">  4.  Other revenue</t>
  </si>
  <si>
    <t>Expense</t>
  </si>
  <si>
    <t xml:space="preserve">  1.  Compensation of Employees</t>
  </si>
  <si>
    <t xml:space="preserve">  2.  Use of goods and services</t>
  </si>
  <si>
    <t xml:space="preserve">  3.  Consumption of fixed capital</t>
  </si>
  <si>
    <t xml:space="preserve">  4.  Interest Payments</t>
  </si>
  <si>
    <t xml:space="preserve">  5.  Subsidies</t>
  </si>
  <si>
    <t xml:space="preserve">  7.  Social benefits</t>
  </si>
  <si>
    <t xml:space="preserve">  8.  Other expense</t>
  </si>
  <si>
    <t>Net Worth and its Changes</t>
  </si>
  <si>
    <t xml:space="preserve">  1   Nonfinancial assets</t>
  </si>
  <si>
    <t xml:space="preserve">  2.  Financial assets</t>
  </si>
  <si>
    <t xml:space="preserve">  3.  Financial liabilities</t>
  </si>
  <si>
    <t>Analytical Measures</t>
  </si>
  <si>
    <t>Gross operating balance</t>
  </si>
  <si>
    <t>Primary operating balance</t>
  </si>
  <si>
    <t>Overall fiscal balance</t>
  </si>
  <si>
    <t>Overall primary balance</t>
  </si>
  <si>
    <t>Statistical discrepancy</t>
  </si>
  <si>
    <t>Net lending/borrowing</t>
  </si>
  <si>
    <t>Gross saving</t>
  </si>
  <si>
    <t>[GFSsum]</t>
  </si>
  <si>
    <t>[GFSdet]</t>
  </si>
  <si>
    <t>(In percent of GDP)</t>
  </si>
  <si>
    <t>Taxes</t>
  </si>
  <si>
    <t>Grants</t>
  </si>
  <si>
    <t>Compensation of Employees</t>
  </si>
  <si>
    <t>Use of goods and services</t>
  </si>
  <si>
    <t>Non Financial Assets</t>
  </si>
  <si>
    <t>Memo Items</t>
  </si>
  <si>
    <t>[Census]</t>
  </si>
  <si>
    <t>Other Price Indexes</t>
  </si>
  <si>
    <t>US CPI</t>
  </si>
  <si>
    <t>US GDP deflator</t>
  </si>
  <si>
    <r>
      <t xml:space="preserve">  6.  Grants </t>
    </r>
    <r>
      <rPr>
        <vertAlign val="superscript"/>
        <sz val="10"/>
        <rFont val="Arial"/>
        <family val="2"/>
      </rPr>
      <t>1</t>
    </r>
  </si>
  <si>
    <t>Palauan</t>
  </si>
  <si>
    <t xml:space="preserve">Filipino </t>
  </si>
  <si>
    <t>Palau Population Censuses</t>
  </si>
  <si>
    <t>GDP constant prices GDP annual growth</t>
  </si>
  <si>
    <t>GDP deflator % change</t>
  </si>
  <si>
    <t>CPI annual % change</t>
  </si>
  <si>
    <t>Aa</t>
  </si>
  <si>
    <t>Agriculture and forestry</t>
  </si>
  <si>
    <t>Af</t>
  </si>
  <si>
    <t>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</si>
  <si>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</si>
  <si>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</si>
  <si>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</si>
  <si>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</si>
  <si>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</si>
  <si>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</si>
  <si>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</si>
  <si>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</si>
  <si>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</si>
  <si>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</si>
  <si>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</si>
  <si>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R</t>
  </si>
  <si>
    <t>Arts, entertainment and recreation</t>
  </si>
  <si>
    <t>S</t>
  </si>
  <si>
    <t>Other service activities</t>
  </si>
  <si>
    <t>T</t>
  </si>
  <si>
    <t>Source: Bureau of Budget and Planning</t>
  </si>
  <si>
    <t>Depository Corporations</t>
  </si>
  <si>
    <t xml:space="preserve">National Government </t>
  </si>
  <si>
    <t>State Governments</t>
  </si>
  <si>
    <t>NGOs and Non_Profits</t>
  </si>
  <si>
    <t>2.1</t>
  </si>
  <si>
    <t>2.2</t>
  </si>
  <si>
    <t>less Subsidies</t>
  </si>
  <si>
    <t xml:space="preserve">Indirect taxes </t>
  </si>
  <si>
    <t>State Government</t>
  </si>
  <si>
    <t>National Government</t>
  </si>
  <si>
    <t>Mixed Income</t>
  </si>
  <si>
    <t>Households with employed persons</t>
  </si>
  <si>
    <t xml:space="preserve">Import and fuel taxes </t>
  </si>
  <si>
    <t>GRT</t>
  </si>
  <si>
    <t>Private Corporate Sector</t>
  </si>
  <si>
    <t>Private Non-Corporate Sector</t>
  </si>
  <si>
    <t>Source: Social Security Administration</t>
  </si>
  <si>
    <t>Financial and insurance activities</t>
  </si>
  <si>
    <t>Public administration and defence; compulsory social security</t>
  </si>
  <si>
    <t>Activities of households as employers; undifferentiated goods- and services-producing activities of households for own use</t>
  </si>
  <si>
    <t>U</t>
  </si>
  <si>
    <t>Activities of extraterritorial organizations and bodies</t>
  </si>
  <si>
    <t>President Office</t>
  </si>
  <si>
    <t>Vice President</t>
  </si>
  <si>
    <t>Finance and Administration</t>
  </si>
  <si>
    <t>State</t>
  </si>
  <si>
    <t>Resources and Development</t>
  </si>
  <si>
    <t>Industry and Commerce</t>
  </si>
  <si>
    <t>Community and Cultural Affairs</t>
  </si>
  <si>
    <t>Boards, etc</t>
  </si>
  <si>
    <t>Ind. Agencies, other activites &amp; programs</t>
  </si>
  <si>
    <t>Legislature</t>
  </si>
  <si>
    <t>Office</t>
  </si>
  <si>
    <t>1) Based on last 3 quarters of FY2010</t>
  </si>
  <si>
    <t>1) Includes gross salary and wages, plus benefits.</t>
  </si>
  <si>
    <t>2) Based on last 3 quarters of FY2010</t>
  </si>
  <si>
    <t>1) COFOG: Classification of Functions of Government</t>
  </si>
  <si>
    <t>01.1.1</t>
  </si>
  <si>
    <t>01.1.2</t>
  </si>
  <si>
    <t>01.1.3</t>
  </si>
  <si>
    <t>01.3.1</t>
  </si>
  <si>
    <t>01.3.2</t>
  </si>
  <si>
    <t>01.3.3</t>
  </si>
  <si>
    <t>01.6.0</t>
  </si>
  <si>
    <t>02.5.0</t>
  </si>
  <si>
    <t>03.1.0</t>
  </si>
  <si>
    <t>03.2.0</t>
  </si>
  <si>
    <t>03.3.0</t>
  </si>
  <si>
    <t>03.4.0</t>
  </si>
  <si>
    <t>03.5.0</t>
  </si>
  <si>
    <t>03.6.0</t>
  </si>
  <si>
    <t>04.1.1</t>
  </si>
  <si>
    <t>04.1.2</t>
  </si>
  <si>
    <t>04.2.1</t>
  </si>
  <si>
    <t>04.2.2</t>
  </si>
  <si>
    <t>04.2.3</t>
  </si>
  <si>
    <t>04.3.6</t>
  </si>
  <si>
    <t>04.4.3</t>
  </si>
  <si>
    <t>04.5.1</t>
  </si>
  <si>
    <t>04.5.2</t>
  </si>
  <si>
    <t>04.5.4</t>
  </si>
  <si>
    <t>04.6.0</t>
  </si>
  <si>
    <t>05.4.0</t>
  </si>
  <si>
    <t>05.6.0</t>
  </si>
  <si>
    <t>06.3.0</t>
  </si>
  <si>
    <t>07.2.1</t>
  </si>
  <si>
    <t>07.2.2</t>
  </si>
  <si>
    <t>07.2.3</t>
  </si>
  <si>
    <t>07.3.4</t>
  </si>
  <si>
    <t>07.4.0</t>
  </si>
  <si>
    <t>07.6.0</t>
  </si>
  <si>
    <t>08.1.0</t>
  </si>
  <si>
    <t>08.2.0</t>
  </si>
  <si>
    <t>08.3.0</t>
  </si>
  <si>
    <t>08.4.0</t>
  </si>
  <si>
    <t>08.6.0</t>
  </si>
  <si>
    <t>09.1.2</t>
  </si>
  <si>
    <t>09.2.2</t>
  </si>
  <si>
    <t>09.5.0</t>
  </si>
  <si>
    <t>09.6.0</t>
  </si>
  <si>
    <t>09.7.0</t>
  </si>
  <si>
    <t>09.8.0</t>
  </si>
  <si>
    <t>10.9.0</t>
  </si>
  <si>
    <t>Function</t>
  </si>
  <si>
    <r>
      <t xml:space="preserve">Function (US$'000 </t>
    </r>
    <r>
      <rPr>
        <vertAlign val="superscript"/>
        <sz val="10"/>
        <color indexed="8"/>
        <rFont val="Arial"/>
        <family val="2"/>
      </rPr>
      <t>1</t>
    </r>
    <r>
      <rPr>
        <sz val="10"/>
        <rFont val="Arial"/>
        <family val="2"/>
      </rPr>
      <t>)</t>
    </r>
  </si>
  <si>
    <t>Function: (US$ per annum)</t>
  </si>
  <si>
    <t>CPI</t>
  </si>
  <si>
    <t>Food and Beverages</t>
  </si>
  <si>
    <t>Alcohol, tobacco and betel nut</t>
  </si>
  <si>
    <t>Clothing and footwear</t>
  </si>
  <si>
    <t>Housing</t>
  </si>
  <si>
    <t>Household operations</t>
  </si>
  <si>
    <t>Transportation</t>
  </si>
  <si>
    <t>Health, personal care, education and services</t>
  </si>
  <si>
    <t>Leisure and entertainment</t>
  </si>
  <si>
    <t>2000 q1</t>
  </si>
  <si>
    <t>2001 q1</t>
  </si>
  <si>
    <t>2002 q1</t>
  </si>
  <si>
    <t>2000 q2</t>
  </si>
  <si>
    <t>2000 q3</t>
  </si>
  <si>
    <t>2000 q4</t>
  </si>
  <si>
    <t>2012 q2</t>
  </si>
  <si>
    <t>2012 q3</t>
  </si>
  <si>
    <t>2001 q2</t>
  </si>
  <si>
    <t>2001 q3</t>
  </si>
  <si>
    <t>2001 q4</t>
  </si>
  <si>
    <t>2002 q2</t>
  </si>
  <si>
    <t>2002 q3</t>
  </si>
  <si>
    <t>2002 q4</t>
  </si>
  <si>
    <t>2013 q3</t>
  </si>
  <si>
    <t>2013 q4</t>
  </si>
  <si>
    <t>2012 q4</t>
  </si>
  <si>
    <t>2013 q1</t>
  </si>
  <si>
    <t>2013 q2</t>
  </si>
  <si>
    <t>2014 q1</t>
  </si>
  <si>
    <t>2014 q2</t>
  </si>
  <si>
    <t>2014 q3</t>
  </si>
  <si>
    <t>2014 q4</t>
  </si>
  <si>
    <t>2015 q1</t>
  </si>
  <si>
    <t>2015 q2</t>
  </si>
  <si>
    <t>2015 q3</t>
  </si>
  <si>
    <t>2015 q4</t>
  </si>
  <si>
    <t>2016 q1</t>
  </si>
  <si>
    <t>2016 q2</t>
  </si>
  <si>
    <t>2016 q3</t>
  </si>
  <si>
    <t>2016 q4</t>
  </si>
  <si>
    <t>FY2013</t>
  </si>
  <si>
    <t>FY2014</t>
  </si>
  <si>
    <t>FY2015</t>
  </si>
  <si>
    <t>FY2016</t>
  </si>
  <si>
    <t>Base 2008 2nd qtr=100</t>
  </si>
  <si>
    <t>~</t>
  </si>
  <si>
    <t>Government final expenditure (national accounts)</t>
  </si>
  <si>
    <t>Gross investment (national accounts)</t>
  </si>
  <si>
    <t>Social Security &amp; Pension Plan</t>
  </si>
  <si>
    <t>US compact grants</t>
  </si>
  <si>
    <t>US non-compact grants</t>
  </si>
  <si>
    <t>Other grants</t>
  </si>
  <si>
    <t>US</t>
  </si>
  <si>
    <t>Compact Rd</t>
  </si>
  <si>
    <t>Financial institutions</t>
  </si>
  <si>
    <t>Personal</t>
  </si>
  <si>
    <t>Taxes less subsidies on products</t>
  </si>
  <si>
    <t>Banks</t>
  </si>
  <si>
    <t>Other country grants</t>
  </si>
  <si>
    <t>Other government agencies</t>
  </si>
  <si>
    <t>Civil Service Pension Fund</t>
  </si>
  <si>
    <t>Loans &amp; deposits (mostly banks)</t>
  </si>
  <si>
    <t>Other Public Entities</t>
  </si>
  <si>
    <t>Assets (deposits banks)</t>
  </si>
  <si>
    <t>Other (banks)</t>
  </si>
  <si>
    <t>Live animals: animal products</t>
  </si>
  <si>
    <t>Vegetable products</t>
  </si>
  <si>
    <t>Animal or vegetable oils &amp; fats</t>
  </si>
  <si>
    <t>Prepared foodstuffs, beverages, spirits &amp; tobacco</t>
  </si>
  <si>
    <t>Chemicals and allied products</t>
  </si>
  <si>
    <t>Plastic, rubber &amp; articles thereof</t>
  </si>
  <si>
    <t>Raw hides, skins, leather articles &amp; travel goods</t>
  </si>
  <si>
    <t>Wood, cork &amp; articles thereof &amp; plaiting material</t>
  </si>
  <si>
    <t>Wood pulp, paper &amp; paperboard &amp; articles thereof</t>
  </si>
  <si>
    <t>Textiles &amp; textile articles</t>
  </si>
  <si>
    <t>Footwear, headgear, umbrellas &amp; parts thereof</t>
  </si>
  <si>
    <t>Articles of stone, plaster, cement, glass &amp; ceremic products</t>
  </si>
  <si>
    <t>Pearls, precious &amp; semi-precious stones &amp; metals</t>
  </si>
  <si>
    <t>Base metals &amp; articles thereof</t>
  </si>
  <si>
    <t>Machinery &amp; mechanical &amp; electrical appliances &amp; parts thereof</t>
  </si>
  <si>
    <t>Vehicles, aircraft &amp; associated transport equipment</t>
  </si>
  <si>
    <t>Photographic &amp; optical, medical &amp; surgical goods &amp; clocks/watches &amp; musical instruments</t>
  </si>
  <si>
    <t>Arms and ammunition, parts &amp; accessories thereof</t>
  </si>
  <si>
    <t>Miscellaneous manufactured articles</t>
  </si>
  <si>
    <t>Works of art, collectors pieces &amp; antiques</t>
  </si>
  <si>
    <t>Food And Beverages</t>
  </si>
  <si>
    <t>Primary</t>
  </si>
  <si>
    <t>Mainly For Industry</t>
  </si>
  <si>
    <t>Mainly For Household Consumption</t>
  </si>
  <si>
    <t>Processed</t>
  </si>
  <si>
    <t>For Household Consumption</t>
  </si>
  <si>
    <t>Industrial Supplies N.e.s.</t>
  </si>
  <si>
    <t>Fuels And Lubricants</t>
  </si>
  <si>
    <t>Capital Goods (except Transport Equipmen</t>
  </si>
  <si>
    <t>Parts And Accessories</t>
  </si>
  <si>
    <t>Transport Equipment And Parts And Access</t>
  </si>
  <si>
    <t>Passenger Motor Cars</t>
  </si>
  <si>
    <t>Industrial</t>
  </si>
  <si>
    <t>Non Industrial</t>
  </si>
  <si>
    <t>Consumer Goods Not Elsewhere Specified</t>
  </si>
  <si>
    <t>Durable</t>
  </si>
  <si>
    <t>Semi - Durable</t>
  </si>
  <si>
    <t>Non - Durable</t>
  </si>
  <si>
    <t>Goods Not Elsewhere Classified</t>
  </si>
  <si>
    <r>
      <t xml:space="preserve">Source: </t>
    </r>
    <r>
      <rPr>
        <i/>
        <sz val="10"/>
        <rFont val="Arial"/>
        <family val="2"/>
      </rPr>
      <t>GFS and annual audits</t>
    </r>
  </si>
  <si>
    <t>Borrower</t>
  </si>
  <si>
    <t>Interest rate</t>
  </si>
  <si>
    <t>Original debt, $'000 (unless stated)</t>
  </si>
  <si>
    <t>Mega International Commercial Bank</t>
  </si>
  <si>
    <t>Water Sector Improvement</t>
  </si>
  <si>
    <t>Asian Development Bank</t>
  </si>
  <si>
    <t>Capital funds</t>
  </si>
  <si>
    <t>Loan and capital funds</t>
  </si>
  <si>
    <t>European Investment Bank</t>
  </si>
  <si>
    <t>Purchase of generators</t>
  </si>
  <si>
    <t>Foreign Bank</t>
  </si>
  <si>
    <t>Rural Utilities Services</t>
  </si>
  <si>
    <t>Note: NDBP EIB loan converted at €1 = $1.3</t>
  </si>
  <si>
    <t>Fuel</t>
  </si>
  <si>
    <t>Food</t>
  </si>
  <si>
    <r>
      <t xml:space="preserve">(US$' millions </t>
    </r>
    <r>
      <rPr>
        <vertAlign val="superscript"/>
        <sz val="10"/>
        <rFont val="Arial"/>
        <family val="2"/>
      </rPr>
      <t>1</t>
    </r>
    <r>
      <rPr>
        <sz val="10"/>
        <rFont val="Arial"/>
        <family val="2"/>
      </rPr>
      <t>)</t>
    </r>
  </si>
  <si>
    <t>Net</t>
  </si>
  <si>
    <r>
      <t xml:space="preserve">Real Gross National Disposable Income (GNDI) </t>
    </r>
    <r>
      <rPr>
        <b/>
        <vertAlign val="superscript"/>
        <sz val="10"/>
        <color indexed="8"/>
        <rFont val="Arial"/>
        <family val="2"/>
      </rPr>
      <t>1</t>
    </r>
  </si>
  <si>
    <t>RoP Implicit Price deflators</t>
  </si>
  <si>
    <t>RoP CPI</t>
  </si>
  <si>
    <t>Palau National Government</t>
  </si>
  <si>
    <t>Private sector</t>
  </si>
  <si>
    <t>Liabilities</t>
  </si>
  <si>
    <t>Capital</t>
  </si>
  <si>
    <t>Source: Financial Institutions Commission</t>
  </si>
  <si>
    <t>Non-residents</t>
  </si>
  <si>
    <t>Total Deposits</t>
  </si>
  <si>
    <t>Other Financial Corporations Public</t>
  </si>
  <si>
    <t>Other Financial Corporations Private</t>
  </si>
  <si>
    <t>Palau State Governments</t>
  </si>
  <si>
    <t>Non-financial Corporations</t>
  </si>
  <si>
    <t>Individuals</t>
  </si>
  <si>
    <t>Interest and Fee Income</t>
  </si>
  <si>
    <t>Interest and Fee Paid on</t>
  </si>
  <si>
    <t>Savings Accounts</t>
  </si>
  <si>
    <t>Other Interest Expense</t>
  </si>
  <si>
    <t>Net Interest Income</t>
  </si>
  <si>
    <t>Provisions for bad loans (recovery)</t>
  </si>
  <si>
    <t>Non-Interest Income</t>
  </si>
  <si>
    <t>Lending Related Fees and Commissions</t>
  </si>
  <si>
    <t>Charges and Fees on Deposit Accounts</t>
  </si>
  <si>
    <t>Other Non-interest Income</t>
  </si>
  <si>
    <t>Non-Interest Expense</t>
  </si>
  <si>
    <t>Salaries, Wages and Benefitis of Officers and and Employees</t>
  </si>
  <si>
    <t>Board of Directors' Expenses</t>
  </si>
  <si>
    <t>Administrative and Occupancy Expense</t>
  </si>
  <si>
    <t>Depreciation on Fixed Assets</t>
  </si>
  <si>
    <t>Other Non-interest Expense</t>
  </si>
  <si>
    <t xml:space="preserve">Net Income (loss) before Taxes and other Adjustments  </t>
  </si>
  <si>
    <t>Less:  Applicable Income Taxes  (recovery)</t>
  </si>
  <si>
    <t xml:space="preserve">Net Income (loss) after Tax  </t>
  </si>
  <si>
    <t>[ExtD_byLoan]</t>
  </si>
  <si>
    <t>[ExtD]</t>
  </si>
  <si>
    <t>[Imports]</t>
  </si>
  <si>
    <t>Other Financial Intermediaries</t>
  </si>
  <si>
    <t>External debt as % of GDP</t>
  </si>
  <si>
    <t>Labor Force</t>
  </si>
  <si>
    <t>Self employed workers</t>
  </si>
  <si>
    <t>Not in Labor Force</t>
  </si>
  <si>
    <t>Agriculture</t>
  </si>
  <si>
    <t>Electricity, Gas, Water and Sanitary Services</t>
  </si>
  <si>
    <t>Tourism</t>
  </si>
  <si>
    <t>Transportation and Communication</t>
  </si>
  <si>
    <t>Commerce</t>
  </si>
  <si>
    <t>Mortgage Loans</t>
  </si>
  <si>
    <t>All Other Loans and Overdrafts</t>
  </si>
  <si>
    <t>Total Loans &amp; Overdrafts</t>
  </si>
  <si>
    <t>Demand deposits</t>
  </si>
  <si>
    <t>Savings deposits</t>
  </si>
  <si>
    <t>Up to 3 Months</t>
  </si>
  <si>
    <t>3 to 6 Months</t>
  </si>
  <si>
    <t>6 Months to 1 Year</t>
  </si>
  <si>
    <t>1 Year to 2 Years</t>
  </si>
  <si>
    <t>2 Years to 3 Years</t>
  </si>
  <si>
    <t>3 Years to 5 Years</t>
  </si>
  <si>
    <t>Over 5 Years</t>
  </si>
  <si>
    <t>[M&amp;Bint]</t>
  </si>
  <si>
    <r>
      <t>Unemployed</t>
    </r>
    <r>
      <rPr>
        <vertAlign val="superscript"/>
        <sz val="10"/>
        <rFont val="Arial"/>
        <family val="2"/>
      </rPr>
      <t>1</t>
    </r>
  </si>
  <si>
    <t>Note</t>
  </si>
  <si>
    <t>Note:  Data for FY2000 and FY2001 includes visitors for employment and other purposes</t>
  </si>
  <si>
    <t>External Debt: National government</t>
  </si>
  <si>
    <t>External Debt: State owned enterprises</t>
  </si>
  <si>
    <t>o/w unreserved</t>
  </si>
  <si>
    <t>o/w unreserved general fund</t>
  </si>
  <si>
    <t>Counter for years</t>
  </si>
  <si>
    <t>Domestic revenues</t>
  </si>
  <si>
    <t>Construction New Capital</t>
  </si>
  <si>
    <t>Palau Airport Upgrade</t>
  </si>
  <si>
    <t>NDBP</t>
  </si>
  <si>
    <t>PPUC</t>
  </si>
  <si>
    <t>PNCC</t>
  </si>
  <si>
    <t>Telecom development</t>
  </si>
  <si>
    <t>3.4</t>
  </si>
  <si>
    <t>SS &amp; CSPS</t>
  </si>
  <si>
    <t>Enterprise, non-profit organisation</t>
  </si>
  <si>
    <t>01.4.0</t>
  </si>
  <si>
    <t>01.5.0</t>
  </si>
  <si>
    <t>10.1.2</t>
  </si>
  <si>
    <t>NPISH</t>
  </si>
  <si>
    <t>Individuals Other</t>
  </si>
  <si>
    <t>State governments</t>
  </si>
  <si>
    <t>Non-Residents</t>
  </si>
  <si>
    <t>FY00</t>
  </si>
  <si>
    <t>FY01</t>
  </si>
  <si>
    <t>FY02</t>
  </si>
  <si>
    <t>FY03</t>
  </si>
  <si>
    <t>FY04</t>
  </si>
  <si>
    <t>FY05</t>
  </si>
  <si>
    <t>FY06</t>
  </si>
  <si>
    <t>FY07</t>
  </si>
  <si>
    <t>FY08</t>
  </si>
  <si>
    <t>FY09</t>
  </si>
  <si>
    <t>FY10</t>
  </si>
  <si>
    <t>FY11</t>
  </si>
  <si>
    <t>FY12</t>
  </si>
  <si>
    <t>FY13</t>
  </si>
  <si>
    <t>Final consumption expenditure, government</t>
  </si>
  <si>
    <t>Final consumption expenditure, private</t>
  </si>
  <si>
    <t>Households' acquisition</t>
  </si>
  <si>
    <t>Households' own produce</t>
  </si>
  <si>
    <t>Dwellings</t>
  </si>
  <si>
    <t>Gross fixed capital formation</t>
  </si>
  <si>
    <t>Changes in inventories</t>
  </si>
  <si>
    <t>Gross domestic expenditure</t>
  </si>
  <si>
    <t>Exports</t>
  </si>
  <si>
    <t>Less Imports</t>
  </si>
  <si>
    <t>Expenditure on GDP: GDP(E)</t>
  </si>
  <si>
    <t>Discrepancy</t>
  </si>
  <si>
    <t>GDP(P) at market prices</t>
  </si>
  <si>
    <t>% discrepancy</t>
  </si>
  <si>
    <t>[NAExp]</t>
  </si>
  <si>
    <t>Goods</t>
  </si>
  <si>
    <t>Services</t>
  </si>
  <si>
    <t>Foreign missions</t>
  </si>
  <si>
    <t>Food, beverages, tobacco</t>
  </si>
  <si>
    <t>Other goods</t>
  </si>
  <si>
    <t>FY14</t>
  </si>
  <si>
    <t>Alcoholic beverages, tobacco and narcotics</t>
  </si>
  <si>
    <t>Fuels</t>
  </si>
  <si>
    <t>Vehicles, boats and parts</t>
  </si>
  <si>
    <t>Electricity</t>
  </si>
  <si>
    <t>Water</t>
  </si>
  <si>
    <t>Health services</t>
  </si>
  <si>
    <t>Financial services and FISIM</t>
  </si>
  <si>
    <t>Other services</t>
  </si>
  <si>
    <t>Domestic workers</t>
  </si>
  <si>
    <t>Overseas travel</t>
  </si>
  <si>
    <t>Total Tourism Expenditure</t>
  </si>
  <si>
    <t>Water supply and waste</t>
  </si>
  <si>
    <t>Total, Government Final Consumption Expenditure</t>
  </si>
  <si>
    <t>Total, Government Output sold</t>
  </si>
  <si>
    <t>Total, Government Non-Market Output</t>
  </si>
  <si>
    <t>Non Market Output, Nat. Government, free</t>
  </si>
  <si>
    <t>Purchases of Goods and Services</t>
  </si>
  <si>
    <t>less sales</t>
  </si>
  <si>
    <t>Government agencies</t>
  </si>
  <si>
    <t>Non Market Output, provided free</t>
  </si>
  <si>
    <t>Social Security Funds</t>
  </si>
  <si>
    <t>Government Own Construction</t>
  </si>
  <si>
    <t>Total, Government Final Consumption</t>
  </si>
  <si>
    <t>Fish processing</t>
  </si>
  <si>
    <t>Direct investment</t>
  </si>
  <si>
    <t>Source: Department of Immigration</t>
  </si>
  <si>
    <t>2000</t>
  </si>
  <si>
    <t>2001</t>
  </si>
  <si>
    <t>2002</t>
  </si>
  <si>
    <t>2003</t>
  </si>
  <si>
    <t>2004</t>
  </si>
  <si>
    <t>2005</t>
  </si>
  <si>
    <t>2006</t>
  </si>
  <si>
    <t>2007</t>
  </si>
  <si>
    <t>2008</t>
  </si>
  <si>
    <t>2009</t>
  </si>
  <si>
    <t>2010</t>
  </si>
  <si>
    <t>2011</t>
  </si>
  <si>
    <t>2012</t>
  </si>
  <si>
    <t>2013</t>
  </si>
  <si>
    <t>2014</t>
  </si>
  <si>
    <t>Other, mostly capital goods</t>
  </si>
  <si>
    <t>Nationality</t>
  </si>
  <si>
    <t>Accommodation</t>
  </si>
  <si>
    <t>Food/Drinks</t>
  </si>
  <si>
    <t>Boat Tours</t>
  </si>
  <si>
    <t>Land and Air Tours</t>
  </si>
  <si>
    <t>State Entry Fees</t>
  </si>
  <si>
    <t>Land Transport</t>
  </si>
  <si>
    <t>Food Shopping</t>
  </si>
  <si>
    <t>Other Shopping</t>
  </si>
  <si>
    <t>Other Services</t>
  </si>
  <si>
    <t>Number of Visitor Arrivals</t>
  </si>
  <si>
    <t>Current prices (US$ millions)</t>
  </si>
  <si>
    <t>Household Consumption Expenditure</t>
  </si>
  <si>
    <t>of which, purchased</t>
  </si>
  <si>
    <t>of which, own produce</t>
  </si>
  <si>
    <t>Other Household Consumption, provided free</t>
  </si>
  <si>
    <t>by Government, Education</t>
  </si>
  <si>
    <t>by Government, Health</t>
  </si>
  <si>
    <t>by NPISH, Education</t>
  </si>
  <si>
    <t>Actual Household Consumption Expenditure</t>
  </si>
  <si>
    <t>[Pb_Cofog]</t>
  </si>
  <si>
    <t>[Trsm]</t>
  </si>
  <si>
    <t>Source: ROP Customs</t>
  </si>
  <si>
    <t>BEC code  and description</t>
  </si>
  <si>
    <t>Processed (1)</t>
  </si>
  <si>
    <t>Total Imports, CIF</t>
  </si>
  <si>
    <t xml:space="preserve">                   (CIF Value, $US millions)</t>
  </si>
  <si>
    <t>Mineral products (1)</t>
  </si>
  <si>
    <t>(1) FY2007 and FY2008 include statistical adjustments additional to Customs data</t>
  </si>
  <si>
    <t>01</t>
  </si>
  <si>
    <t>02</t>
  </si>
  <si>
    <t>03</t>
  </si>
  <si>
    <t>04</t>
  </si>
  <si>
    <t>05</t>
  </si>
  <si>
    <t>06</t>
  </si>
  <si>
    <t>07</t>
  </si>
  <si>
    <t>08</t>
  </si>
  <si>
    <t>09</t>
  </si>
  <si>
    <t>10</t>
  </si>
  <si>
    <t>11</t>
  </si>
  <si>
    <t>12</t>
  </si>
  <si>
    <t>13</t>
  </si>
  <si>
    <t>14</t>
  </si>
  <si>
    <t>15</t>
  </si>
  <si>
    <t>16</t>
  </si>
  <si>
    <t>17</t>
  </si>
  <si>
    <t>18</t>
  </si>
  <si>
    <t>19</t>
  </si>
  <si>
    <t>20</t>
  </si>
  <si>
    <t>21</t>
  </si>
  <si>
    <t>HS Section and description</t>
  </si>
  <si>
    <t>Americas, United States (excl. Guam/CNMI)</t>
  </si>
  <si>
    <t>Asia, Japan</t>
  </si>
  <si>
    <t>Asia, Philipines</t>
  </si>
  <si>
    <t>Asia, Taiwan</t>
  </si>
  <si>
    <t>Asia, China</t>
  </si>
  <si>
    <t>Asia, Korea Republic of</t>
  </si>
  <si>
    <t>Asia, other</t>
  </si>
  <si>
    <t>Europe</t>
  </si>
  <si>
    <t>Oceania, Australia</t>
  </si>
  <si>
    <t>Oceania, other</t>
  </si>
  <si>
    <t>Asia, Singapore (1)</t>
  </si>
  <si>
    <t>Other exports</t>
  </si>
  <si>
    <t>Departure Tax and Green Fee</t>
  </si>
  <si>
    <t>Taiwan</t>
  </si>
  <si>
    <t>South Korea</t>
  </si>
  <si>
    <t>China</t>
  </si>
  <si>
    <t>USA</t>
  </si>
  <si>
    <t>Number of Visitor Nights</t>
  </si>
  <si>
    <t>Annual % growth</t>
  </si>
  <si>
    <t>2015</t>
  </si>
  <si>
    <t>Direct investment( net lending (+) = assets - liabilities)</t>
  </si>
  <si>
    <t>Portfolio investment (net lending (+) = assets - liabilities)</t>
  </si>
  <si>
    <t>Other investment (net lending (+) = assets - liabilities)</t>
  </si>
  <si>
    <t xml:space="preserve">Government </t>
  </si>
  <si>
    <t>Abroad (net acquisitions)</t>
  </si>
  <si>
    <t>In the RoP (net incurence)</t>
  </si>
  <si>
    <t>Assets (net acquisitions)</t>
  </si>
  <si>
    <t>Government investments</t>
  </si>
  <si>
    <t>Liabilities (net incurrence)</t>
  </si>
  <si>
    <t>Real GDI per capita</t>
  </si>
  <si>
    <t>Real GDI</t>
  </si>
  <si>
    <t>Gross Domestic Income(GDI)</t>
  </si>
  <si>
    <t>Constant price per capita GDP annual growth</t>
  </si>
  <si>
    <t>GDP Production, GDP(P)</t>
  </si>
  <si>
    <t>GDP Expenditure, GDP(E)</t>
  </si>
  <si>
    <r>
      <t xml:space="preserve">Secondary Incomes (Current transfers) </t>
    </r>
    <r>
      <rPr>
        <vertAlign val="superscript"/>
        <sz val="10"/>
        <color indexed="8"/>
        <rFont val="Arial"/>
        <family val="2"/>
      </rPr>
      <t>3 4</t>
    </r>
  </si>
  <si>
    <r>
      <t xml:space="preserve">Primary incomes </t>
    </r>
    <r>
      <rPr>
        <vertAlign val="superscript"/>
        <sz val="10"/>
        <color indexed="8"/>
        <rFont val="Arial"/>
        <family val="2"/>
      </rPr>
      <t>3</t>
    </r>
  </si>
  <si>
    <r>
      <t xml:space="preserve">GDP, at constant prices (average) </t>
    </r>
    <r>
      <rPr>
        <b/>
        <vertAlign val="superscript"/>
        <sz val="10"/>
        <color indexed="8"/>
        <rFont val="Arial"/>
        <family val="2"/>
      </rPr>
      <t>2</t>
    </r>
  </si>
  <si>
    <r>
      <t xml:space="preserve">Gross Domestic Product (GDP) (average) </t>
    </r>
    <r>
      <rPr>
        <b/>
        <vertAlign val="superscript"/>
        <sz val="10"/>
        <color indexed="8"/>
        <rFont val="Arial"/>
        <family val="2"/>
      </rPr>
      <t>2</t>
    </r>
  </si>
  <si>
    <t>FY16</t>
  </si>
  <si>
    <t>FY17</t>
  </si>
  <si>
    <t>FY18</t>
  </si>
  <si>
    <t>FY19</t>
  </si>
  <si>
    <t>FY20</t>
  </si>
  <si>
    <t>FY21</t>
  </si>
  <si>
    <t>FY22</t>
  </si>
  <si>
    <t>FY23</t>
  </si>
  <si>
    <t>FY24</t>
  </si>
  <si>
    <t>FY25</t>
  </si>
  <si>
    <t>FY26</t>
  </si>
  <si>
    <t>FY27</t>
  </si>
  <si>
    <t>FY28</t>
  </si>
  <si>
    <t>FY29</t>
  </si>
  <si>
    <t>FY30</t>
  </si>
  <si>
    <t>FY31</t>
  </si>
  <si>
    <t>FY32</t>
  </si>
  <si>
    <t>FY33</t>
  </si>
  <si>
    <t>FY34</t>
  </si>
  <si>
    <t>[NAgni]</t>
  </si>
  <si>
    <t xml:space="preserve">GDP current prices ($millions) (1)     </t>
  </si>
  <si>
    <t>1 Average of GDP(P) production and GDP expenditure</t>
  </si>
  <si>
    <t xml:space="preserve"> 3) Refer to Balance of Payments tables for breakdown of primary and secondary Income flows.</t>
  </si>
  <si>
    <t xml:space="preserve"> 4) US Federal and other grants not passed through the Government of the RoP may be understated.</t>
  </si>
  <si>
    <t xml:space="preserve"> 2) Average of GDP(P) and GDP(E).</t>
  </si>
  <si>
    <t>Departure Tax and Green Fees</t>
  </si>
  <si>
    <t>Marginal gain per additional Visitor Night</t>
  </si>
  <si>
    <t>Marginal gain per additional Arrival</t>
  </si>
  <si>
    <t>Total Tourism Receipts</t>
  </si>
  <si>
    <t>Total Receipts per Arrival (US$)</t>
  </si>
  <si>
    <t>Total Receipts per Visitor Night (US$)</t>
  </si>
  <si>
    <t>Table 8h    Palau external debt by loan by borrower, lender, original value, and outstanding principle by loan</t>
  </si>
  <si>
    <t>Note : GFS statistics do not include Compact Trust Fund</t>
  </si>
  <si>
    <t>FY15</t>
  </si>
  <si>
    <t>1. Defined as "Other" in 2012 mini census</t>
  </si>
  <si>
    <t>Table 1a    Palau population by citizenship, percent of population and growth, 1986-2015</t>
  </si>
  <si>
    <t>Table 1b    Palau working age population, economically active, and not economically active, 2000, 2005 and 2015</t>
  </si>
  <si>
    <t>2016</t>
  </si>
  <si>
    <t>01.8.0</t>
  </si>
  <si>
    <t>04.7.3</t>
  </si>
  <si>
    <t>05.5.0</t>
  </si>
  <si>
    <t>06.2.0</t>
  </si>
  <si>
    <t>09.4.2</t>
  </si>
  <si>
    <t>10.2.0</t>
  </si>
  <si>
    <t>10.4.0</t>
  </si>
  <si>
    <t>10.7.0</t>
  </si>
  <si>
    <t>Code</t>
  </si>
  <si>
    <t>GfsCode</t>
  </si>
  <si>
    <t>FY2017</t>
  </si>
  <si>
    <t>1. 1</t>
  </si>
  <si>
    <t>1. 1.1</t>
  </si>
  <si>
    <t>1. 1.1.1</t>
  </si>
  <si>
    <t>1. 1.1.2</t>
  </si>
  <si>
    <t>1. 1.1.3</t>
  </si>
  <si>
    <t>1. 1.2</t>
  </si>
  <si>
    <t>1. 1.3</t>
  </si>
  <si>
    <t>1. 1.3.1</t>
  </si>
  <si>
    <t>1. 1.3.2</t>
  </si>
  <si>
    <t>1. 1.3.3</t>
  </si>
  <si>
    <t>1. 1.3.4</t>
  </si>
  <si>
    <t>1. 1.3.5</t>
  </si>
  <si>
    <t>1. 1.3.6</t>
  </si>
  <si>
    <t>1. 1.4</t>
  </si>
  <si>
    <t>1. 1.4.1</t>
  </si>
  <si>
    <t>1. 1.4.1.1</t>
  </si>
  <si>
    <t>1. 1.4.1.2</t>
  </si>
  <si>
    <t>1. 1.4.1.3</t>
  </si>
  <si>
    <t>1. 1.4.1.4</t>
  </si>
  <si>
    <t>1. 1.4.2</t>
  </si>
  <si>
    <t>1. 1.4.3</t>
  </si>
  <si>
    <t>1. 1.4.4</t>
  </si>
  <si>
    <t>1. 1.4.4.1</t>
  </si>
  <si>
    <t>1. 1.4.4.2</t>
  </si>
  <si>
    <t>1. 1.4.5</t>
  </si>
  <si>
    <t>1. 1.4.5.1</t>
  </si>
  <si>
    <t>1. 1.4.5.2</t>
  </si>
  <si>
    <t>1. 1.4.5.2.1</t>
  </si>
  <si>
    <t>1. 1.4.5.2.2</t>
  </si>
  <si>
    <t>1. 1.4.5.2.3</t>
  </si>
  <si>
    <t>1. 1.4.6</t>
  </si>
  <si>
    <t>1. 1.5</t>
  </si>
  <si>
    <t>1. 1.5.1</t>
  </si>
  <si>
    <t>1. 1.5.1.1</t>
  </si>
  <si>
    <t>1. 1.5.1.2</t>
  </si>
  <si>
    <t>1. 1.5.1.3</t>
  </si>
  <si>
    <t>1. 1.5.1.4</t>
  </si>
  <si>
    <t>1. 1.5.1.5</t>
  </si>
  <si>
    <t>1. 1.5.1.6</t>
  </si>
  <si>
    <t>1. 1.5.1.7</t>
  </si>
  <si>
    <t>1. 1.5.1.8</t>
  </si>
  <si>
    <t>1. 1.5.2</t>
  </si>
  <si>
    <t>1. 1.5.3</t>
  </si>
  <si>
    <t>1. 1.5.4</t>
  </si>
  <si>
    <t>1. 1.5.5</t>
  </si>
  <si>
    <t>1. 1.5.6</t>
  </si>
  <si>
    <t>1. 1.5.6.1</t>
  </si>
  <si>
    <t>1. 1.5.6.2</t>
  </si>
  <si>
    <t>1. 1.6</t>
  </si>
  <si>
    <t>1. 1.6.1</t>
  </si>
  <si>
    <t>1. 1.6.1.1</t>
  </si>
  <si>
    <t>1. 1.6.1.2</t>
  </si>
  <si>
    <t>1. 1.6.2</t>
  </si>
  <si>
    <t>1. 1.6.2.1</t>
  </si>
  <si>
    <t>1. 1.6.2.2</t>
  </si>
  <si>
    <t>1. 1.6.2.3</t>
  </si>
  <si>
    <t>1. 2</t>
  </si>
  <si>
    <t>1. 2.1</t>
  </si>
  <si>
    <t>1. 2.1.1</t>
  </si>
  <si>
    <t>1. 2.1.2</t>
  </si>
  <si>
    <t>1. 2.1.3</t>
  </si>
  <si>
    <t>1. 2.1.4</t>
  </si>
  <si>
    <t>1. 2.2</t>
  </si>
  <si>
    <t>1. 2.2.1</t>
  </si>
  <si>
    <t>1. 2.2.2</t>
  </si>
  <si>
    <t>1. 2.2.3</t>
  </si>
  <si>
    <t>1. 3</t>
  </si>
  <si>
    <t>1. 3.1</t>
  </si>
  <si>
    <t>1. 3.1.1</t>
  </si>
  <si>
    <t>1. 3.1.1.1</t>
  </si>
  <si>
    <t>1. 3.1.1.2</t>
  </si>
  <si>
    <t>1. 3.1.1.3</t>
  </si>
  <si>
    <t>1. 3.1.1.4</t>
  </si>
  <si>
    <t>1. 3.1.2</t>
  </si>
  <si>
    <t>1. 3.1.2.1</t>
  </si>
  <si>
    <t>1. 3.1.2.2</t>
  </si>
  <si>
    <t>1. 3.2</t>
  </si>
  <si>
    <t>1. 3.2.1</t>
  </si>
  <si>
    <t>1. 3.2.2</t>
  </si>
  <si>
    <t>1. 3.3</t>
  </si>
  <si>
    <t>1. 3.3.1</t>
  </si>
  <si>
    <t>1. 3.3.2</t>
  </si>
  <si>
    <t>1. 4</t>
  </si>
  <si>
    <t>1. 4.1</t>
  </si>
  <si>
    <t>1. 4.1.1</t>
  </si>
  <si>
    <t>1. 4.1.2</t>
  </si>
  <si>
    <t>1. 4.1.3</t>
  </si>
  <si>
    <t>1. 4.1.4</t>
  </si>
  <si>
    <t>1. 4.1.5</t>
  </si>
  <si>
    <t>1. 4.1.5.1</t>
  </si>
  <si>
    <t>1. 4.1.5.2</t>
  </si>
  <si>
    <t>1. 4.1.5.3</t>
  </si>
  <si>
    <t>1. 4.1.5.4</t>
  </si>
  <si>
    <t>1. 4.1.6</t>
  </si>
  <si>
    <t>1. 4.2</t>
  </si>
  <si>
    <t>1. 4.2.1</t>
  </si>
  <si>
    <t>1. 4.2.1.1</t>
  </si>
  <si>
    <t>1. 4.2.1.2</t>
  </si>
  <si>
    <t>1. 4.2.1.3</t>
  </si>
  <si>
    <t>1. 4.2.1.4</t>
  </si>
  <si>
    <t>1. 4.2.2</t>
  </si>
  <si>
    <t>1. 4.2.2.1</t>
  </si>
  <si>
    <t>1. 4.2.2.2</t>
  </si>
  <si>
    <t>1. 4.2.2.3</t>
  </si>
  <si>
    <t>1. 4.2.2.4</t>
  </si>
  <si>
    <t>1. 4.2.3</t>
  </si>
  <si>
    <t>1. 4.2.3.1</t>
  </si>
  <si>
    <t>1. 4.2.3.2</t>
  </si>
  <si>
    <t>1. 4.2.3.3</t>
  </si>
  <si>
    <t>1. 4.2.3.4</t>
  </si>
  <si>
    <t>1. 4.2.4</t>
  </si>
  <si>
    <t>1. 4.3</t>
  </si>
  <si>
    <t>1. 4.3.1</t>
  </si>
  <si>
    <t>1. 4.3.2</t>
  </si>
  <si>
    <t>1. 4.4</t>
  </si>
  <si>
    <t>1. 4.4.1</t>
  </si>
  <si>
    <t>1. 4.4.1.1</t>
  </si>
  <si>
    <t>1. 4.4.1.2</t>
  </si>
  <si>
    <t>1. 4.4.2</t>
  </si>
  <si>
    <t>1. 4.5</t>
  </si>
  <si>
    <t>1. 4.5.1</t>
  </si>
  <si>
    <t>1. 4.5.2</t>
  </si>
  <si>
    <t>2. 1</t>
  </si>
  <si>
    <t>2. 1.1</t>
  </si>
  <si>
    <t>2. 1.1.1</t>
  </si>
  <si>
    <t>2. 1.1.2</t>
  </si>
  <si>
    <t>2. 1.2</t>
  </si>
  <si>
    <t>2. 1.2.1</t>
  </si>
  <si>
    <t>2. 1.2.2</t>
  </si>
  <si>
    <t>2. 2</t>
  </si>
  <si>
    <t>2. 2.01</t>
  </si>
  <si>
    <t>2. 2.02</t>
  </si>
  <si>
    <t>2. 2.03</t>
  </si>
  <si>
    <t>2. 2.04</t>
  </si>
  <si>
    <t>2. 2.05</t>
  </si>
  <si>
    <t>2. 2.06</t>
  </si>
  <si>
    <t>2. 2.07</t>
  </si>
  <si>
    <t>2. 2.08</t>
  </si>
  <si>
    <t>2. 2.09</t>
  </si>
  <si>
    <t>2. 2.10</t>
  </si>
  <si>
    <t>2. 2.11</t>
  </si>
  <si>
    <t>2. 2.12</t>
  </si>
  <si>
    <t>2. 2.13</t>
  </si>
  <si>
    <t>2. 2.14</t>
  </si>
  <si>
    <t>2. 2.15</t>
  </si>
  <si>
    <t>2. 2.16</t>
  </si>
  <si>
    <t>2. 2.17</t>
  </si>
  <si>
    <t>2. 2.18</t>
  </si>
  <si>
    <t>2. 2.19</t>
  </si>
  <si>
    <t>2. 2.20</t>
  </si>
  <si>
    <t>2. 2.21</t>
  </si>
  <si>
    <t>2. 2.22</t>
  </si>
  <si>
    <t>2. 2.23</t>
  </si>
  <si>
    <t>2. 2.24</t>
  </si>
  <si>
    <t>2. 2.25</t>
  </si>
  <si>
    <t>2. 2.26</t>
  </si>
  <si>
    <t>2. 3</t>
  </si>
  <si>
    <t>2. 4</t>
  </si>
  <si>
    <t>2. 4.1</t>
  </si>
  <si>
    <t>2. 4.2</t>
  </si>
  <si>
    <t>2. 4.3</t>
  </si>
  <si>
    <t>2. 5</t>
  </si>
  <si>
    <t>2. 5.1</t>
  </si>
  <si>
    <t>2. 5.1.1</t>
  </si>
  <si>
    <t>2. 5.1.1.1</t>
  </si>
  <si>
    <t>2. 5.1.1.2</t>
  </si>
  <si>
    <t>2. 5.1.1.3</t>
  </si>
  <si>
    <t>2. 5.1.2</t>
  </si>
  <si>
    <t>2. 5.2</t>
  </si>
  <si>
    <t>2. 5.2.1</t>
  </si>
  <si>
    <t>2. 5.2.2</t>
  </si>
  <si>
    <t>2. 5.3</t>
  </si>
  <si>
    <t>2. 6</t>
  </si>
  <si>
    <t>2. 6.1</t>
  </si>
  <si>
    <t>2. 6.1.1</t>
  </si>
  <si>
    <t>2. 6.1.2</t>
  </si>
  <si>
    <t>2. 6.2</t>
  </si>
  <si>
    <t>2. 6.2.1</t>
  </si>
  <si>
    <t>2. 6.2.2</t>
  </si>
  <si>
    <t>2. 6.3</t>
  </si>
  <si>
    <t>2. 6.3.1</t>
  </si>
  <si>
    <t>2. 6.3.1.1</t>
  </si>
  <si>
    <t>2. 6.3.1.1.01</t>
  </si>
  <si>
    <t>2. 6.3.1.1.02</t>
  </si>
  <si>
    <t>2. 6.3.1.1.03</t>
  </si>
  <si>
    <t>2. 6.3.1.1.04</t>
  </si>
  <si>
    <t>2. 6.3.1.1.05</t>
  </si>
  <si>
    <t>2. 6.3.1.1.06</t>
  </si>
  <si>
    <t>2. 6.3.1.1.07</t>
  </si>
  <si>
    <t>2. 6.3.1.1.08</t>
  </si>
  <si>
    <t>2. 6.3.1.1.09</t>
  </si>
  <si>
    <t>2. 6.3.1.1.10</t>
  </si>
  <si>
    <t>2. 6.3.1.1.11</t>
  </si>
  <si>
    <t>2. 6.3.1.1.12</t>
  </si>
  <si>
    <t>2. 6.3.1.1.99</t>
  </si>
  <si>
    <t>2. 6.3.1.2</t>
  </si>
  <si>
    <t>2. 6.3.2</t>
  </si>
  <si>
    <t>2. 6.3.2.1</t>
  </si>
  <si>
    <t>2. 6.3.2.2</t>
  </si>
  <si>
    <t>2. 6.3.2.3</t>
  </si>
  <si>
    <t>2. 7</t>
  </si>
  <si>
    <t>2. 7.1</t>
  </si>
  <si>
    <t>2. 7.1.1</t>
  </si>
  <si>
    <t>2. 7.1.2</t>
  </si>
  <si>
    <t>2. 7.2</t>
  </si>
  <si>
    <t>2. 7.2.1</t>
  </si>
  <si>
    <t>2. 7.2.2</t>
  </si>
  <si>
    <t>2. 7.3</t>
  </si>
  <si>
    <t>2. 7.3.1</t>
  </si>
  <si>
    <t>2. 7.3.2</t>
  </si>
  <si>
    <t>2. 8</t>
  </si>
  <si>
    <t>2. 8.1</t>
  </si>
  <si>
    <t>2. 8.1.1</t>
  </si>
  <si>
    <t>2. 8.1.2</t>
  </si>
  <si>
    <t>2. 8.1.3</t>
  </si>
  <si>
    <t>2. 8.1.4</t>
  </si>
  <si>
    <t>2. 8.2</t>
  </si>
  <si>
    <t>2. 8.2.1</t>
  </si>
  <si>
    <t>2. 8.2.1.1</t>
  </si>
  <si>
    <t>2. 8.2.1.2</t>
  </si>
  <si>
    <t>2. 8.2.2</t>
  </si>
  <si>
    <t>2. 8.2.2.1</t>
  </si>
  <si>
    <t>2. 8.2.2.2</t>
  </si>
  <si>
    <t>2. 8.2.2.3</t>
  </si>
  <si>
    <t>2. 8.2.2.4</t>
  </si>
  <si>
    <t>2. 8.2.2.5</t>
  </si>
  <si>
    <t>2. 8.2.2.6</t>
  </si>
  <si>
    <t>2. 8.3</t>
  </si>
  <si>
    <t>2. 8.3.2</t>
  </si>
  <si>
    <t>2. 8.4</t>
  </si>
  <si>
    <t>3. 1</t>
  </si>
  <si>
    <t>3. 1.1</t>
  </si>
  <si>
    <t>3. 1.1.1</t>
  </si>
  <si>
    <t>3. 1.1.1.1</t>
  </si>
  <si>
    <t>3. 1.1.1.2</t>
  </si>
  <si>
    <t>3. 1.1.1.3</t>
  </si>
  <si>
    <t>3. 1.1.1.4</t>
  </si>
  <si>
    <t>3. 1.1.2</t>
  </si>
  <si>
    <t>3. 1.1.2.1</t>
  </si>
  <si>
    <t>3. 1.1.2.2</t>
  </si>
  <si>
    <t>3. 1.1.3</t>
  </si>
  <si>
    <t>3. 1.1.3.1</t>
  </si>
  <si>
    <t>3. 1.1.3.2</t>
  </si>
  <si>
    <t>3. 1.1.4</t>
  </si>
  <si>
    <t>3. 1.2</t>
  </si>
  <si>
    <t>3. 1.3</t>
  </si>
  <si>
    <t>3. 1.4</t>
  </si>
  <si>
    <t>3. 1.4.1</t>
  </si>
  <si>
    <t>3. 1.4.2</t>
  </si>
  <si>
    <t>3. 1.4.3</t>
  </si>
  <si>
    <t>3. 1.4.3.1</t>
  </si>
  <si>
    <t>3. 1.4.3.2</t>
  </si>
  <si>
    <t>3. 1.4.3.3</t>
  </si>
  <si>
    <t>3. 1.4.4</t>
  </si>
  <si>
    <t>3. 1.4.4.1</t>
  </si>
  <si>
    <t>3. 1.4.4.2</t>
  </si>
  <si>
    <t>3. 2</t>
  </si>
  <si>
    <t>3. 2.0.1</t>
  </si>
  <si>
    <t>3. 2.0.1.1</t>
  </si>
  <si>
    <t>3. 2.0.1.2</t>
  </si>
  <si>
    <t>3. 2.1</t>
  </si>
  <si>
    <t>3. 2.1.2</t>
  </si>
  <si>
    <t>3. 2.1.3</t>
  </si>
  <si>
    <t>3. 2.1.4</t>
  </si>
  <si>
    <t>3. 2.1.5</t>
  </si>
  <si>
    <t>3. 2.1.5.1</t>
  </si>
  <si>
    <t>3. 2.1.5.2</t>
  </si>
  <si>
    <t>3. 2.1.6</t>
  </si>
  <si>
    <t>3. 2.1.6.1</t>
  </si>
  <si>
    <t>3. 2.1.6.2</t>
  </si>
  <si>
    <t>3. 2.1.6.3</t>
  </si>
  <si>
    <t>3. 2.1.6.4</t>
  </si>
  <si>
    <t>3. 2.1.6.5</t>
  </si>
  <si>
    <t>3. 2.1.7</t>
  </si>
  <si>
    <t>3. 2.1.7.1</t>
  </si>
  <si>
    <t>3. 2.1.7.2</t>
  </si>
  <si>
    <t>3. 2.1.8</t>
  </si>
  <si>
    <t>3. 2.1.8.1</t>
  </si>
  <si>
    <t>3. 2.1.8.2</t>
  </si>
  <si>
    <t>3. 2.2</t>
  </si>
  <si>
    <t>3. 2.2.2</t>
  </si>
  <si>
    <t>3. 2.2.3</t>
  </si>
  <si>
    <t>3. 2.2.4</t>
  </si>
  <si>
    <t>3. 2.2.5</t>
  </si>
  <si>
    <t>3. 2.2.5.1</t>
  </si>
  <si>
    <t>3. 2.2.5.2</t>
  </si>
  <si>
    <t>3. 2.2.6</t>
  </si>
  <si>
    <t>3. 2.2.6.1</t>
  </si>
  <si>
    <t>3. 2.2.6.2</t>
  </si>
  <si>
    <t>3. 2.2.6.3</t>
  </si>
  <si>
    <t>3. 2.2.6.4</t>
  </si>
  <si>
    <t>3. 2.2.6.5</t>
  </si>
  <si>
    <t>3. 2.2.7</t>
  </si>
  <si>
    <t>3. 2.2.7.1</t>
  </si>
  <si>
    <t>3. 2.2.7.2</t>
  </si>
  <si>
    <t>3. 2.2.8</t>
  </si>
  <si>
    <t>3. 2.2.8.1</t>
  </si>
  <si>
    <t>3. 2.2.8.2</t>
  </si>
  <si>
    <t>3. 3</t>
  </si>
  <si>
    <t>3. 3.1</t>
  </si>
  <si>
    <t>3. 3.1.2</t>
  </si>
  <si>
    <t>3. 3.1.3</t>
  </si>
  <si>
    <t>3. 3.1.4</t>
  </si>
  <si>
    <t>3. 3.1.5</t>
  </si>
  <si>
    <t>3. 3.1.5.1</t>
  </si>
  <si>
    <t>3. 3.1.5.2</t>
  </si>
  <si>
    <t>3. 3.1.6</t>
  </si>
  <si>
    <t>3. 3.1.6.1</t>
  </si>
  <si>
    <t>3. 3.1.6.2</t>
  </si>
  <si>
    <t>3. 3.1.6.3</t>
  </si>
  <si>
    <t>3. 3.1.6.4</t>
  </si>
  <si>
    <t>3. 3.1.6.5</t>
  </si>
  <si>
    <t>3. 3.1.7</t>
  </si>
  <si>
    <t>3. 3.1.7.1</t>
  </si>
  <si>
    <t>3. 3.1.7.2</t>
  </si>
  <si>
    <t>3. 3.1.8</t>
  </si>
  <si>
    <t>3. 3.1.8.1</t>
  </si>
  <si>
    <t>3. 3.1.8.2</t>
  </si>
  <si>
    <t>3. 3.2</t>
  </si>
  <si>
    <t>3. 3.2.2</t>
  </si>
  <si>
    <t>3. 3.2.3</t>
  </si>
  <si>
    <t>3. 3.2.4</t>
  </si>
  <si>
    <t>3. 3.2.5</t>
  </si>
  <si>
    <t>3. 3.2.5.1</t>
  </si>
  <si>
    <t>3. 3.2.5.2</t>
  </si>
  <si>
    <t>3. 3.2.6</t>
  </si>
  <si>
    <t>3. 3.2.6.1</t>
  </si>
  <si>
    <t>3. 3.2.6.2</t>
  </si>
  <si>
    <t>3. 3.2.6.3</t>
  </si>
  <si>
    <t>3. 3.2.6.4</t>
  </si>
  <si>
    <t>3. 3.2.6.5</t>
  </si>
  <si>
    <t>3. 3.2.7</t>
  </si>
  <si>
    <t>3. 3.2.7.1</t>
  </si>
  <si>
    <t>3. 3.2.7.2</t>
  </si>
  <si>
    <t>3. 3.2.8</t>
  </si>
  <si>
    <t>3. 3.2.8.1</t>
  </si>
  <si>
    <t>3. 3.2.8.2</t>
  </si>
  <si>
    <t>o/w unreserved (unassigned)</t>
  </si>
  <si>
    <t>Terms of Trade</t>
  </si>
  <si>
    <t>Export Price Index</t>
  </si>
  <si>
    <t>Import price Index</t>
  </si>
  <si>
    <t>Terms of trade</t>
  </si>
  <si>
    <t>Of which</t>
  </si>
  <si>
    <t>Vessel cabin/foreign vessel tax</t>
  </si>
  <si>
    <t>Gross Revenue Tax on sales to vistors</t>
  </si>
  <si>
    <t>Hotel Room Tax</t>
  </si>
  <si>
    <t>Private sector sales to visitors, excluding Taxes</t>
  </si>
  <si>
    <t>Scheduled airlines</t>
  </si>
  <si>
    <t>Scheduled, Total</t>
  </si>
  <si>
    <t>Charter Airlines</t>
  </si>
  <si>
    <t>Charter, Total</t>
  </si>
  <si>
    <t>Other arrivals</t>
  </si>
  <si>
    <t>Total arrivals</t>
  </si>
  <si>
    <t>% Scheduled</t>
  </si>
  <si>
    <t>% Charter</t>
  </si>
  <si>
    <t>A Grade</t>
  </si>
  <si>
    <t>B Grade</t>
  </si>
  <si>
    <t>C Grade</t>
  </si>
  <si>
    <t>D Grade</t>
  </si>
  <si>
    <t>Remote</t>
  </si>
  <si>
    <t>LiveAboards</t>
  </si>
  <si>
    <t>Total Hotel nights</t>
  </si>
  <si>
    <t>Other Visitor Nights</t>
  </si>
  <si>
    <t xml:space="preserve">Total </t>
  </si>
  <si>
    <t>Source: FY2000-FY2008: Palau Visitor's Authority (PVA), by usual residence. From FY2009: Data extract from Immigration records (&gt;30 nights stay excluded), by nationality.</t>
  </si>
  <si>
    <t>(1)</t>
  </si>
  <si>
    <t>Source: Immigration data</t>
  </si>
  <si>
    <t>(1) (2)</t>
  </si>
  <si>
    <t xml:space="preserve">(1) Graduate School grouping for analytical purposes. Palau has no formal Hotel grading system. </t>
  </si>
  <si>
    <t>National government revenue</t>
  </si>
  <si>
    <t>Debt service as % of national goverenment revenues</t>
  </si>
  <si>
    <t>excludes $3 million obligation to establish Compact Road trust fund to support road maintenance</t>
  </si>
  <si>
    <t>Sources: Immigration, Gross Revenue tax, data provided by ROP and State Governments. Graduate School Supply-Use Table ratios of sales to visitors at detailed industry level</t>
  </si>
  <si>
    <t>(3) Graduate School estimate based on visitor declarations on place of stay to Palau immigration</t>
  </si>
  <si>
    <t>(2) "Gross Revenues" are exclusive of Hotel room taxes</t>
  </si>
  <si>
    <t>Private Sector</t>
  </si>
  <si>
    <t>Land Transport (incl. car rental)</t>
  </si>
  <si>
    <t>Shopping</t>
  </si>
  <si>
    <t>State Entry fees</t>
  </si>
  <si>
    <t>Hotel Occupancy tax</t>
  </si>
  <si>
    <t>Gross Revenue Tax on sales to Vistors</t>
  </si>
  <si>
    <t>Tourism Direct contribution to GDP</t>
  </si>
  <si>
    <t>Tourism, Direct % of GDP</t>
  </si>
  <si>
    <t>of which private sector</t>
  </si>
  <si>
    <t>of which government</t>
  </si>
  <si>
    <t>GDP, % growth</t>
  </si>
  <si>
    <t>Tourism arrivals</t>
  </si>
  <si>
    <t>Tourist nights</t>
  </si>
  <si>
    <t>Hotel occupancy rate</t>
  </si>
  <si>
    <t>Hotels</t>
  </si>
  <si>
    <t>Departure taxes</t>
  </si>
  <si>
    <t>% change</t>
  </si>
  <si>
    <t>Tourism receipts</t>
  </si>
  <si>
    <t>Tourism nights</t>
  </si>
  <si>
    <t>Tourism receipts per visitor</t>
  </si>
  <si>
    <t>Tourism receipts per visitor night</t>
  </si>
  <si>
    <t>Average annual wage</t>
  </si>
  <si>
    <t>Palau citizens</t>
  </si>
  <si>
    <t>Foreign workers</t>
  </si>
  <si>
    <t>Restaurants, activities and other spending</t>
  </si>
  <si>
    <t>National accounts</t>
  </si>
  <si>
    <t>GDP implicit price deflator (average)</t>
  </si>
  <si>
    <t>Average wage</t>
  </si>
  <si>
    <t>Consumer price index</t>
  </si>
  <si>
    <t>CPI Domestic items</t>
  </si>
  <si>
    <t>CPI Imported items</t>
  </si>
  <si>
    <t>Goods, Imports</t>
  </si>
  <si>
    <t>Goods, Exports</t>
  </si>
  <si>
    <t>Services, Exports</t>
  </si>
  <si>
    <t>Services, Imports</t>
  </si>
  <si>
    <t>Primary Income, receipts</t>
  </si>
  <si>
    <t>Primary Income, payments</t>
  </si>
  <si>
    <t>Secondary Income, receipts</t>
  </si>
  <si>
    <t>Secondary Income, payments</t>
  </si>
  <si>
    <t>Current Account, balance</t>
  </si>
  <si>
    <t>Capital Account, balance</t>
  </si>
  <si>
    <t>memo: COFA Trust Fund</t>
  </si>
  <si>
    <t>Total stocks, net</t>
  </si>
  <si>
    <t>Public Enterprises</t>
  </si>
  <si>
    <t>Agriculture and fisheries</t>
  </si>
  <si>
    <t>Public admin, Health and education</t>
  </si>
  <si>
    <t>Accomodation, restaurants and transport</t>
  </si>
  <si>
    <t>Wholesale and retail trade</t>
  </si>
  <si>
    <t>Manufacturing, utilities, construction</t>
  </si>
  <si>
    <t>Taxes, less subsidies</t>
  </si>
  <si>
    <t>Final consumption expenditure, households</t>
  </si>
  <si>
    <t>Restaurants and food services</t>
  </si>
  <si>
    <t>Diving</t>
  </si>
  <si>
    <t>All tourism employees</t>
  </si>
  <si>
    <t xml:space="preserve"> % of private sector</t>
  </si>
  <si>
    <t>Palaun workers</t>
  </si>
  <si>
    <t>Non-Palaun workers</t>
  </si>
  <si>
    <t>Tourism employees, Average wages</t>
  </si>
  <si>
    <t>Tourism employees, Employee gross earnings ($ million)</t>
  </si>
  <si>
    <t>Number of tourism employees</t>
  </si>
  <si>
    <t>Public sector</t>
  </si>
  <si>
    <t>Total Receipts per Arrival</t>
  </si>
  <si>
    <t>Total Receipts per Visitor Night</t>
  </si>
  <si>
    <t>[SumInd]</t>
  </si>
  <si>
    <t>2017</t>
  </si>
  <si>
    <t>Other taxes on production</t>
  </si>
  <si>
    <t>Taxes on products and imports</t>
  </si>
  <si>
    <t>Other Taxes on products</t>
  </si>
  <si>
    <t>Palau GDP</t>
  </si>
  <si>
    <t>Ratio :Direct Tourism Value Added/Total Tourism receipts</t>
  </si>
  <si>
    <t>2017 q3</t>
  </si>
  <si>
    <t>2017 q4</t>
  </si>
  <si>
    <t>2017 q1</t>
  </si>
  <si>
    <t>2017 q2</t>
  </si>
  <si>
    <t>DBLinks</t>
  </si>
  <si>
    <t>System Variables</t>
  </si>
  <si>
    <t>DataArea</t>
  </si>
  <si>
    <t>TableDef</t>
  </si>
  <si>
    <t>DBDef</t>
  </si>
  <si>
    <t>Constant1</t>
  </si>
  <si>
    <t>Mode</t>
  </si>
  <si>
    <t>Descriptions</t>
  </si>
  <si>
    <t>Sys</t>
  </si>
  <si>
    <t>GetDb</t>
  </si>
  <si>
    <t>SysVar</t>
  </si>
  <si>
    <t>Table</t>
  </si>
  <si>
    <t>SV</t>
  </si>
  <si>
    <t>GFS, all transactions</t>
  </si>
  <si>
    <t>Concept</t>
  </si>
  <si>
    <t>ColId</t>
  </si>
  <si>
    <t>BaseYr</t>
  </si>
  <si>
    <t>RowId</t>
  </si>
  <si>
    <t>UpYr</t>
  </si>
  <si>
    <t>classification</t>
  </si>
  <si>
    <t>StatDim9</t>
  </si>
  <si>
    <t>Version</t>
  </si>
  <si>
    <t>#GFS_Audit</t>
  </si>
  <si>
    <t>#CP</t>
  </si>
  <si>
    <t>Period</t>
  </si>
  <si>
    <t>ColID</t>
  </si>
  <si>
    <t>Transaction</t>
  </si>
  <si>
    <t>#Z5</t>
  </si>
  <si>
    <t>Code1</t>
  </si>
  <si>
    <t>RowID</t>
  </si>
  <si>
    <t>INST</t>
  </si>
  <si>
    <t>Code2</t>
  </si>
  <si>
    <t>RowID2</t>
  </si>
  <si>
    <t>Gfs</t>
  </si>
  <si>
    <t>Code3</t>
  </si>
  <si>
    <t>#</t>
  </si>
  <si>
    <t>Code4</t>
  </si>
  <si>
    <t>IS_3.1</t>
  </si>
  <si>
    <t>G_A. 1</t>
  </si>
  <si>
    <t>G_A. 2</t>
  </si>
  <si>
    <t>G_A. 3</t>
  </si>
  <si>
    <t>G_A. 4</t>
  </si>
  <si>
    <t>G_A. 5</t>
  </si>
  <si>
    <t>G_A. 6</t>
  </si>
  <si>
    <t>G_A. 7</t>
  </si>
  <si>
    <t>G_A. 8</t>
  </si>
  <si>
    <t>G_A. 9</t>
  </si>
  <si>
    <t>2018</t>
  </si>
  <si>
    <t>2019</t>
  </si>
  <si>
    <t>2020</t>
  </si>
  <si>
    <t>2021</t>
  </si>
  <si>
    <t>2022</t>
  </si>
  <si>
    <t>2023</t>
  </si>
  <si>
    <t>2024</t>
  </si>
  <si>
    <t>2025</t>
  </si>
  <si>
    <t>2026</t>
  </si>
  <si>
    <t>2027</t>
  </si>
  <si>
    <t>2028</t>
  </si>
  <si>
    <t>2029</t>
  </si>
  <si>
    <t>2030</t>
  </si>
  <si>
    <t>2031</t>
  </si>
  <si>
    <t>2032</t>
  </si>
  <si>
    <t>2033</t>
  </si>
  <si>
    <t>2. 6.3.1.1.13</t>
  </si>
  <si>
    <t>Data Area</t>
  </si>
  <si>
    <t>External File</t>
  </si>
  <si>
    <t>SysVars</t>
  </si>
  <si>
    <t>Options</t>
  </si>
  <si>
    <t>ColorOff</t>
  </si>
  <si>
    <t>Per Capita Income measures</t>
  </si>
  <si>
    <t>GDP current prices, $ million</t>
  </si>
  <si>
    <t>GDP per capita $</t>
  </si>
  <si>
    <t>GNI per capita $</t>
  </si>
  <si>
    <t>GNDI per capita $</t>
  </si>
  <si>
    <t>Prices (annual percent change)</t>
  </si>
  <si>
    <t>Employment and Wages</t>
  </si>
  <si>
    <t>Number of employees</t>
  </si>
  <si>
    <t xml:space="preserve"> </t>
  </si>
  <si>
    <t>Average annual real wage (less inflation)</t>
  </si>
  <si>
    <t>Tax revenue</t>
  </si>
  <si>
    <t>Other revenue</t>
  </si>
  <si>
    <t>Other expense</t>
  </si>
  <si>
    <t>Nonfinancial assets</t>
  </si>
  <si>
    <t>Financial assets</t>
  </si>
  <si>
    <t>Financial liabilities</t>
  </si>
  <si>
    <t>Money and Banking ($ million)</t>
  </si>
  <si>
    <t>Commercial loans</t>
  </si>
  <si>
    <t>Consumer loans</t>
  </si>
  <si>
    <t>Loans to deposit ratio, %</t>
  </si>
  <si>
    <t>Balance of Payments $ million</t>
  </si>
  <si>
    <t>Trade balance</t>
  </si>
  <si>
    <t>Service balance</t>
  </si>
  <si>
    <t>Primary Income balance</t>
  </si>
  <si>
    <t>Secondary Income balance</t>
  </si>
  <si>
    <t>External Debt, $ million</t>
  </si>
  <si>
    <t>Gross External debt as % of GDP</t>
  </si>
  <si>
    <t>Loans (net of loan loss reserves)</t>
  </si>
  <si>
    <t>GDP production, $ million</t>
  </si>
  <si>
    <t>GDP by Expenditure, $ million</t>
  </si>
  <si>
    <t>GDP by Income, $ million</t>
  </si>
  <si>
    <t>Receipts per visitor, $</t>
  </si>
  <si>
    <t>Receipts per visitor night, $</t>
  </si>
  <si>
    <t>Direct value added per visitor night, $ million</t>
  </si>
  <si>
    <r>
      <t xml:space="preserve">Number of Hotel rooms, </t>
    </r>
    <r>
      <rPr>
        <sz val="10"/>
        <rFont val="Arial"/>
        <family val="2"/>
      </rPr>
      <t>yearly average</t>
    </r>
  </si>
  <si>
    <t>Tourism Direct Value Added, $ million</t>
  </si>
  <si>
    <t>GDP constant prices per capita, (2015 prices), $</t>
  </si>
  <si>
    <t>Constant 2015 prices</t>
  </si>
  <si>
    <t>(constant prices of FY2015 US$ millions)</t>
  </si>
  <si>
    <t>(FY2015=100)</t>
  </si>
  <si>
    <t>GDP, at constant FY2015 prices, $ million</t>
  </si>
  <si>
    <t>Operating surplus and Mixed income</t>
  </si>
  <si>
    <t>Total Non-Monetary (household subsistence, own dwellings)</t>
  </si>
  <si>
    <t>Debt service as % of national government revenues</t>
  </si>
  <si>
    <t>International Investment Position (IIP), $ million</t>
  </si>
  <si>
    <t>Gross External Debt, total</t>
  </si>
  <si>
    <r>
      <t>Total Tourism receipts</t>
    </r>
    <r>
      <rPr>
        <sz val="10"/>
        <rFont val="Arial"/>
        <family val="2"/>
      </rPr>
      <t>, $ million</t>
    </r>
  </si>
  <si>
    <r>
      <t>Average length of stay</t>
    </r>
    <r>
      <rPr>
        <sz val="10"/>
        <rFont val="Arial"/>
        <family val="2"/>
      </rPr>
      <t>, nights</t>
    </r>
  </si>
  <si>
    <t>Government Finance Statistics, ($ million)</t>
  </si>
  <si>
    <t>Export price Index</t>
  </si>
  <si>
    <t>Source: Social Security data and Graduate School estimates using Supply use table ratios of sales to Tourists at detailed industry level.</t>
  </si>
  <si>
    <t>(1) (3) (4)</t>
  </si>
  <si>
    <t>(4) Estimates are based on sum of active Hotels, excluding changes in the number of available rooms within hotels</t>
  </si>
  <si>
    <t>Total, (excluding liveaboards)</t>
  </si>
  <si>
    <t>(5)</t>
  </si>
  <si>
    <t>(5) Experimental Graduate School estimates. Methodolgy applies average for each hotel to all guests, so may underestimate the spending divergence between the origin groups</t>
  </si>
  <si>
    <t>Loans and Overdrafts (excl. credit card receivables)</t>
  </si>
  <si>
    <t>Food, non-alcoholic beverages</t>
  </si>
  <si>
    <t>Other goods (durable and non-durable)</t>
  </si>
  <si>
    <t>Real estate, own dwellings</t>
  </si>
  <si>
    <t>Real estate, purchased</t>
  </si>
  <si>
    <t>of which food</t>
  </si>
  <si>
    <t>Oceania, Guam and CNMI (2)</t>
  </si>
  <si>
    <t>(2) Data before FY2014 may have included goods shipped via Guam, but orginating elsewhere</t>
  </si>
  <si>
    <t>short</t>
  </si>
  <si>
    <r>
      <t>Tourist nights</t>
    </r>
    <r>
      <rPr>
        <sz val="10"/>
        <rFont val="Arial"/>
        <family val="2"/>
      </rPr>
      <t>, 000</t>
    </r>
  </si>
  <si>
    <t>n.a</t>
  </si>
  <si>
    <t>[NAInc]</t>
  </si>
  <si>
    <t>n.a.</t>
  </si>
  <si>
    <t>(FY15=100)</t>
  </si>
  <si>
    <t>GDP(E), Chain volume measure, % change</t>
  </si>
  <si>
    <t>GDP(E), Chain Volume Measure</t>
  </si>
  <si>
    <t>2 Chain volume measure expressed in FY15 prices.</t>
  </si>
  <si>
    <r>
      <t>GDP Production, GDP(P)</t>
    </r>
    <r>
      <rPr>
        <vertAlign val="superscript"/>
        <sz val="10"/>
        <color indexed="8"/>
        <rFont val="Arial"/>
        <family val="2"/>
      </rPr>
      <t xml:space="preserve"> 5</t>
    </r>
  </si>
  <si>
    <r>
      <t>GDP Expenditure, GDP(E)</t>
    </r>
    <r>
      <rPr>
        <vertAlign val="superscript"/>
        <sz val="10"/>
        <color indexed="8"/>
        <rFont val="Arial"/>
        <family val="2"/>
      </rPr>
      <t xml:space="preserve"> 5</t>
    </r>
  </si>
  <si>
    <r>
      <t>Trading gains/losses</t>
    </r>
    <r>
      <rPr>
        <vertAlign val="superscript"/>
        <sz val="10"/>
        <color indexed="8"/>
        <rFont val="Arial"/>
        <family val="2"/>
      </rPr>
      <t xml:space="preserve"> 6</t>
    </r>
  </si>
  <si>
    <t>Primary incomes 7</t>
  </si>
  <si>
    <t>Secondary Incomes (Current transfers) 7</t>
  </si>
  <si>
    <r>
      <t xml:space="preserve">Per capita income measures </t>
    </r>
    <r>
      <rPr>
        <b/>
        <vertAlign val="superscript"/>
        <sz val="10"/>
        <color indexed="8"/>
        <rFont val="Arial"/>
        <family val="2"/>
      </rPr>
      <t>7 8</t>
    </r>
  </si>
  <si>
    <t xml:space="preserve"> 5) Chain volume measures, expressed in FY15 prices</t>
  </si>
  <si>
    <t xml:space="preserve"> 6) Changes in real income due to terms of trade effects. Estimated as current exports times the difference between the reciprocal of import and export prices.</t>
  </si>
  <si>
    <t xml:space="preserve"> 7) Primary, Secondary income and capital grants are deflated by the GDP Implicit Price Deflator.</t>
  </si>
  <si>
    <t xml:space="preserve"> 8) Income comparisons between countries should be made using Purchasing Power Parity (PPP) rather than US$. However, these measures are not available for Palau.</t>
  </si>
  <si>
    <t>GDP Constant prices    (1) (2)</t>
  </si>
  <si>
    <t>(Chain volume measures, FY2015 prices, US$ millions)</t>
  </si>
  <si>
    <t>Chain volume additivity residual</t>
  </si>
  <si>
    <t>GDP at Market Prices</t>
  </si>
  <si>
    <t>Monetary</t>
  </si>
  <si>
    <t>Non-Monetary (household subsistence, own dwellings)</t>
  </si>
  <si>
    <t>[NAExpOth]</t>
  </si>
  <si>
    <t>1. 3.1.1.5</t>
  </si>
  <si>
    <t>1. 4.6</t>
  </si>
  <si>
    <t>2. 6.3.1.3</t>
  </si>
  <si>
    <t>2. 6.3.1.3.1</t>
  </si>
  <si>
    <t>2. 6.3.1.3.2</t>
  </si>
  <si>
    <t>2. 6.3.1.3.3</t>
  </si>
  <si>
    <t>2. 8.1.5</t>
  </si>
  <si>
    <t>2. 8.2.1.1.1</t>
  </si>
  <si>
    <t>2. 8.2.1.1.2</t>
  </si>
  <si>
    <t>2. 8.2.1.2.1</t>
  </si>
  <si>
    <t>2. 8.2.1.2.2</t>
  </si>
  <si>
    <t>2. 8.3.1</t>
  </si>
  <si>
    <t>3. 1.1.5</t>
  </si>
  <si>
    <t>G_A.20</t>
  </si>
  <si>
    <t>G_A.21</t>
  </si>
  <si>
    <t>G_A.22</t>
  </si>
  <si>
    <t>G_A.99</t>
  </si>
  <si>
    <t>X</t>
  </si>
  <si>
    <t>x</t>
  </si>
  <si>
    <t>Dilog_PR</t>
  </si>
  <si>
    <t>TDef_Fisc</t>
  </si>
  <si>
    <t>DBDef_Sys</t>
  </si>
  <si>
    <t>DBDef_Fisc</t>
  </si>
  <si>
    <t>TDef_Sys</t>
  </si>
  <si>
    <t>Constant2</t>
  </si>
  <si>
    <t>Constant3</t>
  </si>
  <si>
    <t>Gov_Off</t>
  </si>
  <si>
    <t>RoP_Gfs_FY18_181130_v2</t>
  </si>
  <si>
    <r>
      <t>FY10</t>
    </r>
    <r>
      <rPr>
        <vertAlign val="superscript"/>
        <sz val="10"/>
        <rFont val="Arial"/>
        <family val="2"/>
      </rPr>
      <t>2</t>
    </r>
  </si>
  <si>
    <t>Cg_0</t>
  </si>
  <si>
    <t>General public services</t>
  </si>
  <si>
    <t>Cg_01</t>
  </si>
  <si>
    <t>Cg_01.1.1</t>
  </si>
  <si>
    <t>Executive and legislative organs  (CS)</t>
  </si>
  <si>
    <t>Cg_01.1.2</t>
  </si>
  <si>
    <t>Financial and fiscal affairs  (CS)</t>
  </si>
  <si>
    <t>Cg_01.1.3</t>
  </si>
  <si>
    <t>External affairs  (CS)</t>
  </si>
  <si>
    <t>Cg_01.2.1</t>
  </si>
  <si>
    <t>Economic aid to developing countries and countries in transition  (CS)</t>
  </si>
  <si>
    <t>Cg_01.2.2</t>
  </si>
  <si>
    <t>Economic aid routed through international organizations  (CS)</t>
  </si>
  <si>
    <t>Cg_01.3.1</t>
  </si>
  <si>
    <t>General personnel services  (CS)</t>
  </si>
  <si>
    <t>Cg_01.3.2</t>
  </si>
  <si>
    <t>Overall planning and statistical services  (CS)</t>
  </si>
  <si>
    <t>Cg_01.3.3</t>
  </si>
  <si>
    <t>Other general services  (CS)</t>
  </si>
  <si>
    <t>Cg_01.4.0</t>
  </si>
  <si>
    <t>Basic research  (CS)</t>
  </si>
  <si>
    <t>Cg_01.5.0</t>
  </si>
  <si>
    <t>R&amp;D General public services  (CS)</t>
  </si>
  <si>
    <t>Cg_01.6.0</t>
  </si>
  <si>
    <t>General public services n.e.c.  (CS)</t>
  </si>
  <si>
    <t>Cg_01.7.0</t>
  </si>
  <si>
    <t>Public debt transactions  (CS)</t>
  </si>
  <si>
    <t>Cg_01.8.0</t>
  </si>
  <si>
    <t>Transfers of a general character between different levels of government  (CS)</t>
  </si>
  <si>
    <t>Cg_02</t>
  </si>
  <si>
    <t>Defence</t>
  </si>
  <si>
    <t>Cg_02.1.0</t>
  </si>
  <si>
    <t>Military defence  (CS)</t>
  </si>
  <si>
    <t>Cg_02.2.0</t>
  </si>
  <si>
    <t>Civil defence  (CS)</t>
  </si>
  <si>
    <t>Cg_02.3.0</t>
  </si>
  <si>
    <t>Foreign military aid  (CS)</t>
  </si>
  <si>
    <t>Cg_02.4.0</t>
  </si>
  <si>
    <t>R&amp;D Defence  (CS)</t>
  </si>
  <si>
    <t>Cg_02.5.0</t>
  </si>
  <si>
    <t>Defence n.e.c.  (CS)</t>
  </si>
  <si>
    <t>Cg_03</t>
  </si>
  <si>
    <t>Public order and safety</t>
  </si>
  <si>
    <t>Cg_03.1.0</t>
  </si>
  <si>
    <t>Police services  (CS)</t>
  </si>
  <si>
    <t>Cg_03.2.0</t>
  </si>
  <si>
    <t>Fire-protection services  (CS)</t>
  </si>
  <si>
    <t>Cg_03.3.0</t>
  </si>
  <si>
    <t>Law courts  (CS)</t>
  </si>
  <si>
    <t>Cg_03.4.0</t>
  </si>
  <si>
    <t>Prisons  (CS)</t>
  </si>
  <si>
    <t>Cg_03.5.0</t>
  </si>
  <si>
    <t>R&amp;D Public order and safety  (CS)</t>
  </si>
  <si>
    <t>Cg_03.6.0</t>
  </si>
  <si>
    <t>Public order and safety n.e.c.  (CS)</t>
  </si>
  <si>
    <t>Cg_04</t>
  </si>
  <si>
    <t>Economic affairs</t>
  </si>
  <si>
    <t>Cg_04.1.1</t>
  </si>
  <si>
    <t>General economic and commercial affairs  (CS)</t>
  </si>
  <si>
    <t>Cg_04.1.2</t>
  </si>
  <si>
    <t>General labour affairs  (CS)</t>
  </si>
  <si>
    <t>Cg_04.2.1</t>
  </si>
  <si>
    <t>Agriculture  (CS)</t>
  </si>
  <si>
    <t>Cg_04.2.2</t>
  </si>
  <si>
    <t>Forestry  (CS)</t>
  </si>
  <si>
    <t>Cg_04.2.3</t>
  </si>
  <si>
    <t>Fishing and hunting  (CS)</t>
  </si>
  <si>
    <t>Cg_04.3.1</t>
  </si>
  <si>
    <t>Coal and other solid mineral fuels  (CS)</t>
  </si>
  <si>
    <t>Cg_04.3.2</t>
  </si>
  <si>
    <t>Petroleum and natural gas  (CS)</t>
  </si>
  <si>
    <t>Cg_04.3.3</t>
  </si>
  <si>
    <t>Nuclear fuel  (CS)</t>
  </si>
  <si>
    <t>Cg_04.3.4</t>
  </si>
  <si>
    <t>Other fuels  (CS)</t>
  </si>
  <si>
    <t>Cg_04.3.5</t>
  </si>
  <si>
    <t>Electricity  (CS)</t>
  </si>
  <si>
    <t>Cg_04.3.6</t>
  </si>
  <si>
    <t>Non-electric energy  (CS)</t>
  </si>
  <si>
    <t>Cg_04.4.1</t>
  </si>
  <si>
    <t>Mining of mineral resources other than mineral fuels  (CS)</t>
  </si>
  <si>
    <t>Cg_04.4.2</t>
  </si>
  <si>
    <t>Manufacturing  (CS)</t>
  </si>
  <si>
    <t>Cg_04.4.3</t>
  </si>
  <si>
    <t>Construction  (CS)</t>
  </si>
  <si>
    <t>Cg_04.5.1</t>
  </si>
  <si>
    <t>Road transport  (CS)</t>
  </si>
  <si>
    <t>Cg_04.5.2</t>
  </si>
  <si>
    <t>Water transport  (CS)</t>
  </si>
  <si>
    <t>Cg_04.5.3</t>
  </si>
  <si>
    <t>Railway transport  (CS)</t>
  </si>
  <si>
    <t>Cg_04.5.4</t>
  </si>
  <si>
    <t>Air transport  (CS)</t>
  </si>
  <si>
    <t>Cg_04.5.5</t>
  </si>
  <si>
    <t>Pipeline and other transport  (CS)</t>
  </si>
  <si>
    <t>Cg_04.6.0</t>
  </si>
  <si>
    <t>Communication  (CS)</t>
  </si>
  <si>
    <t>Cg_04.7.1</t>
  </si>
  <si>
    <t>Distributive trades, storage and warehousing  (CS)</t>
  </si>
  <si>
    <t>Cg_04.7.2</t>
  </si>
  <si>
    <t>Hotels and restaurants  (CS)</t>
  </si>
  <si>
    <t>Cg_04.7.3</t>
  </si>
  <si>
    <t>Tourism  (CS)</t>
  </si>
  <si>
    <t>Cg_04.7.4</t>
  </si>
  <si>
    <t>Multi-purpose development projects  (CS)</t>
  </si>
  <si>
    <t>Cg_04.8.1</t>
  </si>
  <si>
    <t>R&amp;D General economic, commercial and labour affairs  (CS)</t>
  </si>
  <si>
    <t>Cg_04.8.2</t>
  </si>
  <si>
    <t>R&amp;D Agriculture, forestry, fishing and hunting  (CS)</t>
  </si>
  <si>
    <t>Cg_04.8.3</t>
  </si>
  <si>
    <t>R&amp;D Fuel and energy  (CS)</t>
  </si>
  <si>
    <t>Cg_04.8.4</t>
  </si>
  <si>
    <t>R&amp;D Mining, manufacturing and construction  (CS)</t>
  </si>
  <si>
    <t>Cg_04.8.5</t>
  </si>
  <si>
    <t>R&amp;D Transport  (CS)</t>
  </si>
  <si>
    <t>Cg_04.8.6</t>
  </si>
  <si>
    <t>R&amp;D Communication  (CS)</t>
  </si>
  <si>
    <t>Cg_04.8.7</t>
  </si>
  <si>
    <t>R&amp;D Other industries  (CS)</t>
  </si>
  <si>
    <t>Cg_04.9.0</t>
  </si>
  <si>
    <t>Economic affairs n.e.c.  (CS)</t>
  </si>
  <si>
    <t>Cg_05</t>
  </si>
  <si>
    <t>Environmental protection</t>
  </si>
  <si>
    <t>Cg_05.1.0</t>
  </si>
  <si>
    <t>Waste management  (CS)</t>
  </si>
  <si>
    <t>Cg_05.2.0</t>
  </si>
  <si>
    <t>Waste water management  (CS)</t>
  </si>
  <si>
    <t>Cg_05.3.0</t>
  </si>
  <si>
    <t>Pollution abatement  (CS)</t>
  </si>
  <si>
    <t>Cg_05.4.0</t>
  </si>
  <si>
    <t>Protection of biodiversity and landscape  (CS)</t>
  </si>
  <si>
    <t>Cg_05.5.0</t>
  </si>
  <si>
    <t>R&amp;D Environmental protection  (CS)</t>
  </si>
  <si>
    <t>Cg_05.6.0</t>
  </si>
  <si>
    <t>Environmental protection n.e.c.  (CS)</t>
  </si>
  <si>
    <t>Cg_06</t>
  </si>
  <si>
    <t>Housing and community amenities</t>
  </si>
  <si>
    <t>Cg_06.1.0</t>
  </si>
  <si>
    <t>Housing development  (CS)</t>
  </si>
  <si>
    <t>Cg_06.2.0</t>
  </si>
  <si>
    <t>Community development  (CS)</t>
  </si>
  <si>
    <t>Cg_06.3.0</t>
  </si>
  <si>
    <t>Water supply  (CS)</t>
  </si>
  <si>
    <t>Cg_06.4.0</t>
  </si>
  <si>
    <t>Street lighting  (CS)</t>
  </si>
  <si>
    <t>Cg_06.5.0</t>
  </si>
  <si>
    <t>R&amp;D Housing and community amenities  (CS)</t>
  </si>
  <si>
    <t>Cg_06.6.0</t>
  </si>
  <si>
    <t>Housing and community amenities n.e.c.  (CS)</t>
  </si>
  <si>
    <t>Cg_07</t>
  </si>
  <si>
    <t>Cg_07.1.1</t>
  </si>
  <si>
    <t>Pharmaceutical products  (IS)</t>
  </si>
  <si>
    <t>Cg_07.1.2</t>
  </si>
  <si>
    <t>Other medical products  (IS)</t>
  </si>
  <si>
    <t>Cg_07.1.3</t>
  </si>
  <si>
    <t>Therapeutic appliances and equipment  (IS)</t>
  </si>
  <si>
    <t>Cg_07.2.1</t>
  </si>
  <si>
    <t>General medical services  (IS)</t>
  </si>
  <si>
    <t>Cg_07.2.2</t>
  </si>
  <si>
    <t>Specialized medical services  (IS)</t>
  </si>
  <si>
    <t>Cg_07.2.3</t>
  </si>
  <si>
    <t>Dental services  (IS)</t>
  </si>
  <si>
    <t>Cg_07.2.4</t>
  </si>
  <si>
    <t>Paramedical services  (IS)</t>
  </si>
  <si>
    <t>Cg_07.3.1</t>
  </si>
  <si>
    <t>General hospital services  (IS)</t>
  </si>
  <si>
    <t>Cg_07.3.2</t>
  </si>
  <si>
    <t>Specialized hospital services  (IS)</t>
  </si>
  <si>
    <t>Cg_07.3.3</t>
  </si>
  <si>
    <t>Medical and maternity centre services  (IS)</t>
  </si>
  <si>
    <t>Cg_07.3.4</t>
  </si>
  <si>
    <t>Nursing and convalescent home services  (IS)</t>
  </si>
  <si>
    <t>Cg_07.4.0</t>
  </si>
  <si>
    <t>Public health services  (IS)</t>
  </si>
  <si>
    <t>Cg_07.5.0</t>
  </si>
  <si>
    <t>R&amp;D Health  (CS)</t>
  </si>
  <si>
    <t>Cg_07.6.0</t>
  </si>
  <si>
    <t>Health n.e.c.  (CS)</t>
  </si>
  <si>
    <t>Cg_08</t>
  </si>
  <si>
    <t>Recreation, culture and religion</t>
  </si>
  <si>
    <t>Cg_08.1.0</t>
  </si>
  <si>
    <t>Recreational and sporting services  (IS)</t>
  </si>
  <si>
    <t>Cg_08.2.0</t>
  </si>
  <si>
    <t>Cultural services  (IS)</t>
  </si>
  <si>
    <t>Cg_08.3.0</t>
  </si>
  <si>
    <t>Broadcasting and publishing services  (CS)</t>
  </si>
  <si>
    <t>Cg_08.4.0</t>
  </si>
  <si>
    <t>Religious and other community services  (CS)</t>
  </si>
  <si>
    <t>Cg_08.5.0</t>
  </si>
  <si>
    <t>R&amp;D Recreation, culture and religion  (CS)</t>
  </si>
  <si>
    <t>Cg_08.6.0</t>
  </si>
  <si>
    <t>Recreation, culture and religion n.e.c.  (CS)</t>
  </si>
  <si>
    <t>Cg_09</t>
  </si>
  <si>
    <t>Cg_09.1.1</t>
  </si>
  <si>
    <t>Pre-primary education  (IS)</t>
  </si>
  <si>
    <t>Cg_09.1.2</t>
  </si>
  <si>
    <t>Primary education  (IS)</t>
  </si>
  <si>
    <t>Cg_09.2.1</t>
  </si>
  <si>
    <t>Lower-secondary education  (IS)</t>
  </si>
  <si>
    <t>Cg_09.2.2</t>
  </si>
  <si>
    <t>Upper-secondary education  (IS)</t>
  </si>
  <si>
    <t>Cg_09.3.0</t>
  </si>
  <si>
    <t>Post-secondary non-tertiary education  (IS)</t>
  </si>
  <si>
    <t>Cg_09.4.1</t>
  </si>
  <si>
    <t>First stage of tertiary education  (IS)</t>
  </si>
  <si>
    <t>Cg_09.4.2</t>
  </si>
  <si>
    <t>Second stage of tertiary education  (IS)</t>
  </si>
  <si>
    <t>Cg_09.5.0</t>
  </si>
  <si>
    <t>Education not definable by level  (IS)</t>
  </si>
  <si>
    <t>Cg_09.6.0</t>
  </si>
  <si>
    <t>Subsidiary services to education  (IS)</t>
  </si>
  <si>
    <t>Cg_09.7.0</t>
  </si>
  <si>
    <t>R&amp;D Education  (CS)</t>
  </si>
  <si>
    <t>Cg_09.8.0</t>
  </si>
  <si>
    <t>Education n.e.c.  (CS)</t>
  </si>
  <si>
    <t>Cg_10</t>
  </si>
  <si>
    <t>Social protection</t>
  </si>
  <si>
    <t>Cg_10.1.1</t>
  </si>
  <si>
    <t>Sickness  (IS)</t>
  </si>
  <si>
    <t>Cg_10.1.2</t>
  </si>
  <si>
    <t>Disability  (IS)</t>
  </si>
  <si>
    <t>Cg_10.2.0</t>
  </si>
  <si>
    <t>Old age  (IS)</t>
  </si>
  <si>
    <t>Cg_10.3.0</t>
  </si>
  <si>
    <t>Survivors  (IS)</t>
  </si>
  <si>
    <t>Cg_10.4.0</t>
  </si>
  <si>
    <t>Family and children  (IS)</t>
  </si>
  <si>
    <t>Cg_10.5.0</t>
  </si>
  <si>
    <t>Unemployment  (IS)</t>
  </si>
  <si>
    <t>Cg_10.6.0</t>
  </si>
  <si>
    <t>Housing  (IS)</t>
  </si>
  <si>
    <t>Cg_10.7.0</t>
  </si>
  <si>
    <t>Social exclusion n.e.c.  (IS)</t>
  </si>
  <si>
    <t>Cg_10.8.0</t>
  </si>
  <si>
    <t>R&amp;D Social protection  (CS)</t>
  </si>
  <si>
    <t>Cg_10.9.0</t>
  </si>
  <si>
    <t>Social protection n.e.c.  (CS)</t>
  </si>
  <si>
    <t>0</t>
  </si>
  <si>
    <t>01.2.1</t>
  </si>
  <si>
    <t>01.2.2</t>
  </si>
  <si>
    <t>01.7.0</t>
  </si>
  <si>
    <t>02.1.0</t>
  </si>
  <si>
    <t>02.2.0</t>
  </si>
  <si>
    <t>02.3.0</t>
  </si>
  <si>
    <t>02.4.0</t>
  </si>
  <si>
    <t>04.3.1</t>
  </si>
  <si>
    <t>04.3.2</t>
  </si>
  <si>
    <t>04.3.3</t>
  </si>
  <si>
    <t>04.3.4</t>
  </si>
  <si>
    <t>04.3.5</t>
  </si>
  <si>
    <t>04.4.1</t>
  </si>
  <si>
    <t>04.4.2</t>
  </si>
  <si>
    <t>04.5.3</t>
  </si>
  <si>
    <t>04.5.5</t>
  </si>
  <si>
    <t>04.7.1</t>
  </si>
  <si>
    <t>04.7.2</t>
  </si>
  <si>
    <t>04.7.4</t>
  </si>
  <si>
    <t>04.8.1</t>
  </si>
  <si>
    <t>04.8.2</t>
  </si>
  <si>
    <t>04.8.3</t>
  </si>
  <si>
    <t>04.8.4</t>
  </si>
  <si>
    <t>04.8.5</t>
  </si>
  <si>
    <t>04.8.6</t>
  </si>
  <si>
    <t>04.8.7</t>
  </si>
  <si>
    <t>04.9.0</t>
  </si>
  <si>
    <t>05.1.0</t>
  </si>
  <si>
    <t>05.2.0</t>
  </si>
  <si>
    <t>05.3.0</t>
  </si>
  <si>
    <t>06.1.0</t>
  </si>
  <si>
    <t>06.4.0</t>
  </si>
  <si>
    <t>06.5.0</t>
  </si>
  <si>
    <t>06.6.0</t>
  </si>
  <si>
    <t>07.1.1</t>
  </si>
  <si>
    <t>07.1.2</t>
  </si>
  <si>
    <t>07.1.3</t>
  </si>
  <si>
    <t>07.2.4</t>
  </si>
  <si>
    <t>07.3.1</t>
  </si>
  <si>
    <t>07.3.2</t>
  </si>
  <si>
    <t>07.3.3</t>
  </si>
  <si>
    <t>07.5.0</t>
  </si>
  <si>
    <t>08.5.0</t>
  </si>
  <si>
    <t>09.1.1</t>
  </si>
  <si>
    <t>09.2.1</t>
  </si>
  <si>
    <t>09.3.0</t>
  </si>
  <si>
    <t>09.4.1</t>
  </si>
  <si>
    <t>10.1.1</t>
  </si>
  <si>
    <t>10.3.0</t>
  </si>
  <si>
    <t>10.5.0</t>
  </si>
  <si>
    <t>10.6.0</t>
  </si>
  <si>
    <t>10.8.0</t>
  </si>
  <si>
    <t>Gof_01</t>
  </si>
  <si>
    <t>Gof_02</t>
  </si>
  <si>
    <t>Gof_03</t>
  </si>
  <si>
    <t>Gof_04</t>
  </si>
  <si>
    <t>Gof_05</t>
  </si>
  <si>
    <t>Gof_06</t>
  </si>
  <si>
    <t>Gof_07</t>
  </si>
  <si>
    <t>Gof_08</t>
  </si>
  <si>
    <t>Gof_09</t>
  </si>
  <si>
    <t>Gof_10</t>
  </si>
  <si>
    <t>Gof_11</t>
  </si>
  <si>
    <t>Gof_12</t>
  </si>
  <si>
    <t>Gof_13</t>
  </si>
  <si>
    <t>Gof_14</t>
  </si>
  <si>
    <t>Gof_15</t>
  </si>
  <si>
    <t>Gof_16</t>
  </si>
  <si>
    <t>TDef_PR_Dept</t>
  </si>
  <si>
    <t>PR_Dept_Emp</t>
  </si>
  <si>
    <t>PR_Dept_WB</t>
  </si>
  <si>
    <t>PR_Cofog_WB</t>
  </si>
  <si>
    <t>V_EmpNo</t>
  </si>
  <si>
    <t>VL</t>
  </si>
  <si>
    <t>CP</t>
  </si>
  <si>
    <t>D1</t>
  </si>
  <si>
    <t>DBDef_PR_Dept_E</t>
  </si>
  <si>
    <t>DBDef_PR_Dept_W</t>
  </si>
  <si>
    <t>DBDef_PR_Cofog_E</t>
  </si>
  <si>
    <t>DBDef_PR_Cofog_W</t>
  </si>
  <si>
    <t>TDef_PR_Cofog</t>
  </si>
  <si>
    <t>PR_Cofog_Emp</t>
  </si>
  <si>
    <t>Gov_Cofog</t>
  </si>
  <si>
    <t>RoP_PayrollStats_20181025_v2</t>
  </si>
  <si>
    <t>Cofog2</t>
  </si>
  <si>
    <t>Net foreign assets</t>
  </si>
  <si>
    <t>Claims on non-residents</t>
  </si>
  <si>
    <t>1.1.1</t>
  </si>
  <si>
    <t>Foreign currency</t>
  </si>
  <si>
    <t>1.1.2</t>
  </si>
  <si>
    <t>Deposits at banks abroad</t>
  </si>
  <si>
    <t>1.1.2.1</t>
  </si>
  <si>
    <t>1.1.2.2</t>
  </si>
  <si>
    <t>1.1.2.3</t>
  </si>
  <si>
    <t>1.1.3</t>
  </si>
  <si>
    <t>Loans and overdrafts</t>
  </si>
  <si>
    <t>1.2</t>
  </si>
  <si>
    <t>Liabilities to non-residents</t>
  </si>
  <si>
    <t>Domestic claims</t>
  </si>
  <si>
    <t>Net claims on national government</t>
  </si>
  <si>
    <t>2.1.1</t>
  </si>
  <si>
    <t>Claims on national government</t>
  </si>
  <si>
    <t>2.1.2</t>
  </si>
  <si>
    <t>Liabilities to national government: Deposits</t>
  </si>
  <si>
    <t>2.1.2.1</t>
  </si>
  <si>
    <t>2.1.2.2</t>
  </si>
  <si>
    <t>2.1.2.3</t>
  </si>
  <si>
    <t>2.1.2.4</t>
  </si>
  <si>
    <t>Negotiable instruments</t>
  </si>
  <si>
    <t>Claims on other sectors</t>
  </si>
  <si>
    <t>2.2.1</t>
  </si>
  <si>
    <t>State government</t>
  </si>
  <si>
    <t>2.2.2</t>
  </si>
  <si>
    <t>2.2.2.1</t>
  </si>
  <si>
    <t>Staff</t>
  </si>
  <si>
    <t>2.3.2.2.1</t>
  </si>
  <si>
    <t>Private non-financial corporations</t>
  </si>
  <si>
    <t>2.3.2.2.2</t>
  </si>
  <si>
    <t>2.3.2.2.3</t>
  </si>
  <si>
    <t>Private corporations or individuals (NDBP only)</t>
  </si>
  <si>
    <t>Broad money liabilities</t>
  </si>
  <si>
    <t>Transferable deposits: Demand deposits</t>
  </si>
  <si>
    <t>3.1.1</t>
  </si>
  <si>
    <t>Other financial corporations</t>
  </si>
  <si>
    <t>3.1.2</t>
  </si>
  <si>
    <t>3.1.3</t>
  </si>
  <si>
    <t>Statutory non-financial corporations</t>
  </si>
  <si>
    <t>3.1.4</t>
  </si>
  <si>
    <t>3.1.4.1</t>
  </si>
  <si>
    <t>3.1.4.2</t>
  </si>
  <si>
    <t>3.1.4.3</t>
  </si>
  <si>
    <t>Non-profit Institutions Serving Households</t>
  </si>
  <si>
    <t>3.1.5</t>
  </si>
  <si>
    <t>Other deposits</t>
  </si>
  <si>
    <t>3.2.1</t>
  </si>
  <si>
    <t>3.2.1.1</t>
  </si>
  <si>
    <t>3.2.1.2</t>
  </si>
  <si>
    <t xml:space="preserve">State government </t>
  </si>
  <si>
    <t>3.2.1.3</t>
  </si>
  <si>
    <t>3.2.1.4</t>
  </si>
  <si>
    <t>3.2.1.4.1</t>
  </si>
  <si>
    <t>3.2.1.4.2</t>
  </si>
  <si>
    <t>3.2.1.4.3</t>
  </si>
  <si>
    <t>3.2.1.5</t>
  </si>
  <si>
    <t>3.2.2</t>
  </si>
  <si>
    <t xml:space="preserve">Time deposits </t>
  </si>
  <si>
    <t>3.2.2.1</t>
  </si>
  <si>
    <t>3.2.2.2</t>
  </si>
  <si>
    <t>3.2.2.3</t>
  </si>
  <si>
    <t>3.2.2.3.1</t>
  </si>
  <si>
    <t>3.2.2.3.2</t>
  </si>
  <si>
    <t>3.2.2.3.3</t>
  </si>
  <si>
    <t>3.2.2.4</t>
  </si>
  <si>
    <t>Securities other than shares, excluded from broad money</t>
  </si>
  <si>
    <t>4.1</t>
  </si>
  <si>
    <t>Negotiable time deposits</t>
  </si>
  <si>
    <t>4.1.1</t>
  </si>
  <si>
    <t>4.1.2</t>
  </si>
  <si>
    <t>4.1.2.1</t>
  </si>
  <si>
    <t>4.1.2.2</t>
  </si>
  <si>
    <t>4.1.2.3</t>
  </si>
  <si>
    <t>4.1.3</t>
  </si>
  <si>
    <t>Capital accounts</t>
  </si>
  <si>
    <t>5.1</t>
  </si>
  <si>
    <t>Fixed assets</t>
  </si>
  <si>
    <t>5.2</t>
  </si>
  <si>
    <t>Inventory</t>
  </si>
  <si>
    <t>5.3</t>
  </si>
  <si>
    <t>Accumulated depreciation</t>
  </si>
  <si>
    <t>Trade credits and advances</t>
  </si>
  <si>
    <t>6.1</t>
  </si>
  <si>
    <t>Receivables</t>
  </si>
  <si>
    <t>6.2</t>
  </si>
  <si>
    <t>Payables</t>
  </si>
  <si>
    <t>6.2.1</t>
  </si>
  <si>
    <t>Provisions</t>
  </si>
  <si>
    <t>6.2.2</t>
  </si>
  <si>
    <t>Payable to grantor agencies</t>
  </si>
  <si>
    <t>6.2.3</t>
  </si>
  <si>
    <t>Other accounts payable</t>
  </si>
  <si>
    <t>Shares and other equity</t>
  </si>
  <si>
    <t>7.1</t>
  </si>
  <si>
    <t>Funds contributed by owners (issued and fully paid-up common stock)</t>
  </si>
  <si>
    <t>7.2</t>
  </si>
  <si>
    <t>Paid-in premium</t>
  </si>
  <si>
    <t>7.3</t>
  </si>
  <si>
    <t>Retained earnings (losses)</t>
  </si>
  <si>
    <t>7.4</t>
  </si>
  <si>
    <t>Profit (loss), year-to-date</t>
  </si>
  <si>
    <t>Retained earnings/reserves/profit/paid-in capital</t>
  </si>
  <si>
    <t>Other items (net)</t>
  </si>
  <si>
    <t>8.1</t>
  </si>
  <si>
    <t>8.1.1</t>
  </si>
  <si>
    <t>Deposits vis-à-vis other depository corporations</t>
  </si>
  <si>
    <t>8.1.2</t>
  </si>
  <si>
    <t>8.2</t>
  </si>
  <si>
    <t>8.2.1</t>
  </si>
  <si>
    <t>8.2.2</t>
  </si>
  <si>
    <t>Unclassified liabilities (Commercial Banks)</t>
  </si>
  <si>
    <t>$'millions</t>
  </si>
  <si>
    <t>MB_Dcs</t>
  </si>
  <si>
    <t>DBDef_MB_Dcs</t>
  </si>
  <si>
    <t>FIC</t>
  </si>
  <si>
    <t>Depository Corp Survey</t>
  </si>
  <si>
    <t>M&amp;B_Dcs</t>
  </si>
  <si>
    <t>BD_dcs</t>
  </si>
  <si>
    <t>Payroll by Gov Office employment</t>
  </si>
  <si>
    <t>Payroll by Gov Office wage bill</t>
  </si>
  <si>
    <t>Payroll by Cofog employment</t>
  </si>
  <si>
    <t>Payroll by Cofog wage bill</t>
  </si>
  <si>
    <t>Dcs_1</t>
  </si>
  <si>
    <t>Dcs_1.1</t>
  </si>
  <si>
    <t>Dcs_1.1.1</t>
  </si>
  <si>
    <t>Dcs_1.1.2</t>
  </si>
  <si>
    <t>Dcs_1.1.2.1</t>
  </si>
  <si>
    <t>Dcs_1.1.2.2</t>
  </si>
  <si>
    <t>Dcs_1.1.2.3</t>
  </si>
  <si>
    <t>Dcs_1.1.3</t>
  </si>
  <si>
    <t>Dcs_1.2</t>
  </si>
  <si>
    <t>Dcs_2</t>
  </si>
  <si>
    <t>Dcs_2.1</t>
  </si>
  <si>
    <t>Dcs_2.1.1</t>
  </si>
  <si>
    <t>Dcs_2.1.2</t>
  </si>
  <si>
    <t>Dcs_2.1.2.1</t>
  </si>
  <si>
    <t>Dcs_2.1.2.2</t>
  </si>
  <si>
    <t>Dcs_2.1.2.3</t>
  </si>
  <si>
    <t>Dcs_2.1.2.4</t>
  </si>
  <si>
    <t>Dcs_2.2</t>
  </si>
  <si>
    <t>Dcs_2.2.1</t>
  </si>
  <si>
    <t>Dcs_2.2.2</t>
  </si>
  <si>
    <t>Dcs_2.2.2.1</t>
  </si>
  <si>
    <t>Dcs_2.3.2.2.1</t>
  </si>
  <si>
    <t>Dcs_2.3.2.2.2</t>
  </si>
  <si>
    <t>Dcs_2.3.2.2.3</t>
  </si>
  <si>
    <t>Dcs_3</t>
  </si>
  <si>
    <t>Dcs_3.1</t>
  </si>
  <si>
    <t>Dcs_3.1.1</t>
  </si>
  <si>
    <t>Dcs_3.1.2</t>
  </si>
  <si>
    <t>Dcs_3.1.3</t>
  </si>
  <si>
    <t>Dcs_3.1.4</t>
  </si>
  <si>
    <t>Dcs_3.1.4.1</t>
  </si>
  <si>
    <t>Dcs_3.1.4.2</t>
  </si>
  <si>
    <t>Dcs_3.1.4.3</t>
  </si>
  <si>
    <t>Dcs_3.1.5</t>
  </si>
  <si>
    <t>Dcs_3.2</t>
  </si>
  <si>
    <t>Dcs_3.2.1</t>
  </si>
  <si>
    <t>Dcs_3.2.1.1</t>
  </si>
  <si>
    <t>Dcs_3.2.1.2</t>
  </si>
  <si>
    <t>Dcs_3.2.1.3</t>
  </si>
  <si>
    <t>Dcs_3.2.1.4</t>
  </si>
  <si>
    <t>Dcs_3.2.1.4.1</t>
  </si>
  <si>
    <t>Dcs_3.2.1.4.2</t>
  </si>
  <si>
    <t>Dcs_3.2.1.4.3</t>
  </si>
  <si>
    <t>Dcs_3.2.1.5</t>
  </si>
  <si>
    <t>Dcs_3.2.2</t>
  </si>
  <si>
    <t>Dcs_3.2.2.1</t>
  </si>
  <si>
    <t>Dcs_3.2.2.2</t>
  </si>
  <si>
    <t>Dcs_3.2.2.3</t>
  </si>
  <si>
    <t>Dcs_3.2.2.3.1</t>
  </si>
  <si>
    <t>Dcs_3.2.2.3.2</t>
  </si>
  <si>
    <t>Dcs_3.2.2.3.3</t>
  </si>
  <si>
    <t>Dcs_3.2.2.4</t>
  </si>
  <si>
    <t>Dcs_4</t>
  </si>
  <si>
    <t>Dcs_4.1</t>
  </si>
  <si>
    <t>Dcs_4.1.1</t>
  </si>
  <si>
    <t>Dcs_4.1.2</t>
  </si>
  <si>
    <t>Dcs_4.1.2.1</t>
  </si>
  <si>
    <t>Dcs_4.1.2.2</t>
  </si>
  <si>
    <t>Dcs_4.1.2.3</t>
  </si>
  <si>
    <t>Dcs_4.1.3</t>
  </si>
  <si>
    <t>Dcs_5</t>
  </si>
  <si>
    <t>Dcs_5.1</t>
  </si>
  <si>
    <t>Dcs_5.2</t>
  </si>
  <si>
    <t>Dcs_5.3</t>
  </si>
  <si>
    <t>Dcs_6</t>
  </si>
  <si>
    <t>Dcs_6.1</t>
  </si>
  <si>
    <t>Dcs_6.2</t>
  </si>
  <si>
    <t>Dcs_6.2.1</t>
  </si>
  <si>
    <t>Dcs_6.2.2</t>
  </si>
  <si>
    <t>Dcs_6.2.3</t>
  </si>
  <si>
    <t>Dcs_7</t>
  </si>
  <si>
    <t>Dcs_7.1</t>
  </si>
  <si>
    <t>Dcs_7.2</t>
  </si>
  <si>
    <t>Dcs_7.3</t>
  </si>
  <si>
    <t>Dcs_7.4</t>
  </si>
  <si>
    <t>Dcs_7.5</t>
  </si>
  <si>
    <t>Dcs_8</t>
  </si>
  <si>
    <t>Dcs_8.1</t>
  </si>
  <si>
    <t>Dcs_8.1.1</t>
  </si>
  <si>
    <t>Dcs_8.1.2</t>
  </si>
  <si>
    <t>Dcs_8.2</t>
  </si>
  <si>
    <t>Dcs_8.2.1</t>
  </si>
  <si>
    <t>Dcs_8.2.2</t>
  </si>
  <si>
    <t>Tdef_MB_Dcs</t>
  </si>
  <si>
    <t>RoP_Dcs_18q3_v3</t>
  </si>
  <si>
    <t>MB_Fcs</t>
  </si>
  <si>
    <t>BD_fcs</t>
  </si>
  <si>
    <t>Non-Financial Coporations</t>
  </si>
  <si>
    <t>Private Non-financial Corporations</t>
  </si>
  <si>
    <t>Public Non-financial Corporations SOEs</t>
  </si>
  <si>
    <t>Financial Corporations Domestic</t>
  </si>
  <si>
    <t>Development Financing Corporations (NDBP)</t>
  </si>
  <si>
    <t>Households (individuals)</t>
  </si>
  <si>
    <t>Tdef_MB_Dep</t>
  </si>
  <si>
    <t>BD_Dp_T</t>
  </si>
  <si>
    <t>BD_DP_1</t>
  </si>
  <si>
    <t>BD_DP_1.1</t>
  </si>
  <si>
    <t>BD_DP_1.2</t>
  </si>
  <si>
    <t>BD_DP_2</t>
  </si>
  <si>
    <t>BD_DP_2.1</t>
  </si>
  <si>
    <t>BD_DP_2.2</t>
  </si>
  <si>
    <t>BD_DP_2.3</t>
  </si>
  <si>
    <t>BD_DP_3</t>
  </si>
  <si>
    <t>BD_DP_3.1</t>
  </si>
  <si>
    <t>BD_DP_3.2</t>
  </si>
  <si>
    <t>BD_DP_4</t>
  </si>
  <si>
    <t>BD_DP_5</t>
  </si>
  <si>
    <t>BD_DP_6</t>
  </si>
  <si>
    <t>Tdef_MB_Lend</t>
  </si>
  <si>
    <t>BD_Ld_1</t>
  </si>
  <si>
    <t>BD_Ld_2</t>
  </si>
  <si>
    <t>BD_Ld_3</t>
  </si>
  <si>
    <t>BD_Ld_4</t>
  </si>
  <si>
    <t>BD_Ld_5</t>
  </si>
  <si>
    <t>BD_Ld_6</t>
  </si>
  <si>
    <t>BD_Ld_7</t>
  </si>
  <si>
    <t>BD_Ld_8</t>
  </si>
  <si>
    <t>BD_Ld_9</t>
  </si>
  <si>
    <t>BD_Ld_10</t>
  </si>
  <si>
    <t>BD_Ld_T</t>
  </si>
  <si>
    <t>DBDef_MB_Dep</t>
  </si>
  <si>
    <t>DBDef_MB_Lend</t>
  </si>
  <si>
    <t>M&amp;B_Dep</t>
  </si>
  <si>
    <t>M&amp;B_lend</t>
  </si>
  <si>
    <t>Fisc</t>
  </si>
  <si>
    <t>Financial Corp Survey</t>
  </si>
  <si>
    <t>MB_Dep</t>
  </si>
  <si>
    <t>MB_Lend</t>
  </si>
  <si>
    <t>BD_dep</t>
  </si>
  <si>
    <t>BD_lend</t>
  </si>
  <si>
    <t>2 Years to 4 Years</t>
  </si>
  <si>
    <t>Deposits by institution</t>
  </si>
  <si>
    <t>Lending by industry</t>
  </si>
  <si>
    <t>Interest rates</t>
  </si>
  <si>
    <t>DBDef_MB_Int</t>
  </si>
  <si>
    <t>DBDef_MB_PL</t>
  </si>
  <si>
    <t>Tdef_MB_Int</t>
  </si>
  <si>
    <t>BD_ir_1</t>
  </si>
  <si>
    <t>BD_ir_1.1</t>
  </si>
  <si>
    <t>BD_ir_1.2</t>
  </si>
  <si>
    <t>BD_ir_1.3</t>
  </si>
  <si>
    <t>BD_ir_1.3.1</t>
  </si>
  <si>
    <t>BD_ir_1.3.2</t>
  </si>
  <si>
    <t>BD_ir_1.3.3</t>
  </si>
  <si>
    <t>BD_ir_1.3.4</t>
  </si>
  <si>
    <t>BD_ir_1.3.5</t>
  </si>
  <si>
    <t>BD_ir_1.3.6</t>
  </si>
  <si>
    <t>BD_ir_1.3.7</t>
  </si>
  <si>
    <t>BD_ir_1.3.8</t>
  </si>
  <si>
    <t>BD_ir_2</t>
  </si>
  <si>
    <t>BD_ir_2.1</t>
  </si>
  <si>
    <t>BD_ir_2.2</t>
  </si>
  <si>
    <t>BD_ir_2.3</t>
  </si>
  <si>
    <t>BD_ir_2.4</t>
  </si>
  <si>
    <t>BD_ir_2.5</t>
  </si>
  <si>
    <t>BD_ir_2.6</t>
  </si>
  <si>
    <t>BD_ir_2.7</t>
  </si>
  <si>
    <t>BD_ir_2.8</t>
  </si>
  <si>
    <t>BD_ir_2.9</t>
  </si>
  <si>
    <t>BD_ir_2.10</t>
  </si>
  <si>
    <t>BD_ir_2.11</t>
  </si>
  <si>
    <t>BD_ir_2.12</t>
  </si>
  <si>
    <t>BD_ir_2.13</t>
  </si>
  <si>
    <t>M&amp;B_int</t>
  </si>
  <si>
    <t>M&amp;B_P&amp;L</t>
  </si>
  <si>
    <t>DBDef_MB_int</t>
  </si>
  <si>
    <t>MB_int</t>
  </si>
  <si>
    <t>Tdef_MB_int</t>
  </si>
  <si>
    <t>BD_int</t>
  </si>
  <si>
    <t>Banks &amp; Financial Institutions</t>
  </si>
  <si>
    <t>Other interest income</t>
  </si>
  <si>
    <t>Demand/Check Accounts</t>
  </si>
  <si>
    <t>Time/Certificate of Deposit</t>
  </si>
  <si>
    <t>Profit and loss</t>
  </si>
  <si>
    <t>MB_PL</t>
  </si>
  <si>
    <t>Tdef_MB_PL</t>
  </si>
  <si>
    <t>BD_p&amp;l</t>
  </si>
  <si>
    <t>BD_pl_1</t>
  </si>
  <si>
    <t>BD_pl_1.1</t>
  </si>
  <si>
    <t>BD_pl_1.2</t>
  </si>
  <si>
    <t>BD_pl_1.3</t>
  </si>
  <si>
    <t>BD_pl_2</t>
  </si>
  <si>
    <t>BD_pl_2.1</t>
  </si>
  <si>
    <t>BD_pl_2.1.1</t>
  </si>
  <si>
    <t>BD_pl_2.1.2</t>
  </si>
  <si>
    <t>BD_pl_2.1.3</t>
  </si>
  <si>
    <t>BD_pl_2.2</t>
  </si>
  <si>
    <t>BD_pl_3</t>
  </si>
  <si>
    <t>BD_pl_4</t>
  </si>
  <si>
    <t>BD_pl_5</t>
  </si>
  <si>
    <t>BD_pl_5.1</t>
  </si>
  <si>
    <t>BD_pl_5.2</t>
  </si>
  <si>
    <t>BD_pl_5.3</t>
  </si>
  <si>
    <t>BD_pl_6</t>
  </si>
  <si>
    <t>BD_pl_6.1</t>
  </si>
  <si>
    <t>BD_pl_6.2</t>
  </si>
  <si>
    <t>BD_pl_6.3</t>
  </si>
  <si>
    <t>BD_pl_6.4</t>
  </si>
  <si>
    <t>BD_pl_6.5</t>
  </si>
  <si>
    <t>BD_pl_7</t>
  </si>
  <si>
    <t>BD_pl_7.1</t>
  </si>
  <si>
    <t>BD_pl_8</t>
  </si>
  <si>
    <t>Demographic statistics</t>
  </si>
  <si>
    <t>Tourism statistics</t>
  </si>
  <si>
    <t>Government finanance</t>
  </si>
  <si>
    <t>Consumer prices</t>
  </si>
  <si>
    <t xml:space="preserve">Money and banking </t>
  </si>
  <si>
    <t xml:space="preserve">National government payroll </t>
  </si>
  <si>
    <t xml:space="preserve">Employment </t>
  </si>
  <si>
    <t>Summary statistics</t>
  </si>
  <si>
    <t>External sector</t>
  </si>
  <si>
    <t>1</t>
  </si>
  <si>
    <t>Taxes on income, profits, and capital gains</t>
  </si>
  <si>
    <t>Income tax - payable by individuals (wages tax)</t>
  </si>
  <si>
    <t>Income tax - payable by corporations and other enterprises</t>
  </si>
  <si>
    <t>Income tax - other on income, profits and capital gains</t>
  </si>
  <si>
    <t>Taxes on payroll &amp; work force</t>
  </si>
  <si>
    <t>Taxes on property</t>
  </si>
  <si>
    <t>Recurrent taxes on immovable property</t>
  </si>
  <si>
    <t>Recurrent taxes on net wealth</t>
  </si>
  <si>
    <t>Estate, inheritance, &amp; gift taxes</t>
  </si>
  <si>
    <t>Removed in Gfs 2014</t>
  </si>
  <si>
    <t>Capital levies</t>
  </si>
  <si>
    <t>Other recurrent taxes on property</t>
  </si>
  <si>
    <t>Taxes on goods and services</t>
  </si>
  <si>
    <t>General taxes on goods and services</t>
  </si>
  <si>
    <t>Value-added tax</t>
  </si>
  <si>
    <t>Sales taxes</t>
  </si>
  <si>
    <t>Turnover and other general taxes on goods and services (BGRT)</t>
  </si>
  <si>
    <t>Taxes on financial and capital transactions</t>
  </si>
  <si>
    <t>Excise taxes</t>
  </si>
  <si>
    <t>Profits of fiscal monopolies</t>
  </si>
  <si>
    <t>Taxes on specific services</t>
  </si>
  <si>
    <t>Taxes on specific services (hotel room tax)</t>
  </si>
  <si>
    <t>Taxes on specific services (vessel cabin tax)</t>
  </si>
  <si>
    <t>Taxes on the use of goods and on permission to use or perform activities</t>
  </si>
  <si>
    <t>Motor vehicle taxes</t>
  </si>
  <si>
    <t>Other licences</t>
  </si>
  <si>
    <t>Other licences (business)</t>
  </si>
  <si>
    <t>Other licences (households)</t>
  </si>
  <si>
    <t>Other licences (ship registry)</t>
  </si>
  <si>
    <t>Other taxes on goods &amp; services</t>
  </si>
  <si>
    <t>Taxes on international trade and transactions</t>
  </si>
  <si>
    <t>Customs and other Import duties</t>
  </si>
  <si>
    <t>Customs (general import)</t>
  </si>
  <si>
    <t>Customs (fuel)</t>
  </si>
  <si>
    <t>Customs (alcohol)</t>
  </si>
  <si>
    <t>Customs (other beverages)</t>
  </si>
  <si>
    <t>Customs (container deposit)</t>
  </si>
  <si>
    <t>Customs (cosmetics)</t>
  </si>
  <si>
    <t>Customs (tobacco)</t>
  </si>
  <si>
    <t>Customs (motor vehicles)</t>
  </si>
  <si>
    <t>Taxes on exports</t>
  </si>
  <si>
    <t>Profits of export or import monopolies</t>
  </si>
  <si>
    <t>Exchange profits</t>
  </si>
  <si>
    <t>Exchange taxes</t>
  </si>
  <si>
    <t>Other taxes on international trade &amp; transactions</t>
  </si>
  <si>
    <t>Other taxes on international trade &amp; transactions: remittances</t>
  </si>
  <si>
    <t>Other taxes on international trade &amp; transactions: fish in transit</t>
  </si>
  <si>
    <t>Other taxes</t>
  </si>
  <si>
    <t>Other taxes: payable solely by busineses</t>
  </si>
  <si>
    <t>Other taxes: payable solely by busineses (deliquent taxes)</t>
  </si>
  <si>
    <t>Other taxes: payable solely by busineses (other)</t>
  </si>
  <si>
    <t>Other taxes: payable by other than business or unavoidable</t>
  </si>
  <si>
    <t>Other taxes: (departure taxes non-resident)</t>
  </si>
  <si>
    <t>Other taxes: (departure taxes resident)</t>
  </si>
  <si>
    <t>Other taxes: (Foreign vessel tax - yatchs)</t>
  </si>
  <si>
    <t>Social Contributions</t>
  </si>
  <si>
    <t>Social security contributions</t>
  </si>
  <si>
    <t>Employee</t>
  </si>
  <si>
    <t>Employer</t>
  </si>
  <si>
    <t>Self-employed</t>
  </si>
  <si>
    <t>Other unallocable</t>
  </si>
  <si>
    <t>Other social contributions</t>
  </si>
  <si>
    <t>Imputed</t>
  </si>
  <si>
    <t>From foreign governments</t>
  </si>
  <si>
    <t>Grants from foreign governments - current</t>
  </si>
  <si>
    <t>Grants Compact</t>
  </si>
  <si>
    <t>Grants Federal Programs and other US</t>
  </si>
  <si>
    <t>Grants Other Governments - current</t>
  </si>
  <si>
    <t>Compact (CTF Drawdown)</t>
  </si>
  <si>
    <t>Grants from foreign governments - capital</t>
  </si>
  <si>
    <t>Grants from US - capital</t>
  </si>
  <si>
    <t>Grants from other Governments - capital</t>
  </si>
  <si>
    <t>From international organizations</t>
  </si>
  <si>
    <t>Grants from international organizations - current</t>
  </si>
  <si>
    <t>Grants from international organizations - capital</t>
  </si>
  <si>
    <t>From other general government units</t>
  </si>
  <si>
    <t>Grants from other general government units - current</t>
  </si>
  <si>
    <t>Grants from other general government units - capital</t>
  </si>
  <si>
    <t>Property income</t>
  </si>
  <si>
    <t>Dividends</t>
  </si>
  <si>
    <t>Withdrawals from income of quasi-corporations</t>
  </si>
  <si>
    <t>Property income from investment income disbursements</t>
  </si>
  <si>
    <t>Rent</t>
  </si>
  <si>
    <t>Rent (land)</t>
  </si>
  <si>
    <t>Royalties</t>
  </si>
  <si>
    <t>Royalties (fishing rights fees)</t>
  </si>
  <si>
    <t>Royalties (fishing vessel day scheme)</t>
  </si>
  <si>
    <t>Reinvested earnings on foreign direct investment</t>
  </si>
  <si>
    <t>Sales of goods and services</t>
  </si>
  <si>
    <t>Sales by market establishments</t>
  </si>
  <si>
    <t>Sales by market establishments (airport landing fees)</t>
  </si>
  <si>
    <t>Sales by market establishments (airport refueling)</t>
  </si>
  <si>
    <t>Sales by market establishments (airport rentals)</t>
  </si>
  <si>
    <t>Sales by market establishments (post office)</t>
  </si>
  <si>
    <t>Administrative fees</t>
  </si>
  <si>
    <t>Administrative fees (foreing direct investment)</t>
  </si>
  <si>
    <t>Administrative fees (banks)</t>
  </si>
  <si>
    <t>Administrative fees (business)</t>
  </si>
  <si>
    <t>Administrative fees (households)</t>
  </si>
  <si>
    <t>Incidental sales by nonmarket establishments</t>
  </si>
  <si>
    <t>Incidental sales by nonmarket establishments (water and sewer)</t>
  </si>
  <si>
    <t>Incidental sales by nonmarket establishments (medical domestic)</t>
  </si>
  <si>
    <t>Incidental sales by nonmarket establishments (medical referrals)</t>
  </si>
  <si>
    <t>Incidental sales by nonmarket establishments (other)</t>
  </si>
  <si>
    <t>Imputed sales of goods and services</t>
  </si>
  <si>
    <t>Fines &amp; forfeits</t>
  </si>
  <si>
    <t>Fines &amp; forfeits (tax related)</t>
  </si>
  <si>
    <t>Fines &amp; forfeits (other)</t>
  </si>
  <si>
    <t>Transfers nec</t>
  </si>
  <si>
    <t>Current</t>
  </si>
  <si>
    <t>Curent transfers nec: subsidies</t>
  </si>
  <si>
    <t>Current transfers nec: other nec</t>
  </si>
  <si>
    <t>Premimums, fees, and claims</t>
  </si>
  <si>
    <t>Non life insurance: premiums, fees, and current claims</t>
  </si>
  <si>
    <t>Non life insurance: premiums, capital claims</t>
  </si>
  <si>
    <t>Miscellaneous and unidentified revenue &amp; balancing item</t>
  </si>
  <si>
    <t>Wages and salaries</t>
  </si>
  <si>
    <t>Wages and salaries in cash</t>
  </si>
  <si>
    <t>Wages and salaries in kind</t>
  </si>
  <si>
    <t>Employer contributions</t>
  </si>
  <si>
    <t>Social contributions</t>
  </si>
  <si>
    <t>Imputed social contributions</t>
  </si>
  <si>
    <t>Foodstuffs</t>
  </si>
  <si>
    <t>Printing and reproduction</t>
  </si>
  <si>
    <t>Books and library materials</t>
  </si>
  <si>
    <t>Supplies and materials</t>
  </si>
  <si>
    <t>Instructional supplies</t>
  </si>
  <si>
    <t>Medical supplies</t>
  </si>
  <si>
    <t>Medical drugs</t>
  </si>
  <si>
    <t>Petroleum products</t>
  </si>
  <si>
    <t>Utilities</t>
  </si>
  <si>
    <t>Repairs and maintenance</t>
  </si>
  <si>
    <t>Freight</t>
  </si>
  <si>
    <t>Representation and entertainment</t>
  </si>
  <si>
    <t>Communications and postage</t>
  </si>
  <si>
    <t>IT software and supplies</t>
  </si>
  <si>
    <t>Bank service fee</t>
  </si>
  <si>
    <t>Insurance</t>
  </si>
  <si>
    <t>Investment management fees</t>
  </si>
  <si>
    <t>Rentals</t>
  </si>
  <si>
    <t>Cleaning service</t>
  </si>
  <si>
    <t>Advertising</t>
  </si>
  <si>
    <t>Professional and contractual services</t>
  </si>
  <si>
    <t>Training</t>
  </si>
  <si>
    <t>Administrative costs</t>
  </si>
  <si>
    <t>Indirect costs</t>
  </si>
  <si>
    <t>Medical referrals</t>
  </si>
  <si>
    <t>Consumption of fixed capital</t>
  </si>
  <si>
    <t>Interest Payments</t>
  </si>
  <si>
    <t>Nonresidents</t>
  </si>
  <si>
    <t>Residents other than general government</t>
  </si>
  <si>
    <t>Other general government units</t>
  </si>
  <si>
    <t>Subsidies</t>
  </si>
  <si>
    <t>To public corporations</t>
  </si>
  <si>
    <t>Nonfinancial public corporations</t>
  </si>
  <si>
    <t>Subsidies: NFPC: PPUC</t>
  </si>
  <si>
    <t>Subsidies: NFPC: PNCC</t>
  </si>
  <si>
    <t>Subsidies: NFPC: BSCC</t>
  </si>
  <si>
    <t>Financial public corporations</t>
  </si>
  <si>
    <t>To private enterprise</t>
  </si>
  <si>
    <t>Nonfinancial private enterprises</t>
  </si>
  <si>
    <t>Financial private enterprises</t>
  </si>
  <si>
    <t>Other sectors</t>
  </si>
  <si>
    <t>To foreign governments</t>
  </si>
  <si>
    <t>To international organizations</t>
  </si>
  <si>
    <t>To other general government units</t>
  </si>
  <si>
    <t>Extra Budgetary Units</t>
  </si>
  <si>
    <t>Palau Community College</t>
  </si>
  <si>
    <t>Palau Community Action Agency</t>
  </si>
  <si>
    <t>Palau International Coral Reef Center</t>
  </si>
  <si>
    <t>Palau Housing Authority</t>
  </si>
  <si>
    <t>Palau Visitors Authority</t>
  </si>
  <si>
    <t>Pulic Auditor</t>
  </si>
  <si>
    <t>Palau Small Business Center</t>
  </si>
  <si>
    <t>Ngardmau FTZ</t>
  </si>
  <si>
    <t>Micronesian Legal Services</t>
  </si>
  <si>
    <t>Palau National Museum</t>
  </si>
  <si>
    <t>WIA</t>
  </si>
  <si>
    <t>Pan Funds</t>
  </si>
  <si>
    <t>PPUC Water and Sewer (non market)</t>
  </si>
  <si>
    <t>Miscellaneous</t>
  </si>
  <si>
    <t>Social Security</t>
  </si>
  <si>
    <t>Health Care Fund</t>
  </si>
  <si>
    <t>SOEs</t>
  </si>
  <si>
    <t>Social benfits</t>
  </si>
  <si>
    <t>Social security benefits</t>
  </si>
  <si>
    <t>in cash</t>
  </si>
  <si>
    <t>in kind</t>
  </si>
  <si>
    <t>Social assistance benefits</t>
  </si>
  <si>
    <t>Employer social benefits</t>
  </si>
  <si>
    <t>Property expense other than interest</t>
  </si>
  <si>
    <t>Dividends (public corp only)</t>
  </si>
  <si>
    <t>Withdrawls from quasi corporations (public corp only)</t>
  </si>
  <si>
    <t>Property expense attributable to insurance policy holders</t>
  </si>
  <si>
    <t>Reinvested earnings</t>
  </si>
  <si>
    <t>Transfers not elsewhere classified</t>
  </si>
  <si>
    <t>NPISH - Schools</t>
  </si>
  <si>
    <t>NPISH - Other</t>
  </si>
  <si>
    <t>Household - students</t>
  </si>
  <si>
    <t>Household - other</t>
  </si>
  <si>
    <t>Transfers to nonfinancial public corporations</t>
  </si>
  <si>
    <t>Transfers to financial public corporations</t>
  </si>
  <si>
    <t>Transfers to nonfinancial private enterprises</t>
  </si>
  <si>
    <t>Transfers to financial private enterprises</t>
  </si>
  <si>
    <t>Transfers to nonprofit institutions serving households</t>
  </si>
  <si>
    <t>Transfers to households</t>
  </si>
  <si>
    <t>Premiums, fees, and calims etc.</t>
  </si>
  <si>
    <t>Premium, fees and current calims</t>
  </si>
  <si>
    <t>Capital claims</t>
  </si>
  <si>
    <t>Fixed Assets</t>
  </si>
  <si>
    <t>Buildings and structures</t>
  </si>
  <si>
    <t>Nonresidential buildings</t>
  </si>
  <si>
    <t>Other structures</t>
  </si>
  <si>
    <t>Land Improvements</t>
  </si>
  <si>
    <t>Machinery and equipment</t>
  </si>
  <si>
    <t>Transport equipment</t>
  </si>
  <si>
    <t>Other machinery and equipment</t>
  </si>
  <si>
    <t>Other fixed assets</t>
  </si>
  <si>
    <t>Cultivated biological resources</t>
  </si>
  <si>
    <t>Intellectual property products</t>
  </si>
  <si>
    <t>Fixed Assets:  Weapons systems</t>
  </si>
  <si>
    <t>Fixed Assets: Capital/Development projects</t>
  </si>
  <si>
    <t>Inventories</t>
  </si>
  <si>
    <t>Valuables</t>
  </si>
  <si>
    <t>Nonproduced assets</t>
  </si>
  <si>
    <t>Land</t>
  </si>
  <si>
    <t>Mineral and energy products</t>
  </si>
  <si>
    <t>Other naturally occuring assets</t>
  </si>
  <si>
    <t>Non cultivated biological resources</t>
  </si>
  <si>
    <t>Water resources</t>
  </si>
  <si>
    <t>Other natural resources</t>
  </si>
  <si>
    <t>Intangible nonproduced assets</t>
  </si>
  <si>
    <t>Contracts, leases and licenses</t>
  </si>
  <si>
    <t>Goodwill ad marketing assets</t>
  </si>
  <si>
    <t>Financial Assets</t>
  </si>
  <si>
    <t>Monetary gold and SDRs</t>
  </si>
  <si>
    <t xml:space="preserve">Assets: Monetary gold </t>
  </si>
  <si>
    <t>Assets: SDRs</t>
  </si>
  <si>
    <t>Domestic</t>
  </si>
  <si>
    <t>Currency and deposits</t>
  </si>
  <si>
    <t>Securities other than shares</t>
  </si>
  <si>
    <t>Loans</t>
  </si>
  <si>
    <t>Equity and Fund shares</t>
  </si>
  <si>
    <t>Equity</t>
  </si>
  <si>
    <t>Investment fund shares or units</t>
  </si>
  <si>
    <t>Insurance and Pension</t>
  </si>
  <si>
    <t>Non-life insurance technical reserves</t>
  </si>
  <si>
    <t>Life insurance and enuity entitlements</t>
  </si>
  <si>
    <t>Pension entitlements</t>
  </si>
  <si>
    <t>Claims in pension funds</t>
  </si>
  <si>
    <t>Claims for calls  under GFS</t>
  </si>
  <si>
    <t>Derivatives and Employee Stocks</t>
  </si>
  <si>
    <t>Financial derivatives</t>
  </si>
  <si>
    <t>Employee stock options</t>
  </si>
  <si>
    <t>Trade Credit and Accounts Receivable</t>
  </si>
  <si>
    <t>Trade credit and advances</t>
  </si>
  <si>
    <t>Miscellaneous accounts receivable</t>
  </si>
  <si>
    <t>Foreign</t>
  </si>
  <si>
    <t>Trade Creidt and Accounts Receivable</t>
  </si>
  <si>
    <t>Financial Liabilities</t>
  </si>
  <si>
    <t>Education related</t>
  </si>
  <si>
    <t>Grants to students studying abroad</t>
  </si>
  <si>
    <t>Other transfers</t>
  </si>
  <si>
    <t>Loans, public entities, and households</t>
  </si>
  <si>
    <t>Total assets</t>
  </si>
  <si>
    <t>Total liabilities</t>
  </si>
  <si>
    <t>Assets: Direct investment abroad</t>
  </si>
  <si>
    <t>Liabilities: Direct investment in Palau</t>
  </si>
  <si>
    <t>Corporations</t>
  </si>
  <si>
    <t>Fuel companies</t>
  </si>
  <si>
    <t>Other corporations</t>
  </si>
  <si>
    <t>Compact Trust Fund</t>
  </si>
  <si>
    <t>General Fund</t>
  </si>
  <si>
    <t>Other funds</t>
  </si>
  <si>
    <t>Palau Public Utilities Corporation</t>
  </si>
  <si>
    <t>Palau National Communications Corporation</t>
  </si>
  <si>
    <t>Deposits, banks</t>
  </si>
  <si>
    <t>Loans, banks</t>
  </si>
  <si>
    <t>Other public entities</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</si>
  <si>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</si>
  <si>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</si>
  <si>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</si>
  <si>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</si>
  <si>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</si>
  <si>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</si>
  <si>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</si>
  <si>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</si>
  <si>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</si>
  <si>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</si>
  <si>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</si>
  <si>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</si>
  <si>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</si>
  <si>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</si>
  <si>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</si>
  <si>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</si>
  <si>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</si>
  <si>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</si>
  <si>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</si>
  <si>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</si>
  <si>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</si>
  <si>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</si>
  <si>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</si>
  <si>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</si>
  <si>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</si>
  <si>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</si>
  <si>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</si>
  <si>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</si>
  <si>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</si>
  <si>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</si>
  <si>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</si>
  <si>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</si>
  <si>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</si>
  <si>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2026 q2</t>
  </si>
  <si>
    <t>2026 q3</t>
  </si>
  <si>
    <t>2026 q4</t>
  </si>
  <si>
    <t>2027 q1</t>
  </si>
  <si>
    <t>2027 q2</t>
  </si>
  <si>
    <t>2027 q3</t>
  </si>
  <si>
    <t>2027 q4</t>
  </si>
  <si>
    <t>2028 q1</t>
  </si>
  <si>
    <t>2028 q2</t>
  </si>
  <si>
    <t>2028 q3</t>
  </si>
  <si>
    <t>2028 q4</t>
  </si>
  <si>
    <t>2029 q1</t>
  </si>
  <si>
    <t>2029 q2</t>
  </si>
  <si>
    <t>2029 q3</t>
  </si>
  <si>
    <t>2029 q4</t>
  </si>
  <si>
    <t>2030 q1</t>
  </si>
  <si>
    <t>2030 q2</t>
  </si>
  <si>
    <t>2030 q3</t>
  </si>
  <si>
    <t>2030 q4</t>
  </si>
  <si>
    <t>2031 q1</t>
  </si>
  <si>
    <t>2031 q2</t>
  </si>
  <si>
    <t>2031 q3</t>
  </si>
  <si>
    <t>2031 q4</t>
  </si>
  <si>
    <t>2032 q1</t>
  </si>
  <si>
    <t>2032 q2</t>
  </si>
  <si>
    <t>2032 q3</t>
  </si>
  <si>
    <t>2032 q4</t>
  </si>
  <si>
    <t>2033 q1</t>
  </si>
  <si>
    <t>2033 q2</t>
  </si>
  <si>
    <t>2033 q3</t>
  </si>
  <si>
    <t>Food and non-alcoholic beverages</t>
  </si>
  <si>
    <t>Housing, water, electricity, gas and other fuels</t>
  </si>
  <si>
    <t>Furnishings, household equipment and routine household maintenance</t>
  </si>
  <si>
    <t>Communication</t>
  </si>
  <si>
    <t>Recreation and culture</t>
  </si>
  <si>
    <t>Restaurants and hotels</t>
  </si>
  <si>
    <t>Miscellaneous goods and services</t>
  </si>
  <si>
    <t>Table 7d    Palau Consumer Price Index (CPI), Old format, all items by major groups, FY2000-FY2017</t>
  </si>
  <si>
    <t>Table 7e    Palau Consumer Price Index (CPI), Old format, domestic items by major groups, FY2000-FY2017</t>
  </si>
  <si>
    <t>Table 7f    Palau Consumer Price Index (CPI), Old format, imported items by major groups, FY2000-FY2017</t>
  </si>
  <si>
    <t>[Cpi]</t>
  </si>
  <si>
    <t>[CpiOld]</t>
  </si>
  <si>
    <t>Table 3a    Employment by institutional sector, numbers, FY2000-FY2018</t>
  </si>
  <si>
    <t>Table 3b    Employment by institutional sector, wage costs, FY2000-FY2018</t>
  </si>
  <si>
    <t>Table 3c    Employment by institutional sector, average wage and salary rates, FY2000-FY2018</t>
  </si>
  <si>
    <t>Table 3d    Employment by institutional sector, average real wage and salary rates, FY2000-FY2018</t>
  </si>
  <si>
    <t>Table 3e    Employment by institutional sector, numbers, Palau citizens, FY2000-FY2018</t>
  </si>
  <si>
    <t>Table 3f     Employment by institutional sector, wage costs, Palau citizens, FY2000-FY2018</t>
  </si>
  <si>
    <t>Table 3m   Employment by industry, numbers, FY2000-FY2018</t>
  </si>
  <si>
    <t>Table 3n    Employment by industry, wage costs, FY2000-FY2018</t>
  </si>
  <si>
    <t>Table 3o    Employment by industry, average wage and salary rates, FY2000-FY2018</t>
  </si>
  <si>
    <t>Table 3p    Employment by industry, average real wage and salary rates, FY2000-FY2018</t>
  </si>
  <si>
    <t>Table 3q    Employment, by industry, numbers, Palau citizens, FY2000-FY2018</t>
  </si>
  <si>
    <t>Table 3r     Employment by industry, wage costs, Palau citizens, FY2000-FY2018</t>
  </si>
  <si>
    <t>Others</t>
  </si>
  <si>
    <t>Departure tax and Green fees</t>
  </si>
  <si>
    <t>Assets (increase: -)</t>
  </si>
  <si>
    <t>Liabilities (increase: +)</t>
  </si>
  <si>
    <t>Loans, Public</t>
  </si>
  <si>
    <t>Libor &amp; 1-1.5%</t>
  </si>
  <si>
    <t>Libor &amp; 1%</t>
  </si>
  <si>
    <t>3.7% &amp; 5.2%</t>
  </si>
  <si>
    <t>US contributions to Compact Trust Fund</t>
  </si>
  <si>
    <t>Depositiory Coporations Survey ($ million)</t>
  </si>
  <si>
    <t>Capital and other accounts</t>
  </si>
  <si>
    <t>Memo: item: National Development Bank of Palau lending</t>
  </si>
  <si>
    <t>StatsTab</t>
  </si>
  <si>
    <t>DBDefStatTab</t>
  </si>
  <si>
    <t>#StatsTab</t>
  </si>
  <si>
    <t>#ST</t>
  </si>
  <si>
    <t>TbSS_A01</t>
  </si>
  <si>
    <t>TbSS_A02</t>
  </si>
  <si>
    <t>TbSS_A03</t>
  </si>
  <si>
    <t>TbSS_A04</t>
  </si>
  <si>
    <t>TbSS_A05</t>
  </si>
  <si>
    <t>TbSS_A06</t>
  </si>
  <si>
    <t>TbSS_A07</t>
  </si>
  <si>
    <t>TbSS_A08</t>
  </si>
  <si>
    <t>TbSS_A09</t>
  </si>
  <si>
    <t>TbSS_A10</t>
  </si>
  <si>
    <t>TbSS_A11</t>
  </si>
  <si>
    <t>TbSS_A12</t>
  </si>
  <si>
    <t>TbSS_A13</t>
  </si>
  <si>
    <t>TbSS_A14</t>
  </si>
  <si>
    <t>TbSS_B01</t>
  </si>
  <si>
    <t>TbSS_B02</t>
  </si>
  <si>
    <t>TbSS_B03</t>
  </si>
  <si>
    <t>TbSS_B04</t>
  </si>
  <si>
    <t>TbSS_B05</t>
  </si>
  <si>
    <t>TbSS_B06</t>
  </si>
  <si>
    <t>TbSS_B07</t>
  </si>
  <si>
    <t>TbSS_B08</t>
  </si>
  <si>
    <t>TbSS_B09</t>
  </si>
  <si>
    <t>TbSS_B10</t>
  </si>
  <si>
    <t>TbSS_B11</t>
  </si>
  <si>
    <t>TbSS_B12</t>
  </si>
  <si>
    <t>TbSS_B13</t>
  </si>
  <si>
    <t>TbSS_B14</t>
  </si>
  <si>
    <t>TbSS_E01</t>
  </si>
  <si>
    <t>TbSS_E02</t>
  </si>
  <si>
    <t>TbSS_E03</t>
  </si>
  <si>
    <t>TbSS_E04</t>
  </si>
  <si>
    <t>TbSS_E05</t>
  </si>
  <si>
    <t>TbSS_E06</t>
  </si>
  <si>
    <t>TbSS_E07</t>
  </si>
  <si>
    <t>TbSS_E08</t>
  </si>
  <si>
    <t>TbSS_E09</t>
  </si>
  <si>
    <t>TbSS_E10</t>
  </si>
  <si>
    <t>TbSS_E11</t>
  </si>
  <si>
    <t>TbSS_E12</t>
  </si>
  <si>
    <t>TbSS_E13</t>
  </si>
  <si>
    <t>TbSS_E14</t>
  </si>
  <si>
    <t>TbSS_F011</t>
  </si>
  <si>
    <t>TbSS_F012</t>
  </si>
  <si>
    <t>TbSS_F013</t>
  </si>
  <si>
    <t>TbSS_F014</t>
  </si>
  <si>
    <t>TbSS_F015</t>
  </si>
  <si>
    <t>TbSS_F016</t>
  </si>
  <si>
    <t>TbSS_F017</t>
  </si>
  <si>
    <t>TbSS_F018</t>
  </si>
  <si>
    <t>TbSS_F019</t>
  </si>
  <si>
    <t>TbSS_F020</t>
  </si>
  <si>
    <t>TbSS_F021</t>
  </si>
  <si>
    <t>TbSS_F022</t>
  </si>
  <si>
    <t>TbSS_F023</t>
  </si>
  <si>
    <t>TbSS_F024</t>
  </si>
  <si>
    <t>Tdef_SS_inst</t>
  </si>
  <si>
    <t>Employment by Institutional Sector</t>
  </si>
  <si>
    <t>Tdef_SS_ind</t>
  </si>
  <si>
    <t>Employment by Industry</t>
  </si>
  <si>
    <t>SS_Int</t>
  </si>
  <si>
    <t>SS_Ind</t>
  </si>
  <si>
    <t>TbSS_C01</t>
  </si>
  <si>
    <t>TbSS_C02</t>
  </si>
  <si>
    <t>TbSS_C03</t>
  </si>
  <si>
    <t>TbSS_C04</t>
  </si>
  <si>
    <t>TbSS_C05</t>
  </si>
  <si>
    <t>TbSS_C06</t>
  </si>
  <si>
    <t>TbSS_C07</t>
  </si>
  <si>
    <t>TbSS_C08</t>
  </si>
  <si>
    <t>TbSS_C09</t>
  </si>
  <si>
    <t>TbSS_C10</t>
  </si>
  <si>
    <t>TbSS_C11</t>
  </si>
  <si>
    <t>TbSS_C12</t>
  </si>
  <si>
    <t>TbSS_C13</t>
  </si>
  <si>
    <t>TbSS_C14</t>
  </si>
  <si>
    <t>TbSS_C15</t>
  </si>
  <si>
    <t>TbSS_C16</t>
  </si>
  <si>
    <t>TbSS_C17</t>
  </si>
  <si>
    <t>TbSS_C18</t>
  </si>
  <si>
    <t>TbSS_C19</t>
  </si>
  <si>
    <t>TbSS_C20</t>
  </si>
  <si>
    <t>TbSS_C21</t>
  </si>
  <si>
    <t>TbSS_C22</t>
  </si>
  <si>
    <t>TbSS_C23</t>
  </si>
  <si>
    <t>TbSS_D01</t>
  </si>
  <si>
    <t>TbSS_D02</t>
  </si>
  <si>
    <t>TbSS_D03</t>
  </si>
  <si>
    <t>TbSS_D04</t>
  </si>
  <si>
    <t>TbSS_D05</t>
  </si>
  <si>
    <t>TbSS_D06</t>
  </si>
  <si>
    <t>TbSS_D07</t>
  </si>
  <si>
    <t>TbSS_D08</t>
  </si>
  <si>
    <t>TbSS_D09</t>
  </si>
  <si>
    <t>TbSS_D10</t>
  </si>
  <si>
    <t>TbSS_D11</t>
  </si>
  <si>
    <t>TbSS_D12</t>
  </si>
  <si>
    <t>TbSS_D13</t>
  </si>
  <si>
    <t>TbSS_D14</t>
  </si>
  <si>
    <t>TbSS_D15</t>
  </si>
  <si>
    <t>TbSS_D16</t>
  </si>
  <si>
    <t>TbSS_D17</t>
  </si>
  <si>
    <t>TbSS_D18</t>
  </si>
  <si>
    <t>TbSS_D19</t>
  </si>
  <si>
    <t>TbSS_D20</t>
  </si>
  <si>
    <t>TbSS_D21</t>
  </si>
  <si>
    <t>TbSS_D22</t>
  </si>
  <si>
    <t>TbSS_D23</t>
  </si>
  <si>
    <t>TbSS_G01</t>
  </si>
  <si>
    <t>TbSS_G02</t>
  </si>
  <si>
    <t>TbSS_G03</t>
  </si>
  <si>
    <t>TbSS_G04</t>
  </si>
  <si>
    <t>TbSS_G05</t>
  </si>
  <si>
    <t>TbSS_G06</t>
  </si>
  <si>
    <t>TbSS_G07</t>
  </si>
  <si>
    <t>TbSS_G08</t>
  </si>
  <si>
    <t>TbSS_G09</t>
  </si>
  <si>
    <t>TbSS_G10</t>
  </si>
  <si>
    <t>TbSS_G11</t>
  </si>
  <si>
    <t>TbSS_G12</t>
  </si>
  <si>
    <t>TbSS_G13</t>
  </si>
  <si>
    <t>TbSS_G14</t>
  </si>
  <si>
    <t>TbSS_G15</t>
  </si>
  <si>
    <t>TbSS_G16</t>
  </si>
  <si>
    <t>TbSS_G17</t>
  </si>
  <si>
    <t>TbSS_G18</t>
  </si>
  <si>
    <t>TbSS_G19</t>
  </si>
  <si>
    <t>TbSS_G20</t>
  </si>
  <si>
    <t>TbSS_G21</t>
  </si>
  <si>
    <t>TbSS_G22</t>
  </si>
  <si>
    <t>TbSS_G23</t>
  </si>
  <si>
    <t>TbSS_H01</t>
  </si>
  <si>
    <t>TbSS_H02</t>
  </si>
  <si>
    <t>TbSS_H03</t>
  </si>
  <si>
    <t>TbSS_H04</t>
  </si>
  <si>
    <t>TbSS_H05</t>
  </si>
  <si>
    <t>TbSS_H06</t>
  </si>
  <si>
    <t>TbSS_H07</t>
  </si>
  <si>
    <t>TbSS_H08</t>
  </si>
  <si>
    <t>TbSS_H09</t>
  </si>
  <si>
    <t>TbSS_H10</t>
  </si>
  <si>
    <t>TbSS_H11</t>
  </si>
  <si>
    <t>TbSS_H12</t>
  </si>
  <si>
    <t>TbSS_H13</t>
  </si>
  <si>
    <t>TbSS_H14</t>
  </si>
  <si>
    <t>TbSS_H15</t>
  </si>
  <si>
    <t>TbSS_H16</t>
  </si>
  <si>
    <t>TbSS_H17</t>
  </si>
  <si>
    <t>TbSS_H18</t>
  </si>
  <si>
    <t>TbSS_H19</t>
  </si>
  <si>
    <t>TbSS_H20</t>
  </si>
  <si>
    <t>TbSS_H21</t>
  </si>
  <si>
    <t>TbSS_H22</t>
  </si>
  <si>
    <t>TbSS_H23</t>
  </si>
  <si>
    <t>Tdef_Trsm1</t>
  </si>
  <si>
    <t>TrsmRev</t>
  </si>
  <si>
    <t>Tdef_Trsm2</t>
  </si>
  <si>
    <t>TrsmRev_Accommodation</t>
  </si>
  <si>
    <t>TbTrsm_A01</t>
  </si>
  <si>
    <t>TrsmRev_Food/Drinks</t>
  </si>
  <si>
    <t>TbTrsm_A02</t>
  </si>
  <si>
    <t>TrsmRev_Diving</t>
  </si>
  <si>
    <t>TbTrsm_A03</t>
  </si>
  <si>
    <t>TrsmRev_Boat Tours</t>
  </si>
  <si>
    <t>TbTrsm_A04</t>
  </si>
  <si>
    <t>TrsmRev_Land and Air Tours</t>
  </si>
  <si>
    <t>TbTrsm_A05</t>
  </si>
  <si>
    <t>TrsmRev_State Entry Fees</t>
  </si>
  <si>
    <t>TbTrsm_A06</t>
  </si>
  <si>
    <t>TrsmRev_Land Transport</t>
  </si>
  <si>
    <t>TbTrsm_A07</t>
  </si>
  <si>
    <t>TrsmRev_Food Shopping</t>
  </si>
  <si>
    <t>TbTrsm_A08</t>
  </si>
  <si>
    <t>TrsmRev_Other Shopping</t>
  </si>
  <si>
    <t>TbTrsm_A09</t>
  </si>
  <si>
    <t>TrsmRev_Other Services</t>
  </si>
  <si>
    <t>TbTrsm_A10</t>
  </si>
  <si>
    <t>TrsmRev_Total Tourism Expenditure</t>
  </si>
  <si>
    <t>TbTrsm_A11</t>
  </si>
  <si>
    <t>TrsmRev_Travelers Head Tax and Green Fees</t>
  </si>
  <si>
    <t>TbTrsm_A12</t>
  </si>
  <si>
    <t>TrsmRev_Total Tourism Revenue</t>
  </si>
  <si>
    <t>TbTrsm_A13</t>
  </si>
  <si>
    <t>TrsmVA_Accommodation</t>
  </si>
  <si>
    <t>TbTrsm_B02</t>
  </si>
  <si>
    <t>TrsmVA_Food/Drinks</t>
  </si>
  <si>
    <t>TbTrsm_B03</t>
  </si>
  <si>
    <t>TrsmVA_Diving</t>
  </si>
  <si>
    <t>TbTrsm_B04</t>
  </si>
  <si>
    <t>TrsmVA_Boat Tours</t>
  </si>
  <si>
    <t>TbTrsm_B05</t>
  </si>
  <si>
    <t>TrsmVA_Land and Air Tours</t>
  </si>
  <si>
    <t>TbTrsm_B06</t>
  </si>
  <si>
    <t>TrsmVA_Land Transport (incl. car rental)</t>
  </si>
  <si>
    <t>TbTrsm_B07</t>
  </si>
  <si>
    <t>TrsmVA_Food Shopping</t>
  </si>
  <si>
    <t>TbTrsm_B08</t>
  </si>
  <si>
    <t>TrsmVA_Other Shopping</t>
  </si>
  <si>
    <t>TbTrsm_B09</t>
  </si>
  <si>
    <t>TrsmVA_Other Services</t>
  </si>
  <si>
    <t>TbTrsm_B10</t>
  </si>
  <si>
    <t>TrsmVA_State Entry fees</t>
  </si>
  <si>
    <t>TbTrsm_B12</t>
  </si>
  <si>
    <t>TrsmVA_Hotel Occupancy tax</t>
  </si>
  <si>
    <t>TbTrsm_B13</t>
  </si>
  <si>
    <t>TrsmVA_Vessel cabin/foreign vessel tax</t>
  </si>
  <si>
    <t>TbTrsm_B14</t>
  </si>
  <si>
    <t>TrsmVA_Gross Revenue Tax on sales to Vistors</t>
  </si>
  <si>
    <t>TbTrsm_B15</t>
  </si>
  <si>
    <t>TrsmVA</t>
  </si>
  <si>
    <t>Tourism Revenues</t>
  </si>
  <si>
    <t>Tourism Value Added</t>
  </si>
  <si>
    <t>Food shopping</t>
  </si>
  <si>
    <t>TrsmEmp</t>
  </si>
  <si>
    <t>Tdef_Trsm3</t>
  </si>
  <si>
    <t>Tourism Employment</t>
  </si>
  <si>
    <t>ËmpNo_Accommodation</t>
  </si>
  <si>
    <t>Tb_Trsm_Emp01</t>
  </si>
  <si>
    <t>ËmpNo_Restaurants and food services</t>
  </si>
  <si>
    <t>Tb_Trsm_Emp02</t>
  </si>
  <si>
    <t>ËmpNo_Diving</t>
  </si>
  <si>
    <t>Tb_Trsm_Emp03</t>
  </si>
  <si>
    <t>ËmpNo_Boat Tours</t>
  </si>
  <si>
    <t>Tb_Trsm_Emp04</t>
  </si>
  <si>
    <t>ËmpNo_Other Services</t>
  </si>
  <si>
    <t>Tb_Trsm_Emp05</t>
  </si>
  <si>
    <t>ËmpNo_Shopping</t>
  </si>
  <si>
    <t>Tb_Trsm_Emp06</t>
  </si>
  <si>
    <t>ËmpNo_Palaun workers in Tourism</t>
  </si>
  <si>
    <t>Tb_Trsm_Emp07</t>
  </si>
  <si>
    <t>ËmpNo_Non-Palaun workers in tourism</t>
  </si>
  <si>
    <t>Tb_Trsm_Emp08</t>
  </si>
  <si>
    <t>ËmpNo_All tourism employees</t>
  </si>
  <si>
    <t>Tb_Trsm_Emp09</t>
  </si>
  <si>
    <t>ËmpNo_Tourism % of private sector employment</t>
  </si>
  <si>
    <t>Tb_Trsm_Emp10</t>
  </si>
  <si>
    <t>Wage_Tourism employees, gross earnings</t>
  </si>
  <si>
    <t>Tb_Trsm_Emp11</t>
  </si>
  <si>
    <t>Wage_Palaun workers in Tourism</t>
  </si>
  <si>
    <t>Tb_Trsm_Emp12</t>
  </si>
  <si>
    <t>Wage_Non-Palaun workers in tourism</t>
  </si>
  <si>
    <t>Tb_Trsm_Emp13</t>
  </si>
  <si>
    <t>Wage_All tourism employees</t>
  </si>
  <si>
    <t>Tb_Trsm_Emp14</t>
  </si>
  <si>
    <t>Wage_Tourism % of private sector wages</t>
  </si>
  <si>
    <t>Tb_Trsm_Emp15</t>
  </si>
  <si>
    <t>AveWage_Tourism employees, average wage</t>
  </si>
  <si>
    <t>Tb_Trsm_Emp16</t>
  </si>
  <si>
    <t>AveWage_Palaun workers in Tourism</t>
  </si>
  <si>
    <t>Tb_Trsm_Emp17</t>
  </si>
  <si>
    <t>AveWage_Non-Palaun workers in tourism</t>
  </si>
  <si>
    <t>Tb_Trsm_Emp18</t>
  </si>
  <si>
    <t>AveWage_All tourism employees</t>
  </si>
  <si>
    <t>Tb_Trsm_Emp19</t>
  </si>
  <si>
    <t>Shopping, other</t>
  </si>
  <si>
    <t>Aa Agriculture and forestry</t>
  </si>
  <si>
    <t>Tb_GDPP_CPInd01</t>
  </si>
  <si>
    <t>Af Fishing</t>
  </si>
  <si>
    <t>Tb_GDPP_CPInd02</t>
  </si>
  <si>
    <t>B Mining and quarrying</t>
  </si>
  <si>
    <t>Tb_GDPP_CPInd03</t>
  </si>
  <si>
    <t>C Manufacturing</t>
  </si>
  <si>
    <t>Tb_GDPP_CPInd04</t>
  </si>
  <si>
    <t>D Electricity, gas, steam and air conditioning supply</t>
  </si>
  <si>
    <t>Tb_GDPP_CPInd05</t>
  </si>
  <si>
    <t>E Water supply; sewerage, waste management and remediation activities</t>
  </si>
  <si>
    <t>Tb_GDPP_CPInd06</t>
  </si>
  <si>
    <t>F Construction</t>
  </si>
  <si>
    <t>Tb_GDPP_CPInd07</t>
  </si>
  <si>
    <t>G Wholesale and retail trade; repair of motor vehicles and motorcycles</t>
  </si>
  <si>
    <t>Tb_GDPP_CPInd08</t>
  </si>
  <si>
    <t>H Transportation and storage</t>
  </si>
  <si>
    <t>Tb_GDPP_CPInd09</t>
  </si>
  <si>
    <t>I Accommodation and food service activities</t>
  </si>
  <si>
    <t>Tb_GDPP_CPInd10</t>
  </si>
  <si>
    <t>J Information and communication</t>
  </si>
  <si>
    <t>Tb_GDPP_CPInd11</t>
  </si>
  <si>
    <t>K Financial Intermediation</t>
  </si>
  <si>
    <t>Tb_GDPP_CPInd12</t>
  </si>
  <si>
    <t>L Real estate activities</t>
  </si>
  <si>
    <t>Tb_GDPP_CPInd13</t>
  </si>
  <si>
    <t>M Professional, scientific and technical activities</t>
  </si>
  <si>
    <t>Tb_GDPP_CPInd14</t>
  </si>
  <si>
    <t>N Administrative and support service activities</t>
  </si>
  <si>
    <t>Tb_GDPP_CPInd15</t>
  </si>
  <si>
    <t>O Public administration</t>
  </si>
  <si>
    <t>Tb_GDPP_CPInd16</t>
  </si>
  <si>
    <t>P Education</t>
  </si>
  <si>
    <t>Tb_GDPP_CPInd17</t>
  </si>
  <si>
    <t>Q Human health and social work activities</t>
  </si>
  <si>
    <t>Tb_GDPP_CPInd18</t>
  </si>
  <si>
    <t>R Arts, entertainment and recreation</t>
  </si>
  <si>
    <t>Tb_GDPP_CPInd19</t>
  </si>
  <si>
    <t>S Other service activities</t>
  </si>
  <si>
    <t>Tb_GDPP_CPInd20</t>
  </si>
  <si>
    <t>T Private Households With Employed Persons</t>
  </si>
  <si>
    <t>Tb_GDPP_CPInd21</t>
  </si>
  <si>
    <t xml:space="preserve"> Less FISIM (intermediate use)</t>
  </si>
  <si>
    <t>Tb_GDPP_CPInd22</t>
  </si>
  <si>
    <t xml:space="preserve"> GDP at Basic Prices</t>
  </si>
  <si>
    <t>Tb_GDPP_CPInd23</t>
  </si>
  <si>
    <t xml:space="preserve"> Taxes on products and imports</t>
  </si>
  <si>
    <t>Tb_GDPP_CPInd24</t>
  </si>
  <si>
    <t xml:space="preserve"> less Subsidies </t>
  </si>
  <si>
    <t>Tb_GDPP_CPInd25</t>
  </si>
  <si>
    <t xml:space="preserve"> GDP at Purchaser Prices</t>
  </si>
  <si>
    <t>Tb_GDPP_CPInd26</t>
  </si>
  <si>
    <t>1 Private Enterprise</t>
  </si>
  <si>
    <t>Tb_GDPP_CPInst01</t>
  </si>
  <si>
    <t>1.3 Public Enterprise</t>
  </si>
  <si>
    <t>Tb_GDPP_CPInst02</t>
  </si>
  <si>
    <t>2.1 Depository Corporations</t>
  </si>
  <si>
    <t>Tb_GDPP_CPInst03</t>
  </si>
  <si>
    <t>2.2 Other Financial Intermiediaries</t>
  </si>
  <si>
    <t>Tb_GDPP_CPInst04</t>
  </si>
  <si>
    <t xml:space="preserve">3.1 National Government </t>
  </si>
  <si>
    <t>Tb_GDPP_CPInst05</t>
  </si>
  <si>
    <t>3.2 Government Agencies</t>
  </si>
  <si>
    <t>Tb_GDPP_CPInst06</t>
  </si>
  <si>
    <t>3.3 State Governments</t>
  </si>
  <si>
    <t>Tb_GDPP_CPInst07</t>
  </si>
  <si>
    <t>3.4 SS &amp; CSPS</t>
  </si>
  <si>
    <t>Tb_GDPP_CPInst08</t>
  </si>
  <si>
    <t>4 NGOs and Non_Profits</t>
  </si>
  <si>
    <t>Tb_GDPP_CPInst09</t>
  </si>
  <si>
    <t>5 Households</t>
  </si>
  <si>
    <t>Tb_GDPP_CPInst10</t>
  </si>
  <si>
    <t>Tb_GDPP_CPInst11</t>
  </si>
  <si>
    <t>Tb_GDPP_CPInst12</t>
  </si>
  <si>
    <t>Tb_GDPP_CPInst13</t>
  </si>
  <si>
    <t>Tb_GDPP_CPInst14</t>
  </si>
  <si>
    <t>Tb_GDPP_CPInst15</t>
  </si>
  <si>
    <t>Tb_GDPP_KVInd01</t>
  </si>
  <si>
    <t>Tb_GDPP_KVInd02</t>
  </si>
  <si>
    <t>Tb_GDPP_KVInd03</t>
  </si>
  <si>
    <t>Tb_GDPP_KVInd04</t>
  </si>
  <si>
    <t>Tb_GDPP_KVInd05</t>
  </si>
  <si>
    <t>Tb_GDPP_KVInd06</t>
  </si>
  <si>
    <t>Tb_GDPP_KVInd07</t>
  </si>
  <si>
    <t>Tb_GDPP_KVInd08</t>
  </si>
  <si>
    <t>Tb_GDPP_KVInd09</t>
  </si>
  <si>
    <t>Tb_GDPP_KVInd10</t>
  </si>
  <si>
    <t>Tb_GDPP_KVInd11</t>
  </si>
  <si>
    <t>Tb_GDPP_KVInd12</t>
  </si>
  <si>
    <t>Tb_GDPP_KVInd13</t>
  </si>
  <si>
    <t>Tb_GDPP_KVInd14</t>
  </si>
  <si>
    <t>Tb_GDPP_KVInd15</t>
  </si>
  <si>
    <t>O Public Administration</t>
  </si>
  <si>
    <t>Tb_GDPP_KVInd16</t>
  </si>
  <si>
    <t>Tb_GDPP_KVInd17</t>
  </si>
  <si>
    <t>Tb_GDPP_KVInd18</t>
  </si>
  <si>
    <t>Tb_GDPP_KVInd19</t>
  </si>
  <si>
    <t>Tb_GDPP_KVInd20</t>
  </si>
  <si>
    <t>Tb_GDPP_KVInd21</t>
  </si>
  <si>
    <t>Tb_GDPP_KVInd22</t>
  </si>
  <si>
    <t>Tb_GDPP_KVInd23</t>
  </si>
  <si>
    <t>Tb_GDPP_KVInd24</t>
  </si>
  <si>
    <t>Tb_GDPP_KVInd25</t>
  </si>
  <si>
    <t>Tb_GDPP_KVInd26</t>
  </si>
  <si>
    <t xml:space="preserve"> Chain Volume residual, industry (ISIC) level</t>
  </si>
  <si>
    <t>Tb_GDPP_KVInd27</t>
  </si>
  <si>
    <t>Tb_GDPP_KVInst01</t>
  </si>
  <si>
    <t>Tb_GDPP_KVInst02</t>
  </si>
  <si>
    <t>Tb_GDPP_KVInst03</t>
  </si>
  <si>
    <t>Tb_GDPP_KVInst04</t>
  </si>
  <si>
    <t>Tb_GDPP_KVInst05</t>
  </si>
  <si>
    <t>Tb_GDPP_KVInst06</t>
  </si>
  <si>
    <t>Tb_GDPP_KVInst07</t>
  </si>
  <si>
    <t>Tb_GDPP_KVInst08</t>
  </si>
  <si>
    <t>Tb_GDPP_KVInst09</t>
  </si>
  <si>
    <t>Tb_GDPP_KVInst10</t>
  </si>
  <si>
    <t>Tb_GDPP_KVInst11</t>
  </si>
  <si>
    <t>Tb_GDPP_KVInst12</t>
  </si>
  <si>
    <t>Tb_GDPP_KVInst13</t>
  </si>
  <si>
    <t>Tb_GDPP_KVInst14</t>
  </si>
  <si>
    <t>Tb_GDPP_KVInst15</t>
  </si>
  <si>
    <t xml:space="preserve"> Chain Volume residual, Institutional sector level</t>
  </si>
  <si>
    <t>Tb_GDPP_KVInst16</t>
  </si>
  <si>
    <t>Tdef_GDPPcpInd</t>
  </si>
  <si>
    <t>Tdef_GDPPcpInst</t>
  </si>
  <si>
    <t>Tdef_GDPPcvInd</t>
  </si>
  <si>
    <t>Tdef_GDPPcvInst</t>
  </si>
  <si>
    <t>GDPP, Constant Value by Industry</t>
  </si>
  <si>
    <t>GDPP, Constant Value by Inst</t>
  </si>
  <si>
    <t>GDPPcvInd</t>
  </si>
  <si>
    <t>GDPPcpInd</t>
  </si>
  <si>
    <t>GDPPcvInst</t>
  </si>
  <si>
    <t>GDPPcpInst</t>
  </si>
  <si>
    <t>GetDB</t>
  </si>
  <si>
    <t>DBDefStatTab2</t>
  </si>
  <si>
    <t>Divide</t>
  </si>
  <si>
    <t>GDPP, Current Price by Industry</t>
  </si>
  <si>
    <t>GDPP, Current Price by Inst</t>
  </si>
  <si>
    <t>GDPI, Current Price summary</t>
  </si>
  <si>
    <t>GDPI, Current Price detail</t>
  </si>
  <si>
    <t>Tdef_GDPIcpSum</t>
  </si>
  <si>
    <t>Tdef_GDPIcpDet</t>
  </si>
  <si>
    <t>GDPI summary</t>
  </si>
  <si>
    <t>Tb_GDPI_CPsum01</t>
  </si>
  <si>
    <t>Tb_GDPI_CPsum02</t>
  </si>
  <si>
    <t>Tb_GDPI_CPsum03</t>
  </si>
  <si>
    <t>Tb_GDPI_CPsum04</t>
  </si>
  <si>
    <t>Tb_GDPI_CPsum05</t>
  </si>
  <si>
    <t>Tb_GDPI_CPsum06</t>
  </si>
  <si>
    <t>Tb_GDPI_CPsum07</t>
  </si>
  <si>
    <t>Tb_GDPI_CPsum08</t>
  </si>
  <si>
    <t>Tb_GDPI_CPsum09</t>
  </si>
  <si>
    <t>Tb_GDPI_CPsum10</t>
  </si>
  <si>
    <t>Tb_GDPI_CPsum11</t>
  </si>
  <si>
    <t>Tb_GDPI_CPsum12</t>
  </si>
  <si>
    <t>Tb_GDPI_CPsum13</t>
  </si>
  <si>
    <t>Tb_GDPI_CPsum14</t>
  </si>
  <si>
    <t>GDPI detail</t>
  </si>
  <si>
    <t>Tb_GDPI_CPdet01</t>
  </si>
  <si>
    <t>Tb_GDPI_CPdet02</t>
  </si>
  <si>
    <t>Tb_GDPI_CPdet03</t>
  </si>
  <si>
    <t>Tb_GDPI_CPdet04</t>
  </si>
  <si>
    <t>Tb_GDPI_CPdet05</t>
  </si>
  <si>
    <t>Tb_GDPI_CPdet06</t>
  </si>
  <si>
    <t>Tb_GDPI_CPdet07</t>
  </si>
  <si>
    <t>Tb_GDPI_CPdet08</t>
  </si>
  <si>
    <t>Tb_GDPI_CPdet09</t>
  </si>
  <si>
    <t>Tb_GDPI_CPdet10</t>
  </si>
  <si>
    <t>Tb_GDPI_CPdet11</t>
  </si>
  <si>
    <t>Tb_GDPI_CPdet12</t>
  </si>
  <si>
    <t>Tb_GDPI_CPdet13</t>
  </si>
  <si>
    <t>Tb_GDPI_CPdet14</t>
  </si>
  <si>
    <t>Tb_GDPI_CPdet15</t>
  </si>
  <si>
    <t>Tb_GDPI_CPdet16</t>
  </si>
  <si>
    <t>Tb_GDPI_CPdet17</t>
  </si>
  <si>
    <t>Tb_GDPI_CPdet18</t>
  </si>
  <si>
    <t>Tb_GDPI_CPdet19</t>
  </si>
  <si>
    <t>Tb_GDPI_CPdet20</t>
  </si>
  <si>
    <t>Tb_GDPI_CPdet21</t>
  </si>
  <si>
    <t>Tb_GDPI_CPdet22</t>
  </si>
  <si>
    <t>Tb_GDPI_CPdet23</t>
  </si>
  <si>
    <t>Tb_GDPI_CPdet24</t>
  </si>
  <si>
    <t>Tb_GDPI_CPdet25</t>
  </si>
  <si>
    <t>Tb_GDPI_CPdet26</t>
  </si>
  <si>
    <t>Tb_GDPI_CPdet27</t>
  </si>
  <si>
    <t>Tb_GDPI_CPdet28</t>
  </si>
  <si>
    <t>Tb_GDPI_CPdet29</t>
  </si>
  <si>
    <t>GDPIcpSum</t>
  </si>
  <si>
    <t>GDPIcpDet</t>
  </si>
  <si>
    <t>StatsTab GNI/GNDI</t>
  </si>
  <si>
    <t>Tdef_GNI</t>
  </si>
  <si>
    <t>GNI</t>
  </si>
  <si>
    <t>CP, GDP production, GDP(P)</t>
  </si>
  <si>
    <t>Tb_GNI01</t>
  </si>
  <si>
    <t>CP, GDP expenditure, GDP(E)</t>
  </si>
  <si>
    <t>Tb_GNI02</t>
  </si>
  <si>
    <t>CP, Gross Domestic Product (GDP)</t>
  </si>
  <si>
    <t>Tb_GNI03</t>
  </si>
  <si>
    <t>CP, Primary Incomes, Receivable from the rest of the world</t>
  </si>
  <si>
    <t>Tb_GNI04</t>
  </si>
  <si>
    <t>CP, Primary Incomes, Payable to the rest of the world</t>
  </si>
  <si>
    <t>Tb_GNI05</t>
  </si>
  <si>
    <t>CP, Primary Incomes, Net</t>
  </si>
  <si>
    <t>Tb_GNI06</t>
  </si>
  <si>
    <t>CP, Primary Incomes, Gross National Income (GNI)</t>
  </si>
  <si>
    <t>Tb_GNI07</t>
  </si>
  <si>
    <t>CP, Secondary Incomes, Receivable from the rest of the world</t>
  </si>
  <si>
    <t>Tb_GNI08</t>
  </si>
  <si>
    <t>CP, Secondary Incomes, Payable to the rest of the world</t>
  </si>
  <si>
    <t>Tb_GNI09</t>
  </si>
  <si>
    <t>CP, Secondary Incomes, Net</t>
  </si>
  <si>
    <t>Tb_GNI10</t>
  </si>
  <si>
    <t>CP, Gross National Disposable Income (GNDI)</t>
  </si>
  <si>
    <t>Tb_GNI11</t>
  </si>
  <si>
    <t>KP, GDP production, GDP(P), Chain Volume</t>
  </si>
  <si>
    <t>Tb_GNI21</t>
  </si>
  <si>
    <t>KP, GDP expenditure, GDP(E), Chain Volume</t>
  </si>
  <si>
    <t>Tb_GNI22</t>
  </si>
  <si>
    <t>KP, GDP, at constant prices</t>
  </si>
  <si>
    <t>Tb_GNI23</t>
  </si>
  <si>
    <t>KP, Trading gains/losses 4</t>
  </si>
  <si>
    <t>Tb_GNI24</t>
  </si>
  <si>
    <t>KP, Real Gross Domestic Income</t>
  </si>
  <si>
    <t>Tb_GNI25</t>
  </si>
  <si>
    <t>KP, Primary Incomes, Receivable from the rest of the world</t>
  </si>
  <si>
    <t>Tb_GNI26</t>
  </si>
  <si>
    <t>KP, Primary Incomes, Payable to the rest of the world</t>
  </si>
  <si>
    <t>Tb_GNI27</t>
  </si>
  <si>
    <t>KP, Primary Incomes, Net</t>
  </si>
  <si>
    <t>Tb_GNI28</t>
  </si>
  <si>
    <t>KP, Real Gross National Income (GNI)</t>
  </si>
  <si>
    <t>Tb_GNI29</t>
  </si>
  <si>
    <t>KP, Secondary Incomes, Receivable from the rest of the world</t>
  </si>
  <si>
    <t>Tb_GNI30</t>
  </si>
  <si>
    <t>KP, Secondary Incomes, Payable to the rest of the world</t>
  </si>
  <si>
    <t>Tb_GNI31</t>
  </si>
  <si>
    <t>KP, Secondary Incomes, Net</t>
  </si>
  <si>
    <t>Tb_GNI32</t>
  </si>
  <si>
    <t>KP, Real Gross National Disposable Income (GNDI) 1</t>
  </si>
  <si>
    <t>Tb_GNI33</t>
  </si>
  <si>
    <t>% change, GDP at constant prices</t>
  </si>
  <si>
    <t>Tb_GNI41</t>
  </si>
  <si>
    <t>% change, Real GDI</t>
  </si>
  <si>
    <t>Tb_GNI42</t>
  </si>
  <si>
    <t>% change, Real GNI</t>
  </si>
  <si>
    <t>Tb_GNI43</t>
  </si>
  <si>
    <t>% change, Real GNDI</t>
  </si>
  <si>
    <t>Tb_GNI44</t>
  </si>
  <si>
    <t>Tb_GNI51</t>
  </si>
  <si>
    <t>Tb_GNI52</t>
  </si>
  <si>
    <t>Tb_GNI53</t>
  </si>
  <si>
    <t>Tb_GNI54</t>
  </si>
  <si>
    <t>Tb_GNI55</t>
  </si>
  <si>
    <t>Tb_GNI56</t>
  </si>
  <si>
    <t>Tb_GNI57</t>
  </si>
  <si>
    <t>Tb_GNI58</t>
  </si>
  <si>
    <t>IPD, Gross Domestic Product (GDP)</t>
  </si>
  <si>
    <t>Tb_GNI61</t>
  </si>
  <si>
    <t>IPD, Gross Domestic Income (GDI)</t>
  </si>
  <si>
    <t>Tb_GNI62</t>
  </si>
  <si>
    <t>IPD, Gross National Income (GNI)</t>
  </si>
  <si>
    <t>Tb_GNI63</t>
  </si>
  <si>
    <t>IPD, Gross National Disposable Income (GNDI)</t>
  </si>
  <si>
    <t>Tb_GNI64</t>
  </si>
  <si>
    <t>Tb_GNI71</t>
  </si>
  <si>
    <t>Tb_GNI72</t>
  </si>
  <si>
    <t>Tb_GNI73</t>
  </si>
  <si>
    <t>Tb_GNI81</t>
  </si>
  <si>
    <t>Tb_GNI82</t>
  </si>
  <si>
    <t>Tb_GNI83</t>
  </si>
  <si>
    <t>StatsTab HFCE</t>
  </si>
  <si>
    <t>Tdef_HFCE</t>
  </si>
  <si>
    <t>HFCE</t>
  </si>
  <si>
    <t>StatsTab GFCE</t>
  </si>
  <si>
    <t>Household Final Consucmption Expenditure</t>
  </si>
  <si>
    <t>HFCE, Food, non-alcoholic beverages</t>
  </si>
  <si>
    <t>Tb_HFCE01</t>
  </si>
  <si>
    <t>HFCE, Alcoholic beverages, tobacco and narcotics</t>
  </si>
  <si>
    <t>Tb_HFCE02</t>
  </si>
  <si>
    <t>HFCE, Clothing and footwear</t>
  </si>
  <si>
    <t>Tb_HFCE03</t>
  </si>
  <si>
    <t>HFCE, Fuels</t>
  </si>
  <si>
    <t>Tb_HFCE04</t>
  </si>
  <si>
    <t>HFCE, Vehicles, boats and parts</t>
  </si>
  <si>
    <t>Tb_HFCE05</t>
  </si>
  <si>
    <t>HFCE, Other goods (durable and non-durable)</t>
  </si>
  <si>
    <t>Tb_HFCE06</t>
  </si>
  <si>
    <t>HFCE, Real estate, own dwellings</t>
  </si>
  <si>
    <t>Tb_HFCE07</t>
  </si>
  <si>
    <t>HFCE, Real estate, purchased</t>
  </si>
  <si>
    <t>Tb_HFCE08</t>
  </si>
  <si>
    <t>HFCE, Electricity</t>
  </si>
  <si>
    <t>Tb_HFCE09</t>
  </si>
  <si>
    <t>HFCE, Water</t>
  </si>
  <si>
    <t>Tb_HFCE10</t>
  </si>
  <si>
    <t>HFCE, Information and communication</t>
  </si>
  <si>
    <t>Tb_HFCE11</t>
  </si>
  <si>
    <t>HFCE, Education</t>
  </si>
  <si>
    <t>Tb_HFCE12</t>
  </si>
  <si>
    <t>HFCE, Health services</t>
  </si>
  <si>
    <t>Tb_HFCE13</t>
  </si>
  <si>
    <t>HFCE, Financial services and FISIM</t>
  </si>
  <si>
    <t>Tb_HFCE14</t>
  </si>
  <si>
    <t>HFCE, Other services</t>
  </si>
  <si>
    <t>Tb_HFCE15</t>
  </si>
  <si>
    <t>HFCE, Domestic workers</t>
  </si>
  <si>
    <t>Tb_HFCE16</t>
  </si>
  <si>
    <t>HFCE, Overseas travel</t>
  </si>
  <si>
    <t>Tb_HFCE17</t>
  </si>
  <si>
    <t>HFCE, Household Consumption Expenditure</t>
  </si>
  <si>
    <t>Tb_HFCE20</t>
  </si>
  <si>
    <t>HFCE, of which, purchased</t>
  </si>
  <si>
    <t>Tb_HFCE31</t>
  </si>
  <si>
    <t>HFCE, of which, own produce</t>
  </si>
  <si>
    <t>Tb_HFCE32</t>
  </si>
  <si>
    <t>HFCE, of which food</t>
  </si>
  <si>
    <t>Tb_HFCE33</t>
  </si>
  <si>
    <t>HFCE, by Government, Education</t>
  </si>
  <si>
    <t>Tb_HFCE41</t>
  </si>
  <si>
    <t>HFCE, by Government, Health</t>
  </si>
  <si>
    <t>Tb_HFCE42</t>
  </si>
  <si>
    <t>HFCE, by NPISH, Education</t>
  </si>
  <si>
    <t>Tb_HFCE43</t>
  </si>
  <si>
    <t>HFCE, Actual Household Consumption Expenditure</t>
  </si>
  <si>
    <t>Tb_HFCE50</t>
  </si>
  <si>
    <t>Government Final Consucmption Expenditure</t>
  </si>
  <si>
    <t>GFCE, Public Administration</t>
  </si>
  <si>
    <t>Tb_GFCE01</t>
  </si>
  <si>
    <t>GFCE, Education</t>
  </si>
  <si>
    <t>Tb_GFCE02</t>
  </si>
  <si>
    <t>GFCE, Health</t>
  </si>
  <si>
    <t>Tb_GFCE03</t>
  </si>
  <si>
    <t>GFCE, Water supply and waste</t>
  </si>
  <si>
    <t>Tb_GFCE04</t>
  </si>
  <si>
    <t>GFCE, Other</t>
  </si>
  <si>
    <t>Tb_GFCE05</t>
  </si>
  <si>
    <t>GFCE, Total, Government Final Consumption Expenditure</t>
  </si>
  <si>
    <t>Tb_GFCE06</t>
  </si>
  <si>
    <t>GFCE, Government Own Construction (to Gross Fixed Capital Formation)</t>
  </si>
  <si>
    <t>Tb_GFCE07</t>
  </si>
  <si>
    <t>GFCE, Total, Government Output sold</t>
  </si>
  <si>
    <t>Tb_GFCE08</t>
  </si>
  <si>
    <t>GFCE, Total, Government Non-Market Output</t>
  </si>
  <si>
    <t>Tb_GFCE09</t>
  </si>
  <si>
    <t>GFCE  GovNat, Non Market Output, free</t>
  </si>
  <si>
    <t>Tb_GFCE311</t>
  </si>
  <si>
    <t>GFCE  GovNat, Compensation of Employees</t>
  </si>
  <si>
    <t>Tb_GFCE312</t>
  </si>
  <si>
    <t>GFCE  GovNat, Purchases of Goods and Services</t>
  </si>
  <si>
    <t>Tb_GFCE313</t>
  </si>
  <si>
    <t>GFCE  GovNat, less sales</t>
  </si>
  <si>
    <t>Tb_GFCE314</t>
  </si>
  <si>
    <t>GFCE  GovAg,  Non market output, free</t>
  </si>
  <si>
    <t>Tb_GFCE321</t>
  </si>
  <si>
    <t>GFCE  GovAg, Compensation of Employees</t>
  </si>
  <si>
    <t>Tb_GFCE322</t>
  </si>
  <si>
    <t>GFCE  GovAg, Purchases of Goods and Services</t>
  </si>
  <si>
    <t>Tb_GFCE323</t>
  </si>
  <si>
    <t>GFCE  GovAg, less sales</t>
  </si>
  <si>
    <t>Tb_GFCE324</t>
  </si>
  <si>
    <t>GFCE  GovSt, Non Market Output, free</t>
  </si>
  <si>
    <t>Tb_GFCE331</t>
  </si>
  <si>
    <t>GFCE  GovSt, Compensation of Employees</t>
  </si>
  <si>
    <t>Tb_GFCE332</t>
  </si>
  <si>
    <t>GFCE  GovSt, Purchases of Goods and Services</t>
  </si>
  <si>
    <t>Tb_GFCE333</t>
  </si>
  <si>
    <t>GFCE  GovSt, less sales</t>
  </si>
  <si>
    <t>Tb_GFCE334</t>
  </si>
  <si>
    <t>GFCE  SSF, Non Market Output, free</t>
  </si>
  <si>
    <t>Tb_GFCE341</t>
  </si>
  <si>
    <t>GFCE  SSF, Compensation of Employees</t>
  </si>
  <si>
    <t>Tb_GFCE342</t>
  </si>
  <si>
    <t>GFCE  SSF, Purchases of Goods and Services</t>
  </si>
  <si>
    <t>Tb_GFCE343</t>
  </si>
  <si>
    <t>GFCE  SSF, less sales</t>
  </si>
  <si>
    <t>Tb_GFCE344</t>
  </si>
  <si>
    <t>GFCE  GovAll, Non Market Output, free</t>
  </si>
  <si>
    <t>Tb_GFCE351</t>
  </si>
  <si>
    <t>GFCE  GovAll, Compensation of Employees</t>
  </si>
  <si>
    <t>Tb_GFCE352</t>
  </si>
  <si>
    <t>GFCE  GovAll, Purchases of Goods and Services</t>
  </si>
  <si>
    <t>Tb_GFCE353</t>
  </si>
  <si>
    <t>GFCE  GovAll, less sales</t>
  </si>
  <si>
    <t>Tb_GFCE354</t>
  </si>
  <si>
    <t>Tdef_GFCE</t>
  </si>
  <si>
    <t>GFCE</t>
  </si>
  <si>
    <t>GDPE constant prices</t>
  </si>
  <si>
    <t>Tb_GDPE_KP_E_P301</t>
  </si>
  <si>
    <t>Tb_GDPE_KP_E_P301_D1</t>
  </si>
  <si>
    <t>Tb_GDPE_KP_E_P301_P2</t>
  </si>
  <si>
    <t>Tb_GDPE_KP_E_P301_P1312</t>
  </si>
  <si>
    <t>Tb_GDPE_KP_E_P302_P303</t>
  </si>
  <si>
    <t>Tb_GDPE_KP_E_P3021</t>
  </si>
  <si>
    <t>Tb_GDPE_KP_E_P3022</t>
  </si>
  <si>
    <t>Tb_GDPE_KP_E_P3022_dwell</t>
  </si>
  <si>
    <t>Tb_GDPE_KP_E_P3022_oth</t>
  </si>
  <si>
    <t>Tb_GDPE_KP_E_P303</t>
  </si>
  <si>
    <t>Tb_GDPE_KP_E_P51</t>
  </si>
  <si>
    <t>Tb_GDPE_KP_E_P51_F</t>
  </si>
  <si>
    <t>Tb_GDPE_KP_E_P51_oth</t>
  </si>
  <si>
    <t>Tb_GDPE_KP_E_P52</t>
  </si>
  <si>
    <t>Tb_GDPE_KP_E_GDE</t>
  </si>
  <si>
    <t>Tb_GDPE_KP_E_P6</t>
  </si>
  <si>
    <t>Re-Exports - Goods</t>
  </si>
  <si>
    <t>Tb_GDPE_KP_E_P64</t>
  </si>
  <si>
    <t>Exports - Goods</t>
  </si>
  <si>
    <t>Tb_GDPE_KP_E_P61</t>
  </si>
  <si>
    <t>Exports: Services</t>
  </si>
  <si>
    <t>Tb_GDPE_KP_E_P62</t>
  </si>
  <si>
    <t>Exports: Tourism (Goods &amp; Services)</t>
  </si>
  <si>
    <t>Tb_GDPE_KP_E_P631</t>
  </si>
  <si>
    <t>Exports (embassies)</t>
  </si>
  <si>
    <t>Tb_GDPE_KP_E_P632</t>
  </si>
  <si>
    <t>Tb_GDPE_KP_E_P7</t>
  </si>
  <si>
    <t>Imports : Food, beverages, tobacco</t>
  </si>
  <si>
    <t>Tb_GDPE_KP_E_P71_Food</t>
  </si>
  <si>
    <t>Imports : Fuel</t>
  </si>
  <si>
    <t>Tb_GDPE_KP_E_P71_fuel</t>
  </si>
  <si>
    <t>Imports : Other</t>
  </si>
  <si>
    <t>Tb_GDPE_KP_E_P71_oth</t>
  </si>
  <si>
    <t>Imports : Services</t>
  </si>
  <si>
    <t>Tb_GDPE_KP_E_P72</t>
  </si>
  <si>
    <t>Tb_GDPE_KP_E_GDP(E)</t>
  </si>
  <si>
    <t>Tb_GDPE_KP_E_Z4</t>
  </si>
  <si>
    <t>Expenditure on GDP: GDP(P)</t>
  </si>
  <si>
    <t>Tb_GDPE_KP_E_GDP(P)</t>
  </si>
  <si>
    <t>GDPE current prices</t>
  </si>
  <si>
    <t>Tb_GDPE_CP_E_P301</t>
  </si>
  <si>
    <t>Tb_GDPE_CP_E_P301_D1</t>
  </si>
  <si>
    <t>Tb_GDPE_CP_E_P301_P2</t>
  </si>
  <si>
    <t>Tb_GDPE_CP_E_P301_P1312</t>
  </si>
  <si>
    <t>Tb_GDPE_CP_E_P302_P303</t>
  </si>
  <si>
    <t>Tb_GDPE_CP_E_P3021</t>
  </si>
  <si>
    <t>Tb_GDPE_CP_E_P3022</t>
  </si>
  <si>
    <t>Tb_GDPE_CP_E_P3022_dwell</t>
  </si>
  <si>
    <t>Tb_GDPE_CP_E_P3022_oth</t>
  </si>
  <si>
    <t>Tb_GDPE_CP_E_P303</t>
  </si>
  <si>
    <t>Tb_GDPE_CP_E_P51</t>
  </si>
  <si>
    <t>Tb_GDPE_CP_E_P51_F</t>
  </si>
  <si>
    <t>Tb_GDPE_CP_E_P51_oth</t>
  </si>
  <si>
    <t>Tb_GDPE_CP_E_P52</t>
  </si>
  <si>
    <t>Tb_GDPE_CP_E_GDE</t>
  </si>
  <si>
    <t>Tb_GDPE_CP_E_P6</t>
  </si>
  <si>
    <t>Tb_GDPE_CP_E_P64</t>
  </si>
  <si>
    <t>Tb_GDPE_CP_E_P61</t>
  </si>
  <si>
    <t>Tb_GDPE_CP_E_P62</t>
  </si>
  <si>
    <t>Tb_GDPE_CP_E_P631</t>
  </si>
  <si>
    <t>Tb_GDPE_CP_E_P632</t>
  </si>
  <si>
    <t>Tb_GDPE_CP_E_P7</t>
  </si>
  <si>
    <t>Tb_GDPE_CP_E_P71_Food</t>
  </si>
  <si>
    <t>Tb_GDPE_CP_E_P71_fuel</t>
  </si>
  <si>
    <t>Tb_GDPE_CP_E_P71_oth</t>
  </si>
  <si>
    <t>Tb_GDPE_CP_E_P72</t>
  </si>
  <si>
    <t>Tb_GDPE_CP_E_GDP(E)</t>
  </si>
  <si>
    <t>Tb_GDPE_CP_E_Z4</t>
  </si>
  <si>
    <t>Tb_GDPE_CP_E_GDP(P)</t>
  </si>
  <si>
    <t>Chain Volumes indicator</t>
  </si>
  <si>
    <t>Tb_GDPE_KV_E_GDP(E)</t>
  </si>
  <si>
    <t>Statstab GDP(E), KP</t>
  </si>
  <si>
    <t>Statstab GDP(E), CP</t>
  </si>
  <si>
    <t>Statstab GDP(E), KV</t>
  </si>
  <si>
    <t>Tdef_GDPE_kp</t>
  </si>
  <si>
    <t>Tdef_GDPE_kv</t>
  </si>
  <si>
    <t>Tdef_GDPE_cp</t>
  </si>
  <si>
    <t>GDPE_kp</t>
  </si>
  <si>
    <t>GDPE_kv</t>
  </si>
  <si>
    <t>GDPE_cp</t>
  </si>
  <si>
    <t>Tb_BopSum</t>
  </si>
  <si>
    <t>StatsTab: BoP Summary</t>
  </si>
  <si>
    <t>Tb_BopDet</t>
  </si>
  <si>
    <t>StatsTab: BoP Detail</t>
  </si>
  <si>
    <t>Tb_IIP</t>
  </si>
  <si>
    <t>StatsTab: IIP</t>
  </si>
  <si>
    <t>Tb_ExtDebt</t>
  </si>
  <si>
    <t>StatsTab: ExtDebt</t>
  </si>
  <si>
    <t>Tdef_BopSum</t>
  </si>
  <si>
    <t>Tdef_BopDet</t>
  </si>
  <si>
    <t>Tdef_IIP</t>
  </si>
  <si>
    <t>Tdef_ExtDebt1</t>
  </si>
  <si>
    <t>Tb_BopSum1</t>
  </si>
  <si>
    <t>Tb_BopSum1A01</t>
  </si>
  <si>
    <t>Tb_BopSum1A02</t>
  </si>
  <si>
    <t>Tb_BopSum1A03</t>
  </si>
  <si>
    <t>Tb_BopSum1A04</t>
  </si>
  <si>
    <t>Tb_BopSum1A05</t>
  </si>
  <si>
    <t>Tb_BopSum1A06</t>
  </si>
  <si>
    <t>Tb_BopSum1A07</t>
  </si>
  <si>
    <t>Tb_BopSum1A08</t>
  </si>
  <si>
    <t>Tb_BopSum1A09</t>
  </si>
  <si>
    <t>Tb_BopSum1A10</t>
  </si>
  <si>
    <t>Tb_BopSum1A11</t>
  </si>
  <si>
    <t>Tb_BopSum1A12</t>
  </si>
  <si>
    <t>Tb_BopSum1A13</t>
  </si>
  <si>
    <t>Tb_BopSum1A14</t>
  </si>
  <si>
    <t>Tb_BopSum1A15</t>
  </si>
  <si>
    <t>Tb_BopSum1A16</t>
  </si>
  <si>
    <t>Tb_BopSum1A17</t>
  </si>
  <si>
    <t>Tb_BopSum1A18</t>
  </si>
  <si>
    <t>Tb_BopSum1B01</t>
  </si>
  <si>
    <t>Tb_BopSum1B02</t>
  </si>
  <si>
    <t>Tb_BopSum1B03</t>
  </si>
  <si>
    <t>Tb_BopSum1B04</t>
  </si>
  <si>
    <t>Tb_BopSum1B05</t>
  </si>
  <si>
    <t>Tb_BopSum1B06</t>
  </si>
  <si>
    <t>Tb_BopSum1B07</t>
  </si>
  <si>
    <t>Tb_BopSum1B08</t>
  </si>
  <si>
    <t>Tb_BopSum1B09</t>
  </si>
  <si>
    <t>Tb_BopSum1B10</t>
  </si>
  <si>
    <t>Tb_BopSum1C01</t>
  </si>
  <si>
    <t>Tb_BopSum1C02</t>
  </si>
  <si>
    <t>Tb_BopSum1C03</t>
  </si>
  <si>
    <t>Tb_BopSum1C04</t>
  </si>
  <si>
    <t>Tb_BopSum1C05</t>
  </si>
  <si>
    <t>Tb_BopSum1C06</t>
  </si>
  <si>
    <t>Tb_BopSum1C07</t>
  </si>
  <si>
    <t>Tb_BopSum1C08</t>
  </si>
  <si>
    <t>Tb_BopSum1C09</t>
  </si>
  <si>
    <t>Tb_BopSum1C10</t>
  </si>
  <si>
    <t>Tb_BopSum1C11</t>
  </si>
  <si>
    <t>Tb_BopSum2</t>
  </si>
  <si>
    <t>Tb_BopSum201</t>
  </si>
  <si>
    <t>Tb_BopSum202</t>
  </si>
  <si>
    <t>Tb_BopSum203</t>
  </si>
  <si>
    <t>Tb_BopSum204</t>
  </si>
  <si>
    <t>Tb_BopSum205</t>
  </si>
  <si>
    <t>Tb_BopSum206</t>
  </si>
  <si>
    <t>Tb_BopSum207</t>
  </si>
  <si>
    <t>Tb_BopSum3</t>
  </si>
  <si>
    <t>Tb_BopSum301</t>
  </si>
  <si>
    <t>Tb_BopSum302</t>
  </si>
  <si>
    <t>Tb_BopSum303</t>
  </si>
  <si>
    <t>Tb_BopSum304</t>
  </si>
  <si>
    <t>Tb_BopSum305</t>
  </si>
  <si>
    <t>Tb_BopSum306</t>
  </si>
  <si>
    <t>Tb_BopSum307</t>
  </si>
  <si>
    <t>Tb_BopSum308</t>
  </si>
  <si>
    <t>Tb_BopSum309</t>
  </si>
  <si>
    <t>Tb_BopSum310</t>
  </si>
  <si>
    <t>Tb_BopSum4</t>
  </si>
  <si>
    <t>Tb_BopDet1</t>
  </si>
  <si>
    <t>Tb_BopDet1A01</t>
  </si>
  <si>
    <t>Tb_BopDet1A03</t>
  </si>
  <si>
    <t>Tb_BopDet1A04</t>
  </si>
  <si>
    <t>Tb_BopDet1A05</t>
  </si>
  <si>
    <t>Tb_BopDet1A06</t>
  </si>
  <si>
    <t>Tb_BopDet1A07</t>
  </si>
  <si>
    <t>Tb_BopDet1A08</t>
  </si>
  <si>
    <t>Tb_BopDet1A09</t>
  </si>
  <si>
    <t>Tb_BopDet1A10</t>
  </si>
  <si>
    <t>Tb_BopDet1A11</t>
  </si>
  <si>
    <t>Tb_BopDet1A12</t>
  </si>
  <si>
    <t>Tb_BopDet1A13</t>
  </si>
  <si>
    <t>Tb_BopDet1A14</t>
  </si>
  <si>
    <t>Tb_BopDet1A15</t>
  </si>
  <si>
    <t>Tb_BopDet1A16</t>
  </si>
  <si>
    <t>Tb_BopDet1A17</t>
  </si>
  <si>
    <t>Tb_BopDet1A18</t>
  </si>
  <si>
    <t>Tb_BopDet1A19</t>
  </si>
  <si>
    <t>Tb_BopDet1A20</t>
  </si>
  <si>
    <t>Tb_BopDet1A21</t>
  </si>
  <si>
    <t>Tb_BopDet1A22</t>
  </si>
  <si>
    <t>Tb_BopDet1A23</t>
  </si>
  <si>
    <t>Tb_BopDet1A24</t>
  </si>
  <si>
    <t>Tb_BopDet1A25</t>
  </si>
  <si>
    <t>Tb_BopDet1A26</t>
  </si>
  <si>
    <t>Tb_BopDet1A27</t>
  </si>
  <si>
    <t>Tb_BopDet1A28</t>
  </si>
  <si>
    <t>Tb_BopDet1A29</t>
  </si>
  <si>
    <t>Tb_BopDet1A30</t>
  </si>
  <si>
    <t>Tb_BopDet1A31</t>
  </si>
  <si>
    <t>Tb_BopDet1B01</t>
  </si>
  <si>
    <t>Tb_BopDet1B02</t>
  </si>
  <si>
    <t>Tb_BopDet1B03</t>
  </si>
  <si>
    <t>Tb_BopDet1B04</t>
  </si>
  <si>
    <t>Tb_BopDet1B05</t>
  </si>
  <si>
    <t>Tb_BopDet1B06</t>
  </si>
  <si>
    <t>Tb_BopDet1B07</t>
  </si>
  <si>
    <t>Tb_BopDet1B08</t>
  </si>
  <si>
    <t>Tb_BopDet1B09</t>
  </si>
  <si>
    <t>Tb_BopDet1B10</t>
  </si>
  <si>
    <t>Tb_BopDet1B11</t>
  </si>
  <si>
    <t>Tb_BopDet1B12</t>
  </si>
  <si>
    <t>Tb_BopDet1B13</t>
  </si>
  <si>
    <t>Tb_BopDet1C01</t>
  </si>
  <si>
    <t>Tb_BopDet1C02</t>
  </si>
  <si>
    <t>Tb_BopDet1C03</t>
  </si>
  <si>
    <t>Tb_BopDet1C04</t>
  </si>
  <si>
    <t>Tb_BopDet1C05</t>
  </si>
  <si>
    <t>Tb_BopDet1C06</t>
  </si>
  <si>
    <t>Tb_BopDet1C07</t>
  </si>
  <si>
    <t>Tb_BopDet1C08</t>
  </si>
  <si>
    <t>Tb_BopDet1C09</t>
  </si>
  <si>
    <t>Tb_BopDet1C10</t>
  </si>
  <si>
    <t>Tb_BopDet1C11</t>
  </si>
  <si>
    <t>Tb_BopDet1C12</t>
  </si>
  <si>
    <t>Tb_BopDet1C13</t>
  </si>
  <si>
    <t>Tb_BopDet1C14</t>
  </si>
  <si>
    <t>Tb_BopDet1C15</t>
  </si>
  <si>
    <t>Tb_BopDet1C16</t>
  </si>
  <si>
    <t>Tb_BopDet1C17</t>
  </si>
  <si>
    <t>Tb_BopDet1C18</t>
  </si>
  <si>
    <t>Tb_BopDet2</t>
  </si>
  <si>
    <t>Tb_BopDet201</t>
  </si>
  <si>
    <t>Tb_BopDet202</t>
  </si>
  <si>
    <t>Tb_BopDet203</t>
  </si>
  <si>
    <t>Tb_BopDet204</t>
  </si>
  <si>
    <t>Tb_BopDet205</t>
  </si>
  <si>
    <t>Tb_BopDet206</t>
  </si>
  <si>
    <t>Tb_BopDet207</t>
  </si>
  <si>
    <t>Tb_BopDet3</t>
  </si>
  <si>
    <t>Tb_BopDet301</t>
  </si>
  <si>
    <t>Tb_BopDet302</t>
  </si>
  <si>
    <t>Tb_BopDet303</t>
  </si>
  <si>
    <t>Tb_BopDet304</t>
  </si>
  <si>
    <t>Tb_BopDet305</t>
  </si>
  <si>
    <t>Tb_BopDet306</t>
  </si>
  <si>
    <t>Tb_BopDet307</t>
  </si>
  <si>
    <t>Tb_BopDet308</t>
  </si>
  <si>
    <t>Tb_BopDet309</t>
  </si>
  <si>
    <t>Tb_BopDet310</t>
  </si>
  <si>
    <t>Tb_BopDet311</t>
  </si>
  <si>
    <t>Tb_BopDet312</t>
  </si>
  <si>
    <t>Tb_BopDet313</t>
  </si>
  <si>
    <t>Tb_BopDet314</t>
  </si>
  <si>
    <t>Tb_BopDet315</t>
  </si>
  <si>
    <t>Tb_BopDet316</t>
  </si>
  <si>
    <t>Tb_BopDet317</t>
  </si>
  <si>
    <t>Tb_BopDet318</t>
  </si>
  <si>
    <t>Tb_BopDet319</t>
  </si>
  <si>
    <t>Tb_BopDet4</t>
  </si>
  <si>
    <t>Tb_IIP_01</t>
  </si>
  <si>
    <t>Tb_IIP_02</t>
  </si>
  <si>
    <t>Tb_IIP_03</t>
  </si>
  <si>
    <t>Tb_IIP_04</t>
  </si>
  <si>
    <t>Tb_IIP_05</t>
  </si>
  <si>
    <t>Tb_IIP_06</t>
  </si>
  <si>
    <t>Tb_IIP_07</t>
  </si>
  <si>
    <t>Tb_IIP_08</t>
  </si>
  <si>
    <t>Tb_IIP_09</t>
  </si>
  <si>
    <t>Tb_IIP_10</t>
  </si>
  <si>
    <t>Tb_IIP_11</t>
  </si>
  <si>
    <t>Tb_IIP_12</t>
  </si>
  <si>
    <t>Tb_IIP_13</t>
  </si>
  <si>
    <t>Tb_IIP_14</t>
  </si>
  <si>
    <t>Tb_IIP_15</t>
  </si>
  <si>
    <t>Tb_IIP_16</t>
  </si>
  <si>
    <t>Tb_IIP_17</t>
  </si>
  <si>
    <t>Tb_IIP_18</t>
  </si>
  <si>
    <t>Tb_IIP_19</t>
  </si>
  <si>
    <t>Tb_IIP_20</t>
  </si>
  <si>
    <t>Tb_IIP_21</t>
  </si>
  <si>
    <t>Tb_IIP_22</t>
  </si>
  <si>
    <t>Tb_IIP_23</t>
  </si>
  <si>
    <t>Tb_IIP_24</t>
  </si>
  <si>
    <t>Tb_IIP_25</t>
  </si>
  <si>
    <t>Tb_IIP_26</t>
  </si>
  <si>
    <t>Tb_IIP_27</t>
  </si>
  <si>
    <t>Tb_IIP_28</t>
  </si>
  <si>
    <t>Tb_IIP_29</t>
  </si>
  <si>
    <t>Tb_IIP_30</t>
  </si>
  <si>
    <t>Tb_IIP_31</t>
  </si>
  <si>
    <t>Tb_IIP_32</t>
  </si>
  <si>
    <t>Tb_IIP_33</t>
  </si>
  <si>
    <t>Tb_IIP_34</t>
  </si>
  <si>
    <t>Tb_ExtDebt_01</t>
  </si>
  <si>
    <t>Tb_ExtDebt_02</t>
  </si>
  <si>
    <t>Tb_ExtDebt_03</t>
  </si>
  <si>
    <t>Tb_ExtDebt_04</t>
  </si>
  <si>
    <t>Tb_ExtDebt_05</t>
  </si>
  <si>
    <t>External debt (adjusted) as % of GDP</t>
  </si>
  <si>
    <t>Tb_ExtDebt_06</t>
  </si>
  <si>
    <t>Tb_ExtDebt_07</t>
  </si>
  <si>
    <t>Tb_ExtDebt_08</t>
  </si>
  <si>
    <t>Tb_ExtDebt_09</t>
  </si>
  <si>
    <t>External Debt: National Government</t>
  </si>
  <si>
    <t>Tb_ExtDebt_10</t>
  </si>
  <si>
    <t>Tb_ExtDebt_11</t>
  </si>
  <si>
    <t>Tb_ExtDebt_12</t>
  </si>
  <si>
    <t>Tb_ExtDebt_13</t>
  </si>
  <si>
    <t>Tb_ExtDebt_14</t>
  </si>
  <si>
    <t>External Debt: Public Sector Enterprises</t>
  </si>
  <si>
    <t>Tb_ExtDebt_15</t>
  </si>
  <si>
    <t>Tb_ExtDebt_16</t>
  </si>
  <si>
    <t>Tb_ExtDebt_17</t>
  </si>
  <si>
    <t>Tb_ExtDebt_18</t>
  </si>
  <si>
    <t>Tb_ExtDebt_19</t>
  </si>
  <si>
    <t>GDP, at constant FY2015 prices, $ million (ave. GDP(P) and GDP(E)</t>
  </si>
  <si>
    <t>Table S1    Palau summary economic indicators, FY2000-FY2019</t>
  </si>
  <si>
    <t>Table 2a    Palau current and constant price GDP, GDP per capita, FY2000-FY2019</t>
  </si>
  <si>
    <t>Table 2b    Palau income measures in current prices and real terms, FY2000-FY2019</t>
  </si>
  <si>
    <t>Table 2c    Palau constant price GDP(P) production by industry, FY2000-FY2019</t>
  </si>
  <si>
    <t>Table 2d    Palau constant price GDP(P) production by industry, contribution to change, FY2000-FY2019</t>
  </si>
  <si>
    <t>List of Statistical Tables, Palau FY2019</t>
  </si>
  <si>
    <t>Table 2e    Palau current price GDP(P) production by industry, FY2000-FY2019</t>
  </si>
  <si>
    <t>Table 2f     Palau share of GDP(P) production by industry, current prices, FY2000-FY2019</t>
  </si>
  <si>
    <t>Table 2g    Palau implicit GDP(P) price deflators by industry, FY2000-FY2019</t>
  </si>
  <si>
    <t>Table 2h    Palau implicit GDP(P) price deflators by industry, Contribution to Change , FY2000-FY2019</t>
  </si>
  <si>
    <t>Table 2i     Palau constant price GDP(P) production by institutional sector, FY2000-FY2019</t>
  </si>
  <si>
    <t>Table 2j     Palau constant price GDP(P) production by institutional sector, contribution to change, FY2000-FY2019</t>
  </si>
  <si>
    <t>Table 2k    Palau current price GDP(P) production by institutional sector, FY2000-FY2019</t>
  </si>
  <si>
    <t>Table 2l     Palau share of GDP(P) production by institutional sector, current prices, FY2000-FY2019</t>
  </si>
  <si>
    <t>Table 2m   Palau implicit GDP(P) production price deflators by institutional sector, FY2000-FY2019</t>
  </si>
  <si>
    <t>Table 2n    Palau implicit GDP(P) production price deflators by institutional sector, contribution to change, FY2000-FY2019</t>
  </si>
  <si>
    <t>Table 2o    Palau GDP by income component, current prices, FY2000-FY2019</t>
  </si>
  <si>
    <t>Table 2p    Palau share of GDP by income component, current prices, FY2000-FY2019</t>
  </si>
  <si>
    <t>Table 2q    Palau current price GDP(P) production by institutional sector and income components, FY2000-FY2019</t>
  </si>
  <si>
    <t>Table 2r     Palau constant price GDP(E) expenditure, FY2005-FY2019</t>
  </si>
  <si>
    <t>Table 2s    Palau constant price GDP(E) expenditure, contribution to change, FY2006-FY2019</t>
  </si>
  <si>
    <t>Table 2t     Palau current price GDP(E) expenditure, FY2007-FY2019</t>
  </si>
  <si>
    <t>Table 2u    Palau share of GDP(E) expenditure, current prices, FY2005-FY2019</t>
  </si>
  <si>
    <t>Table 2v    Palau implicit GDP(E) expenditure, price deflators, FY2006-FY2019</t>
  </si>
  <si>
    <t>Table 2w   Palau summary of Household Consumption Expenditure, FY2005-FY2019</t>
  </si>
  <si>
    <t>Table 2x    Palau summary of Government Final Consumption Expenditure, by Product, FY2005-FY2019</t>
  </si>
  <si>
    <t>Table 2y    Palau summary of Government Final Consumption Expenditure, by Institution and component, FY2005-FY2019</t>
  </si>
  <si>
    <t>Table 3a    Employment by institutional sector, numbers, FY2000-FY2019</t>
  </si>
  <si>
    <t>Table 3b    Employment by institutional sector, wage costs, FY2000-FY2019</t>
  </si>
  <si>
    <t>Table 3c    Employment by institutional sector, average wage and salary rates, FY2000-FY2019</t>
  </si>
  <si>
    <t>Table 3d    Employment by institutional sector, average real wage and salary rates, FY2000-FY2019</t>
  </si>
  <si>
    <t>Table 3e    Employment by institutional sector, numbers, Palau citizens, FY2000-FY2019</t>
  </si>
  <si>
    <t>Table 3f     Employment by institutional sector, wage costs, Palau citizens, FY2000-FY2019</t>
  </si>
  <si>
    <t>Table 3g    Employment by institutional sector, average wage and salary rates, Palau citizens, FY2000-FY2019</t>
  </si>
  <si>
    <t>Table 3h    Employment by institutional sector, average real wage and salary rates, Palau citizens, FY2000-FY2019</t>
  </si>
  <si>
    <t>Table 3i     Employment by institutional sector, numbers, Foreign citizens, FY2000-FY2019</t>
  </si>
  <si>
    <t>Table 3j     Employment by institutional sector, wage costs, Foreign citizens, FY2000-FY2019</t>
  </si>
  <si>
    <t>Table 3k    Employment by institutional sector, average wage and salary rates, Foreign citizens, FY2000-FY2019</t>
  </si>
  <si>
    <t>Table 3l     Employment by institutional sector, average real wage and salary rates, Foreign citizens, FY2000-FY2019</t>
  </si>
  <si>
    <t>Table 3m   Employment by industry, numbers, FY2000-FY2019</t>
  </si>
  <si>
    <t>Table 3n    Employment by industry, wage costs, FY2000-FY2019</t>
  </si>
  <si>
    <t>Table 3o    Employment by industry, average wage and salary rates, FY2000-FY2019</t>
  </si>
  <si>
    <t>Table 3p    Employment by industry, average real wage and salary rates, FY2000-FY2019</t>
  </si>
  <si>
    <t>Table 3q    Employment, by industry, numbers, Palau citizens, FY2000-FY2019</t>
  </si>
  <si>
    <t>Table 3r     Employment by industry, wage costs, Palau citizens, FY2000-FY2019</t>
  </si>
  <si>
    <t>Table 3s    Employment by industry, average wage and salary rates, Palau Citizens, FY2000-FY2019</t>
  </si>
  <si>
    <t>Table 3t     Employment by industry, average real wage and salary rates, Palau citizens, FY2000-FY2019</t>
  </si>
  <si>
    <t>Table 3u    Employment, by industry, numbers, Foreign citizens, FY2000-FY2019</t>
  </si>
  <si>
    <t>Table 3v    Employment by industry, wage costs, Foreign citizens, FY2000-FY2019</t>
  </si>
  <si>
    <t>Table 3w   Employment by industry, average wage and salary rates, Foreign citizens, FY2000-FY2019</t>
  </si>
  <si>
    <t>Table 3x    Employment by industry, average real wage and salary rates, Foreign citizens, FY2000-FY2019</t>
  </si>
  <si>
    <t>Table 4a    National government employment by department, FY2010-FY2019</t>
  </si>
  <si>
    <t>Table 4b    National government wage costs by department, FY2010-FY2019</t>
  </si>
  <si>
    <t>Table 4c    National government average wage and salary rates by department, FY2010-FY2019</t>
  </si>
  <si>
    <t>Table 4d    National government employment by COFOG1, FY2010-FY2019</t>
  </si>
  <si>
    <t>Table 4e    National government wage costs by COFOG, FY2010-FY2019</t>
  </si>
  <si>
    <t>Table 4f     National government average wage and salary rates by COFOG,  FY2010-FY2019</t>
  </si>
  <si>
    <t>Table 5a    Visitors to Palau by nationality (tourists plus business):  FY2000-FY2019</t>
  </si>
  <si>
    <t>Table 5b    Length of stay, visitors to Palau by nationality: FY2008-FY2019</t>
  </si>
  <si>
    <t>Table 5c    Visitor Nights spent in Palau by nationality: FY2008-FY2019</t>
  </si>
  <si>
    <t>Table 5d    Palau summary of Tourism Expenditure and Receipts, current prices, FY2000-FY2019</t>
  </si>
  <si>
    <t>Table 5e    Palau Estimated direct Value Added generated from Tourism receipts, current prices, FY2000-FY2019</t>
  </si>
  <si>
    <t>Table 5f     Palau, Direct employment in Tourism, FY2000-FY2019</t>
  </si>
  <si>
    <t>Table 5g    Visitor Arrivals, by airline type and nationality, FY2008-FY2019</t>
  </si>
  <si>
    <t>Table 5h    Visitor Nights, by Hotel Grade, FY2008-FY2019</t>
  </si>
  <si>
    <t>Table 5i     Hotel Occupancy Rates, by Hotel Grade, FY2008-FY2019</t>
  </si>
  <si>
    <t>Table 5j     Hotel Gross Revenue (US$ million), by Hotel Grade, FY2008-FY2019</t>
  </si>
  <si>
    <t>Table 5k    Hotel Average room rates, by Hotel Grade, FY2008-FY2019</t>
  </si>
  <si>
    <t>Table 5l     Number of Available Rooms, FY2008-FY2019</t>
  </si>
  <si>
    <t>Table 5m   Hotel Average room rates, by nationality of guests, FY2008-FY2019</t>
  </si>
  <si>
    <t>Table 6a     Depository Corporations Survey (DCS), end of period, FY2014-FY2019</t>
  </si>
  <si>
    <t>Table 6b     Financial Corporations Survey (DCS), end of period, FY2014-FY2019</t>
  </si>
  <si>
    <t>Table 6c     Deposits by Institution, end of period, FY2014-FY2019</t>
  </si>
  <si>
    <t>Table 6d     Lending by Industry, end of period, FY2014-FY2019</t>
  </si>
  <si>
    <t>Table 6e     Interest rates on deposits and loans, deposit money banks, FY2010-FY2019</t>
  </si>
  <si>
    <t>Table 6f      Income and expense of deposit money banks, FY2010-FY2019</t>
  </si>
  <si>
    <t>Table 7a    Palau Consumer Price Index (CPI) COICOP format, all items by major groups, FY2017-FY2019</t>
  </si>
  <si>
    <t>Table 7b    Palau Consumer Price Index (CPI), COICOP format, domestic items by major groups, FY2017-FY2019</t>
  </si>
  <si>
    <t>Table 7c    Palau Consumer Price Index (CPI), COICOP format, imported items by major groups, FY2017-FY2019</t>
  </si>
  <si>
    <t>Table 8a    Palau imports by HS Sections, FY2007-FY2019</t>
  </si>
  <si>
    <t>Table 8b    Palau imports by Broad Economic Classifaction (BEC), FY2007-FY2019</t>
  </si>
  <si>
    <t>Table 8c    Palau imports by Region and Main Countries of Origin, FY2007-FY2019</t>
  </si>
  <si>
    <t>Table 8d    Palau Balance of Payments (summary), FY2000-FY2019</t>
  </si>
  <si>
    <t>Table 8e    Palau Balance of Payments (detail), FY2000-FY2019</t>
  </si>
  <si>
    <t>Table 8f     Palau International investment position, FY2000-FY2019</t>
  </si>
  <si>
    <t>Table 8g    External debt and debt service, Palau national government and state owned enterprises, FY2000-FY2019</t>
  </si>
  <si>
    <t>Table 9a    National government finances (GFS 2014 format, summary), FY2000-FY2019</t>
  </si>
  <si>
    <t>Table 9b    National government finances (GFS 2014 format, detail), FY2000-FY2019</t>
  </si>
  <si>
    <t>Estimated outstanding principal September 2019, $'000</t>
  </si>
  <si>
    <t>FY15 dollars</t>
  </si>
  <si>
    <t>Housing and agriculture (on-lent to NDBP)</t>
  </si>
  <si>
    <t>Koror Airai Sanitation Project (on-lent to PPUC)</t>
  </si>
  <si>
    <t>ICT internet connectivity (on-lent to BSCC)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</si>
</sst>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0"/>
    <numFmt numFmtId="166" formatCode="0.0"/>
    <numFmt numFmtId="167" formatCode="_(* #,##0_);_(* \(#,##0\);_(* &quot;-&quot;??_);_(@_)"/>
    <numFmt numFmtId="168" formatCode="General_)"/>
    <numFmt numFmtId="169" formatCode="_(* #,##0.0_);_(* \(#,##0.0\);_(* &quot;-&quot;??_);_(@_)"/>
    <numFmt numFmtId="170" formatCode="_(* #,##0.0_);_(* \(#,##0.0\);_(* &quot;-&quot;?_);_(@_)"/>
    <numFmt numFmtId="171" formatCode="#,##0.0;\-#,##0.0;\~"/>
    <numFmt numFmtId="172" formatCode="#,##0;\-#,##0;\~"/>
    <numFmt numFmtId="173" formatCode="#,##0.000"/>
    <numFmt numFmtId="174" formatCode="#,##0.000;\-#,##0.000;#"/>
    <numFmt numFmtId="175" formatCode="#,##0.000;\-#,##0.000;#.00"/>
    <numFmt numFmtId="176" formatCode="_-* #,##0.000_-;\-* #,##0.000_-;_-* &quot;-&quot;??_-;_-@_-"/>
    <numFmt numFmtId="177" formatCode="&quot;   &quot;@"/>
    <numFmt numFmtId="178" formatCode="&quot;      &quot;@"/>
    <numFmt numFmtId="179" formatCode="&quot;         &quot;@"/>
    <numFmt numFmtId="180" formatCode="&quot;            &quot;@"/>
    <numFmt numFmtId="181" formatCode="&quot;               &quot;@"/>
    <numFmt numFmtId="182" formatCode="[Black][&gt;0.05]#,##0.0;[Black][&lt;-0.05]\-#,##0.0;;"/>
    <numFmt numFmtId="183" formatCode="[Black][&gt;0.5]#,##0;[Black][&lt;-0.5]\-#,##0;;"/>
    <numFmt numFmtId="184" formatCode="#,##0_)"/>
    <numFmt numFmtId="185" formatCode="#,##0.0_);[Red]\(#,##0.0\)"/>
    <numFmt numFmtId="186" formatCode="_-* #,##0.00\ [$€-1]_-;\-* #,##0.00\ [$€-1]_-;_-* &quot;-&quot;??\ [$€-1]_-"/>
    <numFmt numFmtId="187" formatCode="_-* #,##0\ _F_-;\-* #,##0\ _F_-;_-* &quot;-&quot;\ _F_-;_-@_-"/>
    <numFmt numFmtId="188" formatCode="_-* #,##0.00\ _F_-;\-* #,##0.00\ _F_-;_-* &quot;-&quot;??\ _F_-;_-@_-"/>
    <numFmt numFmtId="189" formatCode="_-* #,##0\ &quot;F&quot;_-;\-* #,##0\ &quot;F&quot;_-;_-* &quot;-&quot;\ &quot;F&quot;_-;_-@_-"/>
    <numFmt numFmtId="190" formatCode="_-* #,##0.00\ &quot;F&quot;_-;\-* #,##0.00\ &quot;F&quot;_-;_-* &quot;-&quot;??\ &quot;F&quot;_-;_-@_-"/>
    <numFmt numFmtId="191" formatCode="[&gt;=0.05]#,##0.0;[&lt;=-0.05]\-#,##0.0;?0.0"/>
    <numFmt numFmtId="192" formatCode="[Black]#,##0.0;[Black]\-#,##0.0;;"/>
    <numFmt numFmtId="193" formatCode="&quot;$&quot;#,##0"/>
    <numFmt numFmtId="194" formatCode="#,##0.0;\-#,##0.0;#"/>
    <numFmt numFmtId="195" formatCode="_-&quot;$&quot;* #,##0_-;\-&quot;$&quot;* #,##0_-;_-&quot;$&quot;* &quot;-&quot;??_-;_-@_-"/>
    <numFmt numFmtId="196" formatCode="#,##0;\-#,##0;#"/>
    <numFmt numFmtId="197" formatCode="[$€-2]\ #,##0"/>
    <numFmt numFmtId="198" formatCode="#,##0.0000"/>
  </numFmts>
  <fonts count="1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color theme="1"/>
      <name val="Arial"/>
      <family val="2"/>
    </font>
    <font>
      <sz val="10"/>
      <color theme="1"/>
      <name val="Arial"/>
      <family val="2"/>
    </font>
    <font>
      <sz val="10"/>
      <name val="Arial"/>
      <family val="2"/>
    </font>
    <font>
      <sz val="10"/>
      <color theme="1"/>
      <name val="Arial"/>
      <family val="2"/>
    </font>
    <font>
      <sz val="10"/>
      <name val="Arial"/>
      <family val="2"/>
    </font>
    <font>
      <sz val="11"/>
      <color theme="1"/>
      <name val="Calibri"/>
      <family val="2"/>
      <scheme val="minor"/>
    </font>
    <font>
      <sz val="10"/>
      <name val="Arial"/>
      <family val="2"/>
    </font>
    <font>
      <sz val="8"/>
      <name val="Arial"/>
      <family val="2"/>
    </font>
    <font>
      <u/>
      <sz val="7.5"/>
      <color indexed="12"/>
      <name val="Arial"/>
      <family val="2"/>
    </font>
    <font>
      <vertAlign val="superscript"/>
      <sz val="10"/>
      <name val="Arial"/>
      <family val="2"/>
    </font>
    <font>
      <sz val="12"/>
      <name val="Arial"/>
      <family val="2"/>
    </font>
    <font>
      <sz val="10"/>
      <name val="Arial"/>
      <family val="2"/>
    </font>
    <font>
      <sz val="10"/>
      <color indexed="8"/>
      <name val="Arial"/>
      <family val="2"/>
    </font>
    <font>
      <sz val="8"/>
      <color indexed="8"/>
      <name val="Arial"/>
      <family val="2"/>
    </font>
    <font>
      <b/>
      <sz val="10"/>
      <color indexed="8"/>
      <name val="Arial"/>
      <family val="2"/>
    </font>
    <font>
      <i/>
      <sz val="10"/>
      <color indexed="8"/>
      <name val="Arial"/>
      <family val="2"/>
    </font>
    <font>
      <sz val="12"/>
      <name val="Times New Roman"/>
      <family val="1"/>
    </font>
    <font>
      <i/>
      <sz val="10"/>
      <name val="Arial"/>
      <family val="2"/>
    </font>
    <font>
      <i/>
      <sz val="9"/>
      <name val="Arial"/>
      <family val="2"/>
    </font>
    <font>
      <b/>
      <sz val="10"/>
      <name val="Arial"/>
      <family val="2"/>
    </font>
    <font>
      <b/>
      <i/>
      <sz val="10"/>
      <name val="Arial"/>
      <family val="2"/>
    </font>
    <font>
      <b/>
      <sz val="10"/>
      <name val="Arial"/>
      <family val="2"/>
    </font>
    <font>
      <b/>
      <sz val="11"/>
      <name val="Helv"/>
    </font>
    <font>
      <sz val="10"/>
      <name val="Times New Roman"/>
      <family val="1"/>
    </font>
    <font>
      <sz val="11"/>
      <color indexed="8"/>
      <name val="Arial"/>
      <family val="2"/>
    </font>
    <font>
      <sz val="10"/>
      <name val="Arial"/>
      <family val="2"/>
    </font>
    <font>
      <sz val="13"/>
      <name val="Arial"/>
      <family val="2"/>
    </font>
    <font>
      <i/>
      <sz val="13"/>
      <name val="Arial"/>
      <family val="2"/>
    </font>
    <font>
      <b/>
      <sz val="10"/>
      <color indexed="8"/>
      <name val="Arial"/>
      <family val="2"/>
    </font>
    <font>
      <sz val="10"/>
      <color indexed="8"/>
      <name val="Arial"/>
      <family val="2"/>
    </font>
    <font>
      <sz val="8"/>
      <color indexed="8"/>
      <name val="Arial"/>
      <family val="2"/>
    </font>
    <font>
      <b/>
      <sz val="8"/>
      <color indexed="8"/>
      <name val="Arial"/>
      <family val="2"/>
    </font>
    <font>
      <i/>
      <sz val="10"/>
      <color indexed="8"/>
      <name val="Arial"/>
      <family val="2"/>
    </font>
    <font>
      <b/>
      <sz val="10"/>
      <color indexed="12"/>
      <name val="Arial"/>
      <family val="2"/>
    </font>
    <font>
      <vertAlign val="superscript"/>
      <sz val="10"/>
      <color indexed="8"/>
      <name val="Arial"/>
      <family val="2"/>
    </font>
    <font>
      <sz val="10"/>
      <color theme="1"/>
      <name val="Arial"/>
      <family val="2"/>
    </font>
    <font>
      <b/>
      <sz val="10"/>
      <color theme="1"/>
      <name val="Arial"/>
      <family val="2"/>
    </font>
    <font>
      <sz val="13"/>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sz val="10"/>
      <color rgb="FF0033CC"/>
      <name val="Arial"/>
      <family val="2"/>
    </font>
    <font>
      <sz val="12"/>
      <color rgb="FF0033CC"/>
      <name val="Arial"/>
      <family val="2"/>
    </font>
    <font>
      <b/>
      <sz val="12"/>
      <name val="Arial"/>
      <family val="2"/>
    </font>
    <font>
      <sz val="10"/>
      <name val="Courier"/>
      <family val="3"/>
    </font>
    <font>
      <sz val="9"/>
      <name val="Times New Roman"/>
      <family val="1"/>
    </font>
    <font>
      <sz val="10"/>
      <color indexed="8"/>
      <name val="Arial Narrow"/>
      <family val="2"/>
    </font>
    <font>
      <b/>
      <sz val="18"/>
      <name val="Arial"/>
      <family val="2"/>
    </font>
    <font>
      <u/>
      <sz val="10"/>
      <color indexed="12"/>
      <name val="Times New Roman"/>
      <family val="1"/>
    </font>
    <font>
      <u/>
      <sz val="12"/>
      <color theme="10"/>
      <name val="Times New Roman"/>
      <family val="1"/>
    </font>
    <font>
      <sz val="10"/>
      <color theme="1"/>
      <name val="Arial Narrow"/>
      <family val="2"/>
    </font>
    <font>
      <b/>
      <vertAlign val="superscript"/>
      <sz val="10"/>
      <color indexed="8"/>
      <name val="Arial"/>
      <family val="2"/>
    </font>
    <font>
      <i/>
      <sz val="10"/>
      <color indexed="12"/>
      <name val="Arial"/>
      <family val="2"/>
    </font>
    <font>
      <sz val="12"/>
      <color theme="1"/>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u/>
      <sz val="7.5"/>
      <color indexed="36"/>
      <name val="Arial"/>
      <family val="2"/>
    </font>
    <font>
      <sz val="11"/>
      <name val="Tms Rmn"/>
    </font>
    <font>
      <i/>
      <sz val="9"/>
      <color indexed="8"/>
      <name val="Arial"/>
      <family val="2"/>
    </font>
    <font>
      <b/>
      <sz val="11"/>
      <color theme="1"/>
      <name val="Calibri"/>
      <family val="2"/>
      <scheme val="minor"/>
    </font>
    <font>
      <i/>
      <sz val="10"/>
      <color theme="1"/>
      <name val="Arial"/>
      <family val="2"/>
    </font>
    <font>
      <i/>
      <sz val="10"/>
      <color theme="1"/>
      <name val="Calibri"/>
      <family val="2"/>
      <scheme val="minor"/>
    </font>
    <font>
      <sz val="10"/>
      <color theme="7" tint="-0.499984740745262"/>
      <name val="Calibri"/>
      <family val="2"/>
      <scheme val="minor"/>
    </font>
    <font>
      <i/>
      <sz val="10"/>
      <name val="Calibri"/>
      <family val="2"/>
      <scheme val="minor"/>
    </font>
    <font>
      <sz val="10"/>
      <name val="Arial"/>
      <family val="2"/>
    </font>
    <font>
      <b/>
      <i/>
      <sz val="10"/>
      <color theme="1"/>
      <name val="Arial"/>
      <family val="2"/>
    </font>
    <font>
      <b/>
      <sz val="10"/>
      <color rgb="FF0070C0"/>
      <name val="Arial"/>
      <family val="2"/>
    </font>
    <font>
      <sz val="10"/>
      <color rgb="FF0070C0"/>
      <name val="Arial"/>
      <family val="2"/>
    </font>
    <font>
      <u/>
      <sz val="10"/>
      <color theme="10"/>
      <name val="Arial"/>
      <family val="2"/>
    </font>
    <font>
      <u/>
      <sz val="11"/>
      <color theme="10"/>
      <name val="Calibri"/>
      <family val="2"/>
      <scheme val="minor"/>
    </font>
    <font>
      <sz val="10"/>
      <color rgb="FF00B050"/>
      <name val="Calibri"/>
      <family val="2"/>
      <scheme val="minor"/>
    </font>
    <font>
      <sz val="10"/>
      <color indexed="8"/>
      <name val="Calibri"/>
      <family val="2"/>
      <scheme val="minor"/>
    </font>
    <font>
      <sz val="9"/>
      <color indexed="81"/>
      <name val="Tahoma"/>
      <family val="2"/>
    </font>
    <font>
      <sz val="10"/>
      <color rgb="FFFF0000"/>
      <name val="Arial"/>
      <family val="2"/>
    </font>
    <font>
      <b/>
      <sz val="9"/>
      <color indexed="81"/>
      <name val="Tahoma"/>
      <family val="2"/>
    </font>
    <font>
      <i/>
      <sz val="8"/>
      <color indexed="8"/>
      <name val="Arial"/>
      <family val="2"/>
    </font>
    <font>
      <sz val="9"/>
      <color indexed="8"/>
      <name val="Arial"/>
      <family val="2"/>
    </font>
    <font>
      <b/>
      <i/>
      <sz val="8"/>
      <color indexed="8"/>
      <name val="Arial"/>
      <family val="2"/>
    </font>
    <font>
      <b/>
      <sz val="8"/>
      <name val="Arial"/>
      <family val="2"/>
    </font>
    <font>
      <i/>
      <sz val="8"/>
      <name val="Arial"/>
      <family val="2"/>
    </font>
    <font>
      <sz val="8"/>
      <color rgb="FF0033CC"/>
      <name val="Arial"/>
      <family val="2"/>
    </font>
    <font>
      <b/>
      <i/>
      <sz val="12"/>
      <name val="Arial"/>
      <family val="2"/>
    </font>
    <font>
      <sz val="10"/>
      <color rgb="FF00B050"/>
      <name val="Arial"/>
      <family val="2"/>
    </font>
    <font>
      <b/>
      <sz val="10"/>
      <color rgb="FF00B050"/>
      <name val="Arial"/>
      <family val="2"/>
    </font>
    <font>
      <sz val="9"/>
      <name val="Arial"/>
      <family val="2"/>
    </font>
    <font>
      <sz val="9"/>
      <color theme="1"/>
      <name val="Calibri"/>
      <family val="2"/>
      <scheme val="minor"/>
    </font>
    <font>
      <i/>
      <sz val="10"/>
      <color rgb="FF00B050"/>
      <name val="Arial"/>
      <family val="2"/>
    </font>
    <font>
      <i/>
      <sz val="10"/>
      <color rgb="FF00B050"/>
      <name val="Calibri"/>
      <family val="2"/>
      <scheme val="minor"/>
    </font>
    <font>
      <b/>
      <i/>
      <sz val="10"/>
      <color rgb="FF00B050"/>
      <name val="Calibri"/>
      <family val="2"/>
      <scheme val="minor"/>
    </font>
    <font>
      <b/>
      <sz val="9"/>
      <name val="Arial"/>
      <family val="2"/>
    </font>
    <font>
      <sz val="9"/>
      <color theme="1"/>
      <name val="Arial"/>
      <family val="2"/>
    </font>
    <font>
      <sz val="11"/>
      <color indexed="8"/>
      <name val="Calibri"/>
      <family val="2"/>
      <scheme val="minor"/>
    </font>
    <font>
      <sz val="10"/>
      <color rgb="FF339966"/>
      <name val="Arial"/>
      <family val="2"/>
    </font>
    <font>
      <sz val="11"/>
      <color rgb="FF00B050"/>
      <name val="Calibri"/>
      <family val="2"/>
      <scheme val="minor"/>
    </font>
    <font>
      <i/>
      <sz val="9"/>
      <color rgb="FF00B050"/>
      <name val="Arial"/>
      <family val="2"/>
    </font>
    <font>
      <sz val="9"/>
      <color rgb="FF339966"/>
      <name val="Arial"/>
      <family val="2"/>
    </font>
    <font>
      <b/>
      <sz val="9"/>
      <color rgb="FF00B050"/>
      <name val="Arial"/>
      <family val="2"/>
    </font>
    <font>
      <sz val="9"/>
      <color rgb="FF00B050"/>
      <name val="Arial"/>
      <family val="2"/>
    </font>
    <font>
      <i/>
      <sz val="9"/>
      <color theme="1"/>
      <name val="Calibri"/>
      <family val="2"/>
      <scheme val="minor"/>
    </font>
    <font>
      <i/>
      <sz val="9"/>
      <color rgb="FF00B050"/>
      <name val="Calibri"/>
      <family val="2"/>
      <scheme val="minor"/>
    </font>
    <font>
      <b/>
      <i/>
      <sz val="9"/>
      <color rgb="FF00B050"/>
      <name val="Calibri"/>
      <family val="2"/>
      <scheme val="minor"/>
    </font>
    <font>
      <sz val="9"/>
      <color rgb="FF00B050"/>
      <name val="Calibri"/>
      <family val="2"/>
      <scheme val="minor"/>
    </font>
    <font>
      <i/>
      <sz val="11"/>
      <color theme="1"/>
      <name val="Calibri"/>
      <family val="2"/>
      <scheme val="minor"/>
    </font>
    <font>
      <b/>
      <i/>
      <sz val="10"/>
      <color rgb="FF00B050"/>
      <name val="Arial"/>
      <family val="2"/>
    </font>
  </fonts>
  <fills count="12">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solid">
        <fgColor indexed="35"/>
        <bgColor indexed="64"/>
      </patternFill>
    </fill>
    <fill>
      <patternFill patternType="solid">
        <fgColor indexed="43"/>
        <bgColor indexed="64"/>
      </patternFill>
    </fill>
    <fill>
      <patternFill patternType="solid">
        <fgColor indexed="11"/>
        <bgColor indexed="64"/>
      </patternFill>
    </fill>
    <fill>
      <patternFill patternType="solid">
        <fgColor indexed="13"/>
        <bgColor indexed="64"/>
      </patternFill>
    </fill>
    <fill>
      <patternFill patternType="solid">
        <fgColor theme="8" tint="0.59999389629810485"/>
        <bgColor indexed="64"/>
      </patternFill>
    </fill>
    <fill>
      <patternFill patternType="solid">
        <fgColor indexed="65"/>
        <bgColor indexed="64"/>
      </patternFill>
    </fill>
  </fills>
  <borders count="3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thin">
        <color indexed="22"/>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auto="1"/>
      </bottom>
      <diagonal/>
    </border>
  </borders>
  <cellStyleXfs count="190">
    <xf numFmtId="0" fontId="0" fillId="0" borderId="0"/>
    <xf numFmtId="43" fontId="18" fillId="0" borderId="0" applyFont="0" applyFill="0" applyBorder="0" applyAlignment="0" applyProtection="0"/>
    <xf numFmtId="43" fontId="23" fillId="0" borderId="0" applyFont="0" applyFill="0" applyBorder="0" applyAlignment="0" applyProtection="0"/>
    <xf numFmtId="168" fontId="34" fillId="0" borderId="0">
      <alignment horizontal="left"/>
    </xf>
    <xf numFmtId="0" fontId="20" fillId="0" borderId="0" applyNumberFormat="0" applyFill="0" applyBorder="0" applyAlignment="0" applyProtection="0">
      <alignment vertical="top"/>
      <protection locked="0"/>
    </xf>
    <xf numFmtId="0" fontId="23" fillId="0" borderId="0"/>
    <xf numFmtId="0" fontId="24" fillId="0" borderId="0"/>
    <xf numFmtId="0" fontId="28" fillId="0" borderId="0"/>
    <xf numFmtId="0" fontId="18" fillId="0" borderId="0"/>
    <xf numFmtId="9" fontId="18" fillId="0" borderId="0" applyFont="0" applyFill="0" applyBorder="0" applyAlignment="0" applyProtection="0"/>
    <xf numFmtId="9" fontId="23" fillId="0" borderId="0" applyFont="0" applyFill="0" applyBorder="0" applyAlignment="0" applyProtection="0"/>
    <xf numFmtId="0" fontId="17" fillId="0" borderId="0"/>
    <xf numFmtId="0" fontId="18" fillId="0" borderId="0"/>
    <xf numFmtId="43" fontId="18" fillId="0" borderId="0" applyFont="0" applyFill="0" applyBorder="0" applyAlignment="0" applyProtection="0"/>
    <xf numFmtId="168" fontId="59" fillId="0" borderId="0"/>
    <xf numFmtId="0" fontId="28" fillId="0" borderId="0"/>
    <xf numFmtId="0" fontId="35" fillId="0" borderId="0"/>
    <xf numFmtId="43" fontId="35" fillId="0" borderId="0" applyFont="0" applyFill="0" applyBorder="0" applyAlignment="0" applyProtection="0"/>
    <xf numFmtId="0" fontId="24" fillId="0" borderId="0">
      <alignment vertical="top"/>
    </xf>
    <xf numFmtId="177" fontId="60" fillId="0" borderId="0" applyFont="0" applyFill="0" applyBorder="0" applyAlignment="0" applyProtection="0"/>
    <xf numFmtId="178" fontId="60" fillId="0" borderId="0" applyFont="0" applyFill="0" applyBorder="0" applyAlignment="0" applyProtection="0"/>
    <xf numFmtId="179" fontId="60" fillId="0" borderId="0" applyFont="0" applyFill="0" applyBorder="0" applyAlignment="0" applyProtection="0"/>
    <xf numFmtId="180" fontId="60" fillId="0" borderId="0" applyFont="0" applyFill="0" applyBorder="0" applyAlignment="0" applyProtection="0"/>
    <xf numFmtId="181" fontId="60"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1" fontId="2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5" fontId="18" fillId="0" borderId="0" applyFont="0" applyFill="0" applyBorder="0" applyAlignment="0" applyProtection="0"/>
    <xf numFmtId="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2" fillId="0" borderId="0" applyNumberFormat="0" applyFont="0" applyFill="0" applyAlignment="0" applyProtection="0"/>
    <xf numFmtId="0" fontId="58" fillId="0" borderId="0" applyNumberFormat="0" applyFont="0" applyFill="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165" fontId="60" fillId="0" borderId="0" applyFont="0" applyFill="0" applyBorder="0" applyAlignment="0" applyProtection="0"/>
    <xf numFmtId="3" fontId="60" fillId="0" borderId="0" applyFont="0" applyFill="0" applyBorder="0" applyAlignment="0" applyProtection="0"/>
    <xf numFmtId="0" fontId="65" fillId="0" borderId="0"/>
    <xf numFmtId="0" fontId="17" fillId="0" borderId="0"/>
    <xf numFmtId="0" fontId="17" fillId="0" borderId="0"/>
    <xf numFmtId="0" fontId="17" fillId="0" borderId="0"/>
    <xf numFmtId="0" fontId="17" fillId="0" borderId="0"/>
    <xf numFmtId="0" fontId="28" fillId="0" borderId="0"/>
    <xf numFmtId="0" fontId="35" fillId="0" borderId="0" applyBorder="0"/>
    <xf numFmtId="0" fontId="35" fillId="0" borderId="0" applyBorder="0"/>
    <xf numFmtId="0" fontId="18" fillId="0" borderId="0"/>
    <xf numFmtId="0" fontId="35" fillId="0" borderId="0" applyBorder="0"/>
    <xf numFmtId="0" fontId="35" fillId="0" borderId="0">
      <alignment vertical="top"/>
    </xf>
    <xf numFmtId="0" fontId="35" fillId="0" borderId="0" applyBorder="0"/>
    <xf numFmtId="0" fontId="35" fillId="0" borderId="0" applyBorder="0"/>
    <xf numFmtId="0" fontId="35" fillId="0" borderId="0" applyBorder="0"/>
    <xf numFmtId="0" fontId="35" fillId="0" borderId="0" applyBorder="0"/>
    <xf numFmtId="0" fontId="35" fillId="0" borderId="0" applyBorder="0"/>
    <xf numFmtId="0" fontId="35" fillId="0" borderId="0" applyBorder="0"/>
    <xf numFmtId="0" fontId="35" fillId="0" borderId="0"/>
    <xf numFmtId="0" fontId="35" fillId="0" borderId="0" applyBorder="0"/>
    <xf numFmtId="0" fontId="35" fillId="0" borderId="0" applyBorder="0"/>
    <xf numFmtId="0" fontId="35" fillId="0" borderId="0" applyBorder="0"/>
    <xf numFmtId="0" fontId="35"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applyBorder="0"/>
    <xf numFmtId="0" fontId="17" fillId="0" borderId="0"/>
    <xf numFmtId="0" fontId="17" fillId="0" borderId="0"/>
    <xf numFmtId="0" fontId="17" fillId="0" borderId="0"/>
    <xf numFmtId="0" fontId="17" fillId="0" borderId="0"/>
    <xf numFmtId="0" fontId="35" fillId="0" borderId="0" applyBorder="0"/>
    <xf numFmtId="0" fontId="35" fillId="0" borderId="0" applyBorder="0"/>
    <xf numFmtId="0" fontId="35" fillId="0" borderId="0"/>
    <xf numFmtId="0" fontId="35" fillId="0" borderId="0"/>
    <xf numFmtId="9" fontId="28" fillId="0" borderId="0" applyFont="0" applyFill="0" applyBorder="0" applyAlignment="0" applyProtection="0"/>
    <xf numFmtId="182" fontId="60" fillId="0" borderId="0" applyFont="0" applyFill="0" applyBorder="0" applyAlignment="0" applyProtection="0"/>
    <xf numFmtId="183" fontId="60" fillId="0" borderId="0" applyFont="0" applyFill="0" applyBorder="0" applyAlignment="0" applyProtection="0"/>
    <xf numFmtId="184" fontId="35" fillId="0" borderId="0" applyFill="0" applyBorder="0" applyAlignment="0"/>
    <xf numFmtId="0" fontId="18" fillId="0" borderId="0"/>
    <xf numFmtId="0" fontId="18" fillId="0" borderId="14" applyNumberFormat="0" applyFont="0" applyBorder="0" applyAlignment="0" applyProtection="0"/>
    <xf numFmtId="0" fontId="18" fillId="0" borderId="0"/>
    <xf numFmtId="9" fontId="18" fillId="0" borderId="0" applyFont="0" applyFill="0" applyBorder="0" applyAlignment="0" applyProtection="0"/>
    <xf numFmtId="9" fontId="35" fillId="0" borderId="0" applyFont="0" applyFill="0" applyBorder="0" applyAlignment="0" applyProtection="0"/>
    <xf numFmtId="0" fontId="28" fillId="0" borderId="0"/>
    <xf numFmtId="9" fontId="17"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0" fillId="0" borderId="0"/>
    <xf numFmtId="0" fontId="69" fillId="2" borderId="15">
      <alignment horizontal="right" vertical="center"/>
    </xf>
    <xf numFmtId="0" fontId="70" fillId="2" borderId="15">
      <alignment horizontal="right" vertical="center"/>
    </xf>
    <xf numFmtId="0" fontId="10" fillId="2" borderId="16"/>
    <xf numFmtId="0" fontId="71" fillId="3" borderId="15">
      <alignment horizontal="center" vertical="center"/>
    </xf>
    <xf numFmtId="0" fontId="69" fillId="2" borderId="15">
      <alignment horizontal="right" vertical="center"/>
    </xf>
    <xf numFmtId="0" fontId="10" fillId="2" borderId="0"/>
    <xf numFmtId="0" fontId="72" fillId="2" borderId="15">
      <alignment horizontal="left" vertical="center"/>
    </xf>
    <xf numFmtId="0" fontId="72" fillId="2" borderId="17">
      <alignment vertical="center"/>
    </xf>
    <xf numFmtId="0" fontId="73" fillId="2" borderId="18">
      <alignment vertical="center"/>
    </xf>
    <xf numFmtId="0" fontId="72" fillId="2" borderId="15"/>
    <xf numFmtId="0" fontId="70" fillId="2" borderId="15">
      <alignment horizontal="right" vertical="center"/>
    </xf>
    <xf numFmtId="0" fontId="74" fillId="4" borderId="15">
      <alignment horizontal="left" vertical="center"/>
    </xf>
    <xf numFmtId="0" fontId="74" fillId="4" borderId="15">
      <alignment horizontal="left" vertical="center"/>
    </xf>
    <xf numFmtId="0" fontId="75" fillId="2" borderId="15">
      <alignment horizontal="left" vertical="center"/>
    </xf>
    <xf numFmtId="0" fontId="36" fillId="2" borderId="16"/>
    <xf numFmtId="0" fontId="71" fillId="5" borderId="15">
      <alignment horizontal="left" vertical="center"/>
    </xf>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38" fontId="19" fillId="5" borderId="0" applyNumberFormat="0" applyBorder="0" applyAlignment="0" applyProtection="0"/>
    <xf numFmtId="10" fontId="19" fillId="2" borderId="15" applyNumberFormat="0" applyBorder="0" applyAlignment="0" applyProtection="0"/>
    <xf numFmtId="0" fontId="7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87" fontId="10" fillId="0" borderId="0" applyFont="0" applyFill="0" applyBorder="0" applyAlignment="0" applyProtection="0"/>
    <xf numFmtId="188"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77" fillId="0" borderId="0"/>
    <xf numFmtId="0" fontId="9" fillId="0" borderId="0"/>
    <xf numFmtId="0" fontId="9" fillId="0" borderId="0"/>
    <xf numFmtId="0" fontId="9" fillId="0" borderId="0"/>
    <xf numFmtId="191" fontId="35" fillId="0" borderId="0" applyFill="0" applyBorder="0" applyAlignment="0" applyProtection="0">
      <alignment horizontal="right"/>
    </xf>
    <xf numFmtId="10" fontId="10" fillId="0" borderId="0" applyFont="0" applyFill="0" applyBorder="0" applyAlignment="0" applyProtection="0"/>
    <xf numFmtId="192" fontId="77" fillId="0" borderId="0" applyFont="0" applyFill="0" applyBorder="0" applyAlignment="0" applyProtection="0"/>
    <xf numFmtId="0" fontId="60" fillId="0" borderId="0"/>
    <xf numFmtId="0" fontId="8" fillId="0" borderId="0"/>
    <xf numFmtId="9" fontId="8" fillId="0" borderId="0" applyFont="0" applyFill="0" applyBorder="0" applyAlignment="0" applyProtection="0"/>
    <xf numFmtId="44" fontId="84" fillId="0" borderId="0" applyFont="0" applyFill="0" applyBorder="0" applyAlignment="0" applyProtection="0"/>
    <xf numFmtId="0" fontId="24" fillId="0" borderId="0"/>
    <xf numFmtId="0" fontId="7" fillId="0" borderId="0"/>
    <xf numFmtId="0" fontId="7" fillId="0" borderId="0"/>
    <xf numFmtId="0" fontId="11" fillId="0" borderId="0"/>
    <xf numFmtId="0" fontId="88" fillId="0" borderId="0" applyNumberFormat="0" applyFill="0" applyBorder="0" applyAlignment="0" applyProtection="0"/>
    <xf numFmtId="0" fontId="89"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0" fontId="6" fillId="0" borderId="0"/>
    <xf numFmtId="0" fontId="5" fillId="0" borderId="0"/>
    <xf numFmtId="166" fontId="10" fillId="0" borderId="0"/>
    <xf numFmtId="0" fontId="4" fillId="0" borderId="0"/>
    <xf numFmtId="0" fontId="10" fillId="11" borderId="0"/>
  </cellStyleXfs>
  <cellXfs count="940">
    <xf numFmtId="0" fontId="0" fillId="0" borderId="0" xfId="0"/>
    <xf numFmtId="0" fontId="0" fillId="0" borderId="0" xfId="0" applyAlignment="1">
      <alignment horizontal="center"/>
    </xf>
    <xf numFmtId="3" fontId="0" fillId="0" borderId="0" xfId="0" applyNumberFormat="1"/>
    <xf numFmtId="164" fontId="0" fillId="0" borderId="0" xfId="9" applyNumberFormat="1" applyFont="1"/>
    <xf numFmtId="0" fontId="0" fillId="0" borderId="0" xfId="0" applyAlignment="1">
      <alignment vertical="top"/>
    </xf>
    <xf numFmtId="0" fontId="0" fillId="0" borderId="1" xfId="0" applyBorder="1" applyAlignment="1">
      <alignment vertical="top"/>
    </xf>
    <xf numFmtId="3" fontId="0" fillId="0" borderId="1" xfId="0" applyNumberFormat="1" applyBorder="1" applyAlignment="1">
      <alignment vertical="top"/>
    </xf>
    <xf numFmtId="164" fontId="0" fillId="0" borderId="1" xfId="9" applyNumberFormat="1" applyFont="1" applyBorder="1" applyAlignment="1">
      <alignment vertical="top"/>
    </xf>
    <xf numFmtId="164" fontId="0" fillId="0" borderId="1" xfId="9" applyNumberFormat="1" applyFont="1" applyBorder="1" applyAlignment="1">
      <alignment horizontal="center" vertical="top"/>
    </xf>
    <xf numFmtId="0" fontId="0" fillId="0" borderId="2" xfId="0" applyBorder="1"/>
    <xf numFmtId="164" fontId="0" fillId="0" borderId="4" xfId="9" applyNumberFormat="1" applyFont="1" applyBorder="1" applyAlignment="1">
      <alignment horizontal="center" vertical="top"/>
    </xf>
    <xf numFmtId="164" fontId="0" fillId="0" borderId="6" xfId="9" applyNumberFormat="1" applyFont="1" applyBorder="1" applyAlignment="1">
      <alignment horizontal="center" vertical="top"/>
    </xf>
    <xf numFmtId="0" fontId="0" fillId="0" borderId="6" xfId="0" applyBorder="1" applyAlignment="1">
      <alignment vertical="center"/>
    </xf>
    <xf numFmtId="0" fontId="0" fillId="0" borderId="6" xfId="0" applyBorder="1" applyAlignment="1">
      <alignment horizontal="center" vertical="center"/>
    </xf>
    <xf numFmtId="0" fontId="0" fillId="0" borderId="0" xfId="0" applyAlignment="1">
      <alignment horizontal="left" indent="3"/>
    </xf>
    <xf numFmtId="0" fontId="22" fillId="0" borderId="0" xfId="0" applyFont="1"/>
    <xf numFmtId="3" fontId="0" fillId="0" borderId="9" xfId="0" applyNumberFormat="1" applyBorder="1"/>
    <xf numFmtId="3" fontId="0" fillId="0" borderId="7" xfId="0" applyNumberFormat="1" applyBorder="1"/>
    <xf numFmtId="164" fontId="0" fillId="0" borderId="9" xfId="9" applyNumberFormat="1" applyFont="1" applyBorder="1"/>
    <xf numFmtId="164" fontId="0" fillId="0" borderId="7" xfId="9" applyNumberFormat="1" applyFont="1" applyBorder="1"/>
    <xf numFmtId="164" fontId="0" fillId="0" borderId="8" xfId="9" applyNumberFormat="1" applyFont="1" applyBorder="1" applyAlignment="1">
      <alignment vertical="top"/>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vertical="center"/>
    </xf>
    <xf numFmtId="0" fontId="0" fillId="0" borderId="1" xfId="0" applyBorder="1" applyAlignment="1">
      <alignment vertical="center"/>
    </xf>
    <xf numFmtId="0" fontId="0" fillId="0" borderId="0" xfId="0" applyAlignment="1">
      <alignment horizontal="left" indent="1"/>
    </xf>
    <xf numFmtId="0" fontId="0" fillId="0" borderId="0" xfId="0" applyAlignment="1">
      <alignment horizontal="left" indent="2"/>
    </xf>
    <xf numFmtId="0" fontId="0" fillId="0" borderId="8"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 fontId="0" fillId="0" borderId="10" xfId="0" applyNumberFormat="1" applyBorder="1"/>
    <xf numFmtId="0" fontId="0" fillId="0" borderId="10" xfId="0" applyBorder="1"/>
    <xf numFmtId="0" fontId="22" fillId="0" borderId="0" xfId="0" applyFont="1" applyAlignment="1">
      <alignment horizontal="left"/>
    </xf>
    <xf numFmtId="0" fontId="23" fillId="0" borderId="0" xfId="0" applyFont="1"/>
    <xf numFmtId="0" fontId="24" fillId="0" borderId="6" xfId="0" applyFont="1" applyBorder="1" applyAlignment="1">
      <alignment horizontal="right" vertical="center"/>
    </xf>
    <xf numFmtId="166" fontId="0" fillId="0" borderId="0" xfId="0" applyNumberFormat="1"/>
    <xf numFmtId="166" fontId="0" fillId="0" borderId="1" xfId="0" applyNumberFormat="1" applyBorder="1" applyAlignment="1">
      <alignment vertical="top"/>
    </xf>
    <xf numFmtId="164" fontId="18" fillId="0" borderId="2" xfId="9" applyNumberFormat="1" applyBorder="1"/>
    <xf numFmtId="164" fontId="18" fillId="0" borderId="0" xfId="9" applyNumberFormat="1"/>
    <xf numFmtId="0" fontId="0" fillId="0" borderId="0" xfId="0" applyAlignment="1">
      <alignment horizontal="right"/>
    </xf>
    <xf numFmtId="0" fontId="0" fillId="0" borderId="2" xfId="0" applyBorder="1" applyAlignment="1">
      <alignment horizontal="right" vertical="center" wrapText="1"/>
    </xf>
    <xf numFmtId="0" fontId="0" fillId="0" borderId="1" xfId="0" applyBorder="1" applyAlignment="1">
      <alignment horizontal="right" vertical="top"/>
    </xf>
    <xf numFmtId="49" fontId="25" fillId="0" borderId="6" xfId="0" applyNumberFormat="1" applyFont="1" applyBorder="1" applyAlignment="1">
      <alignment horizontal="center" vertical="center"/>
    </xf>
    <xf numFmtId="0" fontId="24" fillId="0" borderId="0" xfId="0" applyFont="1"/>
    <xf numFmtId="49" fontId="24" fillId="0" borderId="0" xfId="0" applyNumberFormat="1" applyFont="1" applyAlignment="1">
      <alignment horizontal="center"/>
    </xf>
    <xf numFmtId="0" fontId="0" fillId="0" borderId="0" xfId="0" applyAlignment="1">
      <alignment horizontal="right" wrapText="1"/>
    </xf>
    <xf numFmtId="0" fontId="0" fillId="0" borderId="6" xfId="0" applyBorder="1" applyAlignment="1">
      <alignment horizontal="right" wrapText="1"/>
    </xf>
    <xf numFmtId="0" fontId="0" fillId="0" borderId="0" xfId="0" applyAlignment="1">
      <alignment horizontal="left"/>
    </xf>
    <xf numFmtId="0" fontId="28" fillId="0" borderId="0" xfId="0" applyFont="1"/>
    <xf numFmtId="0" fontId="22" fillId="0" borderId="0" xfId="0" applyFont="1" applyAlignment="1">
      <alignment vertical="center"/>
    </xf>
    <xf numFmtId="0" fontId="23" fillId="0" borderId="0" xfId="0" applyFont="1" applyAlignment="1">
      <alignment vertical="top"/>
    </xf>
    <xf numFmtId="0" fontId="23" fillId="0" borderId="0" xfId="0" applyFont="1" applyAlignment="1">
      <alignment horizontal="left"/>
    </xf>
    <xf numFmtId="0" fontId="23" fillId="0" borderId="0" xfId="0" applyFont="1" applyAlignment="1">
      <alignment vertical="center"/>
    </xf>
    <xf numFmtId="0" fontId="30" fillId="0" borderId="0" xfId="0" applyFont="1" applyAlignment="1">
      <alignment horizontal="left"/>
    </xf>
    <xf numFmtId="0" fontId="18" fillId="0" borderId="0" xfId="0" applyFont="1"/>
    <xf numFmtId="0" fontId="33" fillId="0" borderId="1" xfId="0" applyFont="1" applyBorder="1" applyAlignment="1">
      <alignment horizontal="center" vertical="top"/>
    </xf>
    <xf numFmtId="0" fontId="33" fillId="0" borderId="1" xfId="0" applyFont="1" applyBorder="1" applyAlignment="1">
      <alignment vertical="top"/>
    </xf>
    <xf numFmtId="3" fontId="33" fillId="0" borderId="1" xfId="0" applyNumberFormat="1" applyFont="1" applyBorder="1" applyAlignment="1">
      <alignment vertical="top"/>
    </xf>
    <xf numFmtId="0" fontId="33" fillId="0" borderId="0" xfId="0" applyFont="1" applyAlignment="1">
      <alignment vertical="top"/>
    </xf>
    <xf numFmtId="9" fontId="0" fillId="0" borderId="0" xfId="9" applyFont="1"/>
    <xf numFmtId="10" fontId="0" fillId="0" borderId="0" xfId="9" applyNumberFormat="1" applyFont="1"/>
    <xf numFmtId="167" fontId="0" fillId="0" borderId="0" xfId="1" applyNumberFormat="1" applyFont="1"/>
    <xf numFmtId="1" fontId="0" fillId="0" borderId="0" xfId="0" applyNumberFormat="1"/>
    <xf numFmtId="0" fontId="36" fillId="0" borderId="0" xfId="0" applyFont="1"/>
    <xf numFmtId="0" fontId="0" fillId="0" borderId="9" xfId="0" applyBorder="1"/>
    <xf numFmtId="0" fontId="39" fillId="0" borderId="0" xfId="0" applyFont="1" applyAlignment="1">
      <alignment horizontal="left"/>
    </xf>
    <xf numFmtId="0" fontId="31" fillId="0" borderId="0" xfId="0" applyFont="1"/>
    <xf numFmtId="164" fontId="41" fillId="0" borderId="0" xfId="9" applyNumberFormat="1" applyFont="1"/>
    <xf numFmtId="164" fontId="40" fillId="0" borderId="0" xfId="9" applyNumberFormat="1" applyFont="1"/>
    <xf numFmtId="165" fontId="41" fillId="0" borderId="0" xfId="0" applyNumberFormat="1" applyFont="1"/>
    <xf numFmtId="165" fontId="40" fillId="0" borderId="0" xfId="0" applyNumberFormat="1" applyFont="1"/>
    <xf numFmtId="0" fontId="24" fillId="0" borderId="6" xfId="0" applyFont="1" applyBorder="1" applyAlignment="1">
      <alignment horizontal="center" vertical="center"/>
    </xf>
    <xf numFmtId="49" fontId="42" fillId="0" borderId="0" xfId="0" applyNumberFormat="1" applyFont="1" applyAlignment="1">
      <alignment horizontal="center"/>
    </xf>
    <xf numFmtId="0" fontId="41" fillId="0" borderId="0" xfId="0" applyFont="1" applyAlignment="1">
      <alignment horizontal="left" indent="1"/>
    </xf>
    <xf numFmtId="0" fontId="37" fillId="0" borderId="0" xfId="0" applyFont="1"/>
    <xf numFmtId="0" fontId="24" fillId="0" borderId="0" xfId="0" applyFont="1" applyAlignment="1">
      <alignment horizontal="right" vertical="center"/>
    </xf>
    <xf numFmtId="0" fontId="37" fillId="0" borderId="0" xfId="0" applyFont="1" applyAlignment="1">
      <alignment vertical="center"/>
    </xf>
    <xf numFmtId="0" fontId="41" fillId="0" borderId="0" xfId="0" applyFont="1" applyAlignment="1">
      <alignment horizontal="left"/>
    </xf>
    <xf numFmtId="0" fontId="40" fillId="0" borderId="0" xfId="0" applyFont="1" applyAlignment="1">
      <alignment horizontal="left" indent="2"/>
    </xf>
    <xf numFmtId="0" fontId="44" fillId="0" borderId="0" xfId="0" applyFont="1" applyAlignment="1">
      <alignment horizontal="left" indent="3"/>
    </xf>
    <xf numFmtId="49" fontId="43" fillId="0" borderId="1" xfId="0" applyNumberFormat="1" applyFont="1" applyBorder="1" applyAlignment="1">
      <alignment horizontal="center" vertical="center"/>
    </xf>
    <xf numFmtId="3" fontId="40" fillId="0" borderId="0" xfId="0" applyNumberFormat="1" applyFont="1" applyAlignment="1">
      <alignment vertical="center"/>
    </xf>
    <xf numFmtId="164" fontId="40" fillId="0" borderId="1" xfId="9" applyNumberFormat="1" applyFont="1" applyBorder="1" applyAlignment="1">
      <alignment vertical="center"/>
    </xf>
    <xf numFmtId="3" fontId="26" fillId="0" borderId="0" xfId="6" applyNumberFormat="1" applyFont="1"/>
    <xf numFmtId="165" fontId="26" fillId="0" borderId="0" xfId="6" applyNumberFormat="1" applyFont="1"/>
    <xf numFmtId="3" fontId="24" fillId="0" borderId="0" xfId="6" applyNumberFormat="1"/>
    <xf numFmtId="3" fontId="24" fillId="0" borderId="0" xfId="6" applyNumberFormat="1" applyAlignment="1">
      <alignment horizontal="left" indent="1"/>
    </xf>
    <xf numFmtId="3" fontId="26" fillId="0" borderId="1" xfId="6" applyNumberFormat="1" applyFont="1" applyBorder="1"/>
    <xf numFmtId="165" fontId="26" fillId="0" borderId="1" xfId="6" applyNumberFormat="1" applyFont="1" applyBorder="1"/>
    <xf numFmtId="165" fontId="24" fillId="0" borderId="0" xfId="6" applyNumberFormat="1" applyAlignment="1">
      <alignment horizontal="left" indent="1"/>
    </xf>
    <xf numFmtId="165" fontId="24" fillId="0" borderId="0" xfId="6" applyNumberFormat="1"/>
    <xf numFmtId="0" fontId="24" fillId="0" borderId="0" xfId="0" applyFont="1" applyAlignment="1">
      <alignment horizontal="left"/>
    </xf>
    <xf numFmtId="164" fontId="24" fillId="0" borderId="0" xfId="9" applyNumberFormat="1" applyFont="1"/>
    <xf numFmtId="165" fontId="24" fillId="0" borderId="1" xfId="6" applyNumberFormat="1" applyBorder="1" applyAlignment="1">
      <alignment horizontal="left" indent="1"/>
    </xf>
    <xf numFmtId="164" fontId="24" fillId="0" borderId="1" xfId="9" applyNumberFormat="1" applyFont="1" applyBorder="1"/>
    <xf numFmtId="3" fontId="24" fillId="0" borderId="1" xfId="6" applyNumberFormat="1" applyBorder="1"/>
    <xf numFmtId="0" fontId="29" fillId="0" borderId="0" xfId="0" applyFont="1" applyAlignment="1">
      <alignment horizontal="left" vertical="top"/>
    </xf>
    <xf numFmtId="49" fontId="41" fillId="0" borderId="0" xfId="0" applyNumberFormat="1" applyFont="1" applyAlignment="1">
      <alignment horizontal="center"/>
    </xf>
    <xf numFmtId="0" fontId="30" fillId="0" borderId="0" xfId="0" applyFont="1" applyAlignment="1">
      <alignment horizontal="left" vertical="top"/>
    </xf>
    <xf numFmtId="9" fontId="0" fillId="0" borderId="0" xfId="9" applyFont="1" applyAlignment="1">
      <alignment vertical="top"/>
    </xf>
    <xf numFmtId="0" fontId="22" fillId="0" borderId="12" xfId="0" applyFont="1" applyBorder="1" applyAlignment="1">
      <alignment horizontal="center" vertical="center"/>
    </xf>
    <xf numFmtId="3" fontId="24" fillId="0" borderId="0" xfId="6" applyNumberFormat="1" applyAlignment="1">
      <alignment horizontal="left"/>
    </xf>
    <xf numFmtId="9" fontId="40" fillId="0" borderId="1" xfId="9" applyFont="1" applyBorder="1" applyAlignment="1">
      <alignment vertical="center"/>
    </xf>
    <xf numFmtId="0" fontId="18" fillId="0" borderId="6" xfId="8" applyBorder="1" applyAlignment="1">
      <alignment horizontal="center" vertical="center"/>
    </xf>
    <xf numFmtId="0" fontId="23" fillId="0" borderId="2" xfId="0" applyFont="1" applyBorder="1" applyAlignment="1">
      <alignment horizontal="right" vertical="center" wrapText="1"/>
    </xf>
    <xf numFmtId="0" fontId="22" fillId="0" borderId="1" xfId="0" applyFont="1" applyBorder="1" applyAlignment="1">
      <alignment vertical="center"/>
    </xf>
    <xf numFmtId="165" fontId="40" fillId="0" borderId="1" xfId="0" applyNumberFormat="1" applyFont="1" applyBorder="1" applyAlignment="1">
      <alignment vertical="center"/>
    </xf>
    <xf numFmtId="172" fontId="24" fillId="0" borderId="0" xfId="1" applyNumberFormat="1" applyFont="1" applyAlignment="1">
      <alignment horizontal="right"/>
    </xf>
    <xf numFmtId="0" fontId="24" fillId="0" borderId="0" xfId="0" applyFont="1" applyAlignment="1">
      <alignment horizontal="left" indent="1"/>
    </xf>
    <xf numFmtId="0" fontId="18" fillId="0" borderId="0" xfId="0" applyFont="1" applyAlignment="1">
      <alignment vertical="center"/>
    </xf>
    <xf numFmtId="3" fontId="26" fillId="0" borderId="0" xfId="0" applyNumberFormat="1" applyFont="1" applyAlignment="1">
      <alignment vertical="center"/>
    </xf>
    <xf numFmtId="0" fontId="26" fillId="0" borderId="1" xfId="0" applyFont="1" applyBorder="1" applyAlignment="1">
      <alignment horizontal="left" vertical="center"/>
    </xf>
    <xf numFmtId="0" fontId="18" fillId="0" borderId="0" xfId="0" applyFont="1" applyAlignment="1">
      <alignment horizontal="right"/>
    </xf>
    <xf numFmtId="3" fontId="27" fillId="0" borderId="0" xfId="6" applyNumberFormat="1" applyFont="1"/>
    <xf numFmtId="3" fontId="27" fillId="0" borderId="0" xfId="6" applyNumberFormat="1" applyFont="1" applyAlignment="1">
      <alignment horizontal="left" indent="3"/>
    </xf>
    <xf numFmtId="0" fontId="0" fillId="0" borderId="11" xfId="0" applyBorder="1" applyAlignment="1">
      <alignment horizontal="center" vertical="top"/>
    </xf>
    <xf numFmtId="0" fontId="27" fillId="0" borderId="0" xfId="0" applyFont="1" applyAlignment="1">
      <alignment horizontal="left" indent="2"/>
    </xf>
    <xf numFmtId="49" fontId="25" fillId="0" borderId="0" xfId="0" applyNumberFormat="1" applyFont="1" applyAlignment="1">
      <alignment horizontal="center"/>
    </xf>
    <xf numFmtId="0" fontId="26" fillId="0" borderId="0" xfId="0" applyFont="1"/>
    <xf numFmtId="49" fontId="26" fillId="0" borderId="0" xfId="0" applyNumberFormat="1" applyFont="1" applyAlignment="1">
      <alignment horizontal="center"/>
    </xf>
    <xf numFmtId="164" fontId="26" fillId="0" borderId="0" xfId="9" applyNumberFormat="1" applyFont="1"/>
    <xf numFmtId="164" fontId="24" fillId="0" borderId="0" xfId="9" applyNumberFormat="1" applyFont="1" applyAlignment="1">
      <alignment horizontal="right"/>
    </xf>
    <xf numFmtId="164" fontId="26" fillId="0" borderId="0" xfId="9" applyNumberFormat="1" applyFont="1" applyAlignment="1">
      <alignment horizontal="right"/>
    </xf>
    <xf numFmtId="165" fontId="24" fillId="0" borderId="0" xfId="0" applyNumberFormat="1" applyFont="1"/>
    <xf numFmtId="165" fontId="44" fillId="0" borderId="0" xfId="0" applyNumberFormat="1" applyFont="1"/>
    <xf numFmtId="165" fontId="26" fillId="0" borderId="0" xfId="0" applyNumberFormat="1" applyFont="1"/>
    <xf numFmtId="49" fontId="41" fillId="0" borderId="1" xfId="0" applyNumberFormat="1" applyFont="1" applyBorder="1" applyAlignment="1">
      <alignment horizontal="center" vertical="center"/>
    </xf>
    <xf numFmtId="0" fontId="24" fillId="0" borderId="0" xfId="0" applyFont="1" applyAlignment="1">
      <alignment vertical="center"/>
    </xf>
    <xf numFmtId="171" fontId="18" fillId="0" borderId="0" xfId="0" applyNumberFormat="1" applyFont="1" applyAlignment="1">
      <alignment vertical="center"/>
    </xf>
    <xf numFmtId="3" fontId="24" fillId="0" borderId="0" xfId="0" applyNumberFormat="1" applyFont="1" applyAlignment="1">
      <alignment vertical="center"/>
    </xf>
    <xf numFmtId="3" fontId="24" fillId="0" borderId="0" xfId="0" applyNumberFormat="1" applyFont="1"/>
    <xf numFmtId="164" fontId="24" fillId="0" borderId="0" xfId="9" applyNumberFormat="1" applyFont="1" applyAlignment="1">
      <alignment vertical="center"/>
    </xf>
    <xf numFmtId="164" fontId="18" fillId="0" borderId="1" xfId="9" applyNumberFormat="1" applyBorder="1" applyAlignment="1">
      <alignment vertical="top"/>
    </xf>
    <xf numFmtId="0" fontId="18" fillId="0" borderId="6" xfId="0" applyFont="1" applyBorder="1" applyAlignment="1">
      <alignment horizontal="right" vertical="center"/>
    </xf>
    <xf numFmtId="0" fontId="47" fillId="0" borderId="0" xfId="11" applyFont="1"/>
    <xf numFmtId="0" fontId="18" fillId="0" borderId="6" xfId="0" applyFont="1" applyBorder="1" applyAlignment="1">
      <alignment horizontal="center" vertical="center"/>
    </xf>
    <xf numFmtId="0" fontId="47" fillId="0" borderId="6" xfId="0" applyFont="1" applyBorder="1" applyAlignment="1">
      <alignment vertical="center"/>
    </xf>
    <xf numFmtId="3" fontId="31" fillId="0" borderId="0" xfId="0" applyNumberFormat="1" applyFont="1"/>
    <xf numFmtId="175" fontId="47" fillId="0" borderId="0" xfId="0" applyNumberFormat="1" applyFont="1"/>
    <xf numFmtId="0" fontId="47" fillId="0" borderId="0" xfId="0" applyFont="1"/>
    <xf numFmtId="3" fontId="18" fillId="0" borderId="0" xfId="0" applyNumberFormat="1" applyFont="1"/>
    <xf numFmtId="0" fontId="18" fillId="0" borderId="1" xfId="0" applyFont="1" applyBorder="1" applyAlignment="1">
      <alignment vertical="top"/>
    </xf>
    <xf numFmtId="175" fontId="47" fillId="0" borderId="1" xfId="0" applyNumberFormat="1" applyFont="1" applyBorder="1" applyAlignment="1">
      <alignment vertical="top"/>
    </xf>
    <xf numFmtId="0" fontId="47" fillId="0" borderId="1" xfId="0" applyFont="1" applyBorder="1" applyAlignment="1">
      <alignment vertical="top"/>
    </xf>
    <xf numFmtId="3" fontId="31" fillId="0" borderId="2" xfId="0" applyNumberFormat="1" applyFont="1" applyBorder="1" applyAlignment="1">
      <alignment horizontal="center"/>
    </xf>
    <xf numFmtId="174" fontId="47" fillId="0" borderId="0" xfId="0" applyNumberFormat="1" applyFont="1"/>
    <xf numFmtId="3" fontId="18" fillId="0" borderId="0" xfId="0" applyNumberFormat="1" applyFont="1" applyAlignment="1">
      <alignment horizontal="left" indent="1"/>
    </xf>
    <xf numFmtId="3" fontId="18" fillId="0" borderId="0" xfId="0" applyNumberFormat="1" applyFont="1" applyAlignment="1">
      <alignment horizontal="left" vertical="top" indent="1"/>
    </xf>
    <xf numFmtId="174" fontId="47" fillId="0" borderId="1" xfId="0" applyNumberFormat="1" applyFont="1" applyBorder="1" applyAlignment="1">
      <alignment vertical="top"/>
    </xf>
    <xf numFmtId="0" fontId="48" fillId="0" borderId="0" xfId="0" applyFont="1"/>
    <xf numFmtId="164" fontId="47" fillId="0" borderId="0" xfId="9" applyNumberFormat="1" applyFont="1"/>
    <xf numFmtId="0" fontId="47" fillId="0" borderId="0" xfId="0" applyFont="1" applyAlignment="1">
      <alignment horizontal="left" indent="1"/>
    </xf>
    <xf numFmtId="3" fontId="31" fillId="0" borderId="0" xfId="0" applyNumberFormat="1" applyFont="1" applyAlignment="1">
      <alignment horizontal="left"/>
    </xf>
    <xf numFmtId="0" fontId="48" fillId="0" borderId="0" xfId="0" applyFont="1" applyAlignment="1">
      <alignment horizontal="left"/>
    </xf>
    <xf numFmtId="0" fontId="31" fillId="0" borderId="1" xfId="0" applyFont="1" applyBorder="1" applyAlignment="1">
      <alignment vertical="top"/>
    </xf>
    <xf numFmtId="164" fontId="47" fillId="0" borderId="1" xfId="9" applyNumberFormat="1" applyFont="1" applyBorder="1" applyAlignment="1">
      <alignment vertical="top"/>
    </xf>
    <xf numFmtId="0" fontId="31" fillId="0" borderId="0" xfId="0" applyFont="1" applyAlignment="1">
      <alignment horizontal="center"/>
    </xf>
    <xf numFmtId="174" fontId="47" fillId="0" borderId="0" xfId="0" applyNumberFormat="1" applyFont="1" applyAlignment="1">
      <alignment vertical="top"/>
    </xf>
    <xf numFmtId="0" fontId="47" fillId="0" borderId="0" xfId="0" applyFont="1" applyAlignment="1">
      <alignment vertical="top"/>
    </xf>
    <xf numFmtId="173" fontId="47" fillId="0" borderId="0" xfId="0" applyNumberFormat="1" applyFont="1"/>
    <xf numFmtId="3" fontId="24" fillId="0" borderId="1" xfId="6" applyNumberFormat="1" applyBorder="1" applyAlignment="1">
      <alignment horizontal="left" indent="1"/>
    </xf>
    <xf numFmtId="174" fontId="50" fillId="0" borderId="0" xfId="0" applyNumberFormat="1" applyFont="1"/>
    <xf numFmtId="3" fontId="53" fillId="0" borderId="0" xfId="0" applyNumberFormat="1" applyFont="1" applyAlignment="1">
      <alignment horizontal="left" indent="1"/>
    </xf>
    <xf numFmtId="3" fontId="18" fillId="0" borderId="3" xfId="0" applyNumberFormat="1" applyFont="1" applyBorder="1" applyAlignment="1">
      <alignment horizontal="center" vertical="top"/>
    </xf>
    <xf numFmtId="164" fontId="18" fillId="0" borderId="5" xfId="9" applyNumberFormat="1" applyBorder="1" applyAlignment="1">
      <alignment horizontal="center" vertical="top"/>
    </xf>
    <xf numFmtId="3" fontId="18" fillId="0" borderId="1" xfId="0" applyNumberFormat="1" applyFont="1" applyBorder="1" applyAlignment="1">
      <alignment horizontal="center" vertical="top"/>
    </xf>
    <xf numFmtId="3" fontId="18" fillId="0" borderId="4" xfId="0" applyNumberFormat="1" applyFont="1" applyBorder="1" applyAlignment="1">
      <alignment horizontal="center" vertical="top"/>
    </xf>
    <xf numFmtId="49" fontId="18" fillId="0" borderId="0" xfId="0" applyNumberFormat="1" applyFont="1" applyAlignment="1">
      <alignment horizontal="center"/>
    </xf>
    <xf numFmtId="49" fontId="18" fillId="0" borderId="0" xfId="0" applyNumberFormat="1" applyFont="1"/>
    <xf numFmtId="49" fontId="43" fillId="0" borderId="1" xfId="0" applyNumberFormat="1" applyFont="1" applyBorder="1" applyAlignment="1">
      <alignment horizontal="center" vertical="top"/>
    </xf>
    <xf numFmtId="0" fontId="26" fillId="0" borderId="1" xfId="0" applyFont="1" applyBorder="1" applyAlignment="1">
      <alignment horizontal="left" vertical="top"/>
    </xf>
    <xf numFmtId="164" fontId="26" fillId="0" borderId="1" xfId="9" applyNumberFormat="1" applyFont="1" applyBorder="1" applyAlignment="1">
      <alignment vertical="top"/>
    </xf>
    <xf numFmtId="9" fontId="26" fillId="0" borderId="1" xfId="9" applyFont="1" applyBorder="1" applyAlignment="1">
      <alignment horizontal="right" vertical="top"/>
    </xf>
    <xf numFmtId="0" fontId="27" fillId="0" borderId="0" xfId="0" applyFont="1" applyAlignment="1">
      <alignment vertical="top"/>
    </xf>
    <xf numFmtId="166" fontId="18" fillId="0" borderId="0" xfId="0" applyNumberFormat="1" applyFont="1"/>
    <xf numFmtId="166" fontId="31" fillId="0" borderId="0" xfId="0" applyNumberFormat="1" applyFont="1"/>
    <xf numFmtId="166" fontId="31" fillId="0" borderId="1" xfId="0" applyNumberFormat="1" applyFont="1" applyBorder="1" applyAlignment="1">
      <alignment vertical="top"/>
    </xf>
    <xf numFmtId="0" fontId="18" fillId="0" borderId="0" xfId="0" applyFont="1" applyAlignment="1">
      <alignment horizontal="left" indent="1"/>
    </xf>
    <xf numFmtId="0" fontId="22" fillId="0" borderId="0" xfId="0" applyFont="1" applyAlignment="1">
      <alignment horizontal="left" vertical="center"/>
    </xf>
    <xf numFmtId="0" fontId="18" fillId="0" borderId="6" xfId="0" applyFont="1" applyBorder="1" applyAlignment="1">
      <alignment vertical="center"/>
    </xf>
    <xf numFmtId="0" fontId="18" fillId="0" borderId="0" xfId="0" applyFont="1" applyAlignment="1">
      <alignment horizontal="right" vertical="center" wrapText="1"/>
    </xf>
    <xf numFmtId="0" fontId="49" fillId="0" borderId="0" xfId="11" applyFont="1" applyAlignment="1">
      <alignment vertical="center"/>
    </xf>
    <xf numFmtId="0" fontId="18" fillId="0" borderId="0" xfId="0" applyFont="1" applyAlignment="1">
      <alignment vertical="top"/>
    </xf>
    <xf numFmtId="165" fontId="18" fillId="0" borderId="0" xfId="12" applyNumberFormat="1"/>
    <xf numFmtId="176" fontId="24" fillId="0" borderId="0" xfId="12" applyNumberFormat="1" applyFont="1" applyAlignment="1">
      <alignment horizontal="right"/>
    </xf>
    <xf numFmtId="0" fontId="31" fillId="0" borderId="0" xfId="12" applyFont="1"/>
    <xf numFmtId="0" fontId="18" fillId="0" borderId="0" xfId="12"/>
    <xf numFmtId="0" fontId="31" fillId="0" borderId="6" xfId="12" applyFont="1" applyBorder="1" applyAlignment="1">
      <alignment vertical="center"/>
    </xf>
    <xf numFmtId="176" fontId="24" fillId="0" borderId="6" xfId="13" applyNumberFormat="1" applyFont="1" applyBorder="1" applyAlignment="1">
      <alignment horizontal="right" vertical="center"/>
    </xf>
    <xf numFmtId="0" fontId="31" fillId="0" borderId="0" xfId="12" applyFont="1" applyAlignment="1">
      <alignment vertical="center"/>
    </xf>
    <xf numFmtId="176" fontId="24" fillId="0" borderId="0" xfId="12" applyNumberFormat="1" applyFont="1"/>
    <xf numFmtId="0" fontId="22" fillId="0" borderId="0" xfId="15" applyFont="1" applyAlignment="1">
      <alignment vertical="center"/>
    </xf>
    <xf numFmtId="165" fontId="18" fillId="0" borderId="0" xfId="16" applyNumberFormat="1" applyFont="1"/>
    <xf numFmtId="165" fontId="18" fillId="0" borderId="6" xfId="16" applyNumberFormat="1" applyFont="1" applyBorder="1"/>
    <xf numFmtId="165" fontId="32" fillId="0" borderId="0" xfId="16" applyNumberFormat="1" applyFont="1"/>
    <xf numFmtId="165" fontId="32" fillId="0" borderId="0" xfId="17" applyNumberFormat="1" applyFont="1"/>
    <xf numFmtId="165" fontId="29" fillId="0" borderId="0" xfId="16" applyNumberFormat="1" applyFont="1"/>
    <xf numFmtId="165" fontId="29" fillId="0" borderId="0" xfId="17" applyNumberFormat="1" applyFont="1"/>
    <xf numFmtId="165" fontId="18" fillId="0" borderId="0" xfId="17" applyNumberFormat="1" applyFont="1"/>
    <xf numFmtId="165" fontId="18" fillId="0" borderId="0" xfId="16" applyNumberFormat="1" applyFont="1" applyAlignment="1">
      <alignment horizontal="left" indent="1"/>
    </xf>
    <xf numFmtId="171" fontId="18" fillId="0" borderId="0" xfId="16" applyNumberFormat="1" applyFont="1"/>
    <xf numFmtId="165" fontId="31" fillId="0" borderId="0" xfId="16" applyNumberFormat="1" applyFont="1"/>
    <xf numFmtId="165" fontId="18" fillId="0" borderId="0" xfId="16" applyNumberFormat="1" applyFont="1" applyAlignment="1">
      <alignment vertical="top"/>
    </xf>
    <xf numFmtId="173" fontId="31" fillId="0" borderId="0" xfId="16" applyNumberFormat="1" applyFont="1"/>
    <xf numFmtId="173" fontId="18" fillId="0" borderId="0" xfId="16" applyNumberFormat="1" applyFont="1"/>
    <xf numFmtId="165" fontId="18" fillId="0" borderId="0" xfId="16" applyNumberFormat="1" applyFont="1" applyAlignment="1">
      <alignment horizontal="right"/>
    </xf>
    <xf numFmtId="165" fontId="18" fillId="0" borderId="1" xfId="16" applyNumberFormat="1" applyFont="1" applyBorder="1" applyAlignment="1">
      <alignment vertical="top"/>
    </xf>
    <xf numFmtId="0" fontId="18" fillId="0" borderId="0" xfId="16" applyFont="1" applyAlignment="1">
      <alignment vertical="top" wrapText="1"/>
    </xf>
    <xf numFmtId="165" fontId="18" fillId="0" borderId="1" xfId="16" applyNumberFormat="1" applyFont="1" applyBorder="1" applyAlignment="1">
      <alignment horizontal="left" vertical="top" indent="1"/>
    </xf>
    <xf numFmtId="0" fontId="18" fillId="0" borderId="0" xfId="12" applyAlignment="1">
      <alignment horizontal="center"/>
    </xf>
    <xf numFmtId="176" fontId="24" fillId="0" borderId="0" xfId="13" applyNumberFormat="1" applyFont="1" applyAlignment="1">
      <alignment horizontal="left" indent="1"/>
    </xf>
    <xf numFmtId="176" fontId="24" fillId="0" borderId="0" xfId="12" applyNumberFormat="1" applyFont="1" applyAlignment="1">
      <alignment horizontal="left" indent="1"/>
    </xf>
    <xf numFmtId="0" fontId="18" fillId="0" borderId="0" xfId="12" applyAlignment="1">
      <alignment horizontal="left"/>
    </xf>
    <xf numFmtId="0" fontId="18" fillId="0" borderId="0" xfId="12" applyAlignment="1">
      <alignment horizontal="left" vertical="top"/>
    </xf>
    <xf numFmtId="176" fontId="24" fillId="0" borderId="0" xfId="13" applyNumberFormat="1" applyFont="1" applyAlignment="1">
      <alignment horizontal="left" indent="2"/>
    </xf>
    <xf numFmtId="176" fontId="24" fillId="0" borderId="0" xfId="12" applyNumberFormat="1" applyFont="1" applyAlignment="1">
      <alignment horizontal="left" indent="2"/>
    </xf>
    <xf numFmtId="176" fontId="24" fillId="0" borderId="0" xfId="13" applyNumberFormat="1" applyFont="1" applyAlignment="1">
      <alignment horizontal="left" indent="3"/>
    </xf>
    <xf numFmtId="176" fontId="24" fillId="0" borderId="0" xfId="12" applyNumberFormat="1" applyFont="1" applyAlignment="1">
      <alignment horizontal="left" indent="3"/>
    </xf>
    <xf numFmtId="176" fontId="24" fillId="0" borderId="0" xfId="12" applyNumberFormat="1" applyFont="1" applyAlignment="1">
      <alignment horizontal="left" vertical="top" indent="3"/>
    </xf>
    <xf numFmtId="0" fontId="38" fillId="0" borderId="0" xfId="129" applyFont="1" applyAlignment="1">
      <alignment vertical="center"/>
    </xf>
    <xf numFmtId="0" fontId="18" fillId="0" borderId="0" xfId="129"/>
    <xf numFmtId="0" fontId="18" fillId="0" borderId="0" xfId="129" applyAlignment="1">
      <alignment vertical="center"/>
    </xf>
    <xf numFmtId="0" fontId="18" fillId="0" borderId="6" xfId="129" applyBorder="1" applyAlignment="1">
      <alignment vertical="center"/>
    </xf>
    <xf numFmtId="0" fontId="18" fillId="0" borderId="6" xfId="129" applyBorder="1" applyAlignment="1">
      <alignment horizontal="center" vertical="center"/>
    </xf>
    <xf numFmtId="0" fontId="35" fillId="0" borderId="0" xfId="129" applyFont="1"/>
    <xf numFmtId="0" fontId="31" fillId="0" borderId="0" xfId="129" applyFont="1"/>
    <xf numFmtId="43" fontId="18" fillId="0" borderId="0" xfId="129" applyNumberFormat="1"/>
    <xf numFmtId="169" fontId="18" fillId="0" borderId="0" xfId="53" applyNumberFormat="1"/>
    <xf numFmtId="164" fontId="18" fillId="0" borderId="0" xfId="130" applyNumberFormat="1"/>
    <xf numFmtId="0" fontId="18" fillId="0" borderId="0" xfId="129" applyAlignment="1">
      <alignment vertical="top"/>
    </xf>
    <xf numFmtId="164" fontId="18" fillId="0" borderId="0" xfId="130" applyNumberFormat="1" applyAlignment="1">
      <alignment vertical="top"/>
    </xf>
    <xf numFmtId="165" fontId="24" fillId="0" borderId="0" xfId="129" applyNumberFormat="1" applyFont="1"/>
    <xf numFmtId="0" fontId="18" fillId="0" borderId="1" xfId="129" applyBorder="1" applyAlignment="1">
      <alignment vertical="top"/>
    </xf>
    <xf numFmtId="165" fontId="24" fillId="0" borderId="1" xfId="129" applyNumberFormat="1" applyFont="1" applyBorder="1" applyAlignment="1">
      <alignment vertical="top"/>
    </xf>
    <xf numFmtId="166" fontId="18" fillId="0" borderId="0" xfId="129" applyNumberFormat="1" applyAlignment="1">
      <alignment horizontal="right"/>
    </xf>
    <xf numFmtId="0" fontId="32" fillId="0" borderId="0" xfId="129" applyFont="1"/>
    <xf numFmtId="170" fontId="18" fillId="0" borderId="0" xfId="129" applyNumberFormat="1" applyAlignment="1">
      <alignment horizontal="right"/>
    </xf>
    <xf numFmtId="170" fontId="18" fillId="0" borderId="0" xfId="53" applyNumberFormat="1" applyAlignment="1">
      <alignment horizontal="right"/>
    </xf>
    <xf numFmtId="0" fontId="22" fillId="0" borderId="0" xfId="129" applyFont="1"/>
    <xf numFmtId="169" fontId="18" fillId="0" borderId="0" xfId="53" applyNumberFormat="1" applyAlignment="1">
      <alignment horizontal="right"/>
    </xf>
    <xf numFmtId="0" fontId="22" fillId="0" borderId="0" xfId="129" applyFont="1" applyAlignment="1">
      <alignment vertical="center"/>
    </xf>
    <xf numFmtId="0" fontId="18" fillId="0" borderId="6" xfId="86" applyBorder="1" applyAlignment="1">
      <alignment horizontal="left" vertical="center" wrapText="1"/>
    </xf>
    <xf numFmtId="0" fontId="18" fillId="0" borderId="6" xfId="86" applyBorder="1" applyAlignment="1">
      <alignment horizontal="center" vertical="center" wrapText="1"/>
    </xf>
    <xf numFmtId="0" fontId="18" fillId="0" borderId="0" xfId="86"/>
    <xf numFmtId="3" fontId="18" fillId="0" borderId="0" xfId="86" applyNumberFormat="1"/>
    <xf numFmtId="164" fontId="18" fillId="0" borderId="0" xfId="131" applyNumberFormat="1" applyFont="1" applyAlignment="1">
      <alignment horizontal="right"/>
    </xf>
    <xf numFmtId="0" fontId="18" fillId="0" borderId="13" xfId="86" applyBorder="1" applyAlignment="1">
      <alignment vertical="center"/>
    </xf>
    <xf numFmtId="49" fontId="25" fillId="0" borderId="6" xfId="129" applyNumberFormat="1" applyFont="1" applyBorder="1" applyAlignment="1">
      <alignment horizontal="center" vertical="center"/>
    </xf>
    <xf numFmtId="0" fontId="24" fillId="0" borderId="6" xfId="129" applyFont="1" applyBorder="1" applyAlignment="1">
      <alignment horizontal="center" vertical="center"/>
    </xf>
    <xf numFmtId="0" fontId="24" fillId="0" borderId="6" xfId="129" applyFont="1" applyBorder="1" applyAlignment="1">
      <alignment horizontal="right" vertical="center"/>
    </xf>
    <xf numFmtId="3" fontId="45" fillId="0" borderId="0" xfId="129" applyNumberFormat="1" applyFont="1"/>
    <xf numFmtId="0" fontId="26" fillId="0" borderId="0" xfId="129" applyFont="1" applyAlignment="1">
      <alignment horizontal="left"/>
    </xf>
    <xf numFmtId="165" fontId="26" fillId="0" borderId="0" xfId="129" applyNumberFormat="1" applyFont="1"/>
    <xf numFmtId="3" fontId="26" fillId="0" borderId="0" xfId="129" applyNumberFormat="1" applyFont="1"/>
    <xf numFmtId="0" fontId="24" fillId="0" borderId="0" xfId="129" applyFont="1"/>
    <xf numFmtId="3" fontId="24" fillId="0" borderId="0" xfId="129" applyNumberFormat="1" applyFont="1"/>
    <xf numFmtId="165" fontId="27" fillId="0" borderId="0" xfId="129" applyNumberFormat="1" applyFont="1"/>
    <xf numFmtId="3" fontId="27" fillId="0" borderId="0" xfId="129" applyNumberFormat="1" applyFont="1"/>
    <xf numFmtId="0" fontId="29" fillId="0" borderId="0" xfId="129" applyFont="1"/>
    <xf numFmtId="165" fontId="26" fillId="0" borderId="1" xfId="129" applyNumberFormat="1" applyFont="1" applyBorder="1"/>
    <xf numFmtId="0" fontId="26" fillId="0" borderId="1" xfId="129" applyFont="1" applyBorder="1" applyAlignment="1">
      <alignment horizontal="left"/>
    </xf>
    <xf numFmtId="0" fontId="24" fillId="0" borderId="0" xfId="129" applyFont="1" applyAlignment="1">
      <alignment horizontal="left" indent="1"/>
    </xf>
    <xf numFmtId="3" fontId="24" fillId="0" borderId="1" xfId="129" applyNumberFormat="1" applyFont="1" applyBorder="1"/>
    <xf numFmtId="165" fontId="24" fillId="0" borderId="1" xfId="129" applyNumberFormat="1" applyFont="1" applyBorder="1"/>
    <xf numFmtId="165" fontId="67" fillId="0" borderId="0" xfId="129" applyNumberFormat="1" applyFont="1"/>
    <xf numFmtId="0" fontId="29" fillId="0" borderId="0" xfId="79" applyFont="1" applyAlignment="1">
      <alignment horizontal="left" vertical="top" indent="1"/>
    </xf>
    <xf numFmtId="0" fontId="0" fillId="0" borderId="10" xfId="0" applyBorder="1" applyAlignment="1">
      <alignment vertical="center"/>
    </xf>
    <xf numFmtId="0" fontId="0" fillId="0" borderId="1" xfId="0" applyBorder="1" applyAlignment="1">
      <alignment horizontal="left" vertical="top" indent="1"/>
    </xf>
    <xf numFmtId="0" fontId="0" fillId="0" borderId="5" xfId="0" applyBorder="1" applyAlignment="1">
      <alignment vertical="top"/>
    </xf>
    <xf numFmtId="167" fontId="0" fillId="0" borderId="0" xfId="1" applyNumberFormat="1" applyFont="1" applyAlignment="1">
      <alignment vertical="top"/>
    </xf>
    <xf numFmtId="0" fontId="16" fillId="0" borderId="6" xfId="7" applyFont="1" applyBorder="1" applyAlignment="1">
      <alignment horizontal="center" vertical="center"/>
    </xf>
    <xf numFmtId="164" fontId="50" fillId="0" borderId="1" xfId="0" applyNumberFormat="1" applyFont="1" applyBorder="1" applyAlignment="1">
      <alignment horizontal="right" vertical="top"/>
    </xf>
    <xf numFmtId="0" fontId="15" fillId="0" borderId="0" xfId="0" applyFont="1" applyAlignment="1">
      <alignment vertical="center"/>
    </xf>
    <xf numFmtId="0" fontId="16" fillId="0" borderId="0" xfId="0" applyFont="1" applyAlignment="1">
      <alignment vertical="center"/>
    </xf>
    <xf numFmtId="164" fontId="16" fillId="0" borderId="0" xfId="0" applyNumberFormat="1" applyFont="1" applyAlignment="1">
      <alignment horizontal="right"/>
    </xf>
    <xf numFmtId="0" fontId="16" fillId="0" borderId="0" xfId="0" applyFont="1"/>
    <xf numFmtId="0" fontId="16" fillId="0" borderId="0" xfId="0" applyFont="1" applyAlignment="1">
      <alignment horizontal="left" indent="1"/>
    </xf>
    <xf numFmtId="0" fontId="16" fillId="0" borderId="0" xfId="0" applyFont="1" applyAlignment="1">
      <alignment horizontal="left" indent="2"/>
    </xf>
    <xf numFmtId="0" fontId="16" fillId="0" borderId="0" xfId="0" applyFont="1" applyAlignment="1">
      <alignment vertical="top"/>
    </xf>
    <xf numFmtId="164" fontId="0" fillId="0" borderId="7" xfId="0" applyNumberFormat="1" applyBorder="1"/>
    <xf numFmtId="0" fontId="14" fillId="0" borderId="0" xfId="0" applyFont="1" applyAlignment="1">
      <alignment horizontal="left" indent="2"/>
    </xf>
    <xf numFmtId="0" fontId="14" fillId="0" borderId="0" xfId="0" applyFont="1"/>
    <xf numFmtId="0" fontId="13" fillId="0" borderId="0" xfId="0" applyFont="1" applyAlignment="1">
      <alignment horizontal="left" indent="1"/>
    </xf>
    <xf numFmtId="0" fontId="12" fillId="0" borderId="0" xfId="0" applyFont="1" applyAlignment="1">
      <alignment horizontal="left" indent="1"/>
    </xf>
    <xf numFmtId="49" fontId="10" fillId="0" borderId="0" xfId="0" applyNumberFormat="1" applyFont="1" applyAlignment="1">
      <alignment horizontal="center"/>
    </xf>
    <xf numFmtId="0" fontId="10" fillId="0" borderId="0" xfId="0" applyFont="1"/>
    <xf numFmtId="0" fontId="10" fillId="0" borderId="1" xfId="0" applyFont="1" applyBorder="1" applyAlignment="1">
      <alignment horizontal="right" vertical="top"/>
    </xf>
    <xf numFmtId="0" fontId="10" fillId="0" borderId="6" xfId="0" applyFont="1" applyBorder="1" applyAlignment="1">
      <alignment horizontal="right" vertical="center"/>
    </xf>
    <xf numFmtId="3" fontId="10" fillId="0" borderId="0" xfId="0" applyNumberFormat="1" applyFont="1" applyAlignment="1">
      <alignment vertical="top"/>
    </xf>
    <xf numFmtId="3" fontId="0" fillId="0" borderId="0" xfId="0" applyNumberFormat="1" applyAlignment="1">
      <alignment horizontal="right"/>
    </xf>
    <xf numFmtId="165" fontId="10" fillId="0" borderId="0" xfId="12" applyNumberFormat="1" applyFont="1"/>
    <xf numFmtId="0" fontId="10" fillId="0" borderId="0" xfId="0" applyFont="1" applyAlignment="1">
      <alignment horizontal="right"/>
    </xf>
    <xf numFmtId="0" fontId="10" fillId="0" borderId="6" xfId="86" applyFont="1" applyBorder="1" applyAlignment="1">
      <alignment horizontal="center" vertical="center" wrapText="1"/>
    </xf>
    <xf numFmtId="0" fontId="31" fillId="0" borderId="0" xfId="0" applyFont="1" applyAlignment="1">
      <alignment vertical="top"/>
    </xf>
    <xf numFmtId="165" fontId="0" fillId="0" borderId="0" xfId="0" applyNumberFormat="1"/>
    <xf numFmtId="164" fontId="0" fillId="0" borderId="0" xfId="0" applyNumberFormat="1"/>
    <xf numFmtId="0" fontId="10" fillId="0" borderId="1" xfId="129" applyFont="1" applyBorder="1" applyAlignment="1">
      <alignment vertical="top"/>
    </xf>
    <xf numFmtId="0" fontId="10" fillId="0" borderId="0" xfId="129" applyFont="1" applyAlignment="1">
      <alignment vertical="top"/>
    </xf>
    <xf numFmtId="3" fontId="0" fillId="0" borderId="0" xfId="0" applyNumberFormat="1" applyAlignment="1">
      <alignment vertical="top"/>
    </xf>
    <xf numFmtId="0" fontId="22" fillId="0" borderId="0" xfId="136" applyFont="1" applyAlignment="1">
      <alignment vertical="center"/>
    </xf>
    <xf numFmtId="0" fontId="10" fillId="0" borderId="0" xfId="136" applyAlignment="1">
      <alignment vertical="center"/>
    </xf>
    <xf numFmtId="0" fontId="10" fillId="0" borderId="0" xfId="136"/>
    <xf numFmtId="0" fontId="24" fillId="0" borderId="6" xfId="136" applyFont="1" applyBorder="1" applyAlignment="1">
      <alignment horizontal="right" vertical="center"/>
    </xf>
    <xf numFmtId="49" fontId="10" fillId="0" borderId="0" xfId="136" applyNumberFormat="1"/>
    <xf numFmtId="165" fontId="10" fillId="0" borderId="0" xfId="136" applyNumberFormat="1"/>
    <xf numFmtId="0" fontId="31" fillId="0" borderId="1" xfId="136" applyFont="1" applyBorder="1" applyAlignment="1">
      <alignment vertical="top"/>
    </xf>
    <xf numFmtId="0" fontId="10" fillId="0" borderId="0" xfId="136" applyAlignment="1">
      <alignment vertical="top"/>
    </xf>
    <xf numFmtId="0" fontId="27" fillId="0" borderId="0" xfId="136" applyFont="1" applyAlignment="1">
      <alignment vertical="top"/>
    </xf>
    <xf numFmtId="164" fontId="10" fillId="0" borderId="0" xfId="136" applyNumberFormat="1" applyAlignment="1">
      <alignment vertical="top"/>
    </xf>
    <xf numFmtId="165" fontId="24" fillId="0" borderId="6" xfId="136" applyNumberFormat="1" applyFont="1" applyBorder="1" applyAlignment="1">
      <alignment horizontal="right" vertical="center"/>
    </xf>
    <xf numFmtId="165" fontId="10" fillId="0" borderId="1" xfId="136" applyNumberFormat="1" applyBorder="1" applyAlignment="1">
      <alignment horizontal="right" vertical="top"/>
    </xf>
    <xf numFmtId="49" fontId="31" fillId="0" borderId="0" xfId="136" applyNumberFormat="1" applyFont="1"/>
    <xf numFmtId="49" fontId="10" fillId="0" borderId="0" xfId="136" applyNumberFormat="1" applyAlignment="1">
      <alignment horizontal="left" indent="1"/>
    </xf>
    <xf numFmtId="165" fontId="31" fillId="0" borderId="1" xfId="136" applyNumberFormat="1" applyFont="1" applyBorder="1" applyAlignment="1">
      <alignment vertical="top"/>
    </xf>
    <xf numFmtId="0" fontId="31" fillId="0" borderId="0" xfId="136" applyFont="1" applyAlignment="1">
      <alignment vertical="top"/>
    </xf>
    <xf numFmtId="165" fontId="31" fillId="0" borderId="1" xfId="136" applyNumberFormat="1" applyFont="1" applyBorder="1" applyAlignment="1">
      <alignment horizontal="right" vertical="top"/>
    </xf>
    <xf numFmtId="0" fontId="29" fillId="0" borderId="0" xfId="0" applyFont="1" applyAlignment="1">
      <alignment horizontal="left" indent="1"/>
    </xf>
    <xf numFmtId="164" fontId="29" fillId="0" borderId="0" xfId="9" applyNumberFormat="1" applyFont="1"/>
    <xf numFmtId="0" fontId="29" fillId="0" borderId="0" xfId="0" applyFont="1"/>
    <xf numFmtId="0" fontId="28" fillId="0" borderId="1" xfId="0" applyFont="1" applyBorder="1"/>
    <xf numFmtId="0" fontId="23" fillId="0" borderId="1" xfId="0" applyFont="1" applyBorder="1" applyAlignment="1">
      <alignment vertical="center"/>
    </xf>
    <xf numFmtId="0" fontId="23" fillId="0" borderId="1" xfId="0" applyFont="1" applyBorder="1"/>
    <xf numFmtId="164" fontId="44" fillId="0" borderId="0" xfId="9" applyNumberFormat="1" applyFont="1"/>
    <xf numFmtId="165" fontId="26" fillId="0" borderId="1" xfId="0" applyNumberFormat="1" applyFont="1" applyBorder="1" applyAlignment="1">
      <alignment vertical="center"/>
    </xf>
    <xf numFmtId="0" fontId="18" fillId="0" borderId="1" xfId="0" applyFont="1" applyBorder="1" applyAlignment="1">
      <alignment horizontal="right" vertical="center"/>
    </xf>
    <xf numFmtId="1" fontId="23" fillId="0" borderId="0" xfId="0" applyNumberFormat="1" applyFont="1"/>
    <xf numFmtId="3" fontId="23" fillId="0" borderId="0" xfId="0" applyNumberFormat="1" applyFont="1"/>
    <xf numFmtId="165" fontId="10" fillId="0" borderId="0" xfId="16" applyNumberFormat="1" applyFont="1" applyAlignment="1">
      <alignment horizontal="left" indent="1"/>
    </xf>
    <xf numFmtId="166" fontId="0" fillId="0" borderId="0" xfId="0" applyNumberFormat="1" applyAlignment="1">
      <alignment vertical="top"/>
    </xf>
    <xf numFmtId="164" fontId="18" fillId="0" borderId="0" xfId="9" applyNumberFormat="1" applyAlignment="1">
      <alignment vertical="top"/>
    </xf>
    <xf numFmtId="164" fontId="0" fillId="0" borderId="0" xfId="9" applyNumberFormat="1" applyFont="1" applyAlignment="1">
      <alignment vertical="top"/>
    </xf>
    <xf numFmtId="164" fontId="10" fillId="0" borderId="0" xfId="9" applyNumberFormat="1" applyFont="1" applyAlignment="1">
      <alignment vertical="center"/>
    </xf>
    <xf numFmtId="165" fontId="23" fillId="0" borderId="0" xfId="0" applyNumberFormat="1" applyFont="1"/>
    <xf numFmtId="0" fontId="10" fillId="0" borderId="6" xfId="0" applyFont="1" applyBorder="1" applyAlignment="1">
      <alignment vertical="center"/>
    </xf>
    <xf numFmtId="165" fontId="0" fillId="0" borderId="0" xfId="16" applyNumberFormat="1" applyFont="1" applyAlignment="1">
      <alignment horizontal="left" indent="2"/>
    </xf>
    <xf numFmtId="49" fontId="29" fillId="0" borderId="0" xfId="0" applyNumberFormat="1" applyFont="1" applyAlignment="1">
      <alignment horizontal="left" indent="2"/>
    </xf>
    <xf numFmtId="49" fontId="0" fillId="0" borderId="0" xfId="0" applyNumberFormat="1"/>
    <xf numFmtId="49" fontId="0" fillId="0" borderId="0" xfId="0" applyNumberFormat="1" applyAlignment="1">
      <alignment horizontal="left" indent="2"/>
    </xf>
    <xf numFmtId="165" fontId="31" fillId="0" borderId="1" xfId="0" applyNumberFormat="1" applyFont="1" applyBorder="1" applyAlignment="1">
      <alignment vertical="top"/>
    </xf>
    <xf numFmtId="165" fontId="31" fillId="0" borderId="0" xfId="0" applyNumberFormat="1" applyFont="1" applyAlignment="1">
      <alignment vertical="top"/>
    </xf>
    <xf numFmtId="164" fontId="31" fillId="0" borderId="0" xfId="0" applyNumberFormat="1" applyFont="1" applyAlignment="1">
      <alignment vertical="top"/>
    </xf>
    <xf numFmtId="164" fontId="31" fillId="0" borderId="1" xfId="0" applyNumberFormat="1" applyFont="1" applyBorder="1" applyAlignment="1">
      <alignment vertical="top"/>
    </xf>
    <xf numFmtId="165" fontId="10" fillId="0" borderId="0" xfId="136" applyNumberFormat="1" applyAlignment="1">
      <alignment vertical="top"/>
    </xf>
    <xf numFmtId="193" fontId="10" fillId="0" borderId="1" xfId="136" applyNumberFormat="1" applyBorder="1" applyAlignment="1">
      <alignment horizontal="right" vertical="top"/>
    </xf>
    <xf numFmtId="0" fontId="31" fillId="0" borderId="1" xfId="12" applyFont="1" applyBorder="1" applyAlignment="1">
      <alignment vertical="top"/>
    </xf>
    <xf numFmtId="176" fontId="26" fillId="0" borderId="1" xfId="12" applyNumberFormat="1" applyFont="1" applyBorder="1" applyAlignment="1">
      <alignment vertical="top"/>
    </xf>
    <xf numFmtId="0" fontId="31" fillId="0" borderId="0" xfId="12" applyFont="1" applyAlignment="1">
      <alignment vertical="top"/>
    </xf>
    <xf numFmtId="0" fontId="10" fillId="0" borderId="0" xfId="12" applyFont="1" applyAlignment="1">
      <alignment horizontal="left" indent="1"/>
    </xf>
    <xf numFmtId="173" fontId="24" fillId="0" borderId="0" xfId="12" applyNumberFormat="1" applyFont="1" applyAlignment="1">
      <alignment horizontal="right"/>
    </xf>
    <xf numFmtId="173" fontId="26" fillId="0" borderId="1" xfId="12" applyNumberFormat="1" applyFont="1" applyBorder="1" applyAlignment="1">
      <alignment vertical="top"/>
    </xf>
    <xf numFmtId="176" fontId="26" fillId="0" borderId="0" xfId="12" applyNumberFormat="1" applyFont="1" applyAlignment="1">
      <alignment vertical="top"/>
    </xf>
    <xf numFmtId="173" fontId="26" fillId="0" borderId="0" xfId="12" applyNumberFormat="1" applyFont="1" applyAlignment="1">
      <alignment vertical="top"/>
    </xf>
    <xf numFmtId="176" fontId="78" fillId="0" borderId="0" xfId="12" applyNumberFormat="1" applyFont="1" applyAlignment="1">
      <alignment vertical="top"/>
    </xf>
    <xf numFmtId="173" fontId="78" fillId="0" borderId="0" xfId="12" applyNumberFormat="1" applyFont="1" applyAlignment="1">
      <alignment vertical="top"/>
    </xf>
    <xf numFmtId="0" fontId="30" fillId="0" borderId="0" xfId="12" applyFont="1" applyAlignment="1">
      <alignment vertical="top"/>
    </xf>
    <xf numFmtId="49" fontId="79" fillId="0" borderId="6" xfId="0" applyNumberFormat="1" applyFont="1" applyBorder="1"/>
    <xf numFmtId="0" fontId="31" fillId="0" borderId="6" xfId="12" applyFont="1" applyBorder="1" applyAlignment="1">
      <alignment horizontal="left"/>
    </xf>
    <xf numFmtId="49" fontId="0" fillId="0" borderId="0" xfId="0" applyNumberFormat="1" applyAlignment="1">
      <alignment horizontal="left" indent="1"/>
    </xf>
    <xf numFmtId="49" fontId="10" fillId="0" borderId="0" xfId="0" applyNumberFormat="1" applyFont="1" applyAlignment="1">
      <alignment horizontal="left" indent="1"/>
    </xf>
    <xf numFmtId="0" fontId="18" fillId="0" borderId="13" xfId="86" applyBorder="1" applyAlignment="1">
      <alignment vertical="top"/>
    </xf>
    <xf numFmtId="3" fontId="18" fillId="0" borderId="13" xfId="86" applyNumberFormat="1" applyBorder="1" applyAlignment="1">
      <alignment vertical="top"/>
    </xf>
    <xf numFmtId="0" fontId="18" fillId="0" borderId="0" xfId="0" applyFont="1" applyAlignment="1">
      <alignment horizontal="right" vertical="top"/>
    </xf>
    <xf numFmtId="165" fontId="0" fillId="0" borderId="0" xfId="16" applyNumberFormat="1" applyFont="1" applyAlignment="1">
      <alignment horizontal="left" indent="1"/>
    </xf>
    <xf numFmtId="0" fontId="10" fillId="0" borderId="6" xfId="0" applyFont="1" applyBorder="1" applyAlignment="1">
      <alignment horizontal="right" wrapText="1"/>
    </xf>
    <xf numFmtId="164" fontId="10" fillId="0" borderId="0" xfId="9" applyNumberFormat="1" applyFont="1"/>
    <xf numFmtId="193" fontId="10" fillId="0" borderId="0" xfId="136" applyNumberFormat="1" applyAlignment="1">
      <alignment horizontal="right" vertical="top"/>
    </xf>
    <xf numFmtId="164" fontId="10" fillId="0" borderId="0" xfId="9" applyNumberFormat="1" applyFont="1" applyAlignment="1">
      <alignment horizontal="right" vertical="top"/>
    </xf>
    <xf numFmtId="165" fontId="31" fillId="0" borderId="0" xfId="136" applyNumberFormat="1" applyFont="1" applyAlignment="1">
      <alignment horizontal="right" vertical="top"/>
    </xf>
    <xf numFmtId="164" fontId="31" fillId="0" borderId="0" xfId="9" applyNumberFormat="1" applyFont="1" applyAlignment="1">
      <alignment horizontal="right" vertical="top"/>
    </xf>
    <xf numFmtId="0" fontId="10" fillId="0" borderId="0" xfId="0" applyFont="1" applyAlignment="1">
      <alignment vertical="center"/>
    </xf>
    <xf numFmtId="165" fontId="10" fillId="0" borderId="0" xfId="16" applyNumberFormat="1" applyFont="1"/>
    <xf numFmtId="165" fontId="10" fillId="0" borderId="0" xfId="16" applyNumberFormat="1" applyFont="1" applyAlignment="1">
      <alignment horizontal="left" indent="2"/>
    </xf>
    <xf numFmtId="0" fontId="10" fillId="0" borderId="0" xfId="16" applyFont="1" applyAlignment="1">
      <alignment horizontal="left" vertical="top" wrapText="1" indent="2"/>
    </xf>
    <xf numFmtId="165" fontId="32" fillId="0" borderId="0" xfId="17" applyNumberFormat="1" applyFont="1" applyAlignment="1">
      <alignment horizontal="right"/>
    </xf>
    <xf numFmtId="165" fontId="18" fillId="0" borderId="1" xfId="16" applyNumberFormat="1" applyFont="1" applyBorder="1" applyAlignment="1">
      <alignment horizontal="right" vertical="top"/>
    </xf>
    <xf numFmtId="0" fontId="10" fillId="0" borderId="0" xfId="0" applyFont="1" applyAlignment="1">
      <alignment horizontal="right" vertical="top"/>
    </xf>
    <xf numFmtId="174" fontId="47" fillId="0" borderId="0" xfId="0" applyNumberFormat="1" applyFont="1" applyAlignment="1">
      <alignment horizontal="right"/>
    </xf>
    <xf numFmtId="0" fontId="31" fillId="0" borderId="1" xfId="0" applyFont="1" applyBorder="1" applyAlignment="1">
      <alignment horizontal="left" vertical="top"/>
    </xf>
    <xf numFmtId="1" fontId="31" fillId="0" borderId="1" xfId="0" applyNumberFormat="1" applyFont="1" applyBorder="1" applyAlignment="1">
      <alignment vertical="top"/>
    </xf>
    <xf numFmtId="3" fontId="31" fillId="0" borderId="1" xfId="0" applyNumberFormat="1" applyFont="1" applyBorder="1" applyAlignment="1">
      <alignment vertical="top"/>
    </xf>
    <xf numFmtId="0" fontId="31" fillId="0" borderId="0" xfId="0" applyFont="1" applyAlignment="1">
      <alignment vertical="center"/>
    </xf>
    <xf numFmtId="0" fontId="31" fillId="0" borderId="1" xfId="0" applyFont="1" applyBorder="1"/>
    <xf numFmtId="164" fontId="11" fillId="0" borderId="1" xfId="0" applyNumberFormat="1" applyFont="1" applyBorder="1" applyAlignment="1">
      <alignment horizontal="right" vertical="top"/>
    </xf>
    <xf numFmtId="169" fontId="0" fillId="0" borderId="0" xfId="1" applyNumberFormat="1" applyFont="1"/>
    <xf numFmtId="169" fontId="0" fillId="0" borderId="1" xfId="1" applyNumberFormat="1" applyFont="1" applyBorder="1" applyAlignment="1">
      <alignment vertical="top"/>
    </xf>
    <xf numFmtId="165" fontId="0" fillId="0" borderId="1" xfId="0" applyNumberFormat="1" applyBorder="1" applyAlignment="1">
      <alignment vertical="top"/>
    </xf>
    <xf numFmtId="0" fontId="11" fillId="0" borderId="0" xfId="0" applyFont="1" applyAlignment="1">
      <alignment horizontal="left"/>
    </xf>
    <xf numFmtId="0" fontId="10" fillId="0" borderId="0" xfId="0" applyFont="1" applyAlignment="1">
      <alignment horizontal="left" indent="1"/>
    </xf>
    <xf numFmtId="194" fontId="47" fillId="0" borderId="1" xfId="0" applyNumberFormat="1" applyFont="1" applyBorder="1" applyAlignment="1">
      <alignment vertical="top"/>
    </xf>
    <xf numFmtId="3" fontId="10" fillId="0" borderId="0" xfId="0" applyNumberFormat="1" applyFont="1"/>
    <xf numFmtId="165" fontId="10" fillId="0" borderId="0" xfId="136" applyNumberFormat="1" applyAlignment="1">
      <alignment horizontal="right"/>
    </xf>
    <xf numFmtId="164" fontId="10" fillId="0" borderId="0" xfId="9" applyNumberFormat="1" applyFont="1" applyAlignment="1">
      <alignment horizontal="right"/>
    </xf>
    <xf numFmtId="3" fontId="31" fillId="0" borderId="0" xfId="136" applyNumberFormat="1" applyFont="1"/>
    <xf numFmtId="0" fontId="31" fillId="0" borderId="0" xfId="136" applyFont="1"/>
    <xf numFmtId="165" fontId="31" fillId="0" borderId="0" xfId="136" applyNumberFormat="1" applyFont="1" applyAlignment="1">
      <alignment horizontal="right"/>
    </xf>
    <xf numFmtId="165" fontId="18" fillId="0" borderId="0" xfId="16" applyNumberFormat="1" applyFont="1" applyAlignment="1">
      <alignment horizontal="center" vertical="center"/>
    </xf>
    <xf numFmtId="0" fontId="80" fillId="0" borderId="0" xfId="11" applyFont="1" applyAlignment="1">
      <alignment horizontal="left" indent="2"/>
    </xf>
    <xf numFmtId="0" fontId="80" fillId="0" borderId="0" xfId="11" applyFont="1"/>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vertical="center"/>
    </xf>
    <xf numFmtId="0" fontId="0" fillId="0" borderId="0" xfId="0" applyAlignment="1">
      <alignment horizontal="center" vertical="center"/>
    </xf>
    <xf numFmtId="164" fontId="0" fillId="0" borderId="0" xfId="9" applyNumberFormat="1" applyFont="1" applyAlignment="1">
      <alignment vertical="center"/>
    </xf>
    <xf numFmtId="3" fontId="0" fillId="0" borderId="19" xfId="0" applyNumberFormat="1" applyBorder="1"/>
    <xf numFmtId="3" fontId="0" fillId="0" borderId="2" xfId="0" applyNumberFormat="1" applyBorder="1"/>
    <xf numFmtId="0" fontId="0" fillId="0" borderId="6" xfId="0" applyBorder="1" applyAlignment="1">
      <alignment horizontal="left" vertical="center" indent="3"/>
    </xf>
    <xf numFmtId="0" fontId="0" fillId="0" borderId="8" xfId="0" applyBorder="1" applyAlignment="1">
      <alignment horizontal="center" vertical="top"/>
    </xf>
    <xf numFmtId="3" fontId="0" fillId="0" borderId="8" xfId="0" applyNumberFormat="1" applyBorder="1" applyAlignment="1">
      <alignment vertical="top"/>
    </xf>
    <xf numFmtId="0" fontId="10" fillId="0" borderId="6" xfId="0" applyFont="1" applyBorder="1" applyAlignment="1">
      <alignment horizontal="center" vertical="center"/>
    </xf>
    <xf numFmtId="0" fontId="31" fillId="0" borderId="0" xfId="173" applyFont="1"/>
    <xf numFmtId="49" fontId="50" fillId="0" borderId="0" xfId="173" applyNumberFormat="1" applyFont="1" applyAlignment="1">
      <alignment horizontal="left"/>
    </xf>
    <xf numFmtId="0" fontId="32" fillId="0" borderId="0" xfId="173" applyFont="1" applyAlignment="1">
      <alignment horizontal="left" indent="1"/>
    </xf>
    <xf numFmtId="0" fontId="81" fillId="0" borderId="0" xfId="173" applyFont="1" applyAlignment="1">
      <alignment horizontal="left" indent="2"/>
    </xf>
    <xf numFmtId="0" fontId="50" fillId="0" borderId="0" xfId="173" applyFont="1" applyAlignment="1">
      <alignment horizontal="left" indent="4"/>
    </xf>
    <xf numFmtId="49" fontId="82" fillId="0" borderId="0" xfId="173" applyNumberFormat="1" applyFont="1" applyAlignment="1">
      <alignment horizontal="left"/>
    </xf>
    <xf numFmtId="0" fontId="50" fillId="0" borderId="0" xfId="173" applyFont="1" applyAlignment="1">
      <alignment horizontal="left" indent="3"/>
    </xf>
    <xf numFmtId="0" fontId="50" fillId="0" borderId="0" xfId="173" applyFont="1"/>
    <xf numFmtId="0" fontId="81" fillId="0" borderId="1" xfId="173" applyFont="1" applyBorder="1" applyAlignment="1">
      <alignment horizontal="left" vertical="top" indent="2"/>
    </xf>
    <xf numFmtId="49" fontId="82" fillId="0" borderId="0" xfId="173" applyNumberFormat="1" applyFont="1" applyAlignment="1">
      <alignment horizontal="left" vertical="top"/>
    </xf>
    <xf numFmtId="0" fontId="52" fillId="0" borderId="0" xfId="173" applyFont="1" applyAlignment="1">
      <alignment horizontal="left" indent="1"/>
    </xf>
    <xf numFmtId="0" fontId="50" fillId="0" borderId="0" xfId="173" applyFont="1" applyAlignment="1">
      <alignment horizontal="left" indent="2"/>
    </xf>
    <xf numFmtId="0" fontId="50" fillId="0" borderId="0" xfId="173" applyFont="1" applyAlignment="1">
      <alignment horizontal="left" indent="5"/>
    </xf>
    <xf numFmtId="49" fontId="50" fillId="0" borderId="0" xfId="173" applyNumberFormat="1" applyFont="1" applyAlignment="1">
      <alignment horizontal="left" vertical="top"/>
    </xf>
    <xf numFmtId="0" fontId="51" fillId="0" borderId="0" xfId="173" applyFont="1"/>
    <xf numFmtId="49" fontId="53" fillId="0" borderId="0" xfId="173" applyNumberFormat="1" applyFont="1" applyAlignment="1">
      <alignment horizontal="left"/>
    </xf>
    <xf numFmtId="0" fontId="50" fillId="0" borderId="0" xfId="173" applyFont="1" applyAlignment="1">
      <alignment vertical="top"/>
    </xf>
    <xf numFmtId="174" fontId="50" fillId="0" borderId="0" xfId="173" applyNumberFormat="1" applyFont="1"/>
    <xf numFmtId="174" fontId="50" fillId="0" borderId="1" xfId="173" applyNumberFormat="1" applyFont="1" applyBorder="1" applyAlignment="1">
      <alignment vertical="top"/>
    </xf>
    <xf numFmtId="174" fontId="53" fillId="0" borderId="0" xfId="173" applyNumberFormat="1" applyFont="1"/>
    <xf numFmtId="49" fontId="50" fillId="0" borderId="6" xfId="173" applyNumberFormat="1" applyFont="1" applyBorder="1" applyAlignment="1">
      <alignment horizontal="left" vertical="center"/>
    </xf>
    <xf numFmtId="0" fontId="50" fillId="0" borderId="6" xfId="173" applyFont="1" applyBorder="1" applyAlignment="1">
      <alignment horizontal="center" vertical="center"/>
    </xf>
    <xf numFmtId="0" fontId="81" fillId="0" borderId="0" xfId="173" applyFont="1" applyAlignment="1">
      <alignment horizontal="left" indent="4"/>
    </xf>
    <xf numFmtId="3" fontId="50" fillId="0" borderId="0" xfId="173" applyNumberFormat="1" applyFont="1" applyAlignment="1">
      <alignment horizontal="left" indent="4"/>
    </xf>
    <xf numFmtId="49" fontId="82" fillId="0" borderId="1" xfId="173" applyNumberFormat="1" applyFont="1" applyBorder="1" applyAlignment="1">
      <alignment horizontal="left" vertical="top"/>
    </xf>
    <xf numFmtId="0" fontId="8" fillId="0" borderId="0" xfId="173" applyAlignment="1">
      <alignment horizontal="left" indent="2"/>
    </xf>
    <xf numFmtId="0" fontId="8" fillId="0" borderId="0" xfId="173"/>
    <xf numFmtId="49" fontId="50" fillId="0" borderId="1" xfId="173" applyNumberFormat="1" applyFont="1" applyBorder="1" applyAlignment="1">
      <alignment horizontal="left" vertical="top"/>
    </xf>
    <xf numFmtId="0" fontId="51" fillId="0" borderId="0" xfId="173" applyFont="1" applyAlignment="1">
      <alignment horizontal="left" indent="1"/>
    </xf>
    <xf numFmtId="0" fontId="52" fillId="0" borderId="0" xfId="173" applyFont="1" applyAlignment="1">
      <alignment horizontal="left" indent="2"/>
    </xf>
    <xf numFmtId="0" fontId="83" fillId="0" borderId="0" xfId="173" applyFont="1" applyAlignment="1">
      <alignment horizontal="left" indent="3"/>
    </xf>
    <xf numFmtId="0" fontId="53" fillId="0" borderId="0" xfId="173" applyFont="1" applyAlignment="1">
      <alignment horizontal="left" indent="4"/>
    </xf>
    <xf numFmtId="0" fontId="53" fillId="0" borderId="0" xfId="173" applyFont="1" applyAlignment="1">
      <alignment horizontal="left" indent="2"/>
    </xf>
    <xf numFmtId="0" fontId="53" fillId="0" borderId="0" xfId="173" applyFont="1" applyAlignment="1">
      <alignment horizontal="left" indent="3"/>
    </xf>
    <xf numFmtId="174" fontId="53" fillId="0" borderId="1" xfId="173" applyNumberFormat="1" applyFont="1" applyBorder="1" applyAlignment="1">
      <alignment vertical="top"/>
    </xf>
    <xf numFmtId="3" fontId="51" fillId="0" borderId="0" xfId="0" applyNumberFormat="1" applyFont="1"/>
    <xf numFmtId="3" fontId="53" fillId="0" borderId="1" xfId="173" applyNumberFormat="1" applyFont="1" applyBorder="1" applyAlignment="1">
      <alignment horizontal="left" vertical="top" indent="1"/>
    </xf>
    <xf numFmtId="3" fontId="51" fillId="0" borderId="0" xfId="173" applyNumberFormat="1" applyFont="1"/>
    <xf numFmtId="3" fontId="53" fillId="0" borderId="0" xfId="173" applyNumberFormat="1" applyFont="1" applyAlignment="1">
      <alignment horizontal="left" indent="1"/>
    </xf>
    <xf numFmtId="0" fontId="53" fillId="0" borderId="0" xfId="173" applyFont="1" applyAlignment="1">
      <alignment horizontal="left"/>
    </xf>
    <xf numFmtId="173" fontId="50" fillId="0" borderId="0" xfId="173" applyNumberFormat="1" applyFont="1"/>
    <xf numFmtId="164" fontId="50" fillId="0" borderId="0" xfId="174" applyNumberFormat="1" applyFont="1"/>
    <xf numFmtId="174" fontId="50" fillId="0" borderId="0" xfId="173" applyNumberFormat="1" applyFont="1" applyAlignment="1">
      <alignment vertical="top"/>
    </xf>
    <xf numFmtId="164" fontId="10" fillId="0" borderId="1" xfId="9" applyNumberFormat="1" applyFont="1" applyBorder="1" applyAlignment="1">
      <alignment horizontal="right" vertical="top"/>
    </xf>
    <xf numFmtId="165" fontId="10" fillId="0" borderId="1" xfId="136" applyNumberFormat="1" applyBorder="1"/>
    <xf numFmtId="0" fontId="29" fillId="0" borderId="0" xfId="136" applyFont="1" applyAlignment="1">
      <alignment vertical="top"/>
    </xf>
    <xf numFmtId="49" fontId="29" fillId="0" borderId="0" xfId="0" applyNumberFormat="1" applyFont="1" applyAlignment="1">
      <alignment horizontal="left" indent="1"/>
    </xf>
    <xf numFmtId="49" fontId="10" fillId="0" borderId="0" xfId="136" applyNumberFormat="1" applyAlignment="1">
      <alignment horizontal="left" indent="2"/>
    </xf>
    <xf numFmtId="49" fontId="10" fillId="0" borderId="1" xfId="136" applyNumberFormat="1" applyBorder="1" applyAlignment="1">
      <alignment horizontal="left" indent="2"/>
    </xf>
    <xf numFmtId="0" fontId="11" fillId="0" borderId="0" xfId="0" applyFont="1"/>
    <xf numFmtId="3" fontId="10" fillId="0" borderId="0" xfId="0" applyNumberFormat="1" applyFont="1" applyAlignment="1">
      <alignment horizontal="left" indent="2"/>
    </xf>
    <xf numFmtId="3" fontId="10" fillId="0" borderId="1" xfId="0" applyNumberFormat="1" applyFont="1" applyBorder="1" applyAlignment="1">
      <alignment horizontal="left" indent="2"/>
    </xf>
    <xf numFmtId="0" fontId="10" fillId="0" borderId="0" xfId="136" applyAlignment="1">
      <alignment horizontal="left" vertical="top" indent="1"/>
    </xf>
    <xf numFmtId="0" fontId="10" fillId="0" borderId="1" xfId="136" applyBorder="1" applyAlignment="1">
      <alignment horizontal="left" vertical="top" indent="1"/>
    </xf>
    <xf numFmtId="0" fontId="85" fillId="0" borderId="0" xfId="0" applyFont="1"/>
    <xf numFmtId="3" fontId="48" fillId="0" borderId="0" xfId="0" applyNumberFormat="1" applyFont="1"/>
    <xf numFmtId="3" fontId="86" fillId="0" borderId="0" xfId="0" applyNumberFormat="1" applyFont="1" applyAlignment="1">
      <alignment horizontal="right"/>
    </xf>
    <xf numFmtId="0" fontId="24" fillId="0" borderId="20" xfId="176" applyBorder="1" applyAlignment="1">
      <alignment horizontal="left" wrapText="1" indent="1"/>
    </xf>
    <xf numFmtId="165" fontId="86" fillId="0" borderId="0" xfId="0" applyNumberFormat="1" applyFont="1"/>
    <xf numFmtId="3" fontId="87" fillId="0" borderId="0" xfId="0" applyNumberFormat="1" applyFont="1"/>
    <xf numFmtId="0" fontId="48" fillId="0" borderId="0" xfId="176" applyFont="1" applyAlignment="1">
      <alignment horizontal="left"/>
    </xf>
    <xf numFmtId="3" fontId="48" fillId="0" borderId="0" xfId="0" applyNumberFormat="1" applyFont="1" applyAlignment="1">
      <alignment horizontal="right"/>
    </xf>
    <xf numFmtId="3" fontId="86" fillId="0" borderId="0" xfId="0" applyNumberFormat="1" applyFont="1"/>
    <xf numFmtId="3" fontId="11" fillId="0" borderId="0" xfId="0" applyNumberFormat="1" applyFont="1"/>
    <xf numFmtId="3" fontId="11" fillId="0" borderId="0" xfId="0" applyNumberFormat="1" applyFont="1" applyAlignment="1">
      <alignment horizontal="right"/>
    </xf>
    <xf numFmtId="164" fontId="11" fillId="0" borderId="0" xfId="9" applyNumberFormat="1" applyFont="1" applyAlignment="1">
      <alignment horizontal="right"/>
    </xf>
    <xf numFmtId="164" fontId="87" fillId="0" borderId="1" xfId="9" applyNumberFormat="1" applyFont="1" applyBorder="1"/>
    <xf numFmtId="164" fontId="11" fillId="0" borderId="1" xfId="9" applyNumberFormat="1" applyFont="1" applyBorder="1" applyAlignment="1">
      <alignment horizontal="right"/>
    </xf>
    <xf numFmtId="164" fontId="87" fillId="0" borderId="0" xfId="9" applyNumberFormat="1" applyFont="1"/>
    <xf numFmtId="0" fontId="11" fillId="0" borderId="21" xfId="176" applyFont="1" applyBorder="1" applyAlignment="1">
      <alignment horizontal="left" indent="1"/>
    </xf>
    <xf numFmtId="0" fontId="11" fillId="0" borderId="22" xfId="176" applyFont="1" applyBorder="1" applyAlignment="1">
      <alignment horizontal="left" vertical="top" indent="1"/>
    </xf>
    <xf numFmtId="3" fontId="86" fillId="0" borderId="1" xfId="0" applyNumberFormat="1" applyFont="1" applyBorder="1" applyAlignment="1">
      <alignment vertical="top"/>
    </xf>
    <xf numFmtId="3" fontId="11" fillId="0" borderId="1" xfId="0" applyNumberFormat="1" applyFont="1" applyBorder="1" applyAlignment="1">
      <alignment horizontal="right" vertical="top"/>
    </xf>
    <xf numFmtId="3" fontId="48" fillId="0" borderId="1" xfId="0" applyNumberFormat="1" applyFont="1" applyBorder="1" applyAlignment="1">
      <alignment vertical="top"/>
    </xf>
    <xf numFmtId="164" fontId="87" fillId="0" borderId="1" xfId="9" applyNumberFormat="1" applyFont="1" applyBorder="1" applyAlignment="1">
      <alignment vertical="top"/>
    </xf>
    <xf numFmtId="164" fontId="48" fillId="0" borderId="1" xfId="9" applyNumberFormat="1" applyFont="1" applyBorder="1" applyAlignment="1">
      <alignment horizontal="right" vertical="top"/>
    </xf>
    <xf numFmtId="164" fontId="86" fillId="0" borderId="0" xfId="9" applyNumberFormat="1" applyFont="1"/>
    <xf numFmtId="173" fontId="11" fillId="0" borderId="0" xfId="0" applyNumberFormat="1" applyFont="1" applyAlignment="1">
      <alignment horizontal="right"/>
    </xf>
    <xf numFmtId="173" fontId="87" fillId="0" borderId="0" xfId="0" applyNumberFormat="1" applyFont="1"/>
    <xf numFmtId="173" fontId="87" fillId="0" borderId="1" xfId="0" applyNumberFormat="1" applyFont="1" applyBorder="1" applyAlignment="1">
      <alignment vertical="top"/>
    </xf>
    <xf numFmtId="173" fontId="48" fillId="0" borderId="1" xfId="0" applyNumberFormat="1" applyFont="1" applyBorder="1" applyAlignment="1">
      <alignment horizontal="right" vertical="top"/>
    </xf>
    <xf numFmtId="195" fontId="11" fillId="0" borderId="0" xfId="175" applyNumberFormat="1" applyFont="1" applyAlignment="1">
      <alignment horizontal="right"/>
    </xf>
    <xf numFmtId="3" fontId="87" fillId="0" borderId="1" xfId="0" applyNumberFormat="1" applyFont="1" applyBorder="1" applyAlignment="1">
      <alignment vertical="top"/>
    </xf>
    <xf numFmtId="195" fontId="48" fillId="0" borderId="1" xfId="175" applyNumberFormat="1" applyFont="1" applyBorder="1" applyAlignment="1">
      <alignment horizontal="right" vertical="top"/>
    </xf>
    <xf numFmtId="3" fontId="48" fillId="0" borderId="1" xfId="0" applyNumberFormat="1" applyFont="1" applyBorder="1" applyAlignment="1">
      <alignment horizontal="right" vertical="top"/>
    </xf>
    <xf numFmtId="49" fontId="10" fillId="0" borderId="1" xfId="136" applyNumberFormat="1" applyBorder="1" applyAlignment="1">
      <alignment vertical="top"/>
    </xf>
    <xf numFmtId="0" fontId="24" fillId="0" borderId="6" xfId="0" applyFont="1" applyBorder="1" applyAlignment="1">
      <alignment horizontal="center" vertical="center" wrapText="1"/>
    </xf>
    <xf numFmtId="3" fontId="11" fillId="0" borderId="6" xfId="0" applyNumberFormat="1" applyFont="1" applyBorder="1" applyAlignment="1">
      <alignment horizontal="center" vertical="center" wrapText="1"/>
    </xf>
    <xf numFmtId="0" fontId="24" fillId="0" borderId="6" xfId="0" applyFont="1" applyBorder="1" applyAlignment="1">
      <alignment horizontal="right" vertical="center" wrapText="1"/>
    </xf>
    <xf numFmtId="0" fontId="10" fillId="0" borderId="0" xfId="129" applyFont="1" applyAlignment="1">
      <alignment horizontal="left" indent="3"/>
    </xf>
    <xf numFmtId="43" fontId="11" fillId="0" borderId="0" xfId="1" applyFont="1" applyAlignment="1">
      <alignment horizontal="right"/>
    </xf>
    <xf numFmtId="49" fontId="31" fillId="0" borderId="0" xfId="0" applyNumberFormat="1" applyFont="1" applyAlignment="1">
      <alignment vertical="top"/>
    </xf>
    <xf numFmtId="165" fontId="31" fillId="0" borderId="0" xfId="136" applyNumberFormat="1" applyFont="1" applyAlignment="1">
      <alignment vertical="top"/>
    </xf>
    <xf numFmtId="0" fontId="32" fillId="0" borderId="0" xfId="0" applyFont="1" applyAlignment="1">
      <alignment vertical="center"/>
    </xf>
    <xf numFmtId="164" fontId="23" fillId="0" borderId="0" xfId="9" applyNumberFormat="1" applyFont="1" applyAlignment="1">
      <alignment vertical="center"/>
    </xf>
    <xf numFmtId="164" fontId="31" fillId="0" borderId="0" xfId="9" applyNumberFormat="1" applyFont="1" applyAlignment="1">
      <alignment vertical="center"/>
    </xf>
    <xf numFmtId="0" fontId="29" fillId="0" borderId="0" xfId="0" applyFont="1" applyAlignment="1">
      <alignment horizontal="left" indent="2"/>
    </xf>
    <xf numFmtId="49" fontId="10" fillId="0" borderId="0" xfId="0" applyNumberFormat="1" applyFont="1" applyAlignment="1">
      <alignment horizontal="left" indent="2"/>
    </xf>
    <xf numFmtId="165" fontId="31" fillId="0" borderId="0" xfId="0" applyNumberFormat="1" applyFont="1"/>
    <xf numFmtId="165" fontId="10" fillId="0" borderId="0" xfId="0" applyNumberFormat="1" applyFont="1"/>
    <xf numFmtId="0" fontId="31" fillId="0" borderId="0" xfId="0" applyFont="1" applyAlignment="1">
      <alignment horizontal="left" indent="2"/>
    </xf>
    <xf numFmtId="0" fontId="10" fillId="0" borderId="0" xfId="0" applyFont="1" applyAlignment="1">
      <alignment horizontal="left" indent="2"/>
    </xf>
    <xf numFmtId="164" fontId="23" fillId="0" borderId="0" xfId="9" applyNumberFormat="1" applyFont="1"/>
    <xf numFmtId="173" fontId="10" fillId="0" borderId="0" xfId="0" applyNumberFormat="1" applyFont="1"/>
    <xf numFmtId="0" fontId="29" fillId="0" borderId="1" xfId="0" applyFont="1" applyBorder="1" applyAlignment="1">
      <alignment vertical="center"/>
    </xf>
    <xf numFmtId="0" fontId="10" fillId="0" borderId="1" xfId="0" applyFont="1" applyBorder="1"/>
    <xf numFmtId="164" fontId="10" fillId="0" borderId="1" xfId="9" applyNumberFormat="1" applyFont="1" applyBorder="1" applyAlignment="1">
      <alignment vertical="center"/>
    </xf>
    <xf numFmtId="3" fontId="31" fillId="0" borderId="1" xfId="0" applyNumberFormat="1" applyFont="1" applyBorder="1" applyAlignment="1">
      <alignment vertical="center"/>
    </xf>
    <xf numFmtId="3" fontId="31" fillId="0" borderId="0" xfId="0" applyNumberFormat="1" applyFont="1" applyAlignment="1">
      <alignment vertical="center"/>
    </xf>
    <xf numFmtId="173" fontId="31" fillId="0" borderId="0" xfId="0" applyNumberFormat="1" applyFont="1" applyAlignment="1">
      <alignment vertical="center"/>
    </xf>
    <xf numFmtId="3" fontId="29" fillId="0" borderId="0" xfId="0" applyNumberFormat="1" applyFont="1"/>
    <xf numFmtId="0" fontId="31" fillId="0" borderId="0" xfId="0" applyFont="1" applyAlignment="1">
      <alignment horizontal="left" vertical="center" indent="1"/>
    </xf>
    <xf numFmtId="0" fontId="31" fillId="0" borderId="1" xfId="0" applyFont="1" applyBorder="1" applyAlignment="1">
      <alignment horizontal="left" vertical="center" indent="1"/>
    </xf>
    <xf numFmtId="0" fontId="10" fillId="0" borderId="0" xfId="132" applyFont="1" applyAlignment="1">
      <alignment horizontal="left" indent="1"/>
    </xf>
    <xf numFmtId="0" fontId="83" fillId="0" borderId="0" xfId="173" applyFont="1" applyAlignment="1">
      <alignment horizontal="left" vertical="top" indent="2"/>
    </xf>
    <xf numFmtId="3" fontId="50" fillId="0" borderId="0" xfId="173" applyNumberFormat="1" applyFont="1"/>
    <xf numFmtId="3" fontId="50" fillId="0" borderId="0" xfId="173" applyNumberFormat="1" applyFont="1" applyAlignment="1">
      <alignment vertical="top"/>
    </xf>
    <xf numFmtId="0" fontId="53" fillId="0" borderId="0" xfId="173" applyFont="1" applyAlignment="1">
      <alignment horizontal="left" vertical="top" indent="3"/>
    </xf>
    <xf numFmtId="0" fontId="50" fillId="0" borderId="0" xfId="173" applyFont="1" applyAlignment="1">
      <alignment vertical="center"/>
    </xf>
    <xf numFmtId="49" fontId="42" fillId="0" borderId="0" xfId="0" applyNumberFormat="1" applyFont="1" applyAlignment="1">
      <alignment horizontal="center" vertical="top"/>
    </xf>
    <xf numFmtId="164" fontId="44" fillId="0" borderId="0" xfId="9" applyNumberFormat="1" applyFont="1" applyAlignment="1">
      <alignment vertical="top"/>
    </xf>
    <xf numFmtId="164" fontId="41" fillId="0" borderId="0" xfId="9" applyNumberFormat="1" applyFont="1" applyAlignment="1">
      <alignment vertical="top"/>
    </xf>
    <xf numFmtId="0" fontId="44" fillId="0" borderId="0" xfId="0" applyFont="1" applyAlignment="1">
      <alignment horizontal="left" vertical="top" indent="3"/>
    </xf>
    <xf numFmtId="0" fontId="10" fillId="0" borderId="0" xfId="0" applyFont="1" applyAlignment="1">
      <alignment horizontal="left"/>
    </xf>
    <xf numFmtId="49" fontId="10" fillId="0" borderId="0" xfId="0" applyNumberFormat="1" applyFont="1" applyAlignment="1">
      <alignment vertical="center"/>
    </xf>
    <xf numFmtId="165" fontId="10" fillId="0" borderId="0" xfId="136" applyNumberFormat="1" applyAlignment="1">
      <alignment vertical="center"/>
    </xf>
    <xf numFmtId="49" fontId="31" fillId="0" borderId="0" xfId="0" applyNumberFormat="1" applyFont="1"/>
    <xf numFmtId="165" fontId="31" fillId="0" borderId="0" xfId="136" applyNumberFormat="1" applyFont="1"/>
    <xf numFmtId="49" fontId="31" fillId="0" borderId="0" xfId="177" applyNumberFormat="1" applyFont="1"/>
    <xf numFmtId="0" fontId="50" fillId="0" borderId="0" xfId="177" applyFont="1"/>
    <xf numFmtId="196" fontId="32" fillId="0" borderId="23" xfId="178" applyNumberFormat="1" applyFont="1" applyBorder="1"/>
    <xf numFmtId="196" fontId="10" fillId="0" borderId="24" xfId="178" applyNumberFormat="1" applyFont="1" applyBorder="1"/>
    <xf numFmtId="196" fontId="10" fillId="0" borderId="25" xfId="178" applyNumberFormat="1" applyFont="1" applyBorder="1"/>
    <xf numFmtId="0" fontId="54" fillId="0" borderId="0" xfId="177" applyFont="1"/>
    <xf numFmtId="0" fontId="48" fillId="0" borderId="26" xfId="177" applyFont="1" applyBorder="1"/>
    <xf numFmtId="196" fontId="10" fillId="0" borderId="0" xfId="178" applyNumberFormat="1" applyFont="1"/>
    <xf numFmtId="49" fontId="48" fillId="0" borderId="0" xfId="177" applyNumberFormat="1" applyFont="1"/>
    <xf numFmtId="49" fontId="11" fillId="0" borderId="0" xfId="177" applyNumberFormat="1" applyFont="1"/>
    <xf numFmtId="49" fontId="31" fillId="0" borderId="0" xfId="179" applyNumberFormat="1" applyFont="1" applyAlignment="1" applyProtection="1">
      <alignment vertical="center" wrapText="1"/>
      <protection locked="0"/>
    </xf>
    <xf numFmtId="196" fontId="10" fillId="0" borderId="27" xfId="178" applyNumberFormat="1" applyFont="1" applyBorder="1"/>
    <xf numFmtId="49" fontId="11" fillId="6" borderId="0" xfId="177" applyNumberFormat="1" applyFont="1" applyFill="1"/>
    <xf numFmtId="0" fontId="50" fillId="7" borderId="0" xfId="177" applyFont="1" applyFill="1"/>
    <xf numFmtId="49" fontId="11" fillId="8" borderId="0" xfId="177" applyNumberFormat="1" applyFont="1" applyFill="1"/>
    <xf numFmtId="196" fontId="10" fillId="9" borderId="0" xfId="178" applyNumberFormat="1" applyFont="1" applyFill="1"/>
    <xf numFmtId="196" fontId="10" fillId="9" borderId="27" xfId="178" applyNumberFormat="1" applyFont="1" applyFill="1" applyBorder="1"/>
    <xf numFmtId="196" fontId="10" fillId="8" borderId="0" xfId="178" applyNumberFormat="1" applyFont="1" applyFill="1"/>
    <xf numFmtId="196" fontId="10" fillId="0" borderId="26" xfId="178" applyNumberFormat="1" applyFont="1" applyBorder="1"/>
    <xf numFmtId="49" fontId="29" fillId="0" borderId="0" xfId="177" applyNumberFormat="1" applyFont="1"/>
    <xf numFmtId="196" fontId="10" fillId="0" borderId="28" xfId="178" applyNumberFormat="1" applyFont="1" applyBorder="1"/>
    <xf numFmtId="196" fontId="10" fillId="0" borderId="29" xfId="178" applyNumberFormat="1" applyFont="1" applyBorder="1"/>
    <xf numFmtId="196" fontId="10" fillId="0" borderId="30" xfId="178" applyNumberFormat="1" applyFont="1" applyBorder="1"/>
    <xf numFmtId="0" fontId="50" fillId="9" borderId="0" xfId="177" applyFont="1" applyFill="1"/>
    <xf numFmtId="49" fontId="31" fillId="9" borderId="0" xfId="179" quotePrefix="1" applyNumberFormat="1" applyFont="1" applyFill="1" applyAlignment="1" applyProtection="1">
      <alignment horizontal="left"/>
      <protection locked="0"/>
    </xf>
    <xf numFmtId="49" fontId="31" fillId="9" borderId="0" xfId="179" applyNumberFormat="1" applyFont="1" applyFill="1" applyAlignment="1" applyProtection="1">
      <alignment horizontal="left"/>
      <protection locked="0"/>
    </xf>
    <xf numFmtId="0" fontId="10" fillId="9" borderId="0" xfId="177" applyFont="1" applyFill="1" applyProtection="1">
      <protection locked="0"/>
    </xf>
    <xf numFmtId="49" fontId="10" fillId="9" borderId="0" xfId="177" applyNumberFormat="1" applyFont="1" applyFill="1" applyProtection="1">
      <protection locked="0"/>
    </xf>
    <xf numFmtId="49" fontId="90" fillId="0" borderId="0" xfId="177" applyNumberFormat="1" applyFont="1" applyAlignment="1">
      <alignment horizontal="left"/>
    </xf>
    <xf numFmtId="0" fontId="24" fillId="0" borderId="1" xfId="129" applyFont="1" applyBorder="1" applyAlignment="1">
      <alignment horizontal="right" vertical="center"/>
    </xf>
    <xf numFmtId="0" fontId="50" fillId="0" borderId="0" xfId="0" applyFont="1" applyAlignment="1">
      <alignment horizontal="left" indent="5"/>
    </xf>
    <xf numFmtId="0" fontId="11" fillId="0" borderId="0" xfId="11" applyFont="1"/>
    <xf numFmtId="174" fontId="91" fillId="0" borderId="0" xfId="173" applyNumberFormat="1" applyFont="1"/>
    <xf numFmtId="174" fontId="91" fillId="0" borderId="1" xfId="173" applyNumberFormat="1" applyFont="1" applyBorder="1" applyAlignment="1">
      <alignment vertical="top"/>
    </xf>
    <xf numFmtId="174" fontId="91" fillId="0" borderId="0" xfId="173" applyNumberFormat="1" applyFont="1" applyAlignment="1">
      <alignment vertical="top"/>
    </xf>
    <xf numFmtId="164" fontId="0" fillId="0" borderId="0" xfId="0" applyNumberFormat="1" applyAlignment="1">
      <alignment horizontal="right"/>
    </xf>
    <xf numFmtId="164" fontId="31" fillId="0" borderId="0" xfId="0" applyNumberFormat="1" applyFont="1" applyAlignment="1">
      <alignment horizontal="right" vertical="top"/>
    </xf>
    <xf numFmtId="164" fontId="31" fillId="0" borderId="1" xfId="0" applyNumberFormat="1" applyFont="1" applyBorder="1" applyAlignment="1">
      <alignment horizontal="right" vertical="top"/>
    </xf>
    <xf numFmtId="0" fontId="10" fillId="0" borderId="31" xfId="182" applyBorder="1" applyAlignment="1">
      <alignment vertical="center"/>
    </xf>
    <xf numFmtId="0" fontId="10" fillId="0" borderId="0" xfId="182" applyAlignment="1">
      <alignment vertical="center"/>
    </xf>
    <xf numFmtId="49" fontId="25" fillId="0" borderId="6" xfId="183" applyNumberFormat="1" applyFont="1" applyBorder="1" applyAlignment="1">
      <alignment horizontal="center" vertical="center"/>
    </xf>
    <xf numFmtId="0" fontId="24" fillId="0" borderId="6" xfId="183" applyFont="1" applyBorder="1" applyAlignment="1">
      <alignment horizontal="center" vertical="center"/>
    </xf>
    <xf numFmtId="0" fontId="24" fillId="0" borderId="6" xfId="183" applyFont="1" applyBorder="1" applyAlignment="1">
      <alignment horizontal="right" vertical="center"/>
    </xf>
    <xf numFmtId="0" fontId="58" fillId="0" borderId="0" xfId="182" applyFont="1"/>
    <xf numFmtId="0" fontId="10" fillId="0" borderId="0" xfId="182"/>
    <xf numFmtId="0" fontId="22" fillId="0" borderId="0" xfId="182" applyFont="1"/>
    <xf numFmtId="0" fontId="10" fillId="0" borderId="0" xfId="182" applyAlignment="1">
      <alignment horizontal="left"/>
    </xf>
    <xf numFmtId="0" fontId="11" fillId="0" borderId="0" xfId="182" applyFont="1"/>
    <xf numFmtId="0" fontId="22" fillId="0" borderId="0" xfId="182" applyFont="1" applyAlignment="1">
      <alignment vertical="center"/>
    </xf>
    <xf numFmtId="3" fontId="11" fillId="0" borderId="0" xfId="182" applyNumberFormat="1" applyFont="1" applyAlignment="1">
      <alignment vertical="center"/>
    </xf>
    <xf numFmtId="0" fontId="58" fillId="0" borderId="0" xfId="182" applyFont="1" applyAlignment="1">
      <alignment vertical="center"/>
    </xf>
    <xf numFmtId="0" fontId="31" fillId="0" borderId="0" xfId="182" applyFont="1" applyAlignment="1">
      <alignment vertical="center"/>
    </xf>
    <xf numFmtId="0" fontId="22" fillId="0" borderId="0" xfId="182" applyFont="1" applyAlignment="1">
      <alignment vertical="top"/>
    </xf>
    <xf numFmtId="0" fontId="10" fillId="0" borderId="0" xfId="182" applyAlignment="1">
      <alignment vertical="top"/>
    </xf>
    <xf numFmtId="0" fontId="31" fillId="0" borderId="0" xfId="182" applyFont="1"/>
    <xf numFmtId="0" fontId="26" fillId="0" borderId="0" xfId="183" applyFont="1" applyAlignment="1">
      <alignment horizontal="left"/>
    </xf>
    <xf numFmtId="0" fontId="29" fillId="0" borderId="0" xfId="182" applyFont="1"/>
    <xf numFmtId="0" fontId="29" fillId="0" borderId="0" xfId="182" applyFont="1" applyAlignment="1">
      <alignment horizontal="left"/>
    </xf>
    <xf numFmtId="166" fontId="80" fillId="0" borderId="0" xfId="184" applyNumberFormat="1" applyFont="1"/>
    <xf numFmtId="0" fontId="10" fillId="0" borderId="0" xfId="182" applyAlignment="1">
      <alignment horizontal="left" indent="1"/>
    </xf>
    <xf numFmtId="3" fontId="11" fillId="0" borderId="0" xfId="182" applyNumberFormat="1" applyFont="1"/>
    <xf numFmtId="0" fontId="29" fillId="0" borderId="0" xfId="182" applyFont="1" applyAlignment="1">
      <alignment horizontal="left" indent="2"/>
    </xf>
    <xf numFmtId="0" fontId="29" fillId="0" borderId="0" xfId="182" applyFont="1" applyAlignment="1">
      <alignment vertical="top"/>
    </xf>
    <xf numFmtId="0" fontId="10" fillId="0" borderId="0" xfId="182" applyAlignment="1">
      <alignment horizontal="left" vertical="top" indent="1"/>
    </xf>
    <xf numFmtId="0" fontId="29" fillId="0" borderId="31" xfId="182" applyFont="1" applyBorder="1" applyAlignment="1">
      <alignment vertical="top"/>
    </xf>
    <xf numFmtId="165" fontId="80" fillId="0" borderId="31" xfId="182" applyNumberFormat="1" applyFont="1" applyBorder="1" applyAlignment="1">
      <alignment vertical="top"/>
    </xf>
    <xf numFmtId="3" fontId="31" fillId="0" borderId="0" xfId="182" applyNumberFormat="1" applyFont="1"/>
    <xf numFmtId="165" fontId="11" fillId="0" borderId="0" xfId="182" applyNumberFormat="1" applyFont="1"/>
    <xf numFmtId="3" fontId="10" fillId="0" borderId="0" xfId="182" applyNumberFormat="1" applyAlignment="1">
      <alignment horizontal="left" indent="1"/>
    </xf>
    <xf numFmtId="0" fontId="10" fillId="0" borderId="31" xfId="182" applyBorder="1" applyAlignment="1">
      <alignment horizontal="left" vertical="top" indent="1"/>
    </xf>
    <xf numFmtId="3" fontId="31" fillId="0" borderId="0" xfId="182" applyNumberFormat="1" applyFont="1" applyAlignment="1">
      <alignment vertical="center"/>
    </xf>
    <xf numFmtId="165" fontId="11" fillId="0" borderId="6" xfId="182" applyNumberFormat="1" applyFont="1" applyBorder="1" applyAlignment="1">
      <alignment vertical="center"/>
    </xf>
    <xf numFmtId="3" fontId="31" fillId="0" borderId="2" xfId="182" applyNumberFormat="1" applyFont="1" applyBorder="1" applyAlignment="1">
      <alignment horizontal="center"/>
    </xf>
    <xf numFmtId="0" fontId="48" fillId="0" borderId="0" xfId="182" applyFont="1"/>
    <xf numFmtId="0" fontId="11" fillId="0" borderId="0" xfId="182" applyFont="1" applyAlignment="1">
      <alignment horizontal="left" indent="1"/>
    </xf>
    <xf numFmtId="0" fontId="31" fillId="0" borderId="31" xfId="182" applyFont="1" applyBorder="1" applyAlignment="1">
      <alignment vertical="top"/>
    </xf>
    <xf numFmtId="0" fontId="48" fillId="0" borderId="6" xfId="182" applyFont="1" applyBorder="1" applyAlignment="1">
      <alignment vertical="center"/>
    </xf>
    <xf numFmtId="0" fontId="31" fillId="0" borderId="0" xfId="182" applyFont="1" applyAlignment="1">
      <alignment vertical="top"/>
    </xf>
    <xf numFmtId="0" fontId="11" fillId="0" borderId="6" xfId="183" applyFont="1" applyBorder="1" applyAlignment="1">
      <alignment horizontal="right" vertical="center"/>
    </xf>
    <xf numFmtId="0" fontId="10" fillId="0" borderId="0" xfId="132" applyFont="1"/>
    <xf numFmtId="0" fontId="10" fillId="0" borderId="0" xfId="132" applyFont="1" applyAlignment="1">
      <alignment horizontal="left" indent="2"/>
    </xf>
    <xf numFmtId="0" fontId="10" fillId="0" borderId="0" xfId="132" applyFont="1" applyAlignment="1">
      <alignment horizontal="left" vertical="top" indent="1"/>
    </xf>
    <xf numFmtId="165" fontId="11" fillId="0" borderId="0" xfId="182" applyNumberFormat="1" applyFont="1" applyAlignment="1">
      <alignment vertical="top"/>
    </xf>
    <xf numFmtId="0" fontId="58" fillId="0" borderId="2" xfId="182" applyFont="1" applyBorder="1"/>
    <xf numFmtId="0" fontId="10" fillId="0" borderId="2" xfId="182" applyBorder="1"/>
    <xf numFmtId="0" fontId="11" fillId="0" borderId="2" xfId="182" applyFont="1" applyBorder="1"/>
    <xf numFmtId="165" fontId="11" fillId="0" borderId="0" xfId="182" applyNumberFormat="1" applyFont="1" applyAlignment="1">
      <alignment horizontal="right"/>
    </xf>
    <xf numFmtId="0" fontId="10" fillId="0" borderId="31" xfId="182" applyBorder="1" applyAlignment="1">
      <alignment vertical="top"/>
    </xf>
    <xf numFmtId="166" fontId="11" fillId="0" borderId="31" xfId="184" applyNumberFormat="1" applyFont="1" applyBorder="1" applyAlignment="1">
      <alignment horizontal="right" vertical="top"/>
    </xf>
    <xf numFmtId="0" fontId="10" fillId="0" borderId="0" xfId="183"/>
    <xf numFmtId="0" fontId="31" fillId="0" borderId="0" xfId="183" applyFont="1"/>
    <xf numFmtId="169" fontId="31" fillId="0" borderId="0" xfId="155" applyNumberFormat="1" applyFont="1"/>
    <xf numFmtId="164" fontId="10" fillId="0" borderId="0" xfId="184" applyNumberFormat="1"/>
    <xf numFmtId="165" fontId="10" fillId="0" borderId="0" xfId="183" applyNumberFormat="1"/>
    <xf numFmtId="0" fontId="29" fillId="0" borderId="0" xfId="183" applyFont="1"/>
    <xf numFmtId="0" fontId="10" fillId="0" borderId="0" xfId="183" applyAlignment="1">
      <alignment horizontal="left" indent="1"/>
    </xf>
    <xf numFmtId="164" fontId="0" fillId="0" borderId="0" xfId="184" applyNumberFormat="1" applyFont="1"/>
    <xf numFmtId="0" fontId="10" fillId="0" borderId="31" xfId="183" applyBorder="1" applyAlignment="1">
      <alignment vertical="top"/>
    </xf>
    <xf numFmtId="164" fontId="0" fillId="0" borderId="31" xfId="184" applyNumberFormat="1" applyFont="1" applyBorder="1" applyAlignment="1">
      <alignment vertical="top"/>
    </xf>
    <xf numFmtId="0" fontId="11" fillId="0" borderId="0" xfId="186" applyFont="1" applyAlignment="1">
      <alignment horizontal="left" indent="1"/>
    </xf>
    <xf numFmtId="166" fontId="31" fillId="0" borderId="0" xfId="183" applyNumberFormat="1" applyFont="1"/>
    <xf numFmtId="166" fontId="10" fillId="0" borderId="0" xfId="183" applyNumberFormat="1"/>
    <xf numFmtId="0" fontId="31" fillId="0" borderId="0" xfId="183" applyFont="1" applyAlignment="1">
      <alignment vertical="top"/>
    </xf>
    <xf numFmtId="0" fontId="32" fillId="0" borderId="0" xfId="183" applyFont="1"/>
    <xf numFmtId="0" fontId="29" fillId="0" borderId="0" xfId="183" applyFont="1" applyAlignment="1">
      <alignment horizontal="left" indent="1"/>
    </xf>
    <xf numFmtId="166" fontId="29" fillId="0" borderId="0" xfId="183" applyNumberFormat="1" applyFont="1"/>
    <xf numFmtId="0" fontId="10" fillId="0" borderId="0" xfId="183" applyAlignment="1">
      <alignment vertical="top"/>
    </xf>
    <xf numFmtId="3" fontId="31" fillId="0" borderId="0" xfId="183" applyNumberFormat="1" applyFont="1"/>
    <xf numFmtId="3" fontId="10" fillId="0" borderId="0" xfId="183" applyNumberFormat="1"/>
    <xf numFmtId="0" fontId="29" fillId="0" borderId="31" xfId="182" applyFont="1" applyBorder="1" applyAlignment="1">
      <alignment horizontal="left" vertical="top" indent="2"/>
    </xf>
    <xf numFmtId="166" fontId="11" fillId="0" borderId="31" xfId="184" applyNumberFormat="1" applyFont="1" applyBorder="1" applyAlignment="1">
      <alignment vertical="top"/>
    </xf>
    <xf numFmtId="169" fontId="0" fillId="0" borderId="0" xfId="155" applyNumberFormat="1" applyFont="1"/>
    <xf numFmtId="0" fontId="0" fillId="0" borderId="31" xfId="0" applyBorder="1" applyAlignment="1">
      <alignment vertical="top"/>
    </xf>
    <xf numFmtId="165" fontId="10" fillId="0" borderId="31" xfId="183" applyNumberFormat="1" applyBorder="1" applyAlignment="1">
      <alignment vertical="top"/>
    </xf>
    <xf numFmtId="164" fontId="11" fillId="0" borderId="31" xfId="9" applyNumberFormat="1" applyFont="1" applyBorder="1" applyAlignment="1">
      <alignment vertical="top"/>
    </xf>
    <xf numFmtId="164" fontId="80" fillId="0" borderId="0" xfId="9" applyNumberFormat="1" applyFont="1"/>
    <xf numFmtId="164" fontId="80" fillId="0" borderId="31" xfId="9" applyNumberFormat="1" applyFont="1" applyBorder="1" applyAlignment="1">
      <alignment vertical="top"/>
    </xf>
    <xf numFmtId="164" fontId="11" fillId="0" borderId="0" xfId="9" applyNumberFormat="1" applyFont="1"/>
    <xf numFmtId="0" fontId="10" fillId="0" borderId="31" xfId="182" applyBorder="1" applyAlignment="1">
      <alignment horizontal="left" vertical="top"/>
    </xf>
    <xf numFmtId="165" fontId="11" fillId="0" borderId="31" xfId="182" applyNumberFormat="1" applyFont="1" applyBorder="1" applyAlignment="1">
      <alignment vertical="top"/>
    </xf>
    <xf numFmtId="164" fontId="11" fillId="0" borderId="31" xfId="9" applyNumberFormat="1" applyFont="1" applyBorder="1" applyAlignment="1">
      <alignment horizontal="right" vertical="top"/>
    </xf>
    <xf numFmtId="0" fontId="32" fillId="0" borderId="31" xfId="183" applyFont="1" applyBorder="1" applyAlignment="1">
      <alignment vertical="top"/>
    </xf>
    <xf numFmtId="0" fontId="29" fillId="0" borderId="31" xfId="183" applyFont="1" applyBorder="1" applyAlignment="1">
      <alignment horizontal="left" vertical="top"/>
    </xf>
    <xf numFmtId="166" fontId="29" fillId="0" borderId="31" xfId="183" applyNumberFormat="1" applyFont="1" applyBorder="1" applyAlignment="1">
      <alignment vertical="top"/>
    </xf>
    <xf numFmtId="0" fontId="32" fillId="0" borderId="0" xfId="183" applyFont="1" applyAlignment="1">
      <alignment vertical="top"/>
    </xf>
    <xf numFmtId="3" fontId="11" fillId="0" borderId="0" xfId="182" applyNumberFormat="1" applyFont="1" applyAlignment="1">
      <alignment vertical="top"/>
    </xf>
    <xf numFmtId="166" fontId="48" fillId="0" borderId="0" xfId="182" applyNumberFormat="1" applyFont="1"/>
    <xf numFmtId="0" fontId="31" fillId="0" borderId="31" xfId="182" applyFont="1" applyBorder="1" applyAlignment="1">
      <alignment horizontal="left" vertical="top"/>
    </xf>
    <xf numFmtId="166" fontId="48" fillId="0" borderId="31" xfId="184" applyNumberFormat="1" applyFont="1" applyBorder="1" applyAlignment="1">
      <alignment vertical="top"/>
    </xf>
    <xf numFmtId="164" fontId="48" fillId="0" borderId="31" xfId="9" applyNumberFormat="1" applyFont="1" applyBorder="1" applyAlignment="1">
      <alignment vertical="top"/>
    </xf>
    <xf numFmtId="0" fontId="48" fillId="0" borderId="0" xfId="182" applyFont="1" applyAlignment="1">
      <alignment vertical="top"/>
    </xf>
    <xf numFmtId="164" fontId="11" fillId="0" borderId="0" xfId="9" applyNumberFormat="1" applyFont="1" applyAlignment="1">
      <alignment vertical="top"/>
    </xf>
    <xf numFmtId="0" fontId="11" fillId="0" borderId="31" xfId="182" applyFont="1" applyBorder="1" applyAlignment="1">
      <alignment vertical="center"/>
    </xf>
    <xf numFmtId="0" fontId="10" fillId="0" borderId="31" xfId="0" applyFont="1" applyBorder="1" applyAlignment="1">
      <alignment horizontal="left" vertical="top" indent="1"/>
    </xf>
    <xf numFmtId="164" fontId="11" fillId="0" borderId="6" xfId="9" applyNumberFormat="1" applyFont="1" applyBorder="1" applyAlignment="1">
      <alignment vertical="center"/>
    </xf>
    <xf numFmtId="0" fontId="10" fillId="0" borderId="6" xfId="0" quotePrefix="1" applyFont="1" applyBorder="1" applyAlignment="1">
      <alignment horizontal="center" vertical="center"/>
    </xf>
    <xf numFmtId="0" fontId="11" fillId="0" borderId="0" xfId="176" applyFont="1" applyAlignment="1">
      <alignment horizontal="left" indent="1"/>
    </xf>
    <xf numFmtId="0" fontId="57" fillId="0" borderId="0" xfId="0" applyFont="1" applyAlignment="1">
      <alignment horizontal="center" vertical="center" wrapText="1"/>
    </xf>
    <xf numFmtId="0" fontId="56" fillId="0" borderId="0" xfId="4" applyFont="1" applyAlignment="1" applyProtection="1">
      <alignment horizontal="center"/>
    </xf>
    <xf numFmtId="0" fontId="56" fillId="0" borderId="0" xfId="0" applyFont="1" applyAlignment="1">
      <alignment horizontal="center"/>
    </xf>
    <xf numFmtId="165" fontId="58" fillId="0" borderId="0" xfId="12" applyNumberFormat="1" applyFont="1"/>
    <xf numFmtId="0" fontId="0" fillId="0" borderId="11" xfId="0" applyBorder="1" applyAlignment="1">
      <alignment vertical="top"/>
    </xf>
    <xf numFmtId="0" fontId="10" fillId="0" borderId="0" xfId="0" applyFont="1" applyAlignment="1">
      <alignment vertical="top"/>
    </xf>
    <xf numFmtId="49" fontId="29" fillId="0" borderId="0" xfId="0" applyNumberFormat="1" applyFont="1" applyAlignment="1">
      <alignment horizontal="left" indent="3"/>
    </xf>
    <xf numFmtId="0" fontId="93" fillId="0" borderId="0" xfId="0" applyFont="1"/>
    <xf numFmtId="166" fontId="11" fillId="0" borderId="0" xfId="182" applyNumberFormat="1" applyFont="1"/>
    <xf numFmtId="49" fontId="10" fillId="0" borderId="0" xfId="129" applyNumberFormat="1" applyFont="1" applyAlignment="1">
      <alignment horizontal="right"/>
    </xf>
    <xf numFmtId="2" fontId="10" fillId="0" borderId="0" xfId="129" applyNumberFormat="1" applyFont="1" applyAlignment="1">
      <alignment horizontal="right"/>
    </xf>
    <xf numFmtId="0" fontId="93" fillId="10" borderId="0" xfId="129" applyFont="1" applyFill="1" applyAlignment="1">
      <alignment horizontal="right"/>
    </xf>
    <xf numFmtId="165" fontId="31" fillId="0" borderId="0" xfId="155" applyNumberFormat="1" applyFont="1"/>
    <xf numFmtId="164" fontId="10" fillId="0" borderId="0" xfId="0" applyNumberFormat="1" applyFont="1" applyAlignment="1">
      <alignment vertical="top"/>
    </xf>
    <xf numFmtId="0" fontId="27" fillId="0" borderId="0" xfId="0" applyFont="1" applyAlignment="1">
      <alignment horizontal="left" vertical="top"/>
    </xf>
    <xf numFmtId="169" fontId="24" fillId="0" borderId="0" xfId="1" applyNumberFormat="1" applyFont="1" applyAlignment="1">
      <alignment horizontal="right"/>
    </xf>
    <xf numFmtId="169" fontId="26" fillId="0" borderId="0" xfId="1" applyNumberFormat="1" applyFont="1"/>
    <xf numFmtId="169" fontId="26" fillId="0" borderId="1" xfId="1" applyNumberFormat="1" applyFont="1" applyBorder="1" applyAlignment="1">
      <alignment vertical="top"/>
    </xf>
    <xf numFmtId="164" fontId="31" fillId="0" borderId="0" xfId="184" applyNumberFormat="1" applyFont="1"/>
    <xf numFmtId="49" fontId="43" fillId="0" borderId="31" xfId="0" applyNumberFormat="1" applyFont="1" applyBorder="1" applyAlignment="1">
      <alignment horizontal="center" vertical="top"/>
    </xf>
    <xf numFmtId="0" fontId="26" fillId="0" borderId="31" xfId="0" applyFont="1" applyBorder="1" applyAlignment="1">
      <alignment horizontal="left" vertical="top"/>
    </xf>
    <xf numFmtId="49" fontId="43" fillId="0" borderId="0" xfId="0" applyNumberFormat="1" applyFont="1" applyAlignment="1">
      <alignment horizontal="center"/>
    </xf>
    <xf numFmtId="0" fontId="31" fillId="0" borderId="31" xfId="0" applyFont="1" applyBorder="1" applyAlignment="1">
      <alignment vertical="center"/>
    </xf>
    <xf numFmtId="165" fontId="31" fillId="0" borderId="31" xfId="0" applyNumberFormat="1" applyFont="1" applyBorder="1" applyAlignment="1">
      <alignment vertical="center"/>
    </xf>
    <xf numFmtId="165" fontId="31" fillId="0" borderId="1" xfId="0" applyNumberFormat="1" applyFont="1" applyBorder="1" applyAlignment="1">
      <alignment vertical="center"/>
    </xf>
    <xf numFmtId="164" fontId="29" fillId="0" borderId="0" xfId="0" applyNumberFormat="1" applyFont="1" applyAlignment="1">
      <alignment vertical="center"/>
    </xf>
    <xf numFmtId="164" fontId="32" fillId="0" borderId="0" xfId="0" applyNumberFormat="1" applyFont="1" applyAlignment="1">
      <alignment vertical="center"/>
    </xf>
    <xf numFmtId="0" fontId="29" fillId="0" borderId="0" xfId="0" applyFont="1" applyAlignment="1">
      <alignment vertical="center"/>
    </xf>
    <xf numFmtId="0" fontId="96" fillId="0" borderId="6" xfId="0" applyFont="1" applyBorder="1" applyAlignment="1">
      <alignment horizontal="left" vertical="center"/>
    </xf>
    <xf numFmtId="49" fontId="97" fillId="0" borderId="0" xfId="0" applyNumberFormat="1" applyFont="1" applyAlignment="1">
      <alignment horizontal="center" vertical="top"/>
    </xf>
    <xf numFmtId="0" fontId="29" fillId="0" borderId="0" xfId="0" applyFont="1" applyAlignment="1">
      <alignment vertical="top"/>
    </xf>
    <xf numFmtId="0" fontId="31" fillId="0" borderId="31" xfId="0" applyFont="1" applyBorder="1" applyAlignment="1">
      <alignment vertical="top"/>
    </xf>
    <xf numFmtId="164" fontId="31" fillId="0" borderId="31" xfId="184" applyNumberFormat="1" applyFont="1" applyBorder="1" applyAlignment="1">
      <alignment vertical="top"/>
    </xf>
    <xf numFmtId="166" fontId="29" fillId="0" borderId="0" xfId="0" applyNumberFormat="1" applyFont="1" applyAlignment="1">
      <alignment vertical="top"/>
    </xf>
    <xf numFmtId="49" fontId="95" fillId="0" borderId="0" xfId="0" applyNumberFormat="1" applyFont="1" applyAlignment="1">
      <alignment horizontal="center" vertical="top"/>
    </xf>
    <xf numFmtId="165" fontId="27" fillId="0" borderId="0" xfId="0" applyNumberFormat="1" applyFont="1" applyAlignment="1">
      <alignment vertical="top"/>
    </xf>
    <xf numFmtId="164" fontId="27" fillId="0" borderId="0" xfId="9" applyNumberFormat="1" applyFont="1" applyAlignment="1">
      <alignment vertical="top"/>
    </xf>
    <xf numFmtId="164" fontId="0" fillId="0" borderId="0" xfId="184" applyNumberFormat="1" applyFont="1" applyAlignment="1">
      <alignment vertical="top"/>
    </xf>
    <xf numFmtId="166" fontId="10" fillId="0" borderId="0" xfId="183" applyNumberFormat="1" applyAlignment="1">
      <alignment vertical="top"/>
    </xf>
    <xf numFmtId="0" fontId="29" fillId="0" borderId="0" xfId="183" applyFont="1" applyAlignment="1">
      <alignment horizontal="left" vertical="top" indent="1"/>
    </xf>
    <xf numFmtId="0" fontId="50" fillId="0" borderId="0" xfId="0" applyFont="1" applyAlignment="1">
      <alignment horizontal="left" indent="4"/>
    </xf>
    <xf numFmtId="49" fontId="50" fillId="0" borderId="0" xfId="0" applyNumberFormat="1" applyFont="1" applyAlignment="1">
      <alignment horizontal="left"/>
    </xf>
    <xf numFmtId="0" fontId="50" fillId="0" borderId="0" xfId="0" applyFont="1" applyAlignment="1">
      <alignment horizontal="center"/>
    </xf>
    <xf numFmtId="0" fontId="54" fillId="0" borderId="0" xfId="173" applyFont="1" applyAlignment="1">
      <alignment horizontal="left" indent="1"/>
    </xf>
    <xf numFmtId="0" fontId="55" fillId="0" borderId="0" xfId="173" applyFont="1" applyAlignment="1">
      <alignment horizontal="left" indent="2"/>
    </xf>
    <xf numFmtId="0" fontId="50" fillId="0" borderId="0" xfId="11" applyFont="1" applyAlignment="1">
      <alignment horizontal="center"/>
    </xf>
    <xf numFmtId="0" fontId="11" fillId="0" borderId="6" xfId="0" applyFont="1" applyBorder="1" applyAlignment="1">
      <alignment horizontal="center" vertical="center"/>
    </xf>
    <xf numFmtId="0" fontId="47" fillId="0" borderId="0" xfId="11" applyFont="1" applyAlignment="1">
      <alignment horizontal="center"/>
    </xf>
    <xf numFmtId="49" fontId="98" fillId="0" borderId="0" xfId="188" applyNumberFormat="1" applyFont="1"/>
    <xf numFmtId="49" fontId="19" fillId="0" borderId="0" xfId="188" applyNumberFormat="1" applyFont="1"/>
    <xf numFmtId="49" fontId="99" fillId="0" borderId="0" xfId="188" applyNumberFormat="1" applyFont="1"/>
    <xf numFmtId="49" fontId="19" fillId="8" borderId="0" xfId="188" applyNumberFormat="1" applyFont="1" applyFill="1"/>
    <xf numFmtId="49" fontId="100" fillId="8" borderId="0" xfId="188" applyNumberFormat="1" applyFont="1" applyFill="1"/>
    <xf numFmtId="0" fontId="23" fillId="0" borderId="0" xfId="0" applyFont="1" applyAlignment="1">
      <alignment horizontal="left" indent="1"/>
    </xf>
    <xf numFmtId="0" fontId="23" fillId="0" borderId="0" xfId="0" applyFont="1" applyAlignment="1">
      <alignment horizontal="left" indent="2"/>
    </xf>
    <xf numFmtId="0" fontId="0" fillId="0" borderId="31" xfId="0" applyBorder="1" applyAlignment="1">
      <alignment horizontal="left" vertical="top"/>
    </xf>
    <xf numFmtId="0" fontId="23" fillId="0" borderId="31" xfId="0" applyFont="1" applyBorder="1" applyAlignment="1">
      <alignment horizontal="left" vertical="top" indent="2"/>
    </xf>
    <xf numFmtId="172" fontId="24" fillId="0" borderId="31" xfId="1" applyNumberFormat="1" applyFont="1" applyBorder="1" applyAlignment="1">
      <alignment horizontal="right" vertical="top"/>
    </xf>
    <xf numFmtId="3" fontId="0" fillId="0" borderId="31" xfId="0" applyNumberFormat="1" applyBorder="1" applyAlignment="1">
      <alignment horizontal="right" vertical="top"/>
    </xf>
    <xf numFmtId="0" fontId="18" fillId="0" borderId="2" xfId="0" applyFont="1" applyBorder="1"/>
    <xf numFmtId="0" fontId="23" fillId="0" borderId="2" xfId="0" applyFont="1" applyBorder="1"/>
    <xf numFmtId="0" fontId="31" fillId="0" borderId="0" xfId="0" applyFont="1" applyAlignment="1">
      <alignment horizontal="left"/>
    </xf>
    <xf numFmtId="0" fontId="11" fillId="0" borderId="0" xfId="182" applyFont="1" applyAlignment="1">
      <alignment horizontal="left"/>
    </xf>
    <xf numFmtId="0" fontId="11" fillId="0" borderId="0" xfId="0" applyFont="1" applyAlignment="1">
      <alignment horizontal="left" indent="1"/>
    </xf>
    <xf numFmtId="0" fontId="11" fillId="0" borderId="0" xfId="182" applyFont="1" applyAlignment="1">
      <alignment horizontal="left" indent="2"/>
    </xf>
    <xf numFmtId="0" fontId="10" fillId="0" borderId="0" xfId="182" applyAlignment="1" applyProtection="1">
      <alignment horizontal="left" indent="2"/>
      <protection hidden="1"/>
    </xf>
    <xf numFmtId="0" fontId="10" fillId="0" borderId="0" xfId="182" applyAlignment="1" applyProtection="1">
      <alignment horizontal="left" indent="3"/>
      <protection hidden="1"/>
    </xf>
    <xf numFmtId="0" fontId="26" fillId="0" borderId="0" xfId="182" applyFont="1" applyAlignment="1">
      <alignment horizontal="left"/>
    </xf>
    <xf numFmtId="0" fontId="26" fillId="0" borderId="0" xfId="0" applyFont="1" applyAlignment="1">
      <alignment horizontal="left"/>
    </xf>
    <xf numFmtId="0" fontId="10" fillId="0" borderId="31" xfId="0" applyFont="1" applyBorder="1" applyAlignment="1">
      <alignment horizontal="left" vertical="top"/>
    </xf>
    <xf numFmtId="0" fontId="0" fillId="0" borderId="31" xfId="0" applyBorder="1" applyAlignment="1">
      <alignment horizontal="left"/>
    </xf>
    <xf numFmtId="174" fontId="0" fillId="0" borderId="0" xfId="0" applyNumberFormat="1"/>
    <xf numFmtId="0" fontId="53" fillId="0" borderId="31" xfId="0" applyFont="1" applyBorder="1" applyAlignment="1">
      <alignment horizontal="center"/>
    </xf>
    <xf numFmtId="0" fontId="53" fillId="0" borderId="0" xfId="0" applyFont="1" applyAlignment="1">
      <alignment horizontal="center"/>
    </xf>
    <xf numFmtId="0" fontId="11" fillId="0" borderId="0" xfId="0" applyFont="1" applyAlignment="1">
      <alignment horizontal="left" indent="2"/>
    </xf>
    <xf numFmtId="0" fontId="11" fillId="0" borderId="0" xfId="182" applyFont="1" applyAlignment="1">
      <alignment horizontal="left" indent="3"/>
    </xf>
    <xf numFmtId="49" fontId="10" fillId="0" borderId="0" xfId="189" applyNumberFormat="1" applyFill="1" applyAlignment="1" applyProtection="1">
      <alignment horizontal="left" vertical="center" indent="3"/>
      <protection hidden="1"/>
    </xf>
    <xf numFmtId="49" fontId="10" fillId="0" borderId="0" xfId="189" applyNumberFormat="1" applyFill="1" applyAlignment="1" applyProtection="1">
      <alignment horizontal="left" vertical="center" wrapText="1" indent="3"/>
      <protection hidden="1"/>
    </xf>
    <xf numFmtId="0" fontId="10" fillId="0" borderId="0" xfId="182" applyAlignment="1" applyProtection="1">
      <alignment horizontal="left" indent="4"/>
      <protection hidden="1"/>
    </xf>
    <xf numFmtId="0" fontId="11" fillId="0" borderId="31" xfId="182" applyFont="1" applyBorder="1" applyAlignment="1">
      <alignment horizontal="left" vertical="top" indent="2"/>
    </xf>
    <xf numFmtId="0" fontId="0" fillId="0" borderId="6" xfId="0" applyBorder="1" applyAlignment="1">
      <alignment horizontal="left"/>
    </xf>
    <xf numFmtId="174" fontId="0" fillId="0" borderId="31" xfId="0" applyNumberFormat="1" applyBorder="1" applyAlignment="1">
      <alignment vertical="top"/>
    </xf>
    <xf numFmtId="0" fontId="85" fillId="0" borderId="0" xfId="0" applyFont="1" applyAlignment="1">
      <alignment horizontal="left" indent="1"/>
    </xf>
    <xf numFmtId="0" fontId="85" fillId="0" borderId="31" xfId="0" applyFont="1" applyBorder="1" applyAlignment="1">
      <alignment horizontal="left" vertical="top" indent="1"/>
    </xf>
    <xf numFmtId="185" fontId="11" fillId="0" borderId="0" xfId="0" applyNumberFormat="1" applyFont="1" applyAlignment="1">
      <alignment horizontal="left" indent="1"/>
    </xf>
    <xf numFmtId="0" fontId="85" fillId="0" borderId="31" xfId="0" applyFont="1" applyBorder="1" applyAlignment="1">
      <alignment horizontal="left" vertical="top"/>
    </xf>
    <xf numFmtId="0" fontId="11" fillId="0" borderId="31" xfId="0" applyFont="1" applyBorder="1" applyAlignment="1">
      <alignment horizontal="left" vertical="top" indent="1"/>
    </xf>
    <xf numFmtId="174" fontId="16" fillId="0" borderId="0" xfId="0" applyNumberFormat="1" applyFont="1"/>
    <xf numFmtId="174" fontId="16" fillId="0" borderId="31" xfId="0" applyNumberFormat="1" applyFont="1" applyBorder="1"/>
    <xf numFmtId="0" fontId="68" fillId="0" borderId="0" xfId="0" applyFont="1"/>
    <xf numFmtId="0" fontId="22" fillId="0" borderId="0" xfId="0" applyFont="1" applyAlignment="1">
      <alignment horizontal="center" vertical="center"/>
    </xf>
    <xf numFmtId="0" fontId="101" fillId="0" borderId="0" xfId="0" applyFont="1" applyAlignment="1">
      <alignment horizontal="left"/>
    </xf>
    <xf numFmtId="0" fontId="11" fillId="0" borderId="1" xfId="0" applyFont="1" applyBorder="1" applyAlignment="1">
      <alignment horizontal="left" vertical="top" indent="1"/>
    </xf>
    <xf numFmtId="0" fontId="50" fillId="0" borderId="1" xfId="173" applyFont="1" applyBorder="1" applyAlignment="1">
      <alignment horizontal="left" vertical="top" indent="3"/>
    </xf>
    <xf numFmtId="0" fontId="50" fillId="0" borderId="0" xfId="0" applyFont="1" applyAlignment="1">
      <alignment horizontal="center" vertical="top"/>
    </xf>
    <xf numFmtId="173" fontId="53" fillId="0" borderId="0" xfId="173" applyNumberFormat="1" applyFont="1" applyAlignment="1">
      <alignment vertical="top"/>
    </xf>
    <xf numFmtId="49" fontId="50" fillId="0" borderId="31" xfId="0" applyNumberFormat="1" applyFont="1" applyBorder="1" applyAlignment="1">
      <alignment horizontal="left" vertical="top"/>
    </xf>
    <xf numFmtId="3" fontId="51" fillId="0" borderId="31" xfId="173" applyNumberFormat="1" applyFont="1" applyBorder="1" applyAlignment="1">
      <alignment vertical="top"/>
    </xf>
    <xf numFmtId="173" fontId="53" fillId="0" borderId="31" xfId="173" applyNumberFormat="1" applyFont="1" applyBorder="1" applyAlignment="1">
      <alignment vertical="top"/>
    </xf>
    <xf numFmtId="196" fontId="24" fillId="0" borderId="26" xfId="178" applyNumberFormat="1" applyFont="1" applyBorder="1"/>
    <xf numFmtId="3" fontId="53" fillId="9" borderId="0" xfId="177" applyNumberFormat="1" applyFont="1" applyFill="1" applyAlignment="1">
      <alignment horizontal="left" indent="1"/>
    </xf>
    <xf numFmtId="49" fontId="50" fillId="9" borderId="0" xfId="0" applyNumberFormat="1" applyFont="1" applyFill="1" applyAlignment="1">
      <alignment horizontal="left"/>
    </xf>
    <xf numFmtId="0" fontId="20" fillId="6" borderId="0" xfId="4" applyFill="1" applyAlignment="1" applyProtection="1"/>
    <xf numFmtId="196" fontId="19" fillId="6" borderId="0" xfId="187" applyNumberFormat="1" applyFont="1" applyFill="1"/>
    <xf numFmtId="49" fontId="31" fillId="9" borderId="0" xfId="177" applyNumberFormat="1" applyFont="1" applyFill="1"/>
    <xf numFmtId="0" fontId="11" fillId="9" borderId="0" xfId="0" applyFont="1" applyFill="1"/>
    <xf numFmtId="0" fontId="11" fillId="9" borderId="0" xfId="0" applyFont="1" applyFill="1" applyAlignment="1">
      <alignment vertical="top"/>
    </xf>
    <xf numFmtId="176" fontId="24" fillId="0" borderId="0" xfId="13" applyNumberFormat="1" applyFont="1" applyAlignment="1">
      <alignment horizontal="left"/>
    </xf>
    <xf numFmtId="176" fontId="24" fillId="0" borderId="0" xfId="12" applyNumberFormat="1" applyFont="1" applyAlignment="1">
      <alignment horizontal="left"/>
    </xf>
    <xf numFmtId="49" fontId="0" fillId="0" borderId="0" xfId="0" applyNumberFormat="1" applyAlignment="1">
      <alignment horizontal="left"/>
    </xf>
    <xf numFmtId="49" fontId="10" fillId="0" borderId="0" xfId="0" applyNumberFormat="1" applyFont="1" applyAlignment="1">
      <alignment horizontal="left"/>
    </xf>
    <xf numFmtId="165" fontId="10" fillId="0" borderId="0" xfId="183" applyNumberFormat="1" applyAlignment="1">
      <alignment horizontal="left" indent="1"/>
    </xf>
    <xf numFmtId="165" fontId="10" fillId="0" borderId="0" xfId="16" applyNumberFormat="1" applyFont="1" applyAlignment="1">
      <alignment horizontal="left" indent="3"/>
    </xf>
    <xf numFmtId="0" fontId="10" fillId="0" borderId="0" xfId="16" applyFont="1" applyAlignment="1">
      <alignment horizontal="left" indent="1"/>
    </xf>
    <xf numFmtId="0" fontId="10" fillId="0" borderId="0" xfId="16" applyFont="1" applyAlignment="1">
      <alignment horizontal="left" vertical="top" indent="2"/>
    </xf>
    <xf numFmtId="165" fontId="10" fillId="0" borderId="0" xfId="16" applyNumberFormat="1" applyFont="1" applyAlignment="1">
      <alignment horizontal="left" vertical="top" indent="2"/>
    </xf>
    <xf numFmtId="165" fontId="10" fillId="0" borderId="31" xfId="16" applyNumberFormat="1" applyFont="1" applyBorder="1" applyAlignment="1">
      <alignment horizontal="left" vertical="top" indent="2"/>
    </xf>
    <xf numFmtId="170" fontId="18" fillId="0" borderId="31" xfId="53" applyNumberFormat="1" applyBorder="1" applyAlignment="1">
      <alignment horizontal="right" vertical="top"/>
    </xf>
    <xf numFmtId="197" fontId="11" fillId="0" borderId="0" xfId="86" applyNumberFormat="1" applyFont="1"/>
    <xf numFmtId="0" fontId="0" fillId="0" borderId="2" xfId="0" applyBorder="1" applyAlignment="1">
      <alignment horizontal="right" vertical="top" wrapText="1"/>
    </xf>
    <xf numFmtId="166" fontId="0" fillId="0" borderId="31" xfId="0" applyNumberFormat="1" applyBorder="1" applyAlignment="1">
      <alignment vertical="top"/>
    </xf>
    <xf numFmtId="164" fontId="18" fillId="0" borderId="31" xfId="9" applyNumberFormat="1" applyBorder="1" applyAlignment="1">
      <alignment vertical="top"/>
    </xf>
    <xf numFmtId="0" fontId="0" fillId="0" borderId="0" xfId="0" applyAlignment="1">
      <alignment horizontal="right" vertical="top"/>
    </xf>
    <xf numFmtId="0" fontId="18" fillId="0" borderId="0" xfId="0" applyFont="1" applyAlignment="1">
      <alignment horizontal="right" vertical="top" wrapText="1"/>
    </xf>
    <xf numFmtId="0" fontId="23" fillId="0" borderId="2" xfId="0" applyFont="1" applyBorder="1" applyAlignment="1">
      <alignment horizontal="right" vertical="top" wrapText="1"/>
    </xf>
    <xf numFmtId="0" fontId="10" fillId="0" borderId="31" xfId="0" applyFont="1" applyBorder="1" applyAlignment="1">
      <alignment horizontal="right" vertical="top"/>
    </xf>
    <xf numFmtId="0" fontId="0" fillId="0" borderId="11" xfId="0" applyBorder="1" applyAlignment="1">
      <alignment horizontal="left" vertical="top" indent="1"/>
    </xf>
    <xf numFmtId="0" fontId="18" fillId="0" borderId="6" xfId="8" applyBorder="1" applyAlignment="1">
      <alignment horizontal="left" vertical="center"/>
    </xf>
    <xf numFmtId="165" fontId="32" fillId="0" borderId="31" xfId="16" applyNumberFormat="1" applyFont="1" applyBorder="1" applyAlignment="1">
      <alignment vertical="center"/>
    </xf>
    <xf numFmtId="165" fontId="10" fillId="0" borderId="31" xfId="16" applyNumberFormat="1" applyFont="1" applyBorder="1" applyAlignment="1">
      <alignment horizontal="left" vertical="top" indent="1"/>
    </xf>
    <xf numFmtId="165" fontId="18" fillId="0" borderId="31" xfId="16" applyNumberFormat="1" applyFont="1" applyBorder="1"/>
    <xf numFmtId="165" fontId="29" fillId="0" borderId="31" xfId="16" applyNumberFormat="1" applyFont="1" applyBorder="1"/>
    <xf numFmtId="165" fontId="32" fillId="0" borderId="31" xfId="17" applyNumberFormat="1" applyFont="1" applyBorder="1"/>
    <xf numFmtId="171" fontId="24" fillId="0" borderId="0" xfId="1" applyNumberFormat="1" applyFont="1" applyAlignment="1">
      <alignment horizontal="right"/>
    </xf>
    <xf numFmtId="164" fontId="32" fillId="0" borderId="0" xfId="0" applyNumberFormat="1" applyFont="1" applyAlignment="1">
      <alignment horizontal="right" vertical="center"/>
    </xf>
    <xf numFmtId="171" fontId="24" fillId="0" borderId="31" xfId="1" applyNumberFormat="1" applyFont="1" applyBorder="1" applyAlignment="1">
      <alignment horizontal="right" vertical="top"/>
    </xf>
    <xf numFmtId="165" fontId="32" fillId="0" borderId="31" xfId="16" applyNumberFormat="1" applyFont="1" applyBorder="1"/>
    <xf numFmtId="0" fontId="48" fillId="0" borderId="0" xfId="182" applyFont="1" applyAlignment="1">
      <alignment horizontal="left"/>
    </xf>
    <xf numFmtId="165" fontId="10" fillId="0" borderId="0" xfId="183" applyNumberFormat="1" applyAlignment="1">
      <alignment vertical="top"/>
    </xf>
    <xf numFmtId="165" fontId="10" fillId="0" borderId="0" xfId="183" applyNumberFormat="1" applyAlignment="1">
      <alignment horizontal="right" vertical="top"/>
    </xf>
    <xf numFmtId="49" fontId="98" fillId="0" borderId="0" xfId="0" applyNumberFormat="1" applyFont="1"/>
    <xf numFmtId="49" fontId="19" fillId="0" borderId="0" xfId="0" applyNumberFormat="1" applyFont="1"/>
    <xf numFmtId="49" fontId="99" fillId="0" borderId="0" xfId="0" applyNumberFormat="1" applyFont="1"/>
    <xf numFmtId="49" fontId="10" fillId="8" borderId="0" xfId="0" applyNumberFormat="1" applyFont="1" applyFill="1"/>
    <xf numFmtId="0" fontId="102" fillId="0" borderId="0" xfId="0" applyFont="1"/>
    <xf numFmtId="0" fontId="102" fillId="0" borderId="6" xfId="0" applyFont="1" applyBorder="1" applyAlignment="1">
      <alignment horizontal="center" vertical="center"/>
    </xf>
    <xf numFmtId="0" fontId="102" fillId="0" borderId="0" xfId="0" applyFont="1" applyAlignment="1">
      <alignment horizontal="center"/>
    </xf>
    <xf numFmtId="49" fontId="102" fillId="0" borderId="0" xfId="0" applyNumberFormat="1" applyFont="1" applyAlignment="1">
      <alignment horizontal="center"/>
    </xf>
    <xf numFmtId="0" fontId="103" fillId="0" borderId="1" xfId="0" applyFont="1" applyBorder="1" applyAlignment="1">
      <alignment horizontal="center" vertical="top"/>
    </xf>
    <xf numFmtId="0" fontId="103" fillId="0" borderId="1" xfId="0" applyFont="1" applyBorder="1" applyAlignment="1">
      <alignment vertical="top"/>
    </xf>
    <xf numFmtId="0" fontId="102" fillId="0" borderId="0" xfId="0" applyFont="1" applyAlignment="1">
      <alignment vertical="top"/>
    </xf>
    <xf numFmtId="0" fontId="102" fillId="0" borderId="6" xfId="0" applyFont="1" applyBorder="1" applyAlignment="1">
      <alignment vertical="center"/>
    </xf>
    <xf numFmtId="0" fontId="54" fillId="9" borderId="0" xfId="177" applyFont="1" applyFill="1"/>
    <xf numFmtId="0" fontId="104" fillId="9" borderId="0" xfId="0" applyFont="1" applyFill="1"/>
    <xf numFmtId="0" fontId="105" fillId="9" borderId="0" xfId="177" applyFont="1" applyFill="1"/>
    <xf numFmtId="0" fontId="104" fillId="9" borderId="0" xfId="0" applyFont="1" applyFill="1" applyAlignment="1">
      <alignment vertical="center"/>
    </xf>
    <xf numFmtId="3" fontId="26" fillId="0" borderId="1" xfId="0" applyNumberFormat="1" applyFont="1" applyBorder="1" applyAlignment="1">
      <alignment vertical="top"/>
    </xf>
    <xf numFmtId="0" fontId="90" fillId="0" borderId="0" xfId="177" applyFont="1"/>
    <xf numFmtId="0" fontId="102" fillId="0" borderId="0" xfId="0" applyFont="1" applyAlignment="1">
      <alignment horizontal="left"/>
    </xf>
    <xf numFmtId="0" fontId="106" fillId="0" borderId="0" xfId="0" applyFont="1" applyAlignment="1">
      <alignment horizontal="left" vertical="top"/>
    </xf>
    <xf numFmtId="0" fontId="106" fillId="0" borderId="0" xfId="96" applyFont="1"/>
    <xf numFmtId="0" fontId="102" fillId="0" borderId="0" xfId="96" applyFont="1"/>
    <xf numFmtId="0" fontId="50" fillId="0" borderId="0" xfId="0" applyFont="1"/>
    <xf numFmtId="176" fontId="91" fillId="9" borderId="0" xfId="155" applyNumberFormat="1" applyFont="1" applyFill="1" applyAlignment="1">
      <alignment horizontal="right"/>
    </xf>
    <xf numFmtId="0" fontId="54" fillId="9" borderId="0" xfId="0" applyFont="1" applyFill="1" applyAlignment="1">
      <alignment horizontal="right"/>
    </xf>
    <xf numFmtId="176" fontId="91" fillId="0" borderId="0" xfId="155" applyNumberFormat="1" applyFont="1" applyAlignment="1">
      <alignment horizontal="right"/>
    </xf>
    <xf numFmtId="0" fontId="81" fillId="0" borderId="0" xfId="0" applyFont="1"/>
    <xf numFmtId="0" fontId="105" fillId="0" borderId="0" xfId="177" applyFont="1"/>
    <xf numFmtId="0" fontId="104" fillId="0" borderId="0" xfId="0" applyFont="1"/>
    <xf numFmtId="0" fontId="104" fillId="0" borderId="0" xfId="0" applyFont="1" applyAlignment="1">
      <alignment vertical="center"/>
    </xf>
    <xf numFmtId="165" fontId="24" fillId="0" borderId="0" xfId="136" applyNumberFormat="1" applyFont="1"/>
    <xf numFmtId="165" fontId="26" fillId="0" borderId="1" xfId="136" applyNumberFormat="1" applyFont="1" applyBorder="1" applyAlignment="1">
      <alignment horizontal="right" vertical="top"/>
    </xf>
    <xf numFmtId="196" fontId="10" fillId="0" borderId="0" xfId="187" applyNumberFormat="1"/>
    <xf numFmtId="0" fontId="107" fillId="0" borderId="0" xfId="0" applyFont="1"/>
    <xf numFmtId="0" fontId="105" fillId="9" borderId="0" xfId="177" applyFont="1" applyFill="1" applyAlignment="1">
      <alignment horizontal="right"/>
    </xf>
    <xf numFmtId="0" fontId="108" fillId="0" borderId="0" xfId="0" applyFont="1"/>
    <xf numFmtId="0" fontId="106" fillId="0" borderId="0" xfId="0" applyFont="1"/>
    <xf numFmtId="0" fontId="105" fillId="0" borderId="0" xfId="177" applyFont="1" applyAlignment="1">
      <alignment horizontal="right"/>
    </xf>
    <xf numFmtId="0" fontId="105" fillId="6" borderId="0" xfId="177" applyFont="1" applyFill="1"/>
    <xf numFmtId="49" fontId="110" fillId="6" borderId="0" xfId="177" applyNumberFormat="1" applyFont="1" applyFill="1"/>
    <xf numFmtId="0" fontId="104" fillId="0" borderId="0" xfId="0" applyFont="1" applyAlignment="1">
      <alignment horizontal="right"/>
    </xf>
    <xf numFmtId="0" fontId="109" fillId="9" borderId="0" xfId="0" applyFont="1" applyFill="1" applyAlignment="1">
      <alignment horizontal="right"/>
    </xf>
    <xf numFmtId="0" fontId="104" fillId="9" borderId="0" xfId="0" applyFont="1" applyFill="1" applyAlignment="1">
      <alignment horizontal="right"/>
    </xf>
    <xf numFmtId="0" fontId="50" fillId="8" borderId="0" xfId="177" applyFont="1" applyFill="1"/>
    <xf numFmtId="0" fontId="10" fillId="6" borderId="0" xfId="0" applyFont="1" applyFill="1"/>
    <xf numFmtId="49" fontId="10" fillId="6" borderId="0" xfId="0" applyNumberFormat="1" applyFont="1" applyFill="1"/>
    <xf numFmtId="0" fontId="54" fillId="0" borderId="0" xfId="0" applyFont="1"/>
    <xf numFmtId="0" fontId="3" fillId="0" borderId="0" xfId="0" applyFont="1"/>
    <xf numFmtId="3" fontId="112" fillId="0" borderId="0" xfId="96" applyNumberFormat="1" applyFont="1" applyProtection="1">
      <protection locked="0"/>
    </xf>
    <xf numFmtId="176" fontId="111" fillId="9" borderId="0" xfId="155" applyNumberFormat="1" applyFont="1" applyFill="1" applyAlignment="1">
      <alignment horizontal="right"/>
    </xf>
    <xf numFmtId="0" fontId="3" fillId="0" borderId="0" xfId="0" applyFont="1" applyAlignment="1">
      <alignment horizontal="left"/>
    </xf>
    <xf numFmtId="0" fontId="0" fillId="9" borderId="0" xfId="0" applyFill="1"/>
    <xf numFmtId="0" fontId="79" fillId="9" borderId="0" xfId="0" applyFont="1" applyFill="1" applyAlignment="1">
      <alignment horizontal="right"/>
    </xf>
    <xf numFmtId="3" fontId="102" fillId="0" borderId="0" xfId="96" applyNumberFormat="1" applyFont="1" applyProtection="1">
      <protection locked="0"/>
    </xf>
    <xf numFmtId="0" fontId="50" fillId="9" borderId="0" xfId="0" applyFont="1" applyFill="1"/>
    <xf numFmtId="176" fontId="111" fillId="0" borderId="0" xfId="155" applyNumberFormat="1" applyFont="1" applyAlignment="1">
      <alignment horizontal="right"/>
    </xf>
    <xf numFmtId="0" fontId="2" fillId="0" borderId="0" xfId="0" applyFont="1"/>
    <xf numFmtId="3" fontId="102" fillId="0" borderId="0" xfId="96" applyNumberFormat="1" applyFont="1" applyAlignment="1" applyProtection="1">
      <alignment horizontal="left" indent="1"/>
      <protection locked="0"/>
    </xf>
    <xf numFmtId="3" fontId="102" fillId="0" borderId="0" xfId="96" applyNumberFormat="1" applyFont="1" applyAlignment="1" applyProtection="1">
      <alignment horizontal="left" indent="2"/>
      <protection locked="0"/>
    </xf>
    <xf numFmtId="3" fontId="103" fillId="0" borderId="0" xfId="96" applyNumberFormat="1" applyFont="1" applyProtection="1">
      <protection locked="0"/>
    </xf>
    <xf numFmtId="0" fontId="113" fillId="0" borderId="0" xfId="0" applyFont="1"/>
    <xf numFmtId="0" fontId="35" fillId="0" borderId="0" xfId="96"/>
    <xf numFmtId="0" fontId="114" fillId="0" borderId="0" xfId="0" applyFont="1"/>
    <xf numFmtId="49" fontId="96" fillId="0" borderId="0" xfId="0" applyNumberFormat="1" applyFont="1" applyAlignment="1">
      <alignment horizontal="center"/>
    </xf>
    <xf numFmtId="3" fontId="115" fillId="0" borderId="0" xfId="96" applyNumberFormat="1" applyFont="1" applyProtection="1">
      <protection locked="0"/>
    </xf>
    <xf numFmtId="3" fontId="116" fillId="0" borderId="0" xfId="96" applyNumberFormat="1" applyFont="1" applyProtection="1">
      <protection locked="0"/>
    </xf>
    <xf numFmtId="0" fontId="110" fillId="0" borderId="0" xfId="0" applyFont="1"/>
    <xf numFmtId="3" fontId="117" fillId="0" borderId="0" xfId="96" applyNumberFormat="1" applyFont="1" applyProtection="1">
      <protection locked="0"/>
    </xf>
    <xf numFmtId="0" fontId="110" fillId="0" borderId="0" xfId="177" applyFont="1"/>
    <xf numFmtId="0" fontId="114" fillId="0" borderId="0" xfId="96" applyFont="1"/>
    <xf numFmtId="0" fontId="118" fillId="0" borderId="0" xfId="0" applyFont="1"/>
    <xf numFmtId="0" fontId="119" fillId="0" borderId="0" xfId="0" applyFont="1"/>
    <xf numFmtId="0" fontId="120" fillId="0" borderId="0" xfId="0" applyFont="1"/>
    <xf numFmtId="3" fontId="117" fillId="0" borderId="0" xfId="96" applyNumberFormat="1" applyFont="1" applyAlignment="1" applyProtection="1">
      <alignment horizontal="left" indent="1"/>
      <protection locked="0"/>
    </xf>
    <xf numFmtId="3" fontId="117" fillId="0" borderId="0" xfId="96" applyNumberFormat="1" applyFont="1" applyAlignment="1" applyProtection="1">
      <alignment horizontal="left" indent="2"/>
      <protection locked="0"/>
    </xf>
    <xf numFmtId="0" fontId="121" fillId="0" borderId="0" xfId="0" applyFont="1"/>
    <xf numFmtId="0" fontId="79" fillId="0" borderId="0" xfId="0" applyFont="1"/>
    <xf numFmtId="0" fontId="1" fillId="0" borderId="0" xfId="0" applyFont="1"/>
    <xf numFmtId="165" fontId="123" fillId="0" borderId="0" xfId="16" applyNumberFormat="1" applyFont="1"/>
    <xf numFmtId="165" fontId="106" fillId="0" borderId="0" xfId="16" applyNumberFormat="1" applyFont="1"/>
    <xf numFmtId="165" fontId="102" fillId="0" borderId="0" xfId="16" applyNumberFormat="1" applyFont="1"/>
    <xf numFmtId="165" fontId="102" fillId="0" borderId="0" xfId="16" applyNumberFormat="1" applyFont="1" applyAlignment="1">
      <alignment horizontal="left" indent="1"/>
    </xf>
    <xf numFmtId="165" fontId="102" fillId="0" borderId="0" xfId="183" applyNumberFormat="1" applyFont="1" applyAlignment="1">
      <alignment horizontal="left" indent="1"/>
    </xf>
    <xf numFmtId="165" fontId="102" fillId="0" borderId="0" xfId="16" applyNumberFormat="1" applyFont="1" applyAlignment="1">
      <alignment horizontal="left" indent="2"/>
    </xf>
    <xf numFmtId="165" fontId="123" fillId="0" borderId="0" xfId="16" applyNumberFormat="1" applyFont="1" applyAlignment="1">
      <alignment vertical="center"/>
    </xf>
    <xf numFmtId="165" fontId="102" fillId="0" borderId="0" xfId="16" applyNumberFormat="1" applyFont="1" applyAlignment="1">
      <alignment horizontal="left"/>
    </xf>
    <xf numFmtId="165" fontId="90" fillId="0" borderId="0" xfId="16" applyNumberFormat="1" applyFont="1" applyAlignment="1">
      <alignment horizontal="left"/>
    </xf>
    <xf numFmtId="165" fontId="102" fillId="0" borderId="0" xfId="183" applyNumberFormat="1" applyFont="1" applyAlignment="1">
      <alignment horizontal="left"/>
    </xf>
    <xf numFmtId="0" fontId="102" fillId="0" borderId="0" xfId="16" applyFont="1" applyAlignment="1">
      <alignment horizontal="left" vertical="top"/>
    </xf>
    <xf numFmtId="165" fontId="103" fillId="0" borderId="0" xfId="16" applyNumberFormat="1" applyFont="1"/>
    <xf numFmtId="165" fontId="102" fillId="0" borderId="0" xfId="16" applyNumberFormat="1" applyFont="1" applyAlignment="1">
      <alignment horizontal="left" indent="3"/>
    </xf>
    <xf numFmtId="0" fontId="102" fillId="0" borderId="0" xfId="16" applyFont="1" applyAlignment="1">
      <alignment horizontal="left" indent="1"/>
    </xf>
    <xf numFmtId="0" fontId="102" fillId="0" borderId="0" xfId="16" applyFont="1" applyAlignment="1">
      <alignment horizontal="left" vertical="top" indent="2"/>
    </xf>
    <xf numFmtId="165" fontId="102" fillId="0" borderId="0" xfId="16" applyNumberFormat="1" applyFont="1" applyAlignment="1">
      <alignment horizontal="left" vertical="top" indent="2"/>
    </xf>
    <xf numFmtId="0" fontId="103" fillId="0" borderId="0" xfId="183" applyFont="1"/>
    <xf numFmtId="0" fontId="102" fillId="0" borderId="0" xfId="183" applyFont="1"/>
    <xf numFmtId="0" fontId="113" fillId="0" borderId="0" xfId="183" applyFont="1" applyAlignment="1">
      <alignment vertical="top"/>
    </xf>
    <xf numFmtId="0" fontId="10" fillId="9" borderId="0" xfId="0" applyFont="1" applyFill="1" applyAlignment="1">
      <alignment horizontal="right"/>
    </xf>
    <xf numFmtId="0" fontId="102" fillId="0" borderId="0" xfId="183" applyFont="1" applyAlignment="1">
      <alignment vertical="top"/>
    </xf>
    <xf numFmtId="0" fontId="1" fillId="9" borderId="0" xfId="0" applyFont="1" applyFill="1"/>
    <xf numFmtId="165" fontId="31" fillId="9" borderId="0" xfId="16" applyNumberFormat="1" applyFont="1" applyFill="1" applyAlignment="1">
      <alignment horizontal="right"/>
    </xf>
    <xf numFmtId="0" fontId="10" fillId="9" borderId="0" xfId="0" applyFont="1" applyFill="1" applyAlignment="1">
      <alignment horizontal="left"/>
    </xf>
    <xf numFmtId="165" fontId="103" fillId="0" borderId="31" xfId="16" applyNumberFormat="1" applyFont="1" applyBorder="1" applyAlignment="1">
      <alignment vertical="center"/>
    </xf>
    <xf numFmtId="165" fontId="103" fillId="0" borderId="0" xfId="16" applyNumberFormat="1" applyFont="1" applyAlignment="1">
      <alignment vertical="center"/>
    </xf>
    <xf numFmtId="0" fontId="122" fillId="9" borderId="0" xfId="0" applyFont="1" applyFill="1"/>
    <xf numFmtId="165" fontId="32" fillId="9" borderId="0" xfId="16" applyNumberFormat="1" applyFont="1" applyFill="1" applyAlignment="1">
      <alignment horizontal="right"/>
    </xf>
    <xf numFmtId="0" fontId="0" fillId="9" borderId="0" xfId="0" applyFill="1" applyAlignment="1">
      <alignment horizontal="left"/>
    </xf>
    <xf numFmtId="165" fontId="10" fillId="9" borderId="0" xfId="16" applyNumberFormat="1" applyFont="1" applyFill="1"/>
    <xf numFmtId="0" fontId="10" fillId="9" borderId="0" xfId="183" applyFill="1"/>
    <xf numFmtId="0" fontId="0" fillId="9" borderId="0" xfId="0" applyFill="1" applyAlignment="1">
      <alignment horizontal="right"/>
    </xf>
    <xf numFmtId="194" fontId="91" fillId="0" borderId="0" xfId="173" applyNumberFormat="1" applyFont="1"/>
    <xf numFmtId="198" fontId="24" fillId="0" borderId="0" xfId="129" applyNumberFormat="1" applyFont="1"/>
    <xf numFmtId="0" fontId="10" fillId="0" borderId="0" xfId="0" applyFont="1" applyBorder="1" applyAlignment="1">
      <alignment horizontal="right"/>
    </xf>
    <xf numFmtId="164" fontId="18" fillId="0" borderId="0" xfId="9" applyNumberFormat="1" applyBorder="1" applyAlignment="1"/>
    <xf numFmtId="0" fontId="0" fillId="0" borderId="0" xfId="0" applyBorder="1" applyAlignment="1"/>
    <xf numFmtId="0" fontId="31" fillId="0" borderId="1" xfId="0" applyFont="1" applyBorder="1" applyAlignment="1">
      <alignment horizontal="center" vertical="center"/>
    </xf>
    <xf numFmtId="0" fontId="31" fillId="0" borderId="1" xfId="0" applyFont="1" applyBorder="1" applyAlignment="1">
      <alignment vertical="center"/>
    </xf>
    <xf numFmtId="165" fontId="10" fillId="0" borderId="0" xfId="17" applyNumberFormat="1" applyFont="1"/>
    <xf numFmtId="3" fontId="0" fillId="0" borderId="3" xfId="0" applyNumberFormat="1" applyBorder="1" applyAlignment="1">
      <alignment horizontal="center"/>
    </xf>
    <xf numFmtId="3" fontId="0" fillId="0" borderId="6" xfId="0" applyNumberFormat="1" applyBorder="1" applyAlignment="1">
      <alignment horizontal="center"/>
    </xf>
    <xf numFmtId="3" fontId="0" fillId="0" borderId="4" xfId="0" applyNumberFormat="1" applyBorder="1" applyAlignment="1">
      <alignment horizontal="center"/>
    </xf>
    <xf numFmtId="0" fontId="0" fillId="0" borderId="3" xfId="0" applyBorder="1" applyAlignment="1">
      <alignment horizontal="center"/>
    </xf>
    <xf numFmtId="0" fontId="0" fillId="0" borderId="6" xfId="0" applyBorder="1" applyAlignment="1">
      <alignment horizontal="center"/>
    </xf>
    <xf numFmtId="164" fontId="0" fillId="0" borderId="3" xfId="9" applyNumberFormat="1" applyFont="1" applyBorder="1" applyAlignment="1">
      <alignment horizontal="center"/>
    </xf>
    <xf numFmtId="164" fontId="0" fillId="0" borderId="6" xfId="9" applyNumberFormat="1" applyFont="1" applyBorder="1" applyAlignment="1">
      <alignment horizontal="center"/>
    </xf>
    <xf numFmtId="164" fontId="0" fillId="0" borderId="4" xfId="9" applyNumberFormat="1" applyFont="1" applyBorder="1" applyAlignment="1">
      <alignment horizontal="center"/>
    </xf>
  </cellXfs>
  <cellStyles count="190">
    <cellStyle name="_LISC_WSM" xfId="18" xr:uid="{00000000-0005-0000-0000-000000000000}"/>
    <cellStyle name="1 indent" xfId="19" xr:uid="{00000000-0005-0000-0000-000001000000}"/>
    <cellStyle name="2 indents" xfId="20" xr:uid="{00000000-0005-0000-0000-000002000000}"/>
    <cellStyle name="3 indents" xfId="21" xr:uid="{00000000-0005-0000-0000-000003000000}"/>
    <cellStyle name="4 indents" xfId="22" xr:uid="{00000000-0005-0000-0000-000004000000}"/>
    <cellStyle name="5 indents" xfId="23" xr:uid="{00000000-0005-0000-0000-000005000000}"/>
    <cellStyle name="clsAltData" xfId="137" xr:uid="{00000000-0005-0000-0000-000006000000}"/>
    <cellStyle name="clsAltMRVData" xfId="138" xr:uid="{00000000-0005-0000-0000-000007000000}"/>
    <cellStyle name="clsBlank" xfId="139" xr:uid="{00000000-0005-0000-0000-000008000000}"/>
    <cellStyle name="clsColumnHeader" xfId="140" xr:uid="{00000000-0005-0000-0000-000009000000}"/>
    <cellStyle name="clsData" xfId="141" xr:uid="{00000000-0005-0000-0000-00000A000000}"/>
    <cellStyle name="clsDefault" xfId="142" xr:uid="{00000000-0005-0000-0000-00000B000000}"/>
    <cellStyle name="clsFooter" xfId="143" xr:uid="{00000000-0005-0000-0000-00000C000000}"/>
    <cellStyle name="clsIndexTableData" xfId="144" xr:uid="{00000000-0005-0000-0000-00000D000000}"/>
    <cellStyle name="clsIndexTableHdr" xfId="145" xr:uid="{00000000-0005-0000-0000-00000E000000}"/>
    <cellStyle name="clsIndexTableTitle" xfId="146" xr:uid="{00000000-0005-0000-0000-00000F000000}"/>
    <cellStyle name="clsMRVData" xfId="147" xr:uid="{00000000-0005-0000-0000-000010000000}"/>
    <cellStyle name="clsReportFooter" xfId="148" xr:uid="{00000000-0005-0000-0000-000011000000}"/>
    <cellStyle name="clsReportHeader" xfId="149" xr:uid="{00000000-0005-0000-0000-000012000000}"/>
    <cellStyle name="clsRowHeader" xfId="150" xr:uid="{00000000-0005-0000-0000-000013000000}"/>
    <cellStyle name="clsScale" xfId="151" xr:uid="{00000000-0005-0000-0000-000014000000}"/>
    <cellStyle name="clsSection" xfId="152" xr:uid="{00000000-0005-0000-0000-000015000000}"/>
    <cellStyle name="Comma" xfId="1" builtinId="3"/>
    <cellStyle name="Comma [0] 2" xfId="24" xr:uid="{00000000-0005-0000-0000-000017000000}"/>
    <cellStyle name="Comma 10" xfId="25" xr:uid="{00000000-0005-0000-0000-000018000000}"/>
    <cellStyle name="Comma 11" xfId="26" xr:uid="{00000000-0005-0000-0000-000019000000}"/>
    <cellStyle name="Comma 12" xfId="27" xr:uid="{00000000-0005-0000-0000-00001A000000}"/>
    <cellStyle name="Comma 13" xfId="28" xr:uid="{00000000-0005-0000-0000-00001B000000}"/>
    <cellStyle name="Comma 14" xfId="29" xr:uid="{00000000-0005-0000-0000-00001C000000}"/>
    <cellStyle name="Comma 15" xfId="30" xr:uid="{00000000-0005-0000-0000-00001D000000}"/>
    <cellStyle name="Comma 16" xfId="31" xr:uid="{00000000-0005-0000-0000-00001E000000}"/>
    <cellStyle name="Comma 17" xfId="32" xr:uid="{00000000-0005-0000-0000-00001F000000}"/>
    <cellStyle name="Comma 18" xfId="33" xr:uid="{00000000-0005-0000-0000-000020000000}"/>
    <cellStyle name="Comma 19" xfId="34" xr:uid="{00000000-0005-0000-0000-000021000000}"/>
    <cellStyle name="Comma 2" xfId="2" xr:uid="{00000000-0005-0000-0000-000022000000}"/>
    <cellStyle name="Comma 2 2" xfId="134" xr:uid="{00000000-0005-0000-0000-000023000000}"/>
    <cellStyle name="Comma 2 2 2" xfId="153" xr:uid="{00000000-0005-0000-0000-000024000000}"/>
    <cellStyle name="Comma 2 3" xfId="154" xr:uid="{00000000-0005-0000-0000-000025000000}"/>
    <cellStyle name="Comma 2 4" xfId="155" xr:uid="{00000000-0005-0000-0000-000026000000}"/>
    <cellStyle name="Comma 20" xfId="35" xr:uid="{00000000-0005-0000-0000-000027000000}"/>
    <cellStyle name="Comma 21" xfId="36" xr:uid="{00000000-0005-0000-0000-000028000000}"/>
    <cellStyle name="Comma 22" xfId="37" xr:uid="{00000000-0005-0000-0000-000029000000}"/>
    <cellStyle name="Comma 23" xfId="38" xr:uid="{00000000-0005-0000-0000-00002A000000}"/>
    <cellStyle name="Comma 24" xfId="39" xr:uid="{00000000-0005-0000-0000-00002B000000}"/>
    <cellStyle name="Comma 25" xfId="40" xr:uid="{00000000-0005-0000-0000-00002C000000}"/>
    <cellStyle name="Comma 26" xfId="41" xr:uid="{00000000-0005-0000-0000-00002D000000}"/>
    <cellStyle name="Comma 27" xfId="42" xr:uid="{00000000-0005-0000-0000-00002E000000}"/>
    <cellStyle name="Comma 28" xfId="43" xr:uid="{00000000-0005-0000-0000-00002F000000}"/>
    <cellStyle name="Comma 29" xfId="44" xr:uid="{00000000-0005-0000-0000-000030000000}"/>
    <cellStyle name="Comma 3" xfId="17" xr:uid="{00000000-0005-0000-0000-000031000000}"/>
    <cellStyle name="Comma 30" xfId="45" xr:uid="{00000000-0005-0000-0000-000032000000}"/>
    <cellStyle name="Comma 31" xfId="46" xr:uid="{00000000-0005-0000-0000-000033000000}"/>
    <cellStyle name="Comma 32" xfId="47" xr:uid="{00000000-0005-0000-0000-000034000000}"/>
    <cellStyle name="Comma 33" xfId="48" xr:uid="{00000000-0005-0000-0000-000035000000}"/>
    <cellStyle name="Comma 34" xfId="49" xr:uid="{00000000-0005-0000-0000-000036000000}"/>
    <cellStyle name="Comma 35" xfId="50" xr:uid="{00000000-0005-0000-0000-000037000000}"/>
    <cellStyle name="Comma 36" xfId="51" xr:uid="{00000000-0005-0000-0000-000038000000}"/>
    <cellStyle name="Comma 37" xfId="52" xr:uid="{00000000-0005-0000-0000-000039000000}"/>
    <cellStyle name="Comma 38" xfId="53" xr:uid="{00000000-0005-0000-0000-00003A000000}"/>
    <cellStyle name="Comma 4" xfId="54" xr:uid="{00000000-0005-0000-0000-00003B000000}"/>
    <cellStyle name="Comma 5" xfId="55" xr:uid="{00000000-0005-0000-0000-00003C000000}"/>
    <cellStyle name="Comma 5 2" xfId="56" xr:uid="{00000000-0005-0000-0000-00003D000000}"/>
    <cellStyle name="Comma 5 3" xfId="57" xr:uid="{00000000-0005-0000-0000-00003E000000}"/>
    <cellStyle name="Comma 6" xfId="58" xr:uid="{00000000-0005-0000-0000-00003F000000}"/>
    <cellStyle name="Comma 7" xfId="59" xr:uid="{00000000-0005-0000-0000-000040000000}"/>
    <cellStyle name="Comma 8" xfId="60" xr:uid="{00000000-0005-0000-0000-000041000000}"/>
    <cellStyle name="Comma 9" xfId="61" xr:uid="{00000000-0005-0000-0000-000042000000}"/>
    <cellStyle name="Comma_FY ImportsTab" xfId="13" xr:uid="{00000000-0005-0000-0000-000043000000}"/>
    <cellStyle name="Comma0" xfId="62" xr:uid="{00000000-0005-0000-0000-000044000000}"/>
    <cellStyle name="Comma0 2" xfId="63" xr:uid="{00000000-0005-0000-0000-000045000000}"/>
    <cellStyle name="Currency" xfId="175" builtinId="4"/>
    <cellStyle name="Currency0" xfId="64" xr:uid="{00000000-0005-0000-0000-000047000000}"/>
    <cellStyle name="Currency0 2" xfId="65" xr:uid="{00000000-0005-0000-0000-000048000000}"/>
    <cellStyle name="Date" xfId="66" xr:uid="{00000000-0005-0000-0000-000049000000}"/>
    <cellStyle name="Date 2" xfId="67" xr:uid="{00000000-0005-0000-0000-00004A000000}"/>
    <cellStyle name="Euro" xfId="156" xr:uid="{00000000-0005-0000-0000-00004B000000}"/>
    <cellStyle name="Fixed" xfId="68" xr:uid="{00000000-0005-0000-0000-00004C000000}"/>
    <cellStyle name="Fixed 2" xfId="69" xr:uid="{00000000-0005-0000-0000-00004D000000}"/>
    <cellStyle name="General" xfId="70" xr:uid="{00000000-0005-0000-0000-00004E000000}"/>
    <cellStyle name="General 2" xfId="71" xr:uid="{00000000-0005-0000-0000-00004F000000}"/>
    <cellStyle name="Grey" xfId="157" xr:uid="{00000000-0005-0000-0000-000050000000}"/>
    <cellStyle name="Heading 1 2" xfId="72" xr:uid="{00000000-0005-0000-0000-000051000000}"/>
    <cellStyle name="Heading 2 2" xfId="73" xr:uid="{00000000-0005-0000-0000-000052000000}"/>
    <cellStyle name="helv" xfId="3" xr:uid="{00000000-0005-0000-0000-000053000000}"/>
    <cellStyle name="Hyperlink" xfId="4" builtinId="8"/>
    <cellStyle name="Hyperlink 2" xfId="74" xr:uid="{00000000-0005-0000-0000-000055000000}"/>
    <cellStyle name="Hyperlink 3" xfId="75" xr:uid="{00000000-0005-0000-0000-000056000000}"/>
    <cellStyle name="Hyperlink 4" xfId="180" xr:uid="{00000000-0005-0000-0000-000057000000}"/>
    <cellStyle name="Hyperlink 5" xfId="181" xr:uid="{00000000-0005-0000-0000-000058000000}"/>
    <cellStyle name="imf-one decimal" xfId="76" xr:uid="{00000000-0005-0000-0000-000059000000}"/>
    <cellStyle name="imf-zero decimal" xfId="77" xr:uid="{00000000-0005-0000-0000-00005A000000}"/>
    <cellStyle name="Input [yellow]" xfId="158" xr:uid="{00000000-0005-0000-0000-00005B000000}"/>
    <cellStyle name="Lien hypertexte visité_Condensé n° 39 du 29-03.11 Année 2001" xfId="159" xr:uid="{00000000-0005-0000-0000-00005C000000}"/>
    <cellStyle name="Lien hypertexte_Condensé n° 39 du 29-03.11 Année 2001" xfId="160" xr:uid="{00000000-0005-0000-0000-00005D000000}"/>
    <cellStyle name="Milliers [0]_Condensé n° 39 du 29-03.11 Année 2001" xfId="161" xr:uid="{00000000-0005-0000-0000-00005E000000}"/>
    <cellStyle name="Milliers_Condensé 39 Rel.Ext" xfId="162" xr:uid="{00000000-0005-0000-0000-00005F000000}"/>
    <cellStyle name="Monétaire [0]_Condensé n° 39 du 29-03.11 Année 2001" xfId="163" xr:uid="{00000000-0005-0000-0000-000060000000}"/>
    <cellStyle name="Monétaire_CONDENSE N° 39  PRIX  2001" xfId="164" xr:uid="{00000000-0005-0000-0000-000061000000}"/>
    <cellStyle name="Normal" xfId="0" builtinId="0"/>
    <cellStyle name="Normal - Style1" xfId="165" xr:uid="{00000000-0005-0000-0000-000063000000}"/>
    <cellStyle name="Normal 10" xfId="78" xr:uid="{00000000-0005-0000-0000-000064000000}"/>
    <cellStyle name="Normal 11" xfId="16" xr:uid="{00000000-0005-0000-0000-000065000000}"/>
    <cellStyle name="Normal 12" xfId="79" xr:uid="{00000000-0005-0000-0000-000066000000}"/>
    <cellStyle name="Normal 12 2" xfId="80" xr:uid="{00000000-0005-0000-0000-000067000000}"/>
    <cellStyle name="Normal 12 3" xfId="185" xr:uid="{00000000-0005-0000-0000-000068000000}"/>
    <cellStyle name="Normal 12 3 2" xfId="186" xr:uid="{00000000-0005-0000-0000-000069000000}"/>
    <cellStyle name="Normal 13" xfId="81" xr:uid="{00000000-0005-0000-0000-00006A000000}"/>
    <cellStyle name="Normal 14" xfId="82" xr:uid="{00000000-0005-0000-0000-00006B000000}"/>
    <cellStyle name="Normal 15" xfId="129" xr:uid="{00000000-0005-0000-0000-00006C000000}"/>
    <cellStyle name="Normal 15 2" xfId="183" xr:uid="{00000000-0005-0000-0000-00006D000000}"/>
    <cellStyle name="Normal 16" xfId="136" xr:uid="{00000000-0005-0000-0000-00006E000000}"/>
    <cellStyle name="Normal 17" xfId="173" xr:uid="{00000000-0005-0000-0000-00006F000000}"/>
    <cellStyle name="Normal 18" xfId="177" xr:uid="{00000000-0005-0000-0000-000070000000}"/>
    <cellStyle name="Normal 2" xfId="5" xr:uid="{00000000-0005-0000-0000-000071000000}"/>
    <cellStyle name="Normal 2 2" xfId="83" xr:uid="{00000000-0005-0000-0000-000072000000}"/>
    <cellStyle name="Normal 2 3" xfId="84" xr:uid="{00000000-0005-0000-0000-000073000000}"/>
    <cellStyle name="Normal 2 3 2" xfId="85" xr:uid="{00000000-0005-0000-0000-000074000000}"/>
    <cellStyle name="Normal 2 3 3" xfId="86" xr:uid="{00000000-0005-0000-0000-000075000000}"/>
    <cellStyle name="Normal 2 4" xfId="87" xr:uid="{00000000-0005-0000-0000-000076000000}"/>
    <cellStyle name="Normal 2 5" xfId="88" xr:uid="{00000000-0005-0000-0000-000077000000}"/>
    <cellStyle name="Normal 2 5 2" xfId="182" xr:uid="{00000000-0005-0000-0000-000078000000}"/>
    <cellStyle name="Normal 2 6" xfId="179" xr:uid="{00000000-0005-0000-0000-000079000000}"/>
    <cellStyle name="Normal 3" xfId="11" xr:uid="{00000000-0005-0000-0000-00007A000000}"/>
    <cellStyle name="Normal 3 2" xfId="89" xr:uid="{00000000-0005-0000-0000-00007B000000}"/>
    <cellStyle name="Normal 3 2 2" xfId="90" xr:uid="{00000000-0005-0000-0000-00007C000000}"/>
    <cellStyle name="Normal 3 2 3" xfId="187" xr:uid="{00000000-0005-0000-0000-00007D000000}"/>
    <cellStyle name="Normal 3 3" xfId="91" xr:uid="{00000000-0005-0000-0000-00007E000000}"/>
    <cellStyle name="Normal 3 4" xfId="178" xr:uid="{00000000-0005-0000-0000-00007F000000}"/>
    <cellStyle name="Normal 4" xfId="12" xr:uid="{00000000-0005-0000-0000-000080000000}"/>
    <cellStyle name="Normal 4 2" xfId="92" xr:uid="{00000000-0005-0000-0000-000081000000}"/>
    <cellStyle name="Normal 4 2 2" xfId="93" xr:uid="{00000000-0005-0000-0000-000082000000}"/>
    <cellStyle name="Normal 4 3" xfId="94" xr:uid="{00000000-0005-0000-0000-000083000000}"/>
    <cellStyle name="Normal 4 3 2" xfId="166" xr:uid="{00000000-0005-0000-0000-000084000000}"/>
    <cellStyle name="Normal 4 4" xfId="95" xr:uid="{00000000-0005-0000-0000-000085000000}"/>
    <cellStyle name="Normal 4 5" xfId="167" xr:uid="{00000000-0005-0000-0000-000086000000}"/>
    <cellStyle name="Normal 4 6" xfId="168" xr:uid="{00000000-0005-0000-0000-000087000000}"/>
    <cellStyle name="Normal 4 7" xfId="188" xr:uid="{00000000-0005-0000-0000-000088000000}"/>
    <cellStyle name="Normal 5" xfId="96" xr:uid="{00000000-0005-0000-0000-000089000000}"/>
    <cellStyle name="Normal 5 2" xfId="97" xr:uid="{00000000-0005-0000-0000-00008A000000}"/>
    <cellStyle name="Normal 5 3" xfId="98" xr:uid="{00000000-0005-0000-0000-00008B000000}"/>
    <cellStyle name="Normal 6" xfId="99" xr:uid="{00000000-0005-0000-0000-00008C000000}"/>
    <cellStyle name="Normal 6 2" xfId="100" xr:uid="{00000000-0005-0000-0000-00008D000000}"/>
    <cellStyle name="Normal 6 2 2" xfId="101" xr:uid="{00000000-0005-0000-0000-00008E000000}"/>
    <cellStyle name="Normal 6 2 2 2" xfId="102" xr:uid="{00000000-0005-0000-0000-00008F000000}"/>
    <cellStyle name="Normal 6 2 2 3" xfId="103" xr:uid="{00000000-0005-0000-0000-000090000000}"/>
    <cellStyle name="Normal 6 2 2 4" xfId="104" xr:uid="{00000000-0005-0000-0000-000091000000}"/>
    <cellStyle name="Normal 6 2 2 5" xfId="105" xr:uid="{00000000-0005-0000-0000-000092000000}"/>
    <cellStyle name="Normal 6 2 3" xfId="106" xr:uid="{00000000-0005-0000-0000-000093000000}"/>
    <cellStyle name="Normal 6 2 3 2" xfId="107" xr:uid="{00000000-0005-0000-0000-000094000000}"/>
    <cellStyle name="Normal 6 2 3 3" xfId="108" xr:uid="{00000000-0005-0000-0000-000095000000}"/>
    <cellStyle name="Normal 6 2 3 4" xfId="109" xr:uid="{00000000-0005-0000-0000-000096000000}"/>
    <cellStyle name="Normal 6 2 4" xfId="110" xr:uid="{00000000-0005-0000-0000-000097000000}"/>
    <cellStyle name="Normal 6 2 5" xfId="111" xr:uid="{00000000-0005-0000-0000-000098000000}"/>
    <cellStyle name="Normal 6 2 6" xfId="112" xr:uid="{00000000-0005-0000-0000-000099000000}"/>
    <cellStyle name="Normal 6 2 7" xfId="113" xr:uid="{00000000-0005-0000-0000-00009A000000}"/>
    <cellStyle name="Normal 6 3" xfId="114" xr:uid="{00000000-0005-0000-0000-00009B000000}"/>
    <cellStyle name="Normal 6 4" xfId="115" xr:uid="{00000000-0005-0000-0000-00009C000000}"/>
    <cellStyle name="Normal 6 4 2" xfId="116" xr:uid="{00000000-0005-0000-0000-00009D000000}"/>
    <cellStyle name="Normal 6 4 3" xfId="117" xr:uid="{00000000-0005-0000-0000-00009E000000}"/>
    <cellStyle name="Normal 6 4 4" xfId="118" xr:uid="{00000000-0005-0000-0000-00009F000000}"/>
    <cellStyle name="Normal 7" xfId="119" xr:uid="{00000000-0005-0000-0000-0000A0000000}"/>
    <cellStyle name="Normal 7 2" xfId="120" xr:uid="{00000000-0005-0000-0000-0000A1000000}"/>
    <cellStyle name="Normal 8" xfId="121" xr:uid="{00000000-0005-0000-0000-0000A2000000}"/>
    <cellStyle name="Normal 9" xfId="122" xr:uid="{00000000-0005-0000-0000-0000A3000000}"/>
    <cellStyle name="Normal Table" xfId="169" xr:uid="{00000000-0005-0000-0000-0000A4000000}"/>
    <cellStyle name="Normal_Aggregates" xfId="6" xr:uid="{00000000-0005-0000-0000-0000A5000000}"/>
    <cellStyle name="Normal_Carrier_Nation_1" xfId="176" xr:uid="{00000000-0005-0000-0000-0000A6000000}"/>
    <cellStyle name="Normal_fsmred00_Gfs" xfId="7" xr:uid="{00000000-0005-0000-0000-0000A7000000}"/>
    <cellStyle name="Normal_Returns-newBSD3-RWN Sep03" xfId="189" xr:uid="{00000000-0005-0000-0000-0000A8000000}"/>
    <cellStyle name="Normal_RMI_2008 EconStat_tabs_draft4" xfId="8" xr:uid="{00000000-0005-0000-0000-0000A9000000}"/>
    <cellStyle name="Normal_statistical appendix tables 2" xfId="132" xr:uid="{00000000-0005-0000-0000-0000AA000000}"/>
    <cellStyle name="Normal_Tables for authorities 2" xfId="15" xr:uid="{00000000-0005-0000-0000-0000AB000000}"/>
    <cellStyle name="Percent" xfId="9" builtinId="5"/>
    <cellStyle name="Percent [2]" xfId="170" xr:uid="{00000000-0005-0000-0000-0000AD000000}"/>
    <cellStyle name="Percent 2" xfId="10" xr:uid="{00000000-0005-0000-0000-0000AE000000}"/>
    <cellStyle name="Percent 2 2" xfId="135" xr:uid="{00000000-0005-0000-0000-0000AF000000}"/>
    <cellStyle name="Percent 3" xfId="123" xr:uid="{00000000-0005-0000-0000-0000B0000000}"/>
    <cellStyle name="Percent 4" xfId="130" xr:uid="{00000000-0005-0000-0000-0000B1000000}"/>
    <cellStyle name="Percent 5" xfId="131" xr:uid="{00000000-0005-0000-0000-0000B2000000}"/>
    <cellStyle name="Percent 6" xfId="133" xr:uid="{00000000-0005-0000-0000-0000B3000000}"/>
    <cellStyle name="Percent 7" xfId="174" xr:uid="{00000000-0005-0000-0000-0000B4000000}"/>
    <cellStyle name="Percent 8" xfId="184" xr:uid="{00000000-0005-0000-0000-0000B5000000}"/>
    <cellStyle name="percentage difference" xfId="171" xr:uid="{00000000-0005-0000-0000-0000B6000000}"/>
    <cellStyle name="percentage difference one decimal" xfId="124" xr:uid="{00000000-0005-0000-0000-0000B7000000}"/>
    <cellStyle name="percentage difference zero decimal" xfId="125" xr:uid="{00000000-0005-0000-0000-0000B8000000}"/>
    <cellStyle name="Presentation" xfId="126" xr:uid="{00000000-0005-0000-0000-0000B9000000}"/>
    <cellStyle name="Publication" xfId="172" xr:uid="{00000000-0005-0000-0000-0000BA000000}"/>
    <cellStyle name="Style 1" xfId="127" xr:uid="{00000000-0005-0000-0000-0000BB000000}"/>
    <cellStyle name="Total 2" xfId="128" xr:uid="{00000000-0005-0000-0000-0000BC000000}"/>
    <cellStyle name="標準_POPRC95 (2)" xfId="14" xr:uid="{00000000-0005-0000-0000-0000BD000000}"/>
  </cellStyles>
  <dxfs count="0"/>
  <tableStyles count="0" defaultTableStyle="TableStyleMedium9" defaultPivotStyle="PivotStyleLight16"/>
  <colors>
    <mruColors>
      <color rgb="FF0033CC"/>
      <color rgb="FFFFFF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externalLink" Target="externalLinks/externalLink6.xml"/><Relationship Id="rId3" Type="http://schemas.openxmlformats.org/officeDocument/2006/relationships/worksheet" Target="worksheets/sheet1.xml"/><Relationship Id="rId21" Type="http://schemas.openxmlformats.org/officeDocument/2006/relationships/worksheet" Target="worksheets/sheet19.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externalLink" Target="externalLinks/externalLink5.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41" Type="http://schemas.openxmlformats.org/officeDocument/2006/relationships/styles" Target="styles.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externalLink" Target="externalLinks/externalLink3.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externalLink" Target="externalLinks/externalLink2.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1832"/>
        <c:axId val="490538104"/>
      </c:barChart>
      <c:catAx>
        <c:axId val="490531832"/>
        <c:scaling>
          <c:orientation val="minMax"/>
        </c:scaling>
        <c:delete val="0"/>
        <c:axPos val="b"/>
        <c:majorTickMark val="out"/>
        <c:minorTickMark val="none"/>
        <c:tickLblPos val="nextTo"/>
        <c:crossAx val="490538104"/>
        <c:crosses val="autoZero"/>
        <c:auto val="1"/>
        <c:lblAlgn val="ctr"/>
        <c:lblOffset val="100"/>
        <c:noMultiLvlLbl val="0"/>
      </c:catAx>
      <c:valAx>
        <c:axId val="490538104"/>
        <c:scaling>
          <c:orientation val="minMax"/>
        </c:scaling>
        <c:delete val="0"/>
        <c:axPos val="l"/>
        <c:majorGridlines/>
        <c:majorTickMark val="out"/>
        <c:minorTickMark val="none"/>
        <c:tickLblPos val="nextTo"/>
        <c:crossAx val="490531832"/>
        <c:crosses val="autoZero"/>
        <c:crossBetween val="between"/>
      </c:valAx>
    </c:plotArea>
    <c:legend>
      <c:legendPos val="r"/>
      <c:overlay val="0"/>
    </c:legend>
    <c:plotVisOnly val="1"/>
    <c:dispBlanksAs val="gap"/>
    <c:showDLblsOverMax val="0"/>
  </c:chart>
  <c:spPr>
    <a:ln>
      <a:noFill/>
    </a:ln>
  </c:spPr>
  <c:txPr>
    <a:bodyPr/>
    <a:lstStyle/>
    <a:p>
      <a:pPr>
        <a:defRPr>
          <a:solidFill>
            <a:schemeClr val="tx1"/>
          </a:solidFil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8888"/>
        <c:axId val="490533008"/>
      </c:barChart>
      <c:catAx>
        <c:axId val="490538888"/>
        <c:scaling>
          <c:orientation val="minMax"/>
        </c:scaling>
        <c:delete val="0"/>
        <c:axPos val="b"/>
        <c:majorTickMark val="out"/>
        <c:minorTickMark val="none"/>
        <c:tickLblPos val="nextTo"/>
        <c:crossAx val="490533008"/>
        <c:crosses val="autoZero"/>
        <c:auto val="1"/>
        <c:lblAlgn val="ctr"/>
        <c:lblOffset val="100"/>
        <c:noMultiLvlLbl val="0"/>
      </c:catAx>
      <c:valAx>
        <c:axId val="490533008"/>
        <c:scaling>
          <c:orientation val="minMax"/>
        </c:scaling>
        <c:delete val="0"/>
        <c:axPos val="l"/>
        <c:majorGridlines/>
        <c:majorTickMark val="out"/>
        <c:minorTickMark val="none"/>
        <c:tickLblPos val="nextTo"/>
        <c:crossAx val="4905388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theme="1" tint="0.14999847407452621"/>
  </sheetPr>
  <sheetViews>
    <sheetView tabSelected="1"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tabColor theme="1" tint="0.14999847407452621"/>
  </sheetPr>
  <sheetViews>
    <sheetView zoomScale="112" workbookViewId="0" zoomToFit="1"/>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653618" cy="9950824"/>
    <xdr:graphicFrame macro="">
      <xdr:nvGraphicFramePr>
        <xdr:cNvPr id="2" name="Chart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6" name="Picture 5">
          <a:extLst xmlns:a="http://schemas.openxmlformats.org/drawingml/2006/main">
            <a:ext uri="{FF2B5EF4-FFF2-40B4-BE49-F238E27FC236}">
              <a16:creationId xmlns:a16="http://schemas.microsoft.com/office/drawing/2014/main" id="{CDE3BD60-4875-4060-AB5F-4982E1A4F36A}"/>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cdr:x>
      <cdr:y>0.38855</cdr:y>
    </cdr:from>
    <cdr:to>
      <cdr:x>0.96651</cdr:x>
      <cdr:y>0.743</cdr:y>
    </cdr:to>
    <cdr:sp macro="" textlink="">
      <cdr:nvSpPr>
        <cdr:cNvPr id="7" name="TextBox 6">
          <a:extLst xmlns:a="http://schemas.openxmlformats.org/drawingml/2006/main">
            <a:ext uri="{FF2B5EF4-FFF2-40B4-BE49-F238E27FC236}">
              <a16:creationId xmlns:a16="http://schemas.microsoft.com/office/drawing/2014/main" id="{B4217E49-E13A-4F33-BF92-7B52FAC7CB10}"/>
            </a:ext>
          </a:extLst>
        </cdr:cNvPr>
        <cdr:cNvSpPr txBox="1"/>
      </cdr:nvSpPr>
      <cdr:spPr>
        <a:xfrm xmlns:a="http://schemas.openxmlformats.org/drawingml/2006/main">
          <a:off x="0" y="3751203"/>
          <a:ext cx="7126110" cy="3421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2019</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a:t>
          </a:r>
        </a:p>
        <a:p xmlns:a="http://schemas.openxmlformats.org/drawingml/2006/main">
          <a:r>
            <a:rPr lang="en-US" sz="1100" b="1" i="1">
              <a:effectLst>
                <a:outerShdw blurRad="50800" dist="38100" dir="2700000" algn="tl">
                  <a:srgbClr val="000000">
                    <a:alpha val="40000"/>
                  </a:srgbClr>
                </a:outerShdw>
              </a:effectLst>
              <a:latin typeface="+mn-lt"/>
              <a:ea typeface="+mn-ea"/>
              <a:cs typeface="+mn-cs"/>
            </a:rPr>
            <a:t> </a:t>
          </a:r>
          <a:endParaRPr lang="en-US" sz="1100">
            <a:effectLst/>
            <a:latin typeface="+mn-lt"/>
            <a:ea typeface="+mn-ea"/>
            <a:cs typeface="+mn-cs"/>
          </a:endParaRPr>
        </a:p>
        <a:p xmlns:a="http://schemas.openxmlformats.org/drawingml/2006/main">
          <a:pPr algn="r"/>
          <a:endParaRPr lang="en-US" sz="20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March, 2020</a:t>
          </a:r>
          <a:endParaRPr lang="en-US" sz="3600">
            <a:solidFill>
              <a:schemeClr val="bg1"/>
            </a:solidFill>
            <a:effectLst/>
            <a:latin typeface="Corbel" panose="020B0503020204020204" pitchFamily="34" charset="0"/>
            <a:ea typeface="+mn-ea"/>
            <a:cs typeface="+mn-cs"/>
          </a:endParaRPr>
        </a:p>
        <a:p xmlns:a="http://schemas.openxmlformats.org/drawingml/2006/main">
          <a:endParaRPr lang="en-US" sz="1100"/>
        </a:p>
      </cdr:txBody>
    </cdr:sp>
  </cdr:relSizeAnchor>
  <cdr:relSizeAnchor xmlns:cdr="http://schemas.openxmlformats.org/drawingml/2006/chartDrawing">
    <cdr:from>
      <cdr:x>0.45681</cdr:x>
      <cdr:y>0.24662</cdr:y>
    </cdr:from>
    <cdr:to>
      <cdr:x>0.9634</cdr:x>
      <cdr:y>0.35811</cdr:y>
    </cdr:to>
    <cdr:sp macro="" textlink="">
      <cdr:nvSpPr>
        <cdr:cNvPr id="2" name="TextBox 1" descr="Republic of Palau">
          <a:extLst xmlns:a="http://schemas.openxmlformats.org/drawingml/2006/main">
            <a:ext uri="{FF2B5EF4-FFF2-40B4-BE49-F238E27FC236}">
              <a16:creationId xmlns:a16="http://schemas.microsoft.com/office/drawing/2014/main" id="{6F5FBF94-0A60-4F12-B873-6B8C4CEF78E3}"/>
            </a:ext>
          </a:extLst>
        </cdr:cNvPr>
        <cdr:cNvSpPr txBox="1"/>
      </cdr:nvSpPr>
      <cdr:spPr>
        <a:xfrm xmlns:a="http://schemas.openxmlformats.org/drawingml/2006/main">
          <a:off x="3496235" y="2454088"/>
          <a:ext cx="3877236" cy="1109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0.13324</cdr:x>
      <cdr:y>0.75901</cdr:y>
    </cdr:from>
    <cdr:to>
      <cdr:x>0.85212</cdr:x>
      <cdr:y>0.80631</cdr:y>
    </cdr:to>
    <cdr:sp macro="" textlink="">
      <cdr:nvSpPr>
        <cdr:cNvPr id="4" name="TextBox 3" descr="A digital version of this report is available online at http://www.econmap.org">
          <a:extLst xmlns:a="http://schemas.openxmlformats.org/drawingml/2006/main">
            <a:ext uri="{FF2B5EF4-FFF2-40B4-BE49-F238E27FC236}">
              <a16:creationId xmlns:a16="http://schemas.microsoft.com/office/drawing/2014/main" id="{86AC8AC7-4B0E-4780-A697-E9B56F108149}"/>
            </a:ext>
          </a:extLst>
        </cdr:cNvPr>
        <cdr:cNvSpPr txBox="1"/>
      </cdr:nvSpPr>
      <cdr:spPr>
        <a:xfrm xmlns:a="http://schemas.openxmlformats.org/drawingml/2006/main">
          <a:off x="1019735" y="7552765"/>
          <a:ext cx="5502089"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0.02782</cdr:x>
      <cdr:y>0.81306</cdr:y>
    </cdr:from>
    <cdr:to>
      <cdr:x>0.43192</cdr:x>
      <cdr:y>0.97185</cdr:y>
    </cdr:to>
    <cdr:sp macro="" textlink="">
      <cdr:nvSpPr>
        <cdr:cNvPr id="5" name="TextBox 4" descr="EconMap&#10;&#10;Economic Monitoring &amp; Analysis Program&#10;&#10;www.econmap.org">
          <a:extLst xmlns:a="http://schemas.openxmlformats.org/drawingml/2006/main">
            <a:ext uri="{FF2B5EF4-FFF2-40B4-BE49-F238E27FC236}">
              <a16:creationId xmlns:a16="http://schemas.microsoft.com/office/drawing/2014/main" id="{B2C3BF18-8204-4B34-BE55-6860A78A8217}"/>
            </a:ext>
          </a:extLst>
        </cdr:cNvPr>
        <cdr:cNvSpPr txBox="1"/>
      </cdr:nvSpPr>
      <cdr:spPr>
        <a:xfrm xmlns:a="http://schemas.openxmlformats.org/drawingml/2006/main">
          <a:off x="212912" y="8090647"/>
          <a:ext cx="3092823" cy="1580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0.44802</cdr:x>
      <cdr:y>0.80968</cdr:y>
    </cdr:from>
    <cdr:to>
      <cdr:x>0.63836</cdr:x>
      <cdr:y>0.97523</cdr:y>
    </cdr:to>
    <cdr:sp macro="" textlink="">
      <cdr:nvSpPr>
        <cdr:cNvPr id="8" name="TextBox 7" descr="Department of the Interior Office of Insular Affairs seal">
          <a:extLst xmlns:a="http://schemas.openxmlformats.org/drawingml/2006/main">
            <a:ext uri="{FF2B5EF4-FFF2-40B4-BE49-F238E27FC236}">
              <a16:creationId xmlns:a16="http://schemas.microsoft.com/office/drawing/2014/main" id="{5B516015-DFCD-4317-BDAE-174601246FB8}"/>
            </a:ext>
          </a:extLst>
        </cdr:cNvPr>
        <cdr:cNvSpPr txBox="1"/>
      </cdr:nvSpPr>
      <cdr:spPr>
        <a:xfrm xmlns:a="http://schemas.openxmlformats.org/drawingml/2006/main">
          <a:off x="3429000" y="8057029"/>
          <a:ext cx="1456765" cy="1647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0.62599</cdr:x>
      <cdr:y>0.80693</cdr:y>
    </cdr:from>
    <cdr:to>
      <cdr:x>0.98814</cdr:x>
      <cdr:y>0.94572</cdr:y>
    </cdr:to>
    <cdr:sp macro="" textlink="">
      <cdr:nvSpPr>
        <cdr:cNvPr id="9" name="TextBox 8" descr="Graduate School USA&#10;Pacific Islands Training Initiative&#10;&#10;www.pitiviti.org">
          <a:extLst xmlns:a="http://schemas.openxmlformats.org/drawingml/2006/main">
            <a:ext uri="{FF2B5EF4-FFF2-40B4-BE49-F238E27FC236}">
              <a16:creationId xmlns:a16="http://schemas.microsoft.com/office/drawing/2014/main" id="{48BAB866-A770-4EBC-B098-4752A99BF6BF}"/>
            </a:ext>
          </a:extLst>
        </cdr:cNvPr>
        <cdr:cNvSpPr txBox="1"/>
      </cdr:nvSpPr>
      <cdr:spPr>
        <a:xfrm xmlns:a="http://schemas.openxmlformats.org/drawingml/2006/main">
          <a:off x="4791075" y="8029575"/>
          <a:ext cx="2771775"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8348" cy="8572500"/>
    <xdr:graphicFrame macro="">
      <xdr:nvGraphicFramePr>
        <xdr:cNvPr id="2" name="Chart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0.91575</cdr:y>
    </cdr:to>
    <cdr:sp macro="" textlink="">
      <cdr:nvSpPr>
        <cdr:cNvPr id="3" name="TextBox 2">
          <a:extLst xmlns:a="http://schemas.openxmlformats.org/drawingml/2006/main">
            <a:ext uri="{FF2B5EF4-FFF2-40B4-BE49-F238E27FC236}">
              <a16:creationId xmlns:a16="http://schemas.microsoft.com/office/drawing/2014/main" id="{DF4C4B99-F878-4A1C-BA3F-FB21C348E4D4}"/>
            </a:ext>
          </a:extLst>
        </cdr:cNvPr>
        <cdr:cNvSpPr txBox="1"/>
      </cdr:nvSpPr>
      <cdr:spPr>
        <a:xfrm xmlns:a="http://schemas.openxmlformats.org/drawingml/2006/main">
          <a:off x="157005" y="303544"/>
          <a:ext cx="6123214" cy="7546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1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indent="0" defTabSz="914400" eaLnBrk="1" fontAlgn="auto" latinLnBrk="0" hangingPunct="1">
            <a:lnSpc>
              <a:spcPct val="115000"/>
            </a:lnSpc>
            <a:spcBef>
              <a:spcPts val="0"/>
            </a:spcBef>
            <a:spcAft>
              <a:spcPts val="1000"/>
            </a:spcAft>
            <a:buClrTx/>
            <a:buSzTx/>
            <a:buFontTx/>
            <a:buNone/>
            <a:tabLst/>
            <a:defRPr/>
          </a:pPr>
          <a:r>
            <a:rPr lang="en-GB" sz="1100">
              <a:effectLst/>
              <a:latin typeface="Calibri" panose="020F0502020204030204" pitchFamily="34" charset="0"/>
              <a:ea typeface="Calibri" panose="020F0502020204030204" pitchFamily="34" charset="0"/>
              <a:cs typeface="Times New Roman" panose="02020603050405020304" pitchFamily="18" charset="0"/>
            </a:rPr>
            <a:t>This</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preliminary </a:t>
          </a:r>
          <a:r>
            <a:rPr lang="en-GB" sz="1100">
              <a:effectLst/>
              <a:latin typeface="Calibri" panose="020F0502020204030204" pitchFamily="34" charset="0"/>
              <a:ea typeface="Calibri" panose="020F0502020204030204" pitchFamily="34" charset="0"/>
              <a:cs typeface="Times New Roman" panose="02020603050405020304" pitchFamily="18" charset="0"/>
            </a:rPr>
            <a:t>FY2019 Statistical Compendium was prepared by the Graduate School USA, Pacific Islands Training Initiative, Honolulu, Hawaii in collaboration with the Office of Planning and Statistics, Ministry of Finance, Republic of Palau.  It was prepared under a contract with the United States Department of the Interior, Office of Insular Affairs.  It is available both in PDF and Excel format online at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100">
              <a:effectLst/>
              <a:latin typeface="Calibri" panose="020F0502020204030204" pitchFamily="34" charset="0"/>
              <a:ea typeface="Calibri" panose="020F0502020204030204" pitchFamily="34" charset="0"/>
              <a:cs typeface="Times New Roman" panose="02020603050405020304" pitchFamily="18" charset="0"/>
            </a:rPr>
            <a:t>.</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team for the RoP comprised: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Mark Sturton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Office of Planning and Statistics:</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Casmir Remengesau</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Muriell Sinsak</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Limei Tesei</a:t>
          </a: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Chandler Keriik</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would like to thank the following agencies for the assistance provided: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Ministry of Finance</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Office of the Public Auditor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Social Security Administration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Financial Institutions Commission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Visitors Authority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Foreign Investment Board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p>
        <a:p xmlns:a="http://schemas.openxmlformats.org/drawingml/2006/main">
          <a:pPr marL="0" marR="0">
            <a:lnSpc>
              <a:spcPct val="115000"/>
            </a:lnSpc>
            <a:spcBef>
              <a:spcPts val="0"/>
            </a:spcBef>
            <a:spcAft>
              <a:spcPts val="300"/>
            </a:spcAft>
          </a:pP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Office of Planning and Statistics, Ministry of Finance</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Post Office Box 6011, Koror, PW 96940</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Email: Muriell Sinsak: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murielsinsak@gmail.com</a:t>
          </a:r>
          <a:r>
            <a:rPr lang="en-GB" sz="1100">
              <a:effectLst/>
              <a:latin typeface="Calibri" panose="020F0502020204030204" pitchFamily="34" charset="0"/>
              <a:ea typeface="Calibri" panose="020F0502020204030204" pitchFamily="34" charset="0"/>
              <a:cs typeface="Times New Roman" panose="02020603050405020304" pitchFamily="18" charset="0"/>
            </a:rPr>
            <a:t> </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Graduate School</a:t>
          </a:r>
        </a:p>
        <a:p xmlns:a="http://schemas.openxmlformats.org/drawingml/2006/main">
          <a:r>
            <a:rPr lang="en-GB" sz="1100">
              <a:effectLst/>
              <a:latin typeface="+mn-lt"/>
              <a:ea typeface="+mn-ea"/>
              <a:cs typeface="+mn-cs"/>
            </a:rPr>
            <a:t>                M</a:t>
          </a:r>
          <a:r>
            <a:rPr lang="en-GB" sz="1100">
              <a:effectLst/>
              <a:latin typeface="Calibri" panose="020F0502020204030204" pitchFamily="34" charset="0"/>
              <a:ea typeface="Calibri" panose="020F0502020204030204" pitchFamily="34" charset="0"/>
              <a:cs typeface="Times New Roman" panose="02020603050405020304" pitchFamily="18" charset="0"/>
            </a:rPr>
            <a:t>ark Sturton,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E</a:t>
          </a:r>
          <a:r>
            <a:rPr lang="en-GB" sz="1100">
              <a:effectLst/>
              <a:latin typeface="Calibri" panose="020F0502020204030204" pitchFamily="34" charset="0"/>
              <a:ea typeface="Calibri" panose="020F0502020204030204" pitchFamily="34" charset="0"/>
              <a:cs typeface="Times New Roman" panose="02020603050405020304" pitchFamily="18" charset="0"/>
            </a:rPr>
            <a:t>mail: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mark@sturt.biz</a:t>
          </a:r>
          <a:r>
            <a:rPr lang="en-GB" sz="1100">
              <a:effectLst/>
              <a:latin typeface="Calibri" panose="020F0502020204030204" pitchFamily="34" charset="0"/>
              <a:ea typeface="Calibri" panose="020F0502020204030204" pitchFamily="34" charset="0"/>
              <a:cs typeface="Times New Roman" panose="02020603050405020304" pitchFamily="18" charset="0"/>
            </a:rPr>
            <a:t> </a:t>
          </a:r>
        </a:p>
        <a:p xmlns:a="http://schemas.openxmlformats.org/drawingml/2006/main">
          <a:r>
            <a:rPr lang="en-GB" sz="1100">
              <a:effectLst/>
              <a:latin typeface="Calibri" panose="020F0502020204030204" pitchFamily="34" charset="0"/>
              <a:ea typeface="Calibri" panose="020F0502020204030204" pitchFamily="34" charset="0"/>
              <a:cs typeface="Times New Roman" panose="02020603050405020304" pitchFamily="18" charset="0"/>
            </a:rPr>
            <a:t>                Glenn McKinlay, Email: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gmckinlay@hotmail.com</a:t>
          </a:r>
          <a:endParaRPr lang="en-US" sz="10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D/Main/CDC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b_RoP\Sources\RoP_Dcs_18q3_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S_RMI\StatsTabs\FY16\RMI_EconStat_tabs_FY16_v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0</v>
          </cell>
          <cell r="K109">
            <v>0</v>
          </cell>
          <cell r="L109">
            <v>0</v>
          </cell>
          <cell r="M109">
            <v>0</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153.93119139978353</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-384.84426829995431</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t="e">
            <v>#REF!</v>
          </cell>
          <cell r="L218">
            <v>0</v>
          </cell>
          <cell r="M218">
            <v>0</v>
          </cell>
          <cell r="N218">
            <v>0</v>
          </cell>
          <cell r="O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
      <sheetName val="Qrt"/>
      <sheetName val="FIC"/>
      <sheetName val="FICn"/>
      <sheetName val="NDBP"/>
      <sheetName val="US_Int"/>
      <sheetName val="PutDb"/>
      <sheetName val="Classifcations"/>
      <sheetName val="DbLinks"/>
      <sheetName val="EconStat"/>
      <sheetName val="Nacts"/>
      <sheetName val="Nacts(old)"/>
      <sheetName val="DBSourceFi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V1" t="str">
            <v>FY2017</v>
          </cell>
        </row>
      </sheetData>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knw"/>
      <sheetName val="Index"/>
      <sheetName val="SumInd"/>
      <sheetName val="Census"/>
      <sheetName val="Mig"/>
      <sheetName val="GNI"/>
      <sheetName val="NApc"/>
      <sheetName val="NAInd"/>
      <sheetName val="NAInst"/>
      <sheetName val="NAdet"/>
      <sheetName val="NAexp"/>
      <sheetName val="EmpInst"/>
      <sheetName val="EmpInd"/>
      <sheetName val="EmpPriv"/>
      <sheetName val="Pb_Dept"/>
      <sheetName val="Pb_Fnd"/>
      <sheetName val="Real_Cp&amp;Fsh"/>
      <sheetName val="Real_trsm"/>
      <sheetName val="M&amp;Ba"/>
      <sheetName val="M&amp;Bbc"/>
      <sheetName val="CpiMajOld"/>
      <sheetName val="CpiMaj"/>
      <sheetName val="CpiEbeye"/>
      <sheetName val="BOPsum"/>
      <sheetName val="BOPdet"/>
      <sheetName val="IIP"/>
      <sheetName val="ExtD_out"/>
      <sheetName val="ExtD_Hist"/>
      <sheetName val="ExtD_Prj"/>
      <sheetName val="GFSsum"/>
      <sheetName val="GFSdet"/>
      <sheetName val="FPse"/>
      <sheetName val="CII"/>
      <sheetName val="CTF"/>
      <sheetName val="Sy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P</v>
          </cell>
        </row>
      </sheetData>
    </sheetDataSet>
  </externalBook>
</externalLink>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tint="0.14999847407452621"/>
  </sheetPr>
  <dimension ref="A1:M109"/>
  <sheetViews>
    <sheetView view="pageBreakPreview" zoomScale="90" zoomScaleNormal="80" zoomScaleSheetLayoutView="90" workbookViewId="0">
      <pane ySplit="1" topLeftCell="A2" activePane="bottomLeft" state="frozen"/>
      <selection activeCell="A42" sqref="A42"/>
      <selection pane="bottomLeft" activeCell="B46" sqref="B46"/>
    </sheetView>
  </sheetViews>
  <sheetFormatPr defaultRowHeight="12.75" x14ac:dyDescent="0.2"/>
  <cols>
    <col min="2" max="2" width="103.7109375" customWidth="1"/>
    <col min="3" max="3" width="9.140625" style="1"/>
    <col min="4" max="4" width="28" style="676" bestFit="1" customWidth="1"/>
    <col min="5" max="5" width="10.5703125" customWidth="1"/>
  </cols>
  <sheetData>
    <row r="1" spans="1:6" ht="33.75" customHeight="1" thickBot="1" x14ac:dyDescent="0.25">
      <c r="A1" s="100"/>
      <c r="B1" s="100" t="s">
        <v>3428</v>
      </c>
      <c r="C1" s="100" t="s">
        <v>89</v>
      </c>
      <c r="D1" s="674" t="s">
        <v>209</v>
      </c>
    </row>
    <row r="2" spans="1:6" ht="20.100000000000001" customHeight="1" x14ac:dyDescent="0.2">
      <c r="A2" s="765" t="s">
        <v>2096</v>
      </c>
      <c r="B2" s="764"/>
      <c r="C2" s="764"/>
      <c r="D2" s="674"/>
    </row>
    <row r="3" spans="1:6" ht="12.75" customHeight="1" x14ac:dyDescent="0.2">
      <c r="A3" s="387" t="s">
        <v>3423</v>
      </c>
      <c r="C3" s="1">
        <v>5</v>
      </c>
      <c r="D3" s="675" t="s">
        <v>1240</v>
      </c>
      <c r="E3" s="681"/>
    </row>
    <row r="4" spans="1:6" ht="20.100000000000001" customHeight="1" x14ac:dyDescent="0.2">
      <c r="A4" s="765" t="s">
        <v>2089</v>
      </c>
      <c r="B4" s="764"/>
      <c r="C4" s="764"/>
      <c r="D4" s="674"/>
    </row>
    <row r="5" spans="1:6" ht="20.100000000000001" customHeight="1" x14ac:dyDescent="0.2">
      <c r="A5" s="25" t="s">
        <v>788</v>
      </c>
      <c r="C5" s="1">
        <f>C3+3</f>
        <v>8</v>
      </c>
      <c r="D5" s="675" t="s">
        <v>261</v>
      </c>
      <c r="F5" s="54"/>
    </row>
    <row r="6" spans="1:6" x14ac:dyDescent="0.2">
      <c r="A6" s="25" t="s">
        <v>789</v>
      </c>
      <c r="C6" s="1">
        <f>C5</f>
        <v>8</v>
      </c>
      <c r="D6" s="675"/>
    </row>
    <row r="7" spans="1:6" ht="20.100000000000001" customHeight="1" x14ac:dyDescent="0.2">
      <c r="A7" s="765" t="s">
        <v>1202</v>
      </c>
      <c r="B7" s="764"/>
      <c r="C7" s="764"/>
      <c r="D7" s="674"/>
    </row>
    <row r="8" spans="1:6" x14ac:dyDescent="0.2">
      <c r="A8" s="387" t="s">
        <v>3424</v>
      </c>
      <c r="C8" s="1">
        <f t="shared" ref="C8" si="0">C5+1</f>
        <v>9</v>
      </c>
      <c r="D8" s="675" t="s">
        <v>186</v>
      </c>
      <c r="F8" s="54"/>
    </row>
    <row r="9" spans="1:6" x14ac:dyDescent="0.2">
      <c r="A9" s="387" t="s">
        <v>3425</v>
      </c>
      <c r="C9" s="1">
        <f>C8+1</f>
        <v>10</v>
      </c>
      <c r="D9" s="675" t="s">
        <v>772</v>
      </c>
      <c r="F9" s="54"/>
    </row>
    <row r="10" spans="1:6" x14ac:dyDescent="0.2">
      <c r="A10" s="387" t="s">
        <v>3426</v>
      </c>
      <c r="C10" s="1">
        <f>C9+1</f>
        <v>11</v>
      </c>
      <c r="D10" s="675" t="s">
        <v>218</v>
      </c>
      <c r="F10" s="54"/>
    </row>
    <row r="11" spans="1:6" x14ac:dyDescent="0.2">
      <c r="A11" s="387" t="s">
        <v>3427</v>
      </c>
      <c r="C11" s="1">
        <f t="shared" ref="C11:C31" si="1">C10+1</f>
        <v>12</v>
      </c>
      <c r="D11" s="675"/>
      <c r="F11" s="54"/>
    </row>
    <row r="12" spans="1:6" x14ac:dyDescent="0.2">
      <c r="A12" s="387" t="s">
        <v>3429</v>
      </c>
      <c r="C12" s="1">
        <f t="shared" si="1"/>
        <v>13</v>
      </c>
      <c r="D12" s="675"/>
      <c r="F12" s="54"/>
    </row>
    <row r="13" spans="1:6" x14ac:dyDescent="0.2">
      <c r="A13" s="387" t="s">
        <v>3430</v>
      </c>
      <c r="C13" s="1">
        <f t="shared" si="1"/>
        <v>14</v>
      </c>
      <c r="D13" s="675"/>
      <c r="F13" s="54"/>
    </row>
    <row r="14" spans="1:6" x14ac:dyDescent="0.2">
      <c r="A14" s="387" t="s">
        <v>3431</v>
      </c>
      <c r="C14" s="1">
        <f t="shared" si="1"/>
        <v>15</v>
      </c>
      <c r="D14" s="675"/>
      <c r="F14" s="54"/>
    </row>
    <row r="15" spans="1:6" x14ac:dyDescent="0.2">
      <c r="A15" s="387" t="s">
        <v>3432</v>
      </c>
      <c r="C15" s="1">
        <f t="shared" si="1"/>
        <v>16</v>
      </c>
      <c r="D15" s="675"/>
      <c r="F15" s="54"/>
    </row>
    <row r="16" spans="1:6" x14ac:dyDescent="0.2">
      <c r="A16" s="25" t="s">
        <v>3433</v>
      </c>
      <c r="C16" s="1">
        <f t="shared" si="1"/>
        <v>17</v>
      </c>
      <c r="D16" s="675" t="s">
        <v>212</v>
      </c>
      <c r="F16" s="54"/>
    </row>
    <row r="17" spans="1:13" x14ac:dyDescent="0.2">
      <c r="A17" s="387" t="s">
        <v>3434</v>
      </c>
      <c r="C17" s="1">
        <f>C16</f>
        <v>17</v>
      </c>
      <c r="D17" s="675"/>
      <c r="F17" s="54"/>
    </row>
    <row r="18" spans="1:13" x14ac:dyDescent="0.2">
      <c r="A18" s="25" t="s">
        <v>3435</v>
      </c>
      <c r="C18" s="1">
        <f t="shared" si="1"/>
        <v>18</v>
      </c>
      <c r="D18" s="675"/>
      <c r="F18" s="54"/>
      <c r="M18" t="s">
        <v>148</v>
      </c>
    </row>
    <row r="19" spans="1:13" x14ac:dyDescent="0.2">
      <c r="A19" s="387" t="s">
        <v>3436</v>
      </c>
      <c r="C19" s="1">
        <f t="shared" ref="C19" si="2">C18</f>
        <v>18</v>
      </c>
      <c r="D19" s="675"/>
      <c r="F19" s="54"/>
    </row>
    <row r="20" spans="1:13" x14ac:dyDescent="0.2">
      <c r="A20" s="387" t="s">
        <v>3437</v>
      </c>
      <c r="C20" s="1">
        <f t="shared" si="1"/>
        <v>19</v>
      </c>
      <c r="D20" s="675"/>
      <c r="F20" s="54"/>
    </row>
    <row r="21" spans="1:13" x14ac:dyDescent="0.2">
      <c r="A21" s="387" t="s">
        <v>3438</v>
      </c>
      <c r="C21" s="1">
        <f t="shared" ref="C21:C23" si="3">C20</f>
        <v>19</v>
      </c>
      <c r="D21" s="675"/>
      <c r="F21" s="54"/>
    </row>
    <row r="22" spans="1:13" x14ac:dyDescent="0.2">
      <c r="A22" s="387" t="s">
        <v>3439</v>
      </c>
      <c r="C22" s="1">
        <f t="shared" si="1"/>
        <v>20</v>
      </c>
      <c r="D22" s="675" t="s">
        <v>1387</v>
      </c>
      <c r="F22" s="54"/>
    </row>
    <row r="23" spans="1:13" x14ac:dyDescent="0.2">
      <c r="A23" s="387" t="s">
        <v>3440</v>
      </c>
      <c r="C23" s="1">
        <f t="shared" si="3"/>
        <v>20</v>
      </c>
      <c r="D23" s="675"/>
      <c r="F23" s="54"/>
    </row>
    <row r="24" spans="1:13" x14ac:dyDescent="0.2">
      <c r="A24" s="387" t="s">
        <v>3441</v>
      </c>
      <c r="C24" s="1">
        <f t="shared" si="1"/>
        <v>21</v>
      </c>
      <c r="F24" s="54"/>
      <c r="G24" s="54"/>
    </row>
    <row r="25" spans="1:13" x14ac:dyDescent="0.2">
      <c r="A25" s="387" t="s">
        <v>3442</v>
      </c>
      <c r="C25" s="1">
        <f t="shared" si="1"/>
        <v>22</v>
      </c>
      <c r="D25" s="675" t="s">
        <v>614</v>
      </c>
      <c r="F25" s="54"/>
    </row>
    <row r="26" spans="1:13" x14ac:dyDescent="0.2">
      <c r="A26" s="387" t="s">
        <v>3443</v>
      </c>
      <c r="C26" s="1">
        <f>C25+1</f>
        <v>23</v>
      </c>
      <c r="D26" s="675"/>
      <c r="F26" s="54"/>
    </row>
    <row r="27" spans="1:13" x14ac:dyDescent="0.2">
      <c r="A27" s="387" t="s">
        <v>3444</v>
      </c>
      <c r="C27" s="1">
        <f t="shared" si="1"/>
        <v>24</v>
      </c>
      <c r="D27" s="675"/>
      <c r="F27" s="54"/>
    </row>
    <row r="28" spans="1:13" x14ac:dyDescent="0.2">
      <c r="A28" s="387" t="s">
        <v>3445</v>
      </c>
      <c r="C28" s="1">
        <f t="shared" si="1"/>
        <v>25</v>
      </c>
      <c r="D28" s="675"/>
      <c r="F28" s="54"/>
    </row>
    <row r="29" spans="1:13" x14ac:dyDescent="0.2">
      <c r="A29" s="387" t="s">
        <v>3446</v>
      </c>
      <c r="C29" s="1">
        <f t="shared" si="1"/>
        <v>26</v>
      </c>
      <c r="D29" s="675"/>
      <c r="F29" s="54"/>
    </row>
    <row r="30" spans="1:13" x14ac:dyDescent="0.2">
      <c r="A30" s="387" t="s">
        <v>3447</v>
      </c>
      <c r="C30" s="1">
        <f t="shared" si="1"/>
        <v>27</v>
      </c>
      <c r="D30" s="675" t="s">
        <v>1409</v>
      </c>
      <c r="F30" s="54"/>
    </row>
    <row r="31" spans="1:13" x14ac:dyDescent="0.2">
      <c r="A31" s="387" t="s">
        <v>3448</v>
      </c>
      <c r="C31" s="1">
        <f t="shared" si="1"/>
        <v>28</v>
      </c>
      <c r="D31" s="675"/>
      <c r="F31" s="54"/>
    </row>
    <row r="32" spans="1:13" x14ac:dyDescent="0.2">
      <c r="A32" s="387" t="s">
        <v>3449</v>
      </c>
      <c r="C32" s="1">
        <f>C31</f>
        <v>28</v>
      </c>
      <c r="D32" s="675"/>
      <c r="F32" s="54"/>
    </row>
    <row r="33" spans="1:6" ht="20.100000000000001" customHeight="1" x14ac:dyDescent="0.2">
      <c r="A33" s="765" t="s">
        <v>2095</v>
      </c>
      <c r="B33" s="764"/>
      <c r="C33" s="764"/>
      <c r="D33" s="674"/>
    </row>
    <row r="34" spans="1:6" x14ac:dyDescent="0.2">
      <c r="A34" s="25" t="s">
        <v>3450</v>
      </c>
      <c r="C34" s="1">
        <f>C32+1</f>
        <v>29</v>
      </c>
      <c r="D34" s="675" t="s">
        <v>187</v>
      </c>
      <c r="F34" s="54"/>
    </row>
    <row r="35" spans="1:6" x14ac:dyDescent="0.2">
      <c r="A35" s="25" t="s">
        <v>3451</v>
      </c>
      <c r="C35" s="1">
        <f>C34</f>
        <v>29</v>
      </c>
      <c r="D35" s="675"/>
      <c r="F35" s="54"/>
    </row>
    <row r="36" spans="1:6" x14ac:dyDescent="0.2">
      <c r="A36" s="25" t="s">
        <v>3452</v>
      </c>
      <c r="C36" s="1">
        <f t="shared" ref="C36:C46" si="4">C35+1</f>
        <v>30</v>
      </c>
      <c r="D36" s="675"/>
      <c r="F36" s="54"/>
    </row>
    <row r="37" spans="1:6" x14ac:dyDescent="0.2">
      <c r="A37" s="25" t="s">
        <v>3453</v>
      </c>
      <c r="C37" s="1">
        <f>C36</f>
        <v>30</v>
      </c>
      <c r="D37" s="675"/>
      <c r="F37" s="54"/>
    </row>
    <row r="38" spans="1:6" x14ac:dyDescent="0.2">
      <c r="A38" s="25" t="s">
        <v>3454</v>
      </c>
      <c r="C38" s="1">
        <f t="shared" si="4"/>
        <v>31</v>
      </c>
      <c r="D38" s="675"/>
      <c r="F38" s="54"/>
    </row>
    <row r="39" spans="1:6" x14ac:dyDescent="0.2">
      <c r="A39" s="25" t="s">
        <v>3455</v>
      </c>
      <c r="C39" s="1">
        <f t="shared" ref="C39" si="5">C38</f>
        <v>31</v>
      </c>
      <c r="D39" s="675"/>
      <c r="F39" s="54"/>
    </row>
    <row r="40" spans="1:6" x14ac:dyDescent="0.2">
      <c r="A40" s="25" t="s">
        <v>3456</v>
      </c>
      <c r="C40" s="1">
        <f t="shared" si="4"/>
        <v>32</v>
      </c>
      <c r="D40" s="675"/>
      <c r="F40" s="54"/>
    </row>
    <row r="41" spans="1:6" x14ac:dyDescent="0.2">
      <c r="A41" s="25" t="s">
        <v>3457</v>
      </c>
      <c r="C41" s="1">
        <f t="shared" ref="C41" si="6">C40</f>
        <v>32</v>
      </c>
      <c r="D41" s="675"/>
      <c r="F41" s="54"/>
    </row>
    <row r="42" spans="1:6" x14ac:dyDescent="0.2">
      <c r="A42" s="25" t="s">
        <v>3458</v>
      </c>
      <c r="C42" s="1">
        <f t="shared" si="4"/>
        <v>33</v>
      </c>
      <c r="D42" s="675"/>
      <c r="F42" s="54"/>
    </row>
    <row r="43" spans="1:6" x14ac:dyDescent="0.2">
      <c r="A43" s="25" t="s">
        <v>3459</v>
      </c>
      <c r="C43" s="1">
        <f t="shared" ref="C43" si="7">C42</f>
        <v>33</v>
      </c>
      <c r="D43" s="675"/>
      <c r="F43" s="54"/>
    </row>
    <row r="44" spans="1:6" x14ac:dyDescent="0.2">
      <c r="A44" s="25" t="s">
        <v>3460</v>
      </c>
      <c r="C44" s="1">
        <f t="shared" si="4"/>
        <v>34</v>
      </c>
      <c r="D44" s="675"/>
      <c r="F44" s="54"/>
    </row>
    <row r="45" spans="1:6" x14ac:dyDescent="0.2">
      <c r="A45" s="25" t="s">
        <v>3461</v>
      </c>
      <c r="C45" s="1">
        <f t="shared" ref="C45" si="8">C44</f>
        <v>34</v>
      </c>
      <c r="D45" s="675"/>
      <c r="F45" s="54"/>
    </row>
    <row r="46" spans="1:6" x14ac:dyDescent="0.2">
      <c r="A46" s="25" t="s">
        <v>3462</v>
      </c>
      <c r="C46" s="1">
        <f t="shared" si="4"/>
        <v>35</v>
      </c>
      <c r="D46" s="675" t="s">
        <v>188</v>
      </c>
      <c r="F46" s="54"/>
    </row>
    <row r="47" spans="1:6" x14ac:dyDescent="0.2">
      <c r="A47" s="25" t="s">
        <v>3463</v>
      </c>
      <c r="C47" s="1">
        <f>C46+1</f>
        <v>36</v>
      </c>
      <c r="D47" s="675"/>
      <c r="F47" s="54"/>
    </row>
    <row r="48" spans="1:6" x14ac:dyDescent="0.2">
      <c r="A48" s="25" t="s">
        <v>3464</v>
      </c>
      <c r="C48" s="1">
        <f t="shared" ref="C48:C57" si="9">C47+1</f>
        <v>37</v>
      </c>
      <c r="D48" s="675"/>
      <c r="F48" s="54"/>
    </row>
    <row r="49" spans="1:6" x14ac:dyDescent="0.2">
      <c r="A49" s="25" t="s">
        <v>3465</v>
      </c>
      <c r="C49" s="1">
        <f t="shared" si="9"/>
        <v>38</v>
      </c>
      <c r="D49" s="675"/>
      <c r="F49" s="54"/>
    </row>
    <row r="50" spans="1:6" x14ac:dyDescent="0.2">
      <c r="A50" s="25" t="s">
        <v>3466</v>
      </c>
      <c r="C50" s="1">
        <f t="shared" si="9"/>
        <v>39</v>
      </c>
      <c r="D50" s="675"/>
      <c r="F50" s="54"/>
    </row>
    <row r="51" spans="1:6" x14ac:dyDescent="0.2">
      <c r="A51" s="25" t="s">
        <v>3467</v>
      </c>
      <c r="C51" s="1">
        <f t="shared" si="9"/>
        <v>40</v>
      </c>
      <c r="D51" s="675"/>
      <c r="F51" s="54"/>
    </row>
    <row r="52" spans="1:6" x14ac:dyDescent="0.2">
      <c r="A52" s="25" t="s">
        <v>3468</v>
      </c>
      <c r="C52" s="1">
        <f t="shared" si="9"/>
        <v>41</v>
      </c>
      <c r="D52" s="675"/>
      <c r="F52" s="54"/>
    </row>
    <row r="53" spans="1:6" x14ac:dyDescent="0.2">
      <c r="A53" s="25" t="s">
        <v>3469</v>
      </c>
      <c r="C53" s="1">
        <f t="shared" si="9"/>
        <v>42</v>
      </c>
      <c r="D53" s="675"/>
      <c r="F53" s="54"/>
    </row>
    <row r="54" spans="1:6" x14ac:dyDescent="0.2">
      <c r="A54" s="25" t="s">
        <v>3470</v>
      </c>
      <c r="C54" s="1">
        <f t="shared" si="9"/>
        <v>43</v>
      </c>
      <c r="D54" s="675"/>
      <c r="F54" s="54"/>
    </row>
    <row r="55" spans="1:6" x14ac:dyDescent="0.2">
      <c r="A55" s="25" t="s">
        <v>3471</v>
      </c>
      <c r="C55" s="1">
        <f t="shared" si="9"/>
        <v>44</v>
      </c>
      <c r="D55" s="675"/>
      <c r="F55" s="54"/>
    </row>
    <row r="56" spans="1:6" x14ac:dyDescent="0.2">
      <c r="A56" s="25" t="s">
        <v>3472</v>
      </c>
      <c r="C56" s="1">
        <f t="shared" si="9"/>
        <v>45</v>
      </c>
      <c r="D56" s="675"/>
      <c r="F56" s="54"/>
    </row>
    <row r="57" spans="1:6" x14ac:dyDescent="0.2">
      <c r="A57" s="25" t="s">
        <v>3473</v>
      </c>
      <c r="C57" s="1">
        <f t="shared" si="9"/>
        <v>46</v>
      </c>
      <c r="D57" s="675"/>
      <c r="F57" s="54"/>
    </row>
    <row r="58" spans="1:6" ht="20.100000000000001" customHeight="1" x14ac:dyDescent="0.2">
      <c r="A58" s="765" t="s">
        <v>2094</v>
      </c>
      <c r="B58" s="764"/>
      <c r="C58" s="764"/>
      <c r="D58" s="674"/>
    </row>
    <row r="59" spans="1:6" x14ac:dyDescent="0.2">
      <c r="A59" s="25" t="s">
        <v>3474</v>
      </c>
      <c r="C59" s="1">
        <f>C57+1</f>
        <v>47</v>
      </c>
      <c r="D59" s="675" t="s">
        <v>189</v>
      </c>
      <c r="F59" s="54"/>
    </row>
    <row r="60" spans="1:6" x14ac:dyDescent="0.2">
      <c r="A60" s="25" t="s">
        <v>3475</v>
      </c>
      <c r="C60" s="1">
        <f>C59</f>
        <v>47</v>
      </c>
      <c r="D60" s="675"/>
      <c r="F60" s="54"/>
    </row>
    <row r="61" spans="1:6" x14ac:dyDescent="0.2">
      <c r="A61" s="25" t="s">
        <v>3476</v>
      </c>
      <c r="C61" s="1">
        <f>C60</f>
        <v>47</v>
      </c>
      <c r="D61" s="675"/>
      <c r="F61" s="54"/>
    </row>
    <row r="62" spans="1:6" x14ac:dyDescent="0.2">
      <c r="A62" s="25" t="s">
        <v>3477</v>
      </c>
      <c r="C62" s="1">
        <f t="shared" ref="C62" si="10">C61+1</f>
        <v>48</v>
      </c>
      <c r="D62" s="675" t="s">
        <v>683</v>
      </c>
      <c r="F62" s="54"/>
    </row>
    <row r="63" spans="1:6" x14ac:dyDescent="0.2">
      <c r="A63" s="25" t="s">
        <v>3478</v>
      </c>
      <c r="C63" s="1">
        <f>C62</f>
        <v>48</v>
      </c>
      <c r="D63" s="675"/>
      <c r="F63" s="54"/>
    </row>
    <row r="64" spans="1:6" ht="13.5" thickBot="1" x14ac:dyDescent="0.25">
      <c r="A64" s="25" t="s">
        <v>3479</v>
      </c>
      <c r="C64" s="1">
        <f>C63</f>
        <v>48</v>
      </c>
      <c r="D64" s="675"/>
      <c r="F64" s="54"/>
    </row>
    <row r="65" spans="1:6" ht="33.75" customHeight="1" thickBot="1" x14ac:dyDescent="0.25">
      <c r="A65" s="100"/>
      <c r="B65" s="100" t="str">
        <f>CONCATENATE(B$1," (continued)")</f>
        <v>List of Statistical Tables, Palau FY2019 (continued)</v>
      </c>
      <c r="C65" s="100"/>
      <c r="D65" s="674"/>
    </row>
    <row r="66" spans="1:6" ht="20.100000000000001" customHeight="1" x14ac:dyDescent="0.2">
      <c r="A66" s="765" t="s">
        <v>2090</v>
      </c>
      <c r="B66" s="764"/>
      <c r="C66" s="764"/>
      <c r="D66" s="674"/>
    </row>
    <row r="67" spans="1:6" x14ac:dyDescent="0.2">
      <c r="A67" s="387" t="s">
        <v>3480</v>
      </c>
      <c r="C67" s="1">
        <f>C64+1</f>
        <v>49</v>
      </c>
      <c r="D67" s="675" t="s">
        <v>684</v>
      </c>
      <c r="F67" s="54"/>
    </row>
    <row r="68" spans="1:6" x14ac:dyDescent="0.2">
      <c r="A68" s="387" t="s">
        <v>3481</v>
      </c>
      <c r="C68" s="1">
        <f>C67</f>
        <v>49</v>
      </c>
      <c r="D68" s="675"/>
      <c r="F68" s="54"/>
    </row>
    <row r="69" spans="1:6" x14ac:dyDescent="0.2">
      <c r="A69" s="387" t="s">
        <v>3482</v>
      </c>
      <c r="C69" s="1">
        <f>C68</f>
        <v>49</v>
      </c>
      <c r="D69" s="675"/>
      <c r="F69" s="54"/>
    </row>
    <row r="70" spans="1:6" x14ac:dyDescent="0.2">
      <c r="A70" s="387" t="s">
        <v>3483</v>
      </c>
      <c r="C70" s="1">
        <f t="shared" ref="C70:C85" si="11">C69+1</f>
        <v>50</v>
      </c>
      <c r="D70" s="675"/>
      <c r="F70" s="54"/>
    </row>
    <row r="71" spans="1:6" x14ac:dyDescent="0.2">
      <c r="A71" s="387" t="s">
        <v>3484</v>
      </c>
      <c r="C71" s="1">
        <f>C70+1</f>
        <v>51</v>
      </c>
      <c r="D71" s="675"/>
      <c r="F71" s="54"/>
    </row>
    <row r="72" spans="1:6" x14ac:dyDescent="0.2">
      <c r="A72" s="387" t="s">
        <v>3485</v>
      </c>
      <c r="C72" s="1">
        <f>C71+1</f>
        <v>52</v>
      </c>
      <c r="D72" s="675"/>
      <c r="F72" s="54"/>
    </row>
    <row r="73" spans="1:6" x14ac:dyDescent="0.2">
      <c r="A73" s="387" t="s">
        <v>3486</v>
      </c>
      <c r="C73" s="1">
        <f>C72+1</f>
        <v>53</v>
      </c>
      <c r="D73" s="675"/>
      <c r="F73" s="54"/>
    </row>
    <row r="74" spans="1:6" x14ac:dyDescent="0.2">
      <c r="A74" s="387" t="s">
        <v>3487</v>
      </c>
      <c r="C74" s="1">
        <f>C73+1</f>
        <v>54</v>
      </c>
      <c r="D74" s="675"/>
      <c r="F74" s="54"/>
    </row>
    <row r="75" spans="1:6" x14ac:dyDescent="0.2">
      <c r="A75" s="387" t="s">
        <v>3488</v>
      </c>
      <c r="C75" s="1">
        <f t="shared" ref="C75:C78" si="12">C74</f>
        <v>54</v>
      </c>
      <c r="D75" s="675"/>
      <c r="F75" s="54"/>
    </row>
    <row r="76" spans="1:6" x14ac:dyDescent="0.2">
      <c r="A76" s="387" t="s">
        <v>3489</v>
      </c>
      <c r="C76" s="1">
        <f t="shared" si="12"/>
        <v>54</v>
      </c>
      <c r="D76" s="675"/>
      <c r="F76" s="54"/>
    </row>
    <row r="77" spans="1:6" x14ac:dyDescent="0.2">
      <c r="A77" s="387" t="s">
        <v>3490</v>
      </c>
      <c r="C77" s="1">
        <f t="shared" si="12"/>
        <v>54</v>
      </c>
      <c r="D77" s="675"/>
      <c r="F77" s="54"/>
    </row>
    <row r="78" spans="1:6" x14ac:dyDescent="0.2">
      <c r="A78" s="387" t="s">
        <v>3491</v>
      </c>
      <c r="C78" s="1">
        <f t="shared" si="12"/>
        <v>54</v>
      </c>
      <c r="D78" s="675"/>
      <c r="F78" s="54"/>
    </row>
    <row r="79" spans="1:6" x14ac:dyDescent="0.2">
      <c r="A79" s="387" t="s">
        <v>3492</v>
      </c>
      <c r="C79" s="1">
        <f>C77+1</f>
        <v>55</v>
      </c>
      <c r="D79" s="675"/>
      <c r="F79" s="54"/>
    </row>
    <row r="80" spans="1:6" ht="20.100000000000001" customHeight="1" x14ac:dyDescent="0.2">
      <c r="A80" s="765" t="s">
        <v>2093</v>
      </c>
      <c r="B80" s="764"/>
      <c r="C80" s="764"/>
      <c r="D80" s="674"/>
    </row>
    <row r="81" spans="1:6" x14ac:dyDescent="0.2">
      <c r="A81" s="25" t="s">
        <v>3493</v>
      </c>
      <c r="C81" s="1">
        <f>C79+1</f>
        <v>56</v>
      </c>
      <c r="D81" s="675" t="s">
        <v>190</v>
      </c>
      <c r="F81" s="54"/>
    </row>
    <row r="82" spans="1:6" x14ac:dyDescent="0.2">
      <c r="A82" s="25" t="s">
        <v>3494</v>
      </c>
      <c r="C82" s="1">
        <f>C81+1</f>
        <v>57</v>
      </c>
      <c r="D82" s="675"/>
      <c r="F82" s="54"/>
    </row>
    <row r="83" spans="1:6" x14ac:dyDescent="0.2">
      <c r="A83" s="25" t="s">
        <v>3495</v>
      </c>
      <c r="C83" s="1">
        <f t="shared" ref="C83" si="13">C82+1</f>
        <v>58</v>
      </c>
      <c r="D83" s="675"/>
      <c r="F83" s="54"/>
    </row>
    <row r="84" spans="1:6" x14ac:dyDescent="0.2">
      <c r="A84" s="25" t="s">
        <v>3496</v>
      </c>
      <c r="C84" s="1">
        <f>C83</f>
        <v>58</v>
      </c>
      <c r="D84" s="675"/>
      <c r="F84" s="54"/>
    </row>
    <row r="85" spans="1:6" x14ac:dyDescent="0.2">
      <c r="A85" s="25" t="s">
        <v>3497</v>
      </c>
      <c r="C85" s="1">
        <f t="shared" si="11"/>
        <v>59</v>
      </c>
      <c r="D85" s="675" t="s">
        <v>191</v>
      </c>
      <c r="F85" s="54"/>
    </row>
    <row r="86" spans="1:6" x14ac:dyDescent="0.2">
      <c r="A86" s="25" t="s">
        <v>3498</v>
      </c>
      <c r="C86" s="1">
        <f>C85+1</f>
        <v>60</v>
      </c>
      <c r="D86" s="675" t="s">
        <v>560</v>
      </c>
      <c r="F86" s="54"/>
    </row>
    <row r="87" spans="1:6" ht="20.100000000000001" customHeight="1" x14ac:dyDescent="0.2">
      <c r="A87" s="765" t="s">
        <v>2092</v>
      </c>
      <c r="B87" s="764"/>
      <c r="C87" s="764"/>
      <c r="D87" s="674"/>
    </row>
    <row r="88" spans="1:6" x14ac:dyDescent="0.2">
      <c r="A88" s="387" t="s">
        <v>3499</v>
      </c>
      <c r="C88" s="1">
        <f>C86+1</f>
        <v>61</v>
      </c>
      <c r="D88" s="675" t="s">
        <v>2451</v>
      </c>
      <c r="F88" s="54"/>
    </row>
    <row r="89" spans="1:6" x14ac:dyDescent="0.2">
      <c r="A89" s="387" t="s">
        <v>3500</v>
      </c>
      <c r="C89" s="1">
        <f t="shared" ref="C89:C102" si="14">C88+1</f>
        <v>62</v>
      </c>
      <c r="D89" s="675"/>
      <c r="F89" s="54"/>
    </row>
    <row r="90" spans="1:6" x14ac:dyDescent="0.2">
      <c r="A90" s="387" t="s">
        <v>3501</v>
      </c>
      <c r="C90" s="1">
        <f t="shared" si="14"/>
        <v>63</v>
      </c>
      <c r="D90" s="675"/>
      <c r="F90" s="54"/>
    </row>
    <row r="91" spans="1:6" x14ac:dyDescent="0.2">
      <c r="A91" s="387" t="s">
        <v>2448</v>
      </c>
      <c r="C91" s="1">
        <f t="shared" si="14"/>
        <v>64</v>
      </c>
      <c r="D91" s="675" t="s">
        <v>2452</v>
      </c>
      <c r="F91" s="54"/>
    </row>
    <row r="92" spans="1:6" x14ac:dyDescent="0.2">
      <c r="A92" s="387" t="s">
        <v>2449</v>
      </c>
      <c r="C92" s="1">
        <f t="shared" si="14"/>
        <v>65</v>
      </c>
      <c r="D92" s="675"/>
      <c r="F92" s="54"/>
    </row>
    <row r="93" spans="1:6" x14ac:dyDescent="0.2">
      <c r="A93" s="387" t="s">
        <v>2450</v>
      </c>
      <c r="C93" s="1">
        <f t="shared" si="14"/>
        <v>66</v>
      </c>
      <c r="D93" s="675"/>
      <c r="F93" s="54"/>
    </row>
    <row r="94" spans="1:6" ht="20.100000000000001" customHeight="1" x14ac:dyDescent="0.2">
      <c r="A94" s="765" t="s">
        <v>2097</v>
      </c>
      <c r="B94" s="764"/>
      <c r="C94" s="764"/>
      <c r="D94" s="674"/>
    </row>
    <row r="95" spans="1:6" x14ac:dyDescent="0.2">
      <c r="A95" s="25" t="s">
        <v>3502</v>
      </c>
      <c r="C95" s="1">
        <f>C93+1</f>
        <v>67</v>
      </c>
      <c r="D95" s="675" t="s">
        <v>537</v>
      </c>
      <c r="F95" s="54"/>
    </row>
    <row r="96" spans="1:6" x14ac:dyDescent="0.2">
      <c r="A96" s="25" t="s">
        <v>3503</v>
      </c>
      <c r="C96" s="1">
        <f t="shared" si="14"/>
        <v>68</v>
      </c>
      <c r="D96" s="675"/>
      <c r="F96" s="54"/>
    </row>
    <row r="97" spans="1:6" x14ac:dyDescent="0.2">
      <c r="A97" s="25" t="s">
        <v>3504</v>
      </c>
      <c r="C97" s="1">
        <f t="shared" si="14"/>
        <v>69</v>
      </c>
      <c r="D97" s="675"/>
      <c r="F97" s="54"/>
    </row>
    <row r="98" spans="1:6" x14ac:dyDescent="0.2">
      <c r="A98" s="25" t="s">
        <v>3505</v>
      </c>
      <c r="C98" s="1">
        <f t="shared" si="14"/>
        <v>70</v>
      </c>
      <c r="D98" s="675" t="s">
        <v>201</v>
      </c>
      <c r="F98" s="54"/>
    </row>
    <row r="99" spans="1:6" x14ac:dyDescent="0.2">
      <c r="A99" s="25" t="s">
        <v>3506</v>
      </c>
      <c r="C99" s="1">
        <f>C98+2</f>
        <v>72</v>
      </c>
      <c r="D99" s="675" t="s">
        <v>200</v>
      </c>
      <c r="F99" s="54"/>
    </row>
    <row r="100" spans="1:6" x14ac:dyDescent="0.2">
      <c r="A100" s="25" t="s">
        <v>3507</v>
      </c>
      <c r="C100" s="1">
        <f>C99+2</f>
        <v>74</v>
      </c>
      <c r="D100" s="675" t="s">
        <v>208</v>
      </c>
      <c r="F100" s="54"/>
    </row>
    <row r="101" spans="1:6" x14ac:dyDescent="0.2">
      <c r="A101" s="25" t="s">
        <v>3508</v>
      </c>
      <c r="C101" s="1">
        <f t="shared" si="14"/>
        <v>75</v>
      </c>
      <c r="D101" s="675" t="s">
        <v>536</v>
      </c>
      <c r="F101" s="54"/>
    </row>
    <row r="102" spans="1:6" x14ac:dyDescent="0.2">
      <c r="A102" s="25" t="s">
        <v>784</v>
      </c>
      <c r="C102" s="1">
        <f t="shared" si="14"/>
        <v>76</v>
      </c>
      <c r="D102" s="675" t="s">
        <v>535</v>
      </c>
      <c r="F102" s="54"/>
    </row>
    <row r="103" spans="1:6" ht="20.100000000000001" customHeight="1" x14ac:dyDescent="0.2">
      <c r="A103" s="765" t="s">
        <v>2091</v>
      </c>
      <c r="B103" s="764"/>
      <c r="C103" s="764"/>
      <c r="D103" s="674"/>
    </row>
    <row r="104" spans="1:6" x14ac:dyDescent="0.2">
      <c r="A104" s="25" t="s">
        <v>3509</v>
      </c>
      <c r="C104" s="1">
        <f>C102+1</f>
        <v>77</v>
      </c>
      <c r="D104" s="675" t="s">
        <v>252</v>
      </c>
      <c r="F104" s="54"/>
    </row>
    <row r="105" spans="1:6" s="4" customFormat="1" ht="20.100000000000001" customHeight="1" thickBot="1" x14ac:dyDescent="0.25">
      <c r="A105" s="800" t="s">
        <v>3510</v>
      </c>
      <c r="B105" s="678"/>
      <c r="C105" s="115">
        <f>C104+1</f>
        <v>78</v>
      </c>
      <c r="D105" s="675" t="s">
        <v>253</v>
      </c>
      <c r="E105"/>
      <c r="F105" s="182"/>
    </row>
    <row r="109" spans="1:6" x14ac:dyDescent="0.2">
      <c r="A109" s="285"/>
    </row>
  </sheetData>
  <phoneticPr fontId="19" type="noConversion"/>
  <hyperlinks>
    <hyperlink ref="D34" location="EmpInst!A1" display="EmpInst!A1" xr:uid="{00000000-0004-0000-0200-000000000000}"/>
    <hyperlink ref="D46" location="EmpInd!A1" display="EmpInd!A1" xr:uid="{00000000-0004-0000-0200-000001000000}"/>
    <hyperlink ref="D59" location="Pb_Dept!A1" display="Pb_Dept!A1" xr:uid="{00000000-0004-0000-0200-000002000000}"/>
    <hyperlink ref="D62" location="Pb_Cofog!A1" display="[Pb_Cofog]" xr:uid="{00000000-0004-0000-0200-000003000000}"/>
    <hyperlink ref="D16" location="NAInst!A1" display="[NAInst]" xr:uid="{00000000-0004-0000-0200-000004000000}"/>
    <hyperlink ref="D68:D69" location="'Real_Cp&amp;Fsh'!A28" display="'Real_Cp&amp;Fsh'!A28" xr:uid="{00000000-0004-0000-0200-000005000000}"/>
    <hyperlink ref="D67" location="Trsm!A1" display="[Trsm]" xr:uid="{00000000-0004-0000-0200-000006000000}"/>
    <hyperlink ref="D81" location="'M&amp;B'!A1" display="[M&amp;Ba]" xr:uid="{00000000-0004-0000-0200-000007000000}"/>
    <hyperlink ref="D85" location="'M&amp;Bbc'!A1" display="'M&amp;Bbc'!A1" xr:uid="{00000000-0004-0000-0200-000008000000}"/>
    <hyperlink ref="D101" location="ExtD!A1" display="[ExtD_out]" xr:uid="{00000000-0004-0000-0200-000009000000}"/>
    <hyperlink ref="D102" location="ExtDLoan!A1" display="[ExtD_Hist]" xr:uid="{00000000-0004-0000-0200-00000A000000}"/>
    <hyperlink ref="D104" location="GFSsum!A1" display="[GFSsum]" xr:uid="{00000000-0004-0000-0200-00000B000000}"/>
    <hyperlink ref="D99" location="BOPdet!A1" display="[BOPdet]" xr:uid="{00000000-0004-0000-0200-00000C000000}"/>
    <hyperlink ref="D22" location="NAdet!A1" display="NAdet!A1" xr:uid="{00000000-0004-0000-0200-00000D000000}"/>
    <hyperlink ref="D98" location="BOPsum!A1" display="[BOPsum]" xr:uid="{00000000-0004-0000-0200-00000E000000}"/>
    <hyperlink ref="D100" location="IIP!A1" display="[IIP]" xr:uid="{00000000-0004-0000-0200-00000F000000}"/>
    <hyperlink ref="D10" location="NAInd!A1" display="[NAInd]" xr:uid="{00000000-0004-0000-0200-000010000000}"/>
    <hyperlink ref="D95" location="Imports!A1" display="Imports!A1" xr:uid="{00000000-0004-0000-0200-000011000000}"/>
    <hyperlink ref="D86" location="'M&amp;BInt'!A1" display="'M&amp;BInt'!A1" xr:uid="{00000000-0004-0000-0200-000012000000}"/>
    <hyperlink ref="D25" location="NAexp!A1" display="[NAExp]" xr:uid="{00000000-0004-0000-0200-000013000000}"/>
    <hyperlink ref="D30" location="NAExpOth!A1" display="[NAExp]" xr:uid="{00000000-0004-0000-0200-000014000000}"/>
    <hyperlink ref="D9" location="NAgni!A1" display="[NAgni]" xr:uid="{00000000-0004-0000-0200-000015000000}"/>
    <hyperlink ref="D8" location="NApc!A1" display="NApc!A1" xr:uid="{00000000-0004-0000-0200-000016000000}"/>
    <hyperlink ref="D88" location="Cpi!A1" display="[Cpi]" xr:uid="{00000000-0004-0000-0200-000017000000}"/>
    <hyperlink ref="D3" location="SumInd!A1" display="[NApc]" xr:uid="{00000000-0004-0000-0200-000018000000}"/>
    <hyperlink ref="D5" location="Census!A1" display="[Census]" xr:uid="{00000000-0004-0000-0200-000019000000}"/>
    <hyperlink ref="D105" location="GFSdet!A1" display="[GFSdet]" xr:uid="{00000000-0004-0000-0200-00001A000000}"/>
    <hyperlink ref="D91" location="CpiOld!A1" display="[CpiOld]" xr:uid="{00000000-0004-0000-0200-00001B000000}"/>
  </hyperlinks>
  <pageMargins left="0.74803149606299213" right="0.74803149606299213" top="0.98425196850393704" bottom="0.98425196850393704" header="0.51181102362204722" footer="0.51181102362204722"/>
  <pageSetup scale="74" fitToHeight="2" orientation="portrait" r:id="rId1"/>
  <headerFooter alignWithMargins="0"/>
  <rowBreaks count="1" manualBreakCount="1">
    <brk id="64"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theme="6" tint="0.79998168889431442"/>
  </sheetPr>
  <dimension ref="A1:AD195"/>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RowHeight="12.75" x14ac:dyDescent="0.2"/>
  <cols>
    <col min="1" max="1" width="40.85546875" customWidth="1"/>
  </cols>
  <sheetData>
    <row r="1" spans="1:30" s="23" customFormat="1" ht="24.95" customHeight="1" x14ac:dyDescent="0.2">
      <c r="A1" s="49" t="str">
        <f>Index!A25</f>
        <v>Table 2r     Palau constant price GDP(E) expenditure, FY2005-FY2019</v>
      </c>
      <c r="Q1"/>
      <c r="R1"/>
    </row>
    <row r="2" spans="1:30" ht="20.100000000000001" customHeight="1" x14ac:dyDescent="0.2">
      <c r="A2" s="71" t="s">
        <v>1358</v>
      </c>
      <c r="B2" s="34" t="str">
        <f>NAgni!H2</f>
        <v>FY05</v>
      </c>
      <c r="C2" s="34" t="str">
        <f>NAgni!I2</f>
        <v>FY06</v>
      </c>
      <c r="D2" s="34" t="str">
        <f>NAgni!J2</f>
        <v>FY07</v>
      </c>
      <c r="E2" s="34" t="str">
        <f>NAgni!K2</f>
        <v>FY08</v>
      </c>
      <c r="F2" s="34" t="str">
        <f>NAgni!L2</f>
        <v>FY09</v>
      </c>
      <c r="G2" s="34" t="str">
        <f>NAgni!M2</f>
        <v>FY10</v>
      </c>
      <c r="H2" s="34" t="str">
        <f>NAgni!N2</f>
        <v>FY11</v>
      </c>
      <c r="I2" s="34" t="str">
        <f>NAgni!O2</f>
        <v>FY12</v>
      </c>
      <c r="J2" s="34" t="str">
        <f>NAgni!P2</f>
        <v>FY13</v>
      </c>
      <c r="K2" s="34" t="str">
        <f>NAgni!Q2</f>
        <v>FY14</v>
      </c>
      <c r="L2" s="34" t="str">
        <f>NAgni!R2</f>
        <v>FY15</v>
      </c>
      <c r="M2" s="34" t="str">
        <f>NAgni!S2</f>
        <v>FY16</v>
      </c>
      <c r="N2" s="34" t="str">
        <f>NAgni!T2</f>
        <v>FY17</v>
      </c>
      <c r="O2" s="34" t="str">
        <f>NAgni!U2</f>
        <v>FY18</v>
      </c>
      <c r="P2" s="34" t="str">
        <f>NAgni!V2</f>
        <v>FY19</v>
      </c>
      <c r="Q2" s="34" t="str">
        <f>NAgni!W2</f>
        <v>FY20</v>
      </c>
      <c r="R2" s="34" t="str">
        <f>NAgni!X2</f>
        <v>FY21</v>
      </c>
      <c r="S2" s="34" t="str">
        <f>NAgni!Y2</f>
        <v>FY22</v>
      </c>
      <c r="T2" s="34" t="str">
        <f>NAgni!Z2</f>
        <v>FY23</v>
      </c>
      <c r="U2" s="34" t="str">
        <f>NAgni!AA2</f>
        <v>FY24</v>
      </c>
      <c r="V2" s="34" t="str">
        <f>NAgni!AB2</f>
        <v>FY25</v>
      </c>
      <c r="W2" s="34" t="str">
        <f>NAgni!AC2</f>
        <v>FY26</v>
      </c>
      <c r="X2" s="34" t="str">
        <f>NAgni!AD2</f>
        <v>FY27</v>
      </c>
      <c r="Y2" s="34" t="str">
        <f>NAgni!AE2</f>
        <v>FY28</v>
      </c>
      <c r="Z2" s="34" t="str">
        <f>NAgni!AF2</f>
        <v>FY29</v>
      </c>
      <c r="AA2" s="34" t="str">
        <f>NAgni!AG2</f>
        <v>FY30</v>
      </c>
      <c r="AB2" s="34" t="str">
        <f>NAgni!AH2</f>
        <v>FY31</v>
      </c>
      <c r="AC2" s="34" t="str">
        <f>NAgni!AI2</f>
        <v>FY32</v>
      </c>
      <c r="AD2" s="34" t="str">
        <f>NAgni!AJ2</f>
        <v>FY33</v>
      </c>
    </row>
    <row r="3" spans="1:30" ht="20.100000000000001" customHeight="1" x14ac:dyDescent="0.2">
      <c r="A3" t="s">
        <v>600</v>
      </c>
      <c r="B3" s="294">
        <v>76.806716918945313</v>
      </c>
      <c r="C3" s="294">
        <v>81.353469848632813</v>
      </c>
      <c r="D3" s="294">
        <v>81.337547302246094</v>
      </c>
      <c r="E3" s="294">
        <v>81.158454895019531</v>
      </c>
      <c r="F3" s="294">
        <v>81.695075988769531</v>
      </c>
      <c r="G3" s="294">
        <v>80.496421813964844</v>
      </c>
      <c r="H3" s="294">
        <v>78.864158630371094</v>
      </c>
      <c r="I3" s="294">
        <v>77.075698852539063</v>
      </c>
      <c r="J3" s="294">
        <v>77.83050537109375</v>
      </c>
      <c r="K3" s="294">
        <v>78.910789489746094</v>
      </c>
      <c r="L3" s="294">
        <v>79.958663940429688</v>
      </c>
      <c r="M3" s="294">
        <v>83.249198913574219</v>
      </c>
      <c r="N3" s="294">
        <v>82.49664306640625</v>
      </c>
      <c r="O3" s="294">
        <v>86.123504638671875</v>
      </c>
      <c r="P3" s="294">
        <v>86.42138671875</v>
      </c>
    </row>
    <row r="4" spans="1:30" x14ac:dyDescent="0.2">
      <c r="A4" s="25" t="s">
        <v>257</v>
      </c>
      <c r="B4" s="294">
        <v>54.6904296875</v>
      </c>
      <c r="C4" s="294">
        <v>56.046882629394531</v>
      </c>
      <c r="D4" s="294">
        <v>56.639846801757813</v>
      </c>
      <c r="E4" s="294">
        <v>56.33251953125</v>
      </c>
      <c r="F4" s="294">
        <v>55.615997314453125</v>
      </c>
      <c r="G4" s="294">
        <v>54.943717956542969</v>
      </c>
      <c r="H4" s="294">
        <v>53.638595581054688</v>
      </c>
      <c r="I4" s="294">
        <v>52.720771789550781</v>
      </c>
      <c r="J4" s="294">
        <v>52.634975433349609</v>
      </c>
      <c r="K4" s="294">
        <v>53.061008453369141</v>
      </c>
      <c r="L4" s="294">
        <v>52.853435516357422</v>
      </c>
      <c r="M4" s="294">
        <v>54.733367919921875</v>
      </c>
      <c r="N4" s="294">
        <v>55.059562683105469</v>
      </c>
      <c r="O4" s="294">
        <v>55.790840148925781</v>
      </c>
      <c r="P4" s="294">
        <v>55.669826507568359</v>
      </c>
    </row>
    <row r="5" spans="1:30" x14ac:dyDescent="0.2">
      <c r="A5" s="25" t="s">
        <v>637</v>
      </c>
      <c r="B5" s="294">
        <v>31.087080001831055</v>
      </c>
      <c r="C5" s="294">
        <v>34.308956146240234</v>
      </c>
      <c r="D5" s="294">
        <v>33.458927154541016</v>
      </c>
      <c r="E5" s="294">
        <v>33.300701141357422</v>
      </c>
      <c r="F5" s="294">
        <v>32.925819396972656</v>
      </c>
      <c r="G5" s="294">
        <v>32.889091491699219</v>
      </c>
      <c r="H5" s="294">
        <v>32.697616577148438</v>
      </c>
      <c r="I5" s="294">
        <v>33.872875213623047</v>
      </c>
      <c r="J5" s="294">
        <v>34.493072509765625</v>
      </c>
      <c r="K5" s="294">
        <v>35.682342529296875</v>
      </c>
      <c r="L5" s="294">
        <v>36.999794006347656</v>
      </c>
      <c r="M5" s="294">
        <v>38.870578765869141</v>
      </c>
      <c r="N5" s="294">
        <v>39.15576171875</v>
      </c>
      <c r="O5" s="294">
        <v>40.118343353271484</v>
      </c>
      <c r="P5" s="294">
        <v>40.237586975097656</v>
      </c>
    </row>
    <row r="6" spans="1:30" x14ac:dyDescent="0.2">
      <c r="A6" s="26" t="s">
        <v>638</v>
      </c>
      <c r="B6" s="294">
        <v>-8.9707927703857422</v>
      </c>
      <c r="C6" s="294">
        <v>-9.0023717880249023</v>
      </c>
      <c r="D6" s="294">
        <v>-8.761225700378418</v>
      </c>
      <c r="E6" s="294">
        <v>-8.4747657775878906</v>
      </c>
      <c r="F6" s="294">
        <v>-6.8467369079589844</v>
      </c>
      <c r="G6" s="294">
        <v>-7.3363885879516602</v>
      </c>
      <c r="H6" s="294">
        <v>-7.472050666809082</v>
      </c>
      <c r="I6" s="294">
        <v>-9.5179462432861328</v>
      </c>
      <c r="J6" s="294">
        <v>-9.2975435256958008</v>
      </c>
      <c r="K6" s="294">
        <v>-9.8325576782226563</v>
      </c>
      <c r="L6" s="294">
        <v>-9.8945646286010742</v>
      </c>
      <c r="M6" s="294">
        <v>-10.354745864868164</v>
      </c>
      <c r="N6" s="294">
        <v>-11.718681335449219</v>
      </c>
      <c r="O6" s="294">
        <v>-9.7856788635253906</v>
      </c>
      <c r="P6" s="294">
        <v>-9.4860267639160156</v>
      </c>
    </row>
    <row r="7" spans="1:30" x14ac:dyDescent="0.2">
      <c r="A7" t="s">
        <v>601</v>
      </c>
      <c r="B7" s="294">
        <v>160.57223510742188</v>
      </c>
      <c r="C7" s="294">
        <v>161.57176208496094</v>
      </c>
      <c r="D7" s="294">
        <v>165.14874267578125</v>
      </c>
      <c r="E7" s="294">
        <v>163.83551025390625</v>
      </c>
      <c r="F7" s="294">
        <v>153.67214965820313</v>
      </c>
      <c r="G7" s="294">
        <v>148.96543884277344</v>
      </c>
      <c r="H7" s="294">
        <v>153.67817687988281</v>
      </c>
      <c r="I7" s="294">
        <v>165.13055419921875</v>
      </c>
      <c r="J7" s="294">
        <v>169.22817993164063</v>
      </c>
      <c r="K7" s="294">
        <v>172.41226196289063</v>
      </c>
      <c r="L7" s="294">
        <v>179.68936157226563</v>
      </c>
      <c r="M7" s="294">
        <v>190.43377685546875</v>
      </c>
      <c r="N7" s="294">
        <v>189.42947387695313</v>
      </c>
      <c r="O7" s="294">
        <v>199.32319641113281</v>
      </c>
      <c r="P7" s="294">
        <v>193.43783569335938</v>
      </c>
    </row>
    <row r="8" spans="1:30" x14ac:dyDescent="0.2">
      <c r="A8" s="25" t="s">
        <v>602</v>
      </c>
      <c r="B8" s="294">
        <v>133.99734497070313</v>
      </c>
      <c r="C8" s="294">
        <v>135.11137390136719</v>
      </c>
      <c r="D8" s="294">
        <v>138.62704467773438</v>
      </c>
      <c r="E8" s="294">
        <v>137.7037353515625</v>
      </c>
      <c r="F8" s="294">
        <v>127.95301818847656</v>
      </c>
      <c r="G8" s="294">
        <v>124.05260467529297</v>
      </c>
      <c r="H8" s="294">
        <v>129.19546508789063</v>
      </c>
      <c r="I8" s="294">
        <v>140.92221069335938</v>
      </c>
      <c r="J8" s="294">
        <v>145.36392211914063</v>
      </c>
      <c r="K8" s="294">
        <v>148.73358154296875</v>
      </c>
      <c r="L8" s="294">
        <v>156.06814575195313</v>
      </c>
      <c r="M8" s="294">
        <v>166.39230346679688</v>
      </c>
      <c r="N8" s="294">
        <v>165.25408935546875</v>
      </c>
      <c r="O8" s="294">
        <v>174.957763671875</v>
      </c>
      <c r="P8" s="294">
        <v>168.39463806152344</v>
      </c>
    </row>
    <row r="9" spans="1:30" x14ac:dyDescent="0.2">
      <c r="A9" s="25" t="s">
        <v>603</v>
      </c>
      <c r="B9" s="294">
        <v>21.745418548583984</v>
      </c>
      <c r="C9" s="294">
        <v>21.62816047668457</v>
      </c>
      <c r="D9" s="294">
        <v>21.224081039428711</v>
      </c>
      <c r="E9" s="294">
        <v>20.827550888061523</v>
      </c>
      <c r="F9" s="294">
        <v>20.43842887878418</v>
      </c>
      <c r="G9" s="294">
        <v>20.056575775146484</v>
      </c>
      <c r="H9" s="294">
        <v>19.739498138427734</v>
      </c>
      <c r="I9" s="294">
        <v>19.288084030151367</v>
      </c>
      <c r="J9" s="294">
        <v>18.903713226318359</v>
      </c>
      <c r="K9" s="294">
        <v>18.551837921142578</v>
      </c>
      <c r="L9" s="294">
        <v>18.257059097290039</v>
      </c>
      <c r="M9" s="294">
        <v>18.013959884643555</v>
      </c>
      <c r="N9" s="294">
        <v>17.560914993286133</v>
      </c>
      <c r="O9" s="294">
        <v>17.111850738525391</v>
      </c>
      <c r="P9" s="294">
        <v>17.263381958007813</v>
      </c>
    </row>
    <row r="10" spans="1:30" x14ac:dyDescent="0.2">
      <c r="A10" s="26" t="s">
        <v>604</v>
      </c>
      <c r="B10" s="294">
        <v>17.143442153930664</v>
      </c>
      <c r="C10" s="294">
        <v>17.051000595092773</v>
      </c>
      <c r="D10" s="294">
        <v>16.73243522644043</v>
      </c>
      <c r="E10" s="294">
        <v>16.419822692871094</v>
      </c>
      <c r="F10" s="294">
        <v>16.11305046081543</v>
      </c>
      <c r="G10" s="294">
        <v>15.812009811401367</v>
      </c>
      <c r="H10" s="294">
        <v>15.568803787231445</v>
      </c>
      <c r="I10" s="294">
        <v>15.203092575073242</v>
      </c>
      <c r="J10" s="294">
        <v>14.882479667663574</v>
      </c>
      <c r="K10" s="294">
        <v>14.569075584411621</v>
      </c>
      <c r="L10" s="294">
        <v>14.262746810913086</v>
      </c>
      <c r="M10" s="294">
        <v>14.01491641998291</v>
      </c>
      <c r="N10" s="294">
        <v>13.600996017456055</v>
      </c>
      <c r="O10" s="294">
        <v>13.240626335144043</v>
      </c>
      <c r="P10" s="294">
        <v>13.388936996459961</v>
      </c>
    </row>
    <row r="11" spans="1:30" x14ac:dyDescent="0.2">
      <c r="A11" s="26" t="s">
        <v>2</v>
      </c>
      <c r="B11" s="294">
        <v>4.6019763946533203</v>
      </c>
      <c r="C11" s="294">
        <v>4.5771598815917969</v>
      </c>
      <c r="D11" s="294">
        <v>4.4916458129882813</v>
      </c>
      <c r="E11" s="294">
        <v>4.4077281951904297</v>
      </c>
      <c r="F11" s="294">
        <v>4.32537841796875</v>
      </c>
      <c r="G11" s="294">
        <v>4.2445659637451172</v>
      </c>
      <c r="H11" s="294">
        <v>4.1706943511962891</v>
      </c>
      <c r="I11" s="294">
        <v>4.084991455078125</v>
      </c>
      <c r="J11" s="294">
        <v>4.0212335586547852</v>
      </c>
      <c r="K11" s="294">
        <v>3.982762336730957</v>
      </c>
      <c r="L11" s="294">
        <v>3.9943122863769531</v>
      </c>
      <c r="M11" s="294">
        <v>3.9990434646606445</v>
      </c>
      <c r="N11" s="294">
        <v>3.9599189758300781</v>
      </c>
      <c r="O11" s="294">
        <v>3.8712244033813477</v>
      </c>
      <c r="P11" s="294">
        <v>3.8744449615478516</v>
      </c>
    </row>
    <row r="12" spans="1:30" x14ac:dyDescent="0.2">
      <c r="A12" s="47" t="s">
        <v>582</v>
      </c>
      <c r="B12" s="294">
        <v>4.8294734954833984</v>
      </c>
      <c r="C12" s="294">
        <v>4.8322291374206543</v>
      </c>
      <c r="D12" s="294">
        <v>5.2976222038269043</v>
      </c>
      <c r="E12" s="294">
        <v>5.3042263984680176</v>
      </c>
      <c r="F12" s="294">
        <v>5.2807092666625977</v>
      </c>
      <c r="G12" s="294">
        <v>4.856255054473877</v>
      </c>
      <c r="H12" s="294">
        <v>4.7432150840759277</v>
      </c>
      <c r="I12" s="294">
        <v>4.9202604293823242</v>
      </c>
      <c r="J12" s="294">
        <v>4.9605436325073242</v>
      </c>
      <c r="K12" s="294">
        <v>5.1268353462219238</v>
      </c>
      <c r="L12" s="294">
        <v>5.3641595840454102</v>
      </c>
      <c r="M12" s="294">
        <v>6.0275082588195801</v>
      </c>
      <c r="N12" s="294">
        <v>6.6144742965698242</v>
      </c>
      <c r="O12" s="294">
        <v>7.253577709197998</v>
      </c>
      <c r="P12" s="294">
        <v>7.779810905456543</v>
      </c>
    </row>
    <row r="13" spans="1:30" x14ac:dyDescent="0.2">
      <c r="A13" t="s">
        <v>605</v>
      </c>
      <c r="B13" s="294">
        <v>97.786224365234375</v>
      </c>
      <c r="C13" s="294">
        <v>87.844497680664063</v>
      </c>
      <c r="D13" s="294">
        <v>82.740936279296875</v>
      </c>
      <c r="E13" s="294">
        <v>69.090278625488281</v>
      </c>
      <c r="F13" s="294">
        <v>49.155872344970703</v>
      </c>
      <c r="G13" s="294">
        <v>48.925418853759766</v>
      </c>
      <c r="H13" s="294">
        <v>59.439235687255859</v>
      </c>
      <c r="I13" s="294">
        <v>58.663650512695313</v>
      </c>
      <c r="J13" s="294">
        <v>50.701606750488281</v>
      </c>
      <c r="K13" s="294">
        <v>72.160362243652344</v>
      </c>
      <c r="L13" s="294">
        <v>76.181358337402344</v>
      </c>
      <c r="M13" s="294">
        <v>80.403228759765625</v>
      </c>
      <c r="N13" s="294">
        <v>86.16033935546875</v>
      </c>
      <c r="O13" s="294">
        <v>76.503692626953125</v>
      </c>
      <c r="P13" s="294">
        <v>85.165023803710938</v>
      </c>
    </row>
    <row r="14" spans="1:30" x14ac:dyDescent="0.2">
      <c r="A14" s="25" t="s">
        <v>25</v>
      </c>
      <c r="B14" s="294">
        <v>72.889915466308594</v>
      </c>
      <c r="C14" s="294">
        <v>65.730186462402344</v>
      </c>
      <c r="D14" s="294">
        <v>57.833175659179688</v>
      </c>
      <c r="E14" s="294">
        <v>40.482105255126953</v>
      </c>
      <c r="F14" s="294">
        <v>27.020689010620117</v>
      </c>
      <c r="G14" s="294">
        <v>27.106447219848633</v>
      </c>
      <c r="H14" s="294">
        <v>28.173274993896484</v>
      </c>
      <c r="I14" s="294">
        <v>25.321491241455078</v>
      </c>
      <c r="J14" s="294">
        <v>18.960325241088867</v>
      </c>
      <c r="K14" s="294">
        <v>24.965221405029297</v>
      </c>
      <c r="L14" s="294">
        <v>29.054834365844727</v>
      </c>
      <c r="M14" s="294">
        <v>36.292724609375</v>
      </c>
      <c r="N14" s="294">
        <v>39.220657348632813</v>
      </c>
      <c r="O14" s="294">
        <v>39.357036590576172</v>
      </c>
      <c r="P14" s="294">
        <v>39.067508697509766</v>
      </c>
    </row>
    <row r="15" spans="1:30" x14ac:dyDescent="0.2">
      <c r="A15" s="25" t="s">
        <v>2</v>
      </c>
      <c r="B15" s="294">
        <v>24.896310806274414</v>
      </c>
      <c r="C15" s="294">
        <v>22.114307403564453</v>
      </c>
      <c r="D15" s="294">
        <v>24.907760620117188</v>
      </c>
      <c r="E15" s="294">
        <v>28.608173370361328</v>
      </c>
      <c r="F15" s="294">
        <v>22.135183334350586</v>
      </c>
      <c r="G15" s="294">
        <v>21.818971633911133</v>
      </c>
      <c r="H15" s="294">
        <v>31.265960693359375</v>
      </c>
      <c r="I15" s="294">
        <v>33.342159271240234</v>
      </c>
      <c r="J15" s="294">
        <v>31.741281509399414</v>
      </c>
      <c r="K15" s="294">
        <v>47.195140838623047</v>
      </c>
      <c r="L15" s="294">
        <v>47.126522064208984</v>
      </c>
      <c r="M15" s="294">
        <v>44.110504150390625</v>
      </c>
      <c r="N15" s="294">
        <v>46.939682006835938</v>
      </c>
      <c r="O15" s="294">
        <v>37.146656036376953</v>
      </c>
      <c r="P15" s="294">
        <v>46.097515106201172</v>
      </c>
    </row>
    <row r="16" spans="1:30" x14ac:dyDescent="0.2">
      <c r="A16" t="s">
        <v>606</v>
      </c>
      <c r="B16" s="294">
        <v>0.90962368249893188</v>
      </c>
      <c r="C16" s="294">
        <v>2.8265178203582764E-2</v>
      </c>
      <c r="D16" s="294">
        <v>0.54184341430664063</v>
      </c>
      <c r="E16" s="294">
        <v>-0.45318892598152161</v>
      </c>
      <c r="F16" s="294">
        <v>-0.35500180721282959</v>
      </c>
      <c r="G16" s="294">
        <v>1.4803311824798584</v>
      </c>
      <c r="H16" s="294">
        <v>0.53194600343704224</v>
      </c>
      <c r="I16" s="294">
        <v>0.57165354490280151</v>
      </c>
      <c r="J16" s="294">
        <v>0.87843728065490723</v>
      </c>
      <c r="K16" s="294">
        <v>-1.4646767377853394</v>
      </c>
      <c r="L16" s="294">
        <v>-5.2767629623413086</v>
      </c>
      <c r="M16" s="294">
        <v>-2.5738053321838379</v>
      </c>
      <c r="N16" s="294">
        <v>1.0077289342880249</v>
      </c>
      <c r="O16" s="294">
        <v>0.2469828873872757</v>
      </c>
      <c r="P16" s="294">
        <v>0</v>
      </c>
    </row>
    <row r="17" spans="1:16" s="293" customFormat="1" ht="20.100000000000001" customHeight="1" x14ac:dyDescent="0.2">
      <c r="A17" s="293" t="s">
        <v>607</v>
      </c>
      <c r="B17" s="339">
        <v>336.07479858398438</v>
      </c>
      <c r="C17" s="339">
        <v>330.79800415039063</v>
      </c>
      <c r="D17" s="339">
        <v>329.76907348632813</v>
      </c>
      <c r="E17" s="339">
        <v>313.63104248046875</v>
      </c>
      <c r="F17" s="339">
        <v>284.1680908203125</v>
      </c>
      <c r="G17" s="339">
        <v>279.86761474609375</v>
      </c>
      <c r="H17" s="339">
        <v>292.51351928710938</v>
      </c>
      <c r="I17" s="339">
        <v>301.44155883789063</v>
      </c>
      <c r="J17" s="339">
        <v>298.63873291015625</v>
      </c>
      <c r="K17" s="339">
        <v>322.01873779296875</v>
      </c>
      <c r="L17" s="339">
        <v>330.5526123046875</v>
      </c>
      <c r="M17" s="339">
        <v>351.51239013671875</v>
      </c>
      <c r="N17" s="339">
        <v>359.09417724609375</v>
      </c>
      <c r="O17" s="339">
        <v>362.19735717773438</v>
      </c>
      <c r="P17" s="339">
        <v>365.02423095703125</v>
      </c>
    </row>
    <row r="18" spans="1:16" x14ac:dyDescent="0.2">
      <c r="A18" t="s">
        <v>608</v>
      </c>
      <c r="B18" s="294">
        <v>123.12606811523438</v>
      </c>
      <c r="C18" s="294">
        <v>123.53322601318359</v>
      </c>
      <c r="D18" s="294">
        <v>120.37200927734375</v>
      </c>
      <c r="E18" s="294">
        <v>113.35224151611328</v>
      </c>
      <c r="F18" s="294">
        <v>102.72599029541016</v>
      </c>
      <c r="G18" s="294">
        <v>108.61952972412109</v>
      </c>
      <c r="H18" s="294">
        <v>126.7000732421875</v>
      </c>
      <c r="I18" s="294">
        <v>137.24658203125</v>
      </c>
      <c r="J18" s="294">
        <v>132.20697021484375</v>
      </c>
      <c r="K18" s="294">
        <v>145.0123291015625</v>
      </c>
      <c r="L18" s="294">
        <v>163.47976684570313</v>
      </c>
      <c r="M18" s="294">
        <v>157.0732421875</v>
      </c>
      <c r="N18" s="294">
        <v>142.39501953125</v>
      </c>
      <c r="O18" s="294">
        <v>134.77232360839844</v>
      </c>
      <c r="P18" s="294">
        <v>117.13434600830078</v>
      </c>
    </row>
    <row r="19" spans="1:16" x14ac:dyDescent="0.2">
      <c r="A19" s="25" t="s">
        <v>196</v>
      </c>
      <c r="B19" s="294">
        <v>18.343338012695313</v>
      </c>
      <c r="C19" s="294">
        <v>19.395544052124023</v>
      </c>
      <c r="D19" s="294">
        <v>12.825515747070313</v>
      </c>
      <c r="E19" s="294">
        <v>11.037307739257813</v>
      </c>
      <c r="F19" s="294">
        <v>10.081162452697754</v>
      </c>
      <c r="G19" s="294">
        <v>11.786249160766602</v>
      </c>
      <c r="H19" s="294">
        <v>8.6408672332763672</v>
      </c>
      <c r="I19" s="294">
        <v>9.2787847518920898</v>
      </c>
      <c r="J19" s="294">
        <v>8.9803562164306641</v>
      </c>
      <c r="K19" s="294">
        <v>8.5385856628417969</v>
      </c>
      <c r="L19" s="294">
        <v>10.802957534790039</v>
      </c>
      <c r="M19" s="294">
        <v>15.159439086914063</v>
      </c>
      <c r="N19" s="294">
        <v>12.483599662780762</v>
      </c>
      <c r="O19" s="294">
        <v>10.0849609375</v>
      </c>
      <c r="P19" s="294">
        <v>8.0122461318969727</v>
      </c>
    </row>
    <row r="20" spans="1:16" x14ac:dyDescent="0.2">
      <c r="A20" s="25" t="s">
        <v>615</v>
      </c>
      <c r="B20" s="294">
        <v>7.452852725982666</v>
      </c>
      <c r="C20" s="294">
        <v>8.2538814544677734</v>
      </c>
      <c r="D20" s="294">
        <v>4.5768685340881348</v>
      </c>
      <c r="E20" s="294">
        <v>3.8762078285217285</v>
      </c>
      <c r="F20" s="294">
        <v>3.1135048866271973</v>
      </c>
      <c r="G20" s="294">
        <v>2.717970609664917</v>
      </c>
      <c r="H20" s="294">
        <v>2.7746715545654297</v>
      </c>
      <c r="I20" s="294">
        <v>3.3012292385101318</v>
      </c>
      <c r="J20" s="294">
        <v>2.7863736152648926</v>
      </c>
      <c r="K20" s="294">
        <v>1.9202743768692017</v>
      </c>
      <c r="L20" s="294">
        <v>1.0543918609619141</v>
      </c>
      <c r="M20" s="294">
        <v>1.5385761260986328</v>
      </c>
      <c r="N20" s="294">
        <v>2.647857666015625</v>
      </c>
      <c r="O20" s="294">
        <v>2.6684329509735107</v>
      </c>
      <c r="P20" s="294">
        <v>2.0840003490447998</v>
      </c>
    </row>
    <row r="21" spans="1:16" x14ac:dyDescent="0.2">
      <c r="A21" s="25" t="s">
        <v>616</v>
      </c>
      <c r="B21" s="294">
        <v>11.568539619445801</v>
      </c>
      <c r="C21" s="294">
        <v>14.146199226379395</v>
      </c>
      <c r="D21" s="294">
        <v>12.301980018615723</v>
      </c>
      <c r="E21" s="294">
        <v>11.94364070892334</v>
      </c>
      <c r="F21" s="294">
        <v>9.4112577438354492</v>
      </c>
      <c r="G21" s="294">
        <v>8.8171539306640625</v>
      </c>
      <c r="H21" s="294">
        <v>9.453099250793457</v>
      </c>
      <c r="I21" s="294">
        <v>9.2119045257568359</v>
      </c>
      <c r="J21" s="294">
        <v>9.2947092056274414</v>
      </c>
      <c r="K21" s="294">
        <v>9.2803678512573242</v>
      </c>
      <c r="L21" s="294">
        <v>9.3233118057250977</v>
      </c>
      <c r="M21" s="294">
        <v>9.9703426361083984</v>
      </c>
      <c r="N21" s="294">
        <v>10.722955703735352</v>
      </c>
      <c r="O21" s="294">
        <v>10.41438102722168</v>
      </c>
      <c r="P21" s="294">
        <v>9.4061908721923828</v>
      </c>
    </row>
    <row r="22" spans="1:16" x14ac:dyDescent="0.2">
      <c r="A22" s="25" t="s">
        <v>545</v>
      </c>
      <c r="B22" s="294">
        <v>83.205940246582031</v>
      </c>
      <c r="C22" s="294">
        <v>79.351974487304688</v>
      </c>
      <c r="D22" s="294">
        <v>87.998527526855469</v>
      </c>
      <c r="E22" s="294">
        <v>83.967643737792969</v>
      </c>
      <c r="F22" s="294">
        <v>77.820236206054688</v>
      </c>
      <c r="G22" s="294">
        <v>83.022102355957031</v>
      </c>
      <c r="H22" s="294">
        <v>103.80065155029297</v>
      </c>
      <c r="I22" s="294">
        <v>113.48823547363281</v>
      </c>
      <c r="J22" s="294">
        <v>109.44574737548828</v>
      </c>
      <c r="K22" s="294">
        <v>123.28498077392578</v>
      </c>
      <c r="L22" s="294">
        <v>139.96961975097656</v>
      </c>
      <c r="M22" s="294">
        <v>128.14637756347656</v>
      </c>
      <c r="N22" s="294">
        <v>113.990966796875</v>
      </c>
      <c r="O22" s="294">
        <v>108.62950134277344</v>
      </c>
      <c r="P22" s="294">
        <v>94.468727111816406</v>
      </c>
    </row>
    <row r="23" spans="1:16" x14ac:dyDescent="0.2">
      <c r="A23" s="25" t="s">
        <v>617</v>
      </c>
      <c r="B23" s="294">
        <v>2.5553956031799316</v>
      </c>
      <c r="C23" s="294">
        <v>2.3856296539306641</v>
      </c>
      <c r="D23" s="294">
        <v>2.6691210269927979</v>
      </c>
      <c r="E23" s="294">
        <v>2.5274417400360107</v>
      </c>
      <c r="F23" s="294">
        <v>2.2998254299163818</v>
      </c>
      <c r="G23" s="294">
        <v>2.2760505676269531</v>
      </c>
      <c r="H23" s="294">
        <v>2.0307872295379639</v>
      </c>
      <c r="I23" s="294">
        <v>1.9664216041564941</v>
      </c>
      <c r="J23" s="294">
        <v>1.6997866630554199</v>
      </c>
      <c r="K23" s="294">
        <v>1.9881235361099243</v>
      </c>
      <c r="L23" s="294">
        <v>2.3294887542724609</v>
      </c>
      <c r="M23" s="294">
        <v>2.2585082054138184</v>
      </c>
      <c r="N23" s="294">
        <v>2.5496432781219482</v>
      </c>
      <c r="O23" s="294">
        <v>2.9750440120697021</v>
      </c>
      <c r="P23" s="294">
        <v>3.1631793975830078</v>
      </c>
    </row>
    <row r="24" spans="1:16" x14ac:dyDescent="0.2">
      <c r="A24" t="s">
        <v>609</v>
      </c>
      <c r="B24" s="294">
        <v>186.74258422851563</v>
      </c>
      <c r="C24" s="294">
        <v>190.58203125</v>
      </c>
      <c r="D24" s="294">
        <v>180.58506774902344</v>
      </c>
      <c r="E24" s="294">
        <v>174.98643493652344</v>
      </c>
      <c r="F24" s="294">
        <v>153.52671813964844</v>
      </c>
      <c r="G24" s="294">
        <v>154.96369934082031</v>
      </c>
      <c r="H24" s="294">
        <v>165.98838806152344</v>
      </c>
      <c r="I24" s="294">
        <v>182.15182495117188</v>
      </c>
      <c r="J24" s="294">
        <v>185.36099243164063</v>
      </c>
      <c r="K24" s="294">
        <v>206.82205200195313</v>
      </c>
      <c r="L24" s="294">
        <v>211.9417724609375</v>
      </c>
      <c r="M24" s="294">
        <v>229.46260070800781</v>
      </c>
      <c r="N24" s="294">
        <v>225.92938232421875</v>
      </c>
      <c r="O24" s="294">
        <v>216.16987609863281</v>
      </c>
      <c r="P24" s="294">
        <v>219.17826843261719</v>
      </c>
    </row>
    <row r="25" spans="1:16" x14ac:dyDescent="0.2">
      <c r="A25" s="25" t="s">
        <v>618</v>
      </c>
      <c r="B25" s="294">
        <v>39.580551147460938</v>
      </c>
      <c r="C25" s="294">
        <v>40.067432403564453</v>
      </c>
      <c r="D25" s="294">
        <v>42.507053375244141</v>
      </c>
      <c r="E25" s="294">
        <v>42.381553649902344</v>
      </c>
      <c r="F25" s="294">
        <v>36.724620819091797</v>
      </c>
      <c r="G25" s="294">
        <v>35.336631774902344</v>
      </c>
      <c r="H25" s="294">
        <v>37.046928405761719</v>
      </c>
      <c r="I25" s="294">
        <v>40.376518249511719</v>
      </c>
      <c r="J25" s="294">
        <v>39.598033905029297</v>
      </c>
      <c r="K25" s="294">
        <v>42.669086456298828</v>
      </c>
      <c r="L25" s="294">
        <v>42.537479400634766</v>
      </c>
      <c r="M25" s="294">
        <v>43.740489959716797</v>
      </c>
      <c r="N25" s="294">
        <v>42.391124725341797</v>
      </c>
      <c r="O25" s="294">
        <v>41.557094573974609</v>
      </c>
      <c r="P25" s="294">
        <v>40.050117492675781</v>
      </c>
    </row>
    <row r="26" spans="1:16" x14ac:dyDescent="0.2">
      <c r="A26" s="25" t="s">
        <v>497</v>
      </c>
      <c r="B26" s="294">
        <v>52.498294830322266</v>
      </c>
      <c r="C26" s="294">
        <v>60.874496459960938</v>
      </c>
      <c r="D26" s="294">
        <v>40.380016326904297</v>
      </c>
      <c r="E26" s="294">
        <v>29.74278450012207</v>
      </c>
      <c r="F26" s="294">
        <v>28.66978645324707</v>
      </c>
      <c r="G26" s="294">
        <v>36.672664642333984</v>
      </c>
      <c r="H26" s="294">
        <v>32.211887359619141</v>
      </c>
      <c r="I26" s="294">
        <v>32.873115539550781</v>
      </c>
      <c r="J26" s="294">
        <v>33.879386901855469</v>
      </c>
      <c r="K26" s="294">
        <v>34.741344451904297</v>
      </c>
      <c r="L26" s="294">
        <v>34.713054656982422</v>
      </c>
      <c r="M26" s="294">
        <v>45.012165069580078</v>
      </c>
      <c r="N26" s="294">
        <v>36.673233032226563</v>
      </c>
      <c r="O26" s="294">
        <v>37.769359588623047</v>
      </c>
      <c r="P26" s="294">
        <v>37.033027648925781</v>
      </c>
    </row>
    <row r="27" spans="1:16" x14ac:dyDescent="0.2">
      <c r="A27" s="25" t="s">
        <v>619</v>
      </c>
      <c r="B27" s="294">
        <v>59.465805053710938</v>
      </c>
      <c r="C27" s="294">
        <v>53.013008117675781</v>
      </c>
      <c r="D27" s="294">
        <v>60.882205963134766</v>
      </c>
      <c r="E27" s="294">
        <v>64.709671020507813</v>
      </c>
      <c r="F27" s="294">
        <v>53.763511657714844</v>
      </c>
      <c r="G27" s="294">
        <v>51.358924865722656</v>
      </c>
      <c r="H27" s="294">
        <v>60.458099365234375</v>
      </c>
      <c r="I27" s="294">
        <v>66.723236083984375</v>
      </c>
      <c r="J27" s="294">
        <v>71.148529052734375</v>
      </c>
      <c r="K27" s="294">
        <v>89.679557800292969</v>
      </c>
      <c r="L27" s="294">
        <v>92.580734252929688</v>
      </c>
      <c r="M27" s="294">
        <v>93.679649353027344</v>
      </c>
      <c r="N27" s="294">
        <v>98.905601501464844</v>
      </c>
      <c r="O27" s="294">
        <v>86.974571228027344</v>
      </c>
      <c r="P27" s="294">
        <v>94.50286865234375</v>
      </c>
    </row>
    <row r="28" spans="1:16" x14ac:dyDescent="0.2">
      <c r="A28" s="25" t="s">
        <v>616</v>
      </c>
      <c r="B28" s="294">
        <v>35.197933197021484</v>
      </c>
      <c r="C28" s="294">
        <v>36.627094268798828</v>
      </c>
      <c r="D28" s="294">
        <v>36.815792083740234</v>
      </c>
      <c r="E28" s="294">
        <v>38.152423858642578</v>
      </c>
      <c r="F28" s="294">
        <v>34.368801116943359</v>
      </c>
      <c r="G28" s="294">
        <v>31.595479965209961</v>
      </c>
      <c r="H28" s="294">
        <v>36.271472930908203</v>
      </c>
      <c r="I28" s="294">
        <v>42.178951263427734</v>
      </c>
      <c r="J28" s="294">
        <v>40.735042572021484</v>
      </c>
      <c r="K28" s="294">
        <v>39.732063293457031</v>
      </c>
      <c r="L28" s="294">
        <v>42.110504150390625</v>
      </c>
      <c r="M28" s="294">
        <v>47.030300140380859</v>
      </c>
      <c r="N28" s="294">
        <v>47.959423065185547</v>
      </c>
      <c r="O28" s="294">
        <v>49.868850708007813</v>
      </c>
      <c r="P28" s="294">
        <v>47.592250823974609</v>
      </c>
    </row>
    <row r="29" spans="1:16" s="293" customFormat="1" ht="20.100000000000001" customHeight="1" x14ac:dyDescent="0.2">
      <c r="A29" s="293" t="s">
        <v>610</v>
      </c>
      <c r="B29" s="339">
        <v>272.45828247070313</v>
      </c>
      <c r="C29" s="339">
        <v>263.74920654296875</v>
      </c>
      <c r="D29" s="339">
        <v>269.5560302734375</v>
      </c>
      <c r="E29" s="339">
        <v>251.99685668945313</v>
      </c>
      <c r="F29" s="339">
        <v>233.36737060546875</v>
      </c>
      <c r="G29" s="339">
        <v>233.5234375</v>
      </c>
      <c r="H29" s="339">
        <v>253.22520446777344</v>
      </c>
      <c r="I29" s="339">
        <v>256.53631591796875</v>
      </c>
      <c r="J29" s="339">
        <v>245.48471069335938</v>
      </c>
      <c r="K29" s="339">
        <v>260.20901489257813</v>
      </c>
      <c r="L29" s="339">
        <v>282.09060668945313</v>
      </c>
      <c r="M29" s="339">
        <v>279.123046875</v>
      </c>
      <c r="N29" s="339">
        <v>275.55984497070313</v>
      </c>
      <c r="O29" s="339">
        <v>280.7998046875</v>
      </c>
      <c r="P29" s="339">
        <v>262.98031616210938</v>
      </c>
    </row>
    <row r="30" spans="1:16" x14ac:dyDescent="0.2">
      <c r="A30" s="25" t="s">
        <v>611</v>
      </c>
      <c r="B30" s="294">
        <v>-14.413252830505371</v>
      </c>
      <c r="C30" s="294">
        <v>-5.7013187408447266</v>
      </c>
      <c r="D30" s="294">
        <v>-9.0939102172851563</v>
      </c>
      <c r="E30" s="294">
        <v>-7.9484109878540039</v>
      </c>
      <c r="F30" s="294">
        <v>-3.5601058006286621</v>
      </c>
      <c r="G30" s="294">
        <v>-4.8095908164978027</v>
      </c>
      <c r="H30" s="294">
        <v>-11.378848075866699</v>
      </c>
      <c r="I30" s="294">
        <v>-9.611292839050293</v>
      </c>
      <c r="J30" s="294">
        <v>-2.0602090358734131</v>
      </c>
      <c r="K30" s="294">
        <v>-3.5265724658966064</v>
      </c>
      <c r="L30" s="294">
        <v>-3.2658398151397705</v>
      </c>
      <c r="M30" s="294">
        <v>-1.5370368957519531</v>
      </c>
      <c r="N30" s="294">
        <v>-4.7206745147705078</v>
      </c>
      <c r="O30" s="294">
        <v>3.8714959621429443</v>
      </c>
      <c r="P30" s="294">
        <v>22.636432647705078</v>
      </c>
    </row>
    <row r="31" spans="1:16" s="293" customFormat="1" ht="20.100000000000001" customHeight="1" x14ac:dyDescent="0.2">
      <c r="A31" s="154" t="s">
        <v>612</v>
      </c>
      <c r="B31" s="338">
        <v>258.0450439453125</v>
      </c>
      <c r="C31" s="338">
        <v>258.04788208007813</v>
      </c>
      <c r="D31" s="338">
        <v>260.46209716796875</v>
      </c>
      <c r="E31" s="338">
        <v>244.04844665527344</v>
      </c>
      <c r="F31" s="338">
        <v>229.80726623535156</v>
      </c>
      <c r="G31" s="338">
        <v>228.71383666992188</v>
      </c>
      <c r="H31" s="338">
        <v>241.84635925292969</v>
      </c>
      <c r="I31" s="338">
        <v>246.92501831054688</v>
      </c>
      <c r="J31" s="338">
        <v>243.42449951171875</v>
      </c>
      <c r="K31" s="338">
        <v>256.68243408203125</v>
      </c>
      <c r="L31" s="338">
        <v>278.82476806640625</v>
      </c>
      <c r="M31" s="338">
        <v>277.58599853515625</v>
      </c>
      <c r="N31" s="338">
        <v>270.83914184570313</v>
      </c>
      <c r="O31" s="338">
        <v>284.67132568359375</v>
      </c>
      <c r="P31" s="338">
        <v>285.61676025390625</v>
      </c>
    </row>
    <row r="32" spans="1:16" s="318" customFormat="1" x14ac:dyDescent="0.2">
      <c r="A32" s="316" t="s">
        <v>613</v>
      </c>
      <c r="B32" s="317">
        <f t="shared" ref="B32:M32" si="0">B30/B31</f>
        <v>-5.5855569284097441E-2</v>
      </c>
      <c r="C32" s="317">
        <f t="shared" si="0"/>
        <v>-2.2094034234605646E-2</v>
      </c>
      <c r="D32" s="317">
        <f t="shared" si="0"/>
        <v>-3.4914524286505329E-2</v>
      </c>
      <c r="E32" s="317">
        <f t="shared" si="0"/>
        <v>-3.2568988234870429E-2</v>
      </c>
      <c r="F32" s="317">
        <f t="shared" si="0"/>
        <v>-1.5491702499009172E-2</v>
      </c>
      <c r="G32" s="317">
        <f t="shared" si="0"/>
        <v>-2.1028858098510975E-2</v>
      </c>
      <c r="H32" s="317">
        <f t="shared" si="0"/>
        <v>-4.7049904373240456E-2</v>
      </c>
      <c r="I32" s="317">
        <f t="shared" si="0"/>
        <v>-3.8923932879748081E-2</v>
      </c>
      <c r="J32" s="317">
        <f t="shared" si="0"/>
        <v>-8.4634416010136732E-3</v>
      </c>
      <c r="K32" s="317">
        <f t="shared" si="0"/>
        <v>-1.3739048714060328E-2</v>
      </c>
      <c r="L32" s="317">
        <f t="shared" si="0"/>
        <v>-1.1712875573385082E-2</v>
      </c>
      <c r="M32" s="317">
        <f t="shared" si="0"/>
        <v>-5.5371557062064408E-3</v>
      </c>
      <c r="N32" s="317">
        <f>N30/N31</f>
        <v>-1.7429809009880386E-2</v>
      </c>
      <c r="O32" s="317">
        <f>O30/O31</f>
        <v>1.3599880328115771E-2</v>
      </c>
      <c r="P32" s="317">
        <f>P30/P31</f>
        <v>7.9254566950419325E-2</v>
      </c>
    </row>
    <row r="33" spans="1:18" s="380" customFormat="1" ht="20.100000000000001" customHeight="1" x14ac:dyDescent="0.2">
      <c r="A33" s="696" t="s">
        <v>1391</v>
      </c>
      <c r="B33" s="697"/>
      <c r="C33" s="698">
        <v>254.9755859375</v>
      </c>
      <c r="D33" s="698">
        <v>262.87026977539063</v>
      </c>
      <c r="E33" s="698">
        <v>246.68428039550781</v>
      </c>
      <c r="F33" s="698">
        <v>228.72731018066406</v>
      </c>
      <c r="G33" s="698">
        <v>229.47151184082031</v>
      </c>
      <c r="H33" s="698">
        <v>248.64654541015625</v>
      </c>
      <c r="I33" s="698">
        <v>252.97360229492188</v>
      </c>
      <c r="J33" s="698">
        <v>240.19882202148438</v>
      </c>
      <c r="K33" s="698">
        <v>256.14633178710938</v>
      </c>
      <c r="L33" s="698">
        <v>282.09063720703125</v>
      </c>
      <c r="M33" s="698">
        <v>282.86178588867188</v>
      </c>
      <c r="N33" s="698">
        <v>277.59503173828125</v>
      </c>
      <c r="O33" s="698">
        <v>284.08291625976563</v>
      </c>
      <c r="P33" s="698">
        <v>264.88031005859375</v>
      </c>
    </row>
    <row r="34" spans="1:18" x14ac:dyDescent="0.2">
      <c r="A34" s="173" t="s">
        <v>292</v>
      </c>
    </row>
    <row r="35" spans="1:18" s="23" customFormat="1" ht="24.95" customHeight="1" x14ac:dyDescent="0.2">
      <c r="A35" s="49" t="str">
        <f>Index!A26</f>
        <v>Table 2s    Palau constant price GDP(E) expenditure, contribution to change, FY2006-FY2019</v>
      </c>
      <c r="Q35"/>
      <c r="R35"/>
    </row>
    <row r="36" spans="1:18" ht="20.100000000000001" customHeight="1" x14ac:dyDescent="0.2">
      <c r="A36" s="71"/>
      <c r="B36" s="34"/>
      <c r="C36" s="34" t="str">
        <f>C2</f>
        <v>FY06</v>
      </c>
      <c r="D36" s="34" t="str">
        <f t="shared" ref="D36:N36" si="1">D2</f>
        <v>FY07</v>
      </c>
      <c r="E36" s="34" t="str">
        <f t="shared" si="1"/>
        <v>FY08</v>
      </c>
      <c r="F36" s="34" t="str">
        <f t="shared" si="1"/>
        <v>FY09</v>
      </c>
      <c r="G36" s="34" t="str">
        <f t="shared" si="1"/>
        <v>FY10</v>
      </c>
      <c r="H36" s="34" t="str">
        <f t="shared" si="1"/>
        <v>FY11</v>
      </c>
      <c r="I36" s="34" t="str">
        <f t="shared" si="1"/>
        <v>FY12</v>
      </c>
      <c r="J36" s="34" t="str">
        <f t="shared" si="1"/>
        <v>FY13</v>
      </c>
      <c r="K36" s="34" t="str">
        <f t="shared" si="1"/>
        <v>FY14</v>
      </c>
      <c r="L36" s="34" t="str">
        <f t="shared" si="1"/>
        <v>FY15</v>
      </c>
      <c r="M36" s="34" t="str">
        <f t="shared" si="1"/>
        <v>FY16</v>
      </c>
      <c r="N36" s="34" t="str">
        <f t="shared" si="1"/>
        <v>FY17</v>
      </c>
      <c r="O36" s="34" t="str">
        <f t="shared" ref="O36:P36" si="2">O2</f>
        <v>FY18</v>
      </c>
      <c r="P36" s="34" t="str">
        <f t="shared" si="2"/>
        <v>FY19</v>
      </c>
    </row>
    <row r="37" spans="1:18" ht="20.100000000000001" customHeight="1" x14ac:dyDescent="0.2">
      <c r="A37" t="s">
        <v>600</v>
      </c>
      <c r="B37" s="92"/>
      <c r="C37" s="92">
        <f t="shared" ref="C37:P37" si="3">(C3-B3)/(C$29-B$29)*C$63</f>
        <v>1.6687886631511752E-2</v>
      </c>
      <c r="D37" s="92">
        <f t="shared" si="3"/>
        <v>-6.0370025735507766E-5</v>
      </c>
      <c r="E37" s="92">
        <f t="shared" si="3"/>
        <v>-6.6439770256629545E-4</v>
      </c>
      <c r="F37" s="92">
        <f t="shared" si="3"/>
        <v>2.1294753466361751E-3</v>
      </c>
      <c r="G37" s="92">
        <f t="shared" si="3"/>
        <v>-5.1363400620011443E-3</v>
      </c>
      <c r="H37" s="92">
        <f t="shared" si="3"/>
        <v>-6.9897188953196706E-3</v>
      </c>
      <c r="I37" s="92">
        <f t="shared" si="3"/>
        <v>-7.0627241928424931E-3</v>
      </c>
      <c r="J37" s="92">
        <f t="shared" si="3"/>
        <v>2.9422988938378933E-3</v>
      </c>
      <c r="K37" s="92">
        <f t="shared" si="3"/>
        <v>4.4006167048087656E-3</v>
      </c>
      <c r="L37" s="92">
        <f t="shared" si="3"/>
        <v>4.027048990274942E-3</v>
      </c>
      <c r="M37" s="92">
        <f t="shared" si="3"/>
        <v>1.1664815825530112E-2</v>
      </c>
      <c r="N37" s="92">
        <f t="shared" si="3"/>
        <v>-2.6961437100713145E-3</v>
      </c>
      <c r="O37" s="92">
        <f t="shared" si="3"/>
        <v>1.3161792759214272E-2</v>
      </c>
      <c r="P37" s="92">
        <f t="shared" si="3"/>
        <v>1.0608343563829606E-3</v>
      </c>
    </row>
    <row r="38" spans="1:18" x14ac:dyDescent="0.2">
      <c r="A38" s="25" t="s">
        <v>257</v>
      </c>
      <c r="B38" s="92"/>
      <c r="C38" s="92">
        <f t="shared" ref="C38:P38" si="4">(C4-B4)/(C$29-B$29)*C$63</f>
        <v>4.9785711397501283E-3</v>
      </c>
      <c r="D38" s="92">
        <f t="shared" si="4"/>
        <v>2.2482121562958307E-3</v>
      </c>
      <c r="E38" s="92">
        <f t="shared" si="4"/>
        <v>-1.1401238925950205E-3</v>
      </c>
      <c r="F38" s="92">
        <f t="shared" si="4"/>
        <v>-2.8433775968875548E-3</v>
      </c>
      <c r="G38" s="92">
        <f t="shared" si="4"/>
        <v>-2.8807770176523125E-3</v>
      </c>
      <c r="H38" s="92">
        <f t="shared" si="4"/>
        <v>-5.5888282112508845E-3</v>
      </c>
      <c r="I38" s="92">
        <f t="shared" si="4"/>
        <v>-3.6245356911962221E-3</v>
      </c>
      <c r="J38" s="92">
        <f t="shared" si="4"/>
        <v>-3.3444136707960894E-4</v>
      </c>
      <c r="K38" s="92">
        <f t="shared" si="4"/>
        <v>1.7354767994154192E-3</v>
      </c>
      <c r="L38" s="92">
        <f t="shared" si="4"/>
        <v>-7.977161632828553E-4</v>
      </c>
      <c r="M38" s="92">
        <f t="shared" si="4"/>
        <v>6.6642857258767986E-3</v>
      </c>
      <c r="N38" s="92">
        <f t="shared" si="4"/>
        <v>1.1686414534220649E-3</v>
      </c>
      <c r="O38" s="92">
        <f t="shared" si="4"/>
        <v>2.653788203060053E-3</v>
      </c>
      <c r="P38" s="92">
        <f t="shared" si="4"/>
        <v>-4.3096056100215991E-4</v>
      </c>
    </row>
    <row r="39" spans="1:18" x14ac:dyDescent="0.2">
      <c r="A39" s="25" t="s">
        <v>637</v>
      </c>
      <c r="B39" s="92"/>
      <c r="C39" s="92">
        <f t="shared" ref="C39:P39" si="5">(C5-B5)/(C$29-B$29)*C$63</f>
        <v>1.1825209038215313E-2</v>
      </c>
      <c r="D39" s="92">
        <f t="shared" si="5"/>
        <v>-3.2228684318742679E-3</v>
      </c>
      <c r="E39" s="92">
        <f t="shared" si="5"/>
        <v>-5.8698747352485309E-4</v>
      </c>
      <c r="F39" s="92">
        <f t="shared" si="5"/>
        <v>-1.4876445258471965E-3</v>
      </c>
      <c r="G39" s="92">
        <f t="shared" si="5"/>
        <v>-1.5738235031807974E-4</v>
      </c>
      <c r="H39" s="92">
        <f t="shared" si="5"/>
        <v>-8.1993874619450775E-4</v>
      </c>
      <c r="I39" s="92">
        <f t="shared" si="5"/>
        <v>4.6411597887530878E-3</v>
      </c>
      <c r="J39" s="92">
        <f t="shared" si="5"/>
        <v>2.4175808946320706E-3</v>
      </c>
      <c r="K39" s="92">
        <f t="shared" si="5"/>
        <v>4.8445787771149423E-3</v>
      </c>
      <c r="L39" s="92">
        <f t="shared" si="5"/>
        <v>5.0630508616108637E-3</v>
      </c>
      <c r="M39" s="92">
        <f t="shared" si="5"/>
        <v>6.6318576909616227E-3</v>
      </c>
      <c r="N39" s="92">
        <f t="shared" si="5"/>
        <v>1.0217105182596204E-3</v>
      </c>
      <c r="O39" s="92">
        <f t="shared" si="5"/>
        <v>3.4931854262866902E-3</v>
      </c>
      <c r="P39" s="92">
        <f t="shared" si="5"/>
        <v>4.2465706825856687E-4</v>
      </c>
    </row>
    <row r="40" spans="1:18" x14ac:dyDescent="0.2">
      <c r="A40" s="26" t="s">
        <v>638</v>
      </c>
      <c r="B40" s="92"/>
      <c r="C40" s="92">
        <f t="shared" ref="C40:P40" si="6">(C6-B6)/(C$29-B$29)*C$63</f>
        <v>-1.1590404722805876E-4</v>
      </c>
      <c r="D40" s="92">
        <f t="shared" si="6"/>
        <v>9.1430071319360893E-4</v>
      </c>
      <c r="E40" s="92">
        <f t="shared" si="6"/>
        <v>1.0627101256089238E-3</v>
      </c>
      <c r="F40" s="92">
        <f t="shared" si="6"/>
        <v>6.4605126072473096E-3</v>
      </c>
      <c r="G40" s="92">
        <f t="shared" si="6"/>
        <v>-2.0982011269283316E-3</v>
      </c>
      <c r="H40" s="92">
        <f t="shared" si="6"/>
        <v>-5.8093560248068056E-4</v>
      </c>
      <c r="I40" s="92">
        <f t="shared" si="6"/>
        <v>-8.079352056510709E-3</v>
      </c>
      <c r="J40" s="92">
        <f t="shared" si="6"/>
        <v>8.5914821377885986E-4</v>
      </c>
      <c r="K40" s="92">
        <f t="shared" si="6"/>
        <v>-2.1794194474097175E-3</v>
      </c>
      <c r="L40" s="92">
        <f t="shared" si="6"/>
        <v>-2.3829670314849108E-4</v>
      </c>
      <c r="M40" s="92">
        <f t="shared" si="6"/>
        <v>-1.6313242105707242E-3</v>
      </c>
      <c r="N40" s="92">
        <f t="shared" si="6"/>
        <v>-4.8865025151143228E-3</v>
      </c>
      <c r="O40" s="92">
        <f t="shared" si="6"/>
        <v>7.0148191298675293E-3</v>
      </c>
      <c r="P40" s="92">
        <f t="shared" si="6"/>
        <v>1.0671378491265539E-3</v>
      </c>
    </row>
    <row r="41" spans="1:18" x14ac:dyDescent="0.2">
      <c r="A41" t="s">
        <v>601</v>
      </c>
      <c r="B41" s="295"/>
      <c r="C41" s="92">
        <f t="shared" ref="C41:P41" si="7">(C7-B7)/(C$29-B$29)*C$63</f>
        <v>3.6685505335905485E-3</v>
      </c>
      <c r="D41" s="92">
        <f t="shared" si="7"/>
        <v>1.3562052518393354E-2</v>
      </c>
      <c r="E41" s="92">
        <f t="shared" si="7"/>
        <v>-4.8718346999800325E-3</v>
      </c>
      <c r="F41" s="92">
        <f t="shared" si="7"/>
        <v>-4.0331299085321057E-2</v>
      </c>
      <c r="G41" s="92">
        <f t="shared" si="7"/>
        <v>-2.0168675694542816E-2</v>
      </c>
      <c r="H41" s="92">
        <f t="shared" si="7"/>
        <v>2.018100661570375E-2</v>
      </c>
      <c r="I41" s="92">
        <f t="shared" si="7"/>
        <v>4.522605616374737E-2</v>
      </c>
      <c r="J41" s="92">
        <f t="shared" si="7"/>
        <v>1.5972887572503196E-2</v>
      </c>
      <c r="K41" s="92">
        <f t="shared" si="7"/>
        <v>1.2970592026919801E-2</v>
      </c>
      <c r="L41" s="92">
        <f t="shared" si="7"/>
        <v>2.7966362396703286E-2</v>
      </c>
      <c r="M41" s="92">
        <f t="shared" si="7"/>
        <v>3.8088525560269267E-2</v>
      </c>
      <c r="N41" s="92">
        <f t="shared" si="7"/>
        <v>-3.5980654043425782E-3</v>
      </c>
      <c r="O41" s="92">
        <f t="shared" si="7"/>
        <v>3.5904079330685928E-2</v>
      </c>
      <c r="P41" s="92">
        <f t="shared" si="7"/>
        <v>-2.0959276393810934E-2</v>
      </c>
    </row>
    <row r="42" spans="1:18" x14ac:dyDescent="0.2">
      <c r="A42" s="25" t="s">
        <v>602</v>
      </c>
      <c r="B42" s="295"/>
      <c r="C42" s="92">
        <f t="shared" ref="C42:P42" si="8">(C8-B8)/(C$29-B$29)*C$63</f>
        <v>4.0888055248746256E-3</v>
      </c>
      <c r="D42" s="92">
        <f t="shared" si="8"/>
        <v>1.3329597546275222E-2</v>
      </c>
      <c r="E42" s="92">
        <f t="shared" si="8"/>
        <v>-3.4252964967441883E-3</v>
      </c>
      <c r="F42" s="92">
        <f t="shared" si="8"/>
        <v>-3.8693804721152435E-2</v>
      </c>
      <c r="G42" s="92">
        <f t="shared" si="8"/>
        <v>-1.6713619830673765E-2</v>
      </c>
      <c r="H42" s="92">
        <f t="shared" si="8"/>
        <v>2.2022887585309989E-2</v>
      </c>
      <c r="I42" s="92">
        <f t="shared" si="8"/>
        <v>4.6309551334417595E-2</v>
      </c>
      <c r="J42" s="92">
        <f t="shared" si="8"/>
        <v>1.7314162362889605E-2</v>
      </c>
      <c r="K42" s="92">
        <f t="shared" si="8"/>
        <v>1.3726555166351056E-2</v>
      </c>
      <c r="L42" s="92">
        <f t="shared" si="8"/>
        <v>2.8187202553348507E-2</v>
      </c>
      <c r="M42" s="92">
        <f t="shared" si="8"/>
        <v>3.659872916721877E-2</v>
      </c>
      <c r="N42" s="92">
        <f t="shared" si="8"/>
        <v>-4.0778220360924104E-3</v>
      </c>
      <c r="O42" s="92">
        <f t="shared" si="8"/>
        <v>3.5214398953656967E-2</v>
      </c>
      <c r="P42" s="92">
        <f t="shared" si="8"/>
        <v>-2.3372970710060212E-2</v>
      </c>
    </row>
    <row r="43" spans="1:18" x14ac:dyDescent="0.2">
      <c r="A43" s="25" t="s">
        <v>603</v>
      </c>
      <c r="B43" s="295"/>
      <c r="C43" s="92">
        <f t="shared" ref="C43:P43" si="9">(C9-B9)/(C$29-B$29)*C$63</f>
        <v>-4.3037073725964842E-4</v>
      </c>
      <c r="D43" s="92">
        <f t="shared" si="9"/>
        <v>-1.5320593474089914E-3</v>
      </c>
      <c r="E43" s="92">
        <f t="shared" si="9"/>
        <v>-1.4710490838025321E-3</v>
      </c>
      <c r="F43" s="92">
        <f t="shared" si="9"/>
        <v>-1.5441542183872389E-3</v>
      </c>
      <c r="G43" s="92">
        <f t="shared" si="9"/>
        <v>-1.6362746113434711E-3</v>
      </c>
      <c r="H43" s="92">
        <f t="shared" si="9"/>
        <v>-1.3577979157605986E-3</v>
      </c>
      <c r="I43" s="92">
        <f t="shared" si="9"/>
        <v>-1.7826586781720455E-3</v>
      </c>
      <c r="J43" s="92">
        <f t="shared" si="9"/>
        <v>-1.4983095179238333E-3</v>
      </c>
      <c r="K43" s="92">
        <f t="shared" si="9"/>
        <v>-1.4333899010733789E-3</v>
      </c>
      <c r="L43" s="92">
        <f t="shared" si="9"/>
        <v>-1.1328540019039403E-3</v>
      </c>
      <c r="M43" s="92">
        <f t="shared" si="9"/>
        <v>-8.6177705631334959E-4</v>
      </c>
      <c r="N43" s="92">
        <f t="shared" si="9"/>
        <v>-1.6231009815549607E-3</v>
      </c>
      <c r="O43" s="92">
        <f t="shared" si="9"/>
        <v>-1.6296432987487112E-3</v>
      </c>
      <c r="P43" s="92">
        <f t="shared" si="9"/>
        <v>5.3964147037445379E-4</v>
      </c>
    </row>
    <row r="44" spans="1:18" x14ac:dyDescent="0.2">
      <c r="A44" s="26" t="s">
        <v>604</v>
      </c>
      <c r="B44" s="295"/>
      <c r="C44" s="92">
        <f t="shared" ref="C44:P44" si="10">(C10-B10)/(C$29-B$29)*C$63</f>
        <v>-3.3928702038203099E-4</v>
      </c>
      <c r="D44" s="92">
        <f t="shared" si="10"/>
        <v>-1.2078344152305349E-3</v>
      </c>
      <c r="E44" s="92">
        <f t="shared" si="10"/>
        <v>-1.1597311818705085E-3</v>
      </c>
      <c r="F44" s="92">
        <f t="shared" si="10"/>
        <v>-1.2173653119559064E-3</v>
      </c>
      <c r="G44" s="92">
        <f t="shared" si="10"/>
        <v>-1.2899860363213109E-3</v>
      </c>
      <c r="H44" s="92">
        <f t="shared" si="10"/>
        <v>-1.0414630187598286E-3</v>
      </c>
      <c r="I44" s="92">
        <f t="shared" si="10"/>
        <v>-1.4442133156802131E-3</v>
      </c>
      <c r="J44" s="92">
        <f t="shared" si="10"/>
        <v>-1.2497759089679483E-3</v>
      </c>
      <c r="K44" s="92">
        <f t="shared" si="10"/>
        <v>-1.2766745528336937E-3</v>
      </c>
      <c r="L44" s="92">
        <f t="shared" si="10"/>
        <v>-1.1772412021351247E-3</v>
      </c>
      <c r="M44" s="92">
        <f t="shared" si="10"/>
        <v>-8.7854889547246001E-4</v>
      </c>
      <c r="N44" s="92">
        <f t="shared" si="10"/>
        <v>-1.4829316574214084E-3</v>
      </c>
      <c r="O44" s="92">
        <f t="shared" si="10"/>
        <v>-1.3077728445896161E-3</v>
      </c>
      <c r="P44" s="92">
        <f t="shared" si="10"/>
        <v>5.2817223815725893E-4</v>
      </c>
    </row>
    <row r="45" spans="1:18" x14ac:dyDescent="0.2">
      <c r="A45" s="26" t="s">
        <v>2</v>
      </c>
      <c r="B45" s="295"/>
      <c r="C45" s="92">
        <f t="shared" ref="C45:P45" si="11">(C11-B11)/(C$29-B$29)*C$63</f>
        <v>-9.1083716877617403E-5</v>
      </c>
      <c r="D45" s="92">
        <f t="shared" si="11"/>
        <v>-3.2422493217845651E-4</v>
      </c>
      <c r="E45" s="92">
        <f t="shared" si="11"/>
        <v>-3.1131790193202372E-4</v>
      </c>
      <c r="F45" s="92">
        <f t="shared" si="11"/>
        <v>-3.2678890643133272E-4</v>
      </c>
      <c r="G45" s="92">
        <f t="shared" si="11"/>
        <v>-3.4628857502216041E-4</v>
      </c>
      <c r="H45" s="92">
        <f t="shared" si="11"/>
        <v>-3.1633489700076987E-4</v>
      </c>
      <c r="I45" s="92">
        <f t="shared" si="11"/>
        <v>-3.3844536249183266E-4</v>
      </c>
      <c r="J45" s="92">
        <f t="shared" si="11"/>
        <v>-2.4853360895588518E-4</v>
      </c>
      <c r="K45" s="92">
        <f t="shared" si="11"/>
        <v>-1.5671534823968501E-4</v>
      </c>
      <c r="L45" s="92">
        <f t="shared" si="11"/>
        <v>4.4387200231184349E-5</v>
      </c>
      <c r="M45" s="92">
        <f t="shared" si="11"/>
        <v>1.6771839159110454E-5</v>
      </c>
      <c r="N45" s="92">
        <f t="shared" si="11"/>
        <v>-1.4016932413355227E-4</v>
      </c>
      <c r="O45" s="92">
        <f t="shared" si="11"/>
        <v>-3.2187045415909513E-4</v>
      </c>
      <c r="P45" s="92">
        <f t="shared" si="11"/>
        <v>1.146923221719489E-5</v>
      </c>
    </row>
    <row r="46" spans="1:18" x14ac:dyDescent="0.2">
      <c r="A46" s="47" t="s">
        <v>582</v>
      </c>
      <c r="B46" s="295"/>
      <c r="C46" s="92">
        <f t="shared" ref="C46:P46" si="12">(C12-B12)/(C$29-B$29)*C$63</f>
        <v>1.0113995846509704E-5</v>
      </c>
      <c r="D46" s="92">
        <f t="shared" si="12"/>
        <v>1.7645287828778025E-3</v>
      </c>
      <c r="E46" s="92">
        <f t="shared" si="12"/>
        <v>2.4500266732723415E-5</v>
      </c>
      <c r="F46" s="92">
        <f t="shared" si="12"/>
        <v>-9.3323115670451042E-5</v>
      </c>
      <c r="G46" s="92">
        <f t="shared" si="12"/>
        <v>-1.8188241616104994E-3</v>
      </c>
      <c r="H46" s="92">
        <f t="shared" si="12"/>
        <v>-4.8406263460364383E-4</v>
      </c>
      <c r="I46" s="92">
        <f t="shared" si="12"/>
        <v>6.991616244461479E-4</v>
      </c>
      <c r="J46" s="92">
        <f t="shared" si="12"/>
        <v>1.5702729253304302E-4</v>
      </c>
      <c r="K46" s="92">
        <f t="shared" si="12"/>
        <v>6.7740151003668205E-4</v>
      </c>
      <c r="L46" s="92">
        <f t="shared" si="12"/>
        <v>9.1205232809270947E-4</v>
      </c>
      <c r="M46" s="92">
        <f t="shared" si="12"/>
        <v>2.3515447130943758E-3</v>
      </c>
      <c r="N46" s="92">
        <f t="shared" si="12"/>
        <v>2.1028934884517376E-3</v>
      </c>
      <c r="O46" s="92">
        <f t="shared" si="12"/>
        <v>2.3192907975983176E-3</v>
      </c>
      <c r="P46" s="92">
        <f t="shared" si="12"/>
        <v>1.8740511477356124E-3</v>
      </c>
    </row>
    <row r="47" spans="1:18" x14ac:dyDescent="0.2">
      <c r="A47" t="s">
        <v>605</v>
      </c>
      <c r="B47" s="295"/>
      <c r="C47" s="92">
        <f t="shared" ref="C47:P47" si="13">(C13-B13)/(C$29-B$29)*C$63</f>
        <v>-3.6488986843845807E-2</v>
      </c>
      <c r="D47" s="92">
        <f t="shared" si="13"/>
        <v>-1.935005404664885E-2</v>
      </c>
      <c r="E47" s="92">
        <f t="shared" si="13"/>
        <v>-5.0641262374881341E-2</v>
      </c>
      <c r="F47" s="92">
        <f t="shared" si="13"/>
        <v>-7.9105773549721758E-2</v>
      </c>
      <c r="G47" s="92">
        <f t="shared" si="13"/>
        <v>-9.8751376686911441E-4</v>
      </c>
      <c r="H47" s="92">
        <f t="shared" si="13"/>
        <v>4.5022533695343134E-2</v>
      </c>
      <c r="I47" s="92">
        <f t="shared" si="13"/>
        <v>-3.0628277157112574E-3</v>
      </c>
      <c r="J47" s="92">
        <f t="shared" si="13"/>
        <v>-3.1036712029313681E-2</v>
      </c>
      <c r="K47" s="92">
        <f t="shared" si="13"/>
        <v>8.7413816659110397E-2</v>
      </c>
      <c r="L47" s="92">
        <f t="shared" si="13"/>
        <v>1.5452946914271921E-2</v>
      </c>
      <c r="M47" s="92">
        <f t="shared" si="13"/>
        <v>1.4966363013324399E-2</v>
      </c>
      <c r="N47" s="92">
        <f t="shared" si="13"/>
        <v>2.0625708482902034E-2</v>
      </c>
      <c r="O47" s="92">
        <f t="shared" si="13"/>
        <v>-3.5043736976779948E-2</v>
      </c>
      <c r="P47" s="92">
        <f t="shared" si="13"/>
        <v>3.0845217953042906E-2</v>
      </c>
    </row>
    <row r="48" spans="1:18" x14ac:dyDescent="0.2">
      <c r="A48" s="25" t="s">
        <v>25</v>
      </c>
      <c r="B48" s="295"/>
      <c r="C48" s="92">
        <f t="shared" ref="C48:P48" si="14">(C14-B14)/(C$29-B$29)*C$63</f>
        <v>-2.6278257863847909E-2</v>
      </c>
      <c r="D48" s="92">
        <f t="shared" si="14"/>
        <v>-2.994136326220995E-2</v>
      </c>
      <c r="E48" s="92">
        <f t="shared" si="14"/>
        <v>-6.4369067857438886E-2</v>
      </c>
      <c r="F48" s="92">
        <f t="shared" si="14"/>
        <v>-5.34189847498611E-2</v>
      </c>
      <c r="G48" s="92">
        <f t="shared" si="14"/>
        <v>3.6748157639185196E-4</v>
      </c>
      <c r="H48" s="92">
        <f t="shared" si="14"/>
        <v>4.5683970117468527E-3</v>
      </c>
      <c r="I48" s="92">
        <f t="shared" si="14"/>
        <v>-1.126184796033736E-2</v>
      </c>
      <c r="J48" s="92">
        <f t="shared" si="14"/>
        <v>-2.4796356716997099E-2</v>
      </c>
      <c r="K48" s="92">
        <f t="shared" si="14"/>
        <v>2.4461385586824945E-2</v>
      </c>
      <c r="L48" s="92">
        <f t="shared" si="14"/>
        <v>1.5716645952884231E-2</v>
      </c>
      <c r="M48" s="92">
        <f t="shared" si="14"/>
        <v>2.5658033525016586E-2</v>
      </c>
      <c r="N48" s="92">
        <f t="shared" si="14"/>
        <v>1.048975629937518E-2</v>
      </c>
      <c r="O48" s="92">
        <f t="shared" si="14"/>
        <v>4.9491696425456419E-4</v>
      </c>
      <c r="P48" s="92">
        <f t="shared" si="14"/>
        <v>-1.0310829574422952E-3</v>
      </c>
    </row>
    <row r="49" spans="1:16" x14ac:dyDescent="0.2">
      <c r="A49" s="25" t="s">
        <v>2</v>
      </c>
      <c r="B49" s="295"/>
      <c r="C49" s="92">
        <f t="shared" ref="C49:P49" si="15">(C15-B15)/(C$29-B$29)*C$63</f>
        <v>-1.0210749981546637E-2</v>
      </c>
      <c r="D49" s="92">
        <f t="shared" si="15"/>
        <v>1.0591323678911781E-2</v>
      </c>
      <c r="E49" s="92">
        <f t="shared" si="15"/>
        <v>1.3727805482557549E-2</v>
      </c>
      <c r="F49" s="92">
        <f t="shared" si="15"/>
        <v>-2.5686788799860669E-2</v>
      </c>
      <c r="G49" s="92">
        <f t="shared" si="15"/>
        <v>-1.3549953432609662E-3</v>
      </c>
      <c r="H49" s="92">
        <f t="shared" si="15"/>
        <v>4.0454136683596285E-2</v>
      </c>
      <c r="I49" s="92">
        <f t="shared" si="15"/>
        <v>8.1990202446261019E-3</v>
      </c>
      <c r="J49" s="92">
        <f t="shared" si="15"/>
        <v>-6.2403553123165818E-3</v>
      </c>
      <c r="K49" s="92">
        <f t="shared" si="15"/>
        <v>6.2952431072285445E-2</v>
      </c>
      <c r="L49" s="92">
        <f t="shared" si="15"/>
        <v>-2.6370636867592909E-4</v>
      </c>
      <c r="M49" s="92">
        <f t="shared" si="15"/>
        <v>-1.0691663750217018E-2</v>
      </c>
      <c r="N49" s="92">
        <f t="shared" si="15"/>
        <v>1.0135952183526854E-2</v>
      </c>
      <c r="O49" s="92">
        <f t="shared" si="15"/>
        <v>-3.5538653941034511E-2</v>
      </c>
      <c r="P49" s="92">
        <f t="shared" si="15"/>
        <v>3.1876300910485204E-2</v>
      </c>
    </row>
    <row r="50" spans="1:16" x14ac:dyDescent="0.2">
      <c r="A50" t="s">
        <v>606</v>
      </c>
      <c r="B50" s="295"/>
      <c r="C50" s="92">
        <f t="shared" ref="C50:P50" si="16">(C16-B16)/(C$29-B$29)*C$63</f>
        <v>-3.2348383624201979E-3</v>
      </c>
      <c r="D50" s="92">
        <f t="shared" si="16"/>
        <v>1.9472219190141487E-3</v>
      </c>
      <c r="E50" s="92">
        <f t="shared" si="16"/>
        <v>-3.6913748109393164E-3</v>
      </c>
      <c r="F50" s="92">
        <f t="shared" si="16"/>
        <v>3.8963628379576299E-4</v>
      </c>
      <c r="G50" s="92">
        <f t="shared" si="16"/>
        <v>7.8645655771456633E-3</v>
      </c>
      <c r="H50" s="92">
        <f t="shared" si="16"/>
        <v>-4.0611991207213085E-3</v>
      </c>
      <c r="I50" s="92">
        <f t="shared" si="16"/>
        <v>1.5680722441992388E-4</v>
      </c>
      <c r="J50" s="92">
        <f t="shared" si="16"/>
        <v>1.1958686420452239E-3</v>
      </c>
      <c r="K50" s="92">
        <f t="shared" si="16"/>
        <v>-9.5448470571639198E-3</v>
      </c>
      <c r="L50" s="92">
        <f t="shared" si="16"/>
        <v>-1.4650092834522704E-2</v>
      </c>
      <c r="M50" s="92">
        <f t="shared" si="16"/>
        <v>9.5818774750379646E-3</v>
      </c>
      <c r="N50" s="92">
        <f t="shared" si="16"/>
        <v>1.2831381380254853E-2</v>
      </c>
      <c r="O50" s="92">
        <f t="shared" si="16"/>
        <v>-2.7607289697148233E-3</v>
      </c>
      <c r="P50" s="92">
        <f t="shared" si="16"/>
        <v>-8.7956929906750196E-4</v>
      </c>
    </row>
    <row r="51" spans="1:16" s="293" customFormat="1" ht="20.100000000000001" customHeight="1" x14ac:dyDescent="0.2">
      <c r="A51" s="293" t="s">
        <v>607</v>
      </c>
      <c r="B51" s="340"/>
      <c r="C51" s="92">
        <f t="shared" ref="C51:P51" si="17">(C17-B17)/(C$29-B$29)*C$63</f>
        <v>-1.9367348225727558E-2</v>
      </c>
      <c r="D51" s="92">
        <f t="shared" si="17"/>
        <v>-3.9011706520333108E-3</v>
      </c>
      <c r="E51" s="92">
        <f t="shared" si="17"/>
        <v>-5.9868929622865337E-2</v>
      </c>
      <c r="F51" s="92">
        <f t="shared" si="17"/>
        <v>-0.11691793321241596</v>
      </c>
      <c r="G51" s="92">
        <f t="shared" si="17"/>
        <v>-1.8427923591294693E-2</v>
      </c>
      <c r="H51" s="92">
        <f t="shared" si="17"/>
        <v>5.4152613872068579E-2</v>
      </c>
      <c r="I51" s="92">
        <f t="shared" si="17"/>
        <v>3.5257310067321787E-2</v>
      </c>
      <c r="J51" s="92">
        <f t="shared" si="17"/>
        <v>-1.092564971826687E-2</v>
      </c>
      <c r="K51" s="92">
        <f t="shared" si="17"/>
        <v>9.5240167164695702E-2</v>
      </c>
      <c r="L51" s="92">
        <f t="shared" si="17"/>
        <v>3.2796229274538333E-2</v>
      </c>
      <c r="M51" s="92">
        <f t="shared" si="17"/>
        <v>7.4301580183792945E-2</v>
      </c>
      <c r="N51" s="92">
        <f t="shared" si="17"/>
        <v>2.7162884592508738E-2</v>
      </c>
      <c r="O51" s="92">
        <f t="shared" si="17"/>
        <v>1.1261364775301472E-2</v>
      </c>
      <c r="P51" s="92">
        <f t="shared" si="17"/>
        <v>1.0067221316064955E-2</v>
      </c>
    </row>
    <row r="52" spans="1:16" x14ac:dyDescent="0.2">
      <c r="A52" t="s">
        <v>608</v>
      </c>
      <c r="B52" s="295"/>
      <c r="C52" s="92">
        <f t="shared" ref="C52:P52" si="18">(C18-B18)/(C$29-B$29)*C$63</f>
        <v>1.4943862020160813E-3</v>
      </c>
      <c r="D52" s="92">
        <f t="shared" si="18"/>
        <v>-1.1985691927853587E-2</v>
      </c>
      <c r="E52" s="92">
        <f t="shared" si="18"/>
        <v>-2.6041961495387903E-2</v>
      </c>
      <c r="F52" s="92">
        <f t="shared" si="18"/>
        <v>-4.2168189557214672E-2</v>
      </c>
      <c r="G52" s="92">
        <f t="shared" si="18"/>
        <v>2.5254342170546243E-2</v>
      </c>
      <c r="H52" s="92">
        <f t="shared" si="18"/>
        <v>7.7424963042805633E-2</v>
      </c>
      <c r="I52" s="92">
        <f t="shared" si="18"/>
        <v>4.1648732444422576E-2</v>
      </c>
      <c r="J52" s="92">
        <f t="shared" si="18"/>
        <v>-1.9644828056304284E-2</v>
      </c>
      <c r="K52" s="92">
        <f t="shared" si="18"/>
        <v>5.2163569985888961E-2</v>
      </c>
      <c r="L52" s="92">
        <f t="shared" si="18"/>
        <v>7.0971552433587007E-2</v>
      </c>
      <c r="M52" s="92">
        <f t="shared" si="18"/>
        <v>-2.2710875535305937E-2</v>
      </c>
      <c r="N52" s="92">
        <f t="shared" si="18"/>
        <v>-5.2586924729377253E-2</v>
      </c>
      <c r="O52" s="92">
        <f t="shared" si="18"/>
        <v>-2.7662578789961048E-2</v>
      </c>
      <c r="P52" s="92">
        <f t="shared" si="18"/>
        <v>-6.2813354231947699E-2</v>
      </c>
    </row>
    <row r="53" spans="1:16" x14ac:dyDescent="0.2">
      <c r="A53" s="25" t="s">
        <v>196</v>
      </c>
      <c r="B53" s="295"/>
      <c r="C53" s="92">
        <f t="shared" ref="C53:P53" si="19">(C19-B19)/(C$29-B$29)*C$63</f>
        <v>3.8618977917907571E-3</v>
      </c>
      <c r="D53" s="92">
        <f t="shared" si="19"/>
        <v>-2.4910134863224184E-2</v>
      </c>
      <c r="E53" s="92">
        <f t="shared" si="19"/>
        <v>-6.6339009592868104E-3</v>
      </c>
      <c r="F53" s="92">
        <f t="shared" si="19"/>
        <v>-3.7942746553317457E-3</v>
      </c>
      <c r="G53" s="92">
        <f t="shared" si="19"/>
        <v>7.3064486420920472E-3</v>
      </c>
      <c r="H53" s="92">
        <f t="shared" si="19"/>
        <v>-1.3469234442432521E-2</v>
      </c>
      <c r="I53" s="92">
        <f t="shared" si="19"/>
        <v>2.5191707119221881E-3</v>
      </c>
      <c r="J53" s="92">
        <f t="shared" si="19"/>
        <v>-1.1632993730090551E-3</v>
      </c>
      <c r="K53" s="92">
        <f t="shared" si="19"/>
        <v>-1.7995847983408352E-3</v>
      </c>
      <c r="L53" s="92">
        <f t="shared" si="19"/>
        <v>8.7021269147152403E-3</v>
      </c>
      <c r="M53" s="92">
        <f t="shared" si="19"/>
        <v>1.5443554123445027E-2</v>
      </c>
      <c r="N53" s="92">
        <f t="shared" si="19"/>
        <v>-9.5865943500238315E-3</v>
      </c>
      <c r="O53" s="92">
        <f t="shared" si="19"/>
        <v>-8.7046018099471937E-3</v>
      </c>
      <c r="P53" s="92">
        <f t="shared" si="19"/>
        <v>-7.3814681171510679E-3</v>
      </c>
    </row>
    <row r="54" spans="1:16" x14ac:dyDescent="0.2">
      <c r="A54" s="25" t="s">
        <v>615</v>
      </c>
      <c r="B54" s="295"/>
      <c r="C54" s="92">
        <f t="shared" ref="C54:P54" si="20">(C20-B20)/(C$29-B$29)*C$63</f>
        <v>2.9400050577329771E-3</v>
      </c>
      <c r="D54" s="92">
        <f t="shared" si="20"/>
        <v>-1.3941323155338492E-2</v>
      </c>
      <c r="E54" s="92">
        <f t="shared" si="20"/>
        <v>-2.5993137859155182E-3</v>
      </c>
      <c r="F54" s="92">
        <f t="shared" si="20"/>
        <v>-3.0266367283876224E-3</v>
      </c>
      <c r="G54" s="92">
        <f t="shared" si="20"/>
        <v>-1.6948996594343413E-3</v>
      </c>
      <c r="H54" s="92">
        <f t="shared" si="20"/>
        <v>2.4280622753556703E-4</v>
      </c>
      <c r="I54" s="92">
        <f t="shared" si="20"/>
        <v>2.0794047142795929E-3</v>
      </c>
      <c r="J54" s="92">
        <f t="shared" si="20"/>
        <v>-2.0069502495306439E-3</v>
      </c>
      <c r="K54" s="92">
        <f t="shared" si="20"/>
        <v>-3.5281188630829066E-3</v>
      </c>
      <c r="L54" s="92">
        <f t="shared" si="20"/>
        <v>-3.3276422658329091E-3</v>
      </c>
      <c r="M54" s="92">
        <f t="shared" si="20"/>
        <v>1.7164139948472111E-3</v>
      </c>
      <c r="N54" s="92">
        <f t="shared" si="20"/>
        <v>3.9741667781871401E-3</v>
      </c>
      <c r="O54" s="92">
        <f t="shared" si="20"/>
        <v>7.4667210529433847E-5</v>
      </c>
      <c r="P54" s="92">
        <f t="shared" si="20"/>
        <v>-2.0813141326046216E-3</v>
      </c>
    </row>
    <row r="55" spans="1:16" x14ac:dyDescent="0.2">
      <c r="A55" s="25" t="s">
        <v>616</v>
      </c>
      <c r="B55" s="295"/>
      <c r="C55" s="92">
        <f t="shared" ref="C55:P55" si="21">(C21-B21)/(C$29-B$29)*C$63</f>
        <v>9.4607496735239233E-3</v>
      </c>
      <c r="D55" s="92">
        <f t="shared" si="21"/>
        <v>-6.9923213492709543E-3</v>
      </c>
      <c r="E55" s="92">
        <f t="shared" si="21"/>
        <v>-1.3293685521666271E-3</v>
      </c>
      <c r="F55" s="92">
        <f t="shared" si="21"/>
        <v>-1.0049264099387783E-2</v>
      </c>
      <c r="G55" s="92">
        <f t="shared" si="21"/>
        <v>-2.5457878349917406E-3</v>
      </c>
      <c r="H55" s="92">
        <f t="shared" si="21"/>
        <v>2.7232612149664646E-3</v>
      </c>
      <c r="I55" s="92">
        <f t="shared" si="21"/>
        <v>-9.5249098739425247E-4</v>
      </c>
      <c r="J55" s="92">
        <f t="shared" si="21"/>
        <v>3.2277956270754086E-4</v>
      </c>
      <c r="K55" s="92">
        <f t="shared" si="21"/>
        <v>-5.8420560407247978E-5</v>
      </c>
      <c r="L55" s="92">
        <f t="shared" si="21"/>
        <v>1.6503638233095793E-4</v>
      </c>
      <c r="M55" s="92">
        <f t="shared" si="21"/>
        <v>2.2936986026464903E-3</v>
      </c>
      <c r="N55" s="92">
        <f t="shared" si="21"/>
        <v>2.6963487109109979E-3</v>
      </c>
      <c r="O55" s="92">
        <f t="shared" si="21"/>
        <v>-1.1198100236501343E-3</v>
      </c>
      <c r="P55" s="92">
        <f t="shared" si="21"/>
        <v>-3.5904232773641158E-3</v>
      </c>
    </row>
    <row r="56" spans="1:16" x14ac:dyDescent="0.2">
      <c r="A56" s="25" t="s">
        <v>545</v>
      </c>
      <c r="B56" s="295"/>
      <c r="C56" s="92">
        <f t="shared" ref="C56:P56" si="22">(C22-B22)/(C$29-B$29)*C$63</f>
        <v>-1.4145159120614188E-2</v>
      </c>
      <c r="D56" s="92">
        <f t="shared" si="22"/>
        <v>3.2783238110489409E-2</v>
      </c>
      <c r="E56" s="92">
        <f t="shared" si="22"/>
        <v>-1.4953788216029064E-2</v>
      </c>
      <c r="F56" s="92">
        <f t="shared" si="22"/>
        <v>-2.4394778619457151E-2</v>
      </c>
      <c r="G56" s="92">
        <f t="shared" si="22"/>
        <v>2.2290460471857666E-2</v>
      </c>
      <c r="H56" s="92">
        <f t="shared" si="22"/>
        <v>8.8978431530393878E-2</v>
      </c>
      <c r="I56" s="92">
        <f t="shared" si="22"/>
        <v>3.8256791790142373E-2</v>
      </c>
      <c r="J56" s="92">
        <f t="shared" si="22"/>
        <v>-1.5757956465848596E-2</v>
      </c>
      <c r="K56" s="92">
        <f t="shared" si="22"/>
        <v>5.63751337480419E-2</v>
      </c>
      <c r="L56" s="92">
        <f t="shared" si="22"/>
        <v>6.4120141971017758E-2</v>
      </c>
      <c r="M56" s="92">
        <f t="shared" si="22"/>
        <v>-4.1912924100006986E-2</v>
      </c>
      <c r="N56" s="92">
        <f t="shared" si="22"/>
        <v>-5.071387305735759E-2</v>
      </c>
      <c r="O56" s="92">
        <f t="shared" si="22"/>
        <v>-1.9456628213270898E-2</v>
      </c>
      <c r="P56" s="92">
        <f t="shared" si="22"/>
        <v>-5.0430142737159157E-2</v>
      </c>
    </row>
    <row r="57" spans="1:16" x14ac:dyDescent="0.2">
      <c r="A57" s="25" t="s">
        <v>617</v>
      </c>
      <c r="B57" s="295"/>
      <c r="C57" s="92">
        <f t="shared" ref="C57:P57" si="23">(C23-B23)/(C$29-B$29)*C$63</f>
        <v>-6.2308969912677238E-4</v>
      </c>
      <c r="D57" s="92">
        <f t="shared" si="23"/>
        <v>1.0748520413688873E-3</v>
      </c>
      <c r="E57" s="92">
        <f t="shared" si="23"/>
        <v>-5.256023647961718E-4</v>
      </c>
      <c r="F57" s="92">
        <f t="shared" si="23"/>
        <v>-9.0325059252675702E-4</v>
      </c>
      <c r="G57" s="92">
        <f t="shared" si="23"/>
        <v>-1.0187740568763369E-4</v>
      </c>
      <c r="H57" s="92">
        <f t="shared" si="23"/>
        <v>-1.0502729007189676E-3</v>
      </c>
      <c r="I57" s="92">
        <f t="shared" si="23"/>
        <v>-2.5418332869649694E-4</v>
      </c>
      <c r="J57" s="92">
        <f t="shared" si="23"/>
        <v>-1.0393652849771757E-3</v>
      </c>
      <c r="K57" s="92">
        <f t="shared" si="23"/>
        <v>1.1745614308936443E-3</v>
      </c>
      <c r="L57" s="92">
        <f t="shared" si="23"/>
        <v>1.3118885150979964E-3</v>
      </c>
      <c r="M57" s="92">
        <f t="shared" si="23"/>
        <v>-2.5162322734405415E-4</v>
      </c>
      <c r="N57" s="92">
        <f t="shared" si="23"/>
        <v>1.043034876437525E-3</v>
      </c>
      <c r="O57" s="92">
        <f t="shared" si="23"/>
        <v>1.5437689551356059E-3</v>
      </c>
      <c r="P57" s="92">
        <f t="shared" si="23"/>
        <v>6.6999827767928906E-4</v>
      </c>
    </row>
    <row r="58" spans="1:16" x14ac:dyDescent="0.2">
      <c r="A58" t="s">
        <v>609</v>
      </c>
      <c r="B58" s="295"/>
      <c r="C58" s="92">
        <f t="shared" ref="C58:P58" si="24">(C24-B24)/(C$29-B$29)*C$63</f>
        <v>1.4091871190949103E-2</v>
      </c>
      <c r="D58" s="92">
        <f t="shared" si="24"/>
        <v>-3.7903293177672263E-2</v>
      </c>
      <c r="E58" s="92">
        <f t="shared" si="24"/>
        <v>-2.076982958541404E-2</v>
      </c>
      <c r="F58" s="92">
        <f t="shared" si="24"/>
        <v>-8.5158668559587425E-2</v>
      </c>
      <c r="G58" s="92">
        <f t="shared" si="24"/>
        <v>6.1575926293539023E-3</v>
      </c>
      <c r="H58" s="92">
        <f t="shared" si="24"/>
        <v>4.7210202276605058E-2</v>
      </c>
      <c r="I58" s="92">
        <f t="shared" si="24"/>
        <v>6.3830284681260716E-2</v>
      </c>
      <c r="J58" s="92">
        <f t="shared" si="24"/>
        <v>1.2509603051658894E-2</v>
      </c>
      <c r="K58" s="92">
        <f t="shared" si="24"/>
        <v>8.7423202486610313E-2</v>
      </c>
      <c r="L58" s="92">
        <f t="shared" si="24"/>
        <v>1.9675415400569218E-2</v>
      </c>
      <c r="M58" s="92">
        <f t="shared" si="24"/>
        <v>6.2110640452337135E-2</v>
      </c>
      <c r="N58" s="92">
        <f t="shared" si="24"/>
        <v>-1.2658282514991901E-2</v>
      </c>
      <c r="O58" s="92">
        <f t="shared" si="24"/>
        <v>-3.5417011599144642E-2</v>
      </c>
      <c r="P58" s="92">
        <f t="shared" si="24"/>
        <v>1.0713655365011359E-2</v>
      </c>
    </row>
    <row r="59" spans="1:16" x14ac:dyDescent="0.2">
      <c r="A59" s="25" t="s">
        <v>618</v>
      </c>
      <c r="B59" s="295"/>
      <c r="C59" s="92">
        <f t="shared" ref="C59:P59" si="25">(C25-B25)/(C$29-B$29)*C$63</f>
        <v>1.7869937800693173E-3</v>
      </c>
      <c r="D59" s="92">
        <f t="shared" si="25"/>
        <v>9.2497755866508737E-3</v>
      </c>
      <c r="E59" s="92">
        <f t="shared" si="25"/>
        <v>-4.6557936475949034E-4</v>
      </c>
      <c r="F59" s="92">
        <f t="shared" si="25"/>
        <v>-2.244842616343359E-2</v>
      </c>
      <c r="G59" s="92">
        <f t="shared" si="25"/>
        <v>-5.9476568664607677E-3</v>
      </c>
      <c r="H59" s="92">
        <f t="shared" si="25"/>
        <v>7.323875706734477E-3</v>
      </c>
      <c r="I59" s="92">
        <f t="shared" si="25"/>
        <v>1.3148730003982432E-2</v>
      </c>
      <c r="J59" s="92">
        <f t="shared" si="25"/>
        <v>-3.034597038227344E-3</v>
      </c>
      <c r="K59" s="92">
        <f t="shared" si="25"/>
        <v>1.2510158138140241E-2</v>
      </c>
      <c r="L59" s="92">
        <f t="shared" si="25"/>
        <v>-5.0577438955523417E-4</v>
      </c>
      <c r="M59" s="92">
        <f t="shared" si="25"/>
        <v>4.2646246651041244E-3</v>
      </c>
      <c r="N59" s="92">
        <f t="shared" si="25"/>
        <v>-4.8343024679695958E-3</v>
      </c>
      <c r="O59" s="92">
        <f t="shared" si="25"/>
        <v>-3.0266752089944588E-3</v>
      </c>
      <c r="P59" s="92">
        <f t="shared" si="25"/>
        <v>-5.3667312303722304E-3</v>
      </c>
    </row>
    <row r="60" spans="1:16" x14ac:dyDescent="0.2">
      <c r="A60" s="25" t="s">
        <v>497</v>
      </c>
      <c r="B60" s="295"/>
      <c r="C60" s="92">
        <f t="shared" ref="C60:P60" si="26">(C26-B26)/(C$29-B$29)*C$63</f>
        <v>3.0743061116298955E-2</v>
      </c>
      <c r="D60" s="92">
        <f t="shared" si="26"/>
        <v>-7.7704423841433667E-2</v>
      </c>
      <c r="E60" s="92">
        <f t="shared" si="26"/>
        <v>-3.9462043627782446E-2</v>
      </c>
      <c r="F60" s="92">
        <f t="shared" si="26"/>
        <v>-4.2579818691837988E-3</v>
      </c>
      <c r="G60" s="92">
        <f t="shared" si="26"/>
        <v>3.4293046917072766E-2</v>
      </c>
      <c r="H60" s="92">
        <f t="shared" si="26"/>
        <v>-1.9102053868639415E-2</v>
      </c>
      <c r="I60" s="92">
        <f t="shared" si="26"/>
        <v>2.6112257716265018E-3</v>
      </c>
      <c r="J60" s="92">
        <f t="shared" si="26"/>
        <v>3.9225298714684045E-3</v>
      </c>
      <c r="K60" s="92">
        <f t="shared" si="26"/>
        <v>3.5112473913926135E-3</v>
      </c>
      <c r="L60" s="92">
        <f t="shared" si="26"/>
        <v>-1.0871950356352511E-4</v>
      </c>
      <c r="M60" s="92">
        <f t="shared" si="26"/>
        <v>3.6509937475286726E-2</v>
      </c>
      <c r="N60" s="92">
        <f t="shared" si="26"/>
        <v>-2.9875469369922667E-2</v>
      </c>
      <c r="O60" s="92">
        <f t="shared" si="26"/>
        <v>3.9778167116947564E-3</v>
      </c>
      <c r="P60" s="92">
        <f t="shared" si="26"/>
        <v>-2.6222665664483785E-3</v>
      </c>
    </row>
    <row r="61" spans="1:16" x14ac:dyDescent="0.2">
      <c r="A61" s="25" t="s">
        <v>619</v>
      </c>
      <c r="B61" s="295"/>
      <c r="C61" s="92">
        <f t="shared" ref="C61:P61" si="27">(C27-B27)/(C$29-B$29)*C$63</f>
        <v>-2.3683614524469487E-2</v>
      </c>
      <c r="D61" s="92">
        <f t="shared" si="27"/>
        <v>2.9835910972406985E-2</v>
      </c>
      <c r="E61" s="92">
        <f t="shared" si="27"/>
        <v>1.4199144621214639E-2</v>
      </c>
      <c r="F61" s="92">
        <f t="shared" si="27"/>
        <v>-4.3437682146497569E-2</v>
      </c>
      <c r="G61" s="92">
        <f t="shared" si="27"/>
        <v>-1.0303868898867983E-2</v>
      </c>
      <c r="H61" s="92">
        <f t="shared" si="27"/>
        <v>3.8964716333929991E-2</v>
      </c>
      <c r="I61" s="92">
        <f t="shared" si="27"/>
        <v>2.4741363056327698E-2</v>
      </c>
      <c r="J61" s="92">
        <f t="shared" si="27"/>
        <v>1.7250161845175381E-2</v>
      </c>
      <c r="K61" s="92">
        <f t="shared" si="27"/>
        <v>7.5487506717704059E-2</v>
      </c>
      <c r="L61" s="92">
        <f t="shared" si="27"/>
        <v>1.1149407924373448E-2</v>
      </c>
      <c r="M61" s="92">
        <f t="shared" si="27"/>
        <v>3.8956103962278447E-3</v>
      </c>
      <c r="N61" s="92">
        <f t="shared" si="27"/>
        <v>1.8722754021733883E-2</v>
      </c>
      <c r="O61" s="92">
        <f t="shared" si="27"/>
        <v>-4.3297419748170932E-2</v>
      </c>
      <c r="P61" s="92">
        <f t="shared" si="27"/>
        <v>2.6810194660550409E-2</v>
      </c>
    </row>
    <row r="62" spans="1:16" x14ac:dyDescent="0.2">
      <c r="A62" s="25" t="s">
        <v>616</v>
      </c>
      <c r="B62" s="295"/>
      <c r="C62" s="92">
        <f t="shared" ref="C62:P62" si="28">(C28-B28)/(C$29-B$29)*C$63</f>
        <v>5.2454308190503195E-3</v>
      </c>
      <c r="D62" s="92">
        <f t="shared" si="28"/>
        <v>7.1544410470355223E-4</v>
      </c>
      <c r="E62" s="92">
        <f t="shared" si="28"/>
        <v>4.9586417100239474E-3</v>
      </c>
      <c r="F62" s="92">
        <f t="shared" si="28"/>
        <v>-1.5014563242596089E-2</v>
      </c>
      <c r="G62" s="92">
        <f t="shared" si="28"/>
        <v>-1.1883928522390112E-2</v>
      </c>
      <c r="H62" s="92">
        <f t="shared" si="28"/>
        <v>2.0023655936883201E-2</v>
      </c>
      <c r="I62" s="92">
        <f t="shared" si="28"/>
        <v>2.3328950784878684E-2</v>
      </c>
      <c r="J62" s="92">
        <f t="shared" si="28"/>
        <v>-5.6284767567487855E-3</v>
      </c>
      <c r="K62" s="92">
        <f t="shared" si="28"/>
        <v>-4.085709760626592E-3</v>
      </c>
      <c r="L62" s="92">
        <f t="shared" si="28"/>
        <v>9.1405013693145274E-3</v>
      </c>
      <c r="M62" s="92">
        <f t="shared" si="28"/>
        <v>1.7440481438668783E-2</v>
      </c>
      <c r="N62" s="92">
        <f t="shared" si="28"/>
        <v>3.3287216344438288E-3</v>
      </c>
      <c r="O62" s="92">
        <f t="shared" si="28"/>
        <v>6.9292666463259996E-3</v>
      </c>
      <c r="P62" s="92">
        <f t="shared" si="28"/>
        <v>-8.1075550838321103E-3</v>
      </c>
    </row>
    <row r="63" spans="1:16" s="293" customFormat="1" ht="20.100000000000001" customHeight="1" x14ac:dyDescent="0.2">
      <c r="A63" s="154" t="s">
        <v>610</v>
      </c>
      <c r="B63" s="341"/>
      <c r="C63" s="341">
        <f t="shared" ref="C63:P63" si="29">C29/B29-1</f>
        <v>-3.1964805212595593E-2</v>
      </c>
      <c r="D63" s="341">
        <f t="shared" si="29"/>
        <v>2.201645952448672E-2</v>
      </c>
      <c r="E63" s="341">
        <f t="shared" si="29"/>
        <v>-6.5141089836396437E-2</v>
      </c>
      <c r="F63" s="341">
        <f t="shared" si="29"/>
        <v>-7.3927454210043209E-2</v>
      </c>
      <c r="G63" s="341">
        <f t="shared" si="29"/>
        <v>6.6876056462539246E-4</v>
      </c>
      <c r="H63" s="341">
        <f t="shared" si="29"/>
        <v>8.4367407309056341E-2</v>
      </c>
      <c r="I63" s="341">
        <f t="shared" si="29"/>
        <v>1.3075757830483647E-2</v>
      </c>
      <c r="J63" s="341">
        <f t="shared" si="29"/>
        <v>-4.3080080826230049E-2</v>
      </c>
      <c r="K63" s="341">
        <f t="shared" si="29"/>
        <v>5.998053466397435E-2</v>
      </c>
      <c r="L63" s="341">
        <f t="shared" si="29"/>
        <v>8.4092366307556121E-2</v>
      </c>
      <c r="M63" s="341">
        <f t="shared" si="29"/>
        <v>-1.0519881712048762E-2</v>
      </c>
      <c r="N63" s="341">
        <f t="shared" si="29"/>
        <v>-1.2765702954986025E-2</v>
      </c>
      <c r="O63" s="341">
        <f t="shared" si="29"/>
        <v>1.9015686836933554E-2</v>
      </c>
      <c r="P63" s="341">
        <f t="shared" si="29"/>
        <v>-6.3459761110666757E-2</v>
      </c>
    </row>
    <row r="64" spans="1:16" s="679" customFormat="1" ht="20.100000000000001" customHeight="1" x14ac:dyDescent="0.2">
      <c r="A64" s="293" t="s">
        <v>1390</v>
      </c>
      <c r="B64" s="687"/>
      <c r="C64" s="573" t="s">
        <v>1386</v>
      </c>
      <c r="D64" s="340">
        <f t="shared" ref="D64:P64" si="30">D33/C33-1</f>
        <v>3.0962508856929416E-2</v>
      </c>
      <c r="E64" s="340">
        <f t="shared" si="30"/>
        <v>-6.1574058541169041E-2</v>
      </c>
      <c r="F64" s="340">
        <f t="shared" si="30"/>
        <v>-7.2793329944062179E-2</v>
      </c>
      <c r="G64" s="340">
        <f t="shared" si="30"/>
        <v>3.2536633232316259E-3</v>
      </c>
      <c r="H64" s="340">
        <f t="shared" si="30"/>
        <v>8.3561717162683236E-2</v>
      </c>
      <c r="I64" s="340">
        <f t="shared" si="30"/>
        <v>1.7402441194700247E-2</v>
      </c>
      <c r="J64" s="340">
        <f t="shared" si="30"/>
        <v>-5.0498471609478068E-2</v>
      </c>
      <c r="K64" s="340">
        <f t="shared" si="30"/>
        <v>6.639295576644666E-2</v>
      </c>
      <c r="L64" s="340">
        <f t="shared" si="30"/>
        <v>0.10128704650545206</v>
      </c>
      <c r="M64" s="340">
        <f t="shared" si="30"/>
        <v>2.7336911613788928E-3</v>
      </c>
      <c r="N64" s="340">
        <f t="shared" si="30"/>
        <v>-1.8619532270306438E-2</v>
      </c>
      <c r="O64" s="340">
        <f t="shared" si="30"/>
        <v>2.3371760225165739E-2</v>
      </c>
      <c r="P64" s="340">
        <f t="shared" si="30"/>
        <v>-6.7595075599734433E-2</v>
      </c>
    </row>
    <row r="65" spans="1:18" x14ac:dyDescent="0.2">
      <c r="A65" s="173" t="s">
        <v>292</v>
      </c>
    </row>
    <row r="66" spans="1:18" s="23" customFormat="1" ht="24.95" customHeight="1" x14ac:dyDescent="0.2">
      <c r="A66" s="49" t="str">
        <f>Index!A27</f>
        <v>Table 2t     Palau current price GDP(E) expenditure, FY2007-FY2019</v>
      </c>
      <c r="Q66"/>
      <c r="R66"/>
    </row>
    <row r="67" spans="1:18" ht="20.100000000000001" customHeight="1" x14ac:dyDescent="0.2">
      <c r="A67" s="71" t="s">
        <v>115</v>
      </c>
      <c r="B67" s="34" t="str">
        <f t="shared" ref="B67:N67" si="31">B2</f>
        <v>FY05</v>
      </c>
      <c r="C67" s="34" t="str">
        <f t="shared" si="31"/>
        <v>FY06</v>
      </c>
      <c r="D67" s="34" t="str">
        <f t="shared" si="31"/>
        <v>FY07</v>
      </c>
      <c r="E67" s="34" t="str">
        <f t="shared" si="31"/>
        <v>FY08</v>
      </c>
      <c r="F67" s="34" t="str">
        <f t="shared" si="31"/>
        <v>FY09</v>
      </c>
      <c r="G67" s="34" t="str">
        <f t="shared" si="31"/>
        <v>FY10</v>
      </c>
      <c r="H67" s="34" t="str">
        <f t="shared" si="31"/>
        <v>FY11</v>
      </c>
      <c r="I67" s="34" t="str">
        <f t="shared" si="31"/>
        <v>FY12</v>
      </c>
      <c r="J67" s="34" t="str">
        <f t="shared" si="31"/>
        <v>FY13</v>
      </c>
      <c r="K67" s="34" t="str">
        <f t="shared" si="31"/>
        <v>FY14</v>
      </c>
      <c r="L67" s="34" t="str">
        <f t="shared" si="31"/>
        <v>FY15</v>
      </c>
      <c r="M67" s="34" t="str">
        <f t="shared" si="31"/>
        <v>FY16</v>
      </c>
      <c r="N67" s="34" t="str">
        <f t="shared" si="31"/>
        <v>FY17</v>
      </c>
      <c r="O67" s="34" t="str">
        <f t="shared" ref="O67:P67" si="32">O2</f>
        <v>FY18</v>
      </c>
      <c r="P67" s="34" t="str">
        <f t="shared" si="32"/>
        <v>FY19</v>
      </c>
    </row>
    <row r="68" spans="1:18" ht="20.100000000000001" customHeight="1" x14ac:dyDescent="0.2">
      <c r="A68" t="s">
        <v>600</v>
      </c>
      <c r="B68" s="294">
        <v>57.760684967041016</v>
      </c>
      <c r="C68" s="294">
        <v>63.731315612792969</v>
      </c>
      <c r="D68" s="294">
        <v>64.428421020507813</v>
      </c>
      <c r="E68" s="294">
        <v>68.566131591796875</v>
      </c>
      <c r="F68" s="294">
        <v>69.4561767578125</v>
      </c>
      <c r="G68" s="294">
        <v>68.747726440429688</v>
      </c>
      <c r="H68" s="294">
        <v>69.420661926269531</v>
      </c>
      <c r="I68" s="294">
        <v>70.347442626953125</v>
      </c>
      <c r="J68" s="294">
        <v>73.700836181640625</v>
      </c>
      <c r="K68" s="294">
        <v>77.202590942382813</v>
      </c>
      <c r="L68" s="294">
        <v>79.958663940429688</v>
      </c>
      <c r="M68" s="294">
        <v>86.113197326660156</v>
      </c>
      <c r="N68" s="294">
        <v>87.344390869140625</v>
      </c>
      <c r="O68" s="294">
        <v>92.942420959472656</v>
      </c>
      <c r="P68" s="294">
        <v>93.640106201171875</v>
      </c>
    </row>
    <row r="69" spans="1:18" x14ac:dyDescent="0.2">
      <c r="A69" s="25" t="s">
        <v>257</v>
      </c>
      <c r="B69" s="294">
        <v>40.744544982910156</v>
      </c>
      <c r="C69" s="294">
        <v>42.5833740234375</v>
      </c>
      <c r="D69" s="294">
        <v>43.900588989257813</v>
      </c>
      <c r="E69" s="294">
        <v>45.839076995849609</v>
      </c>
      <c r="F69" s="294">
        <v>45.933761596679688</v>
      </c>
      <c r="G69" s="294">
        <v>45.63153076171875</v>
      </c>
      <c r="H69" s="294">
        <v>46.535728454589844</v>
      </c>
      <c r="I69" s="294">
        <v>47.254508972167969</v>
      </c>
      <c r="J69" s="294">
        <v>48.889461517333984</v>
      </c>
      <c r="K69" s="294">
        <v>50.61236572265625</v>
      </c>
      <c r="L69" s="294">
        <v>52.853435516357422</v>
      </c>
      <c r="M69" s="294">
        <v>58.099460601806641</v>
      </c>
      <c r="N69" s="294">
        <v>60.155807495117188</v>
      </c>
      <c r="O69" s="294">
        <v>62.306411743164063</v>
      </c>
      <c r="P69" s="294">
        <v>62.378116607666016</v>
      </c>
    </row>
    <row r="70" spans="1:18" x14ac:dyDescent="0.2">
      <c r="A70" s="25" t="s">
        <v>637</v>
      </c>
      <c r="B70" s="294">
        <v>23.307994842529297</v>
      </c>
      <c r="C70" s="294">
        <v>27.702291488647461</v>
      </c>
      <c r="D70" s="294">
        <v>26.861167907714844</v>
      </c>
      <c r="E70" s="294">
        <v>29.165431976318359</v>
      </c>
      <c r="F70" s="294">
        <v>29.161550521850586</v>
      </c>
      <c r="G70" s="294">
        <v>29.404165267944336</v>
      </c>
      <c r="H70" s="294">
        <v>29.9635009765625</v>
      </c>
      <c r="I70" s="294">
        <v>32.292221069335938</v>
      </c>
      <c r="J70" s="294">
        <v>34.010772705078125</v>
      </c>
      <c r="K70" s="294">
        <v>36.519313812255859</v>
      </c>
      <c r="L70" s="294">
        <v>36.999794006347656</v>
      </c>
      <c r="M70" s="294">
        <v>38.265033721923828</v>
      </c>
      <c r="N70" s="294">
        <v>38.880474090576172</v>
      </c>
      <c r="O70" s="294">
        <v>40.518291473388672</v>
      </c>
      <c r="P70" s="294">
        <v>40.886726379394531</v>
      </c>
    </row>
    <row r="71" spans="1:18" x14ac:dyDescent="0.2">
      <c r="A71" s="26" t="s">
        <v>638</v>
      </c>
      <c r="B71" s="294">
        <v>-6.2918562889099121</v>
      </c>
      <c r="C71" s="294">
        <v>-6.5543503761291504</v>
      </c>
      <c r="D71" s="294">
        <v>-6.3333382606506348</v>
      </c>
      <c r="E71" s="294">
        <v>-6.4383788108825684</v>
      </c>
      <c r="F71" s="294">
        <v>-5.6391382217407227</v>
      </c>
      <c r="G71" s="294">
        <v>-6.2879691123962402</v>
      </c>
      <c r="H71" s="294">
        <v>-7.0785670280456543</v>
      </c>
      <c r="I71" s="294">
        <v>-9.1992826461791992</v>
      </c>
      <c r="J71" s="294">
        <v>-9.1993951797485352</v>
      </c>
      <c r="K71" s="294">
        <v>-9.9290866851806641</v>
      </c>
      <c r="L71" s="294">
        <v>-9.8945646286010742</v>
      </c>
      <c r="M71" s="294">
        <v>-10.251294136047363</v>
      </c>
      <c r="N71" s="294">
        <v>-11.691887855529785</v>
      </c>
      <c r="O71" s="294">
        <v>-9.8822832107543945</v>
      </c>
      <c r="P71" s="294">
        <v>-9.6247386932373047</v>
      </c>
    </row>
    <row r="72" spans="1:18" x14ac:dyDescent="0.2">
      <c r="A72" t="s">
        <v>601</v>
      </c>
      <c r="B72" s="294">
        <v>117.56421661376953</v>
      </c>
      <c r="C72" s="294">
        <v>123.31826782226563</v>
      </c>
      <c r="D72" s="294">
        <v>126.09834289550781</v>
      </c>
      <c r="E72" s="294">
        <v>132.51319885253906</v>
      </c>
      <c r="F72" s="294">
        <v>126.67465209960938</v>
      </c>
      <c r="G72" s="294">
        <v>124.52832794189453</v>
      </c>
      <c r="H72" s="294">
        <v>134.18406677246094</v>
      </c>
      <c r="I72" s="294">
        <v>150.65739440917969</v>
      </c>
      <c r="J72" s="294">
        <v>158.87333679199219</v>
      </c>
      <c r="K72" s="294">
        <v>168.3211669921875</v>
      </c>
      <c r="L72" s="294">
        <v>179.68936157226563</v>
      </c>
      <c r="M72" s="294">
        <v>190.583740234375</v>
      </c>
      <c r="N72" s="294">
        <v>190.58819580078125</v>
      </c>
      <c r="O72" s="294">
        <v>189.61518859863281</v>
      </c>
      <c r="P72" s="294">
        <v>180.94087219238281</v>
      </c>
    </row>
    <row r="73" spans="1:18" x14ac:dyDescent="0.2">
      <c r="A73" s="25" t="s">
        <v>602</v>
      </c>
      <c r="B73" s="294">
        <v>93.681243896484375</v>
      </c>
      <c r="C73" s="294">
        <v>97.125083923339844</v>
      </c>
      <c r="D73" s="294">
        <v>100.95084381103516</v>
      </c>
      <c r="E73" s="294">
        <v>108.28498077392578</v>
      </c>
      <c r="F73" s="294">
        <v>103.40089416503906</v>
      </c>
      <c r="G73" s="294">
        <v>103.07609558105469</v>
      </c>
      <c r="H73" s="294">
        <v>112.74459838867188</v>
      </c>
      <c r="I73" s="294">
        <v>128.88662719726563</v>
      </c>
      <c r="J73" s="294">
        <v>136.59909057617188</v>
      </c>
      <c r="K73" s="294">
        <v>145.68484497070313</v>
      </c>
      <c r="L73" s="294">
        <v>156.06814575195313</v>
      </c>
      <c r="M73" s="294">
        <v>164.47457885742188</v>
      </c>
      <c r="N73" s="294">
        <v>163.58377075195313</v>
      </c>
      <c r="O73" s="294">
        <v>161.91946411132813</v>
      </c>
      <c r="P73" s="294">
        <v>152.6546630859375</v>
      </c>
    </row>
    <row r="74" spans="1:18" x14ac:dyDescent="0.2">
      <c r="A74" s="25" t="s">
        <v>603</v>
      </c>
      <c r="B74" s="294">
        <v>20.300622940063477</v>
      </c>
      <c r="C74" s="294">
        <v>22.344898223876953</v>
      </c>
      <c r="D74" s="294">
        <v>20.938198089599609</v>
      </c>
      <c r="E74" s="294">
        <v>19.778850555419922</v>
      </c>
      <c r="F74" s="294">
        <v>18.766996383666992</v>
      </c>
      <c r="G74" s="294">
        <v>17.281621932983398</v>
      </c>
      <c r="H74" s="294">
        <v>17.210420608520508</v>
      </c>
      <c r="I74" s="294">
        <v>17.201578140258789</v>
      </c>
      <c r="J74" s="294">
        <v>17.519023895263672</v>
      </c>
      <c r="K74" s="294">
        <v>17.586523056030273</v>
      </c>
      <c r="L74" s="294">
        <v>18.257059097290039</v>
      </c>
      <c r="M74" s="294">
        <v>19.873376846313477</v>
      </c>
      <c r="N74" s="294">
        <v>19.939285278320313</v>
      </c>
      <c r="O74" s="294">
        <v>19.683036804199219</v>
      </c>
      <c r="P74" s="294">
        <v>19.900875091552734</v>
      </c>
    </row>
    <row r="75" spans="1:18" x14ac:dyDescent="0.2">
      <c r="A75" s="26" t="s">
        <v>604</v>
      </c>
      <c r="B75" s="294">
        <v>16.957517623901367</v>
      </c>
      <c r="C75" s="294">
        <v>18.850324630737305</v>
      </c>
      <c r="D75" s="294">
        <v>17.524555206298828</v>
      </c>
      <c r="E75" s="294">
        <v>16.397792816162109</v>
      </c>
      <c r="F75" s="294">
        <v>15.425780296325684</v>
      </c>
      <c r="G75" s="294">
        <v>13.986621856689453</v>
      </c>
      <c r="H75" s="294">
        <v>13.771492958068848</v>
      </c>
      <c r="I75" s="294">
        <v>13.626657485961914</v>
      </c>
      <c r="J75" s="294">
        <v>13.843984603881836</v>
      </c>
      <c r="K75" s="294">
        <v>13.875310897827148</v>
      </c>
      <c r="L75" s="294">
        <v>14.262746810913086</v>
      </c>
      <c r="M75" s="294">
        <v>15.77815055847168</v>
      </c>
      <c r="N75" s="294">
        <v>15.858882904052734</v>
      </c>
      <c r="O75" s="294">
        <v>15.634781837463379</v>
      </c>
      <c r="P75" s="294">
        <v>15.766830444335938</v>
      </c>
    </row>
    <row r="76" spans="1:18" x14ac:dyDescent="0.2">
      <c r="A76" s="26" t="s">
        <v>2</v>
      </c>
      <c r="B76" s="294">
        <v>3.3431053161621094</v>
      </c>
      <c r="C76" s="294">
        <v>3.4945735931396484</v>
      </c>
      <c r="D76" s="294">
        <v>3.4136428833007813</v>
      </c>
      <c r="E76" s="294">
        <v>3.3810577392578125</v>
      </c>
      <c r="F76" s="294">
        <v>3.3412160873413086</v>
      </c>
      <c r="G76" s="294">
        <v>3.2950000762939453</v>
      </c>
      <c r="H76" s="294">
        <v>3.4389276504516602</v>
      </c>
      <c r="I76" s="294">
        <v>3.574920654296875</v>
      </c>
      <c r="J76" s="294">
        <v>3.6750392913818359</v>
      </c>
      <c r="K76" s="294">
        <v>3.711212158203125</v>
      </c>
      <c r="L76" s="294">
        <v>3.9943122863769531</v>
      </c>
      <c r="M76" s="294">
        <v>4.0952262878417969</v>
      </c>
      <c r="N76" s="294">
        <v>4.0804023742675781</v>
      </c>
      <c r="O76" s="294">
        <v>4.0482549667358398</v>
      </c>
      <c r="P76" s="294">
        <v>4.1340446472167969</v>
      </c>
    </row>
    <row r="77" spans="1:18" x14ac:dyDescent="0.2">
      <c r="A77" s="47" t="s">
        <v>582</v>
      </c>
      <c r="B77" s="294">
        <v>3.5823488235473633</v>
      </c>
      <c r="C77" s="294">
        <v>3.8482880592346191</v>
      </c>
      <c r="D77" s="294">
        <v>4.2093033790588379</v>
      </c>
      <c r="E77" s="294">
        <v>4.449364185333252</v>
      </c>
      <c r="F77" s="294">
        <v>4.5067639350891113</v>
      </c>
      <c r="G77" s="294">
        <v>4.1706075668334961</v>
      </c>
      <c r="H77" s="294">
        <v>4.2290420532226563</v>
      </c>
      <c r="I77" s="294">
        <v>4.5691900253295898</v>
      </c>
      <c r="J77" s="294">
        <v>4.7552275657653809</v>
      </c>
      <c r="K77" s="294">
        <v>5.0497965812683105</v>
      </c>
      <c r="L77" s="294">
        <v>5.3641595840454102</v>
      </c>
      <c r="M77" s="294">
        <v>6.2357912063598633</v>
      </c>
      <c r="N77" s="294">
        <v>7.0651330947875977</v>
      </c>
      <c r="O77" s="294">
        <v>8.0126848220825195</v>
      </c>
      <c r="P77" s="294">
        <v>8.3853330612182617</v>
      </c>
    </row>
    <row r="78" spans="1:18" x14ac:dyDescent="0.2">
      <c r="A78" t="s">
        <v>605</v>
      </c>
      <c r="B78" s="294">
        <v>78.450202941894531</v>
      </c>
      <c r="C78" s="294">
        <v>72.105720520019531</v>
      </c>
      <c r="D78" s="294">
        <v>65.885086059570313</v>
      </c>
      <c r="E78" s="294">
        <v>59.876422882080078</v>
      </c>
      <c r="F78" s="294">
        <v>43.45745849609375</v>
      </c>
      <c r="G78" s="294">
        <v>43.728340148925781</v>
      </c>
      <c r="H78" s="294">
        <v>54.332706451416016</v>
      </c>
      <c r="I78" s="294">
        <v>55.598438262939453</v>
      </c>
      <c r="J78" s="294">
        <v>49.258525848388672</v>
      </c>
      <c r="K78" s="294">
        <v>71.802047729492188</v>
      </c>
      <c r="L78" s="294">
        <v>76.181358337402344</v>
      </c>
      <c r="M78" s="294">
        <v>80.387481689453125</v>
      </c>
      <c r="N78" s="294">
        <v>86.088264465332031</v>
      </c>
      <c r="O78" s="294">
        <v>76.5263671875</v>
      </c>
      <c r="P78" s="294">
        <v>85.195793151855469</v>
      </c>
    </row>
    <row r="79" spans="1:18" x14ac:dyDescent="0.2">
      <c r="A79" s="25" t="s">
        <v>25</v>
      </c>
      <c r="B79" s="294">
        <v>57.518337249755859</v>
      </c>
      <c r="C79" s="294">
        <v>52.87640380859375</v>
      </c>
      <c r="D79" s="294">
        <v>44.837722778320313</v>
      </c>
      <c r="E79" s="294">
        <v>34.91766357421875</v>
      </c>
      <c r="F79" s="294">
        <v>23.499605178833008</v>
      </c>
      <c r="G79" s="294">
        <v>23.939233779907227</v>
      </c>
      <c r="H79" s="294">
        <v>25.816761016845703</v>
      </c>
      <c r="I79" s="294">
        <v>24.365976333618164</v>
      </c>
      <c r="J79" s="294">
        <v>18.776660919189453</v>
      </c>
      <c r="K79" s="294">
        <v>25.350332260131836</v>
      </c>
      <c r="L79" s="294">
        <v>29.054834365844727</v>
      </c>
      <c r="M79" s="294">
        <v>35.579734802246094</v>
      </c>
      <c r="N79" s="294">
        <v>38.95660400390625</v>
      </c>
      <c r="O79" s="294">
        <v>39.808540344238281</v>
      </c>
      <c r="P79" s="294">
        <v>39.946727752685547</v>
      </c>
    </row>
    <row r="80" spans="1:18" x14ac:dyDescent="0.2">
      <c r="A80" s="25" t="s">
        <v>2</v>
      </c>
      <c r="B80" s="294">
        <v>20.931867599487305</v>
      </c>
      <c r="C80" s="294">
        <v>19.229316711425781</v>
      </c>
      <c r="D80" s="294">
        <v>21.04736328125</v>
      </c>
      <c r="E80" s="294">
        <v>24.958761215209961</v>
      </c>
      <c r="F80" s="294">
        <v>19.957853317260742</v>
      </c>
      <c r="G80" s="294">
        <v>19.789106369018555</v>
      </c>
      <c r="H80" s="294">
        <v>28.515945434570313</v>
      </c>
      <c r="I80" s="294">
        <v>31.232461929321289</v>
      </c>
      <c r="J80" s="294">
        <v>30.481864929199219</v>
      </c>
      <c r="K80" s="294">
        <v>46.451713562011719</v>
      </c>
      <c r="L80" s="294">
        <v>47.126522064208984</v>
      </c>
      <c r="M80" s="294">
        <v>44.807746887207031</v>
      </c>
      <c r="N80" s="294">
        <v>47.131660461425781</v>
      </c>
      <c r="O80" s="294">
        <v>36.717826843261719</v>
      </c>
      <c r="P80" s="294">
        <v>45.249065399169922</v>
      </c>
    </row>
    <row r="81" spans="1:16" x14ac:dyDescent="0.2">
      <c r="A81" t="s">
        <v>606</v>
      </c>
      <c r="B81" s="294">
        <v>0.75732600688934326</v>
      </c>
      <c r="C81" s="294">
        <v>2.4214999750256538E-2</v>
      </c>
      <c r="D81" s="294">
        <v>0.45800000429153442</v>
      </c>
      <c r="E81" s="294">
        <v>-0.39800000190734863</v>
      </c>
      <c r="F81" s="294">
        <v>-0.31692579388618469</v>
      </c>
      <c r="G81" s="294">
        <v>1.3422428369522095</v>
      </c>
      <c r="H81" s="294">
        <v>0.55712252855300903</v>
      </c>
      <c r="I81" s="294">
        <v>0.54543721675872803</v>
      </c>
      <c r="J81" s="294">
        <v>0.84190374612808228</v>
      </c>
      <c r="K81" s="294">
        <v>-2.1836628913879395</v>
      </c>
      <c r="L81" s="294">
        <v>-5.2767629623413086</v>
      </c>
      <c r="M81" s="294">
        <v>-2.0654902458190918</v>
      </c>
      <c r="N81" s="294">
        <v>0.94694870710372925</v>
      </c>
      <c r="O81" s="294">
        <v>0.25115299224853516</v>
      </c>
      <c r="P81" s="294">
        <v>0</v>
      </c>
    </row>
    <row r="82" spans="1:16" s="293" customFormat="1" ht="20.100000000000001" customHeight="1" x14ac:dyDescent="0.2">
      <c r="A82" s="293" t="s">
        <v>607</v>
      </c>
      <c r="B82" s="294">
        <v>254.53242492675781</v>
      </c>
      <c r="C82" s="294">
        <v>259.17953491210938</v>
      </c>
      <c r="D82" s="294">
        <v>256.86984252929688</v>
      </c>
      <c r="E82" s="294">
        <v>260.5577392578125</v>
      </c>
      <c r="F82" s="294">
        <v>239.2713623046875</v>
      </c>
      <c r="G82" s="294">
        <v>238.34663391113281</v>
      </c>
      <c r="H82" s="294">
        <v>258.49453735351563</v>
      </c>
      <c r="I82" s="294">
        <v>277.14871215820313</v>
      </c>
      <c r="J82" s="294">
        <v>282.67462158203125</v>
      </c>
      <c r="K82" s="294">
        <v>315.14215087890625</v>
      </c>
      <c r="L82" s="294">
        <v>330.5526123046875</v>
      </c>
      <c r="M82" s="294">
        <v>355.0189208984375</v>
      </c>
      <c r="N82" s="294">
        <v>364.96780395507813</v>
      </c>
      <c r="O82" s="294">
        <v>359.33511352539063</v>
      </c>
      <c r="P82" s="294">
        <v>359.77676391601563</v>
      </c>
    </row>
    <row r="83" spans="1:16" x14ac:dyDescent="0.2">
      <c r="A83" t="s">
        <v>608</v>
      </c>
      <c r="B83" s="294">
        <v>86.635932922363281</v>
      </c>
      <c r="C83" s="294">
        <v>93.064895629882813</v>
      </c>
      <c r="D83" s="294">
        <v>91.291007995605469</v>
      </c>
      <c r="E83" s="294">
        <v>99.077987670898438</v>
      </c>
      <c r="F83" s="294">
        <v>85.105926513671875</v>
      </c>
      <c r="G83" s="294">
        <v>91.363739013671875</v>
      </c>
      <c r="H83" s="294">
        <v>109.20174407958984</v>
      </c>
      <c r="I83" s="294">
        <v>127.45344543457031</v>
      </c>
      <c r="J83" s="294">
        <v>131.91081237792969</v>
      </c>
      <c r="K83" s="294">
        <v>147.99662780761719</v>
      </c>
      <c r="L83" s="294">
        <v>163.47976684570313</v>
      </c>
      <c r="M83" s="294">
        <v>155.09921264648438</v>
      </c>
      <c r="N83" s="294">
        <v>142.61012268066406</v>
      </c>
      <c r="O83" s="294">
        <v>133.52899169921875</v>
      </c>
      <c r="P83" s="294">
        <v>117.54058837890625</v>
      </c>
    </row>
    <row r="84" spans="1:16" x14ac:dyDescent="0.2">
      <c r="A84" s="25" t="s">
        <v>196</v>
      </c>
      <c r="B84" s="294">
        <v>13.975655555725098</v>
      </c>
      <c r="C84" s="294">
        <v>16.72154426574707</v>
      </c>
      <c r="D84" s="294">
        <v>11.599690437316895</v>
      </c>
      <c r="E84" s="294">
        <v>14.658031463623047</v>
      </c>
      <c r="F84" s="294">
        <v>8.2486658096313477</v>
      </c>
      <c r="G84" s="294">
        <v>11.543267250061035</v>
      </c>
      <c r="H84" s="294">
        <v>12.311281204223633</v>
      </c>
      <c r="I84" s="294">
        <v>14.13365650177002</v>
      </c>
      <c r="J84" s="294">
        <v>13.339982986450195</v>
      </c>
      <c r="K84" s="294">
        <v>13.262239456176758</v>
      </c>
      <c r="L84" s="294">
        <v>10.802957534790039</v>
      </c>
      <c r="M84" s="294">
        <v>10.878999710083008</v>
      </c>
      <c r="N84" s="294">
        <v>10.523821830749512</v>
      </c>
      <c r="O84" s="294">
        <v>10.262693405151367</v>
      </c>
      <c r="P84" s="294">
        <v>8.3011703491210938</v>
      </c>
    </row>
    <row r="85" spans="1:16" x14ac:dyDescent="0.2">
      <c r="A85" s="25" t="s">
        <v>615</v>
      </c>
      <c r="B85" s="294">
        <v>5.4410338401794434</v>
      </c>
      <c r="C85" s="294">
        <v>6.5513243675231934</v>
      </c>
      <c r="D85" s="294">
        <v>3.5732235908508301</v>
      </c>
      <c r="E85" s="294">
        <v>3.1062474250793457</v>
      </c>
      <c r="F85" s="294">
        <v>2.499814510345459</v>
      </c>
      <c r="G85" s="294">
        <v>2.1891443729400635</v>
      </c>
      <c r="H85" s="294">
        <v>2.3575351238250732</v>
      </c>
      <c r="I85" s="294">
        <v>3.0003747940063477</v>
      </c>
      <c r="J85" s="294">
        <v>2.6385393142700195</v>
      </c>
      <c r="K85" s="294">
        <v>1.841167688369751</v>
      </c>
      <c r="L85" s="294">
        <v>1.0543918609619141</v>
      </c>
      <c r="M85" s="294">
        <v>1.5326782464981079</v>
      </c>
      <c r="N85" s="294">
        <v>2.6432044506072998</v>
      </c>
      <c r="O85" s="294">
        <v>2.6749229431152344</v>
      </c>
      <c r="P85" s="294">
        <v>2.1398108005523682</v>
      </c>
    </row>
    <row r="86" spans="1:16" x14ac:dyDescent="0.2">
      <c r="A86" s="25" t="s">
        <v>616</v>
      </c>
      <c r="B86" s="294">
        <v>8.4707183837890625</v>
      </c>
      <c r="C86" s="294">
        <v>10.064620971679688</v>
      </c>
      <c r="D86" s="294">
        <v>8.8046493530273438</v>
      </c>
      <c r="E86" s="294">
        <v>9.116246223449707</v>
      </c>
      <c r="F86" s="294">
        <v>6.7666463851928711</v>
      </c>
      <c r="G86" s="294">
        <v>6.4841055870056152</v>
      </c>
      <c r="H86" s="294">
        <v>6.6778168678283691</v>
      </c>
      <c r="I86" s="294">
        <v>7.6539525985717773</v>
      </c>
      <c r="J86" s="294">
        <v>7.730320930480957</v>
      </c>
      <c r="K86" s="294">
        <v>8.6584491729736328</v>
      </c>
      <c r="L86" s="294">
        <v>9.3233118057250977</v>
      </c>
      <c r="M86" s="294">
        <v>9.5952434539794922</v>
      </c>
      <c r="N86" s="294">
        <v>9.9774198532104492</v>
      </c>
      <c r="O86" s="294">
        <v>9.0982227325439453</v>
      </c>
      <c r="P86" s="294">
        <v>7.8813619613647461</v>
      </c>
    </row>
    <row r="87" spans="1:16" x14ac:dyDescent="0.2">
      <c r="A87" s="25" t="s">
        <v>545</v>
      </c>
      <c r="B87" s="294">
        <v>56.763145446777344</v>
      </c>
      <c r="C87" s="294">
        <v>57.625938415527344</v>
      </c>
      <c r="D87" s="294">
        <v>64.936180114746094</v>
      </c>
      <c r="E87" s="294">
        <v>69.762641906738281</v>
      </c>
      <c r="F87" s="294">
        <v>65.427986145019531</v>
      </c>
      <c r="G87" s="294">
        <v>69.040802001953125</v>
      </c>
      <c r="H87" s="294">
        <v>85.899986267089844</v>
      </c>
      <c r="I87" s="294">
        <v>100.72508239746094</v>
      </c>
      <c r="J87" s="294">
        <v>106.46641540527344</v>
      </c>
      <c r="K87" s="294">
        <v>122.15560150146484</v>
      </c>
      <c r="L87" s="294">
        <v>139.96961975097656</v>
      </c>
      <c r="M87" s="294">
        <v>130.79098510742188</v>
      </c>
      <c r="N87" s="294">
        <v>116.84324645996094</v>
      </c>
      <c r="O87" s="294">
        <v>108.29673767089844</v>
      </c>
      <c r="P87" s="294">
        <v>95.798393249511719</v>
      </c>
    </row>
    <row r="88" spans="1:16" x14ac:dyDescent="0.2">
      <c r="A88" s="25" t="s">
        <v>617</v>
      </c>
      <c r="B88" s="294">
        <v>1.9853795766830444</v>
      </c>
      <c r="C88" s="294">
        <v>2.1014642715454102</v>
      </c>
      <c r="D88" s="294">
        <v>2.3772671222686768</v>
      </c>
      <c r="E88" s="294">
        <v>2.4348211288452148</v>
      </c>
      <c r="F88" s="294">
        <v>2.1628172397613525</v>
      </c>
      <c r="G88" s="294">
        <v>2.1064229011535645</v>
      </c>
      <c r="H88" s="294">
        <v>1.9551283121109009</v>
      </c>
      <c r="I88" s="294">
        <v>1.9403805732727051</v>
      </c>
      <c r="J88" s="294">
        <v>1.7355555295944214</v>
      </c>
      <c r="K88" s="294">
        <v>2.0791747570037842</v>
      </c>
      <c r="L88" s="294">
        <v>2.3294887542724609</v>
      </c>
      <c r="M88" s="294">
        <v>2.3013017177581787</v>
      </c>
      <c r="N88" s="294">
        <v>2.6224355697631836</v>
      </c>
      <c r="O88" s="294">
        <v>3.1964111328125</v>
      </c>
      <c r="P88" s="294">
        <v>3.4198551177978516</v>
      </c>
    </row>
    <row r="89" spans="1:16" x14ac:dyDescent="0.2">
      <c r="A89" t="s">
        <v>609</v>
      </c>
      <c r="B89" s="294">
        <v>145.00039672851563</v>
      </c>
      <c r="C89" s="294">
        <v>156.7802734375</v>
      </c>
      <c r="D89" s="294">
        <v>145.22848510742188</v>
      </c>
      <c r="E89" s="294">
        <v>161.30464172363281</v>
      </c>
      <c r="F89" s="294">
        <v>133.01681518554688</v>
      </c>
      <c r="G89" s="294">
        <v>141.5155029296875</v>
      </c>
      <c r="H89" s="294">
        <v>167.3731689453125</v>
      </c>
      <c r="I89" s="294">
        <v>191.37002563476563</v>
      </c>
      <c r="J89" s="294">
        <v>196.39031982421875</v>
      </c>
      <c r="K89" s="294">
        <v>223.46795654296875</v>
      </c>
      <c r="L89" s="294">
        <v>211.9417724609375</v>
      </c>
      <c r="M89" s="294">
        <v>216.73709106445313</v>
      </c>
      <c r="N89" s="294">
        <v>222.928466796875</v>
      </c>
      <c r="O89" s="294">
        <v>217.32394409179688</v>
      </c>
      <c r="P89" s="294">
        <v>221.03691101074219</v>
      </c>
    </row>
    <row r="90" spans="1:16" x14ac:dyDescent="0.2">
      <c r="A90" s="25" t="s">
        <v>618</v>
      </c>
      <c r="B90" s="294">
        <v>25.334995269775391</v>
      </c>
      <c r="C90" s="294">
        <v>25.232919692993164</v>
      </c>
      <c r="D90" s="294">
        <v>27.767410278320313</v>
      </c>
      <c r="E90" s="294">
        <v>30.368593215942383</v>
      </c>
      <c r="F90" s="294">
        <v>29.791351318359375</v>
      </c>
      <c r="G90" s="294">
        <v>29.784784317016602</v>
      </c>
      <c r="H90" s="294">
        <v>31.745851516723633</v>
      </c>
      <c r="I90" s="294">
        <v>37.263816833496094</v>
      </c>
      <c r="J90" s="294">
        <v>37.086780548095703</v>
      </c>
      <c r="K90" s="294">
        <v>40.842334747314453</v>
      </c>
      <c r="L90" s="294">
        <v>42.537479400634766</v>
      </c>
      <c r="M90" s="294">
        <v>42.041389465332031</v>
      </c>
      <c r="N90" s="294">
        <v>41.648159027099609</v>
      </c>
      <c r="O90" s="294">
        <v>42.287487030029297</v>
      </c>
      <c r="P90" s="294">
        <v>40.860771179199219</v>
      </c>
    </row>
    <row r="91" spans="1:16" x14ac:dyDescent="0.2">
      <c r="A91" s="25" t="s">
        <v>497</v>
      </c>
      <c r="B91" s="294">
        <v>40.039470672607422</v>
      </c>
      <c r="C91" s="294">
        <v>54.064239501953125</v>
      </c>
      <c r="D91" s="294">
        <v>36.926204681396484</v>
      </c>
      <c r="E91" s="294">
        <v>40.668842315673828</v>
      </c>
      <c r="F91" s="294">
        <v>23.344982147216797</v>
      </c>
      <c r="G91" s="294">
        <v>36.078666687011719</v>
      </c>
      <c r="H91" s="294">
        <v>47.060016632080078</v>
      </c>
      <c r="I91" s="294">
        <v>51.483139038085938</v>
      </c>
      <c r="J91" s="294">
        <v>51.521877288818359</v>
      </c>
      <c r="K91" s="294">
        <v>55.231357574462891</v>
      </c>
      <c r="L91" s="294">
        <v>34.713054656982422</v>
      </c>
      <c r="M91" s="294">
        <v>32.001861572265625</v>
      </c>
      <c r="N91" s="294">
        <v>30.640956878662109</v>
      </c>
      <c r="O91" s="294">
        <v>38.407066345214844</v>
      </c>
      <c r="P91" s="294">
        <v>38.344402313232422</v>
      </c>
    </row>
    <row r="92" spans="1:16" x14ac:dyDescent="0.2">
      <c r="A92" s="25" t="s">
        <v>619</v>
      </c>
      <c r="B92" s="294">
        <v>50.873516082763672</v>
      </c>
      <c r="C92" s="294">
        <v>46.594902038574219</v>
      </c>
      <c r="D92" s="294">
        <v>51.6561279296875</v>
      </c>
      <c r="E92" s="294">
        <v>56.833385467529297</v>
      </c>
      <c r="F92" s="294">
        <v>48.64862060546875</v>
      </c>
      <c r="G92" s="294">
        <v>46.647560119628906</v>
      </c>
      <c r="H92" s="294">
        <v>55.446235656738281</v>
      </c>
      <c r="I92" s="294">
        <v>62.488819122314453</v>
      </c>
      <c r="J92" s="294">
        <v>68.474472045898438</v>
      </c>
      <c r="K92" s="294">
        <v>88.259307861328125</v>
      </c>
      <c r="L92" s="294">
        <v>92.580734252929688</v>
      </c>
      <c r="M92" s="294">
        <v>95.449615478515625</v>
      </c>
      <c r="N92" s="294">
        <v>101.72635650634766</v>
      </c>
      <c r="O92" s="294">
        <v>89.943679809570313</v>
      </c>
      <c r="P92" s="294">
        <v>97.687332153320313</v>
      </c>
    </row>
    <row r="93" spans="1:16" x14ac:dyDescent="0.2">
      <c r="A93" s="25" t="s">
        <v>616</v>
      </c>
      <c r="B93" s="294">
        <v>28.752414703369141</v>
      </c>
      <c r="C93" s="294">
        <v>30.888210296630859</v>
      </c>
      <c r="D93" s="294">
        <v>28.878742218017578</v>
      </c>
      <c r="E93" s="294">
        <v>33.433818817138672</v>
      </c>
      <c r="F93" s="294">
        <v>31.231861114501953</v>
      </c>
      <c r="G93" s="294">
        <v>29.004489898681641</v>
      </c>
      <c r="H93" s="294">
        <v>33.121063232421875</v>
      </c>
      <c r="I93" s="294">
        <v>40.134250640869141</v>
      </c>
      <c r="J93" s="294">
        <v>39.30718994140625</v>
      </c>
      <c r="K93" s="294">
        <v>39.134960174560547</v>
      </c>
      <c r="L93" s="294">
        <v>42.110504150390625</v>
      </c>
      <c r="M93" s="294">
        <v>47.244220733642578</v>
      </c>
      <c r="N93" s="294">
        <v>48.912994384765625</v>
      </c>
      <c r="O93" s="294">
        <v>46.685707092285156</v>
      </c>
      <c r="P93" s="294">
        <v>44.144405364990234</v>
      </c>
    </row>
    <row r="94" spans="1:16" s="293" customFormat="1" ht="20.100000000000001" customHeight="1" x14ac:dyDescent="0.2">
      <c r="A94" s="293" t="s">
        <v>610</v>
      </c>
      <c r="B94" s="339">
        <v>196.16796875</v>
      </c>
      <c r="C94" s="339">
        <v>195.46414184570313</v>
      </c>
      <c r="D94" s="339">
        <v>202.932373046875</v>
      </c>
      <c r="E94" s="339">
        <v>198.33110046386719</v>
      </c>
      <c r="F94" s="339">
        <v>191.3604736328125</v>
      </c>
      <c r="G94" s="339">
        <v>188.19486999511719</v>
      </c>
      <c r="H94" s="339">
        <v>200.32313537597656</v>
      </c>
      <c r="I94" s="339">
        <v>213.23213195800781</v>
      </c>
      <c r="J94" s="339">
        <v>218.19509887695313</v>
      </c>
      <c r="K94" s="339">
        <v>239.67082214355469</v>
      </c>
      <c r="L94" s="339">
        <v>282.09060668945313</v>
      </c>
      <c r="M94" s="339">
        <v>293.38104248046875</v>
      </c>
      <c r="N94" s="339">
        <v>284.64944458007813</v>
      </c>
      <c r="O94" s="339">
        <v>275.5401611328125</v>
      </c>
      <c r="P94" s="339">
        <v>256.28045654296875</v>
      </c>
    </row>
    <row r="95" spans="1:16" x14ac:dyDescent="0.2">
      <c r="A95" s="25" t="s">
        <v>611</v>
      </c>
      <c r="B95" s="294">
        <v>-11.430215835571289</v>
      </c>
      <c r="C95" s="294">
        <v>-6.1634993553161621</v>
      </c>
      <c r="D95" s="294">
        <v>-8.0692996978759766</v>
      </c>
      <c r="E95" s="294">
        <v>-9.4330787658691406E-2</v>
      </c>
      <c r="F95" s="294">
        <v>-7.675260066986084</v>
      </c>
      <c r="G95" s="294">
        <v>-4.5038113594055176</v>
      </c>
      <c r="H95" s="294">
        <v>-6.8241310119628906</v>
      </c>
      <c r="I95" s="294">
        <v>-1.6687597036361694</v>
      </c>
      <c r="J95" s="294">
        <v>5.844210147857666</v>
      </c>
      <c r="K95" s="294">
        <v>3.9979960918426514</v>
      </c>
      <c r="L95" s="294">
        <v>-3.2658398151397705</v>
      </c>
      <c r="M95" s="294">
        <v>3.3687283992767334</v>
      </c>
      <c r="N95" s="294">
        <v>2.9146080017089844</v>
      </c>
      <c r="O95" s="294">
        <v>9.7910480499267578</v>
      </c>
      <c r="P95" s="294">
        <v>24.148954391479492</v>
      </c>
    </row>
    <row r="96" spans="1:16" s="293" customFormat="1" ht="20.100000000000001" customHeight="1" x14ac:dyDescent="0.2">
      <c r="A96" s="154" t="s">
        <v>612</v>
      </c>
      <c r="B96" s="338">
        <v>184.73774719238281</v>
      </c>
      <c r="C96" s="338">
        <v>189.30064392089844</v>
      </c>
      <c r="D96" s="338">
        <v>194.86308288574219</v>
      </c>
      <c r="E96" s="338">
        <v>198.23677062988281</v>
      </c>
      <c r="F96" s="338">
        <v>183.68521118164063</v>
      </c>
      <c r="G96" s="338">
        <v>183.69105529785156</v>
      </c>
      <c r="H96" s="338">
        <v>193.49899291992188</v>
      </c>
      <c r="I96" s="338">
        <v>211.56336975097656</v>
      </c>
      <c r="J96" s="338">
        <v>224.039306640625</v>
      </c>
      <c r="K96" s="338">
        <v>243.66880798339844</v>
      </c>
      <c r="L96" s="338">
        <v>278.82476806640625</v>
      </c>
      <c r="M96" s="338">
        <v>296.74978637695313</v>
      </c>
      <c r="N96" s="338">
        <v>287.56405639648438</v>
      </c>
      <c r="O96" s="338">
        <v>285.33120727539063</v>
      </c>
      <c r="P96" s="338">
        <v>280.42941284179688</v>
      </c>
    </row>
    <row r="97" spans="1:18" x14ac:dyDescent="0.2">
      <c r="A97" s="316" t="s">
        <v>613</v>
      </c>
      <c r="B97" s="317">
        <f t="shared" ref="B97" si="33">B95/B96</f>
        <v>-6.1872660077791533E-2</v>
      </c>
      <c r="C97" s="317">
        <f t="shared" ref="C97:N97" si="34">C95/C96</f>
        <v>-3.2559315317974589E-2</v>
      </c>
      <c r="D97" s="317">
        <f t="shared" si="34"/>
        <v>-4.1410099739658764E-2</v>
      </c>
      <c r="E97" s="317">
        <f t="shared" si="34"/>
        <v>-4.7584909378296591E-4</v>
      </c>
      <c r="F97" s="317">
        <f t="shared" si="34"/>
        <v>-4.178485582813881E-2</v>
      </c>
      <c r="G97" s="317">
        <f t="shared" si="34"/>
        <v>-2.4518403207508786E-2</v>
      </c>
      <c r="H97" s="317">
        <f t="shared" si="34"/>
        <v>-3.5267010484064928E-2</v>
      </c>
      <c r="I97" s="317">
        <f t="shared" si="34"/>
        <v>-7.8877534688561873E-3</v>
      </c>
      <c r="J97" s="317">
        <f t="shared" si="34"/>
        <v>2.6085646467528999E-2</v>
      </c>
      <c r="K97" s="317">
        <f t="shared" si="34"/>
        <v>1.6407500512396488E-2</v>
      </c>
      <c r="L97" s="317">
        <f t="shared" si="34"/>
        <v>-1.1712875573385082E-2</v>
      </c>
      <c r="M97" s="317">
        <f t="shared" si="34"/>
        <v>1.1352083654063797E-2</v>
      </c>
      <c r="N97" s="317">
        <f t="shared" si="34"/>
        <v>1.0135508721891215E-2</v>
      </c>
      <c r="O97" s="317">
        <f t="shared" ref="O97:P97" si="35">O95/O96</f>
        <v>3.4314676419102019E-2</v>
      </c>
      <c r="P97" s="317">
        <f t="shared" si="35"/>
        <v>8.6114199458467738E-2</v>
      </c>
    </row>
    <row r="98" spans="1:18" x14ac:dyDescent="0.2">
      <c r="A98" s="173" t="s">
        <v>292</v>
      </c>
    </row>
    <row r="99" spans="1:18" x14ac:dyDescent="0.2">
      <c r="A99" s="173"/>
    </row>
    <row r="100" spans="1:18" s="23" customFormat="1" ht="24.95" customHeight="1" x14ac:dyDescent="0.2">
      <c r="A100" s="49" t="str">
        <f>Index!A28</f>
        <v>Table 2u    Palau share of GDP(E) expenditure, current prices, FY2005-FY2019</v>
      </c>
      <c r="Q100"/>
      <c r="R100"/>
    </row>
    <row r="101" spans="1:18" ht="20.100000000000001" customHeight="1" x14ac:dyDescent="0.2">
      <c r="A101" s="71"/>
      <c r="B101" s="34"/>
      <c r="C101" s="34" t="str">
        <f t="shared" ref="C101:N101" si="36">C132</f>
        <v>FY06</v>
      </c>
      <c r="D101" s="34" t="str">
        <f t="shared" si="36"/>
        <v>FY07</v>
      </c>
      <c r="E101" s="34" t="str">
        <f t="shared" si="36"/>
        <v>FY08</v>
      </c>
      <c r="F101" s="34" t="str">
        <f t="shared" si="36"/>
        <v>FY09</v>
      </c>
      <c r="G101" s="34" t="str">
        <f t="shared" si="36"/>
        <v>FY10</v>
      </c>
      <c r="H101" s="34" t="str">
        <f t="shared" si="36"/>
        <v>FY11</v>
      </c>
      <c r="I101" s="34" t="str">
        <f t="shared" si="36"/>
        <v>FY12</v>
      </c>
      <c r="J101" s="34" t="str">
        <f t="shared" si="36"/>
        <v>FY13</v>
      </c>
      <c r="K101" s="34" t="str">
        <f t="shared" si="36"/>
        <v>FY14</v>
      </c>
      <c r="L101" s="34" t="str">
        <f t="shared" si="36"/>
        <v>FY15</v>
      </c>
      <c r="M101" s="34" t="str">
        <f t="shared" si="36"/>
        <v>FY16</v>
      </c>
      <c r="N101" s="34" t="str">
        <f t="shared" si="36"/>
        <v>FY17</v>
      </c>
      <c r="O101" s="34" t="str">
        <f t="shared" ref="O101:P101" si="37">O132</f>
        <v>FY18</v>
      </c>
      <c r="P101" s="34" t="str">
        <f t="shared" si="37"/>
        <v>FY19</v>
      </c>
    </row>
    <row r="102" spans="1:18" ht="20.100000000000001" customHeight="1" x14ac:dyDescent="0.2">
      <c r="A102" t="s">
        <v>600</v>
      </c>
      <c r="B102" s="92"/>
      <c r="C102" s="92">
        <f t="shared" ref="C102:N102" si="38">C68/C$94</f>
        <v>0.32605118775750513</v>
      </c>
      <c r="D102" s="92">
        <f t="shared" si="38"/>
        <v>0.31748715127687194</v>
      </c>
      <c r="E102" s="92">
        <f t="shared" si="38"/>
        <v>0.34571547997984586</v>
      </c>
      <c r="F102" s="92">
        <f t="shared" si="38"/>
        <v>0.3629598915556973</v>
      </c>
      <c r="G102" s="92">
        <f t="shared" si="38"/>
        <v>0.36530074620107011</v>
      </c>
      <c r="H102" s="92">
        <f t="shared" si="38"/>
        <v>0.34654340746003864</v>
      </c>
      <c r="I102" s="92">
        <f t="shared" si="38"/>
        <v>0.32991014056365003</v>
      </c>
      <c r="J102" s="92">
        <f t="shared" si="38"/>
        <v>0.33777493885507837</v>
      </c>
      <c r="K102" s="92">
        <f t="shared" si="38"/>
        <v>0.32211927280885733</v>
      </c>
      <c r="L102" s="92">
        <f t="shared" si="38"/>
        <v>0.28345028882317336</v>
      </c>
      <c r="M102" s="92">
        <f t="shared" si="38"/>
        <v>0.29351997865503859</v>
      </c>
      <c r="N102" s="92">
        <f t="shared" si="38"/>
        <v>0.30684897698638836</v>
      </c>
      <c r="O102" s="92">
        <f t="shared" ref="O102:P102" si="39">O68/O$94</f>
        <v>0.33730988824773783</v>
      </c>
      <c r="P102" s="92">
        <f t="shared" si="39"/>
        <v>0.36538137735630222</v>
      </c>
    </row>
    <row r="103" spans="1:18" x14ac:dyDescent="0.2">
      <c r="A103" s="25" t="s">
        <v>257</v>
      </c>
      <c r="B103" s="295"/>
      <c r="C103" s="295">
        <f t="shared" ref="C103:N103" si="40">C69/C$94</f>
        <v>0.21785772889767305</v>
      </c>
      <c r="D103" s="295">
        <f t="shared" si="40"/>
        <v>0.21633112711453531</v>
      </c>
      <c r="E103" s="295">
        <f t="shared" si="40"/>
        <v>0.23112399864992816</v>
      </c>
      <c r="F103" s="295">
        <f t="shared" si="40"/>
        <v>0.24003787576748264</v>
      </c>
      <c r="G103" s="295">
        <f t="shared" si="40"/>
        <v>0.24246957827757304</v>
      </c>
      <c r="H103" s="295">
        <f t="shared" si="40"/>
        <v>0.23230331517749681</v>
      </c>
      <c r="I103" s="295">
        <f t="shared" si="40"/>
        <v>0.22161063878249776</v>
      </c>
      <c r="J103" s="295">
        <f t="shared" si="40"/>
        <v>0.22406305993565989</v>
      </c>
      <c r="K103" s="295">
        <f t="shared" si="40"/>
        <v>0.21117449871449584</v>
      </c>
      <c r="L103" s="295">
        <f t="shared" si="40"/>
        <v>0.18736333030238939</v>
      </c>
      <c r="M103" s="295">
        <f t="shared" si="40"/>
        <v>0.19803413373471293</v>
      </c>
      <c r="N103" s="295">
        <f t="shared" si="40"/>
        <v>0.21133295230510818</v>
      </c>
      <c r="O103" s="295">
        <f t="shared" ref="O103:P103" si="41">O69/O$94</f>
        <v>0.22612461097143616</v>
      </c>
      <c r="P103" s="295">
        <f t="shared" si="41"/>
        <v>0.24339786751241219</v>
      </c>
    </row>
    <row r="104" spans="1:18" x14ac:dyDescent="0.2">
      <c r="A104" s="25" t="s">
        <v>637</v>
      </c>
      <c r="B104" s="295"/>
      <c r="C104" s="295">
        <f t="shared" ref="C104:N104" si="42">C70/C$94</f>
        <v>0.14172569570594332</v>
      </c>
      <c r="D104" s="295">
        <f t="shared" si="42"/>
        <v>0.13236511998758438</v>
      </c>
      <c r="E104" s="295">
        <f t="shared" si="42"/>
        <v>0.14705425376103251</v>
      </c>
      <c r="F104" s="295">
        <f t="shared" si="42"/>
        <v>0.15239066860696915</v>
      </c>
      <c r="G104" s="295">
        <f t="shared" si="42"/>
        <v>0.15624318170153756</v>
      </c>
      <c r="H104" s="295">
        <f t="shared" si="42"/>
        <v>0.14957583865850288</v>
      </c>
      <c r="I104" s="295">
        <f t="shared" si="42"/>
        <v>0.15144162736081118</v>
      </c>
      <c r="J104" s="295">
        <f t="shared" si="42"/>
        <v>0.15587322025165121</v>
      </c>
      <c r="K104" s="295">
        <f t="shared" si="42"/>
        <v>0.15237279818058966</v>
      </c>
      <c r="L104" s="295">
        <f t="shared" si="42"/>
        <v>0.13116280063547048</v>
      </c>
      <c r="M104" s="295">
        <f t="shared" si="42"/>
        <v>0.13042776519710284</v>
      </c>
      <c r="N104" s="295">
        <f t="shared" si="42"/>
        <v>0.13659072529698277</v>
      </c>
      <c r="O104" s="295">
        <f t="shared" ref="O104:P104" si="43">O70/O$94</f>
        <v>0.14705040204233075</v>
      </c>
      <c r="P104" s="295">
        <f t="shared" si="43"/>
        <v>0.15953899462692481</v>
      </c>
    </row>
    <row r="105" spans="1:18" x14ac:dyDescent="0.2">
      <c r="A105" s="26" t="s">
        <v>638</v>
      </c>
      <c r="B105" s="295"/>
      <c r="C105" s="295">
        <f t="shared" ref="C105:N105" si="44">C71/C$94</f>
        <v>-3.3532239285623398E-2</v>
      </c>
      <c r="D105" s="295">
        <f t="shared" si="44"/>
        <v>-3.1209107573919259E-2</v>
      </c>
      <c r="E105" s="295">
        <f t="shared" si="44"/>
        <v>-3.2462779643858929E-2</v>
      </c>
      <c r="F105" s="295">
        <f t="shared" si="44"/>
        <v>-2.9468667769715334E-2</v>
      </c>
      <c r="G105" s="295">
        <f t="shared" si="44"/>
        <v>-3.3412011244298982E-2</v>
      </c>
      <c r="H105" s="295">
        <f t="shared" si="44"/>
        <v>-3.5335743995621088E-2</v>
      </c>
      <c r="I105" s="295">
        <f t="shared" si="44"/>
        <v>-4.3142103217308873E-2</v>
      </c>
      <c r="J105" s="295">
        <f t="shared" si="44"/>
        <v>-4.2161328220008988E-2</v>
      </c>
      <c r="K105" s="295">
        <f t="shared" si="44"/>
        <v>-4.1428016128026955E-2</v>
      </c>
      <c r="L105" s="295">
        <f t="shared" si="44"/>
        <v>-3.5075838733948934E-2</v>
      </c>
      <c r="M105" s="295">
        <f t="shared" si="44"/>
        <v>-3.4941910524875927E-2</v>
      </c>
      <c r="N105" s="295">
        <f t="shared" si="44"/>
        <v>-4.1074690564662598E-2</v>
      </c>
      <c r="O105" s="295">
        <f t="shared" ref="O105:P105" si="45">O71/O$94</f>
        <v>-3.5865128227137305E-2</v>
      </c>
      <c r="P105" s="295">
        <f t="shared" si="45"/>
        <v>-3.7555492225461957E-2</v>
      </c>
    </row>
    <row r="106" spans="1:18" x14ac:dyDescent="0.2">
      <c r="A106" t="s">
        <v>601</v>
      </c>
      <c r="B106" s="295"/>
      <c r="C106" s="295">
        <f t="shared" ref="C106:N106" si="46">C72/C$94</f>
        <v>0.63089969678229507</v>
      </c>
      <c r="D106" s="295">
        <f t="shared" si="46"/>
        <v>0.62138110840689065</v>
      </c>
      <c r="E106" s="295">
        <f t="shared" si="46"/>
        <v>0.66814129777231224</v>
      </c>
      <c r="F106" s="295">
        <f t="shared" si="46"/>
        <v>0.66196874252451954</v>
      </c>
      <c r="G106" s="295">
        <f t="shared" si="46"/>
        <v>0.66169884410305913</v>
      </c>
      <c r="H106" s="295">
        <f t="shared" si="46"/>
        <v>0.6698380919438861</v>
      </c>
      <c r="I106" s="295">
        <f t="shared" si="46"/>
        <v>0.70654170657004411</v>
      </c>
      <c r="J106" s="295">
        <f t="shared" si="46"/>
        <v>0.72812513942664547</v>
      </c>
      <c r="K106" s="295">
        <f t="shared" si="46"/>
        <v>0.70230145449815673</v>
      </c>
      <c r="L106" s="295">
        <f t="shared" si="46"/>
        <v>0.63699165201229613</v>
      </c>
      <c r="M106" s="295">
        <f t="shared" si="46"/>
        <v>0.64961164028539009</v>
      </c>
      <c r="N106" s="295">
        <f t="shared" si="46"/>
        <v>0.6695540758280476</v>
      </c>
      <c r="O106" s="295">
        <f t="shared" ref="O106:P106" si="47">O72/O$94</f>
        <v>0.68815808127235878</v>
      </c>
      <c r="P106" s="295">
        <f t="shared" si="47"/>
        <v>0.70602680607464008</v>
      </c>
    </row>
    <row r="107" spans="1:18" x14ac:dyDescent="0.2">
      <c r="A107" s="25" t="s">
        <v>602</v>
      </c>
      <c r="B107" s="295"/>
      <c r="C107" s="295">
        <f t="shared" ref="C107:N107" si="48">C73/C$94</f>
        <v>0.49689463758528729</v>
      </c>
      <c r="D107" s="295">
        <f t="shared" si="48"/>
        <v>0.4974605199522143</v>
      </c>
      <c r="E107" s="295">
        <f t="shared" si="48"/>
        <v>0.54598083972036249</v>
      </c>
      <c r="F107" s="295">
        <f t="shared" si="48"/>
        <v>0.54034614464556252</v>
      </c>
      <c r="G107" s="295">
        <f t="shared" si="48"/>
        <v>0.54770938008952663</v>
      </c>
      <c r="H107" s="295">
        <f t="shared" si="48"/>
        <v>0.56281366691404433</v>
      </c>
      <c r="I107" s="295">
        <f t="shared" si="48"/>
        <v>0.60444280143785978</v>
      </c>
      <c r="J107" s="295">
        <f t="shared" si="48"/>
        <v>0.62604105811379507</v>
      </c>
      <c r="K107" s="295">
        <f t="shared" si="48"/>
        <v>0.60785390423304364</v>
      </c>
      <c r="L107" s="295">
        <f t="shared" si="48"/>
        <v>0.55325537983533379</v>
      </c>
      <c r="M107" s="295">
        <f t="shared" si="48"/>
        <v>0.56061761000924737</v>
      </c>
      <c r="N107" s="295">
        <f t="shared" si="48"/>
        <v>0.5746850164885301</v>
      </c>
      <c r="O107" s="295">
        <f t="shared" ref="O107:P107" si="49">O73/O$94</f>
        <v>0.58764378827985686</v>
      </c>
      <c r="P107" s="295">
        <f t="shared" si="49"/>
        <v>0.59565471805823389</v>
      </c>
    </row>
    <row r="108" spans="1:18" x14ac:dyDescent="0.2">
      <c r="A108" s="25" t="s">
        <v>603</v>
      </c>
      <c r="B108" s="295"/>
      <c r="C108" s="295">
        <f t="shared" ref="C108:N108" si="50">C74/C$94</f>
        <v>0.11431712237795374</v>
      </c>
      <c r="D108" s="295">
        <f t="shared" si="50"/>
        <v>0.10317820550377702</v>
      </c>
      <c r="E108" s="295">
        <f t="shared" si="50"/>
        <v>9.972641965460842E-2</v>
      </c>
      <c r="F108" s="295">
        <f t="shared" si="50"/>
        <v>9.8071435690933739E-2</v>
      </c>
      <c r="G108" s="295">
        <f t="shared" si="50"/>
        <v>9.1828336943678535E-2</v>
      </c>
      <c r="H108" s="295">
        <f t="shared" si="50"/>
        <v>8.5913294918328442E-2</v>
      </c>
      <c r="I108" s="295">
        <f t="shared" si="50"/>
        <v>8.0670666199812363E-2</v>
      </c>
      <c r="J108" s="295">
        <f t="shared" si="50"/>
        <v>8.0290638907261541E-2</v>
      </c>
      <c r="K108" s="295">
        <f t="shared" si="50"/>
        <v>7.3377822543190266E-2</v>
      </c>
      <c r="L108" s="295">
        <f t="shared" si="50"/>
        <v>6.4720549583520179E-2</v>
      </c>
      <c r="M108" s="295">
        <f t="shared" si="50"/>
        <v>6.7739130920964355E-2</v>
      </c>
      <c r="N108" s="295">
        <f t="shared" si="50"/>
        <v>7.00485655530972E-2</v>
      </c>
      <c r="O108" s="295">
        <f t="shared" ref="O108:P108" si="51">O74/O$94</f>
        <v>7.1434366312618375E-2</v>
      </c>
      <c r="P108" s="295">
        <f t="shared" si="51"/>
        <v>7.76527221778852E-2</v>
      </c>
    </row>
    <row r="109" spans="1:18" x14ac:dyDescent="0.2">
      <c r="A109" s="26" t="s">
        <v>604</v>
      </c>
      <c r="B109" s="295"/>
      <c r="C109" s="295">
        <f t="shared" ref="C109:N109" si="52">C75/C$94</f>
        <v>9.6438786432846119E-2</v>
      </c>
      <c r="D109" s="295">
        <f t="shared" si="52"/>
        <v>8.6356626807152462E-2</v>
      </c>
      <c r="E109" s="295">
        <f t="shared" si="52"/>
        <v>8.2678877784725088E-2</v>
      </c>
      <c r="F109" s="295">
        <f t="shared" si="52"/>
        <v>8.0611110557371815E-2</v>
      </c>
      <c r="G109" s="295">
        <f t="shared" si="52"/>
        <v>7.4319889044012433E-2</v>
      </c>
      <c r="H109" s="295">
        <f t="shared" si="52"/>
        <v>6.8746392832868833E-2</v>
      </c>
      <c r="I109" s="295">
        <f t="shared" si="52"/>
        <v>6.3905272441047656E-2</v>
      </c>
      <c r="J109" s="295">
        <f t="shared" si="52"/>
        <v>6.3447734046899379E-2</v>
      </c>
      <c r="K109" s="295">
        <f t="shared" si="52"/>
        <v>5.7893200239102563E-2</v>
      </c>
      <c r="L109" s="295">
        <f t="shared" si="52"/>
        <v>5.0560871126824176E-2</v>
      </c>
      <c r="M109" s="295">
        <f t="shared" si="52"/>
        <v>5.378040252727672E-2</v>
      </c>
      <c r="N109" s="295">
        <f t="shared" si="52"/>
        <v>5.5713732122148169E-2</v>
      </c>
      <c r="O109" s="295">
        <f t="shared" ref="O109:P109" si="53">O75/O$94</f>
        <v>5.6742297649769076E-2</v>
      </c>
      <c r="P109" s="295">
        <f t="shared" si="53"/>
        <v>6.152178225768231E-2</v>
      </c>
    </row>
    <row r="110" spans="1:18" x14ac:dyDescent="0.2">
      <c r="A110" s="26" t="s">
        <v>2</v>
      </c>
      <c r="B110" s="295"/>
      <c r="C110" s="295">
        <f t="shared" ref="C110:N110" si="54">C76/C$94</f>
        <v>1.7878335945107619E-2</v>
      </c>
      <c r="D110" s="295">
        <f t="shared" si="54"/>
        <v>1.6821578696624564E-2</v>
      </c>
      <c r="E110" s="295">
        <f t="shared" si="54"/>
        <v>1.7047541869883328E-2</v>
      </c>
      <c r="F110" s="295">
        <f t="shared" si="54"/>
        <v>1.7460325133561917E-2</v>
      </c>
      <c r="G110" s="295">
        <f t="shared" si="54"/>
        <v>1.7508447899666105E-2</v>
      </c>
      <c r="H110" s="295">
        <f t="shared" si="54"/>
        <v>1.7166902085459613E-2</v>
      </c>
      <c r="I110" s="295">
        <f t="shared" si="54"/>
        <v>1.67653937587647E-2</v>
      </c>
      <c r="J110" s="295">
        <f t="shared" si="54"/>
        <v>1.6842904860362159E-2</v>
      </c>
      <c r="K110" s="295">
        <f t="shared" si="54"/>
        <v>1.5484622304087708E-2</v>
      </c>
      <c r="L110" s="295">
        <f t="shared" si="54"/>
        <v>1.4159678456695997E-2</v>
      </c>
      <c r="M110" s="295">
        <f t="shared" si="54"/>
        <v>1.3958728393687633E-2</v>
      </c>
      <c r="N110" s="295">
        <f t="shared" si="54"/>
        <v>1.4334833430949033E-2</v>
      </c>
      <c r="O110" s="295">
        <f t="shared" ref="O110:P110" si="55">O76/O$94</f>
        <v>1.4692068662849295E-2</v>
      </c>
      <c r="P110" s="295">
        <f t="shared" si="55"/>
        <v>1.613093992020289E-2</v>
      </c>
    </row>
    <row r="111" spans="1:18" x14ac:dyDescent="0.2">
      <c r="A111" s="47" t="s">
        <v>582</v>
      </c>
      <c r="B111" s="295"/>
      <c r="C111" s="295">
        <f t="shared" ref="C111:N111" si="56">C77/C$94</f>
        <v>1.968794901661507E-2</v>
      </c>
      <c r="D111" s="295">
        <f t="shared" si="56"/>
        <v>2.0742394699570867E-2</v>
      </c>
      <c r="E111" s="295">
        <f t="shared" si="56"/>
        <v>2.2434021567605107E-2</v>
      </c>
      <c r="F111" s="295">
        <f t="shared" si="56"/>
        <v>2.3551174647157325E-2</v>
      </c>
      <c r="G111" s="295">
        <f t="shared" si="56"/>
        <v>2.2161111867404805E-2</v>
      </c>
      <c r="H111" s="295">
        <f t="shared" si="56"/>
        <v>2.1111101547434234E-2</v>
      </c>
      <c r="I111" s="295">
        <f t="shared" si="56"/>
        <v>2.1428243404842045E-2</v>
      </c>
      <c r="J111" s="295">
        <f t="shared" si="56"/>
        <v>2.1793466444665646E-2</v>
      </c>
      <c r="K111" s="295">
        <f t="shared" si="56"/>
        <v>2.1069717774171333E-2</v>
      </c>
      <c r="L111" s="295">
        <f t="shared" si="56"/>
        <v>1.9015732735654989E-2</v>
      </c>
      <c r="M111" s="295">
        <f t="shared" si="56"/>
        <v>2.125492210961449E-2</v>
      </c>
      <c r="N111" s="295">
        <f t="shared" si="56"/>
        <v>2.4820470333993646E-2</v>
      </c>
      <c r="O111" s="295">
        <f t="shared" ref="O111:P111" si="57">O77/O$94</f>
        <v>2.9079916296558827E-2</v>
      </c>
      <c r="P111" s="295">
        <f t="shared" si="57"/>
        <v>3.2719362117307416E-2</v>
      </c>
    </row>
    <row r="112" spans="1:18" x14ac:dyDescent="0.2">
      <c r="A112" t="s">
        <v>605</v>
      </c>
      <c r="B112" s="295"/>
      <c r="C112" s="295">
        <f t="shared" ref="C112:N112" si="58">C78/C$94</f>
        <v>0.36889487677457922</v>
      </c>
      <c r="D112" s="295">
        <f t="shared" si="58"/>
        <v>0.32466523241391176</v>
      </c>
      <c r="E112" s="295">
        <f t="shared" si="58"/>
        <v>0.3019013293529757</v>
      </c>
      <c r="F112" s="295">
        <f t="shared" si="58"/>
        <v>0.22709736065704489</v>
      </c>
      <c r="G112" s="295">
        <f t="shared" si="58"/>
        <v>0.23235670637600447</v>
      </c>
      <c r="H112" s="295">
        <f t="shared" si="58"/>
        <v>0.27122531977867487</v>
      </c>
      <c r="I112" s="295">
        <f t="shared" si="58"/>
        <v>0.26074137022598709</v>
      </c>
      <c r="J112" s="295">
        <f t="shared" si="58"/>
        <v>0.22575450182850834</v>
      </c>
      <c r="K112" s="295">
        <f t="shared" si="58"/>
        <v>0.29958610350360126</v>
      </c>
      <c r="L112" s="295">
        <f t="shared" si="58"/>
        <v>0.27005989044246553</v>
      </c>
      <c r="M112" s="295">
        <f t="shared" si="58"/>
        <v>0.27400366775506552</v>
      </c>
      <c r="N112" s="295">
        <f t="shared" si="58"/>
        <v>0.30243608798299804</v>
      </c>
      <c r="O112" s="295">
        <f t="shared" ref="O112:P112" si="59">O78/O$94</f>
        <v>0.27773217113934145</v>
      </c>
      <c r="P112" s="295">
        <f t="shared" si="59"/>
        <v>0.33243187678484287</v>
      </c>
    </row>
    <row r="113" spans="1:16" x14ac:dyDescent="0.2">
      <c r="A113" s="25" t="s">
        <v>25</v>
      </c>
      <c r="B113" s="295"/>
      <c r="C113" s="295">
        <f t="shared" ref="C113:N113" si="60">C79/C$94</f>
        <v>0.27051715628912487</v>
      </c>
      <c r="D113" s="295">
        <f t="shared" si="60"/>
        <v>0.220949088137669</v>
      </c>
      <c r="E113" s="295">
        <f t="shared" si="60"/>
        <v>0.17605742867634722</v>
      </c>
      <c r="F113" s="295">
        <f t="shared" si="60"/>
        <v>0.12280281676102384</v>
      </c>
      <c r="G113" s="295">
        <f t="shared" si="60"/>
        <v>0.12720449702230641</v>
      </c>
      <c r="H113" s="295">
        <f t="shared" si="60"/>
        <v>0.12887558378312872</v>
      </c>
      <c r="I113" s="295">
        <f t="shared" si="60"/>
        <v>0.11426972149964996</v>
      </c>
      <c r="J113" s="295">
        <f t="shared" si="60"/>
        <v>8.6054457757450298E-2</v>
      </c>
      <c r="K113" s="295">
        <f t="shared" si="60"/>
        <v>0.10577145784123795</v>
      </c>
      <c r="L113" s="295">
        <f t="shared" si="60"/>
        <v>0.1029982341731446</v>
      </c>
      <c r="M113" s="295">
        <f t="shared" si="60"/>
        <v>0.12127482574002628</v>
      </c>
      <c r="N113" s="295">
        <f t="shared" si="60"/>
        <v>0.13685817677029369</v>
      </c>
      <c r="O113" s="295">
        <f t="shared" ref="O113:P113" si="61">O79/O$94</f>
        <v>0.14447454839459956</v>
      </c>
      <c r="P113" s="295">
        <f t="shared" si="61"/>
        <v>0.15587114324493159</v>
      </c>
    </row>
    <row r="114" spans="1:16" x14ac:dyDescent="0.2">
      <c r="A114" s="25" t="s">
        <v>2</v>
      </c>
      <c r="B114" s="295"/>
      <c r="C114" s="295">
        <f t="shared" ref="C114:N114" si="62">C80/C$94</f>
        <v>9.8377720485454345E-2</v>
      </c>
      <c r="D114" s="295">
        <f t="shared" si="62"/>
        <v>0.10371614427624273</v>
      </c>
      <c r="E114" s="295">
        <f t="shared" si="62"/>
        <v>0.12584391029362063</v>
      </c>
      <c r="F114" s="295">
        <f t="shared" si="62"/>
        <v>0.10429454389602105</v>
      </c>
      <c r="G114" s="295">
        <f t="shared" si="62"/>
        <v>0.10515220935369808</v>
      </c>
      <c r="H114" s="295">
        <f t="shared" si="62"/>
        <v>0.14234973599554612</v>
      </c>
      <c r="I114" s="295">
        <f t="shared" si="62"/>
        <v>0.14647164872633714</v>
      </c>
      <c r="J114" s="295">
        <f t="shared" si="62"/>
        <v>0.13970004407105804</v>
      </c>
      <c r="K114" s="295">
        <f t="shared" si="62"/>
        <v>0.19381463770416207</v>
      </c>
      <c r="L114" s="295">
        <f t="shared" si="62"/>
        <v>0.16706164950784574</v>
      </c>
      <c r="M114" s="295">
        <f t="shared" si="62"/>
        <v>0.15272884201503925</v>
      </c>
      <c r="N114" s="295">
        <f t="shared" si="62"/>
        <v>0.16557791121270435</v>
      </c>
      <c r="O114" s="295">
        <f t="shared" ref="O114:P114" si="63">O80/O$94</f>
        <v>0.13325762274474187</v>
      </c>
      <c r="P114" s="295">
        <f t="shared" si="63"/>
        <v>0.17656073353991131</v>
      </c>
    </row>
    <row r="115" spans="1:16" x14ac:dyDescent="0.2">
      <c r="A115" t="s">
        <v>606</v>
      </c>
      <c r="B115" s="295"/>
      <c r="C115" s="295">
        <f t="shared" ref="C115:N115" si="64">C81/C$94</f>
        <v>1.2388461393277722E-4</v>
      </c>
      <c r="D115" s="295">
        <f t="shared" si="64"/>
        <v>2.2569095182548415E-3</v>
      </c>
      <c r="E115" s="295">
        <f t="shared" si="64"/>
        <v>-2.0067452909628665E-3</v>
      </c>
      <c r="F115" s="295">
        <f t="shared" si="64"/>
        <v>-1.6561716631947213E-3</v>
      </c>
      <c r="G115" s="295">
        <f t="shared" si="64"/>
        <v>7.1321967330301543E-3</v>
      </c>
      <c r="H115" s="295">
        <f t="shared" si="64"/>
        <v>2.7811192526882799E-3</v>
      </c>
      <c r="I115" s="295">
        <f t="shared" si="64"/>
        <v>2.5579503977671714E-3</v>
      </c>
      <c r="J115" s="295">
        <f t="shared" si="64"/>
        <v>3.8584906373302979E-3</v>
      </c>
      <c r="K115" s="295">
        <f t="shared" si="64"/>
        <v>-9.1110919212351992E-3</v>
      </c>
      <c r="L115" s="295">
        <f t="shared" si="64"/>
        <v>-1.8705915181891797E-2</v>
      </c>
      <c r="M115" s="295">
        <f t="shared" si="64"/>
        <v>-7.0402989516836203E-3</v>
      </c>
      <c r="N115" s="295">
        <f t="shared" si="64"/>
        <v>3.3267189700675204E-3</v>
      </c>
      <c r="O115" s="295">
        <f t="shared" ref="O115:P115" si="65">O81/O$94</f>
        <v>9.1149323284120995E-4</v>
      </c>
      <c r="P115" s="295">
        <f t="shared" si="65"/>
        <v>0</v>
      </c>
    </row>
    <row r="116" spans="1:16" s="293" customFormat="1" ht="20.100000000000001" customHeight="1" x14ac:dyDescent="0.2">
      <c r="A116" s="293" t="s">
        <v>607</v>
      </c>
      <c r="B116" s="340"/>
      <c r="C116" s="340">
        <f t="shared" ref="C116:N116" si="66">C82/C$94</f>
        <v>1.3259697275662068</v>
      </c>
      <c r="D116" s="340">
        <f t="shared" si="66"/>
        <v>1.2657903649013307</v>
      </c>
      <c r="E116" s="340">
        <f t="shared" si="66"/>
        <v>1.313751290888854</v>
      </c>
      <c r="F116" s="340">
        <f t="shared" si="66"/>
        <v>1.2503698269675465</v>
      </c>
      <c r="G116" s="340">
        <f t="shared" si="66"/>
        <v>1.2664884750435379</v>
      </c>
      <c r="H116" s="340">
        <f t="shared" si="66"/>
        <v>1.2903878369732984</v>
      </c>
      <c r="I116" s="340">
        <f t="shared" si="66"/>
        <v>1.2997511660802721</v>
      </c>
      <c r="J116" s="340">
        <f t="shared" si="66"/>
        <v>1.2955131578892158</v>
      </c>
      <c r="K116" s="340">
        <f t="shared" si="66"/>
        <v>1.3148957727117354</v>
      </c>
      <c r="L116" s="340">
        <f t="shared" si="66"/>
        <v>1.1717958856694051</v>
      </c>
      <c r="M116" s="340">
        <f t="shared" si="66"/>
        <v>1.2100949601134237</v>
      </c>
      <c r="N116" s="340">
        <f t="shared" si="66"/>
        <v>1.2821658742158715</v>
      </c>
      <c r="O116" s="340">
        <f t="shared" ref="O116:P116" si="67">O82/O$94</f>
        <v>1.3041115750534396</v>
      </c>
      <c r="P116" s="340">
        <f t="shared" si="67"/>
        <v>1.4038400304460765</v>
      </c>
    </row>
    <row r="117" spans="1:16" x14ac:dyDescent="0.2">
      <c r="A117" t="s">
        <v>608</v>
      </c>
      <c r="B117" s="295"/>
      <c r="C117" s="295">
        <f t="shared" ref="C117:N117" si="68">C83/C$94</f>
        <v>0.4761226010617694</v>
      </c>
      <c r="D117" s="295">
        <f t="shared" si="68"/>
        <v>0.44985926407374299</v>
      </c>
      <c r="E117" s="295">
        <f t="shared" si="68"/>
        <v>0.49955850312517625</v>
      </c>
      <c r="F117" s="295">
        <f t="shared" si="68"/>
        <v>0.44474140818116575</v>
      </c>
      <c r="G117" s="295">
        <f t="shared" si="68"/>
        <v>0.48547412060723205</v>
      </c>
      <c r="H117" s="295">
        <f t="shared" si="68"/>
        <v>0.5451279697406618</v>
      </c>
      <c r="I117" s="295">
        <f t="shared" si="68"/>
        <v>0.59772157349939148</v>
      </c>
      <c r="J117" s="295">
        <f t="shared" si="68"/>
        <v>0.60455442426008943</v>
      </c>
      <c r="K117" s="295">
        <f t="shared" si="68"/>
        <v>0.61749956245809612</v>
      </c>
      <c r="L117" s="295">
        <f t="shared" si="68"/>
        <v>0.57952928232620715</v>
      </c>
      <c r="M117" s="295">
        <f t="shared" si="68"/>
        <v>0.52866133181325026</v>
      </c>
      <c r="N117" s="295">
        <f t="shared" si="68"/>
        <v>0.50100263814336976</v>
      </c>
      <c r="O117" s="295">
        <f t="shared" ref="O117:P117" si="69">O83/O$94</f>
        <v>0.48460809179412773</v>
      </c>
      <c r="P117" s="295">
        <f t="shared" si="69"/>
        <v>0.45864046741776832</v>
      </c>
    </row>
    <row r="118" spans="1:16" x14ac:dyDescent="0.2">
      <c r="A118" s="25" t="s">
        <v>196</v>
      </c>
      <c r="B118" s="295"/>
      <c r="C118" s="295">
        <f t="shared" ref="C118:N118" si="70">C84/C$94</f>
        <v>8.5547886726696096E-2</v>
      </c>
      <c r="D118" s="295">
        <f t="shared" si="70"/>
        <v>5.7160374479223688E-2</v>
      </c>
      <c r="E118" s="295">
        <f t="shared" si="70"/>
        <v>7.3906873048856556E-2</v>
      </c>
      <c r="F118" s="295">
        <f t="shared" si="70"/>
        <v>4.3105379355713264E-2</v>
      </c>
      <c r="G118" s="295">
        <f t="shared" si="70"/>
        <v>6.1336779532622392E-2</v>
      </c>
      <c r="H118" s="295">
        <f t="shared" si="70"/>
        <v>6.1457111187468182E-2</v>
      </c>
      <c r="I118" s="295">
        <f t="shared" si="70"/>
        <v>6.6282958257685973E-2</v>
      </c>
      <c r="J118" s="295">
        <f t="shared" si="70"/>
        <v>6.1137867234923635E-2</v>
      </c>
      <c r="K118" s="295">
        <f t="shared" si="70"/>
        <v>5.533522744889291E-2</v>
      </c>
      <c r="L118" s="295">
        <f t="shared" si="70"/>
        <v>3.8296055517661243E-2</v>
      </c>
      <c r="M118" s="295">
        <f t="shared" si="70"/>
        <v>3.7081467902982362E-2</v>
      </c>
      <c r="N118" s="295">
        <f t="shared" si="70"/>
        <v>3.6971165871321175E-2</v>
      </c>
      <c r="O118" s="295">
        <f t="shared" ref="O118:P118" si="71">O84/O$94</f>
        <v>3.7245726223570981E-2</v>
      </c>
      <c r="P118" s="295">
        <f t="shared" si="71"/>
        <v>3.2390961297235302E-2</v>
      </c>
    </row>
    <row r="119" spans="1:16" x14ac:dyDescent="0.2">
      <c r="A119" s="25" t="s">
        <v>615</v>
      </c>
      <c r="B119" s="295"/>
      <c r="C119" s="295">
        <f t="shared" ref="C119:N119" si="72">C85/C$94</f>
        <v>3.351675814121817E-2</v>
      </c>
      <c r="D119" s="295">
        <f t="shared" si="72"/>
        <v>1.7607952527246392E-2</v>
      </c>
      <c r="E119" s="295">
        <f t="shared" si="72"/>
        <v>1.5661928047665197E-2</v>
      </c>
      <c r="F119" s="295">
        <f t="shared" si="72"/>
        <v>1.3063379614863249E-2</v>
      </c>
      <c r="G119" s="295">
        <f t="shared" si="72"/>
        <v>1.1632327560240414E-2</v>
      </c>
      <c r="H119" s="295">
        <f t="shared" si="72"/>
        <v>1.1768661265211991E-2</v>
      </c>
      <c r="I119" s="295">
        <f t="shared" si="72"/>
        <v>1.4070931835907437E-2</v>
      </c>
      <c r="J119" s="295">
        <f t="shared" si="72"/>
        <v>1.2092569117503288E-2</v>
      </c>
      <c r="K119" s="295">
        <f t="shared" si="72"/>
        <v>7.682068563468915E-3</v>
      </c>
      <c r="L119" s="295">
        <f t="shared" si="72"/>
        <v>3.7377772813352453E-3</v>
      </c>
      <c r="M119" s="295">
        <f t="shared" si="72"/>
        <v>5.2241897892913204E-3</v>
      </c>
      <c r="N119" s="295">
        <f t="shared" si="72"/>
        <v>9.2858233203532859E-3</v>
      </c>
      <c r="O119" s="295">
        <f t="shared" ref="O119:P119" si="73">O85/O$94</f>
        <v>9.7079239996012805E-3</v>
      </c>
      <c r="P119" s="295">
        <f t="shared" si="73"/>
        <v>8.3494887960510605E-3</v>
      </c>
    </row>
    <row r="120" spans="1:16" x14ac:dyDescent="0.2">
      <c r="A120" s="25" t="s">
        <v>616</v>
      </c>
      <c r="B120" s="295"/>
      <c r="C120" s="295">
        <f t="shared" ref="C120:N120" si="74">C86/C$94</f>
        <v>5.1490881532759956E-2</v>
      </c>
      <c r="D120" s="295">
        <f t="shared" si="74"/>
        <v>4.338711079376957E-2</v>
      </c>
      <c r="E120" s="295">
        <f t="shared" si="74"/>
        <v>4.5964784151997097E-2</v>
      </c>
      <c r="F120" s="295">
        <f t="shared" si="74"/>
        <v>3.5360731799696996E-2</v>
      </c>
      <c r="G120" s="295">
        <f t="shared" si="74"/>
        <v>3.4454210081145402E-2</v>
      </c>
      <c r="H120" s="295">
        <f t="shared" si="74"/>
        <v>3.3335225386199679E-2</v>
      </c>
      <c r="I120" s="295">
        <f t="shared" si="74"/>
        <v>3.5894930694962447E-2</v>
      </c>
      <c r="J120" s="295">
        <f t="shared" si="74"/>
        <v>3.5428481071613442E-2</v>
      </c>
      <c r="K120" s="295">
        <f t="shared" si="74"/>
        <v>3.6126421629194043E-2</v>
      </c>
      <c r="L120" s="295">
        <f t="shared" si="74"/>
        <v>3.3050770159067759E-2</v>
      </c>
      <c r="M120" s="295">
        <f t="shared" si="74"/>
        <v>3.2705737810643565E-2</v>
      </c>
      <c r="N120" s="295">
        <f t="shared" si="74"/>
        <v>3.5051604853574843E-2</v>
      </c>
      <c r="O120" s="295">
        <f t="shared" ref="O120:P120" si="75">O86/O$94</f>
        <v>3.3019588488077171E-2</v>
      </c>
      <c r="P120" s="295">
        <f t="shared" si="75"/>
        <v>3.0752879355993083E-2</v>
      </c>
    </row>
    <row r="121" spans="1:16" x14ac:dyDescent="0.2">
      <c r="A121" s="25" t="s">
        <v>545</v>
      </c>
      <c r="B121" s="295"/>
      <c r="C121" s="295">
        <f t="shared" ref="C121:N121" si="76">C87/C$94</f>
        <v>0.29481590777410477</v>
      </c>
      <c r="D121" s="295">
        <f t="shared" si="76"/>
        <v>0.31998926115029758</v>
      </c>
      <c r="E121" s="295">
        <f t="shared" si="76"/>
        <v>0.35174837301650497</v>
      </c>
      <c r="F121" s="295">
        <f t="shared" si="76"/>
        <v>0.34190961645801771</v>
      </c>
      <c r="G121" s="295">
        <f t="shared" si="76"/>
        <v>0.36685804455639215</v>
      </c>
      <c r="H121" s="295">
        <f t="shared" si="76"/>
        <v>0.42880711758963047</v>
      </c>
      <c r="I121" s="295">
        <f t="shared" si="76"/>
        <v>0.47237290868196596</v>
      </c>
      <c r="J121" s="295">
        <f t="shared" si="76"/>
        <v>0.48794136968820323</v>
      </c>
      <c r="K121" s="295">
        <f t="shared" si="76"/>
        <v>0.50968073797609703</v>
      </c>
      <c r="L121" s="295">
        <f t="shared" si="76"/>
        <v>0.49618674437134236</v>
      </c>
      <c r="M121" s="295">
        <f t="shared" si="76"/>
        <v>0.44580585030857617</v>
      </c>
      <c r="N121" s="295">
        <f t="shared" si="76"/>
        <v>0.41048120305427249</v>
      </c>
      <c r="O121" s="295">
        <f t="shared" ref="O121:P121" si="77">O87/O$94</f>
        <v>0.39303431204244149</v>
      </c>
      <c r="P121" s="295">
        <f t="shared" si="77"/>
        <v>0.37380296001404179</v>
      </c>
    </row>
    <row r="122" spans="1:16" x14ac:dyDescent="0.2">
      <c r="A122" s="25" t="s">
        <v>617</v>
      </c>
      <c r="B122" s="295"/>
      <c r="C122" s="295">
        <f t="shared" ref="C122:N122" si="78">C88/C$94</f>
        <v>1.0751149810405015E-2</v>
      </c>
      <c r="D122" s="295">
        <f t="shared" si="78"/>
        <v>1.1714578046744448E-2</v>
      </c>
      <c r="E122" s="295">
        <f t="shared" si="78"/>
        <v>1.2276547264400426E-2</v>
      </c>
      <c r="F122" s="295">
        <f t="shared" si="78"/>
        <v>1.1302319641575631E-2</v>
      </c>
      <c r="G122" s="295">
        <f t="shared" si="78"/>
        <v>1.119277534615166E-2</v>
      </c>
      <c r="H122" s="295">
        <f t="shared" si="78"/>
        <v>9.759872759785921E-3</v>
      </c>
      <c r="I122" s="295">
        <f t="shared" si="78"/>
        <v>9.0998507375747092E-3</v>
      </c>
      <c r="J122" s="295">
        <f t="shared" si="78"/>
        <v>7.9541453429857016E-3</v>
      </c>
      <c r="K122" s="295">
        <f t="shared" si="78"/>
        <v>8.6751267359463109E-3</v>
      </c>
      <c r="L122" s="295">
        <f t="shared" si="78"/>
        <v>8.2579451390132255E-3</v>
      </c>
      <c r="M122" s="295">
        <f t="shared" si="78"/>
        <v>7.8440709675758388E-3</v>
      </c>
      <c r="N122" s="295">
        <f t="shared" si="78"/>
        <v>9.2128603083412482E-3</v>
      </c>
      <c r="O122" s="295">
        <f t="shared" ref="O122:P122" si="79">O88/O$94</f>
        <v>1.1600527196003943E-2</v>
      </c>
      <c r="P122" s="295">
        <f t="shared" si="79"/>
        <v>1.3344190048391257E-2</v>
      </c>
    </row>
    <row r="123" spans="1:16" x14ac:dyDescent="0.2">
      <c r="A123" t="s">
        <v>609</v>
      </c>
      <c r="B123" s="295"/>
      <c r="C123" s="295">
        <f t="shared" ref="C123:N123" si="80">C89/C$94</f>
        <v>0.80209225056358591</v>
      </c>
      <c r="D123" s="295">
        <f t="shared" si="80"/>
        <v>0.71564966657082252</v>
      </c>
      <c r="E123" s="295">
        <f t="shared" si="80"/>
        <v>0.81330987094996721</v>
      </c>
      <c r="F123" s="295">
        <f t="shared" si="80"/>
        <v>0.6951112351487122</v>
      </c>
      <c r="G123" s="295">
        <f t="shared" si="80"/>
        <v>0.75196259565076984</v>
      </c>
      <c r="H123" s="295">
        <f t="shared" si="80"/>
        <v>0.83551592097027683</v>
      </c>
      <c r="I123" s="295">
        <f t="shared" si="80"/>
        <v>0.89747273957966367</v>
      </c>
      <c r="J123" s="295">
        <f t="shared" si="80"/>
        <v>0.90006751221744552</v>
      </c>
      <c r="K123" s="295">
        <f t="shared" si="80"/>
        <v>0.93239533516983153</v>
      </c>
      <c r="L123" s="295">
        <f t="shared" si="80"/>
        <v>0.75132516799561211</v>
      </c>
      <c r="M123" s="295">
        <f t="shared" si="80"/>
        <v>0.73875629192667402</v>
      </c>
      <c r="N123" s="295">
        <f t="shared" si="80"/>
        <v>0.78316845875369467</v>
      </c>
      <c r="O123" s="295">
        <f t="shared" ref="O123:P123" si="81">O89/O$94</f>
        <v>0.78871966684756722</v>
      </c>
      <c r="P123" s="295">
        <f t="shared" si="81"/>
        <v>0.86248055740326213</v>
      </c>
    </row>
    <row r="124" spans="1:16" x14ac:dyDescent="0.2">
      <c r="A124" s="25" t="s">
        <v>618</v>
      </c>
      <c r="B124" s="295"/>
      <c r="C124" s="295">
        <f t="shared" ref="C124:N124" si="82">C90/C$94</f>
        <v>0.12909232074347277</v>
      </c>
      <c r="D124" s="295">
        <f t="shared" si="82"/>
        <v>0.13683085582361157</v>
      </c>
      <c r="E124" s="295">
        <f t="shared" si="82"/>
        <v>0.15312068124925804</v>
      </c>
      <c r="F124" s="295">
        <f t="shared" si="82"/>
        <v>0.15568184355314568</v>
      </c>
      <c r="G124" s="295">
        <f t="shared" si="82"/>
        <v>0.15826565473219001</v>
      </c>
      <c r="H124" s="295">
        <f t="shared" si="82"/>
        <v>0.15847321607232942</v>
      </c>
      <c r="I124" s="295">
        <f t="shared" si="82"/>
        <v>0.17475704290587182</v>
      </c>
      <c r="J124" s="295">
        <f t="shared" si="82"/>
        <v>0.16997073141872024</v>
      </c>
      <c r="K124" s="295">
        <f t="shared" si="82"/>
        <v>0.17041012494566937</v>
      </c>
      <c r="L124" s="295">
        <f t="shared" si="82"/>
        <v>0.15079367547840142</v>
      </c>
      <c r="M124" s="295">
        <f t="shared" si="82"/>
        <v>0.14329961169229552</v>
      </c>
      <c r="N124" s="295">
        <f t="shared" si="82"/>
        <v>0.14631386015363565</v>
      </c>
      <c r="O124" s="295">
        <f t="shared" ref="O124:P124" si="83">O90/O$94</f>
        <v>0.15347122849959574</v>
      </c>
      <c r="P124" s="295">
        <f t="shared" si="83"/>
        <v>0.15943771807800092</v>
      </c>
    </row>
    <row r="125" spans="1:16" x14ac:dyDescent="0.2">
      <c r="A125" s="25" t="s">
        <v>497</v>
      </c>
      <c r="B125" s="295"/>
      <c r="C125" s="295">
        <f t="shared" ref="C125:N125" si="84">C91/C$94</f>
        <v>0.27659415681793309</v>
      </c>
      <c r="D125" s="295">
        <f t="shared" si="84"/>
        <v>0.18196310488552245</v>
      </c>
      <c r="E125" s="295">
        <f t="shared" si="84"/>
        <v>0.2050552950120047</v>
      </c>
      <c r="F125" s="295">
        <f t="shared" si="84"/>
        <v>0.12199479706562476</v>
      </c>
      <c r="G125" s="295">
        <f t="shared" si="84"/>
        <v>0.19170908690522648</v>
      </c>
      <c r="H125" s="295">
        <f t="shared" si="84"/>
        <v>0.23492052749551601</v>
      </c>
      <c r="I125" s="295">
        <f t="shared" si="84"/>
        <v>0.2414417497275908</v>
      </c>
      <c r="J125" s="295">
        <f t="shared" si="84"/>
        <v>0.23612756452367942</v>
      </c>
      <c r="K125" s="295">
        <f t="shared" si="84"/>
        <v>0.23044673139803887</v>
      </c>
      <c r="L125" s="295">
        <f t="shared" si="84"/>
        <v>0.1230564004394418</v>
      </c>
      <c r="M125" s="295">
        <f t="shared" si="84"/>
        <v>0.10907951414207714</v>
      </c>
      <c r="N125" s="295">
        <f t="shared" si="84"/>
        <v>0.10764453422301387</v>
      </c>
      <c r="O125" s="295">
        <f t="shared" ref="O125:P125" si="85">O91/O$94</f>
        <v>0.13938826988891226</v>
      </c>
      <c r="P125" s="295">
        <f t="shared" si="85"/>
        <v>0.14961890902829528</v>
      </c>
    </row>
    <row r="126" spans="1:16" x14ac:dyDescent="0.2">
      <c r="A126" s="25" t="s">
        <v>619</v>
      </c>
      <c r="B126" s="295"/>
      <c r="C126" s="295">
        <f t="shared" ref="C126:N126" si="86">C92/C$94</f>
        <v>0.23838081808046221</v>
      </c>
      <c r="D126" s="295">
        <f t="shared" si="86"/>
        <v>0.25454848407925307</v>
      </c>
      <c r="E126" s="295">
        <f t="shared" si="86"/>
        <v>0.28655811082883315</v>
      </c>
      <c r="F126" s="295">
        <f t="shared" si="86"/>
        <v>0.25422502192807589</v>
      </c>
      <c r="G126" s="295">
        <f t="shared" si="86"/>
        <v>0.2478683936540842</v>
      </c>
      <c r="H126" s="295">
        <f t="shared" si="86"/>
        <v>0.27678398479873029</v>
      </c>
      <c r="I126" s="295">
        <f t="shared" si="86"/>
        <v>0.29305535966136892</v>
      </c>
      <c r="J126" s="295">
        <f t="shared" si="86"/>
        <v>0.31382222789758113</v>
      </c>
      <c r="K126" s="295">
        <f t="shared" si="86"/>
        <v>0.36825220138170928</v>
      </c>
      <c r="L126" s="295">
        <f t="shared" si="86"/>
        <v>0.32819502690796659</v>
      </c>
      <c r="M126" s="295">
        <f t="shared" si="86"/>
        <v>0.32534350096894893</v>
      </c>
      <c r="N126" s="295">
        <f t="shared" si="86"/>
        <v>0.35737416124741395</v>
      </c>
      <c r="O126" s="295">
        <f t="shared" ref="O126:P126" si="87">O92/O$94</f>
        <v>0.32642675187453624</v>
      </c>
      <c r="P126" s="295">
        <f t="shared" si="87"/>
        <v>0.38117355287659932</v>
      </c>
    </row>
    <row r="127" spans="1:16" x14ac:dyDescent="0.2">
      <c r="A127" s="25" t="s">
        <v>616</v>
      </c>
      <c r="B127" s="295"/>
      <c r="C127" s="295">
        <f t="shared" ref="C127:N127" si="88">C93/C$94</f>
        <v>0.15802494516366902</v>
      </c>
      <c r="D127" s="295">
        <f t="shared" si="88"/>
        <v>0.14230722178243552</v>
      </c>
      <c r="E127" s="295">
        <f t="shared" si="88"/>
        <v>0.1685757742428792</v>
      </c>
      <c r="F127" s="295">
        <f t="shared" si="88"/>
        <v>0.16320957260186589</v>
      </c>
      <c r="G127" s="295">
        <f t="shared" si="88"/>
        <v>0.15411945022430301</v>
      </c>
      <c r="H127" s="295">
        <f t="shared" si="88"/>
        <v>0.16533818308234141</v>
      </c>
      <c r="I127" s="295">
        <f t="shared" si="88"/>
        <v>0.18821858728483215</v>
      </c>
      <c r="J127" s="295">
        <f t="shared" si="88"/>
        <v>0.18014698837746476</v>
      </c>
      <c r="K127" s="295">
        <f t="shared" si="88"/>
        <v>0.16328629336081651</v>
      </c>
      <c r="L127" s="295">
        <f t="shared" si="88"/>
        <v>0.14928006516980227</v>
      </c>
      <c r="M127" s="295">
        <f t="shared" si="88"/>
        <v>0.16103365212081747</v>
      </c>
      <c r="N127" s="295">
        <f t="shared" si="88"/>
        <v>0.17183590312963118</v>
      </c>
      <c r="O127" s="295">
        <f t="shared" ref="O127:P127" si="89">O93/O$94</f>
        <v>0.16943340274009017</v>
      </c>
      <c r="P127" s="295">
        <f t="shared" si="89"/>
        <v>0.17225037742036661</v>
      </c>
    </row>
    <row r="128" spans="1:16" s="293" customFormat="1" ht="20.100000000000001" customHeight="1" x14ac:dyDescent="0.2">
      <c r="A128" s="154" t="s">
        <v>610</v>
      </c>
      <c r="B128" s="341"/>
      <c r="C128" s="341">
        <f t="shared" ref="C128:N128" si="90">C94/C$94</f>
        <v>1</v>
      </c>
      <c r="D128" s="341">
        <f t="shared" si="90"/>
        <v>1</v>
      </c>
      <c r="E128" s="341">
        <f t="shared" si="90"/>
        <v>1</v>
      </c>
      <c r="F128" s="341">
        <f t="shared" si="90"/>
        <v>1</v>
      </c>
      <c r="G128" s="341">
        <f t="shared" si="90"/>
        <v>1</v>
      </c>
      <c r="H128" s="341">
        <f t="shared" si="90"/>
        <v>1</v>
      </c>
      <c r="I128" s="341">
        <f t="shared" si="90"/>
        <v>1</v>
      </c>
      <c r="J128" s="341">
        <f t="shared" si="90"/>
        <v>1</v>
      </c>
      <c r="K128" s="341">
        <f t="shared" si="90"/>
        <v>1</v>
      </c>
      <c r="L128" s="341">
        <f t="shared" si="90"/>
        <v>1</v>
      </c>
      <c r="M128" s="341">
        <f t="shared" si="90"/>
        <v>1</v>
      </c>
      <c r="N128" s="341">
        <f t="shared" si="90"/>
        <v>1</v>
      </c>
      <c r="O128" s="341">
        <f t="shared" ref="O128:P128" si="91">O94/O$94</f>
        <v>1</v>
      </c>
      <c r="P128" s="341">
        <f t="shared" si="91"/>
        <v>1</v>
      </c>
    </row>
    <row r="129" spans="1:18" x14ac:dyDescent="0.2">
      <c r="A129" s="173" t="s">
        <v>292</v>
      </c>
    </row>
    <row r="130" spans="1:18" x14ac:dyDescent="0.2">
      <c r="A130" s="173"/>
    </row>
    <row r="131" spans="1:18" s="23" customFormat="1" ht="24.95" customHeight="1" x14ac:dyDescent="0.2">
      <c r="A131" s="49" t="str">
        <f>Index!A29</f>
        <v>Table 2v    Palau implicit GDP(E) expenditure, price deflators, FY2006-FY2019</v>
      </c>
      <c r="Q131"/>
      <c r="R131"/>
    </row>
    <row r="132" spans="1:18" ht="20.100000000000001" customHeight="1" x14ac:dyDescent="0.2">
      <c r="A132" s="71" t="s">
        <v>1359</v>
      </c>
      <c r="B132" s="34"/>
      <c r="C132" s="34" t="str">
        <f t="shared" ref="C132:J132" si="92">C67</f>
        <v>FY06</v>
      </c>
      <c r="D132" s="34" t="str">
        <f>D67</f>
        <v>FY07</v>
      </c>
      <c r="E132" s="34" t="str">
        <f t="shared" si="92"/>
        <v>FY08</v>
      </c>
      <c r="F132" s="34" t="str">
        <f t="shared" si="92"/>
        <v>FY09</v>
      </c>
      <c r="G132" s="34" t="str">
        <f t="shared" si="92"/>
        <v>FY10</v>
      </c>
      <c r="H132" s="34" t="str">
        <f t="shared" si="92"/>
        <v>FY11</v>
      </c>
      <c r="I132" s="34" t="str">
        <f t="shared" si="92"/>
        <v>FY12</v>
      </c>
      <c r="J132" s="34" t="str">
        <f t="shared" si="92"/>
        <v>FY13</v>
      </c>
      <c r="K132" s="34" t="str">
        <f t="shared" ref="K132:L132" si="93">K67</f>
        <v>FY14</v>
      </c>
      <c r="L132" s="34" t="str">
        <f t="shared" si="93"/>
        <v>FY15</v>
      </c>
      <c r="M132" s="34" t="str">
        <f t="shared" ref="M132:N132" si="94">M67</f>
        <v>FY16</v>
      </c>
      <c r="N132" s="34" t="str">
        <f t="shared" si="94"/>
        <v>FY17</v>
      </c>
      <c r="O132" s="34" t="str">
        <f t="shared" ref="O132:P132" si="95">O67</f>
        <v>FY18</v>
      </c>
      <c r="P132" s="34" t="str">
        <f t="shared" si="95"/>
        <v>FY19</v>
      </c>
    </row>
    <row r="133" spans="1:18" ht="20.100000000000001" customHeight="1" x14ac:dyDescent="0.2">
      <c r="A133" t="s">
        <v>600</v>
      </c>
      <c r="B133" s="92"/>
      <c r="C133" s="121">
        <f t="shared" ref="C133:P133" si="96">IF(ABS(B3)&lt;1,"n.a.",IF(ABS(C3)&lt;1,"n.a.",(C68/C3)/(B68/B3)-1))</f>
        <v>4.1702411960977903E-2</v>
      </c>
      <c r="D133" s="121">
        <f t="shared" si="96"/>
        <v>1.1136092764065797E-2</v>
      </c>
      <c r="E133" s="121">
        <f t="shared" si="96"/>
        <v>6.6570240645267953E-2</v>
      </c>
      <c r="F133" s="121">
        <f t="shared" si="96"/>
        <v>6.326976869581058E-3</v>
      </c>
      <c r="G133" s="121">
        <f t="shared" si="96"/>
        <v>4.5389291878308313E-3</v>
      </c>
      <c r="H133" s="121">
        <f t="shared" si="96"/>
        <v>3.0688218029749637E-2</v>
      </c>
      <c r="I133" s="121">
        <f t="shared" si="96"/>
        <v>3.6863930185577987E-2</v>
      </c>
      <c r="J133" s="121">
        <f t="shared" si="96"/>
        <v>3.750864000850096E-2</v>
      </c>
      <c r="K133" s="121">
        <f t="shared" si="96"/>
        <v>3.317270071168088E-2</v>
      </c>
      <c r="L133" s="121">
        <f t="shared" si="96"/>
        <v>2.2126181602352357E-2</v>
      </c>
      <c r="M133" s="121">
        <f t="shared" si="96"/>
        <v>3.4402714385987299E-2</v>
      </c>
      <c r="N133" s="121">
        <f t="shared" si="96"/>
        <v>2.3550069787806827E-2</v>
      </c>
      <c r="O133" s="121">
        <f t="shared" si="96"/>
        <v>1.9280093857595437E-2</v>
      </c>
      <c r="P133" s="121">
        <f t="shared" si="96"/>
        <v>4.0339090675127753E-3</v>
      </c>
    </row>
    <row r="134" spans="1:18" x14ac:dyDescent="0.2">
      <c r="A134" s="25" t="s">
        <v>257</v>
      </c>
      <c r="B134" s="92"/>
      <c r="C134" s="121">
        <f t="shared" ref="C134:P134" si="97">IF(ABS(B4)&lt;1,"n.a.",IF(ABS(C4)&lt;1,"n.a.",(C69/C4)/(B69/B4)-1))</f>
        <v>1.9836310477093333E-2</v>
      </c>
      <c r="D134" s="121">
        <f t="shared" si="97"/>
        <v>2.0139748591404771E-2</v>
      </c>
      <c r="E134" s="121">
        <f t="shared" si="97"/>
        <v>4.9852801094373289E-2</v>
      </c>
      <c r="F134" s="121">
        <f t="shared" si="97"/>
        <v>1.4975582137688237E-2</v>
      </c>
      <c r="G134" s="121">
        <f t="shared" si="97"/>
        <v>5.5755640541077511E-3</v>
      </c>
      <c r="H134" s="121">
        <f t="shared" si="97"/>
        <v>4.4629111746063543E-2</v>
      </c>
      <c r="I134" s="121">
        <f t="shared" si="97"/>
        <v>3.312382494772792E-2</v>
      </c>
      <c r="J134" s="121">
        <f t="shared" si="97"/>
        <v>3.6285291185545132E-2</v>
      </c>
      <c r="K134" s="121">
        <f t="shared" si="97"/>
        <v>2.6928740515147487E-2</v>
      </c>
      <c r="L134" s="121">
        <f t="shared" si="97"/>
        <v>4.8380325553855297E-2</v>
      </c>
      <c r="M134" s="121">
        <f t="shared" si="97"/>
        <v>6.1499827432683452E-2</v>
      </c>
      <c r="N134" s="121">
        <f t="shared" si="97"/>
        <v>2.9259479002616828E-2</v>
      </c>
      <c r="O134" s="121">
        <f t="shared" si="97"/>
        <v>2.2174484834447394E-2</v>
      </c>
      <c r="P134" s="121">
        <f t="shared" si="97"/>
        <v>3.3271184949186239E-3</v>
      </c>
    </row>
    <row r="135" spans="1:18" x14ac:dyDescent="0.2">
      <c r="A135" s="25" t="s">
        <v>637</v>
      </c>
      <c r="B135" s="92"/>
      <c r="C135" s="121">
        <f t="shared" ref="C135:P135" si="98">IF(ABS(B5)&lt;1,"n.a.",IF(ABS(C5)&lt;1,"n.a.",(C70/C5)/(B70/B5)-1))</f>
        <v>7.6919416957068387E-2</v>
      </c>
      <c r="D135" s="121">
        <f t="shared" si="98"/>
        <v>-5.7291880900424141E-3</v>
      </c>
      <c r="E135" s="121">
        <f t="shared" si="98"/>
        <v>9.0943239713832336E-2</v>
      </c>
      <c r="F135" s="121">
        <f t="shared" si="98"/>
        <v>1.1251047300863792E-2</v>
      </c>
      <c r="G135" s="121">
        <f t="shared" si="98"/>
        <v>9.4456899488846169E-3</v>
      </c>
      <c r="H135" s="121">
        <f t="shared" si="98"/>
        <v>2.4989651302449456E-2</v>
      </c>
      <c r="I135" s="121">
        <f t="shared" si="98"/>
        <v>4.0325864573182546E-2</v>
      </c>
      <c r="J135" s="121">
        <f t="shared" si="98"/>
        <v>3.4281514840292848E-2</v>
      </c>
      <c r="K135" s="121">
        <f t="shared" si="98"/>
        <v>3.7969597831197799E-2</v>
      </c>
      <c r="L135" s="121">
        <f t="shared" si="98"/>
        <v>-2.2918592809870852E-2</v>
      </c>
      <c r="M135" s="121">
        <f t="shared" si="98"/>
        <v>-1.5578493121821468E-2</v>
      </c>
      <c r="N135" s="121">
        <f t="shared" si="98"/>
        <v>8.6831863031122669E-3</v>
      </c>
      <c r="O135" s="121">
        <f t="shared" si="98"/>
        <v>1.7120150591635408E-2</v>
      </c>
      <c r="P135" s="121">
        <f t="shared" si="98"/>
        <v>6.1026158334989145E-3</v>
      </c>
    </row>
    <row r="136" spans="1:18" x14ac:dyDescent="0.2">
      <c r="A136" s="26" t="s">
        <v>638</v>
      </c>
      <c r="B136" s="92"/>
      <c r="C136" s="121">
        <f t="shared" ref="C136:P136" si="99">IF(ABS(B6)&lt;1,"n.a.",IF(ABS(C6)&lt;1,"n.a.",(C71/C6)/(B71/B6)-1))</f>
        <v>3.8065455325171138E-2</v>
      </c>
      <c r="D136" s="121">
        <f t="shared" si="99"/>
        <v>-7.1237856032030367E-3</v>
      </c>
      <c r="E136" s="121">
        <f t="shared" si="99"/>
        <v>5.0947461683698902E-2</v>
      </c>
      <c r="F136" s="121">
        <f t="shared" si="99"/>
        <v>8.4127294348248283E-2</v>
      </c>
      <c r="G136" s="121">
        <f t="shared" si="99"/>
        <v>4.0636305333926703E-2</v>
      </c>
      <c r="H136" s="121">
        <f t="shared" si="99"/>
        <v>0.10529312230892285</v>
      </c>
      <c r="I136" s="121">
        <f t="shared" si="99"/>
        <v>2.0246642799964354E-2</v>
      </c>
      <c r="J136" s="121">
        <f t="shared" si="99"/>
        <v>2.3718001289105617E-2</v>
      </c>
      <c r="K136" s="121">
        <f t="shared" si="99"/>
        <v>2.0591024035174765E-2</v>
      </c>
      <c r="L136" s="121">
        <f t="shared" si="99"/>
        <v>-9.721841496467043E-3</v>
      </c>
      <c r="M136" s="121">
        <f t="shared" si="99"/>
        <v>-9.990754980457206E-3</v>
      </c>
      <c r="N136" s="121">
        <f t="shared" si="99"/>
        <v>7.7821138229487996E-3</v>
      </c>
      <c r="O136" s="121">
        <f t="shared" si="99"/>
        <v>1.2186265733985957E-2</v>
      </c>
      <c r="P136" s="121">
        <f t="shared" si="99"/>
        <v>4.7043100256318748E-3</v>
      </c>
    </row>
    <row r="137" spans="1:18" x14ac:dyDescent="0.2">
      <c r="A137" t="s">
        <v>601</v>
      </c>
      <c r="B137" s="295"/>
      <c r="C137" s="572">
        <f t="shared" ref="C137:P137" si="100">IF(ABS(B7)&lt;1,"n.a.",IF(ABS(C7)&lt;1,"n.a.",(C72/C7)/(B72/B7)-1))</f>
        <v>4.2454846561015946E-2</v>
      </c>
      <c r="D137" s="572">
        <f t="shared" si="100"/>
        <v>3.9647621340210826E-4</v>
      </c>
      <c r="E137" s="572">
        <f t="shared" si="100"/>
        <v>5.929517010837615E-2</v>
      </c>
      <c r="F137" s="572">
        <f t="shared" si="100"/>
        <v>1.9162543202659865E-2</v>
      </c>
      <c r="G137" s="572">
        <f t="shared" si="100"/>
        <v>1.4117046049110682E-2</v>
      </c>
      <c r="H137" s="572">
        <f t="shared" si="100"/>
        <v>4.4494395198094283E-2</v>
      </c>
      <c r="I137" s="572">
        <f t="shared" si="100"/>
        <v>4.4898879197305286E-2</v>
      </c>
      <c r="J137" s="572">
        <f t="shared" si="100"/>
        <v>2.8999869781129783E-2</v>
      </c>
      <c r="K137" s="572">
        <f t="shared" si="100"/>
        <v>3.9901609567863705E-2</v>
      </c>
      <c r="L137" s="572">
        <f t="shared" si="100"/>
        <v>2.4305291151486719E-2</v>
      </c>
      <c r="M137" s="572">
        <f t="shared" si="100"/>
        <v>7.8748308930554067E-4</v>
      </c>
      <c r="N137" s="572">
        <f t="shared" si="100"/>
        <v>5.3252274757136231E-3</v>
      </c>
      <c r="O137" s="572">
        <f t="shared" si="100"/>
        <v>-5.4488460577302722E-2</v>
      </c>
      <c r="P137" s="572">
        <f t="shared" si="100"/>
        <v>-1.6713728301501307E-2</v>
      </c>
    </row>
    <row r="138" spans="1:18" x14ac:dyDescent="0.2">
      <c r="A138" s="25" t="s">
        <v>602</v>
      </c>
      <c r="B138" s="295"/>
      <c r="C138" s="572">
        <f t="shared" ref="C138:P138" si="101">IF(ABS(B8)&lt;1,"n.a.",IF(ABS(C8)&lt;1,"n.a.",(C73/C8)/(B73/B8)-1))</f>
        <v>2.8212884146870953E-2</v>
      </c>
      <c r="D138" s="572">
        <f t="shared" si="101"/>
        <v>1.3030431293973077E-2</v>
      </c>
      <c r="E138" s="572">
        <f t="shared" si="101"/>
        <v>7.9842743263666582E-2</v>
      </c>
      <c r="F138" s="572">
        <f t="shared" si="101"/>
        <v>2.7664269828911792E-2</v>
      </c>
      <c r="G138" s="572">
        <f t="shared" si="101"/>
        <v>2.8201687731777669E-2</v>
      </c>
      <c r="H138" s="572">
        <f t="shared" si="101"/>
        <v>5.0258976424090829E-2</v>
      </c>
      <c r="I138" s="572">
        <f t="shared" si="101"/>
        <v>4.8045016335722002E-2</v>
      </c>
      <c r="J138" s="572">
        <f t="shared" si="101"/>
        <v>2.7454891942928494E-2</v>
      </c>
      <c r="K138" s="572">
        <f t="shared" si="101"/>
        <v>4.235142507822931E-2</v>
      </c>
      <c r="L138" s="572">
        <f t="shared" si="101"/>
        <v>2.0926930133870369E-2</v>
      </c>
      <c r="M138" s="572">
        <f t="shared" si="101"/>
        <v>-1.1525320398955041E-2</v>
      </c>
      <c r="N138" s="572">
        <f t="shared" si="101"/>
        <v>1.4342728192346943E-3</v>
      </c>
      <c r="O138" s="572">
        <f t="shared" si="101"/>
        <v>-6.5072704373122403E-2</v>
      </c>
      <c r="P138" s="572">
        <f t="shared" si="101"/>
        <v>-2.0473979325896563E-2</v>
      </c>
    </row>
    <row r="139" spans="1:18" x14ac:dyDescent="0.2">
      <c r="A139" s="25" t="s">
        <v>603</v>
      </c>
      <c r="B139" s="295"/>
      <c r="C139" s="572">
        <f t="shared" ref="C139:P139" si="102">IF(ABS(B9)&lt;1,"n.a.",IF(ABS(C9)&lt;1,"n.a.",(C74/C9)/(B74/B9)-1))</f>
        <v>0.10666762241422534</v>
      </c>
      <c r="D139" s="572">
        <f t="shared" si="102"/>
        <v>-4.5113812276867615E-2</v>
      </c>
      <c r="E139" s="572">
        <f t="shared" si="102"/>
        <v>-3.7385418918620461E-2</v>
      </c>
      <c r="F139" s="572">
        <f t="shared" si="102"/>
        <v>-3.3093638861682151E-2</v>
      </c>
      <c r="G139" s="572">
        <f t="shared" si="102"/>
        <v>-6.1616313569579195E-2</v>
      </c>
      <c r="H139" s="572">
        <f t="shared" si="102"/>
        <v>1.1876864013947053E-2</v>
      </c>
      <c r="I139" s="572">
        <f t="shared" si="102"/>
        <v>2.2877971467631264E-2</v>
      </c>
      <c r="J139" s="572">
        <f t="shared" si="102"/>
        <v>3.9162776099495922E-2</v>
      </c>
      <c r="K139" s="572">
        <f t="shared" si="102"/>
        <v>2.2893124996574032E-2</v>
      </c>
      <c r="L139" s="572">
        <f t="shared" si="102"/>
        <v>5.4889466328098768E-2</v>
      </c>
      <c r="M139" s="572">
        <f t="shared" si="102"/>
        <v>0.10322088944225016</v>
      </c>
      <c r="N139" s="572">
        <f t="shared" si="102"/>
        <v>2.9200455613781928E-2</v>
      </c>
      <c r="O139" s="572">
        <f t="shared" si="102"/>
        <v>1.3054184529470048E-2</v>
      </c>
      <c r="P139" s="572">
        <f t="shared" si="102"/>
        <v>2.1925571968908208E-3</v>
      </c>
    </row>
    <row r="140" spans="1:18" x14ac:dyDescent="0.2">
      <c r="A140" s="26" t="s">
        <v>604</v>
      </c>
      <c r="B140" s="295"/>
      <c r="C140" s="572">
        <f t="shared" ref="C140:P140" si="103">IF(ABS(B10)&lt;1,"n.a.",IF(ABS(C10)&lt;1,"n.a.",(C75/C10)/(B75/B10)-1))</f>
        <v>0.11764714615988114</v>
      </c>
      <c r="D140" s="572">
        <f t="shared" si="103"/>
        <v>-5.2631616006009407E-2</v>
      </c>
      <c r="E140" s="572">
        <f t="shared" si="103"/>
        <v>-4.6481594985025243E-2</v>
      </c>
      <c r="F140" s="572">
        <f t="shared" si="103"/>
        <v>-4.1366850749279482E-2</v>
      </c>
      <c r="G140" s="572">
        <f t="shared" si="103"/>
        <v>-7.6033162892152228E-2</v>
      </c>
      <c r="H140" s="572">
        <f t="shared" si="103"/>
        <v>4.7932906088732352E-8</v>
      </c>
      <c r="I140" s="572">
        <f t="shared" si="103"/>
        <v>1.3285016336650468E-2</v>
      </c>
      <c r="J140" s="572">
        <f t="shared" si="103"/>
        <v>3.7835232247458661E-2</v>
      </c>
      <c r="K140" s="572">
        <f t="shared" si="103"/>
        <v>2.3823082750665803E-2</v>
      </c>
      <c r="L140" s="572">
        <f t="shared" si="103"/>
        <v>4.9999938141430444E-2</v>
      </c>
      <c r="M140" s="572">
        <f t="shared" si="103"/>
        <v>0.1258112489329366</v>
      </c>
      <c r="N140" s="572">
        <f t="shared" si="103"/>
        <v>3.5705530373300931E-2</v>
      </c>
      <c r="O140" s="572">
        <f t="shared" si="103"/>
        <v>1.2701415783604286E-2</v>
      </c>
      <c r="P140" s="572">
        <f t="shared" si="103"/>
        <v>-2.7248368638905784E-3</v>
      </c>
    </row>
    <row r="141" spans="1:18" x14ac:dyDescent="0.2">
      <c r="A141" s="26" t="s">
        <v>2</v>
      </c>
      <c r="B141" s="295"/>
      <c r="C141" s="572">
        <f t="shared" ref="C141:P141" si="104">IF(ABS(B11)&lt;1,"n.a.",IF(ABS(C11)&lt;1,"n.a.",(C76/C11)/(B76/B11)-1))</f>
        <v>5.0975123901750852E-2</v>
      </c>
      <c r="D141" s="572">
        <f t="shared" si="104"/>
        <v>-4.561405944798147E-3</v>
      </c>
      <c r="E141" s="572">
        <f t="shared" si="104"/>
        <v>9.3114472563424755E-3</v>
      </c>
      <c r="F141" s="572">
        <f t="shared" si="104"/>
        <v>7.0306133093995804E-3</v>
      </c>
      <c r="G141" s="572">
        <f t="shared" si="104"/>
        <v>4.9435957998094082E-3</v>
      </c>
      <c r="H141" s="572">
        <f t="shared" si="104"/>
        <v>6.2166337496316837E-2</v>
      </c>
      <c r="I141" s="572">
        <f t="shared" si="104"/>
        <v>6.135477801663991E-2</v>
      </c>
      <c r="J141" s="572">
        <f t="shared" si="104"/>
        <v>4.4305183836389928E-2</v>
      </c>
      <c r="K141" s="572">
        <f t="shared" si="104"/>
        <v>1.9597360069770975E-2</v>
      </c>
      <c r="L141" s="572">
        <f t="shared" si="104"/>
        <v>7.3170211497504356E-2</v>
      </c>
      <c r="M141" s="572">
        <f t="shared" si="104"/>
        <v>2.4051457312508795E-2</v>
      </c>
      <c r="N141" s="572">
        <f t="shared" si="104"/>
        <v>6.2245561856735243E-3</v>
      </c>
      <c r="O141" s="572">
        <f t="shared" si="104"/>
        <v>1.4852249862928879E-2</v>
      </c>
      <c r="P141" s="572">
        <f t="shared" si="104"/>
        <v>2.0342922005797348E-2</v>
      </c>
    </row>
    <row r="142" spans="1:18" x14ac:dyDescent="0.2">
      <c r="A142" s="47" t="s">
        <v>582</v>
      </c>
      <c r="B142" s="295"/>
      <c r="C142" s="572">
        <f t="shared" ref="C142:P142" si="105">IF(ABS(B12)&lt;1,"n.a.",IF(ABS(C12)&lt;1,"n.a.",(C77/C12)/(B77/B12)-1))</f>
        <v>7.3623399625297292E-2</v>
      </c>
      <c r="D142" s="572">
        <f t="shared" si="105"/>
        <v>-2.278821927419572E-3</v>
      </c>
      <c r="E142" s="572">
        <f t="shared" si="105"/>
        <v>5.5714916155511718E-2</v>
      </c>
      <c r="F142" s="572">
        <f t="shared" si="105"/>
        <v>1.7411519285428056E-2</v>
      </c>
      <c r="G142" s="572">
        <f t="shared" si="105"/>
        <v>6.2949336239046527E-3</v>
      </c>
      <c r="H142" s="572">
        <f t="shared" si="105"/>
        <v>3.8176864760822271E-2</v>
      </c>
      <c r="I142" s="572">
        <f t="shared" si="105"/>
        <v>4.1554367021124472E-2</v>
      </c>
      <c r="J142" s="572">
        <f t="shared" si="105"/>
        <v>3.2264285682259919E-2</v>
      </c>
      <c r="K142" s="572">
        <f t="shared" si="105"/>
        <v>2.7501543203663603E-2</v>
      </c>
      <c r="L142" s="572">
        <f t="shared" si="105"/>
        <v>1.5255815499455982E-2</v>
      </c>
      <c r="M142" s="572">
        <f t="shared" si="105"/>
        <v>3.4555398117541936E-2</v>
      </c>
      <c r="N142" s="572">
        <f t="shared" si="105"/>
        <v>3.2455312648427492E-2</v>
      </c>
      <c r="O142" s="572">
        <f t="shared" si="105"/>
        <v>3.4191056134877051E-2</v>
      </c>
      <c r="P142" s="572">
        <f t="shared" si="105"/>
        <v>-2.4279378045856559E-2</v>
      </c>
    </row>
    <row r="143" spans="1:18" x14ac:dyDescent="0.2">
      <c r="A143" t="s">
        <v>605</v>
      </c>
      <c r="B143" s="295"/>
      <c r="C143" s="572">
        <f t="shared" ref="C143:P143" si="106">IF(ABS(B13)&lt;1,"n.a.",IF(ABS(C13)&lt;1,"n.a.",(C78/C13)/(B78/B13)-1))</f>
        <v>2.3148716112166179E-2</v>
      </c>
      <c r="D143" s="572">
        <f t="shared" si="106"/>
        <v>-2.9911113139578394E-2</v>
      </c>
      <c r="E143" s="572">
        <f t="shared" si="106"/>
        <v>8.835910863744445E-2</v>
      </c>
      <c r="F143" s="572">
        <f t="shared" si="106"/>
        <v>2.0117066826800256E-2</v>
      </c>
      <c r="G143" s="572">
        <f t="shared" si="106"/>
        <v>1.0972922740499547E-2</v>
      </c>
      <c r="H143" s="572">
        <f t="shared" si="106"/>
        <v>2.272690785271636E-2</v>
      </c>
      <c r="I143" s="572">
        <f t="shared" si="106"/>
        <v>3.682482078822491E-2</v>
      </c>
      <c r="J143" s="572">
        <f t="shared" si="106"/>
        <v>2.50998742634998E-2</v>
      </c>
      <c r="K143" s="572">
        <f t="shared" si="106"/>
        <v>2.4185062029126625E-2</v>
      </c>
      <c r="L143" s="572">
        <f t="shared" si="106"/>
        <v>4.99031052025245E-3</v>
      </c>
      <c r="M143" s="572">
        <f t="shared" si="106"/>
        <v>-1.9585121835774544E-4</v>
      </c>
      <c r="N143" s="572">
        <f t="shared" si="106"/>
        <v>-6.4079478183620697E-4</v>
      </c>
      <c r="O143" s="572">
        <f t="shared" si="106"/>
        <v>1.1338541698810989E-3</v>
      </c>
      <c r="P143" s="572">
        <f t="shared" si="106"/>
        <v>6.4886491276450187E-5</v>
      </c>
    </row>
    <row r="144" spans="1:18" x14ac:dyDescent="0.2">
      <c r="A144" s="25" t="s">
        <v>25</v>
      </c>
      <c r="B144" s="295"/>
      <c r="C144" s="572">
        <f t="shared" ref="C144:P144" si="107">IF(ABS(B14)&lt;1,"n.a.",IF(ABS(C14)&lt;1,"n.a.",(C79/C14)/(B79/B14)-1))</f>
        <v>1.9431783953450577E-2</v>
      </c>
      <c r="D144" s="572">
        <f t="shared" si="107"/>
        <v>-3.6238749463658126E-2</v>
      </c>
      <c r="E144" s="572">
        <f t="shared" si="107"/>
        <v>0.11253985908115971</v>
      </c>
      <c r="F144" s="572">
        <f t="shared" si="107"/>
        <v>8.2821064643858744E-3</v>
      </c>
      <c r="G144" s="572">
        <f t="shared" si="107"/>
        <v>1.5484970169828749E-2</v>
      </c>
      <c r="H144" s="572">
        <f t="shared" si="107"/>
        <v>3.7592379958080402E-2</v>
      </c>
      <c r="I144" s="572">
        <f t="shared" si="107"/>
        <v>5.0098695897652812E-2</v>
      </c>
      <c r="J144" s="572">
        <f t="shared" si="107"/>
        <v>2.9148490508023484E-2</v>
      </c>
      <c r="K144" s="572">
        <f t="shared" si="107"/>
        <v>2.5358304562352219E-2</v>
      </c>
      <c r="L144" s="572">
        <f t="shared" si="107"/>
        <v>-1.5191550593922409E-2</v>
      </c>
      <c r="M144" s="572">
        <f t="shared" si="107"/>
        <v>-1.9645529918267179E-2</v>
      </c>
      <c r="N144" s="572">
        <f t="shared" si="107"/>
        <v>1.3171789847935989E-2</v>
      </c>
      <c r="O144" s="572">
        <f t="shared" si="107"/>
        <v>1.8327895220100476E-2</v>
      </c>
      <c r="P144" s="572">
        <f t="shared" si="107"/>
        <v>1.0907990053311334E-2</v>
      </c>
    </row>
    <row r="145" spans="1:16" x14ac:dyDescent="0.2">
      <c r="A145" s="25" t="s">
        <v>2</v>
      </c>
      <c r="B145" s="295"/>
      <c r="C145" s="572">
        <f t="shared" ref="C145:P145" si="108">IF(ABS(B15)&lt;1,"n.a.",IF(ABS(C15)&lt;1,"n.a.",(C80/C15)/(B80/B15)-1))</f>
        <v>3.4230945342911268E-2</v>
      </c>
      <c r="D145" s="572">
        <f t="shared" si="108"/>
        <v>-2.8209825400263955E-2</v>
      </c>
      <c r="E145" s="572">
        <f t="shared" si="108"/>
        <v>3.2452031530365799E-2</v>
      </c>
      <c r="F145" s="572">
        <f t="shared" si="108"/>
        <v>3.3469837462972718E-2</v>
      </c>
      <c r="G145" s="572">
        <f t="shared" si="108"/>
        <v>5.914809791206288E-3</v>
      </c>
      <c r="H145" s="572">
        <f t="shared" si="108"/>
        <v>5.5972852222949676E-3</v>
      </c>
      <c r="I145" s="572">
        <f t="shared" si="108"/>
        <v>2.7061619031310657E-2</v>
      </c>
      <c r="J145" s="572">
        <f t="shared" si="108"/>
        <v>2.5190516236877736E-2</v>
      </c>
      <c r="K145" s="572">
        <f t="shared" si="108"/>
        <v>2.4913881792755443E-2</v>
      </c>
      <c r="L145" s="572">
        <f t="shared" si="108"/>
        <v>1.6004302524144309E-2</v>
      </c>
      <c r="M145" s="572">
        <f t="shared" si="108"/>
        <v>1.580672790406612E-2</v>
      </c>
      <c r="N145" s="572">
        <f t="shared" si="108"/>
        <v>-1.1534508283813638E-2</v>
      </c>
      <c r="O145" s="572">
        <f t="shared" si="108"/>
        <v>-1.5570435944801564E-2</v>
      </c>
      <c r="P145" s="572">
        <f t="shared" si="108"/>
        <v>-6.9414541028244292E-3</v>
      </c>
    </row>
    <row r="146" spans="1:16" x14ac:dyDescent="0.2">
      <c r="A146" t="s">
        <v>606</v>
      </c>
      <c r="B146" s="295"/>
      <c r="C146" s="572" t="str">
        <f t="shared" ref="C146:P146" si="109">IF(ABS(B16)&lt;1,"n.a.",IF(ABS(C16)&lt;1,"n.a.",(C81/C16)/(B81/B16)-1))</f>
        <v>n.a.</v>
      </c>
      <c r="D146" s="572" t="str">
        <f t="shared" si="109"/>
        <v>n.a.</v>
      </c>
      <c r="E146" s="572" t="str">
        <f t="shared" si="109"/>
        <v>n.a.</v>
      </c>
      <c r="F146" s="572" t="str">
        <f t="shared" si="109"/>
        <v>n.a.</v>
      </c>
      <c r="G146" s="572" t="str">
        <f t="shared" si="109"/>
        <v>n.a.</v>
      </c>
      <c r="H146" s="572" t="str">
        <f t="shared" si="109"/>
        <v>n.a.</v>
      </c>
      <c r="I146" s="572" t="str">
        <f t="shared" si="109"/>
        <v>n.a.</v>
      </c>
      <c r="J146" s="572" t="str">
        <f t="shared" si="109"/>
        <v>n.a.</v>
      </c>
      <c r="K146" s="572" t="str">
        <f t="shared" si="109"/>
        <v>n.a.</v>
      </c>
      <c r="L146" s="572">
        <f t="shared" si="109"/>
        <v>-0.32925693633306718</v>
      </c>
      <c r="M146" s="572">
        <f t="shared" si="109"/>
        <v>-0.19749554482951037</v>
      </c>
      <c r="N146" s="572">
        <f t="shared" si="109"/>
        <v>0.17094170654969165</v>
      </c>
      <c r="O146" s="572" t="str">
        <f t="shared" si="109"/>
        <v>n.a.</v>
      </c>
      <c r="P146" s="572" t="str">
        <f t="shared" si="109"/>
        <v>n.a.</v>
      </c>
    </row>
    <row r="147" spans="1:16" s="293" customFormat="1" ht="20.100000000000001" customHeight="1" x14ac:dyDescent="0.2">
      <c r="A147" s="293" t="s">
        <v>607</v>
      </c>
      <c r="B147" s="340"/>
      <c r="C147" s="573">
        <f t="shared" ref="C147:P147" si="110">IF(ABS(B17)&lt;1,"n.a.",IF(ABS(C17)&lt;1,"n.a.",(C82/C17)/(B82/B17)-1))</f>
        <v>3.4500387284763567E-2</v>
      </c>
      <c r="D147" s="573">
        <f t="shared" si="110"/>
        <v>-5.8192041597675548E-3</v>
      </c>
      <c r="E147" s="573">
        <f t="shared" si="110"/>
        <v>6.6551277839868916E-2</v>
      </c>
      <c r="F147" s="573">
        <f t="shared" si="110"/>
        <v>1.3515691664146123E-2</v>
      </c>
      <c r="G147" s="573">
        <f t="shared" si="110"/>
        <v>1.144195346488841E-2</v>
      </c>
      <c r="H147" s="573">
        <f t="shared" si="110"/>
        <v>3.7645603539160799E-2</v>
      </c>
      <c r="I147" s="573">
        <f t="shared" si="110"/>
        <v>4.0409504732292101E-2</v>
      </c>
      <c r="J147" s="573">
        <f t="shared" si="110"/>
        <v>2.9510895726545749E-2</v>
      </c>
      <c r="K147" s="573">
        <f t="shared" si="110"/>
        <v>3.3914595578198314E-2</v>
      </c>
      <c r="L147" s="573">
        <f t="shared" si="110"/>
        <v>2.1820587613825104E-2</v>
      </c>
      <c r="M147" s="573">
        <f t="shared" si="110"/>
        <v>9.975553807235471E-3</v>
      </c>
      <c r="N147" s="573">
        <f t="shared" si="110"/>
        <v>6.3182048727881135E-3</v>
      </c>
      <c r="O147" s="573">
        <f t="shared" si="110"/>
        <v>-2.3868811350252983E-2</v>
      </c>
      <c r="P147" s="573">
        <f t="shared" si="110"/>
        <v>-6.5247873151954572E-3</v>
      </c>
    </row>
    <row r="148" spans="1:16" x14ac:dyDescent="0.2">
      <c r="A148" t="s">
        <v>608</v>
      </c>
      <c r="B148" s="295"/>
      <c r="C148" s="572">
        <f t="shared" ref="C148:P148" si="111">IF(ABS(B18)&lt;1,"n.a.",IF(ABS(C18)&lt;1,"n.a.",(C83/C18)/(B83/B18)-1))</f>
        <v>7.0666135191651547E-2</v>
      </c>
      <c r="D148" s="572">
        <f t="shared" si="111"/>
        <v>6.7007236586822394E-3</v>
      </c>
      <c r="E148" s="572">
        <f t="shared" si="111"/>
        <v>0.15250965454128429</v>
      </c>
      <c r="F148" s="572">
        <f t="shared" si="111"/>
        <v>-5.2165739212045814E-2</v>
      </c>
      <c r="G148" s="572">
        <f t="shared" si="111"/>
        <v>1.528151452286397E-2</v>
      </c>
      <c r="H148" s="572">
        <f t="shared" si="111"/>
        <v>2.4676467215905662E-2</v>
      </c>
      <c r="I148" s="572">
        <f t="shared" si="111"/>
        <v>7.7450516977567885E-2</v>
      </c>
      <c r="J148" s="572">
        <f t="shared" si="111"/>
        <v>7.4424739596186784E-2</v>
      </c>
      <c r="K148" s="572">
        <f t="shared" si="111"/>
        <v>2.2870961537254875E-2</v>
      </c>
      <c r="L148" s="572">
        <f t="shared" si="111"/>
        <v>-2.0164639899322712E-2</v>
      </c>
      <c r="M148" s="572">
        <f t="shared" si="111"/>
        <v>-1.2567573658785247E-2</v>
      </c>
      <c r="N148" s="572">
        <f t="shared" si="111"/>
        <v>1.4257362774007465E-2</v>
      </c>
      <c r="O148" s="572">
        <f t="shared" si="111"/>
        <v>-1.0719839772365236E-2</v>
      </c>
      <c r="P148" s="572">
        <f t="shared" si="111"/>
        <v>1.2811793491255941E-2</v>
      </c>
    </row>
    <row r="149" spans="1:16" x14ac:dyDescent="0.2">
      <c r="A149" s="25" t="s">
        <v>196</v>
      </c>
      <c r="B149" s="295"/>
      <c r="C149" s="572">
        <f t="shared" ref="C149:P149" si="112">IF(ABS(B19)&lt;1,"n.a.",IF(ABS(C19)&lt;1,"n.a.",(C84/C19)/(B84/B19)-1))</f>
        <v>0.13156784272939093</v>
      </c>
      <c r="D149" s="572">
        <f t="shared" si="112"/>
        <v>4.9052310033315116E-2</v>
      </c>
      <c r="E149" s="572">
        <f t="shared" si="112"/>
        <v>0.46838837265485256</v>
      </c>
      <c r="F149" s="572">
        <f t="shared" si="112"/>
        <v>-0.38388668076109567</v>
      </c>
      <c r="G149" s="572">
        <f t="shared" si="112"/>
        <v>0.19696110198569761</v>
      </c>
      <c r="H149" s="572">
        <f t="shared" si="112"/>
        <v>0.45476480683665277</v>
      </c>
      <c r="I149" s="572">
        <f t="shared" si="112"/>
        <v>6.9097990190996272E-2</v>
      </c>
      <c r="J149" s="572">
        <f t="shared" si="112"/>
        <v>-2.4789699488002248E-2</v>
      </c>
      <c r="K149" s="572">
        <f t="shared" si="112"/>
        <v>4.5608760707290585E-2</v>
      </c>
      <c r="L149" s="572">
        <f t="shared" si="112"/>
        <v>-0.35617316433952373</v>
      </c>
      <c r="M149" s="572">
        <f t="shared" si="112"/>
        <v>-0.28236132961713722</v>
      </c>
      <c r="N149" s="572">
        <f t="shared" si="112"/>
        <v>0.17470230559773703</v>
      </c>
      <c r="O149" s="572">
        <f t="shared" si="112"/>
        <v>0.2071284350902951</v>
      </c>
      <c r="P149" s="572">
        <f t="shared" si="112"/>
        <v>1.8117517141053474E-2</v>
      </c>
    </row>
    <row r="150" spans="1:16" x14ac:dyDescent="0.2">
      <c r="A150" s="25" t="s">
        <v>615</v>
      </c>
      <c r="B150" s="295"/>
      <c r="C150" s="572">
        <f t="shared" ref="C150:P150" si="113">IF(ABS(B20)&lt;1,"n.a.",IF(ABS(C20)&lt;1,"n.a.",(C85/C20)/(B85/B20)-1))</f>
        <v>8.7206369062762024E-2</v>
      </c>
      <c r="D150" s="572">
        <f t="shared" si="113"/>
        <v>-1.6394657225883402E-2</v>
      </c>
      <c r="E150" s="572">
        <f t="shared" si="113"/>
        <v>2.6448671793837697E-2</v>
      </c>
      <c r="F150" s="572">
        <f t="shared" si="113"/>
        <v>1.9112225026203244E-3</v>
      </c>
      <c r="G150" s="572">
        <f t="shared" si="113"/>
        <v>3.1627904157618403E-3</v>
      </c>
      <c r="H150" s="572">
        <f t="shared" si="113"/>
        <v>5.4913723537096004E-2</v>
      </c>
      <c r="I150" s="572">
        <f t="shared" si="113"/>
        <v>6.9678422810905305E-2</v>
      </c>
      <c r="J150" s="572">
        <f t="shared" si="113"/>
        <v>4.1896058572709061E-2</v>
      </c>
      <c r="K150" s="572">
        <f t="shared" si="113"/>
        <v>1.2525191374638922E-2</v>
      </c>
      <c r="L150" s="572">
        <f t="shared" si="113"/>
        <v>4.2965499014103958E-2</v>
      </c>
      <c r="M150" s="572">
        <f t="shared" si="113"/>
        <v>-3.8333362259299619E-3</v>
      </c>
      <c r="N150" s="572">
        <f t="shared" si="113"/>
        <v>2.0839737636488831E-3</v>
      </c>
      <c r="O150" s="572">
        <f t="shared" si="113"/>
        <v>4.1968625067749787E-3</v>
      </c>
      <c r="P150" s="572">
        <f t="shared" si="113"/>
        <v>2.4289231666034139E-2</v>
      </c>
    </row>
    <row r="151" spans="1:16" x14ac:dyDescent="0.2">
      <c r="A151" s="25" t="s">
        <v>616</v>
      </c>
      <c r="B151" s="295"/>
      <c r="C151" s="572">
        <f t="shared" ref="C151:P151" si="114">IF(ABS(B21)&lt;1,"n.a.",IF(ABS(C21)&lt;1,"n.a.",(C86/C21)/(B86/B21)-1))</f>
        <v>-2.8336366026958992E-2</v>
      </c>
      <c r="D151" s="572">
        <f t="shared" si="114"/>
        <v>5.9569452101175813E-3</v>
      </c>
      <c r="E151" s="572">
        <f t="shared" si="114"/>
        <v>6.6454346938414233E-2</v>
      </c>
      <c r="F151" s="572">
        <f t="shared" si="114"/>
        <v>-5.8009554713193245E-2</v>
      </c>
      <c r="G151" s="572">
        <f t="shared" si="114"/>
        <v>2.2812063070828614E-2</v>
      </c>
      <c r="H151" s="572">
        <f t="shared" si="114"/>
        <v>-3.940873827598268E-2</v>
      </c>
      <c r="I151" s="572">
        <f t="shared" si="114"/>
        <v>0.17618612794484978</v>
      </c>
      <c r="J151" s="572">
        <f t="shared" si="114"/>
        <v>9.7994727764882938E-4</v>
      </c>
      <c r="K151" s="572">
        <f t="shared" si="114"/>
        <v>0.12179423434824699</v>
      </c>
      <c r="L151" s="572">
        <f t="shared" si="114"/>
        <v>7.1827952772990811E-2</v>
      </c>
      <c r="M151" s="572">
        <f t="shared" si="114"/>
        <v>-3.762149364560996E-2</v>
      </c>
      <c r="N151" s="572">
        <f t="shared" si="114"/>
        <v>-3.3152850925241562E-2</v>
      </c>
      <c r="O151" s="572">
        <f t="shared" si="114"/>
        <v>-6.1099942619765701E-2</v>
      </c>
      <c r="P151" s="572">
        <f t="shared" si="114"/>
        <v>-4.0898909769228609E-2</v>
      </c>
    </row>
    <row r="152" spans="1:16" x14ac:dyDescent="0.2">
      <c r="A152" s="25" t="s">
        <v>545</v>
      </c>
      <c r="B152" s="295"/>
      <c r="C152" s="572">
        <f t="shared" ref="C152:P152" si="115">IF(ABS(B22)&lt;1,"n.a.",IF(ABS(C22)&lt;1,"n.a.",(C87/C22)/(B87/B22)-1))</f>
        <v>6.4506095213505255E-2</v>
      </c>
      <c r="D152" s="572">
        <f t="shared" si="115"/>
        <v>1.6134177974135744E-2</v>
      </c>
      <c r="E152" s="572">
        <f t="shared" si="115"/>
        <v>0.12589948421786357</v>
      </c>
      <c r="F152" s="572">
        <f t="shared" si="115"/>
        <v>1.1952332602361393E-2</v>
      </c>
      <c r="G152" s="572">
        <f t="shared" si="115"/>
        <v>-1.0897971515533622E-2</v>
      </c>
      <c r="H152" s="572">
        <f t="shared" si="115"/>
        <v>-4.8674911518260533E-3</v>
      </c>
      <c r="I152" s="572">
        <f t="shared" si="115"/>
        <v>7.2491287621202494E-2</v>
      </c>
      <c r="J152" s="572">
        <f t="shared" si="115"/>
        <v>9.6041385827466463E-2</v>
      </c>
      <c r="K152" s="572">
        <f t="shared" si="115"/>
        <v>1.8566700510836531E-2</v>
      </c>
      <c r="L152" s="572">
        <f t="shared" si="115"/>
        <v>9.245415343866803E-3</v>
      </c>
      <c r="M152" s="572">
        <f t="shared" si="115"/>
        <v>2.0637396032793243E-2</v>
      </c>
      <c r="N152" s="572">
        <f t="shared" si="115"/>
        <v>4.2959269727973481E-3</v>
      </c>
      <c r="O152" s="572">
        <f t="shared" si="115"/>
        <v>-2.7399675683437152E-2</v>
      </c>
      <c r="P152" s="572">
        <f t="shared" si="115"/>
        <v>1.7191150588213189E-2</v>
      </c>
    </row>
    <row r="153" spans="1:16" x14ac:dyDescent="0.2">
      <c r="A153" s="25" t="s">
        <v>617</v>
      </c>
      <c r="B153" s="295"/>
      <c r="C153" s="572">
        <f t="shared" ref="C153:P153" si="116">IF(ABS(B23)&lt;1,"n.a.",IF(ABS(C23)&lt;1,"n.a.",(C88/C23)/(B88/B23)-1))</f>
        <v>0.13379249865878551</v>
      </c>
      <c r="D153" s="572">
        <f t="shared" si="116"/>
        <v>1.1092133101339385E-2</v>
      </c>
      <c r="E153" s="572">
        <f t="shared" si="116"/>
        <v>8.1623690337754518E-2</v>
      </c>
      <c r="F153" s="572">
        <f t="shared" si="116"/>
        <v>-2.3799462306538399E-2</v>
      </c>
      <c r="G153" s="572">
        <f t="shared" si="116"/>
        <v>-1.5901181803453457E-2</v>
      </c>
      <c r="H153" s="572">
        <f t="shared" si="116"/>
        <v>4.0272648544781742E-2</v>
      </c>
      <c r="I153" s="572">
        <f t="shared" si="116"/>
        <v>2.4942353793563132E-2</v>
      </c>
      <c r="J153" s="572">
        <f t="shared" si="116"/>
        <v>3.4746140804010839E-2</v>
      </c>
      <c r="K153" s="572">
        <f t="shared" si="116"/>
        <v>2.4244241321359938E-2</v>
      </c>
      <c r="L153" s="572">
        <f t="shared" si="116"/>
        <v>-4.3791999968809781E-2</v>
      </c>
      <c r="M153" s="572">
        <f t="shared" si="116"/>
        <v>1.8947689559763781E-2</v>
      </c>
      <c r="N153" s="572">
        <f t="shared" si="116"/>
        <v>9.4237428922860911E-3</v>
      </c>
      <c r="O153" s="572">
        <f t="shared" si="116"/>
        <v>4.4585120060108618E-2</v>
      </c>
      <c r="P153" s="572">
        <f t="shared" si="116"/>
        <v>6.2702765241726688E-3</v>
      </c>
    </row>
    <row r="154" spans="1:16" x14ac:dyDescent="0.2">
      <c r="A154" t="s">
        <v>609</v>
      </c>
      <c r="B154" s="295"/>
      <c r="C154" s="572">
        <f t="shared" ref="C154:P154" si="117">IF(ABS(B24)&lt;1,"n.a.",IF(ABS(C24)&lt;1,"n.a.",(C89/C24)/(B89/B24)-1))</f>
        <v>5.9457744940913937E-2</v>
      </c>
      <c r="D154" s="572">
        <f t="shared" si="117"/>
        <v>-2.2401549303685431E-2</v>
      </c>
      <c r="E154" s="572">
        <f t="shared" si="117"/>
        <v>0.14623195296428371</v>
      </c>
      <c r="F154" s="572">
        <f t="shared" si="117"/>
        <v>-6.0103359456132655E-2</v>
      </c>
      <c r="G154" s="572">
        <f t="shared" si="117"/>
        <v>5.4026341727909655E-2</v>
      </c>
      <c r="H154" s="572">
        <f t="shared" si="117"/>
        <v>0.10416528233765332</v>
      </c>
      <c r="I154" s="572">
        <f t="shared" si="117"/>
        <v>4.1914919535742001E-2</v>
      </c>
      <c r="J154" s="572">
        <f t="shared" si="117"/>
        <v>8.4661911270491608E-3</v>
      </c>
      <c r="K154" s="572">
        <f t="shared" si="117"/>
        <v>1.9803935538572404E-2</v>
      </c>
      <c r="L154" s="572">
        <f t="shared" si="117"/>
        <v>-7.448899966924305E-2</v>
      </c>
      <c r="M154" s="572">
        <f t="shared" si="117"/>
        <v>-5.5457881172313317E-2</v>
      </c>
      <c r="N154" s="572">
        <f t="shared" si="117"/>
        <v>4.4651628212167394E-2</v>
      </c>
      <c r="O154" s="572">
        <f t="shared" si="117"/>
        <v>1.8871913226352399E-2</v>
      </c>
      <c r="P154" s="572">
        <f t="shared" si="117"/>
        <v>3.1246592349485347E-3</v>
      </c>
    </row>
    <row r="155" spans="1:16" x14ac:dyDescent="0.2">
      <c r="A155" s="25" t="s">
        <v>618</v>
      </c>
      <c r="B155" s="295"/>
      <c r="C155" s="572">
        <f t="shared" ref="C155:P155" si="118">IF(ABS(B25)&lt;1,"n.a.",IF(ABS(C25)&lt;1,"n.a.",(C90/C25)/(B90/B25)-1))</f>
        <v>-1.6131621968995757E-2</v>
      </c>
      <c r="D155" s="572">
        <f t="shared" si="118"/>
        <v>3.7285684618881598E-2</v>
      </c>
      <c r="E155" s="572">
        <f t="shared" si="118"/>
        <v>9.691613327121229E-2</v>
      </c>
      <c r="F155" s="572">
        <f t="shared" si="118"/>
        <v>0.13210075918723652</v>
      </c>
      <c r="G155" s="572">
        <f t="shared" si="118"/>
        <v>3.9049950465495087E-2</v>
      </c>
      <c r="H155" s="572">
        <f t="shared" si="118"/>
        <v>1.663595684723651E-2</v>
      </c>
      <c r="I155" s="572">
        <f t="shared" si="118"/>
        <v>7.7019820653531301E-2</v>
      </c>
      <c r="J155" s="572">
        <f t="shared" si="118"/>
        <v>1.4815380966646474E-2</v>
      </c>
      <c r="K155" s="572">
        <f t="shared" si="118"/>
        <v>2.2001903044006399E-2</v>
      </c>
      <c r="L155" s="572">
        <f t="shared" si="118"/>
        <v>4.4726916820162721E-2</v>
      </c>
      <c r="M155" s="572">
        <f t="shared" si="118"/>
        <v>-3.8845026563478546E-2</v>
      </c>
      <c r="N155" s="572">
        <f t="shared" si="118"/>
        <v>2.2180171326429798E-2</v>
      </c>
      <c r="O155" s="572">
        <f t="shared" si="118"/>
        <v>3.5728272297951058E-2</v>
      </c>
      <c r="P155" s="572">
        <f t="shared" si="118"/>
        <v>2.6193073517599696E-3</v>
      </c>
    </row>
    <row r="156" spans="1:16" x14ac:dyDescent="0.2">
      <c r="A156" s="25" t="s">
        <v>497</v>
      </c>
      <c r="B156" s="295"/>
      <c r="C156" s="572">
        <f t="shared" ref="C156:P156" si="119">IF(ABS(B26)&lt;1,"n.a.",IF(ABS(C26)&lt;1,"n.a.",(C91/C26)/(B91/B26)-1))</f>
        <v>0.16447880068028908</v>
      </c>
      <c r="D156" s="572">
        <f t="shared" si="119"/>
        <v>2.9659109167493369E-2</v>
      </c>
      <c r="E156" s="572">
        <f t="shared" si="119"/>
        <v>0.49524377489241078</v>
      </c>
      <c r="F156" s="572">
        <f t="shared" si="119"/>
        <v>-0.40449021406339236</v>
      </c>
      <c r="G156" s="572">
        <f t="shared" si="119"/>
        <v>0.20820025889269789</v>
      </c>
      <c r="H156" s="572">
        <f t="shared" si="119"/>
        <v>0.48500491851514904</v>
      </c>
      <c r="I156" s="572">
        <f t="shared" si="119"/>
        <v>7.1983863939971915E-2</v>
      </c>
      <c r="J156" s="572">
        <f t="shared" si="119"/>
        <v>-2.8971484662377311E-2</v>
      </c>
      <c r="K156" s="572">
        <f t="shared" si="119"/>
        <v>4.5401119093605669E-2</v>
      </c>
      <c r="L156" s="572">
        <f t="shared" si="119"/>
        <v>-0.37098514362848978</v>
      </c>
      <c r="M156" s="572">
        <f t="shared" si="119"/>
        <v>-0.28903971797852979</v>
      </c>
      <c r="N156" s="572">
        <f t="shared" si="119"/>
        <v>0.17518918505503023</v>
      </c>
      <c r="O156" s="572">
        <f t="shared" si="119"/>
        <v>0.21707793518774099</v>
      </c>
      <c r="P156" s="572">
        <f t="shared" si="119"/>
        <v>1.8219098392104449E-2</v>
      </c>
    </row>
    <row r="157" spans="1:16" x14ac:dyDescent="0.2">
      <c r="A157" s="25" t="s">
        <v>619</v>
      </c>
      <c r="B157" s="295"/>
      <c r="C157" s="572">
        <f t="shared" ref="C157:P157" si="120">IF(ABS(B27)&lt;1,"n.a.",IF(ABS(C27)&lt;1,"n.a.",(C92/C27)/(B92/B27)-1))</f>
        <v>2.73809368693676E-2</v>
      </c>
      <c r="D157" s="572">
        <f t="shared" si="120"/>
        <v>-3.4670642563281118E-2</v>
      </c>
      <c r="E157" s="572">
        <f t="shared" si="120"/>
        <v>3.5148998064127746E-2</v>
      </c>
      <c r="F157" s="572">
        <f t="shared" si="120"/>
        <v>3.0264102409186533E-2</v>
      </c>
      <c r="G157" s="572">
        <f t="shared" si="120"/>
        <v>3.7605115787624488E-3</v>
      </c>
      <c r="H157" s="572">
        <f t="shared" si="120"/>
        <v>9.728389573147922E-3</v>
      </c>
      <c r="I157" s="572">
        <f t="shared" si="120"/>
        <v>2.1192554737005986E-2</v>
      </c>
      <c r="J157" s="572">
        <f t="shared" si="120"/>
        <v>2.7631836462534975E-2</v>
      </c>
      <c r="K157" s="572">
        <f t="shared" si="120"/>
        <v>2.2596477865488795E-2</v>
      </c>
      <c r="L157" s="572">
        <f t="shared" si="120"/>
        <v>1.6091786502521854E-2</v>
      </c>
      <c r="M157" s="572">
        <f t="shared" si="120"/>
        <v>1.8893816722330481E-2</v>
      </c>
      <c r="N157" s="572">
        <f t="shared" si="120"/>
        <v>9.4473555501963791E-3</v>
      </c>
      <c r="O157" s="572">
        <f t="shared" si="120"/>
        <v>5.4622133696078379E-3</v>
      </c>
      <c r="P157" s="572">
        <f t="shared" si="120"/>
        <v>-4.2611271543591123E-4</v>
      </c>
    </row>
    <row r="158" spans="1:16" x14ac:dyDescent="0.2">
      <c r="A158" s="25" t="s">
        <v>616</v>
      </c>
      <c r="B158" s="295"/>
      <c r="C158" s="572">
        <f t="shared" ref="C158:P158" si="121">IF(ABS(B28)&lt;1,"n.a.",IF(ABS(C28)&lt;1,"n.a.",(C93/C28)/(B93/B28)-1))</f>
        <v>3.2364633494434969E-2</v>
      </c>
      <c r="D158" s="572">
        <f t="shared" si="121"/>
        <v>-6.9848167084939794E-2</v>
      </c>
      <c r="E158" s="572">
        <f t="shared" si="121"/>
        <v>0.11717118348500022</v>
      </c>
      <c r="F158" s="572">
        <f t="shared" si="121"/>
        <v>3.6978211841405706E-2</v>
      </c>
      <c r="G158" s="572">
        <f t="shared" si="121"/>
        <v>1.0198671603185883E-2</v>
      </c>
      <c r="H158" s="572">
        <f t="shared" si="121"/>
        <v>-5.2846886604347443E-3</v>
      </c>
      <c r="I158" s="572">
        <f t="shared" si="121"/>
        <v>4.2030194414481636E-2</v>
      </c>
      <c r="J158" s="572">
        <f t="shared" si="121"/>
        <v>1.4108543569961718E-2</v>
      </c>
      <c r="K158" s="572">
        <f t="shared" si="121"/>
        <v>2.0751330639191989E-2</v>
      </c>
      <c r="L158" s="572">
        <f t="shared" si="121"/>
        <v>1.5257537409853583E-2</v>
      </c>
      <c r="M158" s="572">
        <f t="shared" si="121"/>
        <v>4.5485695949885052E-3</v>
      </c>
      <c r="N158" s="572">
        <f t="shared" si="121"/>
        <v>1.5264874266060158E-2</v>
      </c>
      <c r="O158" s="572">
        <f t="shared" si="121"/>
        <v>-8.208116574768598E-2</v>
      </c>
      <c r="P158" s="572">
        <f t="shared" si="121"/>
        <v>-9.2026304673962223E-3</v>
      </c>
    </row>
    <row r="159" spans="1:16" s="293" customFormat="1" ht="20.100000000000001" customHeight="1" x14ac:dyDescent="0.2">
      <c r="A159" s="293" t="s">
        <v>610</v>
      </c>
      <c r="B159" s="340"/>
      <c r="C159" s="573">
        <f t="shared" ref="C159:P159" si="122">IF(ABS(B29)&lt;1,"n.a.",IF(ABS(C29)&lt;1,"n.a.",(C94/C29)/(B94/B29)-1))</f>
        <v>2.9313940778929792E-2</v>
      </c>
      <c r="D159" s="573">
        <f t="shared" si="122"/>
        <v>1.5842425426513485E-2</v>
      </c>
      <c r="E159" s="573">
        <f t="shared" si="122"/>
        <v>4.5426286718612818E-2</v>
      </c>
      <c r="F159" s="573">
        <f t="shared" si="122"/>
        <v>4.1876892978464086E-2</v>
      </c>
      <c r="G159" s="573">
        <f t="shared" si="122"/>
        <v>-1.7199878170114036E-2</v>
      </c>
      <c r="H159" s="573">
        <f t="shared" si="122"/>
        <v>-1.8372147224760771E-2</v>
      </c>
      <c r="I159" s="573">
        <f t="shared" si="122"/>
        <v>5.0702140548966046E-2</v>
      </c>
      <c r="J159" s="573">
        <f t="shared" si="122"/>
        <v>6.9342301412105511E-2</v>
      </c>
      <c r="K159" s="573">
        <f t="shared" si="122"/>
        <v>3.6268470320825141E-2</v>
      </c>
      <c r="L159" s="573">
        <f t="shared" si="122"/>
        <v>8.5693337909617417E-2</v>
      </c>
      <c r="M159" s="573">
        <f t="shared" si="122"/>
        <v>5.1081398562741853E-2</v>
      </c>
      <c r="N159" s="573">
        <f t="shared" si="122"/>
        <v>-1.7216042321093639E-2</v>
      </c>
      <c r="O159" s="573">
        <f t="shared" si="122"/>
        <v>-5.0065419336465911E-2</v>
      </c>
      <c r="P159" s="573">
        <f t="shared" si="122"/>
        <v>-6.8744863707440595E-3</v>
      </c>
    </row>
    <row r="160" spans="1:16" s="293" customFormat="1" ht="20.100000000000001" customHeight="1" x14ac:dyDescent="0.2">
      <c r="A160" s="154" t="s">
        <v>612</v>
      </c>
      <c r="B160" s="341"/>
      <c r="C160" s="574">
        <f t="shared" ref="C160:P160" si="123">IF(ABS(B31)&lt;1,"n.a.",(C96/C31)/(B96/B31)-1)</f>
        <v>2.4688049834250325E-2</v>
      </c>
      <c r="D160" s="574">
        <f t="shared" si="123"/>
        <v>1.9842822638237667E-2</v>
      </c>
      <c r="E160" s="574">
        <f t="shared" si="123"/>
        <v>8.5733230777017555E-2</v>
      </c>
      <c r="F160" s="574">
        <f t="shared" si="123"/>
        <v>-1.5983753231343489E-2</v>
      </c>
      <c r="G160" s="574">
        <f t="shared" si="123"/>
        <v>4.8127437930314265E-3</v>
      </c>
      <c r="H160" s="574">
        <f t="shared" si="123"/>
        <v>-3.806771847623347E-3</v>
      </c>
      <c r="I160" s="574">
        <f t="shared" si="123"/>
        <v>7.0868702671563977E-2</v>
      </c>
      <c r="J160" s="574">
        <f t="shared" si="123"/>
        <v>7.4198528322578117E-2</v>
      </c>
      <c r="K160" s="574">
        <f t="shared" si="123"/>
        <v>3.1439729077782141E-2</v>
      </c>
      <c r="L160" s="574">
        <f t="shared" si="123"/>
        <v>5.3407024913584511E-2</v>
      </c>
      <c r="M160" s="574">
        <f t="shared" si="123"/>
        <v>6.903729994641572E-2</v>
      </c>
      <c r="N160" s="574">
        <f t="shared" si="123"/>
        <v>-6.814630028232016E-3</v>
      </c>
      <c r="O160" s="574">
        <f t="shared" si="123"/>
        <v>-5.5977429226734543E-2</v>
      </c>
      <c r="P160" s="574">
        <f t="shared" si="123"/>
        <v>-2.0432598862829443E-2</v>
      </c>
    </row>
    <row r="161" spans="1:16" s="701" customFormat="1" ht="20.100000000000001" customHeight="1" x14ac:dyDescent="0.2">
      <c r="A161" s="502" t="s">
        <v>1391</v>
      </c>
      <c r="B161" s="699"/>
      <c r="C161" s="808" t="s">
        <v>1388</v>
      </c>
      <c r="D161" s="700">
        <f t="shared" ref="D161:P161" si="124">IF(ABS(C33)&lt;1,"n.a.",(D96/D33)/(C96/C33)-1)</f>
        <v>-1.5309543001492676E-3</v>
      </c>
      <c r="E161" s="700">
        <f t="shared" si="124"/>
        <v>8.4063295848246122E-2</v>
      </c>
      <c r="F161" s="700">
        <f t="shared" si="124"/>
        <v>-6.5963296060722598E-4</v>
      </c>
      <c r="G161" s="700">
        <f t="shared" si="124"/>
        <v>-3.2113985813283508E-3</v>
      </c>
      <c r="H161" s="700">
        <f t="shared" si="124"/>
        <v>-2.7841568588181764E-2</v>
      </c>
      <c r="I161" s="700">
        <f t="shared" si="124"/>
        <v>7.465482116345612E-2</v>
      </c>
      <c r="J161" s="700">
        <f t="shared" si="124"/>
        <v>0.11529068771605222</v>
      </c>
      <c r="K161" s="700">
        <f t="shared" si="124"/>
        <v>1.9902018268815214E-2</v>
      </c>
      <c r="L161" s="700">
        <f t="shared" si="124"/>
        <v>3.9036681384615468E-2</v>
      </c>
      <c r="M161" s="700">
        <f t="shared" si="124"/>
        <v>6.1386252542900754E-2</v>
      </c>
      <c r="N161" s="700">
        <f t="shared" si="124"/>
        <v>-1.2568957827213456E-2</v>
      </c>
      <c r="O161" s="700">
        <f t="shared" si="124"/>
        <v>-3.0425367542486481E-2</v>
      </c>
      <c r="P161" s="700">
        <f t="shared" si="124"/>
        <v>5.4070672704441991E-2</v>
      </c>
    </row>
    <row r="162" spans="1:16" x14ac:dyDescent="0.2">
      <c r="A162" s="173" t="s">
        <v>292</v>
      </c>
    </row>
    <row r="191" spans="1:11" x14ac:dyDescent="0.2">
      <c r="A191" s="173"/>
    </row>
    <row r="192" spans="1:11" x14ac:dyDescent="0.2">
      <c r="A192" s="25"/>
      <c r="B192" s="295"/>
      <c r="C192" s="295"/>
      <c r="D192" s="295"/>
      <c r="E192" s="295"/>
      <c r="F192" s="295"/>
      <c r="G192" s="295"/>
      <c r="H192" s="295"/>
      <c r="I192" s="295"/>
      <c r="J192" s="295"/>
      <c r="K192" s="295"/>
    </row>
    <row r="193" spans="1:11" x14ac:dyDescent="0.2">
      <c r="A193" s="26"/>
      <c r="B193" s="295"/>
      <c r="C193" s="295"/>
      <c r="D193" s="295"/>
      <c r="E193" s="295"/>
      <c r="F193" s="295"/>
      <c r="G193" s="295"/>
      <c r="H193" s="295"/>
      <c r="I193" s="295"/>
      <c r="J193" s="295"/>
      <c r="K193" s="295"/>
    </row>
    <row r="194" spans="1:11" x14ac:dyDescent="0.2">
      <c r="A194" s="26"/>
      <c r="B194" s="295"/>
      <c r="C194" s="295"/>
      <c r="D194" s="295"/>
      <c r="E194" s="295"/>
      <c r="F194" s="295"/>
      <c r="G194" s="295"/>
      <c r="H194" s="295"/>
      <c r="I194" s="295"/>
      <c r="J194" s="295"/>
      <c r="K194" s="295"/>
    </row>
    <row r="195" spans="1:11" x14ac:dyDescent="0.2">
      <c r="A195" s="47"/>
      <c r="B195" s="295"/>
      <c r="C195" s="295"/>
      <c r="D195" s="295"/>
      <c r="E195" s="295"/>
      <c r="F195" s="295"/>
      <c r="G195" s="295"/>
      <c r="H195" s="295"/>
      <c r="I195" s="295"/>
      <c r="J195" s="295"/>
      <c r="K195" s="295"/>
    </row>
  </sheetData>
  <pageMargins left="0.70866141732283472" right="0.70866141732283472" top="0.74803149606299213" bottom="0.74803149606299213" header="0.31496062992125984" footer="0.31496062992125984"/>
  <pageSetup scale="69" orientation="landscape" r:id="rId1"/>
  <rowBreaks count="4" manualBreakCount="4">
    <brk id="34" max="16383" man="1"/>
    <brk id="65" max="16383" man="1"/>
    <brk id="98" max="15" man="1"/>
    <brk id="130"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theme="6" tint="0.79998168889431442"/>
  </sheetPr>
  <dimension ref="A1:AD70"/>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9.140625" defaultRowHeight="12.75" x14ac:dyDescent="0.2"/>
  <cols>
    <col min="1" max="1" width="40.85546875" style="301" customWidth="1"/>
    <col min="2" max="16384" width="9.140625" style="301"/>
  </cols>
  <sheetData>
    <row r="1" spans="1:30" s="300" customFormat="1" ht="24.95" customHeight="1" x14ac:dyDescent="0.2">
      <c r="A1" s="299" t="str">
        <f>Index!A30</f>
        <v>Table 2w   Palau summary of Household Consumption Expenditure, FY2005-FY2019</v>
      </c>
    </row>
    <row r="2" spans="1:30" ht="20.100000000000001" customHeight="1" x14ac:dyDescent="0.2">
      <c r="A2" s="71" t="s">
        <v>674</v>
      </c>
      <c r="B2" s="302" t="str">
        <f>NAgni!H2</f>
        <v>FY05</v>
      </c>
      <c r="C2" s="302" t="str">
        <f>NAgni!I2</f>
        <v>FY06</v>
      </c>
      <c r="D2" s="302" t="str">
        <f>NAgni!J2</f>
        <v>FY07</v>
      </c>
      <c r="E2" s="302" t="str">
        <f>NAgni!K2</f>
        <v>FY08</v>
      </c>
      <c r="F2" s="302" t="str">
        <f>NAgni!L2</f>
        <v>FY09</v>
      </c>
      <c r="G2" s="302" t="str">
        <f>NAgni!M2</f>
        <v>FY10</v>
      </c>
      <c r="H2" s="302" t="str">
        <f>NAgni!N2</f>
        <v>FY11</v>
      </c>
      <c r="I2" s="302" t="str">
        <f>NAgni!O2</f>
        <v>FY12</v>
      </c>
      <c r="J2" s="302" t="str">
        <f>NAgni!P2</f>
        <v>FY13</v>
      </c>
      <c r="K2" s="302" t="str">
        <f>NAgni!Q2</f>
        <v>FY14</v>
      </c>
      <c r="L2" s="302" t="str">
        <f>NAgni!R2</f>
        <v>FY15</v>
      </c>
      <c r="M2" s="302" t="str">
        <f>NAgni!S2</f>
        <v>FY16</v>
      </c>
      <c r="N2" s="302" t="str">
        <f>NAgni!T2</f>
        <v>FY17</v>
      </c>
      <c r="O2" s="302" t="str">
        <f>NAgni!U2</f>
        <v>FY18</v>
      </c>
      <c r="P2" s="302" t="str">
        <f>NAgni!V2</f>
        <v>FY19</v>
      </c>
      <c r="Q2" s="302" t="str">
        <f>NAgni!W2</f>
        <v>FY20</v>
      </c>
      <c r="R2" s="302" t="str">
        <f>NAgni!X2</f>
        <v>FY21</v>
      </c>
      <c r="S2" s="302" t="str">
        <f>NAgni!Y2</f>
        <v>FY22</v>
      </c>
      <c r="T2" s="302" t="str">
        <f>NAgni!Z2</f>
        <v>FY23</v>
      </c>
      <c r="U2" s="302" t="str">
        <f>NAgni!AA2</f>
        <v>FY24</v>
      </c>
      <c r="V2" s="302" t="str">
        <f>NAgni!AB2</f>
        <v>FY25</v>
      </c>
      <c r="W2" s="302" t="str">
        <f>NAgni!AC2</f>
        <v>FY26</v>
      </c>
      <c r="X2" s="302" t="str">
        <f>NAgni!AD2</f>
        <v>FY27</v>
      </c>
      <c r="Y2" s="302" t="str">
        <f>NAgni!AE2</f>
        <v>FY28</v>
      </c>
      <c r="Z2" s="302" t="str">
        <f>NAgni!AF2</f>
        <v>FY29</v>
      </c>
      <c r="AA2" s="302" t="str">
        <f>NAgni!AG2</f>
        <v>FY30</v>
      </c>
      <c r="AB2" s="302" t="str">
        <f>NAgni!AH2</f>
        <v>FY31</v>
      </c>
      <c r="AC2" s="302" t="str">
        <f>NAgni!AI2</f>
        <v>FY32</v>
      </c>
      <c r="AD2" s="302" t="str">
        <f>NAgni!AJ2</f>
        <v>FY33</v>
      </c>
    </row>
    <row r="3" spans="1:30" ht="20.100000000000001" customHeight="1" x14ac:dyDescent="0.2">
      <c r="A3" s="303" t="s">
        <v>1377</v>
      </c>
      <c r="B3" s="304">
        <v>30.433074951171875</v>
      </c>
      <c r="C3" s="304">
        <v>30.72130012512207</v>
      </c>
      <c r="D3" s="304">
        <v>34.672634124755859</v>
      </c>
      <c r="E3" s="304">
        <v>37.303279876708984</v>
      </c>
      <c r="F3" s="304">
        <v>38.312416076660156</v>
      </c>
      <c r="G3" s="304">
        <v>37.795429229736328</v>
      </c>
      <c r="H3" s="304">
        <v>39.572895050048828</v>
      </c>
      <c r="I3" s="304">
        <v>44.456047058105469</v>
      </c>
      <c r="J3" s="304">
        <v>46.718276977539063</v>
      </c>
      <c r="K3" s="304">
        <v>50.961776733398438</v>
      </c>
      <c r="L3" s="304">
        <v>53.509757995605469</v>
      </c>
      <c r="M3" s="304">
        <v>54.705287933349609</v>
      </c>
      <c r="N3" s="304">
        <v>51.989646911621094</v>
      </c>
      <c r="O3" s="304">
        <v>50.506385803222656</v>
      </c>
      <c r="P3" s="304">
        <v>47.139446258544922</v>
      </c>
    </row>
    <row r="4" spans="1:30" x14ac:dyDescent="0.2">
      <c r="A4" s="303" t="s">
        <v>621</v>
      </c>
      <c r="B4" s="304">
        <v>8.7322807312011719</v>
      </c>
      <c r="C4" s="304">
        <v>7.7793731689453125</v>
      </c>
      <c r="D4" s="304">
        <v>7.7176051139831543</v>
      </c>
      <c r="E4" s="304">
        <v>9.1119155883789063</v>
      </c>
      <c r="F4" s="304">
        <v>8.2538328170776367</v>
      </c>
      <c r="G4" s="304">
        <v>8.6553974151611328</v>
      </c>
      <c r="H4" s="304">
        <v>9.9221591949462891</v>
      </c>
      <c r="I4" s="304">
        <v>12.787315368652344</v>
      </c>
      <c r="J4" s="304">
        <v>11.600951194763184</v>
      </c>
      <c r="K4" s="304">
        <v>12.758363723754883</v>
      </c>
      <c r="L4" s="304">
        <v>15.949098587036133</v>
      </c>
      <c r="M4" s="304">
        <v>17.346323013305664</v>
      </c>
      <c r="N4" s="304">
        <v>16.38604736328125</v>
      </c>
      <c r="O4" s="304">
        <v>15.319943428039551</v>
      </c>
      <c r="P4" s="304">
        <v>13.483613014221191</v>
      </c>
    </row>
    <row r="5" spans="1:30" x14ac:dyDescent="0.2">
      <c r="A5" s="303" t="s">
        <v>382</v>
      </c>
      <c r="B5" s="304">
        <v>2.0438013076782227</v>
      </c>
      <c r="C5" s="304">
        <v>1.8868204355239868</v>
      </c>
      <c r="D5" s="304">
        <v>2.0553164482116699</v>
      </c>
      <c r="E5" s="304">
        <v>1.9723738431930542</v>
      </c>
      <c r="F5" s="304">
        <v>1.5800079107284546</v>
      </c>
      <c r="G5" s="304">
        <v>1.8578925132751465</v>
      </c>
      <c r="H5" s="304">
        <v>2.0757970809936523</v>
      </c>
      <c r="I5" s="304">
        <v>2.5284500122070313</v>
      </c>
      <c r="J5" s="304">
        <v>2.4743502140045166</v>
      </c>
      <c r="K5" s="304">
        <v>2.9912850856781006</v>
      </c>
      <c r="L5" s="304">
        <v>2.9116120338439941</v>
      </c>
      <c r="M5" s="304">
        <v>3.6537573337554932</v>
      </c>
      <c r="N5" s="304">
        <v>3.2862792015075684</v>
      </c>
      <c r="O5" s="304">
        <v>3.042576789855957</v>
      </c>
      <c r="P5" s="304">
        <v>2.173337459564209</v>
      </c>
    </row>
    <row r="6" spans="1:30" x14ac:dyDescent="0.2">
      <c r="A6" s="303" t="s">
        <v>622</v>
      </c>
      <c r="B6" s="304">
        <v>4.5042099952697754</v>
      </c>
      <c r="C6" s="304">
        <v>5.5260205268859863</v>
      </c>
      <c r="D6" s="304">
        <v>4.264312744140625</v>
      </c>
      <c r="E6" s="304">
        <v>4.9812426567077637</v>
      </c>
      <c r="F6" s="304">
        <v>4.0329174995422363</v>
      </c>
      <c r="G6" s="304">
        <v>4.3965067863464355</v>
      </c>
      <c r="H6" s="304">
        <v>5.2503995895385742</v>
      </c>
      <c r="I6" s="304">
        <v>6.8670773506164551</v>
      </c>
      <c r="J6" s="304">
        <v>6.7991433143615723</v>
      </c>
      <c r="K6" s="304">
        <v>7.0203609466552734</v>
      </c>
      <c r="L6" s="304">
        <v>6.0365428924560547</v>
      </c>
      <c r="M6" s="304">
        <v>6.0501089096069336</v>
      </c>
      <c r="N6" s="304">
        <v>7.5165834426879883</v>
      </c>
      <c r="O6" s="304">
        <v>9.9426050186157227</v>
      </c>
      <c r="P6" s="304">
        <v>10.426150321960449</v>
      </c>
    </row>
    <row r="7" spans="1:30" x14ac:dyDescent="0.2">
      <c r="A7" s="303" t="s">
        <v>623</v>
      </c>
      <c r="B7" s="304">
        <v>0.83422863483428955</v>
      </c>
      <c r="C7" s="304">
        <v>0.7574467658996582</v>
      </c>
      <c r="D7" s="304">
        <v>0.9164811372756958</v>
      </c>
      <c r="E7" s="304">
        <v>0.9475325345993042</v>
      </c>
      <c r="F7" s="304">
        <v>1.0083631277084351</v>
      </c>
      <c r="G7" s="304">
        <v>1.3960984945297241</v>
      </c>
      <c r="H7" s="304">
        <v>1.2676068544387817</v>
      </c>
      <c r="I7" s="304">
        <v>1.1871603727340698</v>
      </c>
      <c r="J7" s="304">
        <v>3.5337867736816406</v>
      </c>
      <c r="K7" s="304">
        <v>1.924196720123291</v>
      </c>
      <c r="L7" s="304">
        <v>3.3158078193664551</v>
      </c>
      <c r="M7" s="304">
        <v>4.4077682495117188</v>
      </c>
      <c r="N7" s="304">
        <v>3.4443747997283936</v>
      </c>
      <c r="O7" s="304">
        <v>2.5940244197845459</v>
      </c>
      <c r="P7" s="304">
        <v>3.5884020328521729</v>
      </c>
    </row>
    <row r="8" spans="1:30" x14ac:dyDescent="0.2">
      <c r="A8" s="303" t="s">
        <v>1378</v>
      </c>
      <c r="B8" s="304">
        <v>4.7037820816040039</v>
      </c>
      <c r="C8" s="304">
        <v>4.411677360534668</v>
      </c>
      <c r="D8" s="304">
        <v>4.8359622955322266</v>
      </c>
      <c r="E8" s="304">
        <v>4.5852375030517578</v>
      </c>
      <c r="F8" s="304">
        <v>4.324059009552002</v>
      </c>
      <c r="G8" s="304">
        <v>3.9693481922149658</v>
      </c>
      <c r="H8" s="304">
        <v>4.1812338829040527</v>
      </c>
      <c r="I8" s="304">
        <v>5.2895331382751465</v>
      </c>
      <c r="J8" s="304">
        <v>5.742973804473877</v>
      </c>
      <c r="K8" s="304">
        <v>6.6031889915466309</v>
      </c>
      <c r="L8" s="304">
        <v>6.8859314918518066</v>
      </c>
      <c r="M8" s="304">
        <v>7.3294453620910645</v>
      </c>
      <c r="N8" s="304">
        <v>7.2691140174865723</v>
      </c>
      <c r="O8" s="304">
        <v>7.0671625137329102</v>
      </c>
      <c r="P8" s="304">
        <v>6.3030438423156738</v>
      </c>
    </row>
    <row r="9" spans="1:30" x14ac:dyDescent="0.2">
      <c r="A9" s="303" t="s">
        <v>1379</v>
      </c>
      <c r="B9" s="304">
        <v>16.957517623901367</v>
      </c>
      <c r="C9" s="304">
        <v>18.850324630737305</v>
      </c>
      <c r="D9" s="304">
        <v>17.524555206298828</v>
      </c>
      <c r="E9" s="304">
        <v>16.397792816162109</v>
      </c>
      <c r="F9" s="304">
        <v>15.425780296325684</v>
      </c>
      <c r="G9" s="304">
        <v>13.986621856689453</v>
      </c>
      <c r="H9" s="304">
        <v>13.771492958068848</v>
      </c>
      <c r="I9" s="304">
        <v>13.626657485961914</v>
      </c>
      <c r="J9" s="304">
        <v>13.843984603881836</v>
      </c>
      <c r="K9" s="304">
        <v>13.875310897827148</v>
      </c>
      <c r="L9" s="304">
        <v>14.262746810913086</v>
      </c>
      <c r="M9" s="304">
        <v>15.77815055847168</v>
      </c>
      <c r="N9" s="304">
        <v>15.858882904052734</v>
      </c>
      <c r="O9" s="304">
        <v>15.634781837463379</v>
      </c>
      <c r="P9" s="304">
        <v>15.766830444335938</v>
      </c>
    </row>
    <row r="10" spans="1:30" x14ac:dyDescent="0.2">
      <c r="A10" s="303" t="s">
        <v>1380</v>
      </c>
      <c r="B10" s="304">
        <v>1.5775601863861084</v>
      </c>
      <c r="C10" s="304">
        <v>1.6623259782791138</v>
      </c>
      <c r="D10" s="304">
        <v>1.6640853881835938</v>
      </c>
      <c r="E10" s="304">
        <v>1.9399329423904419</v>
      </c>
      <c r="F10" s="304">
        <v>1.8857547044754028</v>
      </c>
      <c r="G10" s="304">
        <v>1.5525228977203369</v>
      </c>
      <c r="H10" s="304">
        <v>1.8160640001296997</v>
      </c>
      <c r="I10" s="304">
        <v>1.7337607145309448</v>
      </c>
      <c r="J10" s="304">
        <v>1.9932100772857666</v>
      </c>
      <c r="K10" s="304">
        <v>2.1454055309295654</v>
      </c>
      <c r="L10" s="304">
        <v>2.5490872859954834</v>
      </c>
      <c r="M10" s="304">
        <v>3.0244576930999756</v>
      </c>
      <c r="N10" s="304">
        <v>3.2539596557617188</v>
      </c>
      <c r="O10" s="304">
        <v>3.039057731628418</v>
      </c>
      <c r="P10" s="304">
        <v>3.5088412761688232</v>
      </c>
    </row>
    <row r="11" spans="1:30" x14ac:dyDescent="0.2">
      <c r="A11" s="303" t="s">
        <v>624</v>
      </c>
      <c r="B11" s="304">
        <v>3.3200967311859131</v>
      </c>
      <c r="C11" s="304">
        <v>3.8244345188140869</v>
      </c>
      <c r="D11" s="304">
        <v>4.298980712890625</v>
      </c>
      <c r="E11" s="304">
        <v>5.2696852684020996</v>
      </c>
      <c r="F11" s="304">
        <v>4.4088149070739746</v>
      </c>
      <c r="G11" s="304">
        <v>5.0746312141418457</v>
      </c>
      <c r="H11" s="304">
        <v>5.6760158538818359</v>
      </c>
      <c r="I11" s="304">
        <v>5.6009392738342285</v>
      </c>
      <c r="J11" s="304">
        <v>5.8642778396606445</v>
      </c>
      <c r="K11" s="304">
        <v>6.0560688972473145</v>
      </c>
      <c r="L11" s="304">
        <v>4.6998996734619141</v>
      </c>
      <c r="M11" s="304">
        <v>4.4559025764465332</v>
      </c>
      <c r="N11" s="304">
        <v>4.3994684219360352</v>
      </c>
      <c r="O11" s="304">
        <v>4.9664506912231445</v>
      </c>
      <c r="P11" s="304">
        <v>4.9010376930236816</v>
      </c>
    </row>
    <row r="12" spans="1:30" x14ac:dyDescent="0.2">
      <c r="A12" s="303" t="s">
        <v>625</v>
      </c>
      <c r="B12" s="304">
        <v>0.22481034696102142</v>
      </c>
      <c r="C12" s="304">
        <v>0.23946399986743927</v>
      </c>
      <c r="D12" s="304">
        <v>0.23157520592212677</v>
      </c>
      <c r="E12" s="304">
        <v>0.22067661583423615</v>
      </c>
      <c r="F12" s="304">
        <v>0.2161889523267746</v>
      </c>
      <c r="G12" s="304">
        <v>0.22267019748687744</v>
      </c>
      <c r="H12" s="304">
        <v>0.32465842366218567</v>
      </c>
      <c r="I12" s="304">
        <v>0.60774558782577515</v>
      </c>
      <c r="J12" s="304">
        <v>1.1452704668045044</v>
      </c>
      <c r="K12" s="304">
        <v>1.9781473875045776</v>
      </c>
      <c r="L12" s="304">
        <v>1.1686034202575684</v>
      </c>
      <c r="M12" s="304">
        <v>1.6429466009140015</v>
      </c>
      <c r="N12" s="304">
        <v>2.0402557849884033</v>
      </c>
      <c r="O12" s="304">
        <v>2.1809313297271729</v>
      </c>
      <c r="P12" s="304">
        <v>1.8723609447479248</v>
      </c>
    </row>
    <row r="13" spans="1:30" x14ac:dyDescent="0.2">
      <c r="A13" s="303" t="s">
        <v>282</v>
      </c>
      <c r="B13" s="304">
        <v>4.765106201171875</v>
      </c>
      <c r="C13" s="304">
        <v>4.643610954284668</v>
      </c>
      <c r="D13" s="304">
        <v>5.0065207481384277</v>
      </c>
      <c r="E13" s="304">
        <v>5.3846182823181152</v>
      </c>
      <c r="F13" s="304">
        <v>5.371330738067627</v>
      </c>
      <c r="G13" s="304">
        <v>5.4902253150939941</v>
      </c>
      <c r="H13" s="304">
        <v>5.9787812232971191</v>
      </c>
      <c r="I13" s="304">
        <v>6.4816322326660156</v>
      </c>
      <c r="J13" s="304">
        <v>6.5405569076538086</v>
      </c>
      <c r="K13" s="304">
        <v>6.8095722198486328</v>
      </c>
      <c r="L13" s="304">
        <v>8.1029224395751953</v>
      </c>
      <c r="M13" s="304">
        <v>9.4806156158447266</v>
      </c>
      <c r="N13" s="304">
        <v>9.6960687637329102</v>
      </c>
      <c r="O13" s="304">
        <v>10.457782745361328</v>
      </c>
      <c r="P13" s="304">
        <v>8.8125247955322266</v>
      </c>
    </row>
    <row r="14" spans="1:30" x14ac:dyDescent="0.2">
      <c r="A14" s="303" t="s">
        <v>35</v>
      </c>
      <c r="B14" s="304">
        <v>7.9281983375549316</v>
      </c>
      <c r="C14" s="304">
        <v>9.1458005905151367</v>
      </c>
      <c r="D14" s="304">
        <v>8.2086353302001953</v>
      </c>
      <c r="E14" s="304">
        <v>10.049529075622559</v>
      </c>
      <c r="F14" s="304">
        <v>11.109468460083008</v>
      </c>
      <c r="G14" s="304">
        <v>10.226512908935547</v>
      </c>
      <c r="H14" s="304">
        <v>11.486242294311523</v>
      </c>
      <c r="I14" s="304">
        <v>12.813366889953613</v>
      </c>
      <c r="J14" s="304">
        <v>13.326616287231445</v>
      </c>
      <c r="K14" s="304">
        <v>11.812972068786621</v>
      </c>
      <c r="L14" s="304">
        <v>13.348538398742676</v>
      </c>
      <c r="M14" s="304">
        <v>12.64487361907959</v>
      </c>
      <c r="N14" s="304">
        <v>12.039861679077148</v>
      </c>
      <c r="O14" s="304">
        <v>12.157876968383789</v>
      </c>
      <c r="P14" s="304">
        <v>12.314187049865723</v>
      </c>
    </row>
    <row r="15" spans="1:30" x14ac:dyDescent="0.2">
      <c r="A15" s="303" t="s">
        <v>626</v>
      </c>
      <c r="B15" s="304">
        <v>2.4129354953765869</v>
      </c>
      <c r="C15" s="304">
        <v>2.6158707141876221</v>
      </c>
      <c r="D15" s="304">
        <v>2.3364355564117432</v>
      </c>
      <c r="E15" s="304">
        <v>2.4737753868103027</v>
      </c>
      <c r="F15" s="304">
        <v>2.25581955909729</v>
      </c>
      <c r="G15" s="304">
        <v>2.4918663501739502</v>
      </c>
      <c r="H15" s="304">
        <v>2.9492373466491699</v>
      </c>
      <c r="I15" s="304">
        <v>4.2646665573120117</v>
      </c>
      <c r="J15" s="304">
        <v>4.847743034362793</v>
      </c>
      <c r="K15" s="304">
        <v>6.8803882598876953</v>
      </c>
      <c r="L15" s="304">
        <v>6.5368556976318359</v>
      </c>
      <c r="M15" s="304">
        <v>7.4586057662963867</v>
      </c>
      <c r="N15" s="304">
        <v>9.4160728454589844</v>
      </c>
      <c r="O15" s="304">
        <v>7.7538633346557617</v>
      </c>
      <c r="P15" s="304">
        <v>7.4999580383300781</v>
      </c>
    </row>
    <row r="16" spans="1:30" x14ac:dyDescent="0.2">
      <c r="A16" s="303" t="s">
        <v>627</v>
      </c>
      <c r="B16" s="304">
        <v>7.0243034362792969</v>
      </c>
      <c r="C16" s="304">
        <v>8.5952291488647461</v>
      </c>
      <c r="D16" s="304">
        <v>8.7526044845581055</v>
      </c>
      <c r="E16" s="304">
        <v>7.6584157943725586</v>
      </c>
      <c r="F16" s="304">
        <v>6.1992917060852051</v>
      </c>
      <c r="G16" s="304">
        <v>5.6864643096923828</v>
      </c>
      <c r="H16" s="304">
        <v>4.404815673828125</v>
      </c>
      <c r="I16" s="304">
        <v>3.1014809608459473</v>
      </c>
      <c r="J16" s="304">
        <v>4.3543586730957031</v>
      </c>
      <c r="K16" s="304">
        <v>5.0403380393981934</v>
      </c>
      <c r="L16" s="304">
        <v>5.107452392578125</v>
      </c>
      <c r="M16" s="304">
        <v>5.339749813079834</v>
      </c>
      <c r="N16" s="304">
        <v>5.5720529556274414</v>
      </c>
      <c r="O16" s="304">
        <v>5.884300708770752</v>
      </c>
      <c r="P16" s="304">
        <v>6.4422717094421387</v>
      </c>
    </row>
    <row r="17" spans="1:30" x14ac:dyDescent="0.2">
      <c r="A17" s="303" t="s">
        <v>628</v>
      </c>
      <c r="B17" s="304">
        <v>4.5811033248901367</v>
      </c>
      <c r="C17" s="304">
        <v>4.5648856163024902</v>
      </c>
      <c r="D17" s="304">
        <v>4.8839411735534668</v>
      </c>
      <c r="E17" s="304">
        <v>5.0812082290649414</v>
      </c>
      <c r="F17" s="304">
        <v>4.7634015083312988</v>
      </c>
      <c r="G17" s="304">
        <v>4.7681126594543457</v>
      </c>
      <c r="H17" s="304">
        <v>5.4824953079223633</v>
      </c>
      <c r="I17" s="304">
        <v>6.1663713455200195</v>
      </c>
      <c r="J17" s="304">
        <v>6.6124248504638672</v>
      </c>
      <c r="K17" s="304">
        <v>7.6185965538024902</v>
      </c>
      <c r="L17" s="304">
        <v>8.8799867630004883</v>
      </c>
      <c r="M17" s="304">
        <v>9.1981639862060547</v>
      </c>
      <c r="N17" s="304">
        <v>8.85504150390625</v>
      </c>
      <c r="O17" s="304">
        <v>9.2337970733642578</v>
      </c>
      <c r="P17" s="304">
        <v>8.2235660552978516</v>
      </c>
    </row>
    <row r="18" spans="1:30" x14ac:dyDescent="0.2">
      <c r="A18" s="303" t="s">
        <v>629</v>
      </c>
      <c r="B18" s="304">
        <v>3.5110538005828857</v>
      </c>
      <c r="C18" s="304">
        <v>3.8870155811309814</v>
      </c>
      <c r="D18" s="304">
        <v>4.0034875869750977</v>
      </c>
      <c r="E18" s="304">
        <v>3.9198768138885498</v>
      </c>
      <c r="F18" s="304">
        <v>3.8379828929901123</v>
      </c>
      <c r="G18" s="304">
        <v>3.7168974876403809</v>
      </c>
      <c r="H18" s="304">
        <v>3.54276442527771</v>
      </c>
      <c r="I18" s="304">
        <v>3.2266342639923096</v>
      </c>
      <c r="J18" s="304">
        <v>2.9044520854949951</v>
      </c>
      <c r="K18" s="304">
        <v>3.0827414989471436</v>
      </c>
      <c r="L18" s="304">
        <v>4.2510199546813965</v>
      </c>
      <c r="M18" s="304">
        <v>3.929793119430542</v>
      </c>
      <c r="N18" s="304">
        <v>4.2415242195129395</v>
      </c>
      <c r="O18" s="304">
        <v>4.1784224510192871</v>
      </c>
      <c r="P18" s="304">
        <v>3.9504604339599609</v>
      </c>
    </row>
    <row r="19" spans="1:30" x14ac:dyDescent="0.2">
      <c r="A19" s="303" t="s">
        <v>630</v>
      </c>
      <c r="B19" s="304">
        <v>10.427807807922363</v>
      </c>
      <c r="C19" s="304">
        <v>10.358379364013672</v>
      </c>
      <c r="D19" s="304">
        <v>10.515912055969238</v>
      </c>
      <c r="E19" s="304">
        <v>10.766738891601563</v>
      </c>
      <c r="F19" s="304">
        <v>9.1824626922607422</v>
      </c>
      <c r="G19" s="304">
        <v>9.0705165863037109</v>
      </c>
      <c r="H19" s="304">
        <v>12.252357482910156</v>
      </c>
      <c r="I19" s="304">
        <v>15.349362373352051</v>
      </c>
      <c r="J19" s="304">
        <v>15.815742492675781</v>
      </c>
      <c r="K19" s="304">
        <v>15.712652206420898</v>
      </c>
      <c r="L19" s="304">
        <v>16.809341430664063</v>
      </c>
      <c r="M19" s="304">
        <v>17.901998519897461</v>
      </c>
      <c r="N19" s="304">
        <v>18.257820129394531</v>
      </c>
      <c r="O19" s="304">
        <v>17.642534255981445</v>
      </c>
      <c r="P19" s="304">
        <v>16.149499893188477</v>
      </c>
    </row>
    <row r="20" spans="1:30" s="314" customFormat="1" ht="20.100000000000001" customHeight="1" x14ac:dyDescent="0.2">
      <c r="A20" s="154" t="s">
        <v>675</v>
      </c>
      <c r="B20" s="313">
        <v>113.98187255859375</v>
      </c>
      <c r="C20" s="313">
        <v>119.46997833251953</v>
      </c>
      <c r="D20" s="313">
        <v>121.88904571533203</v>
      </c>
      <c r="E20" s="313">
        <v>128.06382751464844</v>
      </c>
      <c r="F20" s="313">
        <v>122.16789245605469</v>
      </c>
      <c r="G20" s="313">
        <v>120.35771179199219</v>
      </c>
      <c r="H20" s="313">
        <v>129.95501708984375</v>
      </c>
      <c r="I20" s="313">
        <v>146.08819580078125</v>
      </c>
      <c r="J20" s="313">
        <v>154.11811828613281</v>
      </c>
      <c r="K20" s="313">
        <v>163.2713623046875</v>
      </c>
      <c r="L20" s="313">
        <v>174.32521057128906</v>
      </c>
      <c r="M20" s="313">
        <v>184.34794616699219</v>
      </c>
      <c r="N20" s="313">
        <v>183.52305603027344</v>
      </c>
      <c r="O20" s="313">
        <v>181.60249328613281</v>
      </c>
      <c r="P20" s="313">
        <v>172.55552673339844</v>
      </c>
    </row>
    <row r="21" spans="1:30" s="314" customFormat="1" x14ac:dyDescent="0.2">
      <c r="A21" s="335" t="s">
        <v>676</v>
      </c>
      <c r="B21" s="342">
        <v>93.681243896484375</v>
      </c>
      <c r="C21" s="342">
        <v>97.125083923339844</v>
      </c>
      <c r="D21" s="342">
        <v>100.95084381103516</v>
      </c>
      <c r="E21" s="342">
        <v>108.28498077392578</v>
      </c>
      <c r="F21" s="342">
        <v>103.40089416503906</v>
      </c>
      <c r="G21" s="342">
        <v>103.07609558105469</v>
      </c>
      <c r="H21" s="342">
        <v>112.74459838867188</v>
      </c>
      <c r="I21" s="342">
        <v>128.88662719726563</v>
      </c>
      <c r="J21" s="342">
        <v>136.59909057617188</v>
      </c>
      <c r="K21" s="342">
        <v>145.68484497070313</v>
      </c>
      <c r="L21" s="342">
        <v>156.06814575195313</v>
      </c>
      <c r="M21" s="342">
        <v>164.47457885742188</v>
      </c>
      <c r="N21" s="342">
        <v>163.58377075195313</v>
      </c>
      <c r="O21" s="342">
        <v>161.91946411132813</v>
      </c>
      <c r="P21" s="342">
        <v>152.6546630859375</v>
      </c>
    </row>
    <row r="22" spans="1:30" s="314" customFormat="1" x14ac:dyDescent="0.2">
      <c r="A22" s="335" t="s">
        <v>677</v>
      </c>
      <c r="B22" s="342">
        <v>20.300622940063477</v>
      </c>
      <c r="C22" s="342">
        <v>22.344898223876953</v>
      </c>
      <c r="D22" s="342">
        <v>20.938198089599609</v>
      </c>
      <c r="E22" s="342">
        <v>19.778850555419922</v>
      </c>
      <c r="F22" s="342">
        <v>18.766996383666992</v>
      </c>
      <c r="G22" s="342">
        <v>17.281621932983398</v>
      </c>
      <c r="H22" s="342">
        <v>17.210420608520508</v>
      </c>
      <c r="I22" s="342">
        <v>17.201578140258789</v>
      </c>
      <c r="J22" s="342">
        <v>17.519023895263672</v>
      </c>
      <c r="K22" s="342">
        <v>17.586523056030273</v>
      </c>
      <c r="L22" s="342">
        <v>18.257059097290039</v>
      </c>
      <c r="M22" s="342">
        <v>19.873376846313477</v>
      </c>
      <c r="N22" s="342">
        <v>19.939285278320313</v>
      </c>
      <c r="O22" s="342">
        <v>19.683036804199219</v>
      </c>
      <c r="P22" s="342">
        <v>19.900875091552734</v>
      </c>
    </row>
    <row r="23" spans="1:30" s="314" customFormat="1" x14ac:dyDescent="0.2">
      <c r="A23" s="680" t="s">
        <v>1381</v>
      </c>
      <c r="B23" s="342">
        <v>3.3431053161621094</v>
      </c>
      <c r="C23" s="342">
        <v>3.494572639465332</v>
      </c>
      <c r="D23" s="342">
        <v>3.4136438369750977</v>
      </c>
      <c r="E23" s="342">
        <v>3.3810567855834961</v>
      </c>
      <c r="F23" s="342">
        <v>3.3412158489227295</v>
      </c>
      <c r="G23" s="342">
        <v>3.2949995994567871</v>
      </c>
      <c r="H23" s="342">
        <v>3.438927173614502</v>
      </c>
      <c r="I23" s="342">
        <v>3.5749211311340332</v>
      </c>
      <c r="J23" s="342">
        <v>3.6750402450561523</v>
      </c>
      <c r="K23" s="342">
        <v>3.711212158203125</v>
      </c>
      <c r="L23" s="342">
        <v>3.9943130016326904</v>
      </c>
      <c r="M23" s="342">
        <v>4.0952262878417969</v>
      </c>
      <c r="N23" s="342">
        <v>4.0804023742675781</v>
      </c>
      <c r="O23" s="342">
        <v>4.0482544898986816</v>
      </c>
      <c r="P23" s="342">
        <v>4.1340436935424805</v>
      </c>
    </row>
    <row r="24" spans="1:30" s="314" customFormat="1" ht="20.100000000000001" customHeight="1" x14ac:dyDescent="0.2">
      <c r="A24" s="336" t="s">
        <v>678</v>
      </c>
      <c r="B24" s="342"/>
      <c r="C24" s="342"/>
      <c r="D24" s="342"/>
      <c r="E24" s="342"/>
      <c r="F24" s="342"/>
      <c r="G24" s="342"/>
      <c r="H24" s="342"/>
      <c r="I24" s="342"/>
      <c r="J24" s="342"/>
      <c r="K24" s="342"/>
      <c r="L24" s="342"/>
      <c r="M24" s="342"/>
      <c r="N24" s="342"/>
      <c r="O24" s="342"/>
      <c r="P24" s="342"/>
    </row>
    <row r="25" spans="1:30" s="314" customFormat="1" x14ac:dyDescent="0.2">
      <c r="A25" s="337" t="s">
        <v>679</v>
      </c>
      <c r="B25" s="342">
        <v>10.614164352416992</v>
      </c>
      <c r="C25" s="342">
        <v>10.900146484375</v>
      </c>
      <c r="D25" s="342">
        <v>10.699104309082031</v>
      </c>
      <c r="E25" s="342">
        <v>11.226667404174805</v>
      </c>
      <c r="F25" s="342">
        <v>12.858983993530273</v>
      </c>
      <c r="G25" s="342">
        <v>12.782613754272461</v>
      </c>
      <c r="H25" s="342">
        <v>12.31926441192627</v>
      </c>
      <c r="I25" s="342">
        <v>13.166773796081543</v>
      </c>
      <c r="J25" s="342">
        <v>12.680065155029297</v>
      </c>
      <c r="K25" s="342">
        <v>13.335283279418945</v>
      </c>
      <c r="L25" s="342">
        <v>13.324581146240234</v>
      </c>
      <c r="M25" s="342">
        <v>13.223305702209473</v>
      </c>
      <c r="N25" s="342">
        <v>13.737403869628906</v>
      </c>
      <c r="O25" s="342">
        <v>13.078195571899414</v>
      </c>
      <c r="P25" s="342">
        <v>13.723384857177734</v>
      </c>
    </row>
    <row r="26" spans="1:30" s="314" customFormat="1" x14ac:dyDescent="0.2">
      <c r="A26" s="337" t="s">
        <v>680</v>
      </c>
      <c r="B26" s="342">
        <v>5.3709545135498047</v>
      </c>
      <c r="C26" s="342">
        <v>6.0871677398681641</v>
      </c>
      <c r="D26" s="342">
        <v>6.294487476348877</v>
      </c>
      <c r="E26" s="342">
        <v>6.4266047477722168</v>
      </c>
      <c r="F26" s="342">
        <v>6.3209400177001953</v>
      </c>
      <c r="G26" s="342">
        <v>6.6614546775817871</v>
      </c>
      <c r="H26" s="342">
        <v>6.4623332023620605</v>
      </c>
      <c r="I26" s="342">
        <v>5.7772006988525391</v>
      </c>
      <c r="J26" s="342">
        <v>6.6054234504699707</v>
      </c>
      <c r="K26" s="342">
        <v>4.8713970184326172</v>
      </c>
      <c r="L26" s="342">
        <v>5.3654494285583496</v>
      </c>
      <c r="M26" s="342">
        <v>5.8906464576721191</v>
      </c>
      <c r="N26" s="342">
        <v>3.433671236038208</v>
      </c>
      <c r="O26" s="342">
        <v>6.4070796966552734</v>
      </c>
      <c r="P26" s="342">
        <v>6.6291956901550293</v>
      </c>
    </row>
    <row r="27" spans="1:30" s="314" customFormat="1" x14ac:dyDescent="0.2">
      <c r="A27" s="337" t="s">
        <v>681</v>
      </c>
      <c r="B27" s="342">
        <v>0.37514001131057739</v>
      </c>
      <c r="C27" s="342">
        <v>0.40914669632911682</v>
      </c>
      <c r="D27" s="342">
        <v>0.42212969064712524</v>
      </c>
      <c r="E27" s="342">
        <v>0.42356112599372864</v>
      </c>
      <c r="F27" s="342">
        <v>0.43746897578239441</v>
      </c>
      <c r="G27" s="342">
        <v>0.42994660139083862</v>
      </c>
      <c r="H27" s="342">
        <v>0.42721393704414368</v>
      </c>
      <c r="I27" s="342">
        <v>0.42475348711013794</v>
      </c>
      <c r="J27" s="342">
        <v>0.43771901726722717</v>
      </c>
      <c r="K27" s="342">
        <v>0.41961538791656494</v>
      </c>
      <c r="L27" s="342">
        <v>0.46289053559303284</v>
      </c>
      <c r="M27" s="342">
        <v>0.47009918093681335</v>
      </c>
      <c r="N27" s="342">
        <v>0.46024724841117859</v>
      </c>
      <c r="O27" s="342">
        <v>0.49166584014892578</v>
      </c>
      <c r="P27" s="342">
        <v>0.50036674737930298</v>
      </c>
    </row>
    <row r="28" spans="1:30" s="314" customFormat="1" ht="20.100000000000001" customHeight="1" x14ac:dyDescent="0.2">
      <c r="A28" s="154" t="s">
        <v>682</v>
      </c>
      <c r="B28" s="313">
        <v>130.34213256835938</v>
      </c>
      <c r="C28" s="313">
        <v>136.86643981933594</v>
      </c>
      <c r="D28" s="313">
        <v>139.30476379394531</v>
      </c>
      <c r="E28" s="313">
        <v>146.14067077636719</v>
      </c>
      <c r="F28" s="313">
        <v>141.7852783203125</v>
      </c>
      <c r="G28" s="313">
        <v>140.23173522949219</v>
      </c>
      <c r="H28" s="313">
        <v>149.16383361816406</v>
      </c>
      <c r="I28" s="313">
        <v>165.45692443847656</v>
      </c>
      <c r="J28" s="313">
        <v>173.84132385253906</v>
      </c>
      <c r="K28" s="313">
        <v>181.89765930175781</v>
      </c>
      <c r="L28" s="313">
        <v>193.47811889648438</v>
      </c>
      <c r="M28" s="313">
        <v>203.9320068359375</v>
      </c>
      <c r="N28" s="313">
        <v>201.15437316894531</v>
      </c>
      <c r="O28" s="313">
        <v>201.57943725585938</v>
      </c>
      <c r="P28" s="313">
        <v>193.40847778320313</v>
      </c>
    </row>
    <row r="29" spans="1:30" s="306" customFormat="1" ht="20.100000000000001" customHeight="1" x14ac:dyDescent="0.2">
      <c r="A29" s="307" t="s">
        <v>292</v>
      </c>
      <c r="B29" s="308"/>
      <c r="C29" s="308"/>
      <c r="D29" s="308"/>
      <c r="E29" s="308"/>
      <c r="F29" s="308"/>
      <c r="G29" s="308"/>
      <c r="H29" s="308"/>
      <c r="I29" s="308"/>
      <c r="J29" s="308"/>
      <c r="K29" s="308"/>
      <c r="L29" s="308"/>
      <c r="M29" s="308"/>
      <c r="N29" s="308"/>
      <c r="O29" s="308"/>
      <c r="P29" s="308"/>
    </row>
    <row r="30" spans="1:30" s="300" customFormat="1" ht="24.95" customHeight="1" x14ac:dyDescent="0.2">
      <c r="A30" s="299" t="str">
        <f>Index!A31</f>
        <v>Table 2x    Palau summary of Government Final Consumption Expenditure, by Product, FY2005-FY2019</v>
      </c>
    </row>
    <row r="31" spans="1:30" ht="20.100000000000001" customHeight="1" x14ac:dyDescent="0.2">
      <c r="A31" s="71" t="s">
        <v>674</v>
      </c>
      <c r="B31" s="309" t="str">
        <f t="shared" ref="B31:M31" si="0">B2</f>
        <v>FY05</v>
      </c>
      <c r="C31" s="309" t="str">
        <f t="shared" si="0"/>
        <v>FY06</v>
      </c>
      <c r="D31" s="309" t="str">
        <f t="shared" si="0"/>
        <v>FY07</v>
      </c>
      <c r="E31" s="309" t="str">
        <f t="shared" si="0"/>
        <v>FY08</v>
      </c>
      <c r="F31" s="309" t="str">
        <f t="shared" si="0"/>
        <v>FY09</v>
      </c>
      <c r="G31" s="309" t="str">
        <f t="shared" si="0"/>
        <v>FY10</v>
      </c>
      <c r="H31" s="309" t="str">
        <f t="shared" si="0"/>
        <v>FY11</v>
      </c>
      <c r="I31" s="309" t="str">
        <f t="shared" si="0"/>
        <v>FY12</v>
      </c>
      <c r="J31" s="309" t="str">
        <f t="shared" si="0"/>
        <v>FY13</v>
      </c>
      <c r="K31" s="309" t="str">
        <f t="shared" si="0"/>
        <v>FY14</v>
      </c>
      <c r="L31" s="309" t="str">
        <f t="shared" si="0"/>
        <v>FY15</v>
      </c>
      <c r="M31" s="309" t="str">
        <f t="shared" si="0"/>
        <v>FY16</v>
      </c>
      <c r="N31" s="309" t="str">
        <f t="shared" ref="N31:AD31" si="1">N2</f>
        <v>FY17</v>
      </c>
      <c r="O31" s="309" t="str">
        <f t="shared" si="1"/>
        <v>FY18</v>
      </c>
      <c r="P31" s="309" t="str">
        <f t="shared" si="1"/>
        <v>FY19</v>
      </c>
      <c r="Q31" s="309" t="str">
        <f t="shared" si="1"/>
        <v>FY20</v>
      </c>
      <c r="R31" s="309" t="str">
        <f t="shared" si="1"/>
        <v>FY21</v>
      </c>
      <c r="S31" s="309" t="str">
        <f t="shared" si="1"/>
        <v>FY22</v>
      </c>
      <c r="T31" s="309" t="str">
        <f t="shared" si="1"/>
        <v>FY23</v>
      </c>
      <c r="U31" s="309" t="str">
        <f t="shared" si="1"/>
        <v>FY24</v>
      </c>
      <c r="V31" s="309" t="str">
        <f t="shared" si="1"/>
        <v>FY25</v>
      </c>
      <c r="W31" s="309" t="str">
        <f t="shared" si="1"/>
        <v>FY26</v>
      </c>
      <c r="X31" s="309" t="str">
        <f t="shared" si="1"/>
        <v>FY27</v>
      </c>
      <c r="Y31" s="309" t="str">
        <f t="shared" si="1"/>
        <v>FY28</v>
      </c>
      <c r="Z31" s="309" t="str">
        <f t="shared" si="1"/>
        <v>FY29</v>
      </c>
      <c r="AA31" s="309" t="str">
        <f t="shared" si="1"/>
        <v>FY30</v>
      </c>
      <c r="AB31" s="309" t="str">
        <f t="shared" si="1"/>
        <v>FY31</v>
      </c>
      <c r="AC31" s="309" t="str">
        <f t="shared" si="1"/>
        <v>FY32</v>
      </c>
      <c r="AD31" s="309" t="str">
        <f t="shared" si="1"/>
        <v>FY33</v>
      </c>
    </row>
    <row r="32" spans="1:30" ht="20.100000000000001" customHeight="1" x14ac:dyDescent="0.2">
      <c r="A32" s="303" t="s">
        <v>33</v>
      </c>
      <c r="B32" s="304">
        <v>37.848781585693359</v>
      </c>
      <c r="C32" s="304">
        <v>42.198081970214844</v>
      </c>
      <c r="D32" s="304">
        <v>43.100673675537109</v>
      </c>
      <c r="E32" s="304">
        <v>46.188034057617188</v>
      </c>
      <c r="F32" s="304">
        <v>45.796169281005859</v>
      </c>
      <c r="G32" s="304">
        <v>44.866260528564453</v>
      </c>
      <c r="H32" s="304">
        <v>46.520439147949219</v>
      </c>
      <c r="I32" s="304">
        <v>47.863792419433594</v>
      </c>
      <c r="J32" s="304">
        <v>50.628314971923828</v>
      </c>
      <c r="K32" s="304">
        <v>56.680400848388672</v>
      </c>
      <c r="L32" s="304">
        <v>58.525783538818359</v>
      </c>
      <c r="M32" s="304">
        <v>64.185798645019531</v>
      </c>
      <c r="N32" s="304">
        <v>67.497940063476563</v>
      </c>
      <c r="O32" s="304">
        <v>71.008529663085938</v>
      </c>
      <c r="P32" s="304">
        <v>70.818099975585938</v>
      </c>
    </row>
    <row r="33" spans="1:30" x14ac:dyDescent="0.2">
      <c r="A33" s="303" t="s">
        <v>35</v>
      </c>
      <c r="B33" s="304">
        <v>10.614164352416992</v>
      </c>
      <c r="C33" s="304">
        <v>10.900146484375</v>
      </c>
      <c r="D33" s="304">
        <v>10.699104309082031</v>
      </c>
      <c r="E33" s="304">
        <v>11.226667404174805</v>
      </c>
      <c r="F33" s="304">
        <v>12.858983993530273</v>
      </c>
      <c r="G33" s="304">
        <v>12.782613754272461</v>
      </c>
      <c r="H33" s="304">
        <v>12.31926441192627</v>
      </c>
      <c r="I33" s="304">
        <v>13.166773796081543</v>
      </c>
      <c r="J33" s="304">
        <v>12.680065155029297</v>
      </c>
      <c r="K33" s="304">
        <v>13.335283279418945</v>
      </c>
      <c r="L33" s="304">
        <v>13.324581146240234</v>
      </c>
      <c r="M33" s="304">
        <v>13.223305702209473</v>
      </c>
      <c r="N33" s="304">
        <v>13.737403869628906</v>
      </c>
      <c r="O33" s="304">
        <v>13.078195571899414</v>
      </c>
      <c r="P33" s="304">
        <v>13.723384857177734</v>
      </c>
    </row>
    <row r="34" spans="1:30" x14ac:dyDescent="0.2">
      <c r="A34" s="303" t="s">
        <v>178</v>
      </c>
      <c r="B34" s="304">
        <v>5.3709545135498047</v>
      </c>
      <c r="C34" s="304">
        <v>6.0871677398681641</v>
      </c>
      <c r="D34" s="304">
        <v>6.294487476348877</v>
      </c>
      <c r="E34" s="304">
        <v>6.4266047477722168</v>
      </c>
      <c r="F34" s="304">
        <v>6.3209400177001953</v>
      </c>
      <c r="G34" s="304">
        <v>6.6614546775817871</v>
      </c>
      <c r="H34" s="304">
        <v>6.4623332023620605</v>
      </c>
      <c r="I34" s="304">
        <v>5.7772006988525391</v>
      </c>
      <c r="J34" s="304">
        <v>6.6054234504699707</v>
      </c>
      <c r="K34" s="304">
        <v>4.8713970184326172</v>
      </c>
      <c r="L34" s="304">
        <v>5.3654494285583496</v>
      </c>
      <c r="M34" s="304">
        <v>5.8906464576721191</v>
      </c>
      <c r="N34" s="304">
        <v>3.433671236038208</v>
      </c>
      <c r="O34" s="304">
        <v>6.4070796966552734</v>
      </c>
      <c r="P34" s="304">
        <v>6.6291956901550293</v>
      </c>
    </row>
    <row r="35" spans="1:30" x14ac:dyDescent="0.2">
      <c r="A35" s="303" t="s">
        <v>632</v>
      </c>
      <c r="B35" s="807">
        <v>1.9788162708282471</v>
      </c>
      <c r="C35" s="807">
        <v>2.4470083713531494</v>
      </c>
      <c r="D35" s="807">
        <v>2.4241821765899658</v>
      </c>
      <c r="E35" s="807">
        <v>2.7725768089294434</v>
      </c>
      <c r="F35" s="807">
        <v>2.5830786228179932</v>
      </c>
      <c r="G35" s="807">
        <v>2.4842562675476074</v>
      </c>
      <c r="H35" s="807">
        <v>2.313326358795166</v>
      </c>
      <c r="I35" s="807">
        <v>1.9811716079711914</v>
      </c>
      <c r="J35" s="807">
        <v>2.1443977355957031</v>
      </c>
      <c r="K35" s="807">
        <v>0.71081113815307617</v>
      </c>
      <c r="L35" s="807">
        <v>4.9902986735105515E-2</v>
      </c>
      <c r="M35" s="807">
        <v>-1.9999999494757503E-5</v>
      </c>
      <c r="N35" s="807">
        <v>-9.9999997473787516E-5</v>
      </c>
      <c r="O35" s="807">
        <v>-9.9999997473787516E-5</v>
      </c>
      <c r="P35" s="807">
        <v>0</v>
      </c>
    </row>
    <row r="36" spans="1:30" x14ac:dyDescent="0.2">
      <c r="A36" s="303" t="s">
        <v>2</v>
      </c>
      <c r="B36" s="304">
        <v>1.9479697942733765</v>
      </c>
      <c r="C36" s="304">
        <v>2.0989127159118652</v>
      </c>
      <c r="D36" s="304">
        <v>1.9099727869033813</v>
      </c>
      <c r="E36" s="304">
        <v>1.9522504806518555</v>
      </c>
      <c r="F36" s="304">
        <v>1.897006630897522</v>
      </c>
      <c r="G36" s="304">
        <v>1.9531421661376953</v>
      </c>
      <c r="H36" s="304">
        <v>1.8052973747253418</v>
      </c>
      <c r="I36" s="304">
        <v>1.5585030317306519</v>
      </c>
      <c r="J36" s="304">
        <v>1.6426342725753784</v>
      </c>
      <c r="K36" s="304">
        <v>1.6046997308731079</v>
      </c>
      <c r="L36" s="304">
        <v>2.6929464340209961</v>
      </c>
      <c r="M36" s="304">
        <v>2.8134644031524658</v>
      </c>
      <c r="N36" s="304">
        <v>2.6754746437072754</v>
      </c>
      <c r="O36" s="304">
        <v>2.4487142562866211</v>
      </c>
      <c r="P36" s="304">
        <v>2.4694221019744873</v>
      </c>
    </row>
    <row r="37" spans="1:30" s="314" customFormat="1" ht="20.100000000000001" customHeight="1" x14ac:dyDescent="0.2">
      <c r="A37" s="305" t="s">
        <v>643</v>
      </c>
      <c r="B37" s="315">
        <v>57.760684967041016</v>
      </c>
      <c r="C37" s="315">
        <v>63.731315612792969</v>
      </c>
      <c r="D37" s="315">
        <v>64.428421020507813</v>
      </c>
      <c r="E37" s="315">
        <v>68.566131591796875</v>
      </c>
      <c r="F37" s="315">
        <v>69.4561767578125</v>
      </c>
      <c r="G37" s="315">
        <v>68.747726440429688</v>
      </c>
      <c r="H37" s="315">
        <v>69.420661926269531</v>
      </c>
      <c r="I37" s="315">
        <v>70.347442626953125</v>
      </c>
      <c r="J37" s="315">
        <v>73.700836181640625</v>
      </c>
      <c r="K37" s="315">
        <v>77.202590942382813</v>
      </c>
      <c r="L37" s="315">
        <v>79.958663940429688</v>
      </c>
      <c r="M37" s="315">
        <v>86.113197326660156</v>
      </c>
      <c r="N37" s="315">
        <v>87.344390869140625</v>
      </c>
      <c r="O37" s="315">
        <v>92.942420959472656</v>
      </c>
      <c r="P37" s="315">
        <v>93.640106201171875</v>
      </c>
    </row>
    <row r="38" spans="1:30" x14ac:dyDescent="0.2">
      <c r="A38" s="303" t="s">
        <v>642</v>
      </c>
      <c r="B38" s="304">
        <v>2.5536684989929199</v>
      </c>
      <c r="C38" s="304">
        <v>2.7130768299102783</v>
      </c>
      <c r="D38" s="304">
        <v>2.6214561462402344</v>
      </c>
      <c r="E38" s="304">
        <v>2.6751554012298584</v>
      </c>
      <c r="F38" s="304">
        <v>2.5227901935577393</v>
      </c>
      <c r="G38" s="304">
        <v>2.558495044708252</v>
      </c>
      <c r="H38" s="304">
        <v>2.654517650604248</v>
      </c>
      <c r="I38" s="304">
        <v>3.161402702331543</v>
      </c>
      <c r="J38" s="304">
        <v>2.7432034015655518</v>
      </c>
      <c r="K38" s="304">
        <v>2.7203230857849121</v>
      </c>
      <c r="L38" s="304">
        <v>3.0403265953063965</v>
      </c>
      <c r="M38" s="304">
        <v>2.9334878921508789</v>
      </c>
      <c r="N38" s="304">
        <v>3.0910243988037109</v>
      </c>
      <c r="O38" s="304">
        <v>3.3479912281036377</v>
      </c>
      <c r="P38" s="304">
        <v>3.4406085014343262</v>
      </c>
    </row>
    <row r="39" spans="1:30" x14ac:dyDescent="0.2">
      <c r="A39" s="303" t="s">
        <v>634</v>
      </c>
      <c r="B39" s="304">
        <v>6.2918562889099121</v>
      </c>
      <c r="C39" s="304">
        <v>6.5543503761291504</v>
      </c>
      <c r="D39" s="304">
        <v>6.3333382606506348</v>
      </c>
      <c r="E39" s="304">
        <v>6.4383788108825684</v>
      </c>
      <c r="F39" s="304">
        <v>5.6391382217407227</v>
      </c>
      <c r="G39" s="304">
        <v>6.2879691123962402</v>
      </c>
      <c r="H39" s="304">
        <v>7.0785670280456543</v>
      </c>
      <c r="I39" s="304">
        <v>9.1992826461791992</v>
      </c>
      <c r="J39" s="304">
        <v>9.1993951797485352</v>
      </c>
      <c r="K39" s="304">
        <v>9.9290866851806641</v>
      </c>
      <c r="L39" s="304">
        <v>9.8945646286010742</v>
      </c>
      <c r="M39" s="304">
        <v>10.251294136047363</v>
      </c>
      <c r="N39" s="304">
        <v>11.691887855529785</v>
      </c>
      <c r="O39" s="304">
        <v>9.8822832107543945</v>
      </c>
      <c r="P39" s="304">
        <v>9.6247386932373047</v>
      </c>
    </row>
    <row r="40" spans="1:30" s="314" customFormat="1" ht="20.100000000000001" customHeight="1" x14ac:dyDescent="0.2">
      <c r="A40" s="305" t="s">
        <v>635</v>
      </c>
      <c r="B40" s="315">
        <v>66.606208801269531</v>
      </c>
      <c r="C40" s="315">
        <v>72.998741149902344</v>
      </c>
      <c r="D40" s="315">
        <v>73.383216857910156</v>
      </c>
      <c r="E40" s="315">
        <v>77.679664611816406</v>
      </c>
      <c r="F40" s="315">
        <v>77.61810302734375</v>
      </c>
      <c r="G40" s="315">
        <v>77.594192504882813</v>
      </c>
      <c r="H40" s="315">
        <v>79.15374755859375</v>
      </c>
      <c r="I40" s="315">
        <v>82.7081298828125</v>
      </c>
      <c r="J40" s="315">
        <v>85.6434326171875</v>
      </c>
      <c r="K40" s="315">
        <v>89.851997375488281</v>
      </c>
      <c r="L40" s="315">
        <v>92.8935546875</v>
      </c>
      <c r="M40" s="315">
        <v>99.297981262207031</v>
      </c>
      <c r="N40" s="315">
        <v>102.12730407714844</v>
      </c>
      <c r="O40" s="315">
        <v>106.17269897460938</v>
      </c>
      <c r="P40" s="315">
        <v>106.70545196533203</v>
      </c>
    </row>
    <row r="41" spans="1:30" s="306" customFormat="1" ht="20.100000000000001" customHeight="1" x14ac:dyDescent="0.2">
      <c r="A41" s="307" t="s">
        <v>292</v>
      </c>
      <c r="B41" s="308"/>
      <c r="C41" s="308"/>
      <c r="D41" s="308"/>
      <c r="E41" s="308"/>
      <c r="F41" s="308"/>
      <c r="G41" s="308"/>
      <c r="H41" s="308"/>
      <c r="I41" s="308"/>
      <c r="J41" s="308"/>
      <c r="K41" s="308"/>
      <c r="L41" s="308"/>
      <c r="M41" s="308"/>
      <c r="N41" s="308"/>
      <c r="O41" s="308"/>
      <c r="P41" s="308"/>
    </row>
    <row r="42" spans="1:30" s="306" customFormat="1" ht="20.100000000000001" customHeight="1" x14ac:dyDescent="0.2">
      <c r="A42" s="307"/>
      <c r="B42" s="308"/>
      <c r="C42" s="308"/>
      <c r="D42" s="308"/>
      <c r="E42" s="308"/>
      <c r="F42" s="308"/>
      <c r="G42" s="308"/>
      <c r="H42" s="308"/>
      <c r="I42" s="308"/>
      <c r="J42" s="308"/>
      <c r="K42" s="308"/>
      <c r="L42" s="308"/>
      <c r="M42" s="308"/>
      <c r="N42" s="308"/>
      <c r="O42" s="308"/>
      <c r="P42" s="308"/>
    </row>
    <row r="43" spans="1:30" s="300" customFormat="1" ht="24.95" customHeight="1" x14ac:dyDescent="0.2">
      <c r="A43" s="299" t="str">
        <f>Index!A32</f>
        <v>Table 2y    Palau summary of Government Final Consumption Expenditure, by Institution and component, FY2005-FY2019</v>
      </c>
    </row>
    <row r="44" spans="1:30" ht="20.100000000000001" customHeight="1" x14ac:dyDescent="0.2">
      <c r="A44" s="71" t="s">
        <v>674</v>
      </c>
      <c r="B44" s="309" t="str">
        <f t="shared" ref="B44:M44" si="2">B2</f>
        <v>FY05</v>
      </c>
      <c r="C44" s="309" t="str">
        <f t="shared" si="2"/>
        <v>FY06</v>
      </c>
      <c r="D44" s="309" t="str">
        <f t="shared" si="2"/>
        <v>FY07</v>
      </c>
      <c r="E44" s="309" t="str">
        <f t="shared" si="2"/>
        <v>FY08</v>
      </c>
      <c r="F44" s="309" t="str">
        <f t="shared" si="2"/>
        <v>FY09</v>
      </c>
      <c r="G44" s="309" t="str">
        <f t="shared" si="2"/>
        <v>FY10</v>
      </c>
      <c r="H44" s="309" t="str">
        <f t="shared" si="2"/>
        <v>FY11</v>
      </c>
      <c r="I44" s="309" t="str">
        <f t="shared" si="2"/>
        <v>FY12</v>
      </c>
      <c r="J44" s="309" t="str">
        <f t="shared" si="2"/>
        <v>FY13</v>
      </c>
      <c r="K44" s="309" t="str">
        <f t="shared" si="2"/>
        <v>FY14</v>
      </c>
      <c r="L44" s="309" t="str">
        <f t="shared" si="2"/>
        <v>FY15</v>
      </c>
      <c r="M44" s="309" t="str">
        <f t="shared" si="2"/>
        <v>FY16</v>
      </c>
      <c r="N44" s="309" t="str">
        <f t="shared" ref="N44:AD44" si="3">N2</f>
        <v>FY17</v>
      </c>
      <c r="O44" s="309" t="str">
        <f t="shared" si="3"/>
        <v>FY18</v>
      </c>
      <c r="P44" s="309" t="str">
        <f t="shared" si="3"/>
        <v>FY19</v>
      </c>
      <c r="Q44" s="309" t="str">
        <f t="shared" si="3"/>
        <v>FY20</v>
      </c>
      <c r="R44" s="309" t="str">
        <f t="shared" si="3"/>
        <v>FY21</v>
      </c>
      <c r="S44" s="309" t="str">
        <f t="shared" si="3"/>
        <v>FY22</v>
      </c>
      <c r="T44" s="309" t="str">
        <f t="shared" si="3"/>
        <v>FY23</v>
      </c>
      <c r="U44" s="309" t="str">
        <f t="shared" si="3"/>
        <v>FY24</v>
      </c>
      <c r="V44" s="309" t="str">
        <f t="shared" si="3"/>
        <v>FY25</v>
      </c>
      <c r="W44" s="309" t="str">
        <f t="shared" si="3"/>
        <v>FY26</v>
      </c>
      <c r="X44" s="309" t="str">
        <f t="shared" si="3"/>
        <v>FY27</v>
      </c>
      <c r="Y44" s="309" t="str">
        <f t="shared" si="3"/>
        <v>FY28</v>
      </c>
      <c r="Z44" s="309" t="str">
        <f t="shared" si="3"/>
        <v>FY29</v>
      </c>
      <c r="AA44" s="309" t="str">
        <f t="shared" si="3"/>
        <v>FY30</v>
      </c>
      <c r="AB44" s="309" t="str">
        <f t="shared" si="3"/>
        <v>FY31</v>
      </c>
      <c r="AC44" s="309" t="str">
        <f t="shared" si="3"/>
        <v>FY32</v>
      </c>
      <c r="AD44" s="309" t="str">
        <f t="shared" si="3"/>
        <v>FY33</v>
      </c>
    </row>
    <row r="45" spans="1:30" ht="20.100000000000001" customHeight="1" x14ac:dyDescent="0.2">
      <c r="A45" s="311" t="s">
        <v>302</v>
      </c>
      <c r="B45" s="304"/>
      <c r="C45" s="304"/>
      <c r="D45" s="304"/>
      <c r="E45" s="304"/>
      <c r="F45" s="304"/>
      <c r="G45" s="304"/>
      <c r="H45" s="304"/>
      <c r="I45" s="304"/>
      <c r="J45" s="304"/>
      <c r="K45" s="304"/>
      <c r="L45" s="304"/>
      <c r="M45" s="304"/>
      <c r="N45" s="304"/>
      <c r="O45" s="304"/>
      <c r="P45" s="304"/>
    </row>
    <row r="46" spans="1:30" x14ac:dyDescent="0.2">
      <c r="A46" s="312" t="s">
        <v>636</v>
      </c>
      <c r="B46" s="304">
        <v>43.072223663330078</v>
      </c>
      <c r="C46" s="304">
        <v>48.242904663085938</v>
      </c>
      <c r="D46" s="304">
        <v>48.888740539550781</v>
      </c>
      <c r="E46" s="304">
        <v>51.880577087402344</v>
      </c>
      <c r="F46" s="304">
        <v>50.072868347167969</v>
      </c>
      <c r="G46" s="304">
        <v>49.361656188964844</v>
      </c>
      <c r="H46" s="304">
        <v>50.887882232666016</v>
      </c>
      <c r="I46" s="304">
        <v>51.2041015625</v>
      </c>
      <c r="J46" s="304">
        <v>53.153953552246094</v>
      </c>
      <c r="K46" s="304">
        <v>55.118301391601563</v>
      </c>
      <c r="L46" s="304">
        <v>56.682781219482422</v>
      </c>
      <c r="M46" s="304">
        <v>60.737083435058594</v>
      </c>
      <c r="N46" s="304">
        <v>60.231475830078125</v>
      </c>
      <c r="O46" s="304">
        <v>65.420211791992188</v>
      </c>
      <c r="P46" s="304">
        <v>66.393646240234375</v>
      </c>
    </row>
    <row r="47" spans="1:30" x14ac:dyDescent="0.2">
      <c r="A47" s="312" t="s">
        <v>257</v>
      </c>
      <c r="B47" s="304">
        <v>31.625574111938477</v>
      </c>
      <c r="C47" s="304">
        <v>32.655269622802734</v>
      </c>
      <c r="D47" s="304">
        <v>33.786006927490234</v>
      </c>
      <c r="E47" s="304">
        <v>34.819297790527344</v>
      </c>
      <c r="F47" s="304">
        <v>34.217464447021484</v>
      </c>
      <c r="G47" s="304">
        <v>33.386486053466797</v>
      </c>
      <c r="H47" s="304">
        <v>34.338253021240234</v>
      </c>
      <c r="I47" s="304">
        <v>34.772171020507813</v>
      </c>
      <c r="J47" s="304">
        <v>35.919692993164063</v>
      </c>
      <c r="K47" s="304">
        <v>36.148105621337891</v>
      </c>
      <c r="L47" s="304">
        <v>37.582847595214844</v>
      </c>
      <c r="M47" s="304">
        <v>40.967243194580078</v>
      </c>
      <c r="N47" s="304">
        <v>42.857566833496094</v>
      </c>
      <c r="O47" s="304">
        <v>44.574729919433594</v>
      </c>
      <c r="P47" s="304">
        <v>44.146999359130859</v>
      </c>
    </row>
    <row r="48" spans="1:30" x14ac:dyDescent="0.2">
      <c r="A48" s="312" t="s">
        <v>637</v>
      </c>
      <c r="B48" s="304">
        <v>14.617353439331055</v>
      </c>
      <c r="C48" s="304">
        <v>18.934820175170898</v>
      </c>
      <c r="D48" s="304">
        <v>18.254705429077148</v>
      </c>
      <c r="E48" s="304">
        <v>20.393379211425781</v>
      </c>
      <c r="F48" s="304">
        <v>19.041826248168945</v>
      </c>
      <c r="G48" s="304">
        <v>19.043954849243164</v>
      </c>
      <c r="H48" s="304">
        <v>20.158468246459961</v>
      </c>
      <c r="I48" s="304">
        <v>21.938774108886719</v>
      </c>
      <c r="J48" s="304">
        <v>22.573873519897461</v>
      </c>
      <c r="K48" s="304">
        <v>24.636985778808594</v>
      </c>
      <c r="L48" s="304">
        <v>24.44639778137207</v>
      </c>
      <c r="M48" s="304">
        <v>25.865066528320313</v>
      </c>
      <c r="N48" s="304">
        <v>25.096368789672852</v>
      </c>
      <c r="O48" s="304">
        <v>26.582307815551758</v>
      </c>
      <c r="P48" s="304">
        <v>27.504648208618164</v>
      </c>
    </row>
    <row r="49" spans="1:16" s="306" customFormat="1" ht="20.100000000000001" customHeight="1" x14ac:dyDescent="0.2">
      <c r="A49" s="462" t="s">
        <v>638</v>
      </c>
      <c r="B49" s="310">
        <v>-3.1707043647766113</v>
      </c>
      <c r="C49" s="310">
        <v>-3.3471860885620117</v>
      </c>
      <c r="D49" s="310">
        <v>-3.151972770690918</v>
      </c>
      <c r="E49" s="310">
        <v>-3.3320987224578857</v>
      </c>
      <c r="F49" s="310">
        <v>-3.1864242553710938</v>
      </c>
      <c r="G49" s="310">
        <v>-3.0687861442565918</v>
      </c>
      <c r="H49" s="310">
        <v>-3.6088395118713379</v>
      </c>
      <c r="I49" s="310">
        <v>-5.5068449974060059</v>
      </c>
      <c r="J49" s="310">
        <v>-5.3396148681640625</v>
      </c>
      <c r="K49" s="310">
        <v>-5.6667890548706055</v>
      </c>
      <c r="L49" s="310">
        <v>-5.3464651107788086</v>
      </c>
      <c r="M49" s="310">
        <v>-6.0952258110046387</v>
      </c>
      <c r="N49" s="310">
        <v>-7.7224578857421875</v>
      </c>
      <c r="O49" s="310">
        <v>-5.7368249893188477</v>
      </c>
      <c r="P49" s="310">
        <v>-5.2579998970031738</v>
      </c>
    </row>
    <row r="50" spans="1:16" ht="20.100000000000001" customHeight="1" x14ac:dyDescent="0.2">
      <c r="A50" s="311" t="s">
        <v>639</v>
      </c>
      <c r="B50" s="304"/>
      <c r="C50" s="304"/>
      <c r="D50" s="304"/>
      <c r="E50" s="304"/>
      <c r="F50" s="304"/>
      <c r="G50" s="304"/>
      <c r="H50" s="304"/>
      <c r="I50" s="304"/>
      <c r="J50" s="304"/>
      <c r="K50" s="304"/>
      <c r="L50" s="304"/>
      <c r="M50" s="304"/>
      <c r="N50" s="304"/>
      <c r="O50" s="304"/>
      <c r="P50" s="304"/>
    </row>
    <row r="51" spans="1:16" x14ac:dyDescent="0.2">
      <c r="A51" s="312" t="s">
        <v>640</v>
      </c>
      <c r="B51" s="304">
        <v>9.9351024627685547</v>
      </c>
      <c r="C51" s="304">
        <v>9.8389348983764648</v>
      </c>
      <c r="D51" s="304">
        <v>9.3219137191772461</v>
      </c>
      <c r="E51" s="304">
        <v>9.4475488662719727</v>
      </c>
      <c r="F51" s="304">
        <v>11.456921577453613</v>
      </c>
      <c r="G51" s="304">
        <v>11.236832618713379</v>
      </c>
      <c r="H51" s="304">
        <v>10.132571220397949</v>
      </c>
      <c r="I51" s="304">
        <v>10.431863784790039</v>
      </c>
      <c r="J51" s="304">
        <v>10.500602722167969</v>
      </c>
      <c r="K51" s="304">
        <v>10.333392143249512</v>
      </c>
      <c r="L51" s="304">
        <v>10.034720420837402</v>
      </c>
      <c r="M51" s="304">
        <v>11.180850982666016</v>
      </c>
      <c r="N51" s="304">
        <v>12.167990684509277</v>
      </c>
      <c r="O51" s="304">
        <v>12.318269729614258</v>
      </c>
      <c r="P51" s="304">
        <v>12.530548095703125</v>
      </c>
    </row>
    <row r="52" spans="1:16" x14ac:dyDescent="0.2">
      <c r="A52" s="312" t="s">
        <v>257</v>
      </c>
      <c r="B52" s="304">
        <v>5.8955316543579102</v>
      </c>
      <c r="C52" s="304">
        <v>6.1287870407104492</v>
      </c>
      <c r="D52" s="304">
        <v>6.1077752113342285</v>
      </c>
      <c r="E52" s="304">
        <v>6.2712831497192383</v>
      </c>
      <c r="F52" s="304">
        <v>6.3940415382385254</v>
      </c>
      <c r="G52" s="304">
        <v>6.7028651237487793</v>
      </c>
      <c r="H52" s="304">
        <v>6.4792451858520508</v>
      </c>
      <c r="I52" s="304">
        <v>6.5734267234802246</v>
      </c>
      <c r="J52" s="304">
        <v>6.2958998680114746</v>
      </c>
      <c r="K52" s="304">
        <v>6.5442657470703125</v>
      </c>
      <c r="L52" s="304">
        <v>6.5082540512084961</v>
      </c>
      <c r="M52" s="304">
        <v>7.3059310913085938</v>
      </c>
      <c r="N52" s="304">
        <v>6.9151849746704102</v>
      </c>
      <c r="O52" s="304">
        <v>7.0245809555053711</v>
      </c>
      <c r="P52" s="304">
        <v>7.1634688377380371</v>
      </c>
    </row>
    <row r="53" spans="1:16" x14ac:dyDescent="0.2">
      <c r="A53" s="312" t="s">
        <v>637</v>
      </c>
      <c r="B53" s="304">
        <v>6.7575678825378418</v>
      </c>
      <c r="C53" s="304">
        <v>6.5939006805419922</v>
      </c>
      <c r="D53" s="304">
        <v>6.079411506652832</v>
      </c>
      <c r="E53" s="304">
        <v>5.9328813552856445</v>
      </c>
      <c r="F53" s="304">
        <v>7.0996437072753906</v>
      </c>
      <c r="G53" s="304">
        <v>7.3936529159545898</v>
      </c>
      <c r="H53" s="304">
        <v>6.7716255187988281</v>
      </c>
      <c r="I53" s="304">
        <v>7.170539379119873</v>
      </c>
      <c r="J53" s="304">
        <v>7.588923454284668</v>
      </c>
      <c r="K53" s="304">
        <v>7.5702753067016602</v>
      </c>
      <c r="L53" s="304">
        <v>7.5301394462585449</v>
      </c>
      <c r="M53" s="304">
        <v>7.3908967971801758</v>
      </c>
      <c r="N53" s="304">
        <v>8.6256732940673828</v>
      </c>
      <c r="O53" s="304">
        <v>8.5846118927001953</v>
      </c>
      <c r="P53" s="304">
        <v>8.7084646224975586</v>
      </c>
    </row>
    <row r="54" spans="1:16" s="306" customFormat="1" ht="20.100000000000001" customHeight="1" x14ac:dyDescent="0.2">
      <c r="A54" s="462" t="s">
        <v>638</v>
      </c>
      <c r="B54" s="310">
        <v>-2.7179975509643555</v>
      </c>
      <c r="C54" s="310">
        <v>-2.8837530612945557</v>
      </c>
      <c r="D54" s="310">
        <v>-2.8652729988098145</v>
      </c>
      <c r="E54" s="310">
        <v>-2.7566161155700684</v>
      </c>
      <c r="F54" s="310">
        <v>-2.0367641448974609</v>
      </c>
      <c r="G54" s="310">
        <v>-2.8596851825714111</v>
      </c>
      <c r="H54" s="310">
        <v>-3.1182990074157715</v>
      </c>
      <c r="I54" s="310">
        <v>-3.3121018409729004</v>
      </c>
      <c r="J54" s="310">
        <v>-3.3842208385467529</v>
      </c>
      <c r="K54" s="310">
        <v>-3.7811489105224609</v>
      </c>
      <c r="L54" s="310">
        <v>-4.0036730766296387</v>
      </c>
      <c r="M54" s="310">
        <v>-3.5159769058227539</v>
      </c>
      <c r="N54" s="310">
        <v>-3.3728680610656738</v>
      </c>
      <c r="O54" s="310">
        <v>-3.2909231185913086</v>
      </c>
      <c r="P54" s="310">
        <v>-3.3413858413696289</v>
      </c>
    </row>
    <row r="55" spans="1:16" ht="20.100000000000001" customHeight="1" x14ac:dyDescent="0.2">
      <c r="A55" s="311" t="s">
        <v>295</v>
      </c>
      <c r="B55" s="304"/>
      <c r="C55" s="304"/>
      <c r="D55" s="304"/>
      <c r="E55" s="304"/>
      <c r="F55" s="304"/>
      <c r="G55" s="304"/>
      <c r="H55" s="304"/>
      <c r="I55" s="304"/>
      <c r="J55" s="304"/>
      <c r="K55" s="304"/>
      <c r="L55" s="304"/>
      <c r="M55" s="304"/>
      <c r="N55" s="304"/>
      <c r="O55" s="304"/>
      <c r="P55" s="304"/>
    </row>
    <row r="56" spans="1:16" x14ac:dyDescent="0.2">
      <c r="A56" s="312" t="s">
        <v>640</v>
      </c>
      <c r="B56" s="304">
        <v>6.4680271148681641</v>
      </c>
      <c r="C56" s="304">
        <v>7.5287604331970215</v>
      </c>
      <c r="D56" s="304">
        <v>7.7591323852539063</v>
      </c>
      <c r="E56" s="304">
        <v>8.7620124816894531</v>
      </c>
      <c r="F56" s="304">
        <v>9.2818698883056641</v>
      </c>
      <c r="G56" s="304">
        <v>9.3771200180053711</v>
      </c>
      <c r="H56" s="304">
        <v>9.6617631912231445</v>
      </c>
      <c r="I56" s="304">
        <v>10.273550033569336</v>
      </c>
      <c r="J56" s="304">
        <v>11.221086502075195</v>
      </c>
      <c r="K56" s="304">
        <v>12.902837753295898</v>
      </c>
      <c r="L56" s="304">
        <v>14.682340621948242</v>
      </c>
      <c r="M56" s="304">
        <v>15.314664840698242</v>
      </c>
      <c r="N56" s="304">
        <v>16.487899780273438</v>
      </c>
      <c r="O56" s="304">
        <v>16.793594360351563</v>
      </c>
      <c r="P56" s="304">
        <v>16.298740386962891</v>
      </c>
    </row>
    <row r="57" spans="1:16" x14ac:dyDescent="0.2">
      <c r="A57" s="312" t="s">
        <v>257</v>
      </c>
      <c r="B57" s="304">
        <v>4.2776808738708496</v>
      </c>
      <c r="C57" s="304">
        <v>4.8912353515625</v>
      </c>
      <c r="D57" s="304">
        <v>5.0153703689575195</v>
      </c>
      <c r="E57" s="304">
        <v>5.7169671058654785</v>
      </c>
      <c r="F57" s="304">
        <v>6.1154217720031738</v>
      </c>
      <c r="G57" s="304">
        <v>6.2943735122680664</v>
      </c>
      <c r="H57" s="304">
        <v>6.4233736991882324</v>
      </c>
      <c r="I57" s="304">
        <v>6.8110008239746094</v>
      </c>
      <c r="J57" s="304">
        <v>7.3433294296264648</v>
      </c>
      <c r="K57" s="304">
        <v>8.5374240875244141</v>
      </c>
      <c r="L57" s="304">
        <v>9.5554037094116211</v>
      </c>
      <c r="M57" s="304">
        <v>10.550172805786133</v>
      </c>
      <c r="N57" s="304">
        <v>11.24988842010498</v>
      </c>
      <c r="O57" s="304">
        <v>11.701895713806152</v>
      </c>
      <c r="P57" s="304">
        <v>12.054579734802246</v>
      </c>
    </row>
    <row r="58" spans="1:16" x14ac:dyDescent="0.2">
      <c r="A58" s="312" t="s">
        <v>637</v>
      </c>
      <c r="B58" s="304">
        <v>2.5935001373291016</v>
      </c>
      <c r="C58" s="304">
        <v>2.9609363079071045</v>
      </c>
      <c r="D58" s="304">
        <v>3.0598540306091309</v>
      </c>
      <c r="E58" s="304">
        <v>3.3947098255157471</v>
      </c>
      <c r="F58" s="304">
        <v>3.5823979377746582</v>
      </c>
      <c r="G58" s="304">
        <v>3.4422440528869629</v>
      </c>
      <c r="H58" s="304">
        <v>3.5898177623748779</v>
      </c>
      <c r="I58" s="304">
        <v>3.8428843021392822</v>
      </c>
      <c r="J58" s="304">
        <v>4.3533158302307129</v>
      </c>
      <c r="K58" s="304">
        <v>4.8465614318847656</v>
      </c>
      <c r="L58" s="304">
        <v>5.671363353729248</v>
      </c>
      <c r="M58" s="304">
        <v>5.4045825004577637</v>
      </c>
      <c r="N58" s="304">
        <v>5.8345727920532227</v>
      </c>
      <c r="O58" s="304">
        <v>5.9462347030639648</v>
      </c>
      <c r="P58" s="304">
        <v>5.2695145606994629</v>
      </c>
    </row>
    <row r="59" spans="1:16" s="306" customFormat="1" ht="20.100000000000001" customHeight="1" x14ac:dyDescent="0.2">
      <c r="A59" s="462" t="s">
        <v>638</v>
      </c>
      <c r="B59" s="310">
        <v>-0.40315422415733337</v>
      </c>
      <c r="C59" s="310">
        <v>-0.32341101765632629</v>
      </c>
      <c r="D59" s="310">
        <v>-0.31609228253364563</v>
      </c>
      <c r="E59" s="310">
        <v>-0.34966421127319336</v>
      </c>
      <c r="F59" s="310">
        <v>-0.41595000028610229</v>
      </c>
      <c r="G59" s="310">
        <v>-0.3594977855682373</v>
      </c>
      <c r="H59" s="310">
        <v>-0.35142830014228821</v>
      </c>
      <c r="I59" s="310">
        <v>-0.3803354799747467</v>
      </c>
      <c r="J59" s="310">
        <v>-0.47555893659591675</v>
      </c>
      <c r="K59" s="310">
        <v>-0.48114842176437378</v>
      </c>
      <c r="L59" s="310">
        <v>-0.54442685842514038</v>
      </c>
      <c r="M59" s="310">
        <v>-0.64009100198745728</v>
      </c>
      <c r="N59" s="310">
        <v>-0.59656178951263428</v>
      </c>
      <c r="O59" s="310">
        <v>-0.85453522205352783</v>
      </c>
      <c r="P59" s="310">
        <v>-1.025352954864502</v>
      </c>
    </row>
    <row r="60" spans="1:16" ht="20.100000000000001" customHeight="1" x14ac:dyDescent="0.2">
      <c r="A60" s="311" t="s">
        <v>641</v>
      </c>
      <c r="B60" s="304"/>
      <c r="C60" s="304"/>
      <c r="D60" s="304"/>
      <c r="E60" s="304"/>
      <c r="F60" s="304"/>
      <c r="G60" s="304"/>
      <c r="H60" s="304"/>
      <c r="I60" s="304"/>
      <c r="J60" s="304"/>
      <c r="K60" s="304"/>
      <c r="L60" s="304"/>
      <c r="M60" s="304"/>
      <c r="N60" s="304"/>
      <c r="O60" s="304"/>
      <c r="P60" s="304"/>
    </row>
    <row r="61" spans="1:16" x14ac:dyDescent="0.2">
      <c r="A61" s="312" t="s">
        <v>640</v>
      </c>
      <c r="B61" s="304">
        <v>0.83900296688079834</v>
      </c>
      <c r="C61" s="304">
        <v>0.83379203081130981</v>
      </c>
      <c r="D61" s="304">
        <v>1.0800939798355103</v>
      </c>
      <c r="E61" s="304">
        <v>1.1511440277099609</v>
      </c>
      <c r="F61" s="304">
        <v>1.1673070192337036</v>
      </c>
      <c r="G61" s="304">
        <v>1.3306150436401367</v>
      </c>
      <c r="H61" s="304">
        <v>1.3929610252380371</v>
      </c>
      <c r="I61" s="304">
        <v>1.5993319749832153</v>
      </c>
      <c r="J61" s="304">
        <v>1.5684020519256592</v>
      </c>
      <c r="K61" s="304">
        <v>1.5683850049972534</v>
      </c>
      <c r="L61" s="304">
        <v>1.5991519689559937</v>
      </c>
      <c r="M61" s="304">
        <v>1.8140890598297119</v>
      </c>
      <c r="N61" s="304">
        <v>1.5480509996414185</v>
      </c>
      <c r="O61" s="304">
        <v>1.7583329677581787</v>
      </c>
      <c r="P61" s="304">
        <v>1.8577840328216553</v>
      </c>
    </row>
    <row r="62" spans="1:16" x14ac:dyDescent="0.2">
      <c r="A62" s="312" t="s">
        <v>257</v>
      </c>
      <c r="B62" s="304">
        <v>0.57017797231674194</v>
      </c>
      <c r="C62" s="304">
        <v>0.551829993724823</v>
      </c>
      <c r="D62" s="304">
        <v>0.61779099702835083</v>
      </c>
      <c r="E62" s="304">
        <v>0.66645097732543945</v>
      </c>
      <c r="F62" s="304">
        <v>0.74995696544647217</v>
      </c>
      <c r="G62" s="304">
        <v>0.80370599031448364</v>
      </c>
      <c r="H62" s="304">
        <v>0.90964096784591675</v>
      </c>
      <c r="I62" s="304">
        <v>0.97592997550964355</v>
      </c>
      <c r="J62" s="304">
        <v>0.94831198453903198</v>
      </c>
      <c r="K62" s="304">
        <v>0.96272897720336914</v>
      </c>
      <c r="L62" s="304">
        <v>0.99531096220016479</v>
      </c>
      <c r="M62" s="304">
        <v>1.0447530746459961</v>
      </c>
      <c r="N62" s="304">
        <v>1.0106929540634155</v>
      </c>
      <c r="O62" s="304">
        <v>1.0339130163192749</v>
      </c>
      <c r="P62" s="304">
        <v>1.0914063453674316</v>
      </c>
    </row>
    <row r="63" spans="1:16" x14ac:dyDescent="0.2">
      <c r="A63" s="312" t="s">
        <v>637</v>
      </c>
      <c r="B63" s="304">
        <v>0.26882502436637878</v>
      </c>
      <c r="C63" s="304">
        <v>0.28196200728416443</v>
      </c>
      <c r="D63" s="304">
        <v>0.46230301260948181</v>
      </c>
      <c r="E63" s="304">
        <v>0.48469299077987671</v>
      </c>
      <c r="F63" s="304">
        <v>0.41734999418258667</v>
      </c>
      <c r="G63" s="304">
        <v>0.5269089937210083</v>
      </c>
      <c r="H63" s="304">
        <v>0.48331999778747559</v>
      </c>
      <c r="I63" s="304">
        <v>0.62340199947357178</v>
      </c>
      <c r="J63" s="304">
        <v>0.62009000778198242</v>
      </c>
      <c r="K63" s="304">
        <v>0.60565602779388428</v>
      </c>
      <c r="L63" s="304">
        <v>0.60384100675582886</v>
      </c>
      <c r="M63" s="304">
        <v>0.76933598518371582</v>
      </c>
      <c r="N63" s="304">
        <v>0.53735798597335815</v>
      </c>
      <c r="O63" s="304">
        <v>0.72442001104354858</v>
      </c>
      <c r="P63" s="304">
        <v>0.76637762784957886</v>
      </c>
    </row>
    <row r="64" spans="1:16" s="306" customFormat="1" ht="20.100000000000001" customHeight="1" x14ac:dyDescent="0.2">
      <c r="A64" s="462" t="s">
        <v>638</v>
      </c>
      <c r="B64" s="809">
        <v>0</v>
      </c>
      <c r="C64" s="809">
        <v>0</v>
      </c>
      <c r="D64" s="809">
        <v>0</v>
      </c>
      <c r="E64" s="809">
        <v>0</v>
      </c>
      <c r="F64" s="809">
        <v>0</v>
      </c>
      <c r="G64" s="809">
        <v>0</v>
      </c>
      <c r="H64" s="809">
        <v>0</v>
      </c>
      <c r="I64" s="809">
        <v>0</v>
      </c>
      <c r="J64" s="809">
        <v>0</v>
      </c>
      <c r="K64" s="809">
        <v>0</v>
      </c>
      <c r="L64" s="809">
        <v>0</v>
      </c>
      <c r="M64" s="809">
        <v>0</v>
      </c>
      <c r="N64" s="809">
        <v>0</v>
      </c>
      <c r="O64" s="809">
        <v>0</v>
      </c>
      <c r="P64" s="809">
        <v>0</v>
      </c>
    </row>
    <row r="65" spans="1:16" ht="20.100000000000001" customHeight="1" x14ac:dyDescent="0.2">
      <c r="A65" s="311" t="s">
        <v>633</v>
      </c>
      <c r="B65" s="304"/>
      <c r="C65" s="304"/>
      <c r="D65" s="304"/>
      <c r="E65" s="304"/>
      <c r="F65" s="304"/>
      <c r="G65" s="304"/>
      <c r="H65" s="304"/>
      <c r="I65" s="304"/>
      <c r="J65" s="304"/>
      <c r="K65" s="304"/>
      <c r="L65" s="304"/>
      <c r="M65" s="304"/>
      <c r="N65" s="304"/>
      <c r="O65" s="304"/>
      <c r="P65" s="304"/>
    </row>
    <row r="66" spans="1:16" x14ac:dyDescent="0.2">
      <c r="A66" s="312" t="s">
        <v>640</v>
      </c>
      <c r="B66" s="304">
        <v>60.314353942871094</v>
      </c>
      <c r="C66" s="304">
        <v>66.444389343261719</v>
      </c>
      <c r="D66" s="304">
        <v>67.049880981445313</v>
      </c>
      <c r="E66" s="304">
        <v>71.241287231445313</v>
      </c>
      <c r="F66" s="304">
        <v>71.978965759277344</v>
      </c>
      <c r="G66" s="304">
        <v>71.306221008300781</v>
      </c>
      <c r="H66" s="304">
        <v>72.075180053710938</v>
      </c>
      <c r="I66" s="304">
        <v>73.50885009765625</v>
      </c>
      <c r="J66" s="304">
        <v>76.444046020507813</v>
      </c>
      <c r="K66" s="304">
        <v>79.922920227050781</v>
      </c>
      <c r="L66" s="304">
        <v>82.998992919921875</v>
      </c>
      <c r="M66" s="304">
        <v>89.04669189453125</v>
      </c>
      <c r="N66" s="304">
        <v>90.435417175292969</v>
      </c>
      <c r="O66" s="304">
        <v>96.290412902832031</v>
      </c>
      <c r="P66" s="304">
        <v>97.080718994140625</v>
      </c>
    </row>
    <row r="67" spans="1:16" x14ac:dyDescent="0.2">
      <c r="A67" s="312" t="s">
        <v>257</v>
      </c>
      <c r="B67" s="304">
        <v>42.368965148925781</v>
      </c>
      <c r="C67" s="304">
        <v>44.227123260498047</v>
      </c>
      <c r="D67" s="304">
        <v>45.526943206787109</v>
      </c>
      <c r="E67" s="304">
        <v>47.4739990234375</v>
      </c>
      <c r="F67" s="304">
        <v>47.476882934570313</v>
      </c>
      <c r="G67" s="304">
        <v>47.187431335449219</v>
      </c>
      <c r="H67" s="304">
        <v>48.1505126953125</v>
      </c>
      <c r="I67" s="304">
        <v>49.132530212402344</v>
      </c>
      <c r="J67" s="304">
        <v>50.507236480712891</v>
      </c>
      <c r="K67" s="304">
        <v>52.192527770996094</v>
      </c>
      <c r="L67" s="304">
        <v>54.641819000244141</v>
      </c>
      <c r="M67" s="304">
        <v>59.868099212646484</v>
      </c>
      <c r="N67" s="304">
        <v>62.033332824707031</v>
      </c>
      <c r="O67" s="304">
        <v>64.335121154785156</v>
      </c>
      <c r="P67" s="304">
        <v>64.456451416015625</v>
      </c>
    </row>
    <row r="68" spans="1:16" x14ac:dyDescent="0.2">
      <c r="A68" s="312" t="s">
        <v>637</v>
      </c>
      <c r="B68" s="304">
        <v>24.237245559692383</v>
      </c>
      <c r="C68" s="304">
        <v>28.77161979675293</v>
      </c>
      <c r="D68" s="304">
        <v>27.856273651123047</v>
      </c>
      <c r="E68" s="304">
        <v>30.205663681030273</v>
      </c>
      <c r="F68" s="304">
        <v>30.141218185424805</v>
      </c>
      <c r="G68" s="304">
        <v>30.406761169433594</v>
      </c>
      <c r="H68" s="304">
        <v>31.003231048583984</v>
      </c>
      <c r="I68" s="304">
        <v>33.575599670410156</v>
      </c>
      <c r="J68" s="304">
        <v>35.136203765869141</v>
      </c>
      <c r="K68" s="304">
        <v>37.659477233886719</v>
      </c>
      <c r="L68" s="304">
        <v>38.251739501953125</v>
      </c>
      <c r="M68" s="304">
        <v>39.429882049560547</v>
      </c>
      <c r="N68" s="304">
        <v>40.093971252441406</v>
      </c>
      <c r="O68" s="304">
        <v>41.837574005126953</v>
      </c>
      <c r="P68" s="304">
        <v>42.249004364013672</v>
      </c>
    </row>
    <row r="69" spans="1:16" s="306" customFormat="1" ht="20.100000000000001" customHeight="1" x14ac:dyDescent="0.2">
      <c r="A69" s="462" t="s">
        <v>638</v>
      </c>
      <c r="B69" s="310">
        <v>-6.2918562889099121</v>
      </c>
      <c r="C69" s="310">
        <v>-6.5543503761291504</v>
      </c>
      <c r="D69" s="310">
        <v>-6.3333382606506348</v>
      </c>
      <c r="E69" s="310">
        <v>-6.4383788108825684</v>
      </c>
      <c r="F69" s="310">
        <v>-5.6391382217407227</v>
      </c>
      <c r="G69" s="310">
        <v>-6.2879691123962402</v>
      </c>
      <c r="H69" s="310">
        <v>-7.0785670280456543</v>
      </c>
      <c r="I69" s="310">
        <v>-9.1992826461791992</v>
      </c>
      <c r="J69" s="310">
        <v>-9.1993951797485352</v>
      </c>
      <c r="K69" s="310">
        <v>-9.9290866851806641</v>
      </c>
      <c r="L69" s="310">
        <v>-9.8945646286010742</v>
      </c>
      <c r="M69" s="310">
        <v>-10.251294136047363</v>
      </c>
      <c r="N69" s="310">
        <v>-11.691887855529785</v>
      </c>
      <c r="O69" s="310">
        <v>-9.8822832107543945</v>
      </c>
      <c r="P69" s="310">
        <v>-9.6247386932373047</v>
      </c>
    </row>
    <row r="70" spans="1:16" s="306" customFormat="1" ht="20.100000000000001" customHeight="1" x14ac:dyDescent="0.2">
      <c r="A70" s="307" t="s">
        <v>292</v>
      </c>
      <c r="B70" s="308"/>
      <c r="C70" s="308"/>
      <c r="D70" s="308"/>
      <c r="E70" s="308"/>
      <c r="F70" s="308"/>
      <c r="G70" s="308"/>
      <c r="H70" s="308"/>
      <c r="I70" s="308"/>
      <c r="J70" s="308"/>
      <c r="K70" s="308"/>
      <c r="L70" s="308"/>
      <c r="M70" s="308"/>
      <c r="N70" s="308"/>
      <c r="O70" s="308"/>
      <c r="P70" s="308"/>
    </row>
  </sheetData>
  <pageMargins left="0.7" right="0.7" top="0.75" bottom="0.75" header="0.3" footer="0.3"/>
  <pageSetup scale="70" orientation="landscape" r:id="rId1"/>
  <rowBreaks count="1" manualBreakCount="1">
    <brk id="29"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6" tint="0.39997558519241921"/>
  </sheetPr>
  <dimension ref="A1:AJ207"/>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RowHeight="12.75" x14ac:dyDescent="0.2"/>
  <cols>
    <col min="1" max="1" width="5.7109375" style="1" customWidth="1"/>
    <col min="2" max="2" width="32.7109375" customWidth="1"/>
    <col min="3" max="5" width="9.28515625" customWidth="1"/>
    <col min="6" max="6" width="9.7109375" customWidth="1"/>
    <col min="7" max="8" width="9.85546875" bestFit="1" customWidth="1"/>
    <col min="9" max="10" width="9.7109375" bestFit="1" customWidth="1"/>
    <col min="11" max="18" width="9.28515625" bestFit="1" customWidth="1"/>
    <col min="19" max="20" width="9.28515625" customWidth="1"/>
  </cols>
  <sheetData>
    <row r="1" spans="1:36" ht="20.100000000000001" customHeight="1" x14ac:dyDescent="0.2">
      <c r="A1" s="32" t="str">
        <f>Index!A34</f>
        <v>Table 3a    Employment by institutional sector, numbers, FY2000-FY2019</v>
      </c>
    </row>
    <row r="2" spans="1:36" s="23" customFormat="1" ht="20.100000000000001" customHeight="1" x14ac:dyDescent="0.2">
      <c r="A2" s="13"/>
      <c r="B2" s="13" t="s">
        <v>219</v>
      </c>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34" t="str">
        <f>NAgni!T2</f>
        <v>FY17</v>
      </c>
      <c r="U2" s="34" t="str">
        <f>NAgni!U2</f>
        <v>FY18</v>
      </c>
      <c r="V2" s="34" t="str">
        <f>NAgni!V2</f>
        <v>FY19</v>
      </c>
      <c r="W2" s="34" t="str">
        <f>NAgni!W2</f>
        <v>FY20</v>
      </c>
      <c r="X2" s="34" t="str">
        <f>NAgni!X2</f>
        <v>FY21</v>
      </c>
      <c r="Y2" s="34" t="str">
        <f>NAgni!Y2</f>
        <v>FY22</v>
      </c>
      <c r="Z2" s="34" t="str">
        <f>NAgni!Z2</f>
        <v>FY23</v>
      </c>
      <c r="AA2" s="34" t="str">
        <f>NAgni!AA2</f>
        <v>FY24</v>
      </c>
      <c r="AB2" s="34" t="str">
        <f>NAgni!AB2</f>
        <v>FY25</v>
      </c>
      <c r="AC2" s="34" t="str">
        <f>NAgni!AC2</f>
        <v>FY26</v>
      </c>
      <c r="AD2" s="34" t="str">
        <f>NAgni!AD2</f>
        <v>FY27</v>
      </c>
      <c r="AE2" s="34" t="str">
        <f>NAgni!AE2</f>
        <v>FY28</v>
      </c>
      <c r="AF2" s="34" t="str">
        <f>NAgni!AF2</f>
        <v>FY29</v>
      </c>
      <c r="AG2" s="34" t="str">
        <f>NAgni!AG2</f>
        <v>FY30</v>
      </c>
      <c r="AH2" s="34" t="str">
        <f>NAgni!AH2</f>
        <v>FY31</v>
      </c>
      <c r="AI2" s="34" t="str">
        <f>NAgni!AI2</f>
        <v>FY32</v>
      </c>
      <c r="AJ2" s="34" t="str">
        <f>NAgni!AJ2</f>
        <v>FY33</v>
      </c>
    </row>
    <row r="3" spans="1:36" ht="20.100000000000001" customHeight="1" x14ac:dyDescent="0.2">
      <c r="A3" s="1">
        <v>1.1000000000000001</v>
      </c>
      <c r="B3" s="54" t="s">
        <v>307</v>
      </c>
      <c r="C3" s="107">
        <v>3355.422119140625</v>
      </c>
      <c r="D3" s="107">
        <v>3562.422119140625</v>
      </c>
      <c r="E3" s="107">
        <v>3749.297119140625</v>
      </c>
      <c r="F3" s="107">
        <v>3435.422119140625</v>
      </c>
      <c r="G3" s="107">
        <v>3323.172119140625</v>
      </c>
      <c r="H3" s="107">
        <v>3749.922119140625</v>
      </c>
      <c r="I3" s="107">
        <v>3413.172119140625</v>
      </c>
      <c r="J3" s="107">
        <v>3121.797119140625</v>
      </c>
      <c r="K3" s="107">
        <v>2803.047119140625</v>
      </c>
      <c r="L3" s="107">
        <v>2577.922119140625</v>
      </c>
      <c r="M3" s="107">
        <v>2556.547119140625</v>
      </c>
      <c r="N3" s="107">
        <v>2632.547119140625</v>
      </c>
      <c r="O3" s="107">
        <v>2728.797119140625</v>
      </c>
      <c r="P3" s="107">
        <v>2843.25537109375</v>
      </c>
      <c r="Q3" s="107">
        <v>2871.213623046875</v>
      </c>
      <c r="R3" s="107">
        <v>3035.63037109375</v>
      </c>
      <c r="S3" s="107">
        <v>3183.422119140625</v>
      </c>
      <c r="T3" s="107">
        <v>3152.588623046875</v>
      </c>
      <c r="U3" s="107">
        <v>3132.00537109375</v>
      </c>
      <c r="V3" s="107">
        <v>3016.963623046875</v>
      </c>
      <c r="W3" s="23"/>
      <c r="X3" s="23"/>
      <c r="Y3" s="23"/>
    </row>
    <row r="4" spans="1:36" x14ac:dyDescent="0.2">
      <c r="A4" s="1">
        <v>1.2</v>
      </c>
      <c r="B4" s="54" t="s">
        <v>308</v>
      </c>
      <c r="C4" s="107">
        <v>2481.205078125</v>
      </c>
      <c r="D4" s="107">
        <v>2753.705078125</v>
      </c>
      <c r="E4" s="107">
        <v>2628.580078125</v>
      </c>
      <c r="F4" s="107">
        <v>2815.330078125</v>
      </c>
      <c r="G4" s="107">
        <v>2942.330078125</v>
      </c>
      <c r="H4" s="107">
        <v>3095.455078125</v>
      </c>
      <c r="I4" s="107">
        <v>3143.455078125</v>
      </c>
      <c r="J4" s="107">
        <v>3095.705078125</v>
      </c>
      <c r="K4" s="107">
        <v>3043.330078125</v>
      </c>
      <c r="L4" s="107">
        <v>2838.580078125</v>
      </c>
      <c r="M4" s="107">
        <v>2582.080078125</v>
      </c>
      <c r="N4" s="107">
        <v>2513.955078125</v>
      </c>
      <c r="O4" s="107">
        <v>2582.830078125</v>
      </c>
      <c r="P4" s="107">
        <v>2651.830078125</v>
      </c>
      <c r="Q4" s="107">
        <v>2815.830078125</v>
      </c>
      <c r="R4" s="107">
        <v>3097.580078125</v>
      </c>
      <c r="S4" s="107">
        <v>3394.830078125</v>
      </c>
      <c r="T4" s="107">
        <v>3700.038330078125</v>
      </c>
      <c r="U4" s="107">
        <v>3822.080078125</v>
      </c>
      <c r="V4" s="107">
        <v>3696.455078125</v>
      </c>
      <c r="W4" s="23"/>
      <c r="X4" s="23"/>
      <c r="Y4" s="23"/>
    </row>
    <row r="5" spans="1:36" x14ac:dyDescent="0.2">
      <c r="A5" s="1">
        <v>1.3</v>
      </c>
      <c r="B5" t="s">
        <v>15</v>
      </c>
      <c r="C5" s="107">
        <v>180.25</v>
      </c>
      <c r="D5" s="107">
        <v>184</v>
      </c>
      <c r="E5" s="107">
        <v>192.5</v>
      </c>
      <c r="F5" s="107">
        <v>195.25</v>
      </c>
      <c r="G5" s="107">
        <v>219.75</v>
      </c>
      <c r="H5" s="107">
        <v>234</v>
      </c>
      <c r="I5" s="107">
        <v>227.5</v>
      </c>
      <c r="J5" s="107">
        <v>223.75</v>
      </c>
      <c r="K5" s="107">
        <v>222.25</v>
      </c>
      <c r="L5" s="107">
        <v>218.25</v>
      </c>
      <c r="M5" s="107">
        <v>234.75</v>
      </c>
      <c r="N5" s="107">
        <v>247.16667175292969</v>
      </c>
      <c r="O5" s="107">
        <v>236.66667175292969</v>
      </c>
      <c r="P5" s="107">
        <v>229.91667175292969</v>
      </c>
      <c r="Q5" s="107">
        <v>333</v>
      </c>
      <c r="R5" s="107">
        <v>332.25</v>
      </c>
      <c r="S5" s="107">
        <v>334.33334350585938</v>
      </c>
      <c r="T5" s="107">
        <v>347.66665649414063</v>
      </c>
      <c r="U5" s="107">
        <v>397.16665649414063</v>
      </c>
      <c r="V5" s="107">
        <v>399.58334350585938</v>
      </c>
      <c r="W5" s="23"/>
      <c r="X5" s="23"/>
      <c r="Y5" s="23"/>
    </row>
    <row r="6" spans="1:36" x14ac:dyDescent="0.2">
      <c r="A6" s="1">
        <v>1.4</v>
      </c>
      <c r="B6" t="s">
        <v>578</v>
      </c>
      <c r="C6" s="107">
        <v>0.25</v>
      </c>
      <c r="D6" s="107">
        <v>7.25</v>
      </c>
      <c r="E6" s="107">
        <v>13.75</v>
      </c>
      <c r="F6" s="107">
        <v>13.25</v>
      </c>
      <c r="G6" s="107">
        <v>16.25</v>
      </c>
      <c r="H6" s="107">
        <v>20.5</v>
      </c>
      <c r="I6" s="107">
        <v>20</v>
      </c>
      <c r="J6" s="107">
        <v>18.75</v>
      </c>
      <c r="K6" s="107">
        <v>21</v>
      </c>
      <c r="L6" s="107">
        <v>22.25</v>
      </c>
      <c r="M6" s="107">
        <v>22</v>
      </c>
      <c r="N6" s="107">
        <v>23</v>
      </c>
      <c r="O6" s="107">
        <v>23.5</v>
      </c>
      <c r="P6" s="107">
        <v>25</v>
      </c>
      <c r="Q6" s="107">
        <v>27.75</v>
      </c>
      <c r="R6" s="107">
        <v>27.75</v>
      </c>
      <c r="S6" s="107">
        <v>24.5</v>
      </c>
      <c r="T6" s="107">
        <v>23.25</v>
      </c>
      <c r="U6" s="107">
        <v>20.5</v>
      </c>
      <c r="V6" s="107">
        <v>17.75</v>
      </c>
    </row>
    <row r="7" spans="1:36" x14ac:dyDescent="0.2">
      <c r="A7" s="44" t="s">
        <v>297</v>
      </c>
      <c r="B7" s="54" t="s">
        <v>293</v>
      </c>
      <c r="C7" s="107">
        <v>88.75</v>
      </c>
      <c r="D7" s="107">
        <v>92.25</v>
      </c>
      <c r="E7" s="107">
        <v>94</v>
      </c>
      <c r="F7" s="107">
        <v>96.25</v>
      </c>
      <c r="G7" s="107">
        <v>100.5</v>
      </c>
      <c r="H7" s="107">
        <v>100.75</v>
      </c>
      <c r="I7" s="107">
        <v>101.75</v>
      </c>
      <c r="J7" s="107">
        <v>98.25</v>
      </c>
      <c r="K7" s="107">
        <v>67.25</v>
      </c>
      <c r="L7" s="107">
        <v>60</v>
      </c>
      <c r="M7" s="107">
        <v>53.25</v>
      </c>
      <c r="N7" s="107">
        <v>50</v>
      </c>
      <c r="O7" s="107">
        <v>45.25</v>
      </c>
      <c r="P7" s="107">
        <v>41.5</v>
      </c>
      <c r="Q7" s="107">
        <v>41</v>
      </c>
      <c r="R7" s="107">
        <v>40</v>
      </c>
      <c r="S7" s="107">
        <v>45</v>
      </c>
      <c r="T7" s="107">
        <v>47.25</v>
      </c>
      <c r="U7" s="107">
        <v>49.25</v>
      </c>
      <c r="V7" s="107">
        <v>48.5</v>
      </c>
    </row>
    <row r="8" spans="1:36" x14ac:dyDescent="0.2">
      <c r="A8" s="44" t="s">
        <v>298</v>
      </c>
      <c r="B8" s="54" t="s">
        <v>538</v>
      </c>
      <c r="C8" s="107">
        <v>51.258998870849609</v>
      </c>
      <c r="D8" s="107">
        <v>70.134002685546875</v>
      </c>
      <c r="E8" s="107">
        <v>79.384002685546875</v>
      </c>
      <c r="F8" s="107">
        <v>60.508998870849609</v>
      </c>
      <c r="G8" s="107">
        <v>45.008998870849609</v>
      </c>
      <c r="H8" s="107">
        <v>46.258998870849609</v>
      </c>
      <c r="I8" s="107">
        <v>49.258998870849609</v>
      </c>
      <c r="J8" s="107">
        <v>50.258998870849609</v>
      </c>
      <c r="K8" s="107">
        <v>51.758998870849609</v>
      </c>
      <c r="L8" s="107">
        <v>52.008998870849609</v>
      </c>
      <c r="M8" s="107">
        <v>50.508998870849609</v>
      </c>
      <c r="N8" s="107">
        <v>51.008998870849609</v>
      </c>
      <c r="O8" s="107">
        <v>49.758998870849609</v>
      </c>
      <c r="P8" s="107">
        <v>50.508998870849609</v>
      </c>
      <c r="Q8" s="107">
        <v>55.258998870849609</v>
      </c>
      <c r="R8" s="107">
        <v>50.758998870849609</v>
      </c>
      <c r="S8" s="107">
        <v>51.008998870849609</v>
      </c>
      <c r="T8" s="107">
        <v>51.008998870849609</v>
      </c>
      <c r="U8" s="107">
        <v>53.758998870849609</v>
      </c>
      <c r="V8" s="107">
        <v>53.758998870849609</v>
      </c>
    </row>
    <row r="9" spans="1:36" x14ac:dyDescent="0.2">
      <c r="A9" s="44" t="s">
        <v>66</v>
      </c>
      <c r="B9" s="54" t="s">
        <v>294</v>
      </c>
      <c r="C9" s="107">
        <v>2257.25</v>
      </c>
      <c r="D9" s="107">
        <v>2349</v>
      </c>
      <c r="E9" s="107">
        <v>2365.875</v>
      </c>
      <c r="F9" s="107">
        <v>2427.25</v>
      </c>
      <c r="G9" s="107">
        <v>2443.5</v>
      </c>
      <c r="H9" s="107">
        <v>2253.5</v>
      </c>
      <c r="I9" s="107">
        <v>2158</v>
      </c>
      <c r="J9" s="107">
        <v>2149.75</v>
      </c>
      <c r="K9" s="107">
        <v>2148.5</v>
      </c>
      <c r="L9" s="107">
        <v>2128</v>
      </c>
      <c r="M9" s="107">
        <v>2099.375</v>
      </c>
      <c r="N9" s="107">
        <v>2092.75</v>
      </c>
      <c r="O9" s="107">
        <v>2060.125</v>
      </c>
      <c r="P9" s="107">
        <v>2058.75</v>
      </c>
      <c r="Q9" s="107">
        <v>2003.5</v>
      </c>
      <c r="R9" s="107">
        <v>1972.75</v>
      </c>
      <c r="S9" s="107">
        <v>2003.75</v>
      </c>
      <c r="T9" s="107">
        <v>2052</v>
      </c>
      <c r="U9" s="107">
        <v>2055.25</v>
      </c>
      <c r="V9" s="107">
        <v>2033</v>
      </c>
    </row>
    <row r="10" spans="1:36" x14ac:dyDescent="0.2">
      <c r="A10" s="44" t="s">
        <v>67</v>
      </c>
      <c r="B10" s="54" t="s">
        <v>16</v>
      </c>
      <c r="C10" s="107">
        <v>469.25</v>
      </c>
      <c r="D10" s="107">
        <v>465.5</v>
      </c>
      <c r="E10" s="107">
        <v>522.5</v>
      </c>
      <c r="F10" s="107">
        <v>491.75</v>
      </c>
      <c r="G10" s="107">
        <v>503</v>
      </c>
      <c r="H10" s="107">
        <v>505.75</v>
      </c>
      <c r="I10" s="107">
        <v>560.5</v>
      </c>
      <c r="J10" s="107">
        <v>537.25</v>
      </c>
      <c r="K10" s="107">
        <v>521.25</v>
      </c>
      <c r="L10" s="107">
        <v>524.125</v>
      </c>
      <c r="M10" s="107">
        <v>544.75</v>
      </c>
      <c r="N10" s="107">
        <v>472.58334350585938</v>
      </c>
      <c r="O10" s="107">
        <v>464</v>
      </c>
      <c r="P10" s="107">
        <v>471.75</v>
      </c>
      <c r="Q10" s="107">
        <v>457</v>
      </c>
      <c r="R10" s="107">
        <v>455.5</v>
      </c>
      <c r="S10" s="107">
        <v>436.45834350585938</v>
      </c>
      <c r="T10" s="107">
        <v>442.5</v>
      </c>
      <c r="U10" s="107">
        <v>436.75</v>
      </c>
      <c r="V10" s="107">
        <v>437.25</v>
      </c>
    </row>
    <row r="11" spans="1:36" x14ac:dyDescent="0.2">
      <c r="A11" s="44" t="s">
        <v>68</v>
      </c>
      <c r="B11" s="54" t="s">
        <v>295</v>
      </c>
      <c r="C11" s="107">
        <v>522.75</v>
      </c>
      <c r="D11" s="107">
        <v>562.125</v>
      </c>
      <c r="E11" s="107">
        <v>496.125</v>
      </c>
      <c r="F11" s="107">
        <v>428.375</v>
      </c>
      <c r="G11" s="107">
        <v>431.125</v>
      </c>
      <c r="H11" s="107">
        <v>710.5</v>
      </c>
      <c r="I11" s="107">
        <v>775.875</v>
      </c>
      <c r="J11" s="107">
        <v>846</v>
      </c>
      <c r="K11" s="107">
        <v>854.625</v>
      </c>
      <c r="L11" s="107">
        <v>834.875</v>
      </c>
      <c r="M11" s="107">
        <v>847</v>
      </c>
      <c r="N11" s="107">
        <v>816.66668701171875</v>
      </c>
      <c r="O11" s="107">
        <v>824.58331298828125</v>
      </c>
      <c r="P11" s="107">
        <v>879.54168701171875</v>
      </c>
      <c r="Q11" s="107">
        <v>913.70831298828125</v>
      </c>
      <c r="R11" s="107">
        <v>948.41668701171875</v>
      </c>
      <c r="S11" s="107">
        <v>1035.7916259765625</v>
      </c>
      <c r="T11" s="107">
        <v>1080.9166259765625</v>
      </c>
      <c r="U11" s="107">
        <v>1062.0833740234375</v>
      </c>
      <c r="V11" s="107">
        <v>1073.1666259765625</v>
      </c>
    </row>
    <row r="12" spans="1:36" x14ac:dyDescent="0.2">
      <c r="A12" s="284" t="s">
        <v>576</v>
      </c>
      <c r="B12" s="285" t="s">
        <v>577</v>
      </c>
      <c r="C12" s="107">
        <v>0</v>
      </c>
      <c r="D12" s="107">
        <v>0</v>
      </c>
      <c r="E12" s="107">
        <v>0</v>
      </c>
      <c r="F12" s="107">
        <v>0</v>
      </c>
      <c r="G12" s="107">
        <v>0</v>
      </c>
      <c r="H12" s="107">
        <v>0</v>
      </c>
      <c r="I12" s="107">
        <v>0</v>
      </c>
      <c r="J12" s="107">
        <v>19.5</v>
      </c>
      <c r="K12" s="107">
        <v>21.25</v>
      </c>
      <c r="L12" s="107">
        <v>24.5</v>
      </c>
      <c r="M12" s="107">
        <v>30.25</v>
      </c>
      <c r="N12" s="107">
        <v>36.5</v>
      </c>
      <c r="O12" s="107">
        <v>39.75</v>
      </c>
      <c r="P12" s="107">
        <v>38.833332061767578</v>
      </c>
      <c r="Q12" s="107">
        <v>35.916667938232422</v>
      </c>
      <c r="R12" s="107">
        <v>37.666667938232422</v>
      </c>
      <c r="S12" s="107">
        <v>38.833332061767578</v>
      </c>
      <c r="T12" s="107">
        <v>38.666667938232422</v>
      </c>
      <c r="U12" s="107">
        <v>37.166667938232422</v>
      </c>
      <c r="V12" s="107">
        <v>38.583332061767578</v>
      </c>
    </row>
    <row r="13" spans="1:36" x14ac:dyDescent="0.2">
      <c r="A13" s="44" t="s">
        <v>60</v>
      </c>
      <c r="B13" s="54" t="s">
        <v>296</v>
      </c>
      <c r="C13" s="107">
        <v>235.00900268554688</v>
      </c>
      <c r="D13" s="107">
        <v>232.25900268554688</v>
      </c>
      <c r="E13" s="107">
        <v>238.50900268554688</v>
      </c>
      <c r="F13" s="107">
        <v>247.25900268554688</v>
      </c>
      <c r="G13" s="107">
        <v>227.13400268554688</v>
      </c>
      <c r="H13" s="107">
        <v>219.50900268554688</v>
      </c>
      <c r="I13" s="107">
        <v>226.25900268554688</v>
      </c>
      <c r="J13" s="107">
        <v>238.75900268554688</v>
      </c>
      <c r="K13" s="107">
        <v>241.50900268554688</v>
      </c>
      <c r="L13" s="107">
        <v>243.75900268554688</v>
      </c>
      <c r="M13" s="107">
        <v>232.25900268554688</v>
      </c>
      <c r="N13" s="107">
        <v>227.00900268554688</v>
      </c>
      <c r="O13" s="107">
        <v>228.00900268554688</v>
      </c>
      <c r="P13" s="107">
        <v>231.50900268554688</v>
      </c>
      <c r="Q13" s="107">
        <v>229.59233093261719</v>
      </c>
      <c r="R13" s="107">
        <v>230.38400268554688</v>
      </c>
      <c r="S13" s="107">
        <v>232.4256591796875</v>
      </c>
      <c r="T13" s="107">
        <v>234.9256591796875</v>
      </c>
      <c r="U13" s="107">
        <v>243.50900268554688</v>
      </c>
      <c r="V13" s="107">
        <v>256.8006591796875</v>
      </c>
    </row>
    <row r="14" spans="1:36" x14ac:dyDescent="0.2">
      <c r="A14" s="44" t="s">
        <v>61</v>
      </c>
      <c r="B14" s="54" t="s">
        <v>17</v>
      </c>
      <c r="C14" s="107">
        <v>353</v>
      </c>
      <c r="D14" s="107">
        <v>435.25</v>
      </c>
      <c r="E14" s="107">
        <v>479.25</v>
      </c>
      <c r="F14" s="107">
        <v>625.75</v>
      </c>
      <c r="G14" s="107">
        <v>797.75</v>
      </c>
      <c r="H14" s="107">
        <v>929.25</v>
      </c>
      <c r="I14" s="107">
        <v>1019.25</v>
      </c>
      <c r="J14" s="107">
        <v>1013</v>
      </c>
      <c r="K14" s="107">
        <v>937.75</v>
      </c>
      <c r="L14" s="107">
        <v>883.5</v>
      </c>
      <c r="M14" s="107">
        <v>853.25</v>
      </c>
      <c r="N14" s="107">
        <v>789</v>
      </c>
      <c r="O14" s="107">
        <v>684.75</v>
      </c>
      <c r="P14" s="107">
        <v>592.5</v>
      </c>
      <c r="Q14" s="107">
        <v>609</v>
      </c>
      <c r="R14" s="107">
        <v>767.5</v>
      </c>
      <c r="S14" s="107">
        <v>695.25</v>
      </c>
      <c r="T14" s="107">
        <v>730</v>
      </c>
      <c r="U14" s="107">
        <v>692.5</v>
      </c>
      <c r="V14" s="107">
        <v>654.75</v>
      </c>
    </row>
    <row r="15" spans="1:36" x14ac:dyDescent="0.2">
      <c r="A15" s="44">
        <v>6</v>
      </c>
      <c r="B15" s="54" t="s">
        <v>18</v>
      </c>
      <c r="C15" s="107">
        <v>5.75</v>
      </c>
      <c r="D15" s="107">
        <v>6.75</v>
      </c>
      <c r="E15" s="107">
        <v>8.25</v>
      </c>
      <c r="F15" s="107">
        <v>8</v>
      </c>
      <c r="G15" s="107">
        <v>8.75</v>
      </c>
      <c r="H15" s="107">
        <v>7.75</v>
      </c>
      <c r="I15" s="107">
        <v>8</v>
      </c>
      <c r="J15" s="107">
        <v>9.75</v>
      </c>
      <c r="K15" s="107">
        <v>10.5</v>
      </c>
      <c r="L15" s="107">
        <v>13.625</v>
      </c>
      <c r="M15" s="107">
        <v>17.5</v>
      </c>
      <c r="N15" s="107">
        <v>18.75</v>
      </c>
      <c r="O15" s="107">
        <v>20.75</v>
      </c>
      <c r="P15" s="107">
        <v>23.5</v>
      </c>
      <c r="Q15" s="107">
        <v>20.5</v>
      </c>
      <c r="R15" s="107">
        <v>21.75</v>
      </c>
      <c r="S15" s="107">
        <v>22.5</v>
      </c>
      <c r="T15" s="107">
        <v>25.25</v>
      </c>
      <c r="U15" s="107">
        <v>24</v>
      </c>
      <c r="V15" s="107">
        <v>24</v>
      </c>
    </row>
    <row r="16" spans="1:36" s="58" customFormat="1" ht="20.100000000000001" customHeight="1" x14ac:dyDescent="0.2">
      <c r="A16" s="55"/>
      <c r="B16" s="56" t="s">
        <v>3</v>
      </c>
      <c r="C16" s="830">
        <v>10000.14453125</v>
      </c>
      <c r="D16" s="830">
        <v>10720.64453125</v>
      </c>
      <c r="E16" s="830">
        <v>10868.01953125</v>
      </c>
      <c r="F16" s="830">
        <v>10844.39453125</v>
      </c>
      <c r="G16" s="830">
        <v>11058.26953125</v>
      </c>
      <c r="H16" s="830">
        <v>11873.14453125</v>
      </c>
      <c r="I16" s="830">
        <v>11703.01953125</v>
      </c>
      <c r="J16" s="830">
        <v>11422.51953125</v>
      </c>
      <c r="K16" s="830">
        <v>10944.01953125</v>
      </c>
      <c r="L16" s="830">
        <v>10421.39453125</v>
      </c>
      <c r="M16" s="830">
        <v>10123.51953125</v>
      </c>
      <c r="N16" s="830">
        <v>9970.9365234375</v>
      </c>
      <c r="O16" s="830">
        <v>9988.76953125</v>
      </c>
      <c r="P16" s="830">
        <v>10138.39453125</v>
      </c>
      <c r="Q16" s="830">
        <v>10413.26953125</v>
      </c>
      <c r="R16" s="830">
        <v>11017.9365234375</v>
      </c>
      <c r="S16" s="830">
        <v>11498.103515625</v>
      </c>
      <c r="T16" s="830">
        <v>11926.0615234375</v>
      </c>
      <c r="U16" s="830">
        <v>12026.01953125</v>
      </c>
      <c r="V16" s="830">
        <v>11750.5615234375</v>
      </c>
    </row>
    <row r="18" spans="1:22" ht="20.100000000000001" customHeight="1" x14ac:dyDescent="0.2">
      <c r="A18" s="32" t="str">
        <f>Index!A35</f>
        <v>Table 3b    Employment by institutional sector, wage costs, FY2000-FY2019</v>
      </c>
    </row>
    <row r="19" spans="1:22" s="23" customFormat="1" ht="20.100000000000001" customHeight="1" x14ac:dyDescent="0.2">
      <c r="A19" s="13"/>
      <c r="B19" s="71" t="s">
        <v>117</v>
      </c>
      <c r="C19" s="34" t="str">
        <f t="shared" ref="C19:T19" si="0">C2</f>
        <v>FY00</v>
      </c>
      <c r="D19" s="34" t="str">
        <f t="shared" si="0"/>
        <v>FY01</v>
      </c>
      <c r="E19" s="34" t="str">
        <f t="shared" si="0"/>
        <v>FY02</v>
      </c>
      <c r="F19" s="34" t="str">
        <f t="shared" si="0"/>
        <v>FY03</v>
      </c>
      <c r="G19" s="34" t="str">
        <f t="shared" si="0"/>
        <v>FY04</v>
      </c>
      <c r="H19" s="34" t="str">
        <f t="shared" si="0"/>
        <v>FY05</v>
      </c>
      <c r="I19" s="34" t="str">
        <f t="shared" si="0"/>
        <v>FY06</v>
      </c>
      <c r="J19" s="34" t="str">
        <f t="shared" si="0"/>
        <v>FY07</v>
      </c>
      <c r="K19" s="34" t="str">
        <f t="shared" si="0"/>
        <v>FY08</v>
      </c>
      <c r="L19" s="34" t="str">
        <f t="shared" si="0"/>
        <v>FY09</v>
      </c>
      <c r="M19" s="34" t="str">
        <f t="shared" si="0"/>
        <v>FY10</v>
      </c>
      <c r="N19" s="34" t="str">
        <f t="shared" si="0"/>
        <v>FY11</v>
      </c>
      <c r="O19" s="34" t="str">
        <f t="shared" si="0"/>
        <v>FY12</v>
      </c>
      <c r="P19" s="34" t="str">
        <f t="shared" si="0"/>
        <v>FY13</v>
      </c>
      <c r="Q19" s="34" t="str">
        <f t="shared" si="0"/>
        <v>FY14</v>
      </c>
      <c r="R19" s="34" t="str">
        <f t="shared" si="0"/>
        <v>FY15</v>
      </c>
      <c r="S19" s="34" t="str">
        <f t="shared" si="0"/>
        <v>FY16</v>
      </c>
      <c r="T19" s="34" t="str">
        <f t="shared" si="0"/>
        <v>FY17</v>
      </c>
      <c r="U19" s="34" t="str">
        <f t="shared" ref="U19:V19" si="1">U2</f>
        <v>FY18</v>
      </c>
      <c r="V19" s="34" t="str">
        <f t="shared" si="1"/>
        <v>FY19</v>
      </c>
    </row>
    <row r="20" spans="1:22" ht="20.100000000000001" customHeight="1" x14ac:dyDescent="0.2">
      <c r="A20" s="1">
        <v>1.1000000000000001</v>
      </c>
      <c r="B20" s="54" t="s">
        <v>307</v>
      </c>
      <c r="C20" s="107">
        <v>22341.130859375</v>
      </c>
      <c r="D20" s="107">
        <v>25403.099609375</v>
      </c>
      <c r="E20" s="107">
        <v>27705.7890625</v>
      </c>
      <c r="F20" s="107">
        <v>25696.5703125</v>
      </c>
      <c r="G20" s="107">
        <v>27557.23046875</v>
      </c>
      <c r="H20" s="107">
        <v>28703.259765625</v>
      </c>
      <c r="I20" s="107">
        <v>26874.419921875</v>
      </c>
      <c r="J20" s="107">
        <v>25777.810546875</v>
      </c>
      <c r="K20" s="107">
        <v>24136.640625</v>
      </c>
      <c r="L20" s="107">
        <v>21899.529296875</v>
      </c>
      <c r="M20" s="107">
        <v>21861.5</v>
      </c>
      <c r="N20" s="107">
        <v>23868.009765625</v>
      </c>
      <c r="O20" s="107">
        <v>25655.560546875</v>
      </c>
      <c r="P20" s="107">
        <v>26527.75</v>
      </c>
      <c r="Q20" s="107">
        <v>28221.490234375</v>
      </c>
      <c r="R20" s="107">
        <v>31984.44921875</v>
      </c>
      <c r="S20" s="107">
        <v>35172.30859375</v>
      </c>
      <c r="T20" s="107">
        <v>35414.9296875</v>
      </c>
      <c r="U20" s="107">
        <v>35005.05859375</v>
      </c>
      <c r="V20" s="107">
        <v>33879.640625</v>
      </c>
    </row>
    <row r="21" spans="1:22" x14ac:dyDescent="0.2">
      <c r="A21" s="1">
        <v>1.2</v>
      </c>
      <c r="B21" s="54" t="s">
        <v>308</v>
      </c>
      <c r="C21" s="107">
        <v>10508.2802734375</v>
      </c>
      <c r="D21" s="107">
        <v>11424.349609375</v>
      </c>
      <c r="E21" s="107">
        <v>11242.330078125</v>
      </c>
      <c r="F21" s="107">
        <v>11629.080078125</v>
      </c>
      <c r="G21" s="107">
        <v>12087.259765625</v>
      </c>
      <c r="H21" s="107">
        <v>12537.6298828125</v>
      </c>
      <c r="I21" s="107">
        <v>12832.76953125</v>
      </c>
      <c r="J21" s="107">
        <v>12864.599609375</v>
      </c>
      <c r="K21" s="107">
        <v>13152.419921875</v>
      </c>
      <c r="L21" s="107">
        <v>12442.41015625</v>
      </c>
      <c r="M21" s="107">
        <v>11772.169921875</v>
      </c>
      <c r="N21" s="107">
        <v>11848.849609375</v>
      </c>
      <c r="O21" s="107">
        <v>12523.1904296875</v>
      </c>
      <c r="P21" s="107">
        <v>13542.740234375</v>
      </c>
      <c r="Q21" s="107">
        <v>16146.669921875</v>
      </c>
      <c r="R21" s="107">
        <v>20305.75</v>
      </c>
      <c r="S21" s="107">
        <v>23829.599609375</v>
      </c>
      <c r="T21" s="107">
        <v>26830.009765625</v>
      </c>
      <c r="U21" s="107">
        <v>27627.099609375</v>
      </c>
      <c r="V21" s="107">
        <v>26580.259765625</v>
      </c>
    </row>
    <row r="22" spans="1:22" x14ac:dyDescent="0.2">
      <c r="A22" s="1">
        <v>1.3</v>
      </c>
      <c r="B22" t="s">
        <v>15</v>
      </c>
      <c r="C22" s="107">
        <v>2324.7900390625</v>
      </c>
      <c r="D22" s="107">
        <v>2449.719970703125</v>
      </c>
      <c r="E22" s="107">
        <v>2615.489990234375</v>
      </c>
      <c r="F22" s="107">
        <v>2704.85009765625</v>
      </c>
      <c r="G22" s="107">
        <v>3140.580078125</v>
      </c>
      <c r="H22" s="107">
        <v>3428.360107421875</v>
      </c>
      <c r="I22" s="107">
        <v>3213.85009765625</v>
      </c>
      <c r="J22" s="107">
        <v>3282.60009765625</v>
      </c>
      <c r="K22" s="107">
        <v>3295.85009765625</v>
      </c>
      <c r="L22" s="107">
        <v>3355.27001953125</v>
      </c>
      <c r="M22" s="107">
        <v>3546.530029296875</v>
      </c>
      <c r="N22" s="107">
        <v>3596.18994140625</v>
      </c>
      <c r="O22" s="107">
        <v>3597.81005859375</v>
      </c>
      <c r="P22" s="107">
        <v>3513.39990234375</v>
      </c>
      <c r="Q22" s="107">
        <v>4919.580078125</v>
      </c>
      <c r="R22" s="107">
        <v>5033.31005859375</v>
      </c>
      <c r="S22" s="107">
        <v>5515.31005859375</v>
      </c>
      <c r="T22" s="107">
        <v>6236.93017578125</v>
      </c>
      <c r="U22" s="107">
        <v>7519.39013671875</v>
      </c>
      <c r="V22" s="107">
        <v>7719.85009765625</v>
      </c>
    </row>
    <row r="23" spans="1:22" x14ac:dyDescent="0.2">
      <c r="A23" s="1">
        <v>1.4</v>
      </c>
      <c r="B23" t="s">
        <v>578</v>
      </c>
      <c r="C23" s="107">
        <v>2</v>
      </c>
      <c r="D23" s="107">
        <v>136.08000183105469</v>
      </c>
      <c r="E23" s="107">
        <v>221.42999267578125</v>
      </c>
      <c r="F23" s="107">
        <v>144.97999572753906</v>
      </c>
      <c r="G23" s="107">
        <v>239.22999572753906</v>
      </c>
      <c r="H23" s="107">
        <v>307.07000732421875</v>
      </c>
      <c r="I23" s="107">
        <v>288.30999755859375</v>
      </c>
      <c r="J23" s="107">
        <v>275.989990234375</v>
      </c>
      <c r="K23" s="107">
        <v>281.57998657226563</v>
      </c>
      <c r="L23" s="107">
        <v>330.35000610351563</v>
      </c>
      <c r="M23" s="107">
        <v>303.82000732421875</v>
      </c>
      <c r="N23" s="107">
        <v>309.54998779296875</v>
      </c>
      <c r="O23" s="107">
        <v>327.32998657226563</v>
      </c>
      <c r="P23" s="107">
        <v>358.20999145507813</v>
      </c>
      <c r="Q23" s="107">
        <v>388.14999389648438</v>
      </c>
      <c r="R23" s="107">
        <v>387.3800048828125</v>
      </c>
      <c r="S23" s="107">
        <v>387.760009765625</v>
      </c>
      <c r="T23" s="107">
        <v>356.55999755859375</v>
      </c>
      <c r="U23" s="107">
        <v>318.32000732421875</v>
      </c>
      <c r="V23" s="107">
        <v>294.8800048828125</v>
      </c>
    </row>
    <row r="24" spans="1:22" x14ac:dyDescent="0.2">
      <c r="A24" s="44" t="s">
        <v>297</v>
      </c>
      <c r="B24" s="54" t="s">
        <v>293</v>
      </c>
      <c r="C24" s="107">
        <v>1524.31005859375</v>
      </c>
      <c r="D24" s="107">
        <v>1448.02001953125</v>
      </c>
      <c r="E24" s="107">
        <v>1430.8800048828125</v>
      </c>
      <c r="F24" s="107">
        <v>1516.699951171875</v>
      </c>
      <c r="G24" s="107">
        <v>1632.4000244140625</v>
      </c>
      <c r="H24" s="107">
        <v>1724.3399658203125</v>
      </c>
      <c r="I24" s="107">
        <v>1738.0799560546875</v>
      </c>
      <c r="J24" s="107">
        <v>1594.7099609375</v>
      </c>
      <c r="K24" s="107">
        <v>1263.530029296875</v>
      </c>
      <c r="L24" s="107">
        <v>1175.260009765625</v>
      </c>
      <c r="M24" s="107">
        <v>1149.489990234375</v>
      </c>
      <c r="N24" s="107">
        <v>1129.739990234375</v>
      </c>
      <c r="O24" s="107">
        <v>1159.6300048828125</v>
      </c>
      <c r="P24" s="107">
        <v>854.0999755859375</v>
      </c>
      <c r="Q24" s="107">
        <v>869.78997802734375</v>
      </c>
      <c r="R24" s="107">
        <v>896.8499755859375</v>
      </c>
      <c r="S24" s="107">
        <v>992.8499755859375</v>
      </c>
      <c r="T24" s="107">
        <v>1106.2900390625</v>
      </c>
      <c r="U24" s="107">
        <v>1216.3299560546875</v>
      </c>
      <c r="V24" s="107">
        <v>1233.6099853515625</v>
      </c>
    </row>
    <row r="25" spans="1:22" x14ac:dyDescent="0.2">
      <c r="A25" s="44" t="s">
        <v>298</v>
      </c>
      <c r="B25" s="54" t="s">
        <v>538</v>
      </c>
      <c r="C25" s="107">
        <v>521.84002685546875</v>
      </c>
      <c r="D25" s="107">
        <v>612.16998291015625</v>
      </c>
      <c r="E25" s="107">
        <v>594.09002685546875</v>
      </c>
      <c r="F25" s="107">
        <v>584.8699951171875</v>
      </c>
      <c r="G25" s="107">
        <v>558.0999755859375</v>
      </c>
      <c r="H25" s="107">
        <v>598.42999267578125</v>
      </c>
      <c r="I25" s="107">
        <v>635.95001220703125</v>
      </c>
      <c r="J25" s="107">
        <v>700.1400146484375</v>
      </c>
      <c r="K25" s="107">
        <v>712.9000244140625</v>
      </c>
      <c r="L25" s="107">
        <v>712.1300048828125</v>
      </c>
      <c r="M25" s="107">
        <v>730.22998046875</v>
      </c>
      <c r="N25" s="107">
        <v>767.5999755859375</v>
      </c>
      <c r="O25" s="107">
        <v>677.010009765625</v>
      </c>
      <c r="P25" s="107">
        <v>708.54998779296875</v>
      </c>
      <c r="Q25" s="107">
        <v>738.67999267578125</v>
      </c>
      <c r="R25" s="107">
        <v>822.05999755859375</v>
      </c>
      <c r="S25" s="107">
        <v>761.030029296875</v>
      </c>
      <c r="T25" s="107">
        <v>792.55999755859375</v>
      </c>
      <c r="U25" s="107">
        <v>862.3800048828125</v>
      </c>
      <c r="V25" s="107">
        <v>891.40997314453125</v>
      </c>
    </row>
    <row r="26" spans="1:22" x14ac:dyDescent="0.2">
      <c r="A26" s="44" t="s">
        <v>66</v>
      </c>
      <c r="B26" s="54" t="s">
        <v>294</v>
      </c>
      <c r="C26" s="107">
        <v>27880.73046875</v>
      </c>
      <c r="D26" s="107">
        <v>28979.619140625</v>
      </c>
      <c r="E26" s="107">
        <v>29292.619140625</v>
      </c>
      <c r="F26" s="107">
        <v>31297.189453125</v>
      </c>
      <c r="G26" s="107">
        <v>31378.580078125</v>
      </c>
      <c r="H26" s="107">
        <v>30838.580078125</v>
      </c>
      <c r="I26" s="107">
        <v>30995.0703125</v>
      </c>
      <c r="J26" s="107">
        <v>31626.9609375</v>
      </c>
      <c r="K26" s="107">
        <v>32394.150390625</v>
      </c>
      <c r="L26" s="107">
        <v>31996.73046875</v>
      </c>
      <c r="M26" s="107">
        <v>30926.25</v>
      </c>
      <c r="N26" s="107">
        <v>31344.279296875</v>
      </c>
      <c r="O26" s="107">
        <v>31782.060546875</v>
      </c>
      <c r="P26" s="107">
        <v>31757.490234375</v>
      </c>
      <c r="Q26" s="107">
        <v>34540.87109375</v>
      </c>
      <c r="R26" s="107">
        <v>34508.62109375</v>
      </c>
      <c r="S26" s="107">
        <v>37099.8203125</v>
      </c>
      <c r="T26" s="107">
        <v>39226.53125</v>
      </c>
      <c r="U26" s="107">
        <v>40750.8203125</v>
      </c>
      <c r="V26" s="107">
        <v>41154.08984375</v>
      </c>
    </row>
    <row r="27" spans="1:22" x14ac:dyDescent="0.2">
      <c r="A27" s="44" t="s">
        <v>67</v>
      </c>
      <c r="B27" s="54" t="s">
        <v>16</v>
      </c>
      <c r="C27" s="107">
        <v>4259.72998046875</v>
      </c>
      <c r="D27" s="107">
        <v>4183.25</v>
      </c>
      <c r="E27" s="107">
        <v>4707.990234375</v>
      </c>
      <c r="F27" s="107">
        <v>4929.4599609375</v>
      </c>
      <c r="G27" s="107">
        <v>5173.1298828125</v>
      </c>
      <c r="H27" s="107">
        <v>5012.77978515625</v>
      </c>
      <c r="I27" s="107">
        <v>5298.259765625</v>
      </c>
      <c r="J27" s="107">
        <v>5334.06982421875</v>
      </c>
      <c r="K27" s="107">
        <v>5316.990234375</v>
      </c>
      <c r="L27" s="107">
        <v>5267.83984375</v>
      </c>
      <c r="M27" s="107">
        <v>5562.97998046875</v>
      </c>
      <c r="N27" s="107">
        <v>5320.6201171875</v>
      </c>
      <c r="O27" s="107">
        <v>5438.580078125</v>
      </c>
      <c r="P27" s="107">
        <v>5529.52001953125</v>
      </c>
      <c r="Q27" s="107">
        <v>5370.56982421875</v>
      </c>
      <c r="R27" s="107">
        <v>5836.02978515625</v>
      </c>
      <c r="S27" s="107">
        <v>5781.43017578125</v>
      </c>
      <c r="T27" s="107">
        <v>6013.52978515625</v>
      </c>
      <c r="U27" s="107">
        <v>5895.06982421875</v>
      </c>
      <c r="V27" s="107">
        <v>6007.39990234375</v>
      </c>
    </row>
    <row r="28" spans="1:22" x14ac:dyDescent="0.2">
      <c r="A28" s="44" t="s">
        <v>68</v>
      </c>
      <c r="B28" s="54" t="s">
        <v>295</v>
      </c>
      <c r="C28" s="107">
        <v>2695.719970703125</v>
      </c>
      <c r="D28" s="107">
        <v>2671.6201171875</v>
      </c>
      <c r="E28" s="107">
        <v>2660.429931640625</v>
      </c>
      <c r="F28" s="107">
        <v>2412.64990234375</v>
      </c>
      <c r="G28" s="107">
        <v>2475.510009765625</v>
      </c>
      <c r="H28" s="107">
        <v>4003.2900390625</v>
      </c>
      <c r="I28" s="107">
        <v>4494.259765625</v>
      </c>
      <c r="J28" s="107">
        <v>5064.25</v>
      </c>
      <c r="K28" s="107">
        <v>5232.080078125</v>
      </c>
      <c r="L28" s="107">
        <v>5437.91015625</v>
      </c>
      <c r="M28" s="107">
        <v>5658.35009765625</v>
      </c>
      <c r="N28" s="107">
        <v>5732.64990234375</v>
      </c>
      <c r="O28" s="107">
        <v>6019.16015625</v>
      </c>
      <c r="P28" s="107">
        <v>6582.93994140625</v>
      </c>
      <c r="Q28" s="107">
        <v>7845.43994140625</v>
      </c>
      <c r="R28" s="107">
        <v>8572.7099609375</v>
      </c>
      <c r="S28" s="107">
        <v>9505.25</v>
      </c>
      <c r="T28" s="107">
        <v>10304.5</v>
      </c>
      <c r="U28" s="107">
        <v>10527.759765625</v>
      </c>
      <c r="V28" s="107">
        <v>10960.7998046875</v>
      </c>
    </row>
    <row r="29" spans="1:22" x14ac:dyDescent="0.2">
      <c r="A29" s="284" t="s">
        <v>576</v>
      </c>
      <c r="B29" s="285" t="s">
        <v>577</v>
      </c>
      <c r="C29" s="107">
        <v>0</v>
      </c>
      <c r="D29" s="107">
        <v>0</v>
      </c>
      <c r="E29" s="107">
        <v>0</v>
      </c>
      <c r="F29" s="107">
        <v>0</v>
      </c>
      <c r="G29" s="107">
        <v>0</v>
      </c>
      <c r="H29" s="107">
        <v>0</v>
      </c>
      <c r="I29" s="107">
        <v>0</v>
      </c>
      <c r="J29" s="107">
        <v>335.19000244140625</v>
      </c>
      <c r="K29" s="107">
        <v>348.67001342773438</v>
      </c>
      <c r="L29" s="107">
        <v>444.5</v>
      </c>
      <c r="M29" s="107">
        <v>569.8499755859375</v>
      </c>
      <c r="N29" s="107">
        <v>687.84002685546875</v>
      </c>
      <c r="O29" s="107">
        <v>747.97998046875</v>
      </c>
      <c r="P29" s="107">
        <v>727.54998779296875</v>
      </c>
      <c r="Q29" s="107">
        <v>718.83001708984375</v>
      </c>
      <c r="R29" s="107">
        <v>781.70001220703125</v>
      </c>
      <c r="S29" s="107">
        <v>818.94000244140625</v>
      </c>
      <c r="T29" s="107">
        <v>834.75</v>
      </c>
      <c r="U29" s="107">
        <v>841.47998046875</v>
      </c>
      <c r="V29" s="107">
        <v>888.739990234375</v>
      </c>
    </row>
    <row r="30" spans="1:22" x14ac:dyDescent="0.2">
      <c r="A30" s="44" t="s">
        <v>60</v>
      </c>
      <c r="B30" s="54" t="s">
        <v>296</v>
      </c>
      <c r="C30" s="107">
        <v>1764.949951171875</v>
      </c>
      <c r="D30" s="107">
        <v>1850.22998046875</v>
      </c>
      <c r="E30" s="107">
        <v>1943.199951171875</v>
      </c>
      <c r="F30" s="107">
        <v>2033.1400146484375</v>
      </c>
      <c r="G30" s="107">
        <v>1848.97998046875</v>
      </c>
      <c r="H30" s="107">
        <v>1764.1099853515625</v>
      </c>
      <c r="I30" s="107">
        <v>1894.6300048828125</v>
      </c>
      <c r="J30" s="107">
        <v>2032.3499755859375</v>
      </c>
      <c r="K30" s="107">
        <v>2103.72998046875</v>
      </c>
      <c r="L30" s="107">
        <v>2152.5</v>
      </c>
      <c r="M30" s="107">
        <v>2025.1199951171875</v>
      </c>
      <c r="N30" s="107">
        <v>2003.43994140625</v>
      </c>
      <c r="O30" s="107">
        <v>2121.719970703125</v>
      </c>
      <c r="P30" s="107">
        <v>2183.89990234375</v>
      </c>
      <c r="Q30" s="107">
        <v>2235.909912109375</v>
      </c>
      <c r="R30" s="107">
        <v>2405.530029296875</v>
      </c>
      <c r="S30" s="107">
        <v>2683.330078125</v>
      </c>
      <c r="T30" s="107">
        <v>2957.5400390625</v>
      </c>
      <c r="U30" s="107">
        <v>3277.830078125</v>
      </c>
      <c r="V30" s="107">
        <v>3375.080078125</v>
      </c>
    </row>
    <row r="31" spans="1:22" x14ac:dyDescent="0.2">
      <c r="A31" s="44" t="s">
        <v>61</v>
      </c>
      <c r="B31" s="54" t="s">
        <v>17</v>
      </c>
      <c r="C31" s="107">
        <v>585.09002685546875</v>
      </c>
      <c r="D31" s="107">
        <v>759.04998779296875</v>
      </c>
      <c r="E31" s="107">
        <v>818.59002685546875</v>
      </c>
      <c r="F31" s="107">
        <v>1049.3800048828125</v>
      </c>
      <c r="G31" s="107">
        <v>1321.9000244140625</v>
      </c>
      <c r="H31" s="107">
        <v>1543.0799560546875</v>
      </c>
      <c r="I31" s="107">
        <v>1676.9599609375</v>
      </c>
      <c r="J31" s="107">
        <v>1703.8800048828125</v>
      </c>
      <c r="K31" s="107">
        <v>1607.1099853515625</v>
      </c>
      <c r="L31" s="107">
        <v>1534.9200439453125</v>
      </c>
      <c r="M31" s="107">
        <v>1502.56005859375</v>
      </c>
      <c r="N31" s="107">
        <v>1426.0400390625</v>
      </c>
      <c r="O31" s="107">
        <v>1275.4100341796875</v>
      </c>
      <c r="P31" s="107">
        <v>1153.06005859375</v>
      </c>
      <c r="Q31" s="107">
        <v>1239.3900146484375</v>
      </c>
      <c r="R31" s="107">
        <v>1708.8299560546875</v>
      </c>
      <c r="S31" s="107">
        <v>1632.550048828125</v>
      </c>
      <c r="T31" s="107">
        <v>1756.260009765625</v>
      </c>
      <c r="U31" s="107">
        <v>1740.5999755859375</v>
      </c>
      <c r="V31" s="107">
        <v>1628.6700439453125</v>
      </c>
    </row>
    <row r="32" spans="1:22" x14ac:dyDescent="0.2">
      <c r="A32" s="44">
        <v>6</v>
      </c>
      <c r="B32" s="54" t="s">
        <v>18</v>
      </c>
      <c r="C32" s="107">
        <v>53.180000305175781</v>
      </c>
      <c r="D32" s="107">
        <v>62.380001068115234</v>
      </c>
      <c r="E32" s="107">
        <v>80.300003051757813</v>
      </c>
      <c r="F32" s="107">
        <v>104.69999694824219</v>
      </c>
      <c r="G32" s="107">
        <v>112.11000061035156</v>
      </c>
      <c r="H32" s="107">
        <v>109.34999847412109</v>
      </c>
      <c r="I32" s="107">
        <v>116.48999786376953</v>
      </c>
      <c r="J32" s="107">
        <v>129.33999633789063</v>
      </c>
      <c r="K32" s="107">
        <v>141.77999877929688</v>
      </c>
      <c r="L32" s="107">
        <v>205.30000305175781</v>
      </c>
      <c r="M32" s="107">
        <v>262.17999267578125</v>
      </c>
      <c r="N32" s="107">
        <v>265.989990234375</v>
      </c>
      <c r="O32" s="107">
        <v>298.01998901367188</v>
      </c>
      <c r="P32" s="107">
        <v>310.6099853515625</v>
      </c>
      <c r="Q32" s="107">
        <v>302.25</v>
      </c>
      <c r="R32" s="107">
        <v>314</v>
      </c>
      <c r="S32" s="107">
        <v>354.1400146484375</v>
      </c>
      <c r="T32" s="107">
        <v>380.47000122070313</v>
      </c>
      <c r="U32" s="107">
        <v>407.55999755859375</v>
      </c>
      <c r="V32" s="107">
        <v>424.70001220703125</v>
      </c>
    </row>
    <row r="33" spans="1:22" s="58" customFormat="1" ht="20.100000000000001" customHeight="1" x14ac:dyDescent="0.2">
      <c r="A33" s="55"/>
      <c r="B33" s="56" t="s">
        <v>3</v>
      </c>
      <c r="C33" s="830">
        <v>74461.75</v>
      </c>
      <c r="D33" s="830">
        <v>79979.59375</v>
      </c>
      <c r="E33" s="830">
        <v>83313.140625</v>
      </c>
      <c r="F33" s="830">
        <v>84103.5703125</v>
      </c>
      <c r="G33" s="830">
        <v>87525.0078125</v>
      </c>
      <c r="H33" s="830">
        <v>90570.28125</v>
      </c>
      <c r="I33" s="830">
        <v>90059.046875</v>
      </c>
      <c r="J33" s="830">
        <v>90721.890625</v>
      </c>
      <c r="K33" s="830">
        <v>89987.4296875</v>
      </c>
      <c r="L33" s="830">
        <v>86954.6484375</v>
      </c>
      <c r="M33" s="830">
        <v>85871.03125</v>
      </c>
      <c r="N33" s="830">
        <v>88300.796875</v>
      </c>
      <c r="O33" s="830">
        <v>91623.4609375</v>
      </c>
      <c r="P33" s="830">
        <v>93749.8203125</v>
      </c>
      <c r="Q33" s="830">
        <v>103537.6171875</v>
      </c>
      <c r="R33" s="830">
        <v>113557.21875</v>
      </c>
      <c r="S33" s="830">
        <v>124534.3203125</v>
      </c>
      <c r="T33" s="830">
        <v>132210.859375</v>
      </c>
      <c r="U33" s="830">
        <v>135989.703125</v>
      </c>
      <c r="V33" s="830">
        <v>135039.125</v>
      </c>
    </row>
    <row r="34" spans="1:22" s="4" customFormat="1" ht="18" customHeight="1" x14ac:dyDescent="0.2">
      <c r="A34" s="98" t="s">
        <v>309</v>
      </c>
      <c r="B34" s="50"/>
      <c r="C34" s="99"/>
      <c r="D34" s="99"/>
      <c r="E34" s="99"/>
      <c r="F34" s="99"/>
      <c r="G34" s="99"/>
      <c r="H34" s="99"/>
      <c r="I34" s="99"/>
      <c r="J34" s="99"/>
      <c r="K34" s="99"/>
      <c r="L34" s="99"/>
      <c r="M34" s="99"/>
      <c r="N34" s="99"/>
      <c r="O34" s="99"/>
      <c r="P34" s="99"/>
      <c r="Q34" s="99"/>
      <c r="R34" s="99"/>
      <c r="S34" s="99"/>
      <c r="T34" s="99"/>
      <c r="U34" s="99"/>
      <c r="V34" s="99"/>
    </row>
    <row r="35" spans="1:22" ht="20.100000000000001" customHeight="1" x14ac:dyDescent="0.2">
      <c r="A35" s="32" t="str">
        <f>Index!A36</f>
        <v>Table 3c    Employment by institutional sector, average wage and salary rates, FY2000-FY2019</v>
      </c>
    </row>
    <row r="36" spans="1:22" s="23" customFormat="1" ht="20.100000000000001" customHeight="1" x14ac:dyDescent="0.2">
      <c r="A36" s="13"/>
      <c r="B36" s="12"/>
      <c r="C36" s="34" t="str">
        <f t="shared" ref="C36:T36" si="2">C2</f>
        <v>FY00</v>
      </c>
      <c r="D36" s="34" t="str">
        <f t="shared" si="2"/>
        <v>FY01</v>
      </c>
      <c r="E36" s="34" t="str">
        <f t="shared" si="2"/>
        <v>FY02</v>
      </c>
      <c r="F36" s="34" t="str">
        <f t="shared" si="2"/>
        <v>FY03</v>
      </c>
      <c r="G36" s="34" t="str">
        <f t="shared" si="2"/>
        <v>FY04</v>
      </c>
      <c r="H36" s="34" t="str">
        <f t="shared" si="2"/>
        <v>FY05</v>
      </c>
      <c r="I36" s="34" t="str">
        <f t="shared" si="2"/>
        <v>FY06</v>
      </c>
      <c r="J36" s="34" t="str">
        <f t="shared" si="2"/>
        <v>FY07</v>
      </c>
      <c r="K36" s="34" t="str">
        <f t="shared" si="2"/>
        <v>FY08</v>
      </c>
      <c r="L36" s="34" t="str">
        <f t="shared" si="2"/>
        <v>FY09</v>
      </c>
      <c r="M36" s="34" t="str">
        <f t="shared" si="2"/>
        <v>FY10</v>
      </c>
      <c r="N36" s="34" t="str">
        <f t="shared" si="2"/>
        <v>FY11</v>
      </c>
      <c r="O36" s="34" t="str">
        <f t="shared" si="2"/>
        <v>FY12</v>
      </c>
      <c r="P36" s="34" t="str">
        <f t="shared" si="2"/>
        <v>FY13</v>
      </c>
      <c r="Q36" s="34" t="str">
        <f t="shared" si="2"/>
        <v>FY14</v>
      </c>
      <c r="R36" s="34" t="str">
        <f t="shared" si="2"/>
        <v>FY15</v>
      </c>
      <c r="S36" s="34" t="str">
        <f t="shared" si="2"/>
        <v>FY16</v>
      </c>
      <c r="T36" s="34" t="str">
        <f t="shared" si="2"/>
        <v>FY17</v>
      </c>
      <c r="U36" s="34" t="str">
        <f t="shared" ref="U36:V36" si="3">U2</f>
        <v>FY18</v>
      </c>
      <c r="V36" s="34" t="str">
        <f t="shared" si="3"/>
        <v>FY19</v>
      </c>
    </row>
    <row r="37" spans="1:22" ht="20.100000000000001" customHeight="1" x14ac:dyDescent="0.2">
      <c r="A37" s="1">
        <v>1.1000000000000001</v>
      </c>
      <c r="B37" s="54" t="s">
        <v>307</v>
      </c>
      <c r="C37" s="107">
        <f t="shared" ref="C37:T50" si="4">IF(C3&gt;9,C20/C3*1000,"n.a.")</f>
        <v>6658.2176745907918</v>
      </c>
      <c r="D37" s="107">
        <f t="shared" si="4"/>
        <v>7130.8505168115998</v>
      </c>
      <c r="E37" s="107">
        <f t="shared" si="4"/>
        <v>7389.5954847265966</v>
      </c>
      <c r="F37" s="107">
        <f t="shared" si="4"/>
        <v>7479.8873097225178</v>
      </c>
      <c r="G37" s="107">
        <f t="shared" si="4"/>
        <v>8292.4475413197433</v>
      </c>
      <c r="H37" s="107">
        <f t="shared" si="4"/>
        <v>7654.361571701912</v>
      </c>
      <c r="I37" s="107">
        <f t="shared" si="4"/>
        <v>7873.7370937629403</v>
      </c>
      <c r="J37" s="107">
        <f t="shared" si="4"/>
        <v>8257.3625264831971</v>
      </c>
      <c r="K37" s="107">
        <f t="shared" si="4"/>
        <v>8610.8579695941589</v>
      </c>
      <c r="L37" s="107">
        <f t="shared" si="4"/>
        <v>8495.0313798368024</v>
      </c>
      <c r="M37" s="107">
        <f t="shared" si="4"/>
        <v>8551.1821144719106</v>
      </c>
      <c r="N37" s="107">
        <f t="shared" si="4"/>
        <v>9066.5080947977604</v>
      </c>
      <c r="O37" s="107">
        <f t="shared" si="4"/>
        <v>9401.783799506009</v>
      </c>
      <c r="P37" s="107">
        <f t="shared" si="4"/>
        <v>9330.0623889423077</v>
      </c>
      <c r="Q37" s="107">
        <f t="shared" si="4"/>
        <v>9829.1154680531617</v>
      </c>
      <c r="R37" s="107">
        <f t="shared" si="4"/>
        <v>10536.345110826478</v>
      </c>
      <c r="S37" s="107">
        <f t="shared" si="4"/>
        <v>11048.584597773945</v>
      </c>
      <c r="T37" s="107">
        <f t="shared" si="4"/>
        <v>11233.603213752835</v>
      </c>
      <c r="U37" s="107">
        <f t="shared" ref="U37:V37" si="5">IF(U3&gt;9,U20/U3*1000,"n.a.")</f>
        <v>11176.564036838045</v>
      </c>
      <c r="V37" s="107">
        <f t="shared" si="5"/>
        <v>11229.714659530586</v>
      </c>
    </row>
    <row r="38" spans="1:22" x14ac:dyDescent="0.2">
      <c r="A38" s="1">
        <v>1.2</v>
      </c>
      <c r="B38" s="54" t="s">
        <v>308</v>
      </c>
      <c r="C38" s="107">
        <f t="shared" si="4"/>
        <v>4235.1518486244631</v>
      </c>
      <c r="D38" s="107">
        <f t="shared" si="4"/>
        <v>4148.7193745358709</v>
      </c>
      <c r="E38" s="107">
        <f t="shared" si="4"/>
        <v>4276.9593255626814</v>
      </c>
      <c r="F38" s="107">
        <f t="shared" si="4"/>
        <v>4130.6275837716075</v>
      </c>
      <c r="G38" s="107">
        <f t="shared" si="4"/>
        <v>4108.0570312245891</v>
      </c>
      <c r="H38" s="107">
        <f t="shared" si="4"/>
        <v>4050.3349479737494</v>
      </c>
      <c r="I38" s="107">
        <f t="shared" si="4"/>
        <v>4082.3772607892515</v>
      </c>
      <c r="J38" s="107">
        <f t="shared" si="4"/>
        <v>4155.628292978995</v>
      </c>
      <c r="K38" s="107">
        <f t="shared" si="4"/>
        <v>4321.7198214589407</v>
      </c>
      <c r="L38" s="107">
        <f t="shared" si="4"/>
        <v>4383.3218770663425</v>
      </c>
      <c r="M38" s="107">
        <f t="shared" si="4"/>
        <v>4559.1808021784764</v>
      </c>
      <c r="N38" s="107">
        <f t="shared" si="4"/>
        <v>4713.2304441224569</v>
      </c>
      <c r="O38" s="107">
        <f t="shared" si="4"/>
        <v>4848.6311723528806</v>
      </c>
      <c r="P38" s="107">
        <f t="shared" si="4"/>
        <v>5106.9411822760967</v>
      </c>
      <c r="Q38" s="107">
        <f t="shared" si="4"/>
        <v>5734.2486847170539</v>
      </c>
      <c r="R38" s="107">
        <f t="shared" si="4"/>
        <v>6555.3591797024019</v>
      </c>
      <c r="S38" s="107">
        <f t="shared" si="4"/>
        <v>7019.3791915901529</v>
      </c>
      <c r="T38" s="107">
        <f t="shared" si="4"/>
        <v>7251.2788712268539</v>
      </c>
      <c r="U38" s="107">
        <f t="shared" ref="U38:V38" si="6">IF(U4&gt;9,U21/U4*1000,"n.a.")</f>
        <v>7228.289058487765</v>
      </c>
      <c r="V38" s="107">
        <f t="shared" si="6"/>
        <v>7190.7433483832956</v>
      </c>
    </row>
    <row r="39" spans="1:22" x14ac:dyDescent="0.2">
      <c r="A39" s="1">
        <v>1.3</v>
      </c>
      <c r="B39" t="s">
        <v>15</v>
      </c>
      <c r="C39" s="107">
        <f t="shared" si="4"/>
        <v>12897.586901872399</v>
      </c>
      <c r="D39" s="107">
        <f t="shared" si="4"/>
        <v>13313.695492951765</v>
      </c>
      <c r="E39" s="107">
        <f t="shared" si="4"/>
        <v>13586.960988230519</v>
      </c>
      <c r="F39" s="107">
        <f t="shared" si="4"/>
        <v>13853.265544974391</v>
      </c>
      <c r="G39" s="107">
        <f t="shared" si="4"/>
        <v>14291.604451080773</v>
      </c>
      <c r="H39" s="107">
        <f t="shared" si="4"/>
        <v>14651.111570178953</v>
      </c>
      <c r="I39" s="107">
        <f t="shared" si="4"/>
        <v>14126.813616071429</v>
      </c>
      <c r="J39" s="107">
        <f t="shared" si="4"/>
        <v>14670.838425279329</v>
      </c>
      <c r="K39" s="107">
        <f t="shared" si="4"/>
        <v>14829.47175548369</v>
      </c>
      <c r="L39" s="107">
        <f t="shared" si="4"/>
        <v>15373.516698883161</v>
      </c>
      <c r="M39" s="107">
        <f t="shared" si="4"/>
        <v>15107.68915568424</v>
      </c>
      <c r="N39" s="107">
        <f t="shared" si="4"/>
        <v>14549.655566026466</v>
      </c>
      <c r="O39" s="107">
        <f t="shared" si="4"/>
        <v>15202.01400537595</v>
      </c>
      <c r="P39" s="107">
        <f t="shared" si="4"/>
        <v>15281.188073735157</v>
      </c>
      <c r="Q39" s="107">
        <f t="shared" si="4"/>
        <v>14773.513748123123</v>
      </c>
      <c r="R39" s="107">
        <f t="shared" si="4"/>
        <v>15149.164961907449</v>
      </c>
      <c r="S39" s="107">
        <f t="shared" si="4"/>
        <v>16496.440351295954</v>
      </c>
      <c r="T39" s="107">
        <f t="shared" si="4"/>
        <v>17939.397003653597</v>
      </c>
      <c r="U39" s="107">
        <f t="shared" ref="U39:V39" si="7">IF(U5&gt;9,U22/U5*1000,"n.a.")</f>
        <v>18932.581609679219</v>
      </c>
      <c r="V39" s="107">
        <f t="shared" si="7"/>
        <v>19319.749491868017</v>
      </c>
    </row>
    <row r="40" spans="1:22" x14ac:dyDescent="0.2">
      <c r="A40" s="1">
        <v>1.4</v>
      </c>
      <c r="B40" t="s">
        <v>578</v>
      </c>
      <c r="C40" s="107" t="str">
        <f t="shared" si="4"/>
        <v>n.a.</v>
      </c>
      <c r="D40" s="107" t="str">
        <f t="shared" si="4"/>
        <v>n.a.</v>
      </c>
      <c r="E40" s="107">
        <f t="shared" si="4"/>
        <v>16103.999467329544</v>
      </c>
      <c r="F40" s="107">
        <f t="shared" si="4"/>
        <v>10941.886470002948</v>
      </c>
      <c r="G40" s="107">
        <f t="shared" si="4"/>
        <v>14721.84589092548</v>
      </c>
      <c r="H40" s="107">
        <f t="shared" si="4"/>
        <v>14979.024747522866</v>
      </c>
      <c r="I40" s="107">
        <f t="shared" si="4"/>
        <v>14415.499877929688</v>
      </c>
      <c r="J40" s="107">
        <f t="shared" si="4"/>
        <v>14719.466145833334</v>
      </c>
      <c r="K40" s="107">
        <f t="shared" si="4"/>
        <v>13408.570789155507</v>
      </c>
      <c r="L40" s="107">
        <f t="shared" si="4"/>
        <v>14847.191285551266</v>
      </c>
      <c r="M40" s="107">
        <f t="shared" si="4"/>
        <v>13810.000332919033</v>
      </c>
      <c r="N40" s="107">
        <f t="shared" si="4"/>
        <v>13458.695121433424</v>
      </c>
      <c r="O40" s="107">
        <f t="shared" si="4"/>
        <v>13928.935598819815</v>
      </c>
      <c r="P40" s="107">
        <f t="shared" si="4"/>
        <v>14328.399658203125</v>
      </c>
      <c r="Q40" s="107">
        <f t="shared" si="4"/>
        <v>13987.387167440878</v>
      </c>
      <c r="R40" s="107">
        <f t="shared" si="4"/>
        <v>13959.639815596845</v>
      </c>
      <c r="S40" s="107">
        <f t="shared" si="4"/>
        <v>15826.939174107143</v>
      </c>
      <c r="T40" s="107">
        <f t="shared" si="4"/>
        <v>15335.913873487903</v>
      </c>
      <c r="U40" s="107">
        <f t="shared" ref="U40:V40" si="8">IF(U6&gt;9,U23/U6*1000,"n.a.")</f>
        <v>15527.805235327744</v>
      </c>
      <c r="V40" s="107">
        <f t="shared" si="8"/>
        <v>16612.958021566901</v>
      </c>
    </row>
    <row r="41" spans="1:22" x14ac:dyDescent="0.2">
      <c r="A41" s="44" t="s">
        <v>297</v>
      </c>
      <c r="B41" s="54" t="s">
        <v>293</v>
      </c>
      <c r="C41" s="107">
        <f t="shared" si="4"/>
        <v>17175.32460387324</v>
      </c>
      <c r="D41" s="107">
        <f t="shared" si="4"/>
        <v>15696.693978658537</v>
      </c>
      <c r="E41" s="107">
        <f t="shared" si="4"/>
        <v>15222.127711519281</v>
      </c>
      <c r="F41" s="107">
        <f t="shared" si="4"/>
        <v>15757.921570616883</v>
      </c>
      <c r="G41" s="107">
        <f t="shared" si="4"/>
        <v>16242.786312577735</v>
      </c>
      <c r="H41" s="107">
        <f t="shared" si="4"/>
        <v>17115.03688159119</v>
      </c>
      <c r="I41" s="107">
        <f t="shared" si="4"/>
        <v>17081.86688997236</v>
      </c>
      <c r="J41" s="107">
        <f t="shared" si="4"/>
        <v>16231.144640585242</v>
      </c>
      <c r="K41" s="107">
        <f t="shared" si="4"/>
        <v>18788.550621514867</v>
      </c>
      <c r="L41" s="107">
        <f t="shared" si="4"/>
        <v>19587.666829427082</v>
      </c>
      <c r="M41" s="107">
        <f t="shared" si="4"/>
        <v>21586.666483274646</v>
      </c>
      <c r="N41" s="107">
        <f t="shared" si="4"/>
        <v>22594.7998046875</v>
      </c>
      <c r="O41" s="107">
        <f t="shared" si="4"/>
        <v>25627.182428349446</v>
      </c>
      <c r="P41" s="107">
        <f t="shared" si="4"/>
        <v>20580.722303275605</v>
      </c>
      <c r="Q41" s="107">
        <f t="shared" si="4"/>
        <v>21214.389707983995</v>
      </c>
      <c r="R41" s="107">
        <f t="shared" si="4"/>
        <v>22421.249389648438</v>
      </c>
      <c r="S41" s="107">
        <f t="shared" si="4"/>
        <v>22063.332790798613</v>
      </c>
      <c r="T41" s="107">
        <f t="shared" si="4"/>
        <v>23413.54580026455</v>
      </c>
      <c r="U41" s="107">
        <f t="shared" ref="U41:V41" si="9">IF(U7&gt;9,U24/U7*1000,"n.a.")</f>
        <v>24697.054945272841</v>
      </c>
      <c r="V41" s="107">
        <f t="shared" si="9"/>
        <v>25435.257429929123</v>
      </c>
    </row>
    <row r="42" spans="1:22" x14ac:dyDescent="0.2">
      <c r="A42" s="44" t="s">
        <v>298</v>
      </c>
      <c r="B42" s="54" t="s">
        <v>538</v>
      </c>
      <c r="C42" s="107">
        <f t="shared" si="4"/>
        <v>10180.456863199352</v>
      </c>
      <c r="D42" s="107">
        <f t="shared" si="4"/>
        <v>8728.576146650068</v>
      </c>
      <c r="E42" s="107">
        <f t="shared" si="4"/>
        <v>7483.7499591543319</v>
      </c>
      <c r="F42" s="107">
        <f t="shared" si="4"/>
        <v>9665.8349341646499</v>
      </c>
      <c r="G42" s="107">
        <f t="shared" si="4"/>
        <v>12399.742042416206</v>
      </c>
      <c r="H42" s="107">
        <f t="shared" si="4"/>
        <v>12936.509809616427</v>
      </c>
      <c r="I42" s="107">
        <f t="shared" si="4"/>
        <v>12910.331650758995</v>
      </c>
      <c r="J42" s="107">
        <f t="shared" si="4"/>
        <v>13930.639892919178</v>
      </c>
      <c r="K42" s="107">
        <f t="shared" si="4"/>
        <v>13773.45080017697</v>
      </c>
      <c r="L42" s="107">
        <f t="shared" si="4"/>
        <v>13692.438238451701</v>
      </c>
      <c r="M42" s="107">
        <f t="shared" si="4"/>
        <v>14457.423366001212</v>
      </c>
      <c r="N42" s="107">
        <f t="shared" si="4"/>
        <v>15048.324659918038</v>
      </c>
      <c r="O42" s="107">
        <f t="shared" si="4"/>
        <v>13605.780363926067</v>
      </c>
      <c r="P42" s="107">
        <f t="shared" si="4"/>
        <v>14028.193067233729</v>
      </c>
      <c r="Q42" s="107">
        <f t="shared" si="4"/>
        <v>13367.596369275736</v>
      </c>
      <c r="R42" s="107">
        <f t="shared" si="4"/>
        <v>16195.354830583445</v>
      </c>
      <c r="S42" s="107">
        <f t="shared" si="4"/>
        <v>14919.524910177857</v>
      </c>
      <c r="T42" s="107">
        <f t="shared" si="4"/>
        <v>15537.650514672663</v>
      </c>
      <c r="U42" s="107">
        <f t="shared" ref="U42:V42" si="10">IF(U8&gt;9,U25/U8*1000,"n.a.")</f>
        <v>16041.593463349094</v>
      </c>
      <c r="V42" s="107">
        <f t="shared" si="10"/>
        <v>16581.595488525571</v>
      </c>
    </row>
    <row r="43" spans="1:22" x14ac:dyDescent="0.2">
      <c r="A43" s="44" t="s">
        <v>66</v>
      </c>
      <c r="B43" s="54" t="s">
        <v>294</v>
      </c>
      <c r="C43" s="107">
        <f t="shared" si="4"/>
        <v>12351.636047735075</v>
      </c>
      <c r="D43" s="107">
        <f t="shared" si="4"/>
        <v>12337.002614144316</v>
      </c>
      <c r="E43" s="107">
        <f t="shared" si="4"/>
        <v>12381.304650763459</v>
      </c>
      <c r="F43" s="107">
        <f t="shared" si="4"/>
        <v>12894.093914151817</v>
      </c>
      <c r="G43" s="107">
        <f t="shared" si="4"/>
        <v>12841.653398045835</v>
      </c>
      <c r="H43" s="107">
        <f t="shared" si="4"/>
        <v>13684.748204182384</v>
      </c>
      <c r="I43" s="107">
        <f t="shared" si="4"/>
        <v>14362.868541473586</v>
      </c>
      <c r="J43" s="107">
        <f t="shared" si="4"/>
        <v>14711.925078497499</v>
      </c>
      <c r="K43" s="107">
        <f t="shared" si="4"/>
        <v>15077.565925354898</v>
      </c>
      <c r="L43" s="107">
        <f t="shared" si="4"/>
        <v>15036.057551104323</v>
      </c>
      <c r="M43" s="107">
        <f t="shared" si="4"/>
        <v>14731.169991068769</v>
      </c>
      <c r="N43" s="107">
        <f t="shared" si="4"/>
        <v>14977.555511587625</v>
      </c>
      <c r="O43" s="107">
        <f t="shared" si="4"/>
        <v>15427.248612038104</v>
      </c>
      <c r="P43" s="107">
        <f t="shared" si="4"/>
        <v>15425.61760018215</v>
      </c>
      <c r="Q43" s="107">
        <f t="shared" si="4"/>
        <v>17240.265082979786</v>
      </c>
      <c r="R43" s="107">
        <f t="shared" si="4"/>
        <v>17492.647874160437</v>
      </c>
      <c r="S43" s="107">
        <f t="shared" si="4"/>
        <v>18515.194167186524</v>
      </c>
      <c r="T43" s="107">
        <f t="shared" si="4"/>
        <v>19116.243299220274</v>
      </c>
      <c r="U43" s="107">
        <f t="shared" ref="U43:V43" si="11">IF(U9&gt;9,U26/U9*1000,"n.a.")</f>
        <v>19827.670751733363</v>
      </c>
      <c r="V43" s="107">
        <f t="shared" si="11"/>
        <v>20243.034846901133</v>
      </c>
    </row>
    <row r="44" spans="1:22" x14ac:dyDescent="0.2">
      <c r="A44" s="44" t="s">
        <v>67</v>
      </c>
      <c r="B44" s="54" t="s">
        <v>16</v>
      </c>
      <c r="C44" s="107">
        <f t="shared" si="4"/>
        <v>9077.7410345631324</v>
      </c>
      <c r="D44" s="107">
        <f t="shared" si="4"/>
        <v>8986.5735767991391</v>
      </c>
      <c r="E44" s="107">
        <f t="shared" si="4"/>
        <v>9010.5076255980857</v>
      </c>
      <c r="F44" s="107">
        <f t="shared" si="4"/>
        <v>10024.321222038638</v>
      </c>
      <c r="G44" s="107">
        <f t="shared" si="4"/>
        <v>10284.552450919482</v>
      </c>
      <c r="H44" s="107">
        <f t="shared" si="4"/>
        <v>9911.5764412382596</v>
      </c>
      <c r="I44" s="107">
        <f t="shared" si="4"/>
        <v>9452.7382080731477</v>
      </c>
      <c r="J44" s="107">
        <f t="shared" si="4"/>
        <v>9928.4687281875285</v>
      </c>
      <c r="K44" s="107">
        <f t="shared" si="4"/>
        <v>10200.460881294965</v>
      </c>
      <c r="L44" s="107">
        <f t="shared" si="4"/>
        <v>10050.731874552826</v>
      </c>
      <c r="M44" s="107">
        <f t="shared" si="4"/>
        <v>10211.987114215237</v>
      </c>
      <c r="N44" s="107">
        <f t="shared" si="4"/>
        <v>11258.585792966129</v>
      </c>
      <c r="O44" s="107">
        <f t="shared" si="4"/>
        <v>11721.077754579743</v>
      </c>
      <c r="P44" s="107">
        <f t="shared" si="4"/>
        <v>11721.293099165341</v>
      </c>
      <c r="Q44" s="107">
        <f t="shared" si="4"/>
        <v>11751.793926080416</v>
      </c>
      <c r="R44" s="107">
        <f t="shared" si="4"/>
        <v>12812.359572242041</v>
      </c>
      <c r="S44" s="107">
        <f t="shared" si="4"/>
        <v>13246.235893537536</v>
      </c>
      <c r="T44" s="107">
        <f t="shared" si="4"/>
        <v>13589.897819562148</v>
      </c>
      <c r="U44" s="107">
        <f t="shared" ref="U44:V44" si="12">IF(U10&gt;9,U27/U10*1000,"n.a.")</f>
        <v>13497.584027976531</v>
      </c>
      <c r="V44" s="107">
        <f t="shared" si="12"/>
        <v>13739.050662878788</v>
      </c>
    </row>
    <row r="45" spans="1:22" x14ac:dyDescent="0.2">
      <c r="A45" s="44" t="s">
        <v>68</v>
      </c>
      <c r="B45" s="54" t="s">
        <v>295</v>
      </c>
      <c r="C45" s="107">
        <f t="shared" si="4"/>
        <v>5156.8053002450988</v>
      </c>
      <c r="D45" s="107">
        <f t="shared" si="4"/>
        <v>4752.7153519012672</v>
      </c>
      <c r="E45" s="107">
        <f t="shared" si="4"/>
        <v>5362.4186074892914</v>
      </c>
      <c r="F45" s="107">
        <f t="shared" si="4"/>
        <v>5632.097816968193</v>
      </c>
      <c r="G45" s="107">
        <f t="shared" si="4"/>
        <v>5741.9774074006955</v>
      </c>
      <c r="H45" s="107">
        <f t="shared" si="4"/>
        <v>5634.4687390042227</v>
      </c>
      <c r="I45" s="107">
        <f t="shared" si="4"/>
        <v>5792.5049339455454</v>
      </c>
      <c r="J45" s="107">
        <f t="shared" si="4"/>
        <v>5986.1111111111104</v>
      </c>
      <c r="K45" s="107">
        <f t="shared" si="4"/>
        <v>6122.0770257422846</v>
      </c>
      <c r="L45" s="107">
        <f t="shared" si="4"/>
        <v>6513.4423192094628</v>
      </c>
      <c r="M45" s="107">
        <f t="shared" si="4"/>
        <v>6680.4605639389019</v>
      </c>
      <c r="N45" s="107">
        <f t="shared" si="4"/>
        <v>7019.5711341186234</v>
      </c>
      <c r="O45" s="107">
        <f t="shared" si="4"/>
        <v>7299.6385707062482</v>
      </c>
      <c r="P45" s="107">
        <f t="shared" si="4"/>
        <v>7484.5115798570905</v>
      </c>
      <c r="Q45" s="107">
        <f t="shared" si="4"/>
        <v>8586.3725106623497</v>
      </c>
      <c r="R45" s="107">
        <f t="shared" si="4"/>
        <v>9038.9699784263448</v>
      </c>
      <c r="S45" s="107">
        <f t="shared" si="4"/>
        <v>9176.7974963480556</v>
      </c>
      <c r="T45" s="107">
        <f t="shared" si="4"/>
        <v>9533.1126863649824</v>
      </c>
      <c r="U45" s="107">
        <f t="shared" ref="U45:V45" si="13">IF(U11&gt;9,U28/U11*1000,"n.a.")</f>
        <v>9912.3666023913102</v>
      </c>
      <c r="V45" s="107">
        <f t="shared" si="13"/>
        <v>10213.511620074252</v>
      </c>
    </row>
    <row r="46" spans="1:22" x14ac:dyDescent="0.2">
      <c r="A46" s="284" t="s">
        <v>576</v>
      </c>
      <c r="B46" s="285" t="s">
        <v>577</v>
      </c>
      <c r="C46" s="107" t="str">
        <f t="shared" si="4"/>
        <v>n.a.</v>
      </c>
      <c r="D46" s="107" t="str">
        <f t="shared" si="4"/>
        <v>n.a.</v>
      </c>
      <c r="E46" s="107" t="str">
        <f t="shared" si="4"/>
        <v>n.a.</v>
      </c>
      <c r="F46" s="107" t="str">
        <f t="shared" si="4"/>
        <v>n.a.</v>
      </c>
      <c r="G46" s="107" t="str">
        <f t="shared" si="4"/>
        <v>n.a.</v>
      </c>
      <c r="H46" s="107" t="str">
        <f t="shared" si="4"/>
        <v>n.a.</v>
      </c>
      <c r="I46" s="107" t="str">
        <f t="shared" si="4"/>
        <v>n.a.</v>
      </c>
      <c r="J46" s="107">
        <f t="shared" si="4"/>
        <v>17189.23089443109</v>
      </c>
      <c r="K46" s="107">
        <f t="shared" si="4"/>
        <v>16408.000631893385</v>
      </c>
      <c r="L46" s="107">
        <f t="shared" si="4"/>
        <v>18142.857142857141</v>
      </c>
      <c r="M46" s="107">
        <f t="shared" si="4"/>
        <v>18838.015721849173</v>
      </c>
      <c r="N46" s="107">
        <f t="shared" si="4"/>
        <v>18844.932242615581</v>
      </c>
      <c r="O46" s="107">
        <f t="shared" si="4"/>
        <v>18817.106426886792</v>
      </c>
      <c r="P46" s="107">
        <f t="shared" si="4"/>
        <v>18735.193432171651</v>
      </c>
      <c r="Q46" s="107">
        <f t="shared" si="4"/>
        <v>20013.828073529799</v>
      </c>
      <c r="R46" s="107">
        <f t="shared" si="4"/>
        <v>20753.096968622227</v>
      </c>
      <c r="S46" s="107">
        <f t="shared" si="4"/>
        <v>21088.584444384414</v>
      </c>
      <c r="T46" s="107">
        <f t="shared" si="4"/>
        <v>21588.361359025315</v>
      </c>
      <c r="U46" s="107">
        <f t="shared" ref="U46:V46" si="14">IF(U12&gt;9,U29/U12*1000,"n.a.")</f>
        <v>22640.716188688537</v>
      </c>
      <c r="V46" s="107">
        <f t="shared" si="14"/>
        <v>23034.298562177115</v>
      </c>
    </row>
    <row r="47" spans="1:22" x14ac:dyDescent="0.2">
      <c r="A47" s="44" t="s">
        <v>60</v>
      </c>
      <c r="B47" s="54" t="s">
        <v>296</v>
      </c>
      <c r="C47" s="107">
        <f t="shared" si="4"/>
        <v>7510.1376160191667</v>
      </c>
      <c r="D47" s="107">
        <f t="shared" si="4"/>
        <v>7966.2357931234119</v>
      </c>
      <c r="E47" s="107">
        <f t="shared" si="4"/>
        <v>8147.2813574832353</v>
      </c>
      <c r="F47" s="107">
        <f t="shared" si="4"/>
        <v>8222.7138044154271</v>
      </c>
      <c r="G47" s="107">
        <f t="shared" si="4"/>
        <v>8140.4807673316509</v>
      </c>
      <c r="H47" s="107">
        <f t="shared" si="4"/>
        <v>8036.6179234967503</v>
      </c>
      <c r="I47" s="107">
        <f t="shared" si="4"/>
        <v>8373.7220724691142</v>
      </c>
      <c r="J47" s="107">
        <f t="shared" si="4"/>
        <v>8512.1396585099919</v>
      </c>
      <c r="K47" s="107">
        <f t="shared" si="4"/>
        <v>8710.7725056853451</v>
      </c>
      <c r="L47" s="107">
        <f t="shared" si="4"/>
        <v>8830.443086349349</v>
      </c>
      <c r="M47" s="107">
        <f t="shared" si="4"/>
        <v>8719.2314256983918</v>
      </c>
      <c r="N47" s="107">
        <f t="shared" si="4"/>
        <v>8825.3766049156093</v>
      </c>
      <c r="O47" s="107">
        <f t="shared" si="4"/>
        <v>9305.4219162970676</v>
      </c>
      <c r="P47" s="107">
        <f t="shared" si="4"/>
        <v>9433.3260348846507</v>
      </c>
      <c r="Q47" s="107">
        <f t="shared" si="4"/>
        <v>9738.6088769907128</v>
      </c>
      <c r="R47" s="107">
        <f t="shared" si="4"/>
        <v>10441.393505000447</v>
      </c>
      <c r="S47" s="107">
        <f t="shared" si="4"/>
        <v>11544.896065242636</v>
      </c>
      <c r="T47" s="107">
        <f t="shared" si="4"/>
        <v>12589.259297556626</v>
      </c>
      <c r="U47" s="107">
        <f t="shared" ref="U47:V47" si="15">IF(U13&gt;9,U30/U13*1000,"n.a.")</f>
        <v>13460.816815704329</v>
      </c>
      <c r="V47" s="107">
        <f t="shared" si="15"/>
        <v>13142.801458945645</v>
      </c>
    </row>
    <row r="48" spans="1:22" x14ac:dyDescent="0.2">
      <c r="A48" s="44" t="s">
        <v>61</v>
      </c>
      <c r="B48" s="54" t="s">
        <v>17</v>
      </c>
      <c r="C48" s="107">
        <f t="shared" si="4"/>
        <v>1657.4788296188915</v>
      </c>
      <c r="D48" s="107">
        <f t="shared" si="4"/>
        <v>1743.9402361699454</v>
      </c>
      <c r="E48" s="107">
        <f t="shared" si="4"/>
        <v>1708.0647404391627</v>
      </c>
      <c r="F48" s="107">
        <f t="shared" si="4"/>
        <v>1676.9956130768078</v>
      </c>
      <c r="G48" s="107">
        <f t="shared" si="4"/>
        <v>1657.0354427001723</v>
      </c>
      <c r="H48" s="107">
        <f t="shared" si="4"/>
        <v>1660.5649244602503</v>
      </c>
      <c r="I48" s="107">
        <f t="shared" si="4"/>
        <v>1645.2881637846456</v>
      </c>
      <c r="J48" s="107">
        <f t="shared" si="4"/>
        <v>1682.0138251557873</v>
      </c>
      <c r="K48" s="107">
        <f t="shared" si="4"/>
        <v>1713.7936394044921</v>
      </c>
      <c r="L48" s="107">
        <f t="shared" si="4"/>
        <v>1737.317537006579</v>
      </c>
      <c r="M48" s="107">
        <f t="shared" si="4"/>
        <v>1760.9845398110167</v>
      </c>
      <c r="N48" s="107">
        <f t="shared" si="4"/>
        <v>1807.4018239068441</v>
      </c>
      <c r="O48" s="107">
        <f t="shared" si="4"/>
        <v>1862.5922368451077</v>
      </c>
      <c r="P48" s="107">
        <f t="shared" si="4"/>
        <v>1946.0929258966244</v>
      </c>
      <c r="Q48" s="107">
        <f t="shared" si="4"/>
        <v>2035.1231767626232</v>
      </c>
      <c r="R48" s="107">
        <f t="shared" si="4"/>
        <v>2226.4885420907976</v>
      </c>
      <c r="S48" s="107">
        <f t="shared" si="4"/>
        <v>2348.14821837918</v>
      </c>
      <c r="T48" s="107">
        <f t="shared" si="4"/>
        <v>2405.8356298159247</v>
      </c>
      <c r="U48" s="107">
        <f t="shared" ref="U48:V48" si="16">IF(U14&gt;9,U31/U14*1000,"n.a.")</f>
        <v>2513.5017697991875</v>
      </c>
      <c r="V48" s="107">
        <f t="shared" si="16"/>
        <v>2487.4685665449601</v>
      </c>
    </row>
    <row r="49" spans="1:22" x14ac:dyDescent="0.2">
      <c r="A49" s="44">
        <v>6</v>
      </c>
      <c r="B49" s="54" t="s">
        <v>18</v>
      </c>
      <c r="C49" s="107" t="str">
        <f t="shared" si="4"/>
        <v>n.a.</v>
      </c>
      <c r="D49" s="107" t="str">
        <f t="shared" si="4"/>
        <v>n.a.</v>
      </c>
      <c r="E49" s="107" t="str">
        <f t="shared" si="4"/>
        <v>n.a.</v>
      </c>
      <c r="F49" s="107" t="str">
        <f t="shared" si="4"/>
        <v>n.a.</v>
      </c>
      <c r="G49" s="107" t="str">
        <f t="shared" si="4"/>
        <v>n.a.</v>
      </c>
      <c r="H49" s="107" t="str">
        <f t="shared" si="4"/>
        <v>n.a.</v>
      </c>
      <c r="I49" s="107" t="str">
        <f t="shared" si="4"/>
        <v>n.a.</v>
      </c>
      <c r="J49" s="107">
        <f t="shared" si="4"/>
        <v>13265.640650040064</v>
      </c>
      <c r="K49" s="107">
        <f t="shared" si="4"/>
        <v>13502.857026599702</v>
      </c>
      <c r="L49" s="107">
        <f t="shared" si="4"/>
        <v>15067.890132239105</v>
      </c>
      <c r="M49" s="107">
        <f t="shared" si="4"/>
        <v>14981.7138671875</v>
      </c>
      <c r="N49" s="107">
        <f t="shared" si="4"/>
        <v>14186.1328125</v>
      </c>
      <c r="O49" s="107">
        <f t="shared" si="4"/>
        <v>14362.409109092621</v>
      </c>
      <c r="P49" s="107">
        <f t="shared" si="4"/>
        <v>13217.446185172872</v>
      </c>
      <c r="Q49" s="107">
        <f t="shared" si="4"/>
        <v>14743.90243902439</v>
      </c>
      <c r="R49" s="107">
        <f t="shared" si="4"/>
        <v>14436.781609195401</v>
      </c>
      <c r="S49" s="107">
        <f t="shared" si="4"/>
        <v>15739.556206597221</v>
      </c>
      <c r="T49" s="107">
        <f t="shared" si="4"/>
        <v>15068.118860225866</v>
      </c>
      <c r="U49" s="107">
        <f t="shared" ref="U49:V49" si="17">IF(U15&gt;9,U32/U15*1000,"n.a.")</f>
        <v>16981.666564941406</v>
      </c>
      <c r="V49" s="107">
        <f t="shared" si="17"/>
        <v>17695.833841959637</v>
      </c>
    </row>
    <row r="50" spans="1:22" s="58" customFormat="1" ht="20.100000000000001" customHeight="1" x14ac:dyDescent="0.2">
      <c r="A50" s="55"/>
      <c r="B50" s="56" t="s">
        <v>3</v>
      </c>
      <c r="C50" s="57">
        <f t="shared" si="4"/>
        <v>7446.0673810573835</v>
      </c>
      <c r="D50" s="57">
        <f t="shared" si="4"/>
        <v>7460.3344525475632</v>
      </c>
      <c r="E50" s="57">
        <f t="shared" si="4"/>
        <v>7665.8990523011717</v>
      </c>
      <c r="F50" s="57">
        <f t="shared" si="4"/>
        <v>7755.4878762609569</v>
      </c>
      <c r="G50" s="57">
        <f t="shared" si="4"/>
        <v>7914.8918883881088</v>
      </c>
      <c r="H50" s="57">
        <f t="shared" si="4"/>
        <v>7628.1629530929995</v>
      </c>
      <c r="I50" s="57">
        <f t="shared" si="4"/>
        <v>7695.3684162040181</v>
      </c>
      <c r="J50" s="57">
        <f t="shared" si="4"/>
        <v>7942.3712410209409</v>
      </c>
      <c r="K50" s="57">
        <f t="shared" si="4"/>
        <v>8222.5209330581165</v>
      </c>
      <c r="L50" s="57">
        <f t="shared" si="4"/>
        <v>8343.8591809142636</v>
      </c>
      <c r="M50" s="57">
        <f t="shared" si="4"/>
        <v>8482.3297851036095</v>
      </c>
      <c r="N50" s="57">
        <f t="shared" si="4"/>
        <v>8855.8177727279453</v>
      </c>
      <c r="O50" s="57">
        <f t="shared" si="4"/>
        <v>9172.6474067556337</v>
      </c>
      <c r="P50" s="57">
        <f t="shared" si="4"/>
        <v>9247.0084906965276</v>
      </c>
      <c r="Q50" s="57">
        <f t="shared" si="4"/>
        <v>9942.8538632161417</v>
      </c>
      <c r="R50" s="57">
        <f t="shared" si="4"/>
        <v>10306.577688883901</v>
      </c>
      <c r="S50" s="57">
        <f t="shared" si="4"/>
        <v>10830.857466474175</v>
      </c>
      <c r="T50" s="57">
        <f t="shared" si="4"/>
        <v>11085.877690231158</v>
      </c>
      <c r="U50" s="57">
        <f t="shared" ref="U50:V50" si="18">IF(U16&gt;9,U33/U16*1000,"n.a.")</f>
        <v>11307.956283592119</v>
      </c>
      <c r="V50" s="57">
        <f t="shared" si="18"/>
        <v>11492.142288745343</v>
      </c>
    </row>
    <row r="51" spans="1:22" s="4" customFormat="1" ht="18" customHeight="1" x14ac:dyDescent="0.2">
      <c r="A51" s="98" t="s">
        <v>309</v>
      </c>
      <c r="B51" s="50"/>
      <c r="C51" s="99"/>
      <c r="D51" s="99"/>
      <c r="E51" s="99"/>
      <c r="F51" s="99"/>
      <c r="G51" s="99"/>
      <c r="H51" s="99"/>
      <c r="I51" s="99"/>
      <c r="J51" s="99"/>
      <c r="K51" s="99"/>
      <c r="L51" s="99"/>
      <c r="M51" s="99"/>
      <c r="N51" s="99"/>
      <c r="O51" s="99"/>
      <c r="P51" s="99"/>
      <c r="Q51" s="99"/>
      <c r="R51" s="99"/>
      <c r="S51" s="99"/>
      <c r="T51" s="99"/>
      <c r="U51" s="99"/>
      <c r="V51" s="99"/>
    </row>
    <row r="53" spans="1:22" ht="20.100000000000001" customHeight="1" x14ac:dyDescent="0.2">
      <c r="A53" s="32" t="str">
        <f>Index!A37</f>
        <v>Table 3d    Employment by institutional sector, average real wage and salary rates, FY2000-FY2019</v>
      </c>
    </row>
    <row r="54" spans="1:22" s="23" customFormat="1" ht="20.100000000000001" customHeight="1" x14ac:dyDescent="0.2">
      <c r="A54" s="13"/>
      <c r="B54" s="408" t="s">
        <v>3512</v>
      </c>
      <c r="C54" s="34" t="str">
        <f t="shared" ref="C54:T54" si="19">C2</f>
        <v>FY00</v>
      </c>
      <c r="D54" s="34" t="str">
        <f t="shared" si="19"/>
        <v>FY01</v>
      </c>
      <c r="E54" s="34" t="str">
        <f t="shared" si="19"/>
        <v>FY02</v>
      </c>
      <c r="F54" s="34" t="str">
        <f t="shared" si="19"/>
        <v>FY03</v>
      </c>
      <c r="G54" s="34" t="str">
        <f t="shared" si="19"/>
        <v>FY04</v>
      </c>
      <c r="H54" s="34" t="str">
        <f t="shared" si="19"/>
        <v>FY05</v>
      </c>
      <c r="I54" s="34" t="str">
        <f t="shared" si="19"/>
        <v>FY06</v>
      </c>
      <c r="J54" s="34" t="str">
        <f t="shared" si="19"/>
        <v>FY07</v>
      </c>
      <c r="K54" s="34" t="str">
        <f t="shared" si="19"/>
        <v>FY08</v>
      </c>
      <c r="L54" s="34" t="str">
        <f t="shared" si="19"/>
        <v>FY09</v>
      </c>
      <c r="M54" s="34" t="str">
        <f t="shared" si="19"/>
        <v>FY10</v>
      </c>
      <c r="N54" s="34" t="str">
        <f t="shared" si="19"/>
        <v>FY11</v>
      </c>
      <c r="O54" s="34" t="str">
        <f t="shared" si="19"/>
        <v>FY12</v>
      </c>
      <c r="P54" s="34" t="str">
        <f t="shared" si="19"/>
        <v>FY13</v>
      </c>
      <c r="Q54" s="34" t="str">
        <f t="shared" si="19"/>
        <v>FY14</v>
      </c>
      <c r="R54" s="34" t="str">
        <f t="shared" si="19"/>
        <v>FY15</v>
      </c>
      <c r="S54" s="34" t="str">
        <f t="shared" si="19"/>
        <v>FY16</v>
      </c>
      <c r="T54" s="34" t="str">
        <f t="shared" si="19"/>
        <v>FY17</v>
      </c>
      <c r="U54" s="34" t="str">
        <f t="shared" ref="U54:V54" si="20">U2</f>
        <v>FY18</v>
      </c>
      <c r="V54" s="34" t="str">
        <f t="shared" si="20"/>
        <v>FY19</v>
      </c>
    </row>
    <row r="55" spans="1:22" ht="20.100000000000001" customHeight="1" x14ac:dyDescent="0.2">
      <c r="A55" s="1">
        <v>1.1000000000000001</v>
      </c>
      <c r="B55" s="54" t="s">
        <v>307</v>
      </c>
      <c r="C55" s="107">
        <f>IF(ISNUMBER(C37)=TRUE,IF(C37&gt;0,C37/NAgni!C$57*100,"n.a."),"n.a.")</f>
        <v>10203.832146682154</v>
      </c>
      <c r="D55" s="107">
        <f>IF(ISNUMBER(D37)=TRUE,IF(D37&gt;0,D37/NAgni!D$57*100,"n.a."),"n.a.")</f>
        <v>11008.093511948546</v>
      </c>
      <c r="E55" s="107">
        <f>IF(ISNUMBER(E37)=TRUE,IF(E37&gt;0,E37/NAgni!E$57*100,"n.a."),"n.a.")</f>
        <v>11438.776960982492</v>
      </c>
      <c r="F55" s="107">
        <f>IF(ISNUMBER(F37)=TRUE,IF(F37&gt;0,F37/NAgni!F$57*100,"n.a."),"n.a.")</f>
        <v>11504.14183247164</v>
      </c>
      <c r="G55" s="107">
        <f>IF(ISNUMBER(G37)=TRUE,IF(G37&gt;0,G37/NAgni!G$57*100,"n.a."),"n.a.")</f>
        <v>12685.697967394886</v>
      </c>
      <c r="H55" s="107">
        <f>IF(ISNUMBER(H37)=TRUE,IF(H37&gt;0,H37/NAgni!H$57*100,"n.a."),"n.a.")</f>
        <v>11307.295596977601</v>
      </c>
      <c r="I55" s="107">
        <f>IF(ISNUMBER(I37)=TRUE,IF(I37&gt;0,I37/NAgni!I$57*100,"n.a."),"n.a.")</f>
        <v>11158.348126274836</v>
      </c>
      <c r="J55" s="107">
        <f>IF(ISNUMBER(J37)=TRUE,IF(J37&gt;0,J37/NAgni!J$57*100,"n.a."),"n.a.")</f>
        <v>11358.949803591464</v>
      </c>
      <c r="K55" s="107">
        <f>IF(ISNUMBER(K37)=TRUE,IF(K37&gt;0,K37/NAgni!K$57*100,"n.a."),"n.a.")</f>
        <v>10775.365416773553</v>
      </c>
      <c r="L55" s="107">
        <f>IF(ISNUMBER(L37)=TRUE,IF(L37&gt;0,L37/NAgni!L$57*100,"n.a."),"n.a.")</f>
        <v>10155.057766557951</v>
      </c>
      <c r="M55" s="107">
        <f>IF(ISNUMBER(M37)=TRUE,IF(M37&gt;0,M37/NAgni!M$57*100,"n.a."),"n.a.")</f>
        <v>10111.574799365082</v>
      </c>
      <c r="N55" s="107">
        <f>IF(ISNUMBER(N37)=TRUE,IF(N37&gt;0,N37/NAgni!N$57*100,"n.a."),"n.a.")</f>
        <v>10445.882256261488</v>
      </c>
      <c r="O55" s="107">
        <f>IF(ISNUMBER(O37)=TRUE,IF(O37&gt;0,O37/NAgni!O$57*100,"n.a."),"n.a.")</f>
        <v>10273.401224918121</v>
      </c>
      <c r="P55" s="107">
        <f>IF(ISNUMBER(P37)=TRUE,IF(P37&gt;0,P37/NAgni!P$57*100,"n.a."),"n.a.")</f>
        <v>9912.9664782776254</v>
      </c>
      <c r="Q55" s="107">
        <f>IF(ISNUMBER(Q37)=TRUE,IF(Q37&gt;0,Q37/NAgni!Q$57*100,"n.a."),"n.a.")</f>
        <v>10045.224362509141</v>
      </c>
      <c r="R55" s="107">
        <f>IF(ISNUMBER(R37)=TRUE,IF(R37&gt;0,R37/NAgni!R$57*100,"n.a."),"n.a.")</f>
        <v>10536.345110826478</v>
      </c>
      <c r="S55" s="107">
        <f>IF(ISNUMBER(S37)=TRUE,IF(S37&gt;0,S37/NAgni!S$57*100,"n.a."),"n.a.")</f>
        <v>11196.463301419672</v>
      </c>
      <c r="T55" s="107">
        <f>IF(ISNUMBER(T37)=TRUE,IF(T37&gt;0,T37/NAgni!T$57*100,"n.a."),"n.a.")</f>
        <v>11283.936360669255</v>
      </c>
      <c r="U55" s="107">
        <f>IF(ISNUMBER(U37)=TRUE,IF(U37&gt;0,U37/NAgni!U$57*100,"n.a."),"n.a.")</f>
        <v>11011.509017185608</v>
      </c>
      <c r="V55" s="107">
        <f>IF(ISNUMBER(V37)=TRUE,IF(V37&gt;0,V37/NAgni!V$57*100,"n.a."),"n.a.")</f>
        <v>10996.897275985692</v>
      </c>
    </row>
    <row r="56" spans="1:22" x14ac:dyDescent="0.2">
      <c r="A56" s="1">
        <v>1.2</v>
      </c>
      <c r="B56" s="54" t="s">
        <v>308</v>
      </c>
      <c r="C56" s="107">
        <f>IF(ISNUMBER(C38)=TRUE,IF(C38&gt;0,C38/NAgni!C$57*100,"n.a."),"n.a.")</f>
        <v>6490.4424413746128</v>
      </c>
      <c r="D56" s="107">
        <f>IF(ISNUMBER(D38)=TRUE,IF(D38&gt;0,D38/NAgni!D$57*100,"n.a."),"n.a.")</f>
        <v>6404.4942075357994</v>
      </c>
      <c r="E56" s="107">
        <f>IF(ISNUMBER(E38)=TRUE,IF(E38&gt;0,E38/NAgni!E$57*100,"n.a."),"n.a.")</f>
        <v>6620.549649493526</v>
      </c>
      <c r="F56" s="107">
        <f>IF(ISNUMBER(F38)=TRUE,IF(F38&gt;0,F38/NAgni!F$57*100,"n.a."),"n.a.")</f>
        <v>6352.9467240852091</v>
      </c>
      <c r="G56" s="107">
        <f>IF(ISNUMBER(G38)=TRUE,IF(G38&gt;0,G38/NAgni!G$57*100,"n.a."),"n.a.")</f>
        <v>6284.4619120320858</v>
      </c>
      <c r="H56" s="107">
        <f>IF(ISNUMBER(H38)=TRUE,IF(H38&gt;0,H38/NAgni!H$57*100,"n.a."),"n.a.")</f>
        <v>5983.299076545326</v>
      </c>
      <c r="I56" s="107">
        <f>IF(ISNUMBER(I38)=TRUE,IF(I38&gt;0,I38/NAgni!I$57*100,"n.a."),"n.a.")</f>
        <v>5785.3832451122262</v>
      </c>
      <c r="J56" s="107">
        <f>IF(ISNUMBER(J38)=TRUE,IF(J38&gt;0,J38/NAgni!J$57*100,"n.a."),"n.a.")</f>
        <v>5716.543633749945</v>
      </c>
      <c r="K56" s="107">
        <f>IF(ISNUMBER(K38)=TRUE,IF(K38&gt;0,K38/NAgni!K$57*100,"n.a."),"n.a.")</f>
        <v>5408.0685652428965</v>
      </c>
      <c r="L56" s="107">
        <f>IF(ISNUMBER(L38)=TRUE,IF(L38&gt;0,L38/NAgni!L$57*100,"n.a."),"n.a.")</f>
        <v>5239.8731541685102</v>
      </c>
      <c r="M56" s="107">
        <f>IF(ISNUMBER(M38)=TRUE,IF(M38&gt;0,M38/NAgni!M$57*100,"n.a."),"n.a.")</f>
        <v>5391.1257049521919</v>
      </c>
      <c r="N56" s="107">
        <f>IF(ISNUMBER(N38)=TRUE,IF(N38&gt;0,N38/NAgni!N$57*100,"n.a."),"n.a.")</f>
        <v>5430.2990469042816</v>
      </c>
      <c r="O56" s="107">
        <f>IF(ISNUMBER(O38)=TRUE,IF(O38&gt;0,O38/NAgni!O$57*100,"n.a."),"n.a.")</f>
        <v>5298.1364480901484</v>
      </c>
      <c r="P56" s="107">
        <f>IF(ISNUMBER(P38)=TRUE,IF(P38&gt;0,P38/NAgni!P$57*100,"n.a."),"n.a.")</f>
        <v>5426.0019532599817</v>
      </c>
      <c r="Q56" s="107">
        <f>IF(ISNUMBER(Q38)=TRUE,IF(Q38&gt;0,Q38/NAgni!Q$57*100,"n.a."),"n.a.")</f>
        <v>5860.3253543642477</v>
      </c>
      <c r="R56" s="107">
        <f>IF(ISNUMBER(R38)=TRUE,IF(R38&gt;0,R38/NAgni!R$57*100,"n.a."),"n.a.")</f>
        <v>6555.359179702401</v>
      </c>
      <c r="S56" s="107">
        <f>IF(ISNUMBER(S38)=TRUE,IF(S38&gt;0,S38/NAgni!S$57*100,"n.a."),"n.a.")</f>
        <v>7113.3293882026028</v>
      </c>
      <c r="T56" s="107">
        <f>IF(ISNUMBER(T38)=TRUE,IF(T38&gt;0,T38/NAgni!T$57*100,"n.a."),"n.a.")</f>
        <v>7283.7688637797828</v>
      </c>
      <c r="U56" s="107">
        <f>IF(ISNUMBER(U38)=TRUE,IF(U38&gt;0,U38/NAgni!U$57*100,"n.a."),"n.a.")</f>
        <v>7121.5419948401322</v>
      </c>
      <c r="V56" s="107">
        <f>IF(ISNUMBER(V38)=TRUE,IF(V38&gt;0,V38/NAgni!V$57*100,"n.a."),"n.a.")</f>
        <v>7041.6629752063482</v>
      </c>
    </row>
    <row r="57" spans="1:22" x14ac:dyDescent="0.2">
      <c r="A57" s="1">
        <v>1.3</v>
      </c>
      <c r="B57" t="s">
        <v>15</v>
      </c>
      <c r="C57" s="107">
        <f>IF(ISNUMBER(C39)=TRUE,IF(C39&gt;0,C39/NAgni!C$57*100,"n.a."),"n.a.")</f>
        <v>19765.771904121564</v>
      </c>
      <c r="D57" s="107">
        <f>IF(ISNUMBER(D39)=TRUE,IF(D39&gt;0,D39/NAgni!D$57*100,"n.a."),"n.a.")</f>
        <v>20552.724339193024</v>
      </c>
      <c r="E57" s="107">
        <f>IF(ISNUMBER(E39)=TRUE,IF(E39&gt;0,E39/NAgni!E$57*100,"n.a."),"n.a.")</f>
        <v>21032.033031194995</v>
      </c>
      <c r="F57" s="107">
        <f>IF(ISNUMBER(F39)=TRUE,IF(F39&gt;0,F39/NAgni!F$57*100,"n.a."),"n.a.")</f>
        <v>21306.461591356525</v>
      </c>
      <c r="G57" s="107">
        <f>IF(ISNUMBER(G39)=TRUE,IF(G39&gt;0,G39/NAgni!G$57*100,"n.a."),"n.a.")</f>
        <v>21863.144340981064</v>
      </c>
      <c r="H57" s="107">
        <f>IF(ISNUMBER(H39)=TRUE,IF(H39&gt;0,H39/NAgni!H$57*100,"n.a."),"n.a.")</f>
        <v>21643.143950864782</v>
      </c>
      <c r="I57" s="107">
        <f>IF(ISNUMBER(I39)=TRUE,IF(I39&gt;0,I39/NAgni!I$57*100,"n.a."),"n.a.")</f>
        <v>20019.960327096793</v>
      </c>
      <c r="J57" s="107">
        <f>IF(ISNUMBER(J39)=TRUE,IF(J39&gt;0,J39/NAgni!J$57*100,"n.a."),"n.a.")</f>
        <v>20181.421938891523</v>
      </c>
      <c r="K57" s="107">
        <f>IF(ISNUMBER(K39)=TRUE,IF(K39&gt;0,K39/NAgni!K$57*100,"n.a."),"n.a.")</f>
        <v>18557.149318605054</v>
      </c>
      <c r="L57" s="107">
        <f>IF(ISNUMBER(L39)=TRUE,IF(L39&gt;0,L39/NAgni!L$57*100,"n.a."),"n.a.")</f>
        <v>18377.677865069989</v>
      </c>
      <c r="M57" s="107">
        <f>IF(ISNUMBER(M39)=TRUE,IF(M39&gt;0,M39/NAgni!M$57*100,"n.a."),"n.a.")</f>
        <v>17864.492522586384</v>
      </c>
      <c r="N57" s="107">
        <f>IF(ISNUMBER(N39)=TRUE,IF(N39&gt;0,N39/NAgni!N$57*100,"n.a."),"n.a.")</f>
        <v>16763.23313482491</v>
      </c>
      <c r="O57" s="107">
        <f>IF(ISNUMBER(O39)=TRUE,IF(O39&gt;0,O39/NAgni!O$57*100,"n.a."),"n.a.")</f>
        <v>16611.357231194525</v>
      </c>
      <c r="P57" s="107">
        <f>IF(ISNUMBER(P39)=TRUE,IF(P39&gt;0,P39/NAgni!P$57*100,"n.a."),"n.a.")</f>
        <v>16235.894124644221</v>
      </c>
      <c r="Q57" s="107">
        <f>IF(ISNUMBER(Q39)=TRUE,IF(Q39&gt;0,Q39/NAgni!Q$57*100,"n.a."),"n.a.")</f>
        <v>15098.333182151959</v>
      </c>
      <c r="R57" s="107">
        <f>IF(ISNUMBER(R39)=TRUE,IF(R39&gt;0,R39/NAgni!R$57*100,"n.a."),"n.a.")</f>
        <v>15149.164961907449</v>
      </c>
      <c r="S57" s="107">
        <f>IF(ISNUMBER(S39)=TRUE,IF(S39&gt;0,S39/NAgni!S$57*100,"n.a."),"n.a.")</f>
        <v>16717.23534927336</v>
      </c>
      <c r="T57" s="107">
        <f>IF(ISNUMBER(T39)=TRUE,IF(T39&gt;0,T39/NAgni!T$57*100,"n.a."),"n.a.")</f>
        <v>18019.77604925416</v>
      </c>
      <c r="U57" s="107">
        <f>IF(ISNUMBER(U39)=TRUE,IF(U39&gt;0,U39/NAgni!U$57*100,"n.a."),"n.a.")</f>
        <v>18652.98605425116</v>
      </c>
      <c r="V57" s="107">
        <f>IF(ISNUMBER(V39)=TRUE,IF(V39&gt;0,V39/NAgni!V$57*100,"n.a."),"n.a.")</f>
        <v>18919.207388723647</v>
      </c>
    </row>
    <row r="58" spans="1:22" x14ac:dyDescent="0.2">
      <c r="A58" s="1">
        <v>1.4</v>
      </c>
      <c r="B58" t="s">
        <v>578</v>
      </c>
      <c r="C58" s="107" t="str">
        <f>IF(ISNUMBER(C40)=TRUE,IF(C40&gt;0,C40/NAgni!C$57*100,"n.a."),"n.a.")</f>
        <v>n.a.</v>
      </c>
      <c r="D58" s="107" t="str">
        <f>IF(ISNUMBER(D40)=TRUE,IF(D40&gt;0,D40/NAgni!D$57*100,"n.a."),"n.a.")</f>
        <v>n.a.</v>
      </c>
      <c r="E58" s="107">
        <f>IF(ISNUMBER(E40)=TRUE,IF(E40&gt;0,E40/NAgni!E$57*100,"n.a."),"n.a.")</f>
        <v>24928.300671843743</v>
      </c>
      <c r="F58" s="107">
        <f>IF(ISNUMBER(F40)=TRUE,IF(F40&gt;0,F40/NAgni!F$57*100,"n.a."),"n.a.")</f>
        <v>16828.731323545304</v>
      </c>
      <c r="G58" s="107">
        <f>IF(ISNUMBER(G40)=TRUE,IF(G40&gt;0,G40/NAgni!G$57*100,"n.a."),"n.a.")</f>
        <v>22521.323115309304</v>
      </c>
      <c r="H58" s="107">
        <f>IF(ISNUMBER(H40)=TRUE,IF(H40&gt;0,H40/NAgni!H$57*100,"n.a."),"n.a.")</f>
        <v>22127.54897819972</v>
      </c>
      <c r="I58" s="107">
        <f>IF(ISNUMBER(I40)=TRUE,IF(I40&gt;0,I40/NAgni!I$57*100,"n.a."),"n.a.")</f>
        <v>20429.075055049681</v>
      </c>
      <c r="J58" s="107">
        <f>IF(ISNUMBER(J40)=TRUE,IF(J40&gt;0,J40/NAgni!J$57*100,"n.a."),"n.a.")</f>
        <v>20248.314949227992</v>
      </c>
      <c r="K58" s="107">
        <f>IF(ISNUMBER(K40)=TRUE,IF(K40&gt;0,K40/NAgni!K$57*100,"n.a."),"n.a.")</f>
        <v>16779.077123325955</v>
      </c>
      <c r="L58" s="107">
        <f>IF(ISNUMBER(L40)=TRUE,IF(L40&gt;0,L40/NAgni!L$57*100,"n.a."),"n.a.")</f>
        <v>17748.502440353011</v>
      </c>
      <c r="M58" s="107">
        <f>IF(ISNUMBER(M40)=TRUE,IF(M40&gt;0,M40/NAgni!M$57*100,"n.a."),"n.a.")</f>
        <v>16330.005544992557</v>
      </c>
      <c r="N58" s="107">
        <f>IF(ISNUMBER(N40)=TRUE,IF(N40&gt;0,N40/NAgni!N$57*100,"n.a."),"n.a.")</f>
        <v>15506.294495240338</v>
      </c>
      <c r="O58" s="107">
        <f>IF(ISNUMBER(O40)=TRUE,IF(O40&gt;0,O40/NAgni!O$57*100,"n.a."),"n.a.")</f>
        <v>15220.254697862736</v>
      </c>
      <c r="P58" s="107">
        <f>IF(ISNUMBER(P40)=TRUE,IF(P40&gt;0,P40/NAgni!P$57*100,"n.a."),"n.a.")</f>
        <v>15223.579390794835</v>
      </c>
      <c r="Q58" s="107">
        <f>IF(ISNUMBER(Q40)=TRUE,IF(Q40&gt;0,Q40/NAgni!Q$57*100,"n.a."),"n.a.")</f>
        <v>14294.922345647725</v>
      </c>
      <c r="R58" s="107">
        <f>IF(ISNUMBER(R40)=TRUE,IF(R40&gt;0,R40/NAgni!R$57*100,"n.a."),"n.a.")</f>
        <v>13959.639815596844</v>
      </c>
      <c r="S58" s="107">
        <f>IF(ISNUMBER(S40)=TRUE,IF(S40&gt;0,S40/NAgni!S$57*100,"n.a."),"n.a.")</f>
        <v>16038.773298834602</v>
      </c>
      <c r="T58" s="107">
        <f>IF(ISNUMBER(T40)=TRUE,IF(T40&gt;0,T40/NAgni!T$57*100,"n.a."),"n.a.")</f>
        <v>15404.627784011893</v>
      </c>
      <c r="U58" s="107">
        <f>IF(ISNUMBER(U40)=TRUE,IF(U40&gt;0,U40/NAgni!U$57*100,"n.a."),"n.a.")</f>
        <v>15298.49127176714</v>
      </c>
      <c r="V58" s="107">
        <f>IF(ISNUMBER(V40)=TRUE,IF(V40&gt;0,V40/NAgni!V$57*100,"n.a."),"n.a.")</f>
        <v>16268.53382765029</v>
      </c>
    </row>
    <row r="59" spans="1:22" x14ac:dyDescent="0.2">
      <c r="A59" s="44" t="s">
        <v>297</v>
      </c>
      <c r="B59" s="54" t="s">
        <v>293</v>
      </c>
      <c r="C59" s="107">
        <f>IF(ISNUMBER(C41)=TRUE,IF(C41&gt;0,C41/NAgni!C$57*100,"n.a."),"n.a.")</f>
        <v>26321.477892125789</v>
      </c>
      <c r="D59" s="107">
        <f>IF(ISNUMBER(D41)=TRUE,IF(D41&gt;0,D41/NAgni!D$57*100,"n.a."),"n.a.")</f>
        <v>24231.425793899874</v>
      </c>
      <c r="E59" s="107">
        <f>IF(ISNUMBER(E41)=TRUE,IF(E41&gt;0,E41/NAgni!E$57*100,"n.a."),"n.a.")</f>
        <v>23563.201006543612</v>
      </c>
      <c r="F59" s="107">
        <f>IF(ISNUMBER(F41)=TRUE,IF(F41&gt;0,F41/NAgni!F$57*100,"n.a."),"n.a.")</f>
        <v>24235.841694794985</v>
      </c>
      <c r="G59" s="107">
        <f>IF(ISNUMBER(G41)=TRUE,IF(G41&gt;0,G41/NAgni!G$57*100,"n.a."),"n.a.")</f>
        <v>24848.041580435951</v>
      </c>
      <c r="H59" s="107">
        <f>IF(ISNUMBER(H41)=TRUE,IF(H41&gt;0,H41/NAgni!H$57*100,"n.a."),"n.a.")</f>
        <v>25282.94219713689</v>
      </c>
      <c r="I59" s="107">
        <f>IF(ISNUMBER(I41)=TRUE,IF(I41&gt;0,I41/NAgni!I$57*100,"n.a."),"n.a.")</f>
        <v>24207.744700541807</v>
      </c>
      <c r="J59" s="107">
        <f>IF(ISNUMBER(J41)=TRUE,IF(J41&gt;0,J41/NAgni!J$57*100,"n.a."),"n.a.")</f>
        <v>22327.802205114382</v>
      </c>
      <c r="K59" s="107">
        <f>IF(ISNUMBER(K41)=TRUE,IF(K41&gt;0,K41/NAgni!K$57*100,"n.a."),"n.a.")</f>
        <v>23511.420036569532</v>
      </c>
      <c r="L59" s="107">
        <f>IF(ISNUMBER(L41)=TRUE,IF(L41&gt;0,L41/NAgni!L$57*100,"n.a."),"n.a.")</f>
        <v>23415.32117668815</v>
      </c>
      <c r="M59" s="107">
        <f>IF(ISNUMBER(M41)=TRUE,IF(M41&gt;0,M41/NAgni!M$57*100,"n.a."),"n.a.")</f>
        <v>25525.733155088888</v>
      </c>
      <c r="N59" s="107">
        <f>IF(ISNUMBER(N41)=TRUE,IF(N41&gt;0,N41/NAgni!N$57*100,"n.a."),"n.a.")</f>
        <v>26032.361731303397</v>
      </c>
      <c r="O59" s="107">
        <f>IF(ISNUMBER(O41)=TRUE,IF(O41&gt;0,O41/NAgni!O$57*100,"n.a."),"n.a.")</f>
        <v>28003.018678693563</v>
      </c>
      <c r="P59" s="107">
        <f>IF(ISNUMBER(P41)=TRUE,IF(P41&gt;0,P41/NAgni!P$57*100,"n.a."),"n.a.")</f>
        <v>21866.521550049332</v>
      </c>
      <c r="Q59" s="107">
        <f>IF(ISNUMBER(Q41)=TRUE,IF(Q41&gt;0,Q41/NAgni!Q$57*100,"n.a."),"n.a.")</f>
        <v>21680.822147530744</v>
      </c>
      <c r="R59" s="107">
        <f>IF(ISNUMBER(R41)=TRUE,IF(R41&gt;0,R41/NAgni!R$57*100,"n.a."),"n.a.")</f>
        <v>22421.249389648438</v>
      </c>
      <c r="S59" s="107">
        <f>IF(ISNUMBER(S41)=TRUE,IF(S41&gt;0,S41/NAgni!S$57*100,"n.a."),"n.a.")</f>
        <v>22358.637318028726</v>
      </c>
      <c r="T59" s="107">
        <f>IF(ISNUMBER(T41)=TRUE,IF(T41&gt;0,T41/NAgni!T$57*100,"n.a."),"n.a.")</f>
        <v>23518.452250864146</v>
      </c>
      <c r="U59" s="107">
        <f>IF(ISNUMBER(U41)=TRUE,IF(U41&gt;0,U41/NAgni!U$57*100,"n.a."),"n.a.")</f>
        <v>24332.329894182581</v>
      </c>
      <c r="V59" s="107">
        <f>IF(ISNUMBER(V41)=TRUE,IF(V41&gt;0,V41/NAgni!V$57*100,"n.a."),"n.a.")</f>
        <v>24907.927015562702</v>
      </c>
    </row>
    <row r="60" spans="1:22" x14ac:dyDescent="0.2">
      <c r="A60" s="44" t="s">
        <v>298</v>
      </c>
      <c r="B60" s="54" t="s">
        <v>538</v>
      </c>
      <c r="C60" s="107">
        <f>IF(ISNUMBER(C42)=TRUE,IF(C42&gt;0,C42/NAgni!C$57*100,"n.a."),"n.a.")</f>
        <v>15601.723777378436</v>
      </c>
      <c r="D60" s="107">
        <f>IF(ISNUMBER(D42)=TRUE,IF(D42&gt;0,D42/NAgni!D$57*100,"n.a."),"n.a.")</f>
        <v>13474.547281836683</v>
      </c>
      <c r="E60" s="107">
        <f>IF(ISNUMBER(E42)=TRUE,IF(E42&gt;0,E42/NAgni!E$57*100,"n.a."),"n.a.")</f>
        <v>11584.524050262744</v>
      </c>
      <c r="F60" s="107">
        <f>IF(ISNUMBER(F42)=TRUE,IF(F42&gt;0,F42/NAgni!F$57*100,"n.a."),"n.a.")</f>
        <v>14866.151240989004</v>
      </c>
      <c r="G60" s="107">
        <f>IF(ISNUMBER(G42)=TRUE,IF(G42&gt;0,G42/NAgni!G$57*100,"n.a."),"n.a.")</f>
        <v>18968.993368954852</v>
      </c>
      <c r="H60" s="107">
        <f>IF(ISNUMBER(H42)=TRUE,IF(H42&gt;0,H42/NAgni!H$57*100,"n.a."),"n.a.")</f>
        <v>19110.273148229317</v>
      </c>
      <c r="I60" s="107">
        <f>IF(ISNUMBER(I42)=TRUE,IF(I42&gt;0,I42/NAgni!I$57*100,"n.a."),"n.a.")</f>
        <v>18296.010302267605</v>
      </c>
      <c r="J60" s="107">
        <f>IF(ISNUMBER(J42)=TRUE,IF(J42&gt;0,J42/NAgni!J$57*100,"n.a."),"n.a.")</f>
        <v>19163.193909444461</v>
      </c>
      <c r="K60" s="107">
        <f>IF(ISNUMBER(K42)=TRUE,IF(K42&gt;0,K42/NAgni!K$57*100,"n.a."),"n.a.")</f>
        <v>17235.676856583188</v>
      </c>
      <c r="L60" s="107">
        <f>IF(ISNUMBER(L42)=TRUE,IF(L42&gt;0,L42/NAgni!L$57*100,"n.a."),"n.a.")</f>
        <v>16368.097427696051</v>
      </c>
      <c r="M60" s="107">
        <f>IF(ISNUMBER(M42)=TRUE,IF(M42&gt;0,M42/NAgni!M$57*100,"n.a."),"n.a.")</f>
        <v>17095.568286869275</v>
      </c>
      <c r="N60" s="107">
        <f>IF(ISNUMBER(N42)=TRUE,IF(N42&gt;0,N42/NAgni!N$57*100,"n.a."),"n.a.")</f>
        <v>17337.769503751424</v>
      </c>
      <c r="O60" s="107">
        <f>IF(ISNUMBER(O42)=TRUE,IF(O42&gt;0,O42/NAgni!O$57*100,"n.a."),"n.a.")</f>
        <v>14867.140495622669</v>
      </c>
      <c r="P60" s="107">
        <f>IF(ISNUMBER(P42)=TRUE,IF(P42&gt;0,P42/NAgni!P$57*100,"n.a."),"n.a.")</f>
        <v>14904.617121435887</v>
      </c>
      <c r="Q60" s="107">
        <f>IF(ISNUMBER(Q42)=TRUE,IF(Q42&gt;0,Q42/NAgni!Q$57*100,"n.a."),"n.a.")</f>
        <v>13661.50445106472</v>
      </c>
      <c r="R60" s="107">
        <f>IF(ISNUMBER(R42)=TRUE,IF(R42&gt;0,R42/NAgni!R$57*100,"n.a."),"n.a.")</f>
        <v>16195.354830583447</v>
      </c>
      <c r="S60" s="107">
        <f>IF(ISNUMBER(S42)=TRUE,IF(S42&gt;0,S42/NAgni!S$57*100,"n.a."),"n.a.")</f>
        <v>15119.213837135228</v>
      </c>
      <c r="T60" s="107">
        <f>IF(ISNUMBER(T42)=TRUE,IF(T42&gt;0,T42/NAgni!T$57*100,"n.a."),"n.a.")</f>
        <v>15607.268323955223</v>
      </c>
      <c r="U60" s="107">
        <f>IF(ISNUMBER(U42)=TRUE,IF(U42&gt;0,U42/NAgni!U$57*100,"n.a."),"n.a.")</f>
        <v>15804.691897212802</v>
      </c>
      <c r="V60" s="107">
        <f>IF(ISNUMBER(V42)=TRUE,IF(V42&gt;0,V42/NAgni!V$57*100,"n.a."),"n.a.")</f>
        <v>16237.821510852684</v>
      </c>
    </row>
    <row r="61" spans="1:22" x14ac:dyDescent="0.2">
      <c r="A61" s="44" t="s">
        <v>66</v>
      </c>
      <c r="B61" s="54" t="s">
        <v>294</v>
      </c>
      <c r="C61" s="107">
        <f>IF(ISNUMBER(C43)=TRUE,IF(C43&gt;0,C43/NAgni!C$57*100,"n.a."),"n.a.")</f>
        <v>18929.092908597828</v>
      </c>
      <c r="D61" s="107">
        <f>IF(ISNUMBER(D43)=TRUE,IF(D43&gt;0,D43/NAgni!D$57*100,"n.a."),"n.a.")</f>
        <v>19044.97620774377</v>
      </c>
      <c r="E61" s="107">
        <f>IF(ISNUMBER(E43)=TRUE,IF(E43&gt;0,E43/NAgni!E$57*100,"n.a."),"n.a.")</f>
        <v>19165.728716650909</v>
      </c>
      <c r="F61" s="107">
        <f>IF(ISNUMBER(F43)=TRUE,IF(F43&gt;0,F43/NAgni!F$57*100,"n.a."),"n.a.")</f>
        <v>19831.245986393704</v>
      </c>
      <c r="G61" s="107">
        <f>IF(ISNUMBER(G43)=TRUE,IF(G43&gt;0,G43/NAgni!G$57*100,"n.a."),"n.a.")</f>
        <v>19645.024656213056</v>
      </c>
      <c r="H61" s="107">
        <f>IF(ISNUMBER(H43)=TRUE,IF(H43&gt;0,H43/NAgni!H$57*100,"n.a."),"n.a.")</f>
        <v>20215.597560345381</v>
      </c>
      <c r="I61" s="107">
        <f>IF(ISNUMBER(I43)=TRUE,IF(I43&gt;0,I43/NAgni!I$57*100,"n.a."),"n.a.")</f>
        <v>20354.488011116824</v>
      </c>
      <c r="J61" s="107">
        <f>IF(ISNUMBER(J43)=TRUE,IF(J43&gt;0,J43/NAgni!J$57*100,"n.a."),"n.a.")</f>
        <v>20237.94134566408</v>
      </c>
      <c r="K61" s="107">
        <f>IF(ISNUMBER(K43)=TRUE,IF(K43&gt;0,K43/NAgni!K$57*100,"n.a."),"n.a.")</f>
        <v>18867.606806996231</v>
      </c>
      <c r="L61" s="107">
        <f>IF(ISNUMBER(L43)=TRUE,IF(L43&gt;0,L43/NAgni!L$57*100,"n.a."),"n.a.")</f>
        <v>17974.275336424667</v>
      </c>
      <c r="M61" s="107">
        <f>IF(ISNUMBER(M43)=TRUE,IF(M43&gt;0,M43/NAgni!M$57*100,"n.a."),"n.a.")</f>
        <v>17419.267330859908</v>
      </c>
      <c r="N61" s="107">
        <f>IF(ISNUMBER(N43)=TRUE,IF(N43&gt;0,N43/NAgni!N$57*100,"n.a."),"n.a.")</f>
        <v>17256.233571382978</v>
      </c>
      <c r="O61" s="107">
        <f>IF(ISNUMBER(O43)=TRUE,IF(O43&gt;0,O43/NAgni!O$57*100,"n.a."),"n.a.")</f>
        <v>16857.472812378015</v>
      </c>
      <c r="P61" s="107">
        <f>IF(ISNUMBER(P43)=TRUE,IF(P43&gt;0,P43/NAgni!P$57*100,"n.a."),"n.a.")</f>
        <v>16389.34701643189</v>
      </c>
      <c r="Q61" s="107">
        <f>IF(ISNUMBER(Q43)=TRUE,IF(Q43&gt;0,Q43/NAgni!Q$57*100,"n.a."),"n.a.")</f>
        <v>17619.320008046074</v>
      </c>
      <c r="R61" s="107">
        <f>IF(ISNUMBER(R43)=TRUE,IF(R43&gt;0,R43/NAgni!R$57*100,"n.a."),"n.a.")</f>
        <v>17492.647874160437</v>
      </c>
      <c r="S61" s="107">
        <f>IF(ISNUMBER(S43)=TRUE,IF(S43&gt;0,S43/NAgni!S$57*100,"n.a."),"n.a.")</f>
        <v>18763.008978845217</v>
      </c>
      <c r="T61" s="107">
        <f>IF(ISNUMBER(T43)=TRUE,IF(T43&gt;0,T43/NAgni!T$57*100,"n.a."),"n.a.")</f>
        <v>19201.89530812261</v>
      </c>
      <c r="U61" s="107">
        <f>IF(ISNUMBER(U43)=TRUE,IF(U43&gt;0,U43/NAgni!U$57*100,"n.a."),"n.a.")</f>
        <v>19534.856558140171</v>
      </c>
      <c r="V61" s="107">
        <f>IF(ISNUMBER(V43)=TRUE,IF(V43&gt;0,V43/NAgni!V$57*100,"n.a."),"n.a.")</f>
        <v>19823.350950118966</v>
      </c>
    </row>
    <row r="62" spans="1:22" x14ac:dyDescent="0.2">
      <c r="A62" s="44" t="s">
        <v>67</v>
      </c>
      <c r="B62" s="54" t="s">
        <v>16</v>
      </c>
      <c r="C62" s="107">
        <f>IF(ISNUMBER(C44)=TRUE,IF(C44&gt;0,C44/NAgni!C$57*100,"n.a."),"n.a.")</f>
        <v>13911.792962434776</v>
      </c>
      <c r="D62" s="107">
        <f>IF(ISNUMBER(D44)=TRUE,IF(D44&gt;0,D44/NAgni!D$57*100,"n.a."),"n.a.")</f>
        <v>13872.825135260717</v>
      </c>
      <c r="E62" s="107">
        <f>IF(ISNUMBER(E44)=TRUE,IF(E44&gt;0,E44/NAgni!E$57*100,"n.a."),"n.a.")</f>
        <v>13947.879453953878</v>
      </c>
      <c r="F62" s="107">
        <f>IF(ISNUMBER(F44)=TRUE,IF(F44&gt;0,F44/NAgni!F$57*100,"n.a."),"n.a.")</f>
        <v>15417.506753436101</v>
      </c>
      <c r="G62" s="107">
        <f>IF(ISNUMBER(G44)=TRUE,IF(G44&gt;0,G44/NAgni!G$57*100,"n.a."),"n.a.")</f>
        <v>15733.198850171029</v>
      </c>
      <c r="H62" s="107">
        <f>IF(ISNUMBER(H44)=TRUE,IF(H44&gt;0,H44/NAgni!H$57*100,"n.a."),"n.a.")</f>
        <v>14641.733814542204</v>
      </c>
      <c r="I62" s="107">
        <f>IF(ISNUMBER(I44)=TRUE,IF(I44&gt;0,I44/NAgni!I$57*100,"n.a."),"n.a.")</f>
        <v>13396.045920274821</v>
      </c>
      <c r="J62" s="107">
        <f>IF(ISNUMBER(J44)=TRUE,IF(J44&gt;0,J44/NAgni!J$57*100,"n.a."),"n.a.")</f>
        <v>13657.748166961168</v>
      </c>
      <c r="K62" s="107">
        <f>IF(ISNUMBER(K44)=TRUE,IF(K44&gt;0,K44/NAgni!K$57*100,"n.a."),"n.a.")</f>
        <v>12764.546088621368</v>
      </c>
      <c r="L62" s="107">
        <f>IF(ISNUMBER(L44)=TRUE,IF(L44&gt;0,L44/NAgni!L$57*100,"n.a."),"n.a.")</f>
        <v>12014.759948329938</v>
      </c>
      <c r="M62" s="107">
        <f>IF(ISNUMBER(M44)=TRUE,IF(M44&gt;0,M44/NAgni!M$57*100,"n.a."),"n.a.")</f>
        <v>12075.438246226222</v>
      </c>
      <c r="N62" s="107">
        <f>IF(ISNUMBER(N44)=TRUE,IF(N44&gt;0,N44/NAgni!N$57*100,"n.a."),"n.a.")</f>
        <v>12971.461596424671</v>
      </c>
      <c r="O62" s="107">
        <f>IF(ISNUMBER(O44)=TRUE,IF(O44&gt;0,O44/NAgni!O$57*100,"n.a."),"n.a.")</f>
        <v>12807.711507638256</v>
      </c>
      <c r="P62" s="107">
        <f>IF(ISNUMBER(P44)=TRUE,IF(P44&gt;0,P44/NAgni!P$57*100,"n.a."),"n.a.")</f>
        <v>12453.591490642213</v>
      </c>
      <c r="Q62" s="107">
        <f>IF(ISNUMBER(Q44)=TRUE,IF(Q44&gt;0,Q44/NAgni!Q$57*100,"n.a."),"n.a.")</f>
        <v>12010.175995300604</v>
      </c>
      <c r="R62" s="107">
        <f>IF(ISNUMBER(R44)=TRUE,IF(R44&gt;0,R44/NAgni!R$57*100,"n.a."),"n.a.")</f>
        <v>12812.359572242041</v>
      </c>
      <c r="S62" s="107">
        <f>IF(ISNUMBER(S44)=TRUE,IF(S44&gt;0,S44/NAgni!S$57*100,"n.a."),"n.a.")</f>
        <v>13423.528846746809</v>
      </c>
      <c r="T62" s="107">
        <f>IF(ISNUMBER(T44)=TRUE,IF(T44&gt;0,T44/NAgni!T$57*100,"n.a."),"n.a.")</f>
        <v>13650.788551637652</v>
      </c>
      <c r="U62" s="107">
        <f>IF(ISNUMBER(U44)=TRUE,IF(U44&gt;0,U44/NAgni!U$57*100,"n.a."),"n.a.")</f>
        <v>13298.252284369542</v>
      </c>
      <c r="V62" s="107">
        <f>IF(ISNUMBER(V44)=TRUE,IF(V44&gt;0,V44/NAgni!V$57*100,"n.a."),"n.a.")</f>
        <v>13454.20906852826</v>
      </c>
    </row>
    <row r="63" spans="1:22" x14ac:dyDescent="0.2">
      <c r="A63" s="44" t="s">
        <v>68</v>
      </c>
      <c r="B63" s="54" t="s">
        <v>295</v>
      </c>
      <c r="C63" s="107">
        <f>IF(ISNUMBER(C45)=TRUE,IF(C45&gt;0,C45/NAgni!C$57*100,"n.a."),"n.a.")</f>
        <v>7902.8920754015135</v>
      </c>
      <c r="D63" s="107">
        <f>IF(ISNUMBER(D45)=TRUE,IF(D45&gt;0,D45/NAgni!D$57*100,"n.a."),"n.a.")</f>
        <v>7336.8997016635776</v>
      </c>
      <c r="E63" s="107">
        <f>IF(ISNUMBER(E45)=TRUE,IF(E45&gt;0,E45/NAgni!E$57*100,"n.a."),"n.a.")</f>
        <v>8300.7940758426757</v>
      </c>
      <c r="F63" s="107">
        <f>IF(ISNUMBER(F45)=TRUE,IF(F45&gt;0,F45/NAgni!F$57*100,"n.a."),"n.a.")</f>
        <v>8662.223027950884</v>
      </c>
      <c r="G63" s="107">
        <f>IF(ISNUMBER(G45)=TRUE,IF(G45&gt;0,G45/NAgni!G$57*100,"n.a."),"n.a.")</f>
        <v>8784.0159088058244</v>
      </c>
      <c r="H63" s="107">
        <f>IF(ISNUMBER(H45)=TRUE,IF(H45&gt;0,H45/NAgni!H$57*100,"n.a."),"n.a.")</f>
        <v>8323.4379467240979</v>
      </c>
      <c r="I63" s="107">
        <f>IF(ISNUMBER(I45)=TRUE,IF(I45&gt;0,I45/NAgni!I$57*100,"n.a."),"n.a.")</f>
        <v>8208.9084009838825</v>
      </c>
      <c r="J63" s="107">
        <f>IF(ISNUMBER(J45)=TRUE,IF(J45&gt;0,J45/NAgni!J$57*100,"n.a."),"n.a.")</f>
        <v>8234.5828237229689</v>
      </c>
      <c r="K63" s="107">
        <f>IF(ISNUMBER(K45)=TRUE,IF(K45&gt;0,K45/NAgni!K$57*100,"n.a."),"n.a.")</f>
        <v>7660.980740240504</v>
      </c>
      <c r="L63" s="107">
        <f>IF(ISNUMBER(L45)=TRUE,IF(L45&gt;0,L45/NAgni!L$57*100,"n.a."),"n.a.")</f>
        <v>7786.2435173236508</v>
      </c>
      <c r="M63" s="107">
        <f>IF(ISNUMBER(M45)=TRUE,IF(M45&gt;0,M45/NAgni!M$57*100,"n.a."),"n.a.")</f>
        <v>7899.4898930004229</v>
      </c>
      <c r="N63" s="107">
        <f>IF(ISNUMBER(N45)=TRUE,IF(N45&gt;0,N45/NAgni!N$57*100,"n.a."),"n.a.")</f>
        <v>8087.5252952708779</v>
      </c>
      <c r="O63" s="107">
        <f>IF(ISNUMBER(O45)=TRUE,IF(O45&gt;0,O45/NAgni!O$57*100,"n.a."),"n.a.")</f>
        <v>7976.3710199008601</v>
      </c>
      <c r="P63" s="107">
        <f>IF(ISNUMBER(P45)=TRUE,IF(P45&gt;0,P45/NAgni!P$57*100,"n.a."),"n.a.")</f>
        <v>7952.1132125907397</v>
      </c>
      <c r="Q63" s="107">
        <f>IF(ISNUMBER(Q45)=TRUE,IF(Q45&gt;0,Q45/NAgni!Q$57*100,"n.a."),"n.a.")</f>
        <v>8775.1577046808288</v>
      </c>
      <c r="R63" s="107">
        <f>IF(ISNUMBER(R45)=TRUE,IF(R45&gt;0,R45/NAgni!R$57*100,"n.a."),"n.a.")</f>
        <v>9038.9699784263448</v>
      </c>
      <c r="S63" s="107">
        <f>IF(ISNUMBER(S45)=TRUE,IF(S45&gt;0,S45/NAgni!S$57*100,"n.a."),"n.a.")</f>
        <v>9299.6234479774357</v>
      </c>
      <c r="T63" s="107">
        <f>IF(ISNUMBER(T45)=TRUE,IF(T45&gt;0,T45/NAgni!T$57*100,"n.a."),"n.a.")</f>
        <v>9575.82663595741</v>
      </c>
      <c r="U63" s="107">
        <f>IF(ISNUMBER(U45)=TRUE,IF(U45&gt;0,U45/NAgni!U$57*100,"n.a."),"n.a.")</f>
        <v>9765.981196378576</v>
      </c>
      <c r="V63" s="107">
        <f>IF(ISNUMBER(V45)=TRUE,IF(V45&gt;0,V45/NAgni!V$57*100,"n.a."),"n.a.")</f>
        <v>10001.762423920547</v>
      </c>
    </row>
    <row r="64" spans="1:22" x14ac:dyDescent="0.2">
      <c r="A64" s="284" t="s">
        <v>576</v>
      </c>
      <c r="B64" s="285" t="s">
        <v>577</v>
      </c>
      <c r="C64" s="107" t="str">
        <f>IF(ISNUMBER(C46)=TRUE,IF(C46&gt;0,C46/NAgni!C$57*100,"n.a."),"n.a.")</f>
        <v>n.a.</v>
      </c>
      <c r="D64" s="107" t="str">
        <f>IF(ISNUMBER(D46)=TRUE,IF(D46&gt;0,D46/NAgni!D$57*100,"n.a."),"n.a.")</f>
        <v>n.a.</v>
      </c>
      <c r="E64" s="107" t="str">
        <f>IF(ISNUMBER(E46)=TRUE,IF(E46&gt;0,E46/NAgni!E$57*100,"n.a."),"n.a.")</f>
        <v>n.a.</v>
      </c>
      <c r="F64" s="107" t="str">
        <f>IF(ISNUMBER(F46)=TRUE,IF(F46&gt;0,F46/NAgni!F$57*100,"n.a."),"n.a.")</f>
        <v>n.a.</v>
      </c>
      <c r="G64" s="107" t="str">
        <f>IF(ISNUMBER(G46)=TRUE,IF(G46&gt;0,G46/NAgni!G$57*100,"n.a."),"n.a.")</f>
        <v>n.a.</v>
      </c>
      <c r="H64" s="107" t="str">
        <f>IF(ISNUMBER(H46)=TRUE,IF(H46&gt;0,H46/NAgni!H$57*100,"n.a."),"n.a.")</f>
        <v>n.a.</v>
      </c>
      <c r="I64" s="107" t="str">
        <f>IF(ISNUMBER(I46)=TRUE,IF(I46&gt;0,I46/NAgni!I$57*100,"n.a."),"n.a.")</f>
        <v>n.a.</v>
      </c>
      <c r="J64" s="107">
        <f>IF(ISNUMBER(J46)=TRUE,IF(J46&gt;0,J46/NAgni!J$57*100,"n.a."),"n.a.")</f>
        <v>23645.759801143649</v>
      </c>
      <c r="K64" s="107">
        <f>IF(ISNUMBER(K46)=TRUE,IF(K46&gt;0,K46/NAgni!K$57*100,"n.a."),"n.a.")</f>
        <v>20532.472279952784</v>
      </c>
      <c r="L64" s="107">
        <f>IF(ISNUMBER(L46)=TRUE,IF(L46&gt;0,L46/NAgni!L$57*100,"n.a."),"n.a.")</f>
        <v>21688.179136503939</v>
      </c>
      <c r="M64" s="107">
        <f>IF(ISNUMBER(M46)=TRUE,IF(M46&gt;0,M46/NAgni!M$57*100,"n.a."),"n.a.")</f>
        <v>22275.517290261425</v>
      </c>
      <c r="N64" s="107">
        <f>IF(ISNUMBER(N46)=TRUE,IF(N46&gt;0,N46/NAgni!N$57*100,"n.a."),"n.a.")</f>
        <v>21711.991129919039</v>
      </c>
      <c r="O64" s="107">
        <f>IF(ISNUMBER(O46)=TRUE,IF(O46&gt;0,O46/NAgni!O$57*100,"n.a."),"n.a.")</f>
        <v>20561.596430833757</v>
      </c>
      <c r="P64" s="107">
        <f>IF(ISNUMBER(P46)=TRUE,IF(P46&gt;0,P46/NAgni!P$57*100,"n.a."),"n.a.")</f>
        <v>19905.69159293894</v>
      </c>
      <c r="Q64" s="107">
        <f>IF(ISNUMBER(Q46)=TRUE,IF(Q46&gt;0,Q46/NAgni!Q$57*100,"n.a."),"n.a.")</f>
        <v>20453.864236789894</v>
      </c>
      <c r="R64" s="107">
        <f>IF(ISNUMBER(R46)=TRUE,IF(R46&gt;0,R46/NAgni!R$57*100,"n.a."),"n.a.")</f>
        <v>20753.096968622227</v>
      </c>
      <c r="S64" s="107">
        <f>IF(ISNUMBER(S46)=TRUE,IF(S46&gt;0,S46/NAgni!S$57*100,"n.a."),"n.a.")</f>
        <v>21370.84254738046</v>
      </c>
      <c r="T64" s="107">
        <f>IF(ISNUMBER(T46)=TRUE,IF(T46&gt;0,T46/NAgni!T$57*100,"n.a."),"n.a.")</f>
        <v>21685.089910256171</v>
      </c>
      <c r="U64" s="107">
        <f>IF(ISNUMBER(U46)=TRUE,IF(U46&gt;0,U46/NAgni!U$57*100,"n.a."),"n.a.")</f>
        <v>22306.359060401868</v>
      </c>
      <c r="V64" s="107">
        <f>IF(ISNUMBER(V46)=TRUE,IF(V46&gt;0,V46/NAgni!V$57*100,"n.a."),"n.a.")</f>
        <v>22556.74545547492</v>
      </c>
    </row>
    <row r="65" spans="1:22" x14ac:dyDescent="0.2">
      <c r="A65" s="44" t="s">
        <v>60</v>
      </c>
      <c r="B65" s="54" t="s">
        <v>296</v>
      </c>
      <c r="C65" s="107">
        <f>IF(ISNUMBER(C47)=TRUE,IF(C47&gt;0,C47/NAgni!C$57*100,"n.a."),"n.a.")</f>
        <v>11509.413986987593</v>
      </c>
      <c r="D65" s="107">
        <f>IF(ISNUMBER(D47)=TRUE,IF(D47&gt;0,D47/NAgni!D$57*100,"n.a."),"n.a.")</f>
        <v>12297.701142688391</v>
      </c>
      <c r="E65" s="107">
        <f>IF(ISNUMBER(E47)=TRUE,IF(E47&gt;0,E47/NAgni!E$57*100,"n.a."),"n.a.")</f>
        <v>12611.642204129317</v>
      </c>
      <c r="F65" s="107">
        <f>IF(ISNUMBER(F47)=TRUE,IF(F47&gt;0,F47/NAgni!F$57*100,"n.a."),"n.a.")</f>
        <v>12646.6164444564</v>
      </c>
      <c r="G65" s="107">
        <f>IF(ISNUMBER(G47)=TRUE,IF(G47&gt;0,G47/NAgni!G$57*100,"n.a."),"n.a.")</f>
        <v>12453.220814384704</v>
      </c>
      <c r="H65" s="107">
        <f>IF(ISNUMBER(H47)=TRUE,IF(H47&gt;0,H47/NAgni!H$57*100,"n.a."),"n.a.")</f>
        <v>11871.978297563101</v>
      </c>
      <c r="I65" s="107">
        <f>IF(ISNUMBER(I47)=TRUE,IF(I47&gt;0,I47/NAgni!I$57*100,"n.a."),"n.a.")</f>
        <v>11866.907020720389</v>
      </c>
      <c r="J65" s="107">
        <f>IF(ISNUMBER(J47)=TRUE,IF(J47&gt;0,J47/NAgni!J$57*100,"n.a."),"n.a.")</f>
        <v>11709.424987951319</v>
      </c>
      <c r="K65" s="107">
        <f>IF(ISNUMBER(K47)=TRUE,IF(K47&gt;0,K47/NAgni!K$57*100,"n.a."),"n.a.")</f>
        <v>10900.395424309572</v>
      </c>
      <c r="L65" s="107">
        <f>IF(ISNUMBER(L47)=TRUE,IF(L47&gt;0,L47/NAgni!L$57*100,"n.a."),"n.a.")</f>
        <v>10556.012760473479</v>
      </c>
      <c r="M65" s="107">
        <f>IF(ISNUMBER(M47)=TRUE,IF(M47&gt;0,M47/NAgni!M$57*100,"n.a."),"n.a.")</f>
        <v>10310.2892177579</v>
      </c>
      <c r="N65" s="107">
        <f>IF(ISNUMBER(N47)=TRUE,IF(N47&gt;0,N47/NAgni!N$57*100,"n.a."),"n.a.")</f>
        <v>10168.065138000587</v>
      </c>
      <c r="O65" s="107">
        <f>IF(ISNUMBER(O47)=TRUE,IF(O47&gt;0,O47/NAgni!O$57*100,"n.a."),"n.a.")</f>
        <v>10168.105856495995</v>
      </c>
      <c r="P65" s="107">
        <f>IF(ISNUMBER(P47)=TRUE,IF(P47&gt;0,P47/NAgni!P$57*100,"n.a."),"n.a.")</f>
        <v>10022.681613930348</v>
      </c>
      <c r="Q65" s="107">
        <f>IF(ISNUMBER(Q47)=TRUE,IF(Q47&gt;0,Q47/NAgni!Q$57*100,"n.a."),"n.a.")</f>
        <v>9952.7278386395083</v>
      </c>
      <c r="R65" s="107">
        <f>IF(ISNUMBER(R47)=TRUE,IF(R47&gt;0,R47/NAgni!R$57*100,"n.a."),"n.a.")</f>
        <v>10441.393505000447</v>
      </c>
      <c r="S65" s="107">
        <f>IF(ISNUMBER(S47)=TRUE,IF(S47&gt;0,S47/NAgni!S$57*100,"n.a."),"n.a.")</f>
        <v>11699.417601349325</v>
      </c>
      <c r="T65" s="107">
        <f>IF(ISNUMBER(T47)=TRUE,IF(T47&gt;0,T47/NAgni!T$57*100,"n.a."),"n.a.")</f>
        <v>12645.666580752908</v>
      </c>
      <c r="U65" s="107">
        <f>IF(ISNUMBER(U47)=TRUE,IF(U47&gt;0,U47/NAgni!U$57*100,"n.a."),"n.a.")</f>
        <v>13262.028048715569</v>
      </c>
      <c r="V65" s="107">
        <f>IF(ISNUMBER(V47)=TRUE,IF(V47&gt;0,V47/NAgni!V$57*100,"n.a."),"n.a.")</f>
        <v>12870.321459151095</v>
      </c>
    </row>
    <row r="66" spans="1:22" x14ac:dyDescent="0.2">
      <c r="A66" s="44" t="s">
        <v>61</v>
      </c>
      <c r="B66" s="54" t="s">
        <v>17</v>
      </c>
      <c r="C66" s="107">
        <f>IF(ISNUMBER(C48)=TRUE,IF(C48&gt;0,C48/NAgni!C$57*100,"n.a."),"n.a.")</f>
        <v>2540.1145758049724</v>
      </c>
      <c r="D66" s="107">
        <f>IF(ISNUMBER(D48)=TRUE,IF(D48&gt;0,D48/NAgni!D$57*100,"n.a."),"n.a.")</f>
        <v>2692.1693497498954</v>
      </c>
      <c r="E66" s="107">
        <f>IF(ISNUMBER(E48)=TRUE,IF(E48&gt;0,E48/NAgni!E$57*100,"n.a."),"n.a.")</f>
        <v>2644.0109801930403</v>
      </c>
      <c r="F66" s="107">
        <f>IF(ISNUMBER(F48)=TRUE,IF(F48&gt;0,F48/NAgni!F$57*100,"n.a."),"n.a.")</f>
        <v>2579.2361016176887</v>
      </c>
      <c r="G66" s="107">
        <f>IF(ISNUMBER(G48)=TRUE,IF(G48&gt;0,G48/NAgni!G$57*100,"n.a."),"n.a.")</f>
        <v>2534.9151794594804</v>
      </c>
      <c r="H66" s="107">
        <f>IF(ISNUMBER(H48)=TRUE,IF(H48&gt;0,H48/NAgni!H$57*100,"n.a."),"n.a.")</f>
        <v>2453.0456633067001</v>
      </c>
      <c r="I66" s="107">
        <f>IF(ISNUMBER(I48)=TRUE,IF(I48&gt;0,I48/NAgni!I$57*100,"n.a."),"n.a.")</f>
        <v>2331.6371731653485</v>
      </c>
      <c r="J66" s="107">
        <f>IF(ISNUMBER(J48)=TRUE,IF(J48&gt;0,J48/NAgni!J$57*100,"n.a."),"n.a.")</f>
        <v>2313.8030512302876</v>
      </c>
      <c r="K66" s="107">
        <f>IF(ISNUMBER(K48)=TRUE,IF(K48&gt;0,K48/NAgni!K$57*100,"n.a."),"n.a.")</f>
        <v>2144.5891662286945</v>
      </c>
      <c r="L66" s="107">
        <f>IF(ISNUMBER(L48)=TRUE,IF(L48&gt;0,L48/NAgni!L$57*100,"n.a."),"n.a.")</f>
        <v>2076.8092733631456</v>
      </c>
      <c r="M66" s="107">
        <f>IF(ISNUMBER(M48)=TRUE,IF(M48&gt;0,M48/NAgni!M$57*100,"n.a."),"n.a.")</f>
        <v>2082.3234327671953</v>
      </c>
      <c r="N66" s="107">
        <f>IF(ISNUMBER(N48)=TRUE,IF(N48&gt;0,N48/NAgni!N$57*100,"n.a."),"n.a.")</f>
        <v>2082.3790642304934</v>
      </c>
      <c r="O66" s="107">
        <f>IF(ISNUMBER(O48)=TRUE,IF(O48&gt;0,O48/NAgni!O$57*100,"n.a."),"n.a.")</f>
        <v>2035.2688144703898</v>
      </c>
      <c r="P66" s="107">
        <f>IF(ISNUMBER(P48)=TRUE,IF(P48&gt;0,P48/NAgni!P$57*100,"n.a."),"n.a.")</f>
        <v>2067.6768422138521</v>
      </c>
      <c r="Q66" s="107">
        <f>IF(ISNUMBER(Q48)=TRUE,IF(Q48&gt;0,Q48/NAgni!Q$57*100,"n.a."),"n.a.")</f>
        <v>2079.8686293154378</v>
      </c>
      <c r="R66" s="107">
        <f>IF(ISNUMBER(R48)=TRUE,IF(R48&gt;0,R48/NAgni!R$57*100,"n.a."),"n.a.")</f>
        <v>2226.4885420907976</v>
      </c>
      <c r="S66" s="107">
        <f>IF(ISNUMBER(S48)=TRUE,IF(S48&gt;0,S48/NAgni!S$57*100,"n.a."),"n.a.")</f>
        <v>2379.5767793345713</v>
      </c>
      <c r="T66" s="107">
        <f>IF(ISNUMBER(T48)=TRUE,IF(T48&gt;0,T48/NAgni!T$57*100,"n.a."),"n.a.")</f>
        <v>2416.6151878889773</v>
      </c>
      <c r="U66" s="107">
        <f>IF(ISNUMBER(U48)=TRUE,IF(U48&gt;0,U48/NAgni!U$57*100,"n.a."),"n.a.")</f>
        <v>2476.3824831701986</v>
      </c>
      <c r="V66" s="107">
        <f>IF(ISNUMBER(V48)=TRUE,IF(V48&gt;0,V48/NAgni!V$57*100,"n.a."),"n.a.")</f>
        <v>2435.8977171626325</v>
      </c>
    </row>
    <row r="67" spans="1:22" x14ac:dyDescent="0.2">
      <c r="A67" s="44">
        <v>6</v>
      </c>
      <c r="B67" s="54" t="s">
        <v>18</v>
      </c>
      <c r="C67" s="107" t="str">
        <f>IF(ISNUMBER(C49)=TRUE,IF(C49&gt;0,C49/NAgni!C$57*100,"n.a."),"n.a.")</f>
        <v>n.a.</v>
      </c>
      <c r="D67" s="107" t="str">
        <f>IF(ISNUMBER(D49)=TRUE,IF(D49&gt;0,D49/NAgni!D$57*100,"n.a."),"n.a.")</f>
        <v>n.a.</v>
      </c>
      <c r="E67" s="107" t="str">
        <f>IF(ISNUMBER(E49)=TRUE,IF(E49&gt;0,E49/NAgni!E$57*100,"n.a."),"n.a.")</f>
        <v>n.a.</v>
      </c>
      <c r="F67" s="107" t="str">
        <f>IF(ISNUMBER(F49)=TRUE,IF(F49&gt;0,F49/NAgni!F$57*100,"n.a."),"n.a.")</f>
        <v>n.a.</v>
      </c>
      <c r="G67" s="107" t="str">
        <f>IF(ISNUMBER(G49)=TRUE,IF(G49&gt;0,G49/NAgni!G$57*100,"n.a."),"n.a.")</f>
        <v>n.a.</v>
      </c>
      <c r="H67" s="107" t="str">
        <f>IF(ISNUMBER(H49)=TRUE,IF(H49&gt;0,H49/NAgni!H$57*100,"n.a."),"n.a.")</f>
        <v>n.a.</v>
      </c>
      <c r="I67" s="107" t="str">
        <f>IF(ISNUMBER(I49)=TRUE,IF(I49&gt;0,I49/NAgni!I$57*100,"n.a."),"n.a.")</f>
        <v>n.a.</v>
      </c>
      <c r="J67" s="107">
        <f>IF(ISNUMBER(J49)=TRUE,IF(J49&gt;0,J49/NAgni!J$57*100,"n.a."),"n.a.")</f>
        <v>18248.411132854013</v>
      </c>
      <c r="K67" s="107">
        <f>IF(ISNUMBER(K49)=TRUE,IF(K49&gt;0,K49/NAgni!K$57*100,"n.a."),"n.a.")</f>
        <v>16897.064049346725</v>
      </c>
      <c r="L67" s="107">
        <f>IF(ISNUMBER(L49)=TRUE,IF(L49&gt;0,L49/NAgni!L$57*100,"n.a."),"n.a.")</f>
        <v>18012.328368347498</v>
      </c>
      <c r="M67" s="107">
        <f>IF(ISNUMBER(M49)=TRUE,IF(M49&gt;0,M49/NAgni!M$57*100,"n.a."),"n.a.")</f>
        <v>17715.529661609467</v>
      </c>
      <c r="N67" s="107">
        <f>IF(ISNUMBER(N49)=TRUE,IF(N49&gt;0,N49/NAgni!N$57*100,"n.a."),"n.a.")</f>
        <v>16344.404205196724</v>
      </c>
      <c r="O67" s="107">
        <f>IF(ISNUMBER(O49)=TRUE,IF(O49&gt;0,O49/NAgni!O$57*100,"n.a."),"n.a.")</f>
        <v>15693.914525228705</v>
      </c>
      <c r="P67" s="107">
        <f>IF(ISNUMBER(P49)=TRUE,IF(P49&gt;0,P49/NAgni!P$57*100,"n.a."),"n.a.")</f>
        <v>14043.218094376596</v>
      </c>
      <c r="Q67" s="107">
        <f>IF(ISNUMBER(Q49)=TRUE,IF(Q49&gt;0,Q49/NAgni!Q$57*100,"n.a."),"n.a.")</f>
        <v>15068.070820850866</v>
      </c>
      <c r="R67" s="107">
        <f>IF(ISNUMBER(R49)=TRUE,IF(R49&gt;0,R49/NAgni!R$57*100,"n.a."),"n.a.")</f>
        <v>14436.781609195401</v>
      </c>
      <c r="S67" s="107">
        <f>IF(ISNUMBER(S49)=TRUE,IF(S49&gt;0,S49/NAgni!S$57*100,"n.a."),"n.a.")</f>
        <v>15950.220762513243</v>
      </c>
      <c r="T67" s="107">
        <f>IF(ISNUMBER(T49)=TRUE,IF(T49&gt;0,T49/NAgni!T$57*100,"n.a."),"n.a.")</f>
        <v>15135.632891646996</v>
      </c>
      <c r="U67" s="107">
        <f>IF(ISNUMBER(U49)=TRUE,IF(U49&gt;0,U49/NAgni!U$57*100,"n.a."),"n.a.")</f>
        <v>16730.882039449571</v>
      </c>
      <c r="V67" s="107">
        <f>IF(ISNUMBER(V49)=TRUE,IF(V49&gt;0,V49/NAgni!V$57*100,"n.a."),"n.a.")</f>
        <v>17328.959183106774</v>
      </c>
    </row>
    <row r="68" spans="1:22" s="58" customFormat="1" ht="20.100000000000001" customHeight="1" x14ac:dyDescent="0.2">
      <c r="A68" s="55"/>
      <c r="B68" s="56" t="s">
        <v>3</v>
      </c>
      <c r="C68" s="57">
        <f>IF(ISNUMBER(C50)=TRUE,IF(C50&gt;0,C50/NAgni!C$57*100,"n.a."),"n.a.")</f>
        <v>11411.225259147794</v>
      </c>
      <c r="D68" s="57">
        <f>IF(ISNUMBER(D50)=TRUE,IF(D50&gt;0,D50/NAgni!D$57*100,"n.a."),"n.a.")</f>
        <v>11516.72708472018</v>
      </c>
      <c r="E68" s="57">
        <f>IF(ISNUMBER(E50)=TRUE,IF(E50&gt;0,E50/NAgni!E$57*100,"n.a."),"n.a.")</f>
        <v>11866.483036307161</v>
      </c>
      <c r="F68" s="57">
        <f>IF(ISNUMBER(F50)=TRUE,IF(F50&gt;0,F50/NAgni!F$57*100,"n.a."),"n.a.")</f>
        <v>11928.018272755249</v>
      </c>
      <c r="G68" s="57">
        <f>IF(ISNUMBER(G50)=TRUE,IF(G50&gt;0,G50/NAgni!G$57*100,"n.a."),"n.a.")</f>
        <v>12108.117348993888</v>
      </c>
      <c r="H68" s="57">
        <f>IF(ISNUMBER(H50)=TRUE,IF(H50&gt;0,H50/NAgni!H$57*100,"n.a."),"n.a.")</f>
        <v>11268.594064254268</v>
      </c>
      <c r="I68" s="57">
        <f>IF(ISNUMBER(I50)=TRUE,IF(I50&gt;0,I50/NAgni!I$57*100,"n.a."),"n.a.")</f>
        <v>10905.571106249326</v>
      </c>
      <c r="J68" s="57">
        <f>IF(ISNUMBER(J50)=TRUE,IF(J50&gt;0,J50/NAgni!J$57*100,"n.a."),"n.a.")</f>
        <v>10925.643140760665</v>
      </c>
      <c r="K68" s="57">
        <f>IF(ISNUMBER(K50)=TRUE,IF(K50&gt;0,K50/NAgni!K$57*100,"n.a."),"n.a.")</f>
        <v>10289.412276178433</v>
      </c>
      <c r="L68" s="57">
        <f>IF(ISNUMBER(L50)=TRUE,IF(L50&gt;0,L50/NAgni!L$57*100,"n.a."),"n.a.")</f>
        <v>9974.3447892757576</v>
      </c>
      <c r="M68" s="57">
        <f>IF(ISNUMBER(M50)=TRUE,IF(M50&gt;0,M50/NAgni!M$57*100,"n.a."),"n.a.")</f>
        <v>10030.158514552266</v>
      </c>
      <c r="N68" s="57">
        <f>IF(ISNUMBER(N50)=TRUE,IF(N50&gt;0,N50/NAgni!N$57*100,"n.a."),"n.a.")</f>
        <v>10203.1376103776</v>
      </c>
      <c r="O68" s="57">
        <f>IF(ISNUMBER(O50)=TRUE,IF(O50&gt;0,O50/NAgni!O$57*100,"n.a."),"n.a.")</f>
        <v>10023.022132167795</v>
      </c>
      <c r="P68" s="57">
        <f>IF(ISNUMBER(P50)=TRUE,IF(P50&gt;0,P50/NAgni!P$57*100,"n.a."),"n.a.")</f>
        <v>9824.7237125940355</v>
      </c>
      <c r="Q68" s="57">
        <f>IF(ISNUMBER(Q50)=TRUE,IF(Q50&gt;0,Q50/NAgni!Q$57*100,"n.a."),"n.a.")</f>
        <v>10161.463479015334</v>
      </c>
      <c r="R68" s="57">
        <f>IF(ISNUMBER(R50)=TRUE,IF(R50&gt;0,R50/NAgni!R$57*100,"n.a."),"n.a.")</f>
        <v>10306.577688883901</v>
      </c>
      <c r="S68" s="57">
        <f>IF(ISNUMBER(S50)=TRUE,IF(S50&gt;0,S50/NAgni!S$57*100,"n.a."),"n.a.")</f>
        <v>10975.822022552838</v>
      </c>
      <c r="T68" s="57">
        <f>IF(ISNUMBER(T50)=TRUE,IF(T50&gt;0,T50/NAgni!T$57*100,"n.a."),"n.a.")</f>
        <v>11135.548939950637</v>
      </c>
      <c r="U68" s="57">
        <f>IF(ISNUMBER(U50)=TRUE,IF(U50&gt;0,U50/NAgni!U$57*100,"n.a."),"n.a.")</f>
        <v>11140.960868859522</v>
      </c>
      <c r="V68" s="57">
        <f>IF(ISNUMBER(V50)=TRUE,IF(V50&gt;0,V50/NAgni!V$57*100,"n.a."),"n.a.")</f>
        <v>11253.884186904741</v>
      </c>
    </row>
    <row r="69" spans="1:22" s="4" customFormat="1" ht="18" customHeight="1" x14ac:dyDescent="0.2">
      <c r="A69" s="98" t="s">
        <v>309</v>
      </c>
      <c r="B69" s="50"/>
      <c r="C69" s="99"/>
      <c r="D69" s="99"/>
      <c r="E69" s="99"/>
      <c r="F69" s="99"/>
      <c r="G69" s="99"/>
      <c r="H69" s="99"/>
      <c r="I69" s="99"/>
      <c r="J69" s="99"/>
      <c r="K69" s="99"/>
      <c r="L69" s="99"/>
      <c r="M69" s="99"/>
      <c r="N69" s="99"/>
      <c r="O69" s="99"/>
      <c r="P69" s="99"/>
      <c r="Q69" s="99"/>
      <c r="R69" s="99"/>
      <c r="S69" s="99"/>
      <c r="T69" s="99"/>
      <c r="U69" s="99"/>
      <c r="V69" s="99"/>
    </row>
    <row r="70" spans="1:22" ht="20.100000000000001" customHeight="1" x14ac:dyDescent="0.2">
      <c r="A70" s="32" t="str">
        <f>Index!A38</f>
        <v>Table 3e    Employment by institutional sector, numbers, Palau citizens, FY2000-FY2019</v>
      </c>
    </row>
    <row r="71" spans="1:22" s="23" customFormat="1" ht="20.100000000000001" customHeight="1" x14ac:dyDescent="0.2">
      <c r="A71" s="13"/>
      <c r="B71" s="13" t="s">
        <v>219</v>
      </c>
      <c r="C71" s="34" t="str">
        <f>NAgni!C2</f>
        <v>FY00</v>
      </c>
      <c r="D71" s="34" t="str">
        <f>NAgni!D2</f>
        <v>FY01</v>
      </c>
      <c r="E71" s="34" t="str">
        <f>NAgni!E2</f>
        <v>FY02</v>
      </c>
      <c r="F71" s="34" t="str">
        <f>NAgni!F2</f>
        <v>FY03</v>
      </c>
      <c r="G71" s="34" t="str">
        <f>NAgni!G2</f>
        <v>FY04</v>
      </c>
      <c r="H71" s="34" t="str">
        <f>NAgni!H2</f>
        <v>FY05</v>
      </c>
      <c r="I71" s="34" t="str">
        <f>NAgni!I2</f>
        <v>FY06</v>
      </c>
      <c r="J71" s="34" t="str">
        <f>NAgni!J2</f>
        <v>FY07</v>
      </c>
      <c r="K71" s="34" t="str">
        <f>NAgni!K2</f>
        <v>FY08</v>
      </c>
      <c r="L71" s="34" t="str">
        <f>NAgni!L2</f>
        <v>FY09</v>
      </c>
      <c r="M71" s="34" t="str">
        <f>NAgni!M2</f>
        <v>FY10</v>
      </c>
      <c r="N71" s="34" t="str">
        <f>NAgni!N2</f>
        <v>FY11</v>
      </c>
      <c r="O71" s="34" t="str">
        <f>NAgni!O2</f>
        <v>FY12</v>
      </c>
      <c r="P71" s="34" t="str">
        <f>NAgni!P2</f>
        <v>FY13</v>
      </c>
      <c r="Q71" s="34" t="str">
        <f>NAgni!Q2</f>
        <v>FY14</v>
      </c>
      <c r="R71" s="34" t="str">
        <f>NAgni!R2</f>
        <v>FY15</v>
      </c>
      <c r="S71" s="34" t="str">
        <f>NAgni!S2</f>
        <v>FY16</v>
      </c>
      <c r="T71" s="34" t="str">
        <f>NAgni!T2</f>
        <v>FY17</v>
      </c>
      <c r="U71" s="34" t="str">
        <f>NAgni!U2</f>
        <v>FY18</v>
      </c>
      <c r="V71" s="34" t="str">
        <f>NAgni!V2</f>
        <v>FY19</v>
      </c>
    </row>
    <row r="72" spans="1:22" x14ac:dyDescent="0.2">
      <c r="A72" s="1">
        <v>1.1000000000000001</v>
      </c>
      <c r="B72" s="54" t="s">
        <v>307</v>
      </c>
      <c r="C72" s="107">
        <v>1133.8287353515625</v>
      </c>
      <c r="D72" s="107">
        <v>1014.2550048828125</v>
      </c>
      <c r="E72" s="107">
        <v>1022.1404418945313</v>
      </c>
      <c r="F72" s="107">
        <v>949.08447265625</v>
      </c>
      <c r="G72" s="107">
        <v>929.7119140625</v>
      </c>
      <c r="H72" s="107">
        <v>1055.3597412109375</v>
      </c>
      <c r="I72" s="107">
        <v>1017.0767211914063</v>
      </c>
      <c r="J72" s="107">
        <v>1032.156005859375</v>
      </c>
      <c r="K72" s="107">
        <v>1080.983154296875</v>
      </c>
      <c r="L72" s="107">
        <v>1014.4280395507813</v>
      </c>
      <c r="M72" s="107">
        <v>1027.1376953125</v>
      </c>
      <c r="N72" s="107">
        <v>1103.629150390625</v>
      </c>
      <c r="O72" s="107">
        <v>1159.94580078125</v>
      </c>
      <c r="P72" s="107">
        <v>1187.95263671875</v>
      </c>
      <c r="Q72" s="107">
        <v>1148.384765625</v>
      </c>
      <c r="R72" s="107">
        <v>1152.501953125</v>
      </c>
      <c r="S72" s="107">
        <v>1090.5208740234375</v>
      </c>
      <c r="T72" s="107">
        <v>1018.3699340820313</v>
      </c>
      <c r="U72" s="107">
        <v>957.47698974609375</v>
      </c>
      <c r="V72" s="107">
        <v>919.8450927734375</v>
      </c>
    </row>
    <row r="73" spans="1:22" x14ac:dyDescent="0.2">
      <c r="A73" s="1">
        <v>1.2</v>
      </c>
      <c r="B73" s="54" t="s">
        <v>308</v>
      </c>
      <c r="C73" s="107">
        <v>728.1358642578125</v>
      </c>
      <c r="D73" s="107">
        <v>718.286865234375</v>
      </c>
      <c r="E73" s="107">
        <v>701.9688720703125</v>
      </c>
      <c r="F73" s="107">
        <v>761.9136962890625</v>
      </c>
      <c r="G73" s="107">
        <v>761.71282958984375</v>
      </c>
      <c r="H73" s="107">
        <v>737.501220703125</v>
      </c>
      <c r="I73" s="107">
        <v>712.5460205078125</v>
      </c>
      <c r="J73" s="107">
        <v>700.80633544921875</v>
      </c>
      <c r="K73" s="107">
        <v>692.7508544921875</v>
      </c>
      <c r="L73" s="107">
        <v>638.17626953125</v>
      </c>
      <c r="M73" s="107">
        <v>621.5870361328125</v>
      </c>
      <c r="N73" s="107">
        <v>614.539794921875</v>
      </c>
      <c r="O73" s="107">
        <v>643.05401611328125</v>
      </c>
      <c r="P73" s="107">
        <v>678.85809326171875</v>
      </c>
      <c r="Q73" s="107">
        <v>742.97265625</v>
      </c>
      <c r="R73" s="107">
        <v>795.1021728515625</v>
      </c>
      <c r="S73" s="107">
        <v>820.33843994140625</v>
      </c>
      <c r="T73" s="107">
        <v>845.578125</v>
      </c>
      <c r="U73" s="107">
        <v>1059.5491943359375</v>
      </c>
      <c r="V73" s="107">
        <v>1028.162353515625</v>
      </c>
    </row>
    <row r="74" spans="1:22" x14ac:dyDescent="0.2">
      <c r="A74" s="1">
        <v>1.3</v>
      </c>
      <c r="B74" t="s">
        <v>15</v>
      </c>
      <c r="C74" s="107">
        <v>164.25</v>
      </c>
      <c r="D74" s="107">
        <v>167</v>
      </c>
      <c r="E74" s="107">
        <v>174.5</v>
      </c>
      <c r="F74" s="107">
        <v>177</v>
      </c>
      <c r="G74" s="107">
        <v>198.25</v>
      </c>
      <c r="H74" s="107">
        <v>210.75</v>
      </c>
      <c r="I74" s="107">
        <v>210</v>
      </c>
      <c r="J74" s="107">
        <v>207.5</v>
      </c>
      <c r="K74" s="107">
        <v>204.25</v>
      </c>
      <c r="L74" s="107">
        <v>201.25</v>
      </c>
      <c r="M74" s="107">
        <v>216.5</v>
      </c>
      <c r="N74" s="107">
        <v>224.74383544921875</v>
      </c>
      <c r="O74" s="107">
        <v>214.72918701171875</v>
      </c>
      <c r="P74" s="107">
        <v>209.64498901367188</v>
      </c>
      <c r="Q74" s="107">
        <v>304.6065673828125</v>
      </c>
      <c r="R74" s="107">
        <v>301.61526489257813</v>
      </c>
      <c r="S74" s="107">
        <v>302.5157470703125</v>
      </c>
      <c r="T74" s="107">
        <v>316.16989135742188</v>
      </c>
      <c r="U74" s="107">
        <v>353.28494262695313</v>
      </c>
      <c r="V74" s="107">
        <v>355.10589599609375</v>
      </c>
    </row>
    <row r="75" spans="1:22" x14ac:dyDescent="0.2">
      <c r="A75" s="1">
        <v>1.4</v>
      </c>
      <c r="B75" t="s">
        <v>578</v>
      </c>
      <c r="C75" s="107">
        <v>0</v>
      </c>
      <c r="D75" s="107">
        <v>2.5</v>
      </c>
      <c r="E75" s="107">
        <v>6.75</v>
      </c>
      <c r="F75" s="107">
        <v>7.5</v>
      </c>
      <c r="G75" s="107">
        <v>7.25</v>
      </c>
      <c r="H75" s="107">
        <v>8.5</v>
      </c>
      <c r="I75" s="107">
        <v>7.25</v>
      </c>
      <c r="J75" s="107">
        <v>7.25</v>
      </c>
      <c r="K75" s="107">
        <v>10.25</v>
      </c>
      <c r="L75" s="107">
        <v>11</v>
      </c>
      <c r="M75" s="107">
        <v>11</v>
      </c>
      <c r="N75" s="107">
        <v>11.25</v>
      </c>
      <c r="O75" s="107">
        <v>11.75</v>
      </c>
      <c r="P75" s="107">
        <v>12.5</v>
      </c>
      <c r="Q75" s="107">
        <v>13.75</v>
      </c>
      <c r="R75" s="107">
        <v>13.5</v>
      </c>
      <c r="S75" s="107">
        <v>10.25</v>
      </c>
      <c r="T75" s="107">
        <v>10</v>
      </c>
      <c r="U75" s="107">
        <v>9.5</v>
      </c>
      <c r="V75" s="107">
        <v>8.1923074722290039</v>
      </c>
    </row>
    <row r="76" spans="1:22" x14ac:dyDescent="0.2">
      <c r="A76" s="44" t="s">
        <v>297</v>
      </c>
      <c r="B76" s="54" t="s">
        <v>293</v>
      </c>
      <c r="C76" s="107">
        <v>64.614021301269531</v>
      </c>
      <c r="D76" s="107">
        <v>65.75</v>
      </c>
      <c r="E76" s="107">
        <v>62.75</v>
      </c>
      <c r="F76" s="107">
        <v>59.546665191650391</v>
      </c>
      <c r="G76" s="107">
        <v>61.905929565429688</v>
      </c>
      <c r="H76" s="107">
        <v>61.302909851074219</v>
      </c>
      <c r="I76" s="107">
        <v>57.9588623046875</v>
      </c>
      <c r="J76" s="107">
        <v>51.75</v>
      </c>
      <c r="K76" s="107">
        <v>42.25</v>
      </c>
      <c r="L76" s="107">
        <v>42.5</v>
      </c>
      <c r="M76" s="107">
        <v>38</v>
      </c>
      <c r="N76" s="107">
        <v>37</v>
      </c>
      <c r="O76" s="107">
        <v>33</v>
      </c>
      <c r="P76" s="107">
        <v>31</v>
      </c>
      <c r="Q76" s="107">
        <v>31</v>
      </c>
      <c r="R76" s="107">
        <v>29.75</v>
      </c>
      <c r="S76" s="107">
        <v>32.5</v>
      </c>
      <c r="T76" s="107">
        <v>35</v>
      </c>
      <c r="U76" s="107">
        <v>37.677597045898438</v>
      </c>
      <c r="V76" s="107">
        <v>38.5</v>
      </c>
    </row>
    <row r="77" spans="1:22" x14ac:dyDescent="0.2">
      <c r="A77" s="44" t="s">
        <v>298</v>
      </c>
      <c r="B77" s="54" t="s">
        <v>538</v>
      </c>
      <c r="C77" s="107">
        <v>34.077213287353516</v>
      </c>
      <c r="D77" s="107">
        <v>44.924545288085938</v>
      </c>
      <c r="E77" s="107">
        <v>36.347984313964844</v>
      </c>
      <c r="F77" s="107">
        <v>31.335018157958984</v>
      </c>
      <c r="G77" s="107">
        <v>26.755350112915039</v>
      </c>
      <c r="H77" s="107">
        <v>26.505157470703125</v>
      </c>
      <c r="I77" s="107">
        <v>29.453834533691406</v>
      </c>
      <c r="J77" s="107">
        <v>31.635107040405273</v>
      </c>
      <c r="K77" s="107">
        <v>33.401126861572266</v>
      </c>
      <c r="L77" s="107">
        <v>33.562458038330078</v>
      </c>
      <c r="M77" s="107">
        <v>33.67266845703125</v>
      </c>
      <c r="N77" s="107">
        <v>35.885726928710938</v>
      </c>
      <c r="O77" s="107">
        <v>35.979583740234375</v>
      </c>
      <c r="P77" s="107">
        <v>38.560634613037109</v>
      </c>
      <c r="Q77" s="107">
        <v>42.781162261962891</v>
      </c>
      <c r="R77" s="107">
        <v>40.184207916259766</v>
      </c>
      <c r="S77" s="107">
        <v>40.162258148193359</v>
      </c>
      <c r="T77" s="107">
        <v>40.561374664306641</v>
      </c>
      <c r="U77" s="107">
        <v>39.423267364501953</v>
      </c>
      <c r="V77" s="107">
        <v>35.251804351806641</v>
      </c>
    </row>
    <row r="78" spans="1:22" x14ac:dyDescent="0.2">
      <c r="A78" s="44" t="s">
        <v>66</v>
      </c>
      <c r="B78" s="54" t="s">
        <v>294</v>
      </c>
      <c r="C78" s="107">
        <v>2104.19482421875</v>
      </c>
      <c r="D78" s="107">
        <v>2176.75</v>
      </c>
      <c r="E78" s="107">
        <v>2188.8095703125</v>
      </c>
      <c r="F78" s="107">
        <v>2236.75</v>
      </c>
      <c r="G78" s="107">
        <v>2249.25</v>
      </c>
      <c r="H78" s="107">
        <v>2075.5</v>
      </c>
      <c r="I78" s="107">
        <v>1984.25</v>
      </c>
      <c r="J78" s="107">
        <v>1980</v>
      </c>
      <c r="K78" s="107">
        <v>1973.5</v>
      </c>
      <c r="L78" s="107">
        <v>1957.25</v>
      </c>
      <c r="M78" s="107">
        <v>1925.3438720703125</v>
      </c>
      <c r="N78" s="107">
        <v>1921.377197265625</v>
      </c>
      <c r="O78" s="107">
        <v>1888.0936279296875</v>
      </c>
      <c r="P78" s="107">
        <v>1867.25</v>
      </c>
      <c r="Q78" s="107">
        <v>1790.5</v>
      </c>
      <c r="R78" s="107">
        <v>1754</v>
      </c>
      <c r="S78" s="107">
        <v>1771.75</v>
      </c>
      <c r="T78" s="107">
        <v>1809.75</v>
      </c>
      <c r="U78" s="107">
        <v>1802.4984130859375</v>
      </c>
      <c r="V78" s="107">
        <v>1778.510009765625</v>
      </c>
    </row>
    <row r="79" spans="1:22" x14ac:dyDescent="0.2">
      <c r="A79" s="44" t="s">
        <v>67</v>
      </c>
      <c r="B79" s="54" t="s">
        <v>16</v>
      </c>
      <c r="C79" s="107">
        <v>378.74636840820313</v>
      </c>
      <c r="D79" s="107">
        <v>392.46551513671875</v>
      </c>
      <c r="E79" s="107">
        <v>444.61648559570313</v>
      </c>
      <c r="F79" s="107">
        <v>414.78042602539063</v>
      </c>
      <c r="G79" s="107">
        <v>426.54400634765625</v>
      </c>
      <c r="H79" s="107">
        <v>432.42379760742188</v>
      </c>
      <c r="I79" s="107">
        <v>480.28305053710938</v>
      </c>
      <c r="J79" s="107">
        <v>460.71649169921875</v>
      </c>
      <c r="K79" s="107">
        <v>440.2669677734375</v>
      </c>
      <c r="L79" s="107">
        <v>434.93356323242188</v>
      </c>
      <c r="M79" s="107">
        <v>457.4696044921875</v>
      </c>
      <c r="N79" s="107">
        <v>389.46807861328125</v>
      </c>
      <c r="O79" s="107">
        <v>381.55862426757813</v>
      </c>
      <c r="P79" s="107">
        <v>382.80767822265625</v>
      </c>
      <c r="Q79" s="107">
        <v>364.82583618164063</v>
      </c>
      <c r="R79" s="107">
        <v>356.1402587890625</v>
      </c>
      <c r="S79" s="107">
        <v>341.7666015625</v>
      </c>
      <c r="T79" s="107">
        <v>347.93637084960938</v>
      </c>
      <c r="U79" s="107">
        <v>339.5859375</v>
      </c>
      <c r="V79" s="107">
        <v>333.15426635742188</v>
      </c>
    </row>
    <row r="80" spans="1:22" x14ac:dyDescent="0.2">
      <c r="A80" s="44" t="s">
        <v>68</v>
      </c>
      <c r="B80" s="54" t="s">
        <v>295</v>
      </c>
      <c r="C80" s="107">
        <v>470.7115478515625</v>
      </c>
      <c r="D80" s="107">
        <v>494.4405517578125</v>
      </c>
      <c r="E80" s="107">
        <v>426.1661376953125</v>
      </c>
      <c r="F80" s="107">
        <v>374.92684936523438</v>
      </c>
      <c r="G80" s="107">
        <v>369.6492919921875</v>
      </c>
      <c r="H80" s="107">
        <v>623.27532958984375</v>
      </c>
      <c r="I80" s="107">
        <v>688.5587158203125</v>
      </c>
      <c r="J80" s="107">
        <v>755.9178466796875</v>
      </c>
      <c r="K80" s="107">
        <v>774.98065185546875</v>
      </c>
      <c r="L80" s="107">
        <v>760.97216796875</v>
      </c>
      <c r="M80" s="107">
        <v>776.35382080078125</v>
      </c>
      <c r="N80" s="107">
        <v>741.84979248046875</v>
      </c>
      <c r="O80" s="107">
        <v>748.8408203125</v>
      </c>
      <c r="P80" s="107">
        <v>795.81195068359375</v>
      </c>
      <c r="Q80" s="107">
        <v>822.64019775390625</v>
      </c>
      <c r="R80" s="107">
        <v>857.4588623046875</v>
      </c>
      <c r="S80" s="107">
        <v>934.68951416015625</v>
      </c>
      <c r="T80" s="107">
        <v>969.75408935546875</v>
      </c>
      <c r="U80" s="107">
        <v>945.93359375</v>
      </c>
      <c r="V80" s="107">
        <v>950.02044677734375</v>
      </c>
    </row>
    <row r="81" spans="1:22" x14ac:dyDescent="0.2">
      <c r="A81" s="284" t="s">
        <v>576</v>
      </c>
      <c r="B81" s="285" t="s">
        <v>577</v>
      </c>
      <c r="C81" s="107">
        <v>0</v>
      </c>
      <c r="D81" s="107">
        <v>0</v>
      </c>
      <c r="E81" s="107">
        <v>0</v>
      </c>
      <c r="F81" s="107">
        <v>0</v>
      </c>
      <c r="G81" s="107">
        <v>0</v>
      </c>
      <c r="H81" s="107">
        <v>0</v>
      </c>
      <c r="I81" s="107">
        <v>0</v>
      </c>
      <c r="J81" s="107">
        <v>18.75</v>
      </c>
      <c r="K81" s="107">
        <v>21</v>
      </c>
      <c r="L81" s="107">
        <v>22.5</v>
      </c>
      <c r="M81" s="107">
        <v>28.25</v>
      </c>
      <c r="N81" s="107">
        <v>34.5</v>
      </c>
      <c r="O81" s="107">
        <v>38.5</v>
      </c>
      <c r="P81" s="107">
        <v>38.833332061767578</v>
      </c>
      <c r="Q81" s="107">
        <v>35.916667938232422</v>
      </c>
      <c r="R81" s="107">
        <v>37.666667938232422</v>
      </c>
      <c r="S81" s="107">
        <v>38.833332061767578</v>
      </c>
      <c r="T81" s="107">
        <v>38.421939849853516</v>
      </c>
      <c r="U81" s="107">
        <v>34.251632690429688</v>
      </c>
      <c r="V81" s="107">
        <v>35.615383148193359</v>
      </c>
    </row>
    <row r="82" spans="1:22" x14ac:dyDescent="0.2">
      <c r="A82" s="44" t="s">
        <v>60</v>
      </c>
      <c r="B82" s="54" t="s">
        <v>296</v>
      </c>
      <c r="C82" s="107">
        <v>141.67027282714844</v>
      </c>
      <c r="D82" s="107">
        <v>131.89707946777344</v>
      </c>
      <c r="E82" s="107">
        <v>143.76231384277344</v>
      </c>
      <c r="F82" s="107">
        <v>153.74275207519531</v>
      </c>
      <c r="G82" s="107">
        <v>138.2005615234375</v>
      </c>
      <c r="H82" s="107">
        <v>133.34658813476563</v>
      </c>
      <c r="I82" s="107">
        <v>136.20942687988281</v>
      </c>
      <c r="J82" s="107">
        <v>138.62614440917969</v>
      </c>
      <c r="K82" s="107">
        <v>136.45005798339844</v>
      </c>
      <c r="L82" s="107">
        <v>137.86579895019531</v>
      </c>
      <c r="M82" s="107">
        <v>130.75698852539063</v>
      </c>
      <c r="N82" s="107">
        <v>130.46493530273438</v>
      </c>
      <c r="O82" s="107">
        <v>136.29301452636719</v>
      </c>
      <c r="P82" s="107">
        <v>143.92485046386719</v>
      </c>
      <c r="Q82" s="107">
        <v>137.19229125976563</v>
      </c>
      <c r="R82" s="107">
        <v>139.00263977050781</v>
      </c>
      <c r="S82" s="107">
        <v>141.86688232421875</v>
      </c>
      <c r="T82" s="107">
        <v>146.11860656738281</v>
      </c>
      <c r="U82" s="107">
        <v>150.65647888183594</v>
      </c>
      <c r="V82" s="107">
        <v>154.08039855957031</v>
      </c>
    </row>
    <row r="83" spans="1:22" x14ac:dyDescent="0.2">
      <c r="A83" s="44" t="s">
        <v>61</v>
      </c>
      <c r="B83" s="54" t="s">
        <v>17</v>
      </c>
      <c r="C83" s="107">
        <v>63.907341003417969</v>
      </c>
      <c r="D83" s="107">
        <v>50.075248718261719</v>
      </c>
      <c r="E83" s="107">
        <v>35.024055480957031</v>
      </c>
      <c r="F83" s="107">
        <v>38.213741302490234</v>
      </c>
      <c r="G83" s="107">
        <v>39.976055145263672</v>
      </c>
      <c r="H83" s="107">
        <v>48.588233947753906</v>
      </c>
      <c r="I83" s="107">
        <v>55.471111297607422</v>
      </c>
      <c r="J83" s="107">
        <v>48.794780731201172</v>
      </c>
      <c r="K83" s="107">
        <v>32.46844482421875</v>
      </c>
      <c r="L83" s="107">
        <v>31.626443862915039</v>
      </c>
      <c r="M83" s="107">
        <v>36.042015075683594</v>
      </c>
      <c r="N83" s="107">
        <v>38.631324768066406</v>
      </c>
      <c r="O83" s="107">
        <v>31.902254104614258</v>
      </c>
      <c r="P83" s="107">
        <v>24.42249870300293</v>
      </c>
      <c r="Q83" s="107">
        <v>28.757625579833984</v>
      </c>
      <c r="R83" s="107">
        <v>25.209854125976563</v>
      </c>
      <c r="S83" s="107">
        <v>30.792551040649414</v>
      </c>
      <c r="T83" s="107">
        <v>23.399084091186523</v>
      </c>
      <c r="U83" s="107">
        <v>25.055017471313477</v>
      </c>
      <c r="V83" s="107">
        <v>27.28125</v>
      </c>
    </row>
    <row r="84" spans="1:22" x14ac:dyDescent="0.2">
      <c r="A84" s="44">
        <v>6</v>
      </c>
      <c r="B84" s="54" t="s">
        <v>18</v>
      </c>
      <c r="C84" s="107">
        <v>5.75</v>
      </c>
      <c r="D84" s="107">
        <v>6.75</v>
      </c>
      <c r="E84" s="107">
        <v>8.25</v>
      </c>
      <c r="F84" s="107">
        <v>8</v>
      </c>
      <c r="G84" s="107">
        <v>8</v>
      </c>
      <c r="H84" s="107">
        <v>6.75</v>
      </c>
      <c r="I84" s="107">
        <v>7</v>
      </c>
      <c r="J84" s="107">
        <v>8.75</v>
      </c>
      <c r="K84" s="107">
        <v>9.5</v>
      </c>
      <c r="L84" s="107">
        <v>12.596697807312012</v>
      </c>
      <c r="M84" s="107">
        <v>15.25</v>
      </c>
      <c r="N84" s="107">
        <v>15.75</v>
      </c>
      <c r="O84" s="107">
        <v>16.75</v>
      </c>
      <c r="P84" s="107">
        <v>19.023809432983398</v>
      </c>
      <c r="Q84" s="107">
        <v>16.294872283935547</v>
      </c>
      <c r="R84" s="107">
        <v>15.722891807556152</v>
      </c>
      <c r="S84" s="107">
        <v>16.220930099487305</v>
      </c>
      <c r="T84" s="107">
        <v>18.650568008422852</v>
      </c>
      <c r="U84" s="107">
        <v>17.739130020141602</v>
      </c>
      <c r="V84" s="107">
        <v>16.477611541748047</v>
      </c>
    </row>
    <row r="85" spans="1:22" s="58" customFormat="1" ht="20.100000000000001" customHeight="1" x14ac:dyDescent="0.2">
      <c r="A85" s="55"/>
      <c r="B85" s="56" t="s">
        <v>3</v>
      </c>
      <c r="C85" s="830">
        <v>5289.88623046875</v>
      </c>
      <c r="D85" s="830">
        <v>5265.0947265625</v>
      </c>
      <c r="E85" s="830">
        <v>5251.0859375</v>
      </c>
      <c r="F85" s="830">
        <v>5212.79345703125</v>
      </c>
      <c r="G85" s="830">
        <v>5217.2060546875</v>
      </c>
      <c r="H85" s="830">
        <v>5419.802734375</v>
      </c>
      <c r="I85" s="830">
        <v>5386.0576171875</v>
      </c>
      <c r="J85" s="830">
        <v>5442.65283203125</v>
      </c>
      <c r="K85" s="830">
        <v>5452.05126953125</v>
      </c>
      <c r="L85" s="830">
        <v>5298.66162109375</v>
      </c>
      <c r="M85" s="830">
        <v>5317.36376953125</v>
      </c>
      <c r="N85" s="830">
        <v>5299.08984375</v>
      </c>
      <c r="O85" s="830">
        <v>5340.39697265625</v>
      </c>
      <c r="P85" s="830">
        <v>5430.59033203125</v>
      </c>
      <c r="Q85" s="830">
        <v>5479.62255859375</v>
      </c>
      <c r="R85" s="830">
        <v>5517.8544921875</v>
      </c>
      <c r="S85" s="830">
        <v>5572.20703125</v>
      </c>
      <c r="T85" s="830">
        <v>5619.7099609375</v>
      </c>
      <c r="U85" s="830">
        <v>5772.63232421875</v>
      </c>
      <c r="V85" s="830">
        <v>5680.19677734375</v>
      </c>
    </row>
    <row r="86" spans="1:22" x14ac:dyDescent="0.2">
      <c r="C86" s="3"/>
      <c r="D86" s="3"/>
      <c r="E86" s="3"/>
      <c r="F86" s="3"/>
      <c r="G86" s="3"/>
      <c r="H86" s="3"/>
      <c r="I86" s="3"/>
      <c r="J86" s="3"/>
      <c r="K86" s="3"/>
      <c r="L86" s="3"/>
      <c r="M86" s="3"/>
      <c r="N86" s="3"/>
      <c r="O86" s="3"/>
      <c r="P86" s="3"/>
      <c r="Q86" s="3"/>
      <c r="R86" s="3"/>
      <c r="S86" s="3"/>
      <c r="T86" s="3"/>
      <c r="U86" s="3"/>
      <c r="V86" s="3"/>
    </row>
    <row r="87" spans="1:22" ht="20.100000000000001" customHeight="1" x14ac:dyDescent="0.2">
      <c r="A87" s="32" t="str">
        <f>Index!A39</f>
        <v>Table 3f     Employment by institutional sector, wage costs, Palau citizens, FY2000-FY2019</v>
      </c>
    </row>
    <row r="88" spans="1:22" s="23" customFormat="1" ht="20.100000000000001" customHeight="1" x14ac:dyDescent="0.2">
      <c r="A88" s="13"/>
      <c r="B88" s="13" t="s">
        <v>117</v>
      </c>
      <c r="C88" s="34" t="str">
        <f t="shared" ref="C88:T88" si="21">C71</f>
        <v>FY00</v>
      </c>
      <c r="D88" s="34" t="str">
        <f t="shared" si="21"/>
        <v>FY01</v>
      </c>
      <c r="E88" s="34" t="str">
        <f t="shared" si="21"/>
        <v>FY02</v>
      </c>
      <c r="F88" s="34" t="str">
        <f t="shared" si="21"/>
        <v>FY03</v>
      </c>
      <c r="G88" s="34" t="str">
        <f t="shared" si="21"/>
        <v>FY04</v>
      </c>
      <c r="H88" s="34" t="str">
        <f t="shared" si="21"/>
        <v>FY05</v>
      </c>
      <c r="I88" s="34" t="str">
        <f t="shared" si="21"/>
        <v>FY06</v>
      </c>
      <c r="J88" s="34" t="str">
        <f t="shared" si="21"/>
        <v>FY07</v>
      </c>
      <c r="K88" s="34" t="str">
        <f t="shared" si="21"/>
        <v>FY08</v>
      </c>
      <c r="L88" s="34" t="str">
        <f t="shared" si="21"/>
        <v>FY09</v>
      </c>
      <c r="M88" s="34" t="str">
        <f t="shared" si="21"/>
        <v>FY10</v>
      </c>
      <c r="N88" s="34" t="str">
        <f t="shared" si="21"/>
        <v>FY11</v>
      </c>
      <c r="O88" s="34" t="str">
        <f t="shared" si="21"/>
        <v>FY12</v>
      </c>
      <c r="P88" s="34" t="str">
        <f t="shared" si="21"/>
        <v>FY13</v>
      </c>
      <c r="Q88" s="34" t="str">
        <f t="shared" si="21"/>
        <v>FY14</v>
      </c>
      <c r="R88" s="34" t="str">
        <f t="shared" si="21"/>
        <v>FY15</v>
      </c>
      <c r="S88" s="34" t="str">
        <f t="shared" si="21"/>
        <v>FY16</v>
      </c>
      <c r="T88" s="34" t="str">
        <f t="shared" si="21"/>
        <v>FY17</v>
      </c>
      <c r="U88" s="34" t="str">
        <f t="shared" ref="U88:V88" si="22">U71</f>
        <v>FY18</v>
      </c>
      <c r="V88" s="34" t="str">
        <f t="shared" si="22"/>
        <v>FY19</v>
      </c>
    </row>
    <row r="89" spans="1:22" x14ac:dyDescent="0.2">
      <c r="A89" s="1">
        <v>1.1000000000000001</v>
      </c>
      <c r="B89" s="54" t="s">
        <v>307</v>
      </c>
      <c r="C89" s="107">
        <v>8553.4111328125</v>
      </c>
      <c r="D89" s="107">
        <v>8965.306640625</v>
      </c>
      <c r="E89" s="107">
        <v>8786.1640625</v>
      </c>
      <c r="F89" s="107">
        <v>8040.921875</v>
      </c>
      <c r="G89" s="107">
        <v>8204.927734375</v>
      </c>
      <c r="H89" s="107">
        <v>8821.48828125</v>
      </c>
      <c r="I89" s="107">
        <v>8877.8466796875</v>
      </c>
      <c r="J89" s="107">
        <v>9324.8271484375</v>
      </c>
      <c r="K89" s="107">
        <v>9973.3349609375</v>
      </c>
      <c r="L89" s="107">
        <v>9133.5283203125</v>
      </c>
      <c r="M89" s="107">
        <v>9074.232421875</v>
      </c>
      <c r="N89" s="107">
        <v>10123.701171875</v>
      </c>
      <c r="O89" s="107">
        <v>11035.986328125</v>
      </c>
      <c r="P89" s="107">
        <v>11155.015625</v>
      </c>
      <c r="Q89" s="107">
        <v>11632.103515625</v>
      </c>
      <c r="R89" s="107">
        <v>12466.55078125</v>
      </c>
      <c r="S89" s="107">
        <v>12640.1435546875</v>
      </c>
      <c r="T89" s="107">
        <v>12097.8681640625</v>
      </c>
      <c r="U89" s="107">
        <v>11215.7646484375</v>
      </c>
      <c r="V89" s="107">
        <v>10500.8544921875</v>
      </c>
    </row>
    <row r="90" spans="1:22" x14ac:dyDescent="0.2">
      <c r="A90" s="1">
        <v>1.2</v>
      </c>
      <c r="B90" s="54" t="s">
        <v>308</v>
      </c>
      <c r="C90" s="107">
        <v>3664.01318359375</v>
      </c>
      <c r="D90" s="107">
        <v>3757.94921875</v>
      </c>
      <c r="E90" s="107">
        <v>3982.079833984375</v>
      </c>
      <c r="F90" s="107">
        <v>4299.462890625</v>
      </c>
      <c r="G90" s="107">
        <v>4214.69873046875</v>
      </c>
      <c r="H90" s="107">
        <v>4134.31103515625</v>
      </c>
      <c r="I90" s="107">
        <v>4050.685791015625</v>
      </c>
      <c r="J90" s="107">
        <v>4152.79248046875</v>
      </c>
      <c r="K90" s="107">
        <v>4233.78955078125</v>
      </c>
      <c r="L90" s="107">
        <v>3848.3544921875</v>
      </c>
      <c r="M90" s="107">
        <v>3844.2978515625</v>
      </c>
      <c r="N90" s="107">
        <v>3833.87060546875</v>
      </c>
      <c r="O90" s="107">
        <v>4033.595947265625</v>
      </c>
      <c r="P90" s="107">
        <v>4338.63134765625</v>
      </c>
      <c r="Q90" s="107">
        <v>5100.13134765625</v>
      </c>
      <c r="R90" s="107">
        <v>5830.189453125</v>
      </c>
      <c r="S90" s="107">
        <v>6438.6416015625</v>
      </c>
      <c r="T90" s="107">
        <v>7266.9306640625</v>
      </c>
      <c r="U90" s="107">
        <v>8488.927734375</v>
      </c>
      <c r="V90" s="107">
        <v>7922.82568359375</v>
      </c>
    </row>
    <row r="91" spans="1:22" x14ac:dyDescent="0.2">
      <c r="A91" s="1">
        <v>1.3</v>
      </c>
      <c r="B91" t="s">
        <v>15</v>
      </c>
      <c r="C91" s="107">
        <v>1930.3699951171875</v>
      </c>
      <c r="D91" s="107">
        <v>2040.8599853515625</v>
      </c>
      <c r="E91" s="107">
        <v>2165.1083984375</v>
      </c>
      <c r="F91" s="107">
        <v>2254.969970703125</v>
      </c>
      <c r="G91" s="107">
        <v>2586.830078125</v>
      </c>
      <c r="H91" s="107">
        <v>2817.568115234375</v>
      </c>
      <c r="I91" s="107">
        <v>2824.68115234375</v>
      </c>
      <c r="J91" s="107">
        <v>2914.002197265625</v>
      </c>
      <c r="K91" s="107">
        <v>2983.320068359375</v>
      </c>
      <c r="L91" s="107">
        <v>3079.270751953125</v>
      </c>
      <c r="M91" s="107">
        <v>3249.870849609375</v>
      </c>
      <c r="N91" s="107">
        <v>3268.800048828125</v>
      </c>
      <c r="O91" s="107">
        <v>3258.81103515625</v>
      </c>
      <c r="P91" s="107">
        <v>3188.220947265625</v>
      </c>
      <c r="Q91" s="107">
        <v>4427.7001953125</v>
      </c>
      <c r="R91" s="107">
        <v>4469.56982421875</v>
      </c>
      <c r="S91" s="107">
        <v>4898.3212890625</v>
      </c>
      <c r="T91" s="107">
        <v>5497.419921875</v>
      </c>
      <c r="U91" s="107">
        <v>6437.94775390625</v>
      </c>
      <c r="V91" s="107">
        <v>6564.96826171875</v>
      </c>
    </row>
    <row r="92" spans="1:22" x14ac:dyDescent="0.2">
      <c r="A92" s="1">
        <v>1.4</v>
      </c>
      <c r="B92" t="s">
        <v>578</v>
      </c>
      <c r="C92" s="107">
        <v>0</v>
      </c>
      <c r="D92" s="107">
        <v>14.279999732971191</v>
      </c>
      <c r="E92" s="107">
        <v>63.889999389648438</v>
      </c>
      <c r="F92" s="107">
        <v>59.684116363525391</v>
      </c>
      <c r="G92" s="107">
        <v>83.610000610351563</v>
      </c>
      <c r="H92" s="107">
        <v>93.379997253417969</v>
      </c>
      <c r="I92" s="107">
        <v>82.757125854492188</v>
      </c>
      <c r="J92" s="107">
        <v>92.459999084472656</v>
      </c>
      <c r="K92" s="107">
        <v>114.30406188964844</v>
      </c>
      <c r="L92" s="107">
        <v>123.5</v>
      </c>
      <c r="M92" s="107">
        <v>118.61390686035156</v>
      </c>
      <c r="N92" s="107">
        <v>127.29411315917969</v>
      </c>
      <c r="O92" s="107">
        <v>124.78618621826172</v>
      </c>
      <c r="P92" s="107">
        <v>133.26371765136719</v>
      </c>
      <c r="Q92" s="107">
        <v>140.28361511230469</v>
      </c>
      <c r="R92" s="107">
        <v>140.41361999511719</v>
      </c>
      <c r="S92" s="107">
        <v>131.55000305175781</v>
      </c>
      <c r="T92" s="107">
        <v>112.98683166503906</v>
      </c>
      <c r="U92" s="107">
        <v>111.13999938964844</v>
      </c>
      <c r="V92" s="107">
        <v>103.57559967041016</v>
      </c>
    </row>
    <row r="93" spans="1:22" x14ac:dyDescent="0.2">
      <c r="A93" s="44" t="s">
        <v>297</v>
      </c>
      <c r="B93" s="54" t="s">
        <v>293</v>
      </c>
      <c r="C93" s="107">
        <v>973.417236328125</v>
      </c>
      <c r="D93" s="107">
        <v>908.2137451171875</v>
      </c>
      <c r="E93" s="107">
        <v>925.3499755859375</v>
      </c>
      <c r="F93" s="107">
        <v>931.64385986328125</v>
      </c>
      <c r="G93" s="107">
        <v>996.2000732421875</v>
      </c>
      <c r="H93" s="107">
        <v>1018.8287353515625</v>
      </c>
      <c r="I93" s="107">
        <v>970.2437744140625</v>
      </c>
      <c r="J93" s="107">
        <v>841.31524658203125</v>
      </c>
      <c r="K93" s="107">
        <v>668.12469482421875</v>
      </c>
      <c r="L93" s="107">
        <v>665.219970703125</v>
      </c>
      <c r="M93" s="107">
        <v>631.55548095703125</v>
      </c>
      <c r="N93" s="107">
        <v>619.79998779296875</v>
      </c>
      <c r="O93" s="107">
        <v>608.3905029296875</v>
      </c>
      <c r="P93" s="107">
        <v>605.6029052734375</v>
      </c>
      <c r="Q93" s="107">
        <v>603.633056640625</v>
      </c>
      <c r="R93" s="107">
        <v>604.603271484375</v>
      </c>
      <c r="S93" s="107">
        <v>658.78338623046875</v>
      </c>
      <c r="T93" s="107">
        <v>768.59307861328125</v>
      </c>
      <c r="U93" s="107">
        <v>907.68218994140625</v>
      </c>
      <c r="V93" s="107">
        <v>982.06201171875</v>
      </c>
    </row>
    <row r="94" spans="1:22" x14ac:dyDescent="0.2">
      <c r="A94" s="44" t="s">
        <v>298</v>
      </c>
      <c r="B94" s="54" t="s">
        <v>538</v>
      </c>
      <c r="C94" s="107">
        <v>372.80245971679688</v>
      </c>
      <c r="D94" s="107">
        <v>437.73666381835938</v>
      </c>
      <c r="E94" s="107">
        <v>396.30035400390625</v>
      </c>
      <c r="F94" s="107">
        <v>401.30349731445313</v>
      </c>
      <c r="G94" s="107">
        <v>439.60787963867188</v>
      </c>
      <c r="H94" s="107">
        <v>453.4678955078125</v>
      </c>
      <c r="I94" s="107">
        <v>479.39321899414063</v>
      </c>
      <c r="J94" s="107">
        <v>498.44528198242188</v>
      </c>
      <c r="K94" s="107">
        <v>535.8778076171875</v>
      </c>
      <c r="L94" s="107">
        <v>540.681640625</v>
      </c>
      <c r="M94" s="107">
        <v>565.56195068359375</v>
      </c>
      <c r="N94" s="107">
        <v>607.97705078125</v>
      </c>
      <c r="O94" s="107">
        <v>571.4559326171875</v>
      </c>
      <c r="P94" s="107">
        <v>613.17987060546875</v>
      </c>
      <c r="Q94" s="107">
        <v>630.65533447265625</v>
      </c>
      <c r="R94" s="107">
        <v>705.6026611328125</v>
      </c>
      <c r="S94" s="107">
        <v>624.3525390625</v>
      </c>
      <c r="T94" s="107">
        <v>619.5126953125</v>
      </c>
      <c r="U94" s="107">
        <v>660.57269287109375</v>
      </c>
      <c r="V94" s="107">
        <v>660.32037353515625</v>
      </c>
    </row>
    <row r="95" spans="1:22" x14ac:dyDescent="0.2">
      <c r="A95" s="44" t="s">
        <v>66</v>
      </c>
      <c r="B95" s="54" t="s">
        <v>294</v>
      </c>
      <c r="C95" s="107">
        <v>24475.583984375</v>
      </c>
      <c r="D95" s="107">
        <v>25435.421875</v>
      </c>
      <c r="E95" s="107">
        <v>25723.359375</v>
      </c>
      <c r="F95" s="107">
        <v>27151.98046875</v>
      </c>
      <c r="G95" s="107">
        <v>27037.587890625</v>
      </c>
      <c r="H95" s="107">
        <v>26886.30078125</v>
      </c>
      <c r="I95" s="107">
        <v>27215.45703125</v>
      </c>
      <c r="J95" s="107">
        <v>27845.888671875</v>
      </c>
      <c r="K95" s="107">
        <v>28501.697265625</v>
      </c>
      <c r="L95" s="107">
        <v>28352.3984375</v>
      </c>
      <c r="M95" s="107">
        <v>27668.306640625</v>
      </c>
      <c r="N95" s="107">
        <v>28287.0859375</v>
      </c>
      <c r="O95" s="107">
        <v>28553.404296875</v>
      </c>
      <c r="P95" s="107">
        <v>28109.939453125</v>
      </c>
      <c r="Q95" s="107">
        <v>29824.7265625</v>
      </c>
      <c r="R95" s="107">
        <v>29672.029296875</v>
      </c>
      <c r="S95" s="107">
        <v>31798.720703125</v>
      </c>
      <c r="T95" s="107">
        <v>33681.671875</v>
      </c>
      <c r="U95" s="107">
        <v>34825.8203125</v>
      </c>
      <c r="V95" s="107">
        <v>35212.2578125</v>
      </c>
    </row>
    <row r="96" spans="1:22" x14ac:dyDescent="0.2">
      <c r="A96" s="44" t="s">
        <v>67</v>
      </c>
      <c r="B96" s="54" t="s">
        <v>16</v>
      </c>
      <c r="C96" s="107">
        <v>3422.932861328125</v>
      </c>
      <c r="D96" s="107">
        <v>3476.228515625</v>
      </c>
      <c r="E96" s="107">
        <v>3928.744140625</v>
      </c>
      <c r="F96" s="107">
        <v>4119.822265625</v>
      </c>
      <c r="G96" s="107">
        <v>4405.203125</v>
      </c>
      <c r="H96" s="107">
        <v>4319.87841796875</v>
      </c>
      <c r="I96" s="107">
        <v>4605.99755859375</v>
      </c>
      <c r="J96" s="107">
        <v>4591.26708984375</v>
      </c>
      <c r="K96" s="107">
        <v>4537.6533203125</v>
      </c>
      <c r="L96" s="107">
        <v>4376.1474609375</v>
      </c>
      <c r="M96" s="107">
        <v>4658.9326171875</v>
      </c>
      <c r="N96" s="107">
        <v>4439.9443359375</v>
      </c>
      <c r="O96" s="107">
        <v>4528.41552734375</v>
      </c>
      <c r="P96" s="107">
        <v>4549.35498046875</v>
      </c>
      <c r="Q96" s="107">
        <v>4319.85986328125</v>
      </c>
      <c r="R96" s="107">
        <v>4585.87744140625</v>
      </c>
      <c r="S96" s="107">
        <v>4619.50439453125</v>
      </c>
      <c r="T96" s="107">
        <v>4829.830078125</v>
      </c>
      <c r="U96" s="107">
        <v>4675.8271484375</v>
      </c>
      <c r="V96" s="107">
        <v>4703.2490234375</v>
      </c>
    </row>
    <row r="97" spans="1:22" x14ac:dyDescent="0.2">
      <c r="A97" s="44" t="s">
        <v>68</v>
      </c>
      <c r="B97" s="54" t="s">
        <v>295</v>
      </c>
      <c r="C97" s="107">
        <v>2349.404296875</v>
      </c>
      <c r="D97" s="107">
        <v>2305.3466796875</v>
      </c>
      <c r="E97" s="107">
        <v>2218.318603515625</v>
      </c>
      <c r="F97" s="107">
        <v>2033.5931396484375</v>
      </c>
      <c r="G97" s="107">
        <v>2057.5576171875</v>
      </c>
      <c r="H97" s="107">
        <v>3483.401611328125</v>
      </c>
      <c r="I97" s="107">
        <v>3938.244384765625</v>
      </c>
      <c r="J97" s="107">
        <v>4416.63427734375</v>
      </c>
      <c r="K97" s="107">
        <v>4630.9091796875</v>
      </c>
      <c r="L97" s="107">
        <v>4821.04052734375</v>
      </c>
      <c r="M97" s="107">
        <v>5080.9609375</v>
      </c>
      <c r="N97" s="107">
        <v>5064.8134765625</v>
      </c>
      <c r="O97" s="107">
        <v>5320.654296875</v>
      </c>
      <c r="P97" s="107">
        <v>5806.28125</v>
      </c>
      <c r="Q97" s="107">
        <v>6947.2548828125</v>
      </c>
      <c r="R97" s="107">
        <v>7629.638671875</v>
      </c>
      <c r="S97" s="107">
        <v>8455.78125</v>
      </c>
      <c r="T97" s="107">
        <v>9118.1748046875</v>
      </c>
      <c r="U97" s="107">
        <v>9276.41015625</v>
      </c>
      <c r="V97" s="107">
        <v>9576.95703125</v>
      </c>
    </row>
    <row r="98" spans="1:22" x14ac:dyDescent="0.2">
      <c r="A98" s="284" t="s">
        <v>576</v>
      </c>
      <c r="B98" s="285" t="s">
        <v>577</v>
      </c>
      <c r="C98" s="107">
        <v>0</v>
      </c>
      <c r="D98" s="107">
        <v>0</v>
      </c>
      <c r="E98" s="107">
        <v>0</v>
      </c>
      <c r="F98" s="107">
        <v>0</v>
      </c>
      <c r="G98" s="107">
        <v>0</v>
      </c>
      <c r="H98" s="107">
        <v>0</v>
      </c>
      <c r="I98" s="107">
        <v>0</v>
      </c>
      <c r="J98" s="107">
        <v>315.110595703125</v>
      </c>
      <c r="K98" s="107">
        <v>347.43997192382813</v>
      </c>
      <c r="L98" s="107">
        <v>398.65896606445313</v>
      </c>
      <c r="M98" s="107">
        <v>519.58001708984375</v>
      </c>
      <c r="N98" s="107">
        <v>623.85906982421875</v>
      </c>
      <c r="O98" s="107">
        <v>711.530029296875</v>
      </c>
      <c r="P98" s="107">
        <v>727.54998779296875</v>
      </c>
      <c r="Q98" s="107">
        <v>718.83001708984375</v>
      </c>
      <c r="R98" s="107">
        <v>781.70001220703125</v>
      </c>
      <c r="S98" s="107">
        <v>818.94000244140625</v>
      </c>
      <c r="T98" s="107">
        <v>834.27001953125</v>
      </c>
      <c r="U98" s="107">
        <v>814.23968505859375</v>
      </c>
      <c r="V98" s="107">
        <v>854.081787109375</v>
      </c>
    </row>
    <row r="99" spans="1:22" x14ac:dyDescent="0.2">
      <c r="A99" s="44" t="s">
        <v>60</v>
      </c>
      <c r="B99" s="54" t="s">
        <v>296</v>
      </c>
      <c r="C99" s="107">
        <v>1072.49609375</v>
      </c>
      <c r="D99" s="107">
        <v>1023.86767578125</v>
      </c>
      <c r="E99" s="107">
        <v>1034.5343017578125</v>
      </c>
      <c r="F99" s="107">
        <v>1136.9537353515625</v>
      </c>
      <c r="G99" s="107">
        <v>1041.776123046875</v>
      </c>
      <c r="H99" s="107">
        <v>1004.2335205078125</v>
      </c>
      <c r="I99" s="107">
        <v>1045.375</v>
      </c>
      <c r="J99" s="107">
        <v>1154.637939453125</v>
      </c>
      <c r="K99" s="107">
        <v>1179.607421875</v>
      </c>
      <c r="L99" s="107">
        <v>1210.8380126953125</v>
      </c>
      <c r="M99" s="107">
        <v>1209.26904296875</v>
      </c>
      <c r="N99" s="107">
        <v>1242.1083984375</v>
      </c>
      <c r="O99" s="107">
        <v>1279.46044921875</v>
      </c>
      <c r="P99" s="107">
        <v>1306.7928466796875</v>
      </c>
      <c r="Q99" s="107">
        <v>1301.0517578125</v>
      </c>
      <c r="R99" s="107">
        <v>1465.8553466796875</v>
      </c>
      <c r="S99" s="107">
        <v>1748.8497314453125</v>
      </c>
      <c r="T99" s="107">
        <v>1925.2982177734375</v>
      </c>
      <c r="U99" s="107">
        <v>2110.599853515625</v>
      </c>
      <c r="V99" s="107">
        <v>2081.865478515625</v>
      </c>
    </row>
    <row r="100" spans="1:22" x14ac:dyDescent="0.2">
      <c r="A100" s="44" t="s">
        <v>61</v>
      </c>
      <c r="B100" s="54" t="s">
        <v>17</v>
      </c>
      <c r="C100" s="107">
        <v>99.3037109375</v>
      </c>
      <c r="D100" s="107">
        <v>80.75836181640625</v>
      </c>
      <c r="E100" s="107">
        <v>59.483013153076172</v>
      </c>
      <c r="F100" s="107">
        <v>67.467376708984375</v>
      </c>
      <c r="G100" s="107">
        <v>66.1737060546875</v>
      </c>
      <c r="H100" s="107">
        <v>83.123634338378906</v>
      </c>
      <c r="I100" s="107">
        <v>89.645286560058594</v>
      </c>
      <c r="J100" s="107">
        <v>74.636512756347656</v>
      </c>
      <c r="K100" s="107">
        <v>54.666507720947266</v>
      </c>
      <c r="L100" s="107">
        <v>57.723194122314453</v>
      </c>
      <c r="M100" s="107">
        <v>67.582992553710938</v>
      </c>
      <c r="N100" s="107">
        <v>66.777801513671875</v>
      </c>
      <c r="O100" s="107">
        <v>53.608955383300781</v>
      </c>
      <c r="P100" s="107">
        <v>44.011161804199219</v>
      </c>
      <c r="Q100" s="107">
        <v>55.302330017089844</v>
      </c>
      <c r="R100" s="107">
        <v>59.391143798828125</v>
      </c>
      <c r="S100" s="107">
        <v>61.711441040039063</v>
      </c>
      <c r="T100" s="107">
        <v>50.888320922851563</v>
      </c>
      <c r="U100" s="107">
        <v>67.245567321777344</v>
      </c>
      <c r="V100" s="107">
        <v>64.39703369140625</v>
      </c>
    </row>
    <row r="101" spans="1:22" x14ac:dyDescent="0.2">
      <c r="A101" s="44">
        <v>6</v>
      </c>
      <c r="B101" s="54" t="s">
        <v>18</v>
      </c>
      <c r="C101" s="107">
        <v>53.180000305175781</v>
      </c>
      <c r="D101" s="107">
        <v>62.380001068115234</v>
      </c>
      <c r="E101" s="107">
        <v>80.300003051757813</v>
      </c>
      <c r="F101" s="107">
        <v>104.69999694824219</v>
      </c>
      <c r="G101" s="107">
        <v>103.67075347900391</v>
      </c>
      <c r="H101" s="107">
        <v>93.580001831054688</v>
      </c>
      <c r="I101" s="107">
        <v>100.65000152587891</v>
      </c>
      <c r="J101" s="107">
        <v>112.76999664306641</v>
      </c>
      <c r="K101" s="107">
        <v>124.89881134033203</v>
      </c>
      <c r="L101" s="107">
        <v>187.59318542480469</v>
      </c>
      <c r="M101" s="107">
        <v>231.35765075683594</v>
      </c>
      <c r="N101" s="107">
        <v>227.63288879394531</v>
      </c>
      <c r="O101" s="107">
        <v>234.80787658691406</v>
      </c>
      <c r="P101" s="107">
        <v>244.91789245605469</v>
      </c>
      <c r="Q101" s="107">
        <v>236.08804321289063</v>
      </c>
      <c r="R101" s="107">
        <v>230.11842346191406</v>
      </c>
      <c r="S101" s="107">
        <v>256.5648193359375</v>
      </c>
      <c r="T101" s="107">
        <v>279.79803466796875</v>
      </c>
      <c r="U101" s="107">
        <v>292.45742797851563</v>
      </c>
      <c r="V101" s="107">
        <v>292.080810546875</v>
      </c>
    </row>
    <row r="102" spans="1:22" s="58" customFormat="1" ht="20.100000000000001" customHeight="1" x14ac:dyDescent="0.2">
      <c r="A102" s="55"/>
      <c r="B102" s="56" t="s">
        <v>3</v>
      </c>
      <c r="C102" s="830">
        <v>46966.9140625</v>
      </c>
      <c r="D102" s="830">
        <v>48508.34765625</v>
      </c>
      <c r="E102" s="830">
        <v>49363.6328125</v>
      </c>
      <c r="F102" s="830">
        <v>50602.50390625</v>
      </c>
      <c r="G102" s="830">
        <v>51237.84375</v>
      </c>
      <c r="H102" s="830">
        <v>53209.5625</v>
      </c>
      <c r="I102" s="830">
        <v>54280.9765625</v>
      </c>
      <c r="J102" s="830">
        <v>56334.7890625</v>
      </c>
      <c r="K102" s="830">
        <v>57885.625</v>
      </c>
      <c r="L102" s="830">
        <v>56794.95703125</v>
      </c>
      <c r="M102" s="830">
        <v>56920.12109375</v>
      </c>
      <c r="N102" s="830">
        <v>58533.6640625</v>
      </c>
      <c r="O102" s="830">
        <v>60314.90625</v>
      </c>
      <c r="P102" s="830">
        <v>60822.76171875</v>
      </c>
      <c r="Q102" s="830">
        <v>65937.6171875</v>
      </c>
      <c r="R102" s="830">
        <v>68641.5390625</v>
      </c>
      <c r="S102" s="830">
        <v>73151.8671875</v>
      </c>
      <c r="T102" s="830">
        <v>77083.2421875</v>
      </c>
      <c r="U102" s="830">
        <v>79884.6328125</v>
      </c>
      <c r="V102" s="830">
        <v>79519.4921875</v>
      </c>
    </row>
    <row r="103" spans="1:22" x14ac:dyDescent="0.2">
      <c r="A103" s="98" t="s">
        <v>309</v>
      </c>
      <c r="B103" s="50"/>
      <c r="C103" s="3"/>
      <c r="D103" s="3"/>
      <c r="E103" s="3"/>
      <c r="F103" s="3"/>
      <c r="G103" s="3"/>
      <c r="H103" s="3"/>
      <c r="I103" s="3"/>
      <c r="J103" s="3"/>
      <c r="K103" s="3"/>
      <c r="L103" s="3"/>
      <c r="M103" s="3"/>
      <c r="N103" s="3"/>
      <c r="O103" s="3"/>
      <c r="P103" s="3"/>
      <c r="Q103" s="3"/>
      <c r="R103" s="3"/>
      <c r="S103" s="3"/>
      <c r="T103" s="3"/>
      <c r="U103" s="3"/>
      <c r="V103" s="3"/>
    </row>
    <row r="104" spans="1:22" ht="20.100000000000001" customHeight="1" x14ac:dyDescent="0.2">
      <c r="A104" s="32" t="str">
        <f>Index!A40</f>
        <v>Table 3g    Employment by institutional sector, average wage and salary rates, Palau citizens, FY2000-FY2019</v>
      </c>
    </row>
    <row r="105" spans="1:22" s="23" customFormat="1" ht="20.100000000000001" customHeight="1" x14ac:dyDescent="0.2">
      <c r="A105" s="13"/>
      <c r="B105" s="13"/>
      <c r="C105" s="34" t="str">
        <f t="shared" ref="C105:T105" si="23">C71</f>
        <v>FY00</v>
      </c>
      <c r="D105" s="34" t="str">
        <f t="shared" si="23"/>
        <v>FY01</v>
      </c>
      <c r="E105" s="34" t="str">
        <f t="shared" si="23"/>
        <v>FY02</v>
      </c>
      <c r="F105" s="34" t="str">
        <f t="shared" si="23"/>
        <v>FY03</v>
      </c>
      <c r="G105" s="34" t="str">
        <f t="shared" si="23"/>
        <v>FY04</v>
      </c>
      <c r="H105" s="34" t="str">
        <f t="shared" si="23"/>
        <v>FY05</v>
      </c>
      <c r="I105" s="34" t="str">
        <f t="shared" si="23"/>
        <v>FY06</v>
      </c>
      <c r="J105" s="34" t="str">
        <f t="shared" si="23"/>
        <v>FY07</v>
      </c>
      <c r="K105" s="34" t="str">
        <f t="shared" si="23"/>
        <v>FY08</v>
      </c>
      <c r="L105" s="34" t="str">
        <f t="shared" si="23"/>
        <v>FY09</v>
      </c>
      <c r="M105" s="34" t="str">
        <f t="shared" si="23"/>
        <v>FY10</v>
      </c>
      <c r="N105" s="34" t="str">
        <f t="shared" si="23"/>
        <v>FY11</v>
      </c>
      <c r="O105" s="34" t="str">
        <f t="shared" si="23"/>
        <v>FY12</v>
      </c>
      <c r="P105" s="34" t="str">
        <f t="shared" si="23"/>
        <v>FY13</v>
      </c>
      <c r="Q105" s="34" t="str">
        <f t="shared" si="23"/>
        <v>FY14</v>
      </c>
      <c r="R105" s="34" t="str">
        <f t="shared" si="23"/>
        <v>FY15</v>
      </c>
      <c r="S105" s="34" t="str">
        <f t="shared" si="23"/>
        <v>FY16</v>
      </c>
      <c r="T105" s="34" t="str">
        <f t="shared" si="23"/>
        <v>FY17</v>
      </c>
      <c r="U105" s="34" t="str">
        <f t="shared" ref="U105:V105" si="24">U71</f>
        <v>FY18</v>
      </c>
      <c r="V105" s="34" t="str">
        <f t="shared" si="24"/>
        <v>FY19</v>
      </c>
    </row>
    <row r="106" spans="1:22" x14ac:dyDescent="0.2">
      <c r="A106" s="1">
        <v>1.1000000000000001</v>
      </c>
      <c r="B106" s="54" t="s">
        <v>307</v>
      </c>
      <c r="C106" s="107">
        <f t="shared" ref="C106:T106" si="25">IF(C72&gt;9,C89/C72*1000,"n.a.")</f>
        <v>7543.8299155122158</v>
      </c>
      <c r="D106" s="107">
        <f t="shared" si="25"/>
        <v>8839.3023425709944</v>
      </c>
      <c r="E106" s="107">
        <f t="shared" si="25"/>
        <v>8595.8481852209061</v>
      </c>
      <c r="F106" s="107">
        <f t="shared" si="25"/>
        <v>8472.2931484649307</v>
      </c>
      <c r="G106" s="107">
        <f t="shared" si="25"/>
        <v>8825.23673222867</v>
      </c>
      <c r="H106" s="107">
        <f t="shared" si="25"/>
        <v>8358.7500420738779</v>
      </c>
      <c r="I106" s="107">
        <f t="shared" si="25"/>
        <v>8728.787607377315</v>
      </c>
      <c r="J106" s="107">
        <f t="shared" si="25"/>
        <v>9034.3195171098505</v>
      </c>
      <c r="K106" s="107">
        <f t="shared" si="25"/>
        <v>9226.1705663902321</v>
      </c>
      <c r="L106" s="107">
        <f t="shared" si="25"/>
        <v>9003.6236817321187</v>
      </c>
      <c r="M106" s="107">
        <f t="shared" si="25"/>
        <v>8834.4848634089158</v>
      </c>
      <c r="N106" s="107">
        <f t="shared" si="25"/>
        <v>9173.1005549207875</v>
      </c>
      <c r="O106" s="107">
        <f t="shared" si="25"/>
        <v>9514.2258549425405</v>
      </c>
      <c r="P106" s="107">
        <f t="shared" si="25"/>
        <v>9390.1181580869452</v>
      </c>
      <c r="Q106" s="107">
        <f t="shared" si="25"/>
        <v>10129.099465451645</v>
      </c>
      <c r="R106" s="107">
        <f t="shared" si="25"/>
        <v>10816.945470198159</v>
      </c>
      <c r="S106" s="107">
        <f t="shared" si="25"/>
        <v>11590.92306784752</v>
      </c>
      <c r="T106" s="107">
        <f t="shared" si="25"/>
        <v>11879.639961059571</v>
      </c>
      <c r="U106" s="107">
        <f t="shared" ref="U106:V106" si="26">IF(U72&gt;9,U89/U72*1000,"n.a.")</f>
        <v>11713.873825220307</v>
      </c>
      <c r="V106" s="107">
        <f t="shared" si="26"/>
        <v>11415.894452973849</v>
      </c>
    </row>
    <row r="107" spans="1:22" x14ac:dyDescent="0.2">
      <c r="A107" s="1">
        <v>1.2</v>
      </c>
      <c r="B107" s="54" t="s">
        <v>308</v>
      </c>
      <c r="C107" s="107">
        <f t="shared" ref="C107:T107" si="27">IF(C73&gt;9,C90/C73*1000,"n.a.")</f>
        <v>5032.0460280149391</v>
      </c>
      <c r="D107" s="107">
        <f t="shared" si="27"/>
        <v>5231.82227134808</v>
      </c>
      <c r="E107" s="107">
        <f t="shared" si="27"/>
        <v>5672.7299349329433</v>
      </c>
      <c r="F107" s="107">
        <f t="shared" si="27"/>
        <v>5642.9788722341409</v>
      </c>
      <c r="G107" s="107">
        <f t="shared" si="27"/>
        <v>5533.1859550510926</v>
      </c>
      <c r="H107" s="107">
        <f t="shared" si="27"/>
        <v>5605.8361926704965</v>
      </c>
      <c r="I107" s="107">
        <f t="shared" si="27"/>
        <v>5684.8058573519356</v>
      </c>
      <c r="J107" s="107">
        <f t="shared" si="27"/>
        <v>5925.7347863540626</v>
      </c>
      <c r="K107" s="107">
        <f t="shared" si="27"/>
        <v>6111.5616434494004</v>
      </c>
      <c r="L107" s="107">
        <f t="shared" si="27"/>
        <v>6030.2375314177289</v>
      </c>
      <c r="M107" s="107">
        <f t="shared" si="27"/>
        <v>6184.649338055212</v>
      </c>
      <c r="N107" s="107">
        <f t="shared" si="27"/>
        <v>6238.6042973118456</v>
      </c>
      <c r="O107" s="107">
        <f t="shared" si="27"/>
        <v>6272.5616296517483</v>
      </c>
      <c r="P107" s="107">
        <f t="shared" si="27"/>
        <v>6391.072583093719</v>
      </c>
      <c r="Q107" s="107">
        <f t="shared" si="27"/>
        <v>6864.4940089694583</v>
      </c>
      <c r="R107" s="107">
        <f t="shared" si="27"/>
        <v>7332.6292546976056</v>
      </c>
      <c r="S107" s="107">
        <f t="shared" si="27"/>
        <v>7848.7625205304148</v>
      </c>
      <c r="T107" s="107">
        <f t="shared" si="27"/>
        <v>8594.0381488256917</v>
      </c>
      <c r="U107" s="107">
        <f t="shared" ref="U107:V107" si="28">IF(U73&gt;9,U90/U73*1000,"n.a.")</f>
        <v>8011.8297288644108</v>
      </c>
      <c r="V107" s="107">
        <f t="shared" si="28"/>
        <v>7705.811885158997</v>
      </c>
    </row>
    <row r="108" spans="1:22" x14ac:dyDescent="0.2">
      <c r="A108" s="1">
        <v>1.3</v>
      </c>
      <c r="B108" t="s">
        <v>15</v>
      </c>
      <c r="C108" s="107">
        <f t="shared" ref="C108:T108" si="29">IF(C74&gt;9,C91/C74*1000,"n.a.")</f>
        <v>11752.633151398402</v>
      </c>
      <c r="D108" s="107">
        <f t="shared" si="29"/>
        <v>12220.718475159058</v>
      </c>
      <c r="E108" s="107">
        <f t="shared" si="29"/>
        <v>12407.497985315187</v>
      </c>
      <c r="F108" s="107">
        <f t="shared" si="29"/>
        <v>12739.943337305791</v>
      </c>
      <c r="G108" s="107">
        <f t="shared" si="29"/>
        <v>13048.323218789408</v>
      </c>
      <c r="H108" s="107">
        <f t="shared" si="29"/>
        <v>13369.243725904507</v>
      </c>
      <c r="I108" s="107">
        <f t="shared" si="29"/>
        <v>13450.862630208332</v>
      </c>
      <c r="J108" s="107">
        <f t="shared" si="29"/>
        <v>14043.384083207831</v>
      </c>
      <c r="K108" s="107">
        <f t="shared" si="29"/>
        <v>14606.218204941861</v>
      </c>
      <c r="L108" s="107">
        <f t="shared" si="29"/>
        <v>15300.724233307454</v>
      </c>
      <c r="M108" s="107">
        <f t="shared" si="29"/>
        <v>15010.950806509814</v>
      </c>
      <c r="N108" s="107">
        <f t="shared" si="29"/>
        <v>14544.559330379123</v>
      </c>
      <c r="O108" s="107">
        <f t="shared" si="29"/>
        <v>15176.376721336917</v>
      </c>
      <c r="P108" s="107">
        <f t="shared" si="29"/>
        <v>15207.713584118659</v>
      </c>
      <c r="Q108" s="107">
        <f t="shared" si="29"/>
        <v>14535.80017448545</v>
      </c>
      <c r="R108" s="107">
        <f t="shared" si="29"/>
        <v>14818.778571471212</v>
      </c>
      <c r="S108" s="107">
        <f t="shared" si="29"/>
        <v>16191.954754421438</v>
      </c>
      <c r="T108" s="107">
        <f t="shared" si="29"/>
        <v>17387.55040295823</v>
      </c>
      <c r="U108" s="107">
        <f t="shared" ref="U108:V108" si="30">IF(U74&gt;9,U91/U74*1000,"n.a.")</f>
        <v>18223.102592584371</v>
      </c>
      <c r="V108" s="107">
        <f t="shared" si="30"/>
        <v>18487.353591535313</v>
      </c>
    </row>
    <row r="109" spans="1:22" x14ac:dyDescent="0.2">
      <c r="A109" s="1">
        <v>1.4</v>
      </c>
      <c r="B109" t="s">
        <v>578</v>
      </c>
      <c r="C109" s="107" t="str">
        <f t="shared" ref="C109:T109" si="31">IF(C75&gt;9,C92/C75*1000,"n.a.")</f>
        <v>n.a.</v>
      </c>
      <c r="D109" s="107" t="str">
        <f t="shared" si="31"/>
        <v>n.a.</v>
      </c>
      <c r="E109" s="107" t="str">
        <f t="shared" si="31"/>
        <v>n.a.</v>
      </c>
      <c r="F109" s="107" t="str">
        <f t="shared" si="31"/>
        <v>n.a.</v>
      </c>
      <c r="G109" s="107" t="str">
        <f t="shared" si="31"/>
        <v>n.a.</v>
      </c>
      <c r="H109" s="107" t="str">
        <f t="shared" si="31"/>
        <v>n.a.</v>
      </c>
      <c r="I109" s="107" t="str">
        <f t="shared" si="31"/>
        <v>n.a.</v>
      </c>
      <c r="J109" s="107" t="str">
        <f t="shared" si="31"/>
        <v>n.a.</v>
      </c>
      <c r="K109" s="107">
        <f t="shared" si="31"/>
        <v>11151.615794112044</v>
      </c>
      <c r="L109" s="107">
        <f t="shared" si="31"/>
        <v>11227.272727272726</v>
      </c>
      <c r="M109" s="107">
        <f t="shared" si="31"/>
        <v>10783.082441850143</v>
      </c>
      <c r="N109" s="107">
        <f t="shared" si="31"/>
        <v>11315.032280815973</v>
      </c>
      <c r="O109" s="107">
        <f t="shared" si="31"/>
        <v>10620.10095474568</v>
      </c>
      <c r="P109" s="107">
        <f t="shared" si="31"/>
        <v>10661.097412109375</v>
      </c>
      <c r="Q109" s="107">
        <f t="shared" si="31"/>
        <v>10202.444735440342</v>
      </c>
      <c r="R109" s="107">
        <f t="shared" si="31"/>
        <v>10401.0088885272</v>
      </c>
      <c r="S109" s="107">
        <f t="shared" si="31"/>
        <v>12834.146639195884</v>
      </c>
      <c r="T109" s="107">
        <f t="shared" si="31"/>
        <v>11298.683166503906</v>
      </c>
      <c r="U109" s="107">
        <f t="shared" ref="U109:V109" si="32">IF(U75&gt;9,U92/U75*1000,"n.a.")</f>
        <v>11698.94730417352</v>
      </c>
      <c r="V109" s="107" t="str">
        <f t="shared" si="32"/>
        <v>n.a.</v>
      </c>
    </row>
    <row r="110" spans="1:22" x14ac:dyDescent="0.2">
      <c r="A110" s="44" t="s">
        <v>297</v>
      </c>
      <c r="B110" s="54" t="s">
        <v>293</v>
      </c>
      <c r="C110" s="107">
        <f t="shared" ref="C110:T110" si="33">IF(C76&gt;9,C93/C76*1000,"n.a.")</f>
        <v>15065.108419571456</v>
      </c>
      <c r="D110" s="107">
        <f t="shared" si="33"/>
        <v>13813.136807865969</v>
      </c>
      <c r="E110" s="107">
        <f t="shared" si="33"/>
        <v>14746.613156748008</v>
      </c>
      <c r="F110" s="107">
        <f t="shared" si="33"/>
        <v>15645.609319426942</v>
      </c>
      <c r="G110" s="107">
        <f t="shared" si="33"/>
        <v>16092.159187905942</v>
      </c>
      <c r="H110" s="107">
        <f t="shared" si="33"/>
        <v>16619.581971339478</v>
      </c>
      <c r="I110" s="107">
        <f t="shared" si="33"/>
        <v>16740.214280148019</v>
      </c>
      <c r="J110" s="107">
        <f t="shared" si="33"/>
        <v>16257.299450860508</v>
      </c>
      <c r="K110" s="107">
        <f t="shared" si="33"/>
        <v>15813.602244360207</v>
      </c>
      <c r="L110" s="107">
        <f t="shared" si="33"/>
        <v>15652.234604779413</v>
      </c>
      <c r="M110" s="107">
        <f t="shared" si="33"/>
        <v>16619.881077816612</v>
      </c>
      <c r="N110" s="107">
        <f t="shared" si="33"/>
        <v>16751.35102143159</v>
      </c>
      <c r="O110" s="107">
        <f t="shared" si="33"/>
        <v>18436.075846354168</v>
      </c>
      <c r="P110" s="107">
        <f t="shared" si="33"/>
        <v>19535.577589465724</v>
      </c>
      <c r="Q110" s="107">
        <f t="shared" si="33"/>
        <v>19472.034085181451</v>
      </c>
      <c r="R110" s="107">
        <f t="shared" si="33"/>
        <v>20322.799041491595</v>
      </c>
      <c r="S110" s="107">
        <f t="shared" si="33"/>
        <v>20270.258037860574</v>
      </c>
      <c r="T110" s="107">
        <f t="shared" si="33"/>
        <v>21959.80224609375</v>
      </c>
      <c r="U110" s="107">
        <f t="shared" ref="U110:V110" si="34">IF(U76&gt;9,U93/U76*1000,"n.a.")</f>
        <v>24090.766426417209</v>
      </c>
      <c r="V110" s="107">
        <f t="shared" si="34"/>
        <v>25508.104200487011</v>
      </c>
    </row>
    <row r="111" spans="1:22" x14ac:dyDescent="0.2">
      <c r="A111" s="44" t="s">
        <v>298</v>
      </c>
      <c r="B111" s="54" t="s">
        <v>538</v>
      </c>
      <c r="C111" s="107">
        <f t="shared" ref="C111:T111" si="35">IF(C77&gt;9,C94/C77*1000,"n.a.")</f>
        <v>10939.93386645699</v>
      </c>
      <c r="D111" s="107">
        <f t="shared" si="35"/>
        <v>9743.819575942327</v>
      </c>
      <c r="E111" s="107">
        <f t="shared" si="35"/>
        <v>10902.952707934568</v>
      </c>
      <c r="F111" s="107">
        <f t="shared" si="35"/>
        <v>12806.869786750816</v>
      </c>
      <c r="G111" s="107">
        <f t="shared" si="35"/>
        <v>16430.653225743787</v>
      </c>
      <c r="H111" s="107">
        <f t="shared" si="35"/>
        <v>17108.666341976761</v>
      </c>
      <c r="I111" s="107">
        <f t="shared" si="35"/>
        <v>16276.088549549509</v>
      </c>
      <c r="J111" s="107">
        <f t="shared" si="35"/>
        <v>15756.080146837916</v>
      </c>
      <c r="K111" s="107">
        <f t="shared" si="35"/>
        <v>16043.704448597833</v>
      </c>
      <c r="L111" s="107">
        <f t="shared" si="35"/>
        <v>16109.715206422408</v>
      </c>
      <c r="M111" s="107">
        <f t="shared" si="35"/>
        <v>16795.875604729441</v>
      </c>
      <c r="N111" s="107">
        <f t="shared" si="35"/>
        <v>16942.029681857399</v>
      </c>
      <c r="O111" s="107">
        <f t="shared" si="35"/>
        <v>15882.783323536722</v>
      </c>
      <c r="P111" s="107">
        <f t="shared" si="35"/>
        <v>15901.705891483343</v>
      </c>
      <c r="Q111" s="107">
        <f t="shared" si="35"/>
        <v>14741.425925059017</v>
      </c>
      <c r="R111" s="107">
        <f t="shared" si="35"/>
        <v>17559.202923776033</v>
      </c>
      <c r="S111" s="107">
        <f t="shared" si="35"/>
        <v>15545.752849820414</v>
      </c>
      <c r="T111" s="107">
        <f t="shared" si="35"/>
        <v>15273.463989810514</v>
      </c>
      <c r="U111" s="107">
        <f t="shared" ref="U111:V111" si="36">IF(U77&gt;9,U94/U77*1000,"n.a.")</f>
        <v>16755.909315266341</v>
      </c>
      <c r="V111" s="107">
        <f t="shared" si="36"/>
        <v>18731.534049868147</v>
      </c>
    </row>
    <row r="112" spans="1:22" x14ac:dyDescent="0.2">
      <c r="A112" s="44" t="s">
        <v>66</v>
      </c>
      <c r="B112" s="54" t="s">
        <v>294</v>
      </c>
      <c r="C112" s="107">
        <f t="shared" ref="C112:T112" si="37">IF(C78&gt;9,C95/C78*1000,"n.a.")</f>
        <v>11631.805050876097</v>
      </c>
      <c r="D112" s="107">
        <f t="shared" si="37"/>
        <v>11685.045078672334</v>
      </c>
      <c r="E112" s="107">
        <f t="shared" si="37"/>
        <v>11752.214410926315</v>
      </c>
      <c r="F112" s="107">
        <f t="shared" si="37"/>
        <v>12139.03228735889</v>
      </c>
      <c r="G112" s="107">
        <f t="shared" si="37"/>
        <v>12020.712633377792</v>
      </c>
      <c r="H112" s="107">
        <f t="shared" si="37"/>
        <v>12954.131910985305</v>
      </c>
      <c r="I112" s="107">
        <f t="shared" si="37"/>
        <v>13715.739967871992</v>
      </c>
      <c r="J112" s="107">
        <f t="shared" si="37"/>
        <v>14063.580137310606</v>
      </c>
      <c r="K112" s="107">
        <f t="shared" si="37"/>
        <v>14442.207887319484</v>
      </c>
      <c r="L112" s="107">
        <f t="shared" si="37"/>
        <v>14485.833918763572</v>
      </c>
      <c r="M112" s="107">
        <f t="shared" si="37"/>
        <v>14370.579220673661</v>
      </c>
      <c r="N112" s="107">
        <f t="shared" si="37"/>
        <v>14722.297099058052</v>
      </c>
      <c r="O112" s="107">
        <f t="shared" si="37"/>
        <v>15122.875197764464</v>
      </c>
      <c r="P112" s="107">
        <f t="shared" si="37"/>
        <v>15054.191700696212</v>
      </c>
      <c r="Q112" s="107">
        <f t="shared" si="37"/>
        <v>16657.205564088243</v>
      </c>
      <c r="R112" s="107">
        <f t="shared" si="37"/>
        <v>16916.778390464653</v>
      </c>
      <c r="S112" s="107">
        <f t="shared" si="37"/>
        <v>17947.634092352193</v>
      </c>
      <c r="T112" s="107">
        <f t="shared" si="37"/>
        <v>18611.229106230141</v>
      </c>
      <c r="U112" s="107">
        <f t="shared" ref="U112:V112" si="38">IF(U78&gt;9,U95/U78*1000,"n.a.")</f>
        <v>19320.860456613125</v>
      </c>
      <c r="V112" s="107">
        <f t="shared" si="38"/>
        <v>19798.740304610561</v>
      </c>
    </row>
    <row r="113" spans="1:22" x14ac:dyDescent="0.2">
      <c r="A113" s="44" t="s">
        <v>67</v>
      </c>
      <c r="B113" s="54" t="s">
        <v>16</v>
      </c>
      <c r="C113" s="107">
        <f t="shared" ref="C113:T113" si="39">IF(C79&gt;9,C96/C79*1000,"n.a.")</f>
        <v>9037.5331536881586</v>
      </c>
      <c r="D113" s="107">
        <f t="shared" si="39"/>
        <v>8857.4113687772697</v>
      </c>
      <c r="E113" s="107">
        <f t="shared" si="39"/>
        <v>8836.2538680076505</v>
      </c>
      <c r="F113" s="107">
        <f t="shared" si="39"/>
        <v>9932.537813085728</v>
      </c>
      <c r="G113" s="107">
        <f t="shared" si="39"/>
        <v>10327.663873934553</v>
      </c>
      <c r="H113" s="107">
        <f t="shared" si="39"/>
        <v>9989.9183205697973</v>
      </c>
      <c r="I113" s="107">
        <f t="shared" si="39"/>
        <v>9590.1730311797965</v>
      </c>
      <c r="J113" s="107">
        <f t="shared" si="39"/>
        <v>9965.4932535846438</v>
      </c>
      <c r="K113" s="107">
        <f t="shared" si="39"/>
        <v>10306.594980906195</v>
      </c>
      <c r="L113" s="107">
        <f t="shared" si="39"/>
        <v>10061.6458026693</v>
      </c>
      <c r="M113" s="107">
        <f t="shared" si="39"/>
        <v>10184.135888895027</v>
      </c>
      <c r="N113" s="107">
        <f t="shared" si="39"/>
        <v>11400.021156409333</v>
      </c>
      <c r="O113" s="107">
        <f t="shared" si="39"/>
        <v>11868.203833778576</v>
      </c>
      <c r="P113" s="107">
        <f t="shared" si="39"/>
        <v>11884.179025851887</v>
      </c>
      <c r="Q113" s="107">
        <f t="shared" si="39"/>
        <v>11840.882511211363</v>
      </c>
      <c r="R113" s="107">
        <f t="shared" si="39"/>
        <v>12876.605012303338</v>
      </c>
      <c r="S113" s="107">
        <f t="shared" si="39"/>
        <v>13516.547179893076</v>
      </c>
      <c r="T113" s="107">
        <f t="shared" si="39"/>
        <v>13881.360164593503</v>
      </c>
      <c r="U113" s="107">
        <f t="shared" ref="U113:V113" si="40">IF(U79&gt;9,U96/U79*1000,"n.a.")</f>
        <v>13769.20134814917</v>
      </c>
      <c r="V113" s="107">
        <f t="shared" si="40"/>
        <v>14117.330913576407</v>
      </c>
    </row>
    <row r="114" spans="1:22" x14ac:dyDescent="0.2">
      <c r="A114" s="44" t="s">
        <v>68</v>
      </c>
      <c r="B114" s="54" t="s">
        <v>295</v>
      </c>
      <c r="C114" s="107">
        <f t="shared" ref="C114:T114" si="41">IF(C80&gt;9,C97/C80*1000,"n.a.")</f>
        <v>4991.1762471055363</v>
      </c>
      <c r="D114" s="107">
        <f t="shared" si="41"/>
        <v>4662.5356101792959</v>
      </c>
      <c r="E114" s="107">
        <f t="shared" si="41"/>
        <v>5205.2906303447598</v>
      </c>
      <c r="F114" s="107">
        <f t="shared" si="41"/>
        <v>5423.9730845934064</v>
      </c>
      <c r="G114" s="107">
        <f t="shared" si="41"/>
        <v>5566.24254871016</v>
      </c>
      <c r="H114" s="107">
        <f t="shared" si="41"/>
        <v>5588.8648979904801</v>
      </c>
      <c r="I114" s="107">
        <f t="shared" si="41"/>
        <v>5719.5476497219388</v>
      </c>
      <c r="J114" s="107">
        <f t="shared" si="41"/>
        <v>5842.7437541572608</v>
      </c>
      <c r="K114" s="107">
        <f t="shared" si="41"/>
        <v>5975.5158642994729</v>
      </c>
      <c r="L114" s="107">
        <f t="shared" si="41"/>
        <v>6335.3703726280437</v>
      </c>
      <c r="M114" s="107">
        <f t="shared" si="41"/>
        <v>6544.6460123802444</v>
      </c>
      <c r="N114" s="107">
        <f t="shared" si="41"/>
        <v>6827.2762598310564</v>
      </c>
      <c r="O114" s="107">
        <f t="shared" si="41"/>
        <v>7105.1873142474115</v>
      </c>
      <c r="P114" s="107">
        <f t="shared" si="41"/>
        <v>7296.0468173573772</v>
      </c>
      <c r="Q114" s="107">
        <f t="shared" si="41"/>
        <v>8445.0710064751529</v>
      </c>
      <c r="R114" s="107">
        <f t="shared" si="41"/>
        <v>8897.9646806238288</v>
      </c>
      <c r="S114" s="107">
        <f t="shared" si="41"/>
        <v>9046.6204251769614</v>
      </c>
      <c r="T114" s="107">
        <f t="shared" si="41"/>
        <v>9402.5639126180395</v>
      </c>
      <c r="U114" s="107">
        <f t="shared" ref="U114:V114" si="42">IF(U80&gt;9,U97/U80*1000,"n.a.")</f>
        <v>9806.6187917855623</v>
      </c>
      <c r="V114" s="107">
        <f t="shared" si="42"/>
        <v>10080.790433234277</v>
      </c>
    </row>
    <row r="115" spans="1:22" x14ac:dyDescent="0.2">
      <c r="A115" s="284" t="s">
        <v>576</v>
      </c>
      <c r="B115" s="285" t="s">
        <v>577</v>
      </c>
      <c r="C115" s="107" t="str">
        <f t="shared" ref="C115:T115" si="43">IF(C81&gt;9,C98/C81*1000,"n.a.")</f>
        <v>n.a.</v>
      </c>
      <c r="D115" s="107" t="str">
        <f t="shared" si="43"/>
        <v>n.a.</v>
      </c>
      <c r="E115" s="107" t="str">
        <f t="shared" si="43"/>
        <v>n.a.</v>
      </c>
      <c r="F115" s="107" t="str">
        <f t="shared" si="43"/>
        <v>n.a.</v>
      </c>
      <c r="G115" s="107" t="str">
        <f t="shared" si="43"/>
        <v>n.a.</v>
      </c>
      <c r="H115" s="107" t="str">
        <f t="shared" si="43"/>
        <v>n.a.</v>
      </c>
      <c r="I115" s="107" t="str">
        <f t="shared" si="43"/>
        <v>n.a.</v>
      </c>
      <c r="J115" s="107">
        <f t="shared" si="43"/>
        <v>16805.8984375</v>
      </c>
      <c r="K115" s="107">
        <f t="shared" si="43"/>
        <v>16544.760567801339</v>
      </c>
      <c r="L115" s="107">
        <f t="shared" si="43"/>
        <v>17718.17626953125</v>
      </c>
      <c r="M115" s="107">
        <f t="shared" si="43"/>
        <v>18392.212994330752</v>
      </c>
      <c r="N115" s="107">
        <f t="shared" si="43"/>
        <v>18082.871589107788</v>
      </c>
      <c r="O115" s="107">
        <f t="shared" si="43"/>
        <v>18481.299462256495</v>
      </c>
      <c r="P115" s="107">
        <f t="shared" si="43"/>
        <v>18735.193432171651</v>
      </c>
      <c r="Q115" s="107">
        <f t="shared" si="43"/>
        <v>20013.828073529799</v>
      </c>
      <c r="R115" s="107">
        <f t="shared" si="43"/>
        <v>20753.096968622227</v>
      </c>
      <c r="S115" s="107">
        <f t="shared" si="43"/>
        <v>21088.584444384414</v>
      </c>
      <c r="T115" s="107">
        <f t="shared" si="43"/>
        <v>21713.375815782259</v>
      </c>
      <c r="U115" s="107">
        <f t="shared" ref="U115:V115" si="44">IF(U81&gt;9,U98/U81*1000,"n.a.")</f>
        <v>23772.288241491682</v>
      </c>
      <c r="V115" s="107">
        <f t="shared" si="44"/>
        <v>23980.699114076484</v>
      </c>
    </row>
    <row r="116" spans="1:22" x14ac:dyDescent="0.2">
      <c r="A116" s="44" t="s">
        <v>60</v>
      </c>
      <c r="B116" s="54" t="s">
        <v>296</v>
      </c>
      <c r="C116" s="107">
        <f t="shared" ref="C116:T116" si="45">IF(C82&gt;9,C99/C82*1000,"n.a.")</f>
        <v>7570.3679561523113</v>
      </c>
      <c r="D116" s="107">
        <f t="shared" si="45"/>
        <v>7762.6258285075428</v>
      </c>
      <c r="E116" s="107">
        <f t="shared" si="45"/>
        <v>7196.1439274637542</v>
      </c>
      <c r="F116" s="107">
        <f t="shared" si="45"/>
        <v>7395.1696584400961</v>
      </c>
      <c r="G116" s="107">
        <f t="shared" si="45"/>
        <v>7538.1468176610824</v>
      </c>
      <c r="H116" s="107">
        <f t="shared" si="45"/>
        <v>7531.0027392143866</v>
      </c>
      <c r="I116" s="107">
        <f t="shared" si="45"/>
        <v>7674.7624885160913</v>
      </c>
      <c r="J116" s="107">
        <f t="shared" si="45"/>
        <v>8329.1499188277648</v>
      </c>
      <c r="K116" s="107">
        <f t="shared" si="45"/>
        <v>8644.9755999262397</v>
      </c>
      <c r="L116" s="107">
        <f t="shared" si="45"/>
        <v>8782.7294507808547</v>
      </c>
      <c r="M116" s="107">
        <f t="shared" si="45"/>
        <v>9248.2172968822379</v>
      </c>
      <c r="N116" s="107">
        <f t="shared" si="45"/>
        <v>9520.6301643830793</v>
      </c>
      <c r="O116" s="107">
        <f t="shared" si="45"/>
        <v>9387.5717230630798</v>
      </c>
      <c r="P116" s="107">
        <f t="shared" si="45"/>
        <v>9079.6887574864086</v>
      </c>
      <c r="Q116" s="107">
        <f t="shared" si="45"/>
        <v>9483.4173689032868</v>
      </c>
      <c r="R116" s="107">
        <f t="shared" si="45"/>
        <v>10545.521646925572</v>
      </c>
      <c r="S116" s="107">
        <f t="shared" si="45"/>
        <v>12327.399480370186</v>
      </c>
      <c r="T116" s="107">
        <f t="shared" si="45"/>
        <v>13176.270038447043</v>
      </c>
      <c r="U116" s="107">
        <f t="shared" ref="U116:V116" si="46">IF(U82&gt;9,U99/U82*1000,"n.a.")</f>
        <v>14009.353392435431</v>
      </c>
      <c r="V116" s="107">
        <f t="shared" si="46"/>
        <v>13511.553046189307</v>
      </c>
    </row>
    <row r="117" spans="1:22" x14ac:dyDescent="0.2">
      <c r="A117" s="44" t="s">
        <v>61</v>
      </c>
      <c r="B117" s="54" t="s">
        <v>17</v>
      </c>
      <c r="C117" s="107">
        <f t="shared" ref="C117:T117" si="47">IF(C83&gt;9,C100/C83*1000,"n.a.")</f>
        <v>1553.8701716941864</v>
      </c>
      <c r="D117" s="107">
        <f t="shared" si="47"/>
        <v>1612.7401038140995</v>
      </c>
      <c r="E117" s="107">
        <f t="shared" si="47"/>
        <v>1698.3473882805417</v>
      </c>
      <c r="F117" s="107">
        <f t="shared" si="47"/>
        <v>1765.5265987941307</v>
      </c>
      <c r="G117" s="107">
        <f t="shared" si="47"/>
        <v>1655.333569413682</v>
      </c>
      <c r="H117" s="107">
        <f t="shared" si="47"/>
        <v>1710.7770253135836</v>
      </c>
      <c r="I117" s="107">
        <f t="shared" si="47"/>
        <v>1616.0715814598286</v>
      </c>
      <c r="J117" s="107">
        <f t="shared" si="47"/>
        <v>1529.6003309760204</v>
      </c>
      <c r="K117" s="107">
        <f t="shared" si="47"/>
        <v>1683.6811253790206</v>
      </c>
      <c r="L117" s="107">
        <f t="shared" si="47"/>
        <v>1825.1560109797958</v>
      </c>
      <c r="M117" s="107">
        <f t="shared" si="47"/>
        <v>1875.1169270584719</v>
      </c>
      <c r="N117" s="107">
        <f t="shared" si="47"/>
        <v>1728.5920665312526</v>
      </c>
      <c r="O117" s="107">
        <f t="shared" si="47"/>
        <v>1680.4127760849012</v>
      </c>
      <c r="P117" s="107">
        <f t="shared" si="47"/>
        <v>1802.0744862927443</v>
      </c>
      <c r="Q117" s="107">
        <f t="shared" si="47"/>
        <v>1923.0492400551348</v>
      </c>
      <c r="R117" s="107">
        <f t="shared" si="47"/>
        <v>2355.8701887779157</v>
      </c>
      <c r="S117" s="107">
        <f t="shared" si="47"/>
        <v>2004.1029065300063</v>
      </c>
      <c r="T117" s="107">
        <f t="shared" si="47"/>
        <v>2174.7996940623461</v>
      </c>
      <c r="U117" s="107">
        <f t="shared" ref="U117:V117" si="48">IF(U83&gt;9,U100/U83*1000,"n.a.")</f>
        <v>2683.9162015659963</v>
      </c>
      <c r="V117" s="107">
        <f t="shared" si="48"/>
        <v>2360.4869165234823</v>
      </c>
    </row>
    <row r="118" spans="1:22" x14ac:dyDescent="0.2">
      <c r="A118" s="44">
        <v>6</v>
      </c>
      <c r="B118" s="54" t="s">
        <v>18</v>
      </c>
      <c r="C118" s="107" t="str">
        <f t="shared" ref="C118:T118" si="49">IF(C84&gt;9,C101/C84*1000,"n.a.")</f>
        <v>n.a.</v>
      </c>
      <c r="D118" s="107" t="str">
        <f t="shared" si="49"/>
        <v>n.a.</v>
      </c>
      <c r="E118" s="107" t="str">
        <f t="shared" si="49"/>
        <v>n.a.</v>
      </c>
      <c r="F118" s="107" t="str">
        <f t="shared" si="49"/>
        <v>n.a.</v>
      </c>
      <c r="G118" s="107" t="str">
        <f t="shared" si="49"/>
        <v>n.a.</v>
      </c>
      <c r="H118" s="107" t="str">
        <f t="shared" si="49"/>
        <v>n.a.</v>
      </c>
      <c r="I118" s="107" t="str">
        <f t="shared" si="49"/>
        <v>n.a.</v>
      </c>
      <c r="J118" s="107" t="str">
        <f t="shared" si="49"/>
        <v>n.a.</v>
      </c>
      <c r="K118" s="107">
        <f t="shared" si="49"/>
        <v>13147.243298982319</v>
      </c>
      <c r="L118" s="107">
        <f t="shared" si="49"/>
        <v>14892.250992630177</v>
      </c>
      <c r="M118" s="107">
        <f t="shared" si="49"/>
        <v>15170.993492251537</v>
      </c>
      <c r="N118" s="107">
        <f t="shared" si="49"/>
        <v>14452.881828187004</v>
      </c>
      <c r="O118" s="107">
        <f t="shared" si="49"/>
        <v>14018.380691756063</v>
      </c>
      <c r="P118" s="107">
        <f t="shared" si="49"/>
        <v>12874.282268167442</v>
      </c>
      <c r="Q118" s="107">
        <f t="shared" si="49"/>
        <v>14488.486874833639</v>
      </c>
      <c r="R118" s="107">
        <f t="shared" si="49"/>
        <v>14635.884179481734</v>
      </c>
      <c r="S118" s="107">
        <f t="shared" si="49"/>
        <v>15816.899386308727</v>
      </c>
      <c r="T118" s="107">
        <f t="shared" si="49"/>
        <v>15002.118677651433</v>
      </c>
      <c r="U118" s="107">
        <f t="shared" ref="U118:V118" si="50">IF(U84&gt;9,U101/U84*1000,"n.a.")</f>
        <v>16486.571080230522</v>
      </c>
      <c r="V118" s="107">
        <f t="shared" si="50"/>
        <v>17725.919184758815</v>
      </c>
    </row>
    <row r="119" spans="1:22" s="58" customFormat="1" ht="20.100000000000001" customHeight="1" x14ac:dyDescent="0.2">
      <c r="A119" s="55"/>
      <c r="B119" s="56" t="s">
        <v>3</v>
      </c>
      <c r="C119" s="57">
        <f t="shared" ref="C119:T119" si="51">IF(C85&gt;9,C102/C85*1000,"n.a.")</f>
        <v>8878.6246085935472</v>
      </c>
      <c r="D119" s="57">
        <f t="shared" si="51"/>
        <v>9213.1956166950804</v>
      </c>
      <c r="E119" s="57">
        <f t="shared" si="51"/>
        <v>9400.6522460383949</v>
      </c>
      <c r="F119" s="57">
        <f t="shared" si="51"/>
        <v>9707.3679061646053</v>
      </c>
      <c r="G119" s="57">
        <f t="shared" si="51"/>
        <v>9820.9354226989672</v>
      </c>
      <c r="H119" s="57">
        <f t="shared" si="51"/>
        <v>9817.6197747049573</v>
      </c>
      <c r="I119" s="57">
        <f t="shared" si="51"/>
        <v>10078.053452173155</v>
      </c>
      <c r="J119" s="57">
        <f t="shared" si="51"/>
        <v>10350.612247571065</v>
      </c>
      <c r="K119" s="57">
        <f t="shared" si="51"/>
        <v>10617.219490119876</v>
      </c>
      <c r="L119" s="57">
        <f t="shared" si="51"/>
        <v>10718.736370171602</v>
      </c>
      <c r="M119" s="57">
        <f t="shared" si="51"/>
        <v>10704.575342372667</v>
      </c>
      <c r="N119" s="57">
        <f t="shared" si="51"/>
        <v>11045.984459300573</v>
      </c>
      <c r="O119" s="57">
        <f t="shared" si="51"/>
        <v>11294.08666786808</v>
      </c>
      <c r="P119" s="57">
        <f t="shared" si="51"/>
        <v>11200.027621306494</v>
      </c>
      <c r="Q119" s="57">
        <f t="shared" si="51"/>
        <v>12033.240699049487</v>
      </c>
      <c r="R119" s="57">
        <f t="shared" si="51"/>
        <v>12439.896550314381</v>
      </c>
      <c r="S119" s="57">
        <f t="shared" si="51"/>
        <v>13127.988026512721</v>
      </c>
      <c r="T119" s="57">
        <f t="shared" si="51"/>
        <v>13716.587283561641</v>
      </c>
      <c r="U119" s="57">
        <f t="shared" ref="U119:V119" si="52">IF(U85&gt;9,U102/U85*1000,"n.a.")</f>
        <v>13838.510462089986</v>
      </c>
      <c r="V119" s="57">
        <f t="shared" si="52"/>
        <v>13999.425601710574</v>
      </c>
    </row>
    <row r="120" spans="1:22" x14ac:dyDescent="0.2">
      <c r="A120" s="98" t="s">
        <v>309</v>
      </c>
      <c r="B120" s="50"/>
      <c r="C120" s="3"/>
      <c r="D120" s="3"/>
      <c r="E120" s="3"/>
      <c r="F120" s="3"/>
      <c r="G120" s="3"/>
      <c r="H120" s="3"/>
      <c r="I120" s="3"/>
      <c r="J120" s="3"/>
      <c r="K120" s="3"/>
      <c r="L120" s="3"/>
      <c r="M120" s="3"/>
      <c r="N120" s="3"/>
      <c r="O120" s="3"/>
      <c r="P120" s="3"/>
      <c r="Q120" s="3"/>
      <c r="R120" s="3"/>
      <c r="S120" s="3"/>
      <c r="T120" s="3"/>
      <c r="U120" s="3"/>
      <c r="V120" s="3"/>
    </row>
    <row r="122" spans="1:22" ht="20.100000000000001" customHeight="1" x14ac:dyDescent="0.2">
      <c r="A122" s="32" t="str">
        <f>Index!A41</f>
        <v>Table 3h    Employment by institutional sector, average real wage and salary rates, Palau citizens, FY2000-FY2019</v>
      </c>
    </row>
    <row r="123" spans="1:22" s="23" customFormat="1" ht="20.100000000000001" customHeight="1" x14ac:dyDescent="0.2">
      <c r="A123" s="13"/>
      <c r="B123" s="408" t="s">
        <v>3512</v>
      </c>
      <c r="C123" s="34" t="str">
        <f t="shared" ref="C123:T123" si="53">C71</f>
        <v>FY00</v>
      </c>
      <c r="D123" s="34" t="str">
        <f t="shared" si="53"/>
        <v>FY01</v>
      </c>
      <c r="E123" s="34" t="str">
        <f t="shared" si="53"/>
        <v>FY02</v>
      </c>
      <c r="F123" s="34" t="str">
        <f t="shared" si="53"/>
        <v>FY03</v>
      </c>
      <c r="G123" s="34" t="str">
        <f t="shared" si="53"/>
        <v>FY04</v>
      </c>
      <c r="H123" s="34" t="str">
        <f t="shared" si="53"/>
        <v>FY05</v>
      </c>
      <c r="I123" s="34" t="str">
        <f t="shared" si="53"/>
        <v>FY06</v>
      </c>
      <c r="J123" s="34" t="str">
        <f t="shared" si="53"/>
        <v>FY07</v>
      </c>
      <c r="K123" s="34" t="str">
        <f t="shared" si="53"/>
        <v>FY08</v>
      </c>
      <c r="L123" s="34" t="str">
        <f t="shared" si="53"/>
        <v>FY09</v>
      </c>
      <c r="M123" s="34" t="str">
        <f t="shared" si="53"/>
        <v>FY10</v>
      </c>
      <c r="N123" s="34" t="str">
        <f t="shared" si="53"/>
        <v>FY11</v>
      </c>
      <c r="O123" s="34" t="str">
        <f t="shared" si="53"/>
        <v>FY12</v>
      </c>
      <c r="P123" s="34" t="str">
        <f t="shared" si="53"/>
        <v>FY13</v>
      </c>
      <c r="Q123" s="34" t="str">
        <f t="shared" si="53"/>
        <v>FY14</v>
      </c>
      <c r="R123" s="34" t="str">
        <f t="shared" si="53"/>
        <v>FY15</v>
      </c>
      <c r="S123" s="34" t="str">
        <f t="shared" si="53"/>
        <v>FY16</v>
      </c>
      <c r="T123" s="34" t="str">
        <f t="shared" si="53"/>
        <v>FY17</v>
      </c>
      <c r="U123" s="34" t="str">
        <f t="shared" ref="U123:V123" si="54">U71</f>
        <v>FY18</v>
      </c>
      <c r="V123" s="34" t="str">
        <f t="shared" si="54"/>
        <v>FY19</v>
      </c>
    </row>
    <row r="124" spans="1:22" x14ac:dyDescent="0.2">
      <c r="A124" s="1">
        <v>1.1000000000000001</v>
      </c>
      <c r="B124" s="54" t="s">
        <v>307</v>
      </c>
      <c r="C124" s="107">
        <f>IF(ISNUMBER(C106)=TRUE,IF(C106&gt;0,C106/NAgni!C$57*100,"n.a."),"n.a.")</f>
        <v>11561.048010605473</v>
      </c>
      <c r="D124" s="107">
        <f>IF(ISNUMBER(D106)=TRUE,IF(D106&gt;0,D106/NAgni!D$57*100,"n.a."),"n.a.")</f>
        <v>13645.478409343321</v>
      </c>
      <c r="E124" s="107">
        <f>IF(ISNUMBER(E106)=TRUE,IF(E106&gt;0,E106/NAgni!E$57*100,"n.a."),"n.a.")</f>
        <v>13306.004419922041</v>
      </c>
      <c r="F124" s="107">
        <f>IF(ISNUMBER(F106)=TRUE,IF(F106&gt;0,F106/NAgni!F$57*100,"n.a."),"n.a.")</f>
        <v>13030.471983117883</v>
      </c>
      <c r="G124" s="107">
        <f>IF(ISNUMBER(G106)=TRUE,IF(G106&gt;0,G106/NAgni!G$57*100,"n.a."),"n.a.")</f>
        <v>13500.753199578807</v>
      </c>
      <c r="H124" s="107">
        <f>IF(ISNUMBER(H106)=TRUE,IF(H106&gt;0,H106/NAgni!H$57*100,"n.a."),"n.a.")</f>
        <v>12347.843338940071</v>
      </c>
      <c r="I124" s="107">
        <f>IF(ISNUMBER(I106)=TRUE,IF(I106&gt;0,I106/NAgni!I$57*100,"n.a."),"n.a.")</f>
        <v>12370.091823434475</v>
      </c>
      <c r="J124" s="107">
        <f>IF(ISNUMBER(J106)=TRUE,IF(J106&gt;0,J106/NAgni!J$57*100,"n.a."),"n.a.")</f>
        <v>12427.743310933858</v>
      </c>
      <c r="K124" s="107">
        <f>IF(ISNUMBER(K106)=TRUE,IF(K106&gt;0,K106/NAgni!K$57*100,"n.a."),"n.a.")</f>
        <v>11545.348860866294</v>
      </c>
      <c r="L124" s="107">
        <f>IF(ISNUMBER(L106)=TRUE,IF(L106&gt;0,L106/NAgni!L$57*100,"n.a."),"n.a.")</f>
        <v>10763.034826846671</v>
      </c>
      <c r="M124" s="107">
        <f>IF(ISNUMBER(M106)=TRUE,IF(M106&gt;0,M106/NAgni!M$57*100,"n.a."),"n.a.")</f>
        <v>10446.573738505227</v>
      </c>
      <c r="N124" s="107">
        <f>IF(ISNUMBER(N106)=TRUE,IF(N106&gt;0,N106/NAgni!N$57*100,"n.a."),"n.a.")</f>
        <v>10568.691641772242</v>
      </c>
      <c r="O124" s="107">
        <f>IF(ISNUMBER(O106)=TRUE,IF(O106&gt;0,O106/NAgni!O$57*100,"n.a."),"n.a.")</f>
        <v>10396.267520792171</v>
      </c>
      <c r="P124" s="107">
        <f>IF(ISNUMBER(P106)=TRUE,IF(P106&gt;0,P106/NAgni!P$57*100,"n.a."),"n.a.")</f>
        <v>9976.7742859363971</v>
      </c>
      <c r="Q124" s="107">
        <f>IF(ISNUMBER(Q106)=TRUE,IF(Q106&gt;0,Q106/NAgni!Q$57*100,"n.a."),"n.a.")</f>
        <v>10351.803990027445</v>
      </c>
      <c r="R124" s="107">
        <f>IF(ISNUMBER(R106)=TRUE,IF(R106&gt;0,R106/NAgni!R$57*100,"n.a."),"n.a.")</f>
        <v>10816.945470198159</v>
      </c>
      <c r="S124" s="107">
        <f>IF(ISNUMBER(S106)=TRUE,IF(S106&gt;0,S106/NAgni!S$57*100,"n.a."),"n.a.")</f>
        <v>11746.060647884331</v>
      </c>
      <c r="T124" s="107">
        <f>IF(ISNUMBER(T106)=TRUE,IF(T106&gt;0,T106/NAgni!T$57*100,"n.a."),"n.a.")</f>
        <v>11932.867732425231</v>
      </c>
      <c r="U124" s="107">
        <f>IF(ISNUMBER(U106)=TRUE,IF(U106&gt;0,U106/NAgni!U$57*100,"n.a."),"n.a.")</f>
        <v>11540.883837594836</v>
      </c>
      <c r="V124" s="107">
        <f>IF(ISNUMBER(V106)=TRUE,IF(V106&gt;0,V106/NAgni!V$57*100,"n.a."),"n.a.")</f>
        <v>11179.217141221285</v>
      </c>
    </row>
    <row r="125" spans="1:22" x14ac:dyDescent="0.2">
      <c r="A125" s="1">
        <v>1.2</v>
      </c>
      <c r="B125" s="54" t="s">
        <v>308</v>
      </c>
      <c r="C125" s="107">
        <f>IF(ISNUMBER(C107)=TRUE,IF(C107&gt;0,C107/NAgni!C$57*100,"n.a."),"n.a.")</f>
        <v>7711.6963628556605</v>
      </c>
      <c r="D125" s="107">
        <f>IF(ISNUMBER(D107)=TRUE,IF(D107&gt;0,D107/NAgni!D$57*100,"n.a."),"n.a.")</f>
        <v>8076.5104618468213</v>
      </c>
      <c r="E125" s="107">
        <f>IF(ISNUMBER(E107)=TRUE,IF(E107&gt;0,E107/NAgni!E$57*100,"n.a."),"n.a.")</f>
        <v>8781.1427052677773</v>
      </c>
      <c r="F125" s="107">
        <f>IF(ISNUMBER(F107)=TRUE,IF(F107&gt;0,F107/NAgni!F$57*100,"n.a."),"n.a.")</f>
        <v>8678.9582002714251</v>
      </c>
      <c r="G125" s="107">
        <f>IF(ISNUMBER(G107)=TRUE,IF(G107&gt;0,G107/NAgni!G$57*100,"n.a."),"n.a.")</f>
        <v>8464.6089677931777</v>
      </c>
      <c r="H125" s="107">
        <f>IF(ISNUMBER(H107)=TRUE,IF(H107&gt;0,H107/NAgni!H$57*100,"n.a."),"n.a.")</f>
        <v>8281.1409292580647</v>
      </c>
      <c r="I125" s="107">
        <f>IF(ISNUMBER(I107)=TRUE,IF(I107&gt;0,I107/NAgni!I$57*100,"n.a."),"n.a.")</f>
        <v>8056.2815383900361</v>
      </c>
      <c r="J125" s="107">
        <f>IF(ISNUMBER(J107)=TRUE,IF(J107&gt;0,J107/NAgni!J$57*100,"n.a."),"n.a.")</f>
        <v>8151.5282599877455</v>
      </c>
      <c r="K125" s="107">
        <f>IF(ISNUMBER(K107)=TRUE,IF(K107&gt;0,K107/NAgni!K$57*100,"n.a."),"n.a.")</f>
        <v>7647.8221110884506</v>
      </c>
      <c r="L125" s="107">
        <f>IF(ISNUMBER(L107)=TRUE,IF(L107&gt;0,L107/NAgni!L$57*100,"n.a."),"n.a.")</f>
        <v>7208.6149820425117</v>
      </c>
      <c r="M125" s="107">
        <f>IF(ISNUMBER(M107)=TRUE,IF(M107&gt;0,M107/NAgni!M$57*100,"n.a."),"n.a.")</f>
        <v>7313.2046017068178</v>
      </c>
      <c r="N125" s="107">
        <f>IF(ISNUMBER(N107)=TRUE,IF(N107&gt;0,N107/NAgni!N$57*100,"n.a."),"n.a.")</f>
        <v>7187.7425412015955</v>
      </c>
      <c r="O125" s="107">
        <f>IF(ISNUMBER(O107)=TRUE,IF(O107&gt;0,O107/NAgni!O$57*100,"n.a."),"n.a.")</f>
        <v>6854.0761735900078</v>
      </c>
      <c r="P125" s="107">
        <f>IF(ISNUMBER(P107)=TRUE,IF(P107&gt;0,P107/NAgni!P$57*100,"n.a."),"n.a.")</f>
        <v>6790.3606251907759</v>
      </c>
      <c r="Q125" s="107">
        <f>IF(ISNUMBER(Q107)=TRUE,IF(Q107&gt;0,Q107/NAgni!Q$57*100,"n.a."),"n.a.")</f>
        <v>7015.4209378573851</v>
      </c>
      <c r="R125" s="107">
        <f>IF(ISNUMBER(R107)=TRUE,IF(R107&gt;0,R107/NAgni!R$57*100,"n.a."),"n.a.")</f>
        <v>7332.6292546976047</v>
      </c>
      <c r="S125" s="107">
        <f>IF(ISNUMBER(S107)=TRUE,IF(S107&gt;0,S107/NAgni!S$57*100,"n.a."),"n.a.")</f>
        <v>7953.8135174692488</v>
      </c>
      <c r="T125" s="107">
        <f>IF(ISNUMBER(T107)=TRUE,IF(T107&gt;0,T107/NAgni!T$57*100,"n.a."),"n.a.")</f>
        <v>8632.5444923843261</v>
      </c>
      <c r="U125" s="107">
        <f>IF(ISNUMBER(U107)=TRUE,IF(U107&gt;0,U107/NAgni!U$57*100,"n.a."),"n.a.")</f>
        <v>7893.5113701102282</v>
      </c>
      <c r="V125" s="107">
        <f>IF(ISNUMBER(V107)=TRUE,IF(V107&gt;0,V107/NAgni!V$57*100,"n.a."),"n.a.")</f>
        <v>7546.0529762655042</v>
      </c>
    </row>
    <row r="126" spans="1:22" x14ac:dyDescent="0.2">
      <c r="A126" s="1">
        <v>1.3</v>
      </c>
      <c r="B126" t="s">
        <v>15</v>
      </c>
      <c r="C126" s="107">
        <f>IF(ISNUMBER(C108)=TRUE,IF(C108&gt;0,C108/NAgni!C$57*100,"n.a."),"n.a.")</f>
        <v>18011.110753565397</v>
      </c>
      <c r="D126" s="107">
        <f>IF(ISNUMBER(D108)=TRUE,IF(D108&gt;0,D108/NAgni!D$57*100,"n.a."),"n.a.")</f>
        <v>18865.465127980104</v>
      </c>
      <c r="E126" s="107">
        <f>IF(ISNUMBER(E108)=TRUE,IF(E108&gt;0,E108/NAgni!E$57*100,"n.a."),"n.a.")</f>
        <v>19206.274875425213</v>
      </c>
      <c r="F126" s="107">
        <f>IF(ISNUMBER(F108)=TRUE,IF(F108&gt;0,F108/NAgni!F$57*100,"n.a."),"n.a.")</f>
        <v>19594.160850460048</v>
      </c>
      <c r="G126" s="107">
        <f>IF(ISNUMBER(G108)=TRUE,IF(G108&gt;0,G108/NAgni!G$57*100,"n.a."),"n.a.")</f>
        <v>19961.185947781665</v>
      </c>
      <c r="H126" s="107">
        <f>IF(ISNUMBER(H108)=TRUE,IF(H108&gt;0,H108/NAgni!H$57*100,"n.a."),"n.a.")</f>
        <v>19749.523105325232</v>
      </c>
      <c r="I126" s="107">
        <f>IF(ISNUMBER(I108)=TRUE,IF(I108&gt;0,I108/NAgni!I$57*100,"n.a."),"n.a.")</f>
        <v>19062.029381887336</v>
      </c>
      <c r="J126" s="107">
        <f>IF(ISNUMBER(J108)=TRUE,IF(J108&gt;0,J108/NAgni!J$57*100,"n.a."),"n.a.")</f>
        <v>19318.286482167048</v>
      </c>
      <c r="K126" s="107">
        <f>IF(ISNUMBER(K108)=TRUE,IF(K108&gt;0,K108/NAgni!K$57*100,"n.a."),"n.a.")</f>
        <v>18277.776624713817</v>
      </c>
      <c r="L126" s="107">
        <f>IF(ISNUMBER(L108)=TRUE,IF(L108&gt;0,L108/NAgni!L$57*100,"n.a."),"n.a.")</f>
        <v>18290.660918358524</v>
      </c>
      <c r="M126" s="107">
        <f>IF(ISNUMBER(M108)=TRUE,IF(M108&gt;0,M108/NAgni!M$57*100,"n.a."),"n.a.")</f>
        <v>17750.101665211376</v>
      </c>
      <c r="N126" s="107">
        <f>IF(ISNUMBER(N108)=TRUE,IF(N108&gt;0,N108/NAgni!N$57*100,"n.a."),"n.a.")</f>
        <v>16757.361560348199</v>
      </c>
      <c r="O126" s="107">
        <f>IF(ISNUMBER(O108)=TRUE,IF(O108&gt;0,O108/NAgni!O$57*100,"n.a."),"n.a.")</f>
        <v>16583.343174408408</v>
      </c>
      <c r="P126" s="107">
        <f>IF(ISNUMBER(P108)=TRUE,IF(P108&gt;0,P108/NAgni!P$57*100,"n.a."),"n.a.")</f>
        <v>16157.829249811217</v>
      </c>
      <c r="Q126" s="107">
        <f>IF(ISNUMBER(Q108)=TRUE,IF(Q108&gt;0,Q108/NAgni!Q$57*100,"n.a."),"n.a.")</f>
        <v>14855.393093700926</v>
      </c>
      <c r="R126" s="107">
        <f>IF(ISNUMBER(R108)=TRUE,IF(R108&gt;0,R108/NAgni!R$57*100,"n.a."),"n.a.")</f>
        <v>14818.77857147121</v>
      </c>
      <c r="S126" s="107">
        <f>IF(ISNUMBER(S108)=TRUE,IF(S108&gt;0,S108/NAgni!S$57*100,"n.a."),"n.a.")</f>
        <v>16408.674394605623</v>
      </c>
      <c r="T126" s="107">
        <f>IF(ISNUMBER(T108)=TRUE,IF(T108&gt;0,T108/NAgni!T$57*100,"n.a."),"n.a.")</f>
        <v>17465.456851343133</v>
      </c>
      <c r="U126" s="107">
        <f>IF(ISNUMBER(U108)=TRUE,IF(U108&gt;0,U108/NAgni!U$57*100,"n.a."),"n.a.")</f>
        <v>17953.984592934961</v>
      </c>
      <c r="V126" s="107">
        <f>IF(ISNUMBER(V108)=TRUE,IF(V108&gt;0,V108/NAgni!V$57*100,"n.a."),"n.a.")</f>
        <v>18104.068938064829</v>
      </c>
    </row>
    <row r="127" spans="1:22" x14ac:dyDescent="0.2">
      <c r="A127" s="1">
        <v>1.4</v>
      </c>
      <c r="B127" t="s">
        <v>578</v>
      </c>
      <c r="C127" s="107" t="str">
        <f>IF(ISNUMBER(C109)=TRUE,IF(C109&gt;0,C109/NAgni!C$57*100,"n.a."),"n.a.")</f>
        <v>n.a.</v>
      </c>
      <c r="D127" s="107" t="str">
        <f>IF(ISNUMBER(D109)=TRUE,IF(D109&gt;0,D109/NAgni!D$57*100,"n.a."),"n.a.")</f>
        <v>n.a.</v>
      </c>
      <c r="E127" s="107" t="str">
        <f>IF(ISNUMBER(E109)=TRUE,IF(E109&gt;0,E109/NAgni!E$57*100,"n.a."),"n.a.")</f>
        <v>n.a.</v>
      </c>
      <c r="F127" s="107" t="str">
        <f>IF(ISNUMBER(F109)=TRUE,IF(F109&gt;0,F109/NAgni!F$57*100,"n.a."),"n.a.")</f>
        <v>n.a.</v>
      </c>
      <c r="G127" s="107" t="str">
        <f>IF(ISNUMBER(G109)=TRUE,IF(G109&gt;0,G109/NAgni!G$57*100,"n.a."),"n.a.")</f>
        <v>n.a.</v>
      </c>
      <c r="H127" s="107" t="str">
        <f>IF(ISNUMBER(H109)=TRUE,IF(H109&gt;0,H109/NAgni!H$57*100,"n.a."),"n.a.")</f>
        <v>n.a.</v>
      </c>
      <c r="I127" s="107" t="str">
        <f>IF(ISNUMBER(I109)=TRUE,IF(I109&gt;0,I109/NAgni!I$57*100,"n.a."),"n.a.")</f>
        <v>n.a.</v>
      </c>
      <c r="J127" s="107" t="str">
        <f>IF(ISNUMBER(J109)=TRUE,IF(J109&gt;0,J109/NAgni!J$57*100,"n.a."),"n.a.")</f>
        <v>n.a.</v>
      </c>
      <c r="K127" s="107">
        <f>IF(ISNUMBER(K109)=TRUE,IF(K109&gt;0,K109/NAgni!K$57*100,"n.a."),"n.a.")</f>
        <v>13954.792378799866</v>
      </c>
      <c r="L127" s="107">
        <f>IF(ISNUMBER(L109)=TRUE,IF(L109&gt;0,L109/NAgni!L$57*100,"n.a."),"n.a.")</f>
        <v>13421.210353262459</v>
      </c>
      <c r="M127" s="107">
        <f>IF(ISNUMBER(M109)=TRUE,IF(M109&gt;0,M109/NAgni!M$57*100,"n.a."),"n.a.")</f>
        <v>12750.745244211364</v>
      </c>
      <c r="N127" s="107">
        <f>IF(ISNUMBER(N109)=TRUE,IF(N109&gt;0,N109/NAgni!N$57*100,"n.a."),"n.a.")</f>
        <v>13036.49582566639</v>
      </c>
      <c r="O127" s="107">
        <f>IF(ISNUMBER(O109)=TRUE,IF(O109&gt;0,O109/NAgni!O$57*100,"n.a."),"n.a.")</f>
        <v>11604.665719176712</v>
      </c>
      <c r="P127" s="107">
        <f>IF(ISNUMBER(P109)=TRUE,IF(P109&gt;0,P109/NAgni!P$57*100,"n.a."),"n.a.")</f>
        <v>11327.159118801264</v>
      </c>
      <c r="Q127" s="107">
        <f>IF(ISNUMBER(Q109)=TRUE,IF(Q109&gt;0,Q109/NAgni!Q$57*100,"n.a."),"n.a.")</f>
        <v>10426.76187360913</v>
      </c>
      <c r="R127" s="107">
        <f>IF(ISNUMBER(R109)=TRUE,IF(R109&gt;0,R109/NAgni!R$57*100,"n.a."),"n.a.")</f>
        <v>10401.0088885272</v>
      </c>
      <c r="S127" s="107">
        <f>IF(ISNUMBER(S109)=TRUE,IF(S109&gt;0,S109/NAgni!S$57*100,"n.a."),"n.a.")</f>
        <v>13005.924023946673</v>
      </c>
      <c r="T127" s="107">
        <f>IF(ISNUMBER(T109)=TRUE,IF(T109&gt;0,T109/NAgni!T$57*100,"n.a."),"n.a.")</f>
        <v>11349.307909870797</v>
      </c>
      <c r="U127" s="107">
        <f>IF(ISNUMBER(U109)=TRUE,IF(U109&gt;0,U109/NAgni!U$57*100,"n.a."),"n.a.")</f>
        <v>11526.177750772431</v>
      </c>
      <c r="V127" s="107" t="str">
        <f>IF(ISNUMBER(V109)=TRUE,IF(V109&gt;0,V109/NAgni!V$57*100,"n.a."),"n.a.")</f>
        <v>n.a.</v>
      </c>
    </row>
    <row r="128" spans="1:22" x14ac:dyDescent="0.2">
      <c r="A128" s="44" t="s">
        <v>297</v>
      </c>
      <c r="B128" s="54" t="s">
        <v>293</v>
      </c>
      <c r="C128" s="107">
        <f>IF(ISNUMBER(C110)=TRUE,IF(C110&gt;0,C110/NAgni!C$57*100,"n.a."),"n.a.")</f>
        <v>23087.535598529801</v>
      </c>
      <c r="D128" s="107">
        <f>IF(ISNUMBER(D110)=TRUE,IF(D110&gt;0,D110/NAgni!D$57*100,"n.a."),"n.a.")</f>
        <v>21323.725874752399</v>
      </c>
      <c r="E128" s="107">
        <f>IF(ISNUMBER(E110)=TRUE,IF(E110&gt;0,E110/NAgni!E$57*100,"n.a."),"n.a.")</f>
        <v>22827.12486476131</v>
      </c>
      <c r="F128" s="107">
        <f>IF(ISNUMBER(F110)=TRUE,IF(F110&gt;0,F110/NAgni!F$57*100,"n.a."),"n.a.")</f>
        <v>24063.10432406831</v>
      </c>
      <c r="G128" s="107">
        <f>IF(ISNUMBER(G110)=TRUE,IF(G110&gt;0,G110/NAgni!G$57*100,"n.a."),"n.a.")</f>
        <v>24617.613808687947</v>
      </c>
      <c r="H128" s="107">
        <f>IF(ISNUMBER(H110)=TRUE,IF(H110&gt;0,H110/NAgni!H$57*100,"n.a."),"n.a.")</f>
        <v>24551.038553350114</v>
      </c>
      <c r="I128" s="107">
        <f>IF(ISNUMBER(I110)=TRUE,IF(I110&gt;0,I110/NAgni!I$57*100,"n.a."),"n.a.")</f>
        <v>23723.568163622611</v>
      </c>
      <c r="J128" s="107">
        <f>IF(ISNUMBER(J110)=TRUE,IF(J110&gt;0,J110/NAgni!J$57*100,"n.a."),"n.a.")</f>
        <v>22363.781148280115</v>
      </c>
      <c r="K128" s="107">
        <f>IF(ISNUMBER(K110)=TRUE,IF(K110&gt;0,K110/NAgni!K$57*100,"n.a."),"n.a.")</f>
        <v>19788.660240382836</v>
      </c>
      <c r="L128" s="107">
        <f>IF(ISNUMBER(L110)=TRUE,IF(L110&gt;0,L110/NAgni!L$57*100,"n.a."),"n.a.")</f>
        <v>18710.860440671597</v>
      </c>
      <c r="M128" s="107">
        <f>IF(ISNUMBER(M110)=TRUE,IF(M110&gt;0,M110/NAgni!M$57*100,"n.a."),"n.a.")</f>
        <v>19652.624447149126</v>
      </c>
      <c r="N128" s="107">
        <f>IF(ISNUMBER(N110)=TRUE,IF(N110&gt;0,N110/NAgni!N$57*100,"n.a."),"n.a.")</f>
        <v>19299.893473164455</v>
      </c>
      <c r="O128" s="107">
        <f>IF(ISNUMBER(O110)=TRUE,IF(O110&gt;0,O110/NAgni!O$57*100,"n.a."),"n.a.")</f>
        <v>20145.241394784021</v>
      </c>
      <c r="P128" s="107">
        <f>IF(ISNUMBER(P110)=TRUE,IF(P110&gt;0,P110/NAgni!P$57*100,"n.a."),"n.a.")</f>
        <v>20756.080474625731</v>
      </c>
      <c r="Q128" s="107">
        <f>IF(ISNUMBER(Q110)=TRUE,IF(Q110&gt;0,Q110/NAgni!Q$57*100,"n.a."),"n.a.")</f>
        <v>19900.15803719269</v>
      </c>
      <c r="R128" s="107">
        <f>IF(ISNUMBER(R110)=TRUE,IF(R110&gt;0,R110/NAgni!R$57*100,"n.a."),"n.a.")</f>
        <v>20322.799041491595</v>
      </c>
      <c r="S128" s="107">
        <f>IF(ISNUMBER(S110)=TRUE,IF(S110&gt;0,S110/NAgni!S$57*100,"n.a."),"n.a.")</f>
        <v>20541.563330830602</v>
      </c>
      <c r="T128" s="107">
        <f>IF(ISNUMBER(T110)=TRUE,IF(T110&gt;0,T110/NAgni!T$57*100,"n.a."),"n.a.")</f>
        <v>22058.195070878141</v>
      </c>
      <c r="U128" s="107">
        <f>IF(ISNUMBER(U110)=TRUE,IF(U110&gt;0,U110/NAgni!U$57*100,"n.a."),"n.a.")</f>
        <v>23734.995018241258</v>
      </c>
      <c r="V128" s="107">
        <f>IF(ISNUMBER(V110)=TRUE,IF(V110&gt;0,V110/NAgni!V$57*100,"n.a."),"n.a.")</f>
        <v>24979.26350780674</v>
      </c>
    </row>
    <row r="129" spans="1:22" x14ac:dyDescent="0.2">
      <c r="A129" s="44" t="s">
        <v>298</v>
      </c>
      <c r="B129" s="54" t="s">
        <v>538</v>
      </c>
      <c r="C129" s="107">
        <f>IF(ISNUMBER(C111)=TRUE,IF(C111&gt;0,C111/NAgni!C$57*100,"n.a."),"n.a.")</f>
        <v>16765.635238260857</v>
      </c>
      <c r="D129" s="107">
        <f>IF(ISNUMBER(D111)=TRUE,IF(D111&gt;0,D111/NAgni!D$57*100,"n.a."),"n.a.")</f>
        <v>15041.806976972961</v>
      </c>
      <c r="E129" s="107">
        <f>IF(ISNUMBER(E111)=TRUE,IF(E111&gt;0,E111/NAgni!E$57*100,"n.a."),"n.a.")</f>
        <v>16877.303297586106</v>
      </c>
      <c r="F129" s="107">
        <f>IF(ISNUMBER(F111)=TRUE,IF(F111&gt;0,F111/NAgni!F$57*100,"n.a."),"n.a.")</f>
        <v>19697.094402113766</v>
      </c>
      <c r="G129" s="107">
        <f>IF(ISNUMBER(G111)=TRUE,IF(G111&gt;0,G111/NAgni!G$57*100,"n.a."),"n.a.")</f>
        <v>25135.438384168043</v>
      </c>
      <c r="H129" s="107">
        <f>IF(ISNUMBER(H111)=TRUE,IF(H111&gt;0,H111/NAgni!H$57*100,"n.a."),"n.a.")</f>
        <v>25273.531409070791</v>
      </c>
      <c r="I129" s="107">
        <f>IF(ISNUMBER(I111)=TRUE,IF(I111&gt;0,I111/NAgni!I$57*100,"n.a."),"n.a.")</f>
        <v>23065.827574280076</v>
      </c>
      <c r="J129" s="107">
        <f>IF(ISNUMBER(J111)=TRUE,IF(J111&gt;0,J111/NAgni!J$57*100,"n.a."),"n.a.")</f>
        <v>21674.296473636859</v>
      </c>
      <c r="K129" s="107">
        <f>IF(ISNUMBER(K111)=TRUE,IF(K111&gt;0,K111/NAgni!K$57*100,"n.a."),"n.a.")</f>
        <v>20076.6031309311</v>
      </c>
      <c r="L129" s="107">
        <f>IF(ISNUMBER(L111)=TRUE,IF(L111&gt;0,L111/NAgni!L$57*100,"n.a."),"n.a.")</f>
        <v>19257.737989327994</v>
      </c>
      <c r="M129" s="107">
        <f>IF(ISNUMBER(M111)=TRUE,IF(M111&gt;0,M111/NAgni!M$57*100,"n.a."),"n.a.")</f>
        <v>19860.733899074632</v>
      </c>
      <c r="N129" s="107">
        <f>IF(ISNUMBER(N111)=TRUE,IF(N111&gt;0,N111/NAgni!N$57*100,"n.a."),"n.a.")</f>
        <v>19519.581892869566</v>
      </c>
      <c r="O129" s="107">
        <f>IF(ISNUMBER(O111)=TRUE,IF(O111&gt;0,O111/NAgni!O$57*100,"n.a."),"n.a.")</f>
        <v>17355.239083428463</v>
      </c>
      <c r="P129" s="107">
        <f>IF(ISNUMBER(P111)=TRUE,IF(P111&gt;0,P111/NAgni!P$57*100,"n.a."),"n.a.")</f>
        <v>16895.179354483837</v>
      </c>
      <c r="Q129" s="107">
        <f>IF(ISNUMBER(Q111)=TRUE,IF(Q111&gt;0,Q111/NAgni!Q$57*100,"n.a."),"n.a.")</f>
        <v>15065.539856747338</v>
      </c>
      <c r="R129" s="107">
        <f>IF(ISNUMBER(R111)=TRUE,IF(R111&gt;0,R111/NAgni!R$57*100,"n.a."),"n.a.")</f>
        <v>17559.202923776033</v>
      </c>
      <c r="S129" s="107">
        <f>IF(ISNUMBER(S111)=TRUE,IF(S111&gt;0,S111/NAgni!S$57*100,"n.a."),"n.a.")</f>
        <v>15753.82346359763</v>
      </c>
      <c r="T129" s="107">
        <f>IF(ISNUMBER(T111)=TRUE,IF(T111&gt;0,T111/NAgni!T$57*100,"n.a."),"n.a.")</f>
        <v>15341.898088139766</v>
      </c>
      <c r="U129" s="107">
        <f>IF(ISNUMBER(U111)=TRUE,IF(U111&gt;0,U111/NAgni!U$57*100,"n.a."),"n.a.")</f>
        <v>16508.458763181628</v>
      </c>
      <c r="V129" s="107">
        <f>IF(ISNUMBER(V111)=TRUE,IF(V111&gt;0,V111/NAgni!V$57*100,"n.a."),"n.a.")</f>
        <v>18343.18698322463</v>
      </c>
    </row>
    <row r="130" spans="1:22" x14ac:dyDescent="0.2">
      <c r="A130" s="44" t="s">
        <v>66</v>
      </c>
      <c r="B130" s="54" t="s">
        <v>294</v>
      </c>
      <c r="C130" s="107">
        <f>IF(ISNUMBER(C112)=TRUE,IF(C112&gt;0,C112/NAgni!C$57*100,"n.a."),"n.a.")</f>
        <v>17825.939628710606</v>
      </c>
      <c r="D130" s="107">
        <f>IF(ISNUMBER(D112)=TRUE,IF(D112&gt;0,D112/NAgni!D$57*100,"n.a."),"n.a.")</f>
        <v>18038.53111407996</v>
      </c>
      <c r="E130" s="107">
        <f>IF(ISNUMBER(E112)=TRUE,IF(E112&gt;0,E112/NAgni!E$57*100,"n.a."),"n.a.")</f>
        <v>18191.923999369512</v>
      </c>
      <c r="F130" s="107">
        <f>IF(ISNUMBER(F112)=TRUE,IF(F112&gt;0,F112/NAgni!F$57*100,"n.a."),"n.a.")</f>
        <v>18669.953618313251</v>
      </c>
      <c r="G130" s="107">
        <f>IF(ISNUMBER(G112)=TRUE,IF(G112&gt;0,G112/NAgni!G$57*100,"n.a."),"n.a.")</f>
        <v>18389.158214151299</v>
      </c>
      <c r="H130" s="107">
        <f>IF(ISNUMBER(H112)=TRUE,IF(H112&gt;0,H112/NAgni!H$57*100,"n.a."),"n.a.")</f>
        <v>19136.305144151022</v>
      </c>
      <c r="I130" s="107">
        <f>IF(ISNUMBER(I112)=TRUE,IF(I112&gt;0,I112/NAgni!I$57*100,"n.a."),"n.a.")</f>
        <v>19437.403046160834</v>
      </c>
      <c r="J130" s="107">
        <f>IF(ISNUMBER(J112)=TRUE,IF(J112&gt;0,J112/NAgni!J$57*100,"n.a."),"n.a.")</f>
        <v>19346.068472366493</v>
      </c>
      <c r="K130" s="107">
        <f>IF(ISNUMBER(K112)=TRUE,IF(K112&gt;0,K112/NAgni!K$57*100,"n.a."),"n.a.")</f>
        <v>18072.539108226771</v>
      </c>
      <c r="L130" s="107">
        <f>IF(ISNUMBER(L112)=TRUE,IF(L112&gt;0,L112/NAgni!L$57*100,"n.a."),"n.a.")</f>
        <v>17316.531707106493</v>
      </c>
      <c r="M130" s="107">
        <f>IF(ISNUMBER(M112)=TRUE,IF(M112&gt;0,M112/NAgni!M$57*100,"n.a."),"n.a.")</f>
        <v>16992.877096386928</v>
      </c>
      <c r="N130" s="107">
        <f>IF(ISNUMBER(N112)=TRUE,IF(N112&gt;0,N112/NAgni!N$57*100,"n.a."),"n.a.")</f>
        <v>16962.140267287868</v>
      </c>
      <c r="O130" s="107">
        <f>IF(ISNUMBER(O112)=TRUE,IF(O112&gt;0,O112/NAgni!O$57*100,"n.a."),"n.a.")</f>
        <v>16524.881649497242</v>
      </c>
      <c r="P130" s="107">
        <f>IF(ISNUMBER(P112)=TRUE,IF(P112&gt;0,P112/NAgni!P$57*100,"n.a."),"n.a.")</f>
        <v>15994.715947819537</v>
      </c>
      <c r="Q130" s="107">
        <f>IF(ISNUMBER(Q112)=TRUE,IF(Q112&gt;0,Q112/NAgni!Q$57*100,"n.a."),"n.a.")</f>
        <v>17023.440988921859</v>
      </c>
      <c r="R130" s="107">
        <f>IF(ISNUMBER(R112)=TRUE,IF(R112&gt;0,R112/NAgni!R$57*100,"n.a."),"n.a.")</f>
        <v>16916.778390464653</v>
      </c>
      <c r="S130" s="107">
        <f>IF(ISNUMBER(S112)=TRUE,IF(S112&gt;0,S112/NAgni!S$57*100,"n.a."),"n.a.")</f>
        <v>18187.852451509225</v>
      </c>
      <c r="T130" s="107">
        <f>IF(ISNUMBER(T112)=TRUE,IF(T112&gt;0,T112/NAgni!T$57*100,"n.a."),"n.a.")</f>
        <v>18694.618354637292</v>
      </c>
      <c r="U130" s="107">
        <f>IF(ISNUMBER(U112)=TRUE,IF(U112&gt;0,U112/NAgni!U$57*100,"n.a."),"n.a.")</f>
        <v>19035.530815781</v>
      </c>
      <c r="V130" s="107">
        <f>IF(ISNUMBER(V112)=TRUE,IF(V112&gt;0,V112/NAgni!V$57*100,"n.a."),"n.a.")</f>
        <v>19388.267638567151</v>
      </c>
    </row>
    <row r="131" spans="1:22" x14ac:dyDescent="0.2">
      <c r="A131" s="44" t="s">
        <v>67</v>
      </c>
      <c r="B131" s="54" t="s">
        <v>16</v>
      </c>
      <c r="C131" s="107">
        <f>IF(ISNUMBER(C113)=TRUE,IF(C113&gt;0,C113/NAgni!C$57*100,"n.a."),"n.a.")</f>
        <v>13850.173699221481</v>
      </c>
      <c r="D131" s="107">
        <f>IF(ISNUMBER(D113)=TRUE,IF(D113&gt;0,D113/NAgni!D$57*100,"n.a."),"n.a.")</f>
        <v>13673.433819910269</v>
      </c>
      <c r="E131" s="107">
        <f>IF(ISNUMBER(E113)=TRUE,IF(E113&gt;0,E113/NAgni!E$57*100,"n.a."),"n.a.")</f>
        <v>13678.142108816392</v>
      </c>
      <c r="F131" s="107">
        <f>IF(ISNUMBER(F113)=TRUE,IF(F113&gt;0,F113/NAgni!F$57*100,"n.a."),"n.a.")</f>
        <v>15276.342948322414</v>
      </c>
      <c r="G131" s="107">
        <f>IF(ISNUMBER(G113)=TRUE,IF(G113&gt;0,G113/NAgni!G$57*100,"n.a."),"n.a.")</f>
        <v>15799.150246135692</v>
      </c>
      <c r="H131" s="107">
        <f>IF(ISNUMBER(H113)=TRUE,IF(H113&gt;0,H113/NAgni!H$57*100,"n.a."),"n.a.")</f>
        <v>14757.463229585695</v>
      </c>
      <c r="I131" s="107">
        <f>IF(ISNUMBER(I113)=TRUE,IF(I113&gt;0,I113/NAgni!I$57*100,"n.a."),"n.a.")</f>
        <v>13590.81310422255</v>
      </c>
      <c r="J131" s="107">
        <f>IF(ISNUMBER(J113)=TRUE,IF(J113&gt;0,J113/NAgni!J$57*100,"n.a."),"n.a.")</f>
        <v>13708.679650729599</v>
      </c>
      <c r="K131" s="107">
        <f>IF(ISNUMBER(K113)=TRUE,IF(K113&gt;0,K113/NAgni!K$57*100,"n.a."),"n.a.")</f>
        <v>12897.359068527612</v>
      </c>
      <c r="L131" s="107">
        <f>IF(ISNUMBER(L113)=TRUE,IF(L113&gt;0,L113/NAgni!L$57*100,"n.a."),"n.a.")</f>
        <v>12027.806582948137</v>
      </c>
      <c r="M131" s="107">
        <f>IF(ISNUMBER(M113)=TRUE,IF(M113&gt;0,M113/NAgni!M$57*100,"n.a."),"n.a.")</f>
        <v>12042.504817337758</v>
      </c>
      <c r="N131" s="107">
        <f>IF(ISNUMBER(N113)=TRUE,IF(N113&gt;0,N113/NAgni!N$57*100,"n.a."),"n.a.")</f>
        <v>13134.41486773394</v>
      </c>
      <c r="O131" s="107">
        <f>IF(ISNUMBER(O113)=TRUE,IF(O113&gt;0,O113/NAgni!O$57*100,"n.a."),"n.a.")</f>
        <v>12968.477302139734</v>
      </c>
      <c r="P131" s="107">
        <f>IF(ISNUMBER(P113)=TRUE,IF(P113&gt;0,P113/NAgni!P$57*100,"n.a."),"n.a.")</f>
        <v>12626.653862973248</v>
      </c>
      <c r="Q131" s="107">
        <f>IF(ISNUMBER(Q113)=TRUE,IF(Q113&gt;0,Q113/NAgni!Q$57*100,"n.a."),"n.a.")</f>
        <v>12101.223336100244</v>
      </c>
      <c r="R131" s="107">
        <f>IF(ISNUMBER(R113)=TRUE,IF(R113&gt;0,R113/NAgni!R$57*100,"n.a."),"n.a.")</f>
        <v>12876.605012303338</v>
      </c>
      <c r="S131" s="107">
        <f>IF(ISNUMBER(S113)=TRUE,IF(S113&gt;0,S113/NAgni!S$57*100,"n.a."),"n.a.")</f>
        <v>13697.458088167392</v>
      </c>
      <c r="T131" s="107">
        <f>IF(ISNUMBER(T113)=TRUE,IF(T113&gt;0,T113/NAgni!T$57*100,"n.a."),"n.a.")</f>
        <v>13943.556819332814</v>
      </c>
      <c r="U131" s="107">
        <f>IF(ISNUMBER(U113)=TRUE,IF(U113&gt;0,U113/NAgni!U$57*100,"n.a."),"n.a.")</f>
        <v>13565.858371575479</v>
      </c>
      <c r="V131" s="107">
        <f>IF(ISNUMBER(V113)=TRUE,IF(V113&gt;0,V113/NAgni!V$57*100,"n.a."),"n.a.")</f>
        <v>13824.646714058759</v>
      </c>
    </row>
    <row r="132" spans="1:22" x14ac:dyDescent="0.2">
      <c r="A132" s="44" t="s">
        <v>68</v>
      </c>
      <c r="B132" s="54" t="s">
        <v>295</v>
      </c>
      <c r="C132" s="107">
        <f>IF(ISNUMBER(C114)=TRUE,IF(C114&gt;0,C114/NAgni!C$57*100,"n.a."),"n.a.")</f>
        <v>7649.0627265504545</v>
      </c>
      <c r="D132" s="107">
        <f>IF(ISNUMBER(D114)=TRUE,IF(D114&gt;0,D114/NAgni!D$57*100,"n.a."),"n.a.")</f>
        <v>7197.6867105318124</v>
      </c>
      <c r="E132" s="107">
        <f>IF(ISNUMBER(E114)=TRUE,IF(E114&gt;0,E114/NAgni!E$57*100,"n.a."),"n.a.")</f>
        <v>8057.5667045201781</v>
      </c>
      <c r="F132" s="107">
        <f>IF(ISNUMBER(F114)=TRUE,IF(F114&gt;0,F114/NAgni!F$57*100,"n.a."),"n.a.")</f>
        <v>8342.1250985378865</v>
      </c>
      <c r="G132" s="107">
        <f>IF(ISNUMBER(G114)=TRUE,IF(G114&gt;0,G114/NAgni!G$57*100,"n.a."),"n.a.")</f>
        <v>8515.1785928526442</v>
      </c>
      <c r="H132" s="107">
        <f>IF(ISNUMBER(H114)=TRUE,IF(H114&gt;0,H114/NAgni!H$57*100,"n.a."),"n.a.")</f>
        <v>8256.0703281618462</v>
      </c>
      <c r="I132" s="107">
        <f>IF(ISNUMBER(I114)=TRUE,IF(I114&gt;0,I114/NAgni!I$57*100,"n.a."),"n.a.")</f>
        <v>8105.5162295130513</v>
      </c>
      <c r="J132" s="107">
        <f>IF(ISNUMBER(J114)=TRUE,IF(J114&gt;0,J114/NAgni!J$57*100,"n.a."),"n.a.")</f>
        <v>8037.3645708135937</v>
      </c>
      <c r="K132" s="107">
        <f>IF(ISNUMBER(K114)=TRUE,IF(K114&gt;0,K114/NAgni!K$57*100,"n.a."),"n.a.")</f>
        <v>7477.5785663770475</v>
      </c>
      <c r="L132" s="107">
        <f>IF(ISNUMBER(L114)=TRUE,IF(L114&gt;0,L114/NAgni!L$57*100,"n.a."),"n.a.")</f>
        <v>7573.3742737291113</v>
      </c>
      <c r="M132" s="107">
        <f>IF(ISNUMBER(M114)=TRUE,IF(M114&gt;0,M114/NAgni!M$57*100,"n.a."),"n.a.")</f>
        <v>7738.8923313365867</v>
      </c>
      <c r="N132" s="107">
        <f>IF(ISNUMBER(N114)=TRUE,IF(N114&gt;0,N114/NAgni!N$57*100,"n.a."),"n.a.")</f>
        <v>7865.974771707889</v>
      </c>
      <c r="O132" s="107">
        <f>IF(ISNUMBER(O114)=TRUE,IF(O114&gt;0,O114/NAgni!O$57*100,"n.a."),"n.a.")</f>
        <v>7763.8926414471844</v>
      </c>
      <c r="P132" s="107">
        <f>IF(ISNUMBER(P114)=TRUE,IF(P114&gt;0,P114/NAgni!P$57*100,"n.a."),"n.a.")</f>
        <v>7751.8739435360767</v>
      </c>
      <c r="Q132" s="107">
        <f>IF(ISNUMBER(Q114)=TRUE,IF(Q114&gt;0,Q114/NAgni!Q$57*100,"n.a."),"n.a.")</f>
        <v>8630.7494599172187</v>
      </c>
      <c r="R132" s="107">
        <f>IF(ISNUMBER(R114)=TRUE,IF(R114&gt;0,R114/NAgni!R$57*100,"n.a."),"n.a.")</f>
        <v>8897.9646806238288</v>
      </c>
      <c r="S132" s="107">
        <f>IF(ISNUMBER(S114)=TRUE,IF(S114&gt;0,S114/NAgni!S$57*100,"n.a."),"n.a.")</f>
        <v>9167.7040344855832</v>
      </c>
      <c r="T132" s="107">
        <f>IF(ISNUMBER(T114)=TRUE,IF(T114&gt;0,T114/NAgni!T$57*100,"n.a."),"n.a.")</f>
        <v>9444.6929269511638</v>
      </c>
      <c r="U132" s="107">
        <f>IF(ISNUMBER(U114)=TRUE,IF(U114&gt;0,U114/NAgni!U$57*100,"n.a."),"n.a.")</f>
        <v>9661.7950649168124</v>
      </c>
      <c r="V132" s="107">
        <f>IF(ISNUMBER(V114)=TRUE,IF(V114&gt;0,V114/NAgni!V$57*100,"n.a."),"n.a.")</f>
        <v>9871.7928474640848</v>
      </c>
    </row>
    <row r="133" spans="1:22" x14ac:dyDescent="0.2">
      <c r="A133" s="284" t="s">
        <v>576</v>
      </c>
      <c r="B133" s="285" t="s">
        <v>577</v>
      </c>
      <c r="C133" s="107" t="str">
        <f>IF(ISNUMBER(C115)=TRUE,IF(C115&gt;0,C115/NAgni!C$57*100,"n.a."),"n.a.")</f>
        <v>n.a.</v>
      </c>
      <c r="D133" s="107" t="str">
        <f>IF(ISNUMBER(D115)=TRUE,IF(D115&gt;0,D115/NAgni!D$57*100,"n.a."),"n.a.")</f>
        <v>n.a.</v>
      </c>
      <c r="E133" s="107" t="str">
        <f>IF(ISNUMBER(E115)=TRUE,IF(E115&gt;0,E115/NAgni!E$57*100,"n.a."),"n.a.")</f>
        <v>n.a.</v>
      </c>
      <c r="F133" s="107" t="str">
        <f>IF(ISNUMBER(F115)=TRUE,IF(F115&gt;0,F115/NAgni!F$57*100,"n.a."),"n.a.")</f>
        <v>n.a.</v>
      </c>
      <c r="G133" s="107" t="str">
        <f>IF(ISNUMBER(G115)=TRUE,IF(G115&gt;0,G115/NAgni!G$57*100,"n.a."),"n.a.")</f>
        <v>n.a.</v>
      </c>
      <c r="H133" s="107" t="str">
        <f>IF(ISNUMBER(H115)=TRUE,IF(H115&gt;0,H115/NAgni!H$57*100,"n.a."),"n.a.")</f>
        <v>n.a.</v>
      </c>
      <c r="I133" s="107" t="str">
        <f>IF(ISNUMBER(I115)=TRUE,IF(I115&gt;0,I115/NAgni!I$57*100,"n.a."),"n.a.")</f>
        <v>n.a.</v>
      </c>
      <c r="J133" s="107">
        <f>IF(ISNUMBER(J115)=TRUE,IF(J115&gt;0,J115/NAgni!J$57*100,"n.a."),"n.a.")</f>
        <v>23118.442013847456</v>
      </c>
      <c r="K133" s="107">
        <f>IF(ISNUMBER(K115)=TRUE,IF(K115&gt;0,K115/NAgni!K$57*100,"n.a."),"n.a.")</f>
        <v>20703.609498681315</v>
      </c>
      <c r="L133" s="107">
        <f>IF(ISNUMBER(L115)=TRUE,IF(L115&gt;0,L115/NAgni!L$57*100,"n.a."),"n.a.")</f>
        <v>21180.510758584471</v>
      </c>
      <c r="M133" s="107">
        <f>IF(ISNUMBER(M115)=TRUE,IF(M115&gt;0,M115/NAgni!M$57*100,"n.a."),"n.a.")</f>
        <v>21748.365890055062</v>
      </c>
      <c r="N133" s="107">
        <f>IF(ISNUMBER(N115)=TRUE,IF(N115&gt;0,N115/NAgni!N$57*100,"n.a."),"n.a.")</f>
        <v>20833.990936742168</v>
      </c>
      <c r="O133" s="107">
        <f>IF(ISNUMBER(O115)=TRUE,IF(O115&gt;0,O115/NAgni!O$57*100,"n.a."),"n.a.")</f>
        <v>20194.657586531659</v>
      </c>
      <c r="P133" s="107">
        <f>IF(ISNUMBER(P115)=TRUE,IF(P115&gt;0,P115/NAgni!P$57*100,"n.a."),"n.a.")</f>
        <v>19905.69159293894</v>
      </c>
      <c r="Q133" s="107">
        <f>IF(ISNUMBER(Q115)=TRUE,IF(Q115&gt;0,Q115/NAgni!Q$57*100,"n.a."),"n.a.")</f>
        <v>20453.864236789894</v>
      </c>
      <c r="R133" s="107">
        <f>IF(ISNUMBER(R115)=TRUE,IF(R115&gt;0,R115/NAgni!R$57*100,"n.a."),"n.a.")</f>
        <v>20753.096968622227</v>
      </c>
      <c r="S133" s="107">
        <f>IF(ISNUMBER(S115)=TRUE,IF(S115&gt;0,S115/NAgni!S$57*100,"n.a."),"n.a.")</f>
        <v>21370.84254738046</v>
      </c>
      <c r="T133" s="107">
        <f>IF(ISNUMBER(T115)=TRUE,IF(T115&gt;0,T115/NAgni!T$57*100,"n.a."),"n.a.")</f>
        <v>21810.664505278539</v>
      </c>
      <c r="U133" s="107">
        <f>IF(ISNUMBER(U115)=TRUE,IF(U115&gt;0,U115/NAgni!U$57*100,"n.a."),"n.a.")</f>
        <v>23421.220105528773</v>
      </c>
      <c r="V133" s="107">
        <f>IF(ISNUMBER(V115)=TRUE,IF(V115&gt;0,V115/NAgni!V$57*100,"n.a."),"n.a.")</f>
        <v>23483.52498342497</v>
      </c>
    </row>
    <row r="134" spans="1:22" x14ac:dyDescent="0.2">
      <c r="A134" s="44" t="s">
        <v>60</v>
      </c>
      <c r="B134" s="54" t="s">
        <v>296</v>
      </c>
      <c r="C134" s="107">
        <f>IF(ISNUMBER(C116)=TRUE,IF(C116&gt;0,C116/NAgni!C$57*100,"n.a."),"n.a.")</f>
        <v>11601.718010510516</v>
      </c>
      <c r="D134" s="107">
        <f>IF(ISNUMBER(D116)=TRUE,IF(D116&gt;0,D116/NAgni!D$57*100,"n.a."),"n.a.")</f>
        <v>11983.382741934956</v>
      </c>
      <c r="E134" s="107">
        <f>IF(ISNUMBER(E116)=TRUE,IF(E116&gt;0,E116/NAgni!E$57*100,"n.a."),"n.a.")</f>
        <v>11139.322245110956</v>
      </c>
      <c r="F134" s="107">
        <f>IF(ISNUMBER(F116)=TRUE,IF(F116&gt;0,F116/NAgni!F$57*100,"n.a."),"n.a.")</f>
        <v>11373.845233644537</v>
      </c>
      <c r="G134" s="107">
        <f>IF(ISNUMBER(G116)=TRUE,IF(G116&gt;0,G116/NAgni!G$57*100,"n.a."),"n.a.")</f>
        <v>11531.776750620053</v>
      </c>
      <c r="H134" s="107">
        <f>IF(ISNUMBER(H116)=TRUE,IF(H116&gt;0,H116/NAgni!H$57*100,"n.a."),"n.a.")</f>
        <v>11125.065535022957</v>
      </c>
      <c r="I134" s="107">
        <f>IF(ISNUMBER(I116)=TRUE,IF(I116&gt;0,I116/NAgni!I$57*100,"n.a."),"n.a.")</f>
        <v>10876.369202265401</v>
      </c>
      <c r="J134" s="107">
        <f>IF(ISNUMBER(J116)=TRUE,IF(J116&gt;0,J116/NAgni!J$57*100,"n.a."),"n.a.")</f>
        <v>11457.701600373719</v>
      </c>
      <c r="K134" s="107">
        <f>IF(ISNUMBER(K116)=TRUE,IF(K116&gt;0,K116/NAgni!K$57*100,"n.a."),"n.a.")</f>
        <v>10818.059180308001</v>
      </c>
      <c r="L134" s="107">
        <f>IF(ISNUMBER(L116)=TRUE,IF(L116&gt;0,L116/NAgni!L$57*100,"n.a."),"n.a.")</f>
        <v>10498.975334266837</v>
      </c>
      <c r="M134" s="107">
        <f>IF(ISNUMBER(M116)=TRUE,IF(M116&gt;0,M116/NAgni!M$57*100,"n.a."),"n.a.")</f>
        <v>10935.80275877235</v>
      </c>
      <c r="N134" s="107">
        <f>IF(ISNUMBER(N116)=TRUE,IF(N116&gt;0,N116/NAgni!N$57*100,"n.a."),"n.a.")</f>
        <v>10969.094238124706</v>
      </c>
      <c r="O134" s="107">
        <f>IF(ISNUMBER(O116)=TRUE,IF(O116&gt;0,O116/NAgni!O$57*100,"n.a."),"n.a.")</f>
        <v>10257.871580049548</v>
      </c>
      <c r="P134" s="107">
        <f>IF(ISNUMBER(P116)=TRUE,IF(P116&gt;0,P116/NAgni!P$57*100,"n.a."),"n.a.")</f>
        <v>9646.9505276652817</v>
      </c>
      <c r="Q134" s="107">
        <f>IF(ISNUMBER(Q116)=TRUE,IF(Q116&gt;0,Q116/NAgni!Q$57*100,"n.a."),"n.a.")</f>
        <v>9691.9255352707987</v>
      </c>
      <c r="R134" s="107">
        <f>IF(ISNUMBER(R116)=TRUE,IF(R116&gt;0,R116/NAgni!R$57*100,"n.a."),"n.a.")</f>
        <v>10545.521646925572</v>
      </c>
      <c r="S134" s="107">
        <f>IF(ISNUMBER(S116)=TRUE,IF(S116&gt;0,S116/NAgni!S$57*100,"n.a."),"n.a.")</f>
        <v>12492.394357166209</v>
      </c>
      <c r="T134" s="107">
        <f>IF(ISNUMBER(T116)=TRUE,IF(T116&gt;0,T116/NAgni!T$57*100,"n.a."),"n.a.")</f>
        <v>13235.307474880941</v>
      </c>
      <c r="U134" s="107">
        <f>IF(ISNUMBER(U116)=TRUE,IF(U116&gt;0,U116/NAgni!U$57*100,"n.a."),"n.a.")</f>
        <v>13802.463860743495</v>
      </c>
      <c r="V134" s="107">
        <f>IF(ISNUMBER(V116)=TRUE,IF(V116&gt;0,V116/NAgni!V$57*100,"n.a."),"n.a.")</f>
        <v>13231.427991972359</v>
      </c>
    </row>
    <row r="135" spans="1:22" x14ac:dyDescent="0.2">
      <c r="A135" s="44" t="s">
        <v>61</v>
      </c>
      <c r="B135" s="54" t="s">
        <v>17</v>
      </c>
      <c r="C135" s="107">
        <f>IF(ISNUMBER(C117)=TRUE,IF(C117&gt;0,C117/NAgni!C$57*100,"n.a."),"n.a.")</f>
        <v>2381.3325404201537</v>
      </c>
      <c r="D135" s="107">
        <f>IF(ISNUMBER(D117)=TRUE,IF(D117&gt;0,D117/NAgni!D$57*100,"n.a."),"n.a.")</f>
        <v>2489.6320335702617</v>
      </c>
      <c r="E135" s="107">
        <f>IF(ISNUMBER(E117)=TRUE,IF(E117&gt;0,E117/NAgni!E$57*100,"n.a."),"n.a.")</f>
        <v>2628.9689357098846</v>
      </c>
      <c r="F135" s="107">
        <f>IF(ISNUMBER(F117)=TRUE,IF(F117&gt;0,F117/NAgni!F$57*100,"n.a."),"n.a.")</f>
        <v>2715.3976471180827</v>
      </c>
      <c r="G135" s="107">
        <f>IF(ISNUMBER(G117)=TRUE,IF(G117&gt;0,G117/NAgni!G$57*100,"n.a."),"n.a.")</f>
        <v>2532.3116718239339</v>
      </c>
      <c r="H135" s="107">
        <f>IF(ISNUMBER(H117)=TRUE,IF(H117&gt;0,H117/NAgni!H$57*100,"n.a."),"n.a.")</f>
        <v>2527.2207674712208</v>
      </c>
      <c r="I135" s="107">
        <f>IF(ISNUMBER(I117)=TRUE,IF(I117&gt;0,I117/NAgni!I$57*100,"n.a."),"n.a.")</f>
        <v>2290.2325907214513</v>
      </c>
      <c r="J135" s="107">
        <f>IF(ISNUMBER(J117)=TRUE,IF(J117&gt;0,J117/NAgni!J$57*100,"n.a."),"n.a.")</f>
        <v>2104.1407983952658</v>
      </c>
      <c r="K135" s="107">
        <f>IF(ISNUMBER(K117)=TRUE,IF(K117&gt;0,K117/NAgni!K$57*100,"n.a."),"n.a.")</f>
        <v>2106.9072832632664</v>
      </c>
      <c r="L135" s="107">
        <f>IF(ISNUMBER(L117)=TRUE,IF(L117&gt;0,L117/NAgni!L$57*100,"n.a."),"n.a.")</f>
        <v>2181.8123907667509</v>
      </c>
      <c r="M135" s="107">
        <f>IF(ISNUMBER(M117)=TRUE,IF(M117&gt;0,M117/NAgni!M$57*100,"n.a."),"n.a.")</f>
        <v>2217.2823373062097</v>
      </c>
      <c r="N135" s="107">
        <f>IF(ISNUMBER(N117)=TRUE,IF(N117&gt;0,N117/NAgni!N$57*100,"n.a."),"n.a.")</f>
        <v>1991.5792284411971</v>
      </c>
      <c r="O135" s="107">
        <f>IF(ISNUMBER(O117)=TRUE,IF(O117&gt;0,O117/NAgni!O$57*100,"n.a."),"n.a.")</f>
        <v>1836.1999212432167</v>
      </c>
      <c r="P135" s="107">
        <f>IF(ISNUMBER(P117)=TRUE,IF(P117&gt;0,P117/NAgni!P$57*100,"n.a."),"n.a.")</f>
        <v>1914.6607202917608</v>
      </c>
      <c r="Q135" s="107">
        <f>IF(ISNUMBER(Q117)=TRUE,IF(Q117&gt;0,Q117/NAgni!Q$57*100,"n.a."),"n.a.")</f>
        <v>1965.3305670579034</v>
      </c>
      <c r="R135" s="107">
        <f>IF(ISNUMBER(R117)=TRUE,IF(R117&gt;0,R117/NAgni!R$57*100,"n.a."),"n.a.")</f>
        <v>2355.8701887779157</v>
      </c>
      <c r="S135" s="107">
        <f>IF(ISNUMBER(S117)=TRUE,IF(S117&gt;0,S117/NAgni!S$57*100,"n.a."),"n.a.")</f>
        <v>2030.9266265429751</v>
      </c>
      <c r="T135" s="107">
        <f>IF(ISNUMBER(T117)=TRUE,IF(T117&gt;0,T117/NAgni!T$57*100,"n.a."),"n.a.")</f>
        <v>2184.5440753113662</v>
      </c>
      <c r="U135" s="107">
        <f>IF(ISNUMBER(U117)=TRUE,IF(U117&gt;0,U117/NAgni!U$57*100,"n.a."),"n.a.")</f>
        <v>2644.2802418976348</v>
      </c>
      <c r="V135" s="107">
        <f>IF(ISNUMBER(V117)=TRUE,IF(V117&gt;0,V117/NAgni!V$57*100,"n.a."),"n.a.")</f>
        <v>2311.5486839451019</v>
      </c>
    </row>
    <row r="136" spans="1:22" x14ac:dyDescent="0.2">
      <c r="A136" s="44">
        <v>6</v>
      </c>
      <c r="B136" s="54" t="s">
        <v>18</v>
      </c>
      <c r="C136" s="107" t="str">
        <f>IF(ISNUMBER(C118)=TRUE,IF(C118&gt;0,C118/NAgni!C$57*100,"n.a."),"n.a.")</f>
        <v>n.a.</v>
      </c>
      <c r="D136" s="107" t="str">
        <f>IF(ISNUMBER(D118)=TRUE,IF(D118&gt;0,D118/NAgni!D$57*100,"n.a."),"n.a.")</f>
        <v>n.a.</v>
      </c>
      <c r="E136" s="107" t="str">
        <f>IF(ISNUMBER(E118)=TRUE,IF(E118&gt;0,E118/NAgni!E$57*100,"n.a."),"n.a.")</f>
        <v>n.a.</v>
      </c>
      <c r="F136" s="107" t="str">
        <f>IF(ISNUMBER(F118)=TRUE,IF(F118&gt;0,F118/NAgni!F$57*100,"n.a."),"n.a.")</f>
        <v>n.a.</v>
      </c>
      <c r="G136" s="107" t="str">
        <f>IF(ISNUMBER(G118)=TRUE,IF(G118&gt;0,G118/NAgni!G$57*100,"n.a."),"n.a.")</f>
        <v>n.a.</v>
      </c>
      <c r="H136" s="107" t="str">
        <f>IF(ISNUMBER(H118)=TRUE,IF(H118&gt;0,H118/NAgni!H$57*100,"n.a."),"n.a.")</f>
        <v>n.a.</v>
      </c>
      <c r="I136" s="107" t="str">
        <f>IF(ISNUMBER(I118)=TRUE,IF(I118&gt;0,I118/NAgni!I$57*100,"n.a."),"n.a.")</f>
        <v>n.a.</v>
      </c>
      <c r="J136" s="107" t="str">
        <f>IF(ISNUMBER(J118)=TRUE,IF(J118&gt;0,J118/NAgni!J$57*100,"n.a."),"n.a.")</f>
        <v>n.a.</v>
      </c>
      <c r="K136" s="107">
        <f>IF(ISNUMBER(K118)=TRUE,IF(K118&gt;0,K118/NAgni!K$57*100,"n.a."),"n.a.")</f>
        <v>16452.059860933794</v>
      </c>
      <c r="L136" s="107">
        <f>IF(ISNUMBER(L118)=TRUE,IF(L118&gt;0,L118/NAgni!L$57*100,"n.a."),"n.a.")</f>
        <v>17802.367330059787</v>
      </c>
      <c r="M136" s="107">
        <f>IF(ISNUMBER(M118)=TRUE,IF(M118&gt;0,M118/NAgni!M$57*100,"n.a."),"n.a.")</f>
        <v>17939.348434407173</v>
      </c>
      <c r="N136" s="107">
        <f>IF(ISNUMBER(N118)=TRUE,IF(N118&gt;0,N118/NAgni!N$57*100,"n.a."),"n.a.")</f>
        <v>16651.736287262465</v>
      </c>
      <c r="O136" s="107">
        <f>IF(ISNUMBER(O118)=TRUE,IF(O118&gt;0,O118/NAgni!O$57*100,"n.a."),"n.a.")</f>
        <v>15317.992036534835</v>
      </c>
      <c r="P136" s="107">
        <f>IF(ISNUMBER(P118)=TRUE,IF(P118&gt;0,P118/NAgni!P$57*100,"n.a."),"n.a.")</f>
        <v>13678.614701170894</v>
      </c>
      <c r="Q136" s="107">
        <f>IF(ISNUMBER(Q118)=TRUE,IF(Q118&gt;0,Q118/NAgni!Q$57*100,"n.a."),"n.a.")</f>
        <v>14807.039535145446</v>
      </c>
      <c r="R136" s="107">
        <f>IF(ISNUMBER(R118)=TRUE,IF(R118&gt;0,R118/NAgni!R$57*100,"n.a."),"n.a.")</f>
        <v>14635.884179481734</v>
      </c>
      <c r="S136" s="107">
        <f>IF(ISNUMBER(S118)=TRUE,IF(S118&gt;0,S118/NAgni!S$57*100,"n.a."),"n.a.")</f>
        <v>16028.599134474973</v>
      </c>
      <c r="T136" s="107">
        <f>IF(ISNUMBER(T118)=TRUE,IF(T118&gt;0,T118/NAgni!T$57*100,"n.a."),"n.a.")</f>
        <v>15069.336989451458</v>
      </c>
      <c r="U136" s="107">
        <f>IF(ISNUMBER(U118)=TRUE,IF(U118&gt;0,U118/NAgni!U$57*100,"n.a."),"n.a.")</f>
        <v>16243.098103680692</v>
      </c>
      <c r="V136" s="107">
        <f>IF(ISNUMBER(V118)=TRUE,IF(V118&gt;0,V118/NAgni!V$57*100,"n.a."),"n.a.")</f>
        <v>17358.420788704618</v>
      </c>
    </row>
    <row r="137" spans="1:22" s="58" customFormat="1" ht="20.100000000000001" customHeight="1" x14ac:dyDescent="0.2">
      <c r="A137" s="55"/>
      <c r="B137" s="56" t="s">
        <v>3</v>
      </c>
      <c r="C137" s="57">
        <f>IF(ISNUMBER(C119)=TRUE,IF(C119&gt;0,C119/NAgni!C$57*100,""),"")</f>
        <v>13606.643643572084</v>
      </c>
      <c r="D137" s="57">
        <f>IF(ISNUMBER(D119)=TRUE,IF(D119&gt;0,D119/NAgni!D$57*100,""),"")</f>
        <v>14222.667920656602</v>
      </c>
      <c r="E137" s="57">
        <f>IF(ISNUMBER(E119)=TRUE,IF(E119&gt;0,E119/NAgni!E$57*100,""),"")</f>
        <v>14551.806597864243</v>
      </c>
      <c r="F137" s="57">
        <f>IF(ISNUMBER(F119)=TRUE,IF(F119&gt;0,F119/NAgni!F$57*100,""),"")</f>
        <v>14930.029369204985</v>
      </c>
      <c r="G137" s="57">
        <f>IF(ISNUMBER(G119)=TRUE,IF(G119&gt;0,G119/NAgni!G$57*100,""),"")</f>
        <v>15023.96245606167</v>
      </c>
      <c r="H137" s="57">
        <f>IF(ISNUMBER(H119)=TRUE,IF(H119&gt;0,H119/NAgni!H$57*100,""),"")</f>
        <v>14502.93767957435</v>
      </c>
      <c r="I137" s="57">
        <f>IF(ISNUMBER(I119)=TRUE,IF(I119&gt;0,I119/NAgni!I$57*100,""),"")</f>
        <v>14282.217899253079</v>
      </c>
      <c r="J137" s="57">
        <f>IF(ISNUMBER(J119)=TRUE,IF(J119&gt;0,J119/NAgni!J$57*100,""),"")</f>
        <v>14238.455024775642</v>
      </c>
      <c r="K137" s="57">
        <f>IF(ISNUMBER(K119)=TRUE,IF(K119&gt;0,K119/NAgni!K$57*100,""),"")</f>
        <v>13286.065119190891</v>
      </c>
      <c r="L137" s="57">
        <f>IF(ISNUMBER(L119)=TRUE,IF(L119&gt;0,L119/NAgni!L$57*100,""),"")</f>
        <v>12813.300170021197</v>
      </c>
      <c r="M137" s="57">
        <f>IF(ISNUMBER(M119)=TRUE,IF(M119&gt;0,M119/NAgni!M$57*100,""),"")</f>
        <v>12657.912417355272</v>
      </c>
      <c r="N137" s="57">
        <f>IF(ISNUMBER(N119)=TRUE,IF(N119&gt;0,N119/NAgni!N$57*100,""),"")</f>
        <v>12726.515198564086</v>
      </c>
      <c r="O137" s="57">
        <f>IF(ISNUMBER(O119)=TRUE,IF(O119&gt;0,O119/NAgni!O$57*100,""),"")</f>
        <v>12341.135074187065</v>
      </c>
      <c r="P137" s="57">
        <f>IF(ISNUMBER(P119)=TRUE,IF(P119&gt;0,P119/NAgni!P$57*100,""),"")</f>
        <v>11899.759480427338</v>
      </c>
      <c r="Q137" s="57">
        <f>IF(ISNUMBER(Q119)=TRUE,IF(Q119&gt;0,Q119/NAgni!Q$57*100,""),"")</f>
        <v>12297.810827729578</v>
      </c>
      <c r="R137" s="57">
        <f>IF(ISNUMBER(R119)=TRUE,IF(R119&gt;0,R119/NAgni!R$57*100,""),"")</f>
        <v>12439.896550314381</v>
      </c>
      <c r="S137" s="57">
        <f>IF(ISNUMBER(S119)=TRUE,IF(S119&gt;0,S119/NAgni!S$57*100,""),"")</f>
        <v>13303.698302671395</v>
      </c>
      <c r="T137" s="57">
        <f>IF(ISNUMBER(T119)=TRUE,IF(T119&gt;0,T119/NAgni!T$57*100,""),"")</f>
        <v>13778.045658919797</v>
      </c>
      <c r="U137" s="57">
        <f>IF(ISNUMBER(U119)=TRUE,IF(U119&gt;0,U119/NAgni!U$57*100,""),"")</f>
        <v>13634.143931486102</v>
      </c>
      <c r="V137" s="57">
        <f>IF(ISNUMBER(V119)=TRUE,IF(V119&gt;0,V119/NAgni!V$57*100,""),"")</f>
        <v>13709.185845978624</v>
      </c>
    </row>
    <row r="138" spans="1:22" x14ac:dyDescent="0.2">
      <c r="A138" s="98" t="s">
        <v>309</v>
      </c>
      <c r="B138" s="50"/>
      <c r="C138" s="99"/>
      <c r="D138" s="99"/>
      <c r="E138" s="99"/>
      <c r="F138" s="99"/>
      <c r="G138" s="99"/>
      <c r="H138" s="99"/>
      <c r="I138" s="99"/>
      <c r="J138" s="99"/>
      <c r="K138" s="99"/>
      <c r="L138" s="99"/>
      <c r="M138" s="99"/>
      <c r="N138" s="99"/>
      <c r="O138" s="99"/>
      <c r="P138" s="99"/>
      <c r="Q138" s="99"/>
      <c r="R138" s="99"/>
      <c r="S138" s="99"/>
      <c r="T138" s="99"/>
      <c r="U138" s="99"/>
      <c r="V138" s="99"/>
    </row>
    <row r="139" spans="1:22" ht="20.100000000000001" customHeight="1" x14ac:dyDescent="0.2">
      <c r="A139" s="32" t="str">
        <f>Index!A42</f>
        <v>Table 3i     Employment by institutional sector, numbers, Foreign citizens, FY2000-FY2019</v>
      </c>
    </row>
    <row r="140" spans="1:22" s="23" customFormat="1" ht="20.100000000000001" customHeight="1" x14ac:dyDescent="0.2">
      <c r="A140" s="13"/>
      <c r="B140" s="13" t="s">
        <v>219</v>
      </c>
      <c r="C140" s="34" t="str">
        <f>NAgni!C$2</f>
        <v>FY00</v>
      </c>
      <c r="D140" s="34" t="str">
        <f>NAgni!D$2</f>
        <v>FY01</v>
      </c>
      <c r="E140" s="34" t="str">
        <f>NAgni!E$2</f>
        <v>FY02</v>
      </c>
      <c r="F140" s="34" t="str">
        <f>NAgni!F$2</f>
        <v>FY03</v>
      </c>
      <c r="G140" s="34" t="str">
        <f>NAgni!G$2</f>
        <v>FY04</v>
      </c>
      <c r="H140" s="34" t="str">
        <f>NAgni!H$2</f>
        <v>FY05</v>
      </c>
      <c r="I140" s="34" t="str">
        <f>NAgni!I$2</f>
        <v>FY06</v>
      </c>
      <c r="J140" s="34" t="str">
        <f>NAgni!J$2</f>
        <v>FY07</v>
      </c>
      <c r="K140" s="34" t="str">
        <f>NAgni!K$2</f>
        <v>FY08</v>
      </c>
      <c r="L140" s="34" t="str">
        <f>NAgni!L$2</f>
        <v>FY09</v>
      </c>
      <c r="M140" s="34" t="str">
        <f>NAgni!M$2</f>
        <v>FY10</v>
      </c>
      <c r="N140" s="34" t="str">
        <f>NAgni!N$2</f>
        <v>FY11</v>
      </c>
      <c r="O140" s="34" t="str">
        <f>NAgni!O$2</f>
        <v>FY12</v>
      </c>
      <c r="P140" s="34" t="str">
        <f>NAgni!P$2</f>
        <v>FY13</v>
      </c>
      <c r="Q140" s="34" t="str">
        <f>NAgni!Q$2</f>
        <v>FY14</v>
      </c>
      <c r="R140" s="34" t="str">
        <f>NAgni!R$2</f>
        <v>FY15</v>
      </c>
      <c r="S140" s="34" t="str">
        <f>NAgni!S$2</f>
        <v>FY16</v>
      </c>
      <c r="T140" s="34" t="str">
        <f>NAgni!T$2</f>
        <v>FY17</v>
      </c>
      <c r="U140" s="34" t="str">
        <f>NAgni!U$2</f>
        <v>FY18</v>
      </c>
      <c r="V140" s="34" t="str">
        <f>NAgni!V$2</f>
        <v>FY19</v>
      </c>
    </row>
    <row r="141" spans="1:22" x14ac:dyDescent="0.2">
      <c r="A141" s="1">
        <v>1.1000000000000001</v>
      </c>
      <c r="B141" s="54" t="s">
        <v>307</v>
      </c>
      <c r="C141" s="107">
        <f t="shared" ref="C141:T153" si="55">ROUND(C3,0)-ROUND(C72,0)</f>
        <v>2221</v>
      </c>
      <c r="D141" s="107">
        <f t="shared" si="55"/>
        <v>2548</v>
      </c>
      <c r="E141" s="107">
        <f t="shared" si="55"/>
        <v>2727</v>
      </c>
      <c r="F141" s="107">
        <f t="shared" si="55"/>
        <v>2486</v>
      </c>
      <c r="G141" s="107">
        <f t="shared" si="55"/>
        <v>2393</v>
      </c>
      <c r="H141" s="107">
        <f t="shared" si="55"/>
        <v>2695</v>
      </c>
      <c r="I141" s="107">
        <f t="shared" si="55"/>
        <v>2396</v>
      </c>
      <c r="J141" s="107">
        <f t="shared" si="55"/>
        <v>2090</v>
      </c>
      <c r="K141" s="107">
        <f t="shared" si="55"/>
        <v>1722</v>
      </c>
      <c r="L141" s="107">
        <f t="shared" si="55"/>
        <v>1564</v>
      </c>
      <c r="M141" s="107">
        <f t="shared" si="55"/>
        <v>1530</v>
      </c>
      <c r="N141" s="107">
        <f t="shared" si="55"/>
        <v>1529</v>
      </c>
      <c r="O141" s="107">
        <f t="shared" si="55"/>
        <v>1569</v>
      </c>
      <c r="P141" s="107">
        <f t="shared" si="55"/>
        <v>1655</v>
      </c>
      <c r="Q141" s="107">
        <f t="shared" si="55"/>
        <v>1723</v>
      </c>
      <c r="R141" s="107">
        <f t="shared" si="55"/>
        <v>1883</v>
      </c>
      <c r="S141" s="107">
        <f t="shared" si="55"/>
        <v>2092</v>
      </c>
      <c r="T141" s="107">
        <f t="shared" si="55"/>
        <v>2135</v>
      </c>
      <c r="U141" s="107">
        <f t="shared" ref="U141:V141" si="56">ROUND(U3,0)-ROUND(U72,0)</f>
        <v>2175</v>
      </c>
      <c r="V141" s="107">
        <f t="shared" si="56"/>
        <v>2097</v>
      </c>
    </row>
    <row r="142" spans="1:22" x14ac:dyDescent="0.2">
      <c r="A142" s="1">
        <v>1.2</v>
      </c>
      <c r="B142" s="54" t="s">
        <v>308</v>
      </c>
      <c r="C142" s="107">
        <f t="shared" si="55"/>
        <v>1753</v>
      </c>
      <c r="D142" s="107">
        <f t="shared" si="55"/>
        <v>2036</v>
      </c>
      <c r="E142" s="107">
        <f t="shared" si="55"/>
        <v>1927</v>
      </c>
      <c r="F142" s="107">
        <f t="shared" si="55"/>
        <v>2053</v>
      </c>
      <c r="G142" s="107">
        <f t="shared" si="55"/>
        <v>2180</v>
      </c>
      <c r="H142" s="107">
        <f t="shared" si="55"/>
        <v>2357</v>
      </c>
      <c r="I142" s="107">
        <f t="shared" si="55"/>
        <v>2430</v>
      </c>
      <c r="J142" s="107">
        <f t="shared" si="55"/>
        <v>2395</v>
      </c>
      <c r="K142" s="107">
        <f t="shared" si="55"/>
        <v>2350</v>
      </c>
      <c r="L142" s="107">
        <f t="shared" si="55"/>
        <v>2201</v>
      </c>
      <c r="M142" s="107">
        <f t="shared" si="55"/>
        <v>1960</v>
      </c>
      <c r="N142" s="107">
        <f t="shared" si="55"/>
        <v>1899</v>
      </c>
      <c r="O142" s="107">
        <f t="shared" si="55"/>
        <v>1940</v>
      </c>
      <c r="P142" s="107">
        <f t="shared" si="55"/>
        <v>1973</v>
      </c>
      <c r="Q142" s="107">
        <f t="shared" si="55"/>
        <v>2073</v>
      </c>
      <c r="R142" s="107">
        <f t="shared" si="55"/>
        <v>2303</v>
      </c>
      <c r="S142" s="107">
        <f t="shared" si="55"/>
        <v>2575</v>
      </c>
      <c r="T142" s="107">
        <f t="shared" si="55"/>
        <v>2854</v>
      </c>
      <c r="U142" s="107">
        <f t="shared" ref="U142:V142" si="57">ROUND(U4,0)-ROUND(U73,0)</f>
        <v>2762</v>
      </c>
      <c r="V142" s="107">
        <f t="shared" si="57"/>
        <v>2668</v>
      </c>
    </row>
    <row r="143" spans="1:22" x14ac:dyDescent="0.2">
      <c r="A143" s="1">
        <v>1.3</v>
      </c>
      <c r="B143" t="s">
        <v>15</v>
      </c>
      <c r="C143" s="107">
        <f t="shared" si="55"/>
        <v>16</v>
      </c>
      <c r="D143" s="107">
        <f t="shared" si="55"/>
        <v>17</v>
      </c>
      <c r="E143" s="107">
        <f t="shared" si="55"/>
        <v>18</v>
      </c>
      <c r="F143" s="107">
        <f t="shared" si="55"/>
        <v>18</v>
      </c>
      <c r="G143" s="107">
        <f t="shared" si="55"/>
        <v>22</v>
      </c>
      <c r="H143" s="107">
        <f t="shared" si="55"/>
        <v>23</v>
      </c>
      <c r="I143" s="107">
        <f t="shared" si="55"/>
        <v>18</v>
      </c>
      <c r="J143" s="107">
        <f t="shared" si="55"/>
        <v>16</v>
      </c>
      <c r="K143" s="107">
        <f t="shared" si="55"/>
        <v>18</v>
      </c>
      <c r="L143" s="107">
        <f t="shared" si="55"/>
        <v>17</v>
      </c>
      <c r="M143" s="107">
        <f t="shared" si="55"/>
        <v>18</v>
      </c>
      <c r="N143" s="107">
        <f t="shared" si="55"/>
        <v>22</v>
      </c>
      <c r="O143" s="107">
        <f t="shared" si="55"/>
        <v>22</v>
      </c>
      <c r="P143" s="107">
        <f t="shared" si="55"/>
        <v>20</v>
      </c>
      <c r="Q143" s="107">
        <f t="shared" si="55"/>
        <v>28</v>
      </c>
      <c r="R143" s="107">
        <f t="shared" si="55"/>
        <v>30</v>
      </c>
      <c r="S143" s="107">
        <f t="shared" si="55"/>
        <v>31</v>
      </c>
      <c r="T143" s="107">
        <f t="shared" si="55"/>
        <v>32</v>
      </c>
      <c r="U143" s="107">
        <f t="shared" ref="U143:V143" si="58">ROUND(U5,0)-ROUND(U74,0)</f>
        <v>44</v>
      </c>
      <c r="V143" s="107">
        <f t="shared" si="58"/>
        <v>45</v>
      </c>
    </row>
    <row r="144" spans="1:22" x14ac:dyDescent="0.2">
      <c r="A144" s="1">
        <v>1.4</v>
      </c>
      <c r="B144" t="s">
        <v>578</v>
      </c>
      <c r="C144" s="107">
        <f t="shared" si="55"/>
        <v>0</v>
      </c>
      <c r="D144" s="107">
        <f t="shared" si="55"/>
        <v>4</v>
      </c>
      <c r="E144" s="107">
        <f t="shared" si="55"/>
        <v>7</v>
      </c>
      <c r="F144" s="107">
        <f t="shared" si="55"/>
        <v>5</v>
      </c>
      <c r="G144" s="107">
        <f t="shared" si="55"/>
        <v>9</v>
      </c>
      <c r="H144" s="107">
        <f t="shared" si="55"/>
        <v>12</v>
      </c>
      <c r="I144" s="107">
        <f t="shared" si="55"/>
        <v>13</v>
      </c>
      <c r="J144" s="107">
        <f t="shared" si="55"/>
        <v>12</v>
      </c>
      <c r="K144" s="107">
        <f t="shared" si="55"/>
        <v>11</v>
      </c>
      <c r="L144" s="107">
        <f t="shared" si="55"/>
        <v>11</v>
      </c>
      <c r="M144" s="107">
        <f t="shared" si="55"/>
        <v>11</v>
      </c>
      <c r="N144" s="107">
        <f t="shared" si="55"/>
        <v>12</v>
      </c>
      <c r="O144" s="107">
        <f t="shared" si="55"/>
        <v>12</v>
      </c>
      <c r="P144" s="107">
        <f t="shared" si="55"/>
        <v>12</v>
      </c>
      <c r="Q144" s="107">
        <f t="shared" si="55"/>
        <v>14</v>
      </c>
      <c r="R144" s="107">
        <f t="shared" si="55"/>
        <v>14</v>
      </c>
      <c r="S144" s="107">
        <f t="shared" si="55"/>
        <v>15</v>
      </c>
      <c r="T144" s="107">
        <f t="shared" si="55"/>
        <v>13</v>
      </c>
      <c r="U144" s="107">
        <f t="shared" ref="U144:V144" si="59">ROUND(U6,0)-ROUND(U75,0)</f>
        <v>11</v>
      </c>
      <c r="V144" s="107">
        <f t="shared" si="59"/>
        <v>10</v>
      </c>
    </row>
    <row r="145" spans="1:22" x14ac:dyDescent="0.2">
      <c r="A145" s="44" t="s">
        <v>297</v>
      </c>
      <c r="B145" s="54" t="s">
        <v>293</v>
      </c>
      <c r="C145" s="107">
        <f t="shared" si="55"/>
        <v>24</v>
      </c>
      <c r="D145" s="107">
        <f t="shared" si="55"/>
        <v>26</v>
      </c>
      <c r="E145" s="107">
        <f t="shared" si="55"/>
        <v>31</v>
      </c>
      <c r="F145" s="107">
        <f t="shared" si="55"/>
        <v>36</v>
      </c>
      <c r="G145" s="107">
        <f t="shared" si="55"/>
        <v>39</v>
      </c>
      <c r="H145" s="107">
        <f t="shared" si="55"/>
        <v>40</v>
      </c>
      <c r="I145" s="107">
        <f t="shared" si="55"/>
        <v>44</v>
      </c>
      <c r="J145" s="107">
        <f t="shared" si="55"/>
        <v>46</v>
      </c>
      <c r="K145" s="107">
        <f t="shared" si="55"/>
        <v>25</v>
      </c>
      <c r="L145" s="107">
        <f t="shared" si="55"/>
        <v>17</v>
      </c>
      <c r="M145" s="107">
        <f t="shared" si="55"/>
        <v>15</v>
      </c>
      <c r="N145" s="107">
        <f t="shared" si="55"/>
        <v>13</v>
      </c>
      <c r="O145" s="107">
        <f t="shared" si="55"/>
        <v>12</v>
      </c>
      <c r="P145" s="107">
        <f t="shared" si="55"/>
        <v>11</v>
      </c>
      <c r="Q145" s="107">
        <f t="shared" si="55"/>
        <v>10</v>
      </c>
      <c r="R145" s="107">
        <f t="shared" si="55"/>
        <v>10</v>
      </c>
      <c r="S145" s="107">
        <f t="shared" si="55"/>
        <v>12</v>
      </c>
      <c r="T145" s="107">
        <f t="shared" si="55"/>
        <v>12</v>
      </c>
      <c r="U145" s="107">
        <f t="shared" ref="U145:V145" si="60">ROUND(U7,0)-ROUND(U76,0)</f>
        <v>11</v>
      </c>
      <c r="V145" s="107">
        <f t="shared" si="60"/>
        <v>10</v>
      </c>
    </row>
    <row r="146" spans="1:22" x14ac:dyDescent="0.2">
      <c r="A146" s="44" t="s">
        <v>298</v>
      </c>
      <c r="B146" s="54" t="s">
        <v>538</v>
      </c>
      <c r="C146" s="107">
        <f t="shared" si="55"/>
        <v>17</v>
      </c>
      <c r="D146" s="107">
        <f t="shared" si="55"/>
        <v>25</v>
      </c>
      <c r="E146" s="107">
        <f t="shared" si="55"/>
        <v>43</v>
      </c>
      <c r="F146" s="107">
        <f t="shared" si="55"/>
        <v>30</v>
      </c>
      <c r="G146" s="107">
        <f t="shared" si="55"/>
        <v>18</v>
      </c>
      <c r="H146" s="107">
        <f t="shared" si="55"/>
        <v>19</v>
      </c>
      <c r="I146" s="107">
        <f t="shared" si="55"/>
        <v>20</v>
      </c>
      <c r="J146" s="107">
        <f t="shared" si="55"/>
        <v>18</v>
      </c>
      <c r="K146" s="107">
        <f t="shared" si="55"/>
        <v>19</v>
      </c>
      <c r="L146" s="107">
        <f t="shared" si="55"/>
        <v>18</v>
      </c>
      <c r="M146" s="107">
        <f t="shared" si="55"/>
        <v>17</v>
      </c>
      <c r="N146" s="107">
        <f t="shared" si="55"/>
        <v>15</v>
      </c>
      <c r="O146" s="107">
        <f t="shared" si="55"/>
        <v>14</v>
      </c>
      <c r="P146" s="107">
        <f t="shared" si="55"/>
        <v>12</v>
      </c>
      <c r="Q146" s="107">
        <f t="shared" si="55"/>
        <v>12</v>
      </c>
      <c r="R146" s="107">
        <f t="shared" si="55"/>
        <v>11</v>
      </c>
      <c r="S146" s="107">
        <f t="shared" si="55"/>
        <v>11</v>
      </c>
      <c r="T146" s="107">
        <f t="shared" si="55"/>
        <v>10</v>
      </c>
      <c r="U146" s="107">
        <f t="shared" ref="U146:V146" si="61">ROUND(U8,0)-ROUND(U77,0)</f>
        <v>15</v>
      </c>
      <c r="V146" s="107">
        <f t="shared" si="61"/>
        <v>19</v>
      </c>
    </row>
    <row r="147" spans="1:22" x14ac:dyDescent="0.2">
      <c r="A147" s="44" t="s">
        <v>66</v>
      </c>
      <c r="B147" s="54" t="s">
        <v>294</v>
      </c>
      <c r="C147" s="107">
        <f t="shared" si="55"/>
        <v>153</v>
      </c>
      <c r="D147" s="107">
        <f t="shared" si="55"/>
        <v>172</v>
      </c>
      <c r="E147" s="107">
        <f t="shared" si="55"/>
        <v>177</v>
      </c>
      <c r="F147" s="107">
        <f t="shared" si="55"/>
        <v>190</v>
      </c>
      <c r="G147" s="107">
        <f t="shared" si="55"/>
        <v>195</v>
      </c>
      <c r="H147" s="107">
        <f t="shared" si="55"/>
        <v>178</v>
      </c>
      <c r="I147" s="107">
        <f t="shared" si="55"/>
        <v>174</v>
      </c>
      <c r="J147" s="107">
        <f t="shared" si="55"/>
        <v>170</v>
      </c>
      <c r="K147" s="107">
        <f t="shared" si="55"/>
        <v>175</v>
      </c>
      <c r="L147" s="107">
        <f t="shared" si="55"/>
        <v>171</v>
      </c>
      <c r="M147" s="107">
        <f t="shared" si="55"/>
        <v>174</v>
      </c>
      <c r="N147" s="107">
        <f t="shared" si="55"/>
        <v>172</v>
      </c>
      <c r="O147" s="107">
        <f t="shared" si="55"/>
        <v>172</v>
      </c>
      <c r="P147" s="107">
        <f t="shared" si="55"/>
        <v>192</v>
      </c>
      <c r="Q147" s="107">
        <f t="shared" si="55"/>
        <v>213</v>
      </c>
      <c r="R147" s="107">
        <f t="shared" si="55"/>
        <v>219</v>
      </c>
      <c r="S147" s="107">
        <f t="shared" si="55"/>
        <v>232</v>
      </c>
      <c r="T147" s="107">
        <f t="shared" si="55"/>
        <v>242</v>
      </c>
      <c r="U147" s="107">
        <f t="shared" ref="U147:V147" si="62">ROUND(U9,0)-ROUND(U78,0)</f>
        <v>253</v>
      </c>
      <c r="V147" s="107">
        <f t="shared" si="62"/>
        <v>254</v>
      </c>
    </row>
    <row r="148" spans="1:22" x14ac:dyDescent="0.2">
      <c r="A148" s="44" t="s">
        <v>67</v>
      </c>
      <c r="B148" s="54" t="s">
        <v>16</v>
      </c>
      <c r="C148" s="107">
        <f t="shared" si="55"/>
        <v>90</v>
      </c>
      <c r="D148" s="107">
        <f t="shared" si="55"/>
        <v>74</v>
      </c>
      <c r="E148" s="107">
        <f t="shared" si="55"/>
        <v>78</v>
      </c>
      <c r="F148" s="107">
        <f t="shared" si="55"/>
        <v>77</v>
      </c>
      <c r="G148" s="107">
        <f t="shared" si="55"/>
        <v>76</v>
      </c>
      <c r="H148" s="107">
        <f t="shared" si="55"/>
        <v>74</v>
      </c>
      <c r="I148" s="107">
        <f t="shared" si="55"/>
        <v>81</v>
      </c>
      <c r="J148" s="107">
        <f t="shared" si="55"/>
        <v>76</v>
      </c>
      <c r="K148" s="107">
        <f t="shared" si="55"/>
        <v>81</v>
      </c>
      <c r="L148" s="107">
        <f t="shared" si="55"/>
        <v>89</v>
      </c>
      <c r="M148" s="107">
        <f t="shared" si="55"/>
        <v>88</v>
      </c>
      <c r="N148" s="107">
        <f t="shared" si="55"/>
        <v>84</v>
      </c>
      <c r="O148" s="107">
        <f t="shared" si="55"/>
        <v>82</v>
      </c>
      <c r="P148" s="107">
        <f t="shared" si="55"/>
        <v>89</v>
      </c>
      <c r="Q148" s="107">
        <f t="shared" si="55"/>
        <v>92</v>
      </c>
      <c r="R148" s="107">
        <f t="shared" si="55"/>
        <v>100</v>
      </c>
      <c r="S148" s="107">
        <f t="shared" si="55"/>
        <v>94</v>
      </c>
      <c r="T148" s="107">
        <f t="shared" si="55"/>
        <v>95</v>
      </c>
      <c r="U148" s="107">
        <f t="shared" ref="U148:V148" si="63">ROUND(U10,0)-ROUND(U79,0)</f>
        <v>97</v>
      </c>
      <c r="V148" s="107">
        <f t="shared" si="63"/>
        <v>104</v>
      </c>
    </row>
    <row r="149" spans="1:22" x14ac:dyDescent="0.2">
      <c r="A149" s="44" t="s">
        <v>68</v>
      </c>
      <c r="B149" s="54" t="s">
        <v>295</v>
      </c>
      <c r="C149" s="107">
        <f t="shared" si="55"/>
        <v>52</v>
      </c>
      <c r="D149" s="107">
        <f t="shared" si="55"/>
        <v>68</v>
      </c>
      <c r="E149" s="107">
        <f t="shared" si="55"/>
        <v>70</v>
      </c>
      <c r="F149" s="107">
        <f t="shared" si="55"/>
        <v>53</v>
      </c>
      <c r="G149" s="107">
        <f t="shared" si="55"/>
        <v>61</v>
      </c>
      <c r="H149" s="107">
        <f t="shared" si="55"/>
        <v>88</v>
      </c>
      <c r="I149" s="107">
        <f t="shared" si="55"/>
        <v>87</v>
      </c>
      <c r="J149" s="107">
        <f t="shared" si="55"/>
        <v>90</v>
      </c>
      <c r="K149" s="107">
        <f t="shared" si="55"/>
        <v>80</v>
      </c>
      <c r="L149" s="107">
        <f t="shared" si="55"/>
        <v>74</v>
      </c>
      <c r="M149" s="107">
        <f t="shared" si="55"/>
        <v>71</v>
      </c>
      <c r="N149" s="107">
        <f t="shared" si="55"/>
        <v>75</v>
      </c>
      <c r="O149" s="107">
        <f t="shared" si="55"/>
        <v>76</v>
      </c>
      <c r="P149" s="107">
        <f t="shared" si="55"/>
        <v>84</v>
      </c>
      <c r="Q149" s="107">
        <f t="shared" si="55"/>
        <v>91</v>
      </c>
      <c r="R149" s="107">
        <f t="shared" si="55"/>
        <v>91</v>
      </c>
      <c r="S149" s="107">
        <f t="shared" si="55"/>
        <v>101</v>
      </c>
      <c r="T149" s="107">
        <f t="shared" si="55"/>
        <v>111</v>
      </c>
      <c r="U149" s="107">
        <f t="shared" ref="U149:V149" si="64">ROUND(U11,0)-ROUND(U80,0)</f>
        <v>116</v>
      </c>
      <c r="V149" s="107">
        <f t="shared" si="64"/>
        <v>123</v>
      </c>
    </row>
    <row r="150" spans="1:22" x14ac:dyDescent="0.2">
      <c r="A150" s="284" t="s">
        <v>576</v>
      </c>
      <c r="B150" s="285" t="s">
        <v>577</v>
      </c>
      <c r="C150" s="107">
        <f t="shared" si="55"/>
        <v>0</v>
      </c>
      <c r="D150" s="107">
        <f t="shared" si="55"/>
        <v>0</v>
      </c>
      <c r="E150" s="107">
        <f t="shared" si="55"/>
        <v>0</v>
      </c>
      <c r="F150" s="107">
        <f t="shared" si="55"/>
        <v>0</v>
      </c>
      <c r="G150" s="107">
        <f t="shared" si="55"/>
        <v>0</v>
      </c>
      <c r="H150" s="107">
        <f t="shared" si="55"/>
        <v>0</v>
      </c>
      <c r="I150" s="107">
        <f t="shared" si="55"/>
        <v>0</v>
      </c>
      <c r="J150" s="107">
        <f t="shared" si="55"/>
        <v>1</v>
      </c>
      <c r="K150" s="107">
        <f t="shared" si="55"/>
        <v>0</v>
      </c>
      <c r="L150" s="107">
        <f t="shared" si="55"/>
        <v>2</v>
      </c>
      <c r="M150" s="107">
        <f t="shared" si="55"/>
        <v>2</v>
      </c>
      <c r="N150" s="107">
        <f t="shared" si="55"/>
        <v>2</v>
      </c>
      <c r="O150" s="107">
        <f t="shared" si="55"/>
        <v>1</v>
      </c>
      <c r="P150" s="107">
        <f t="shared" si="55"/>
        <v>0</v>
      </c>
      <c r="Q150" s="107">
        <f t="shared" si="55"/>
        <v>0</v>
      </c>
      <c r="R150" s="107">
        <f t="shared" si="55"/>
        <v>0</v>
      </c>
      <c r="S150" s="107">
        <f t="shared" si="55"/>
        <v>0</v>
      </c>
      <c r="T150" s="107">
        <f t="shared" si="55"/>
        <v>1</v>
      </c>
      <c r="U150" s="107">
        <f t="shared" ref="U150:V150" si="65">ROUND(U12,0)-ROUND(U81,0)</f>
        <v>3</v>
      </c>
      <c r="V150" s="107">
        <f t="shared" si="65"/>
        <v>3</v>
      </c>
    </row>
    <row r="151" spans="1:22" x14ac:dyDescent="0.2">
      <c r="A151" s="44" t="s">
        <v>60</v>
      </c>
      <c r="B151" s="54" t="s">
        <v>296</v>
      </c>
      <c r="C151" s="107">
        <f t="shared" si="55"/>
        <v>93</v>
      </c>
      <c r="D151" s="107">
        <f t="shared" si="55"/>
        <v>100</v>
      </c>
      <c r="E151" s="107">
        <f t="shared" si="55"/>
        <v>95</v>
      </c>
      <c r="F151" s="107">
        <f t="shared" si="55"/>
        <v>93</v>
      </c>
      <c r="G151" s="107">
        <f t="shared" si="55"/>
        <v>89</v>
      </c>
      <c r="H151" s="107">
        <f t="shared" si="55"/>
        <v>87</v>
      </c>
      <c r="I151" s="107">
        <f t="shared" si="55"/>
        <v>90</v>
      </c>
      <c r="J151" s="107">
        <f t="shared" si="55"/>
        <v>100</v>
      </c>
      <c r="K151" s="107">
        <f t="shared" si="55"/>
        <v>106</v>
      </c>
      <c r="L151" s="107">
        <f t="shared" si="55"/>
        <v>106</v>
      </c>
      <c r="M151" s="107">
        <f t="shared" si="55"/>
        <v>101</v>
      </c>
      <c r="N151" s="107">
        <f t="shared" si="55"/>
        <v>97</v>
      </c>
      <c r="O151" s="107">
        <f t="shared" si="55"/>
        <v>92</v>
      </c>
      <c r="P151" s="107">
        <f t="shared" si="55"/>
        <v>88</v>
      </c>
      <c r="Q151" s="107">
        <f t="shared" si="55"/>
        <v>93</v>
      </c>
      <c r="R151" s="107">
        <f t="shared" si="55"/>
        <v>91</v>
      </c>
      <c r="S151" s="107">
        <f t="shared" si="55"/>
        <v>90</v>
      </c>
      <c r="T151" s="107">
        <f t="shared" si="55"/>
        <v>89</v>
      </c>
      <c r="U151" s="107">
        <f t="shared" ref="U151:V151" si="66">ROUND(U13,0)-ROUND(U82,0)</f>
        <v>93</v>
      </c>
      <c r="V151" s="107">
        <f t="shared" si="66"/>
        <v>103</v>
      </c>
    </row>
    <row r="152" spans="1:22" x14ac:dyDescent="0.2">
      <c r="A152" s="44" t="s">
        <v>61</v>
      </c>
      <c r="B152" s="54" t="s">
        <v>17</v>
      </c>
      <c r="C152" s="107">
        <f t="shared" si="55"/>
        <v>289</v>
      </c>
      <c r="D152" s="107">
        <f t="shared" si="55"/>
        <v>385</v>
      </c>
      <c r="E152" s="107">
        <f t="shared" si="55"/>
        <v>444</v>
      </c>
      <c r="F152" s="107">
        <f t="shared" si="55"/>
        <v>588</v>
      </c>
      <c r="G152" s="107">
        <f t="shared" si="55"/>
        <v>758</v>
      </c>
      <c r="H152" s="107">
        <f t="shared" si="55"/>
        <v>880</v>
      </c>
      <c r="I152" s="107">
        <f t="shared" si="55"/>
        <v>964</v>
      </c>
      <c r="J152" s="107">
        <f t="shared" si="55"/>
        <v>964</v>
      </c>
      <c r="K152" s="107">
        <f t="shared" si="55"/>
        <v>906</v>
      </c>
      <c r="L152" s="107">
        <f t="shared" si="55"/>
        <v>852</v>
      </c>
      <c r="M152" s="107">
        <f t="shared" si="55"/>
        <v>817</v>
      </c>
      <c r="N152" s="107">
        <f t="shared" si="55"/>
        <v>750</v>
      </c>
      <c r="O152" s="107">
        <f t="shared" si="55"/>
        <v>653</v>
      </c>
      <c r="P152" s="107">
        <f t="shared" si="55"/>
        <v>569</v>
      </c>
      <c r="Q152" s="107">
        <f t="shared" si="55"/>
        <v>580</v>
      </c>
      <c r="R152" s="107">
        <f t="shared" si="55"/>
        <v>743</v>
      </c>
      <c r="S152" s="107">
        <f t="shared" si="55"/>
        <v>664</v>
      </c>
      <c r="T152" s="107">
        <f t="shared" si="55"/>
        <v>707</v>
      </c>
      <c r="U152" s="107">
        <f t="shared" ref="U152:V152" si="67">ROUND(U14,0)-ROUND(U83,0)</f>
        <v>668</v>
      </c>
      <c r="V152" s="107">
        <f t="shared" si="67"/>
        <v>628</v>
      </c>
    </row>
    <row r="153" spans="1:22" x14ac:dyDescent="0.2">
      <c r="A153" s="44">
        <v>6</v>
      </c>
      <c r="B153" s="54" t="s">
        <v>18</v>
      </c>
      <c r="C153" s="107">
        <f t="shared" si="55"/>
        <v>0</v>
      </c>
      <c r="D153" s="107">
        <f t="shared" si="55"/>
        <v>0</v>
      </c>
      <c r="E153" s="107">
        <f t="shared" si="55"/>
        <v>0</v>
      </c>
      <c r="F153" s="107">
        <f t="shared" si="55"/>
        <v>0</v>
      </c>
      <c r="G153" s="107">
        <f t="shared" si="55"/>
        <v>1</v>
      </c>
      <c r="H153" s="107">
        <f t="shared" si="55"/>
        <v>1</v>
      </c>
      <c r="I153" s="107">
        <f t="shared" si="55"/>
        <v>1</v>
      </c>
      <c r="J153" s="107">
        <f t="shared" si="55"/>
        <v>1</v>
      </c>
      <c r="K153" s="107">
        <f t="shared" si="55"/>
        <v>1</v>
      </c>
      <c r="L153" s="107">
        <f t="shared" si="55"/>
        <v>1</v>
      </c>
      <c r="M153" s="107">
        <f t="shared" si="55"/>
        <v>3</v>
      </c>
      <c r="N153" s="107">
        <f t="shared" si="55"/>
        <v>3</v>
      </c>
      <c r="O153" s="107">
        <f t="shared" si="55"/>
        <v>4</v>
      </c>
      <c r="P153" s="107">
        <f t="shared" si="55"/>
        <v>5</v>
      </c>
      <c r="Q153" s="107">
        <f t="shared" si="55"/>
        <v>5</v>
      </c>
      <c r="R153" s="107">
        <f t="shared" si="55"/>
        <v>6</v>
      </c>
      <c r="S153" s="107">
        <f t="shared" si="55"/>
        <v>7</v>
      </c>
      <c r="T153" s="107">
        <f t="shared" si="55"/>
        <v>6</v>
      </c>
      <c r="U153" s="107">
        <f t="shared" ref="U153:V153" si="68">ROUND(U15,0)-ROUND(U84,0)</f>
        <v>6</v>
      </c>
      <c r="V153" s="107">
        <f t="shared" si="68"/>
        <v>8</v>
      </c>
    </row>
    <row r="154" spans="1:22" s="58" customFormat="1" ht="20.100000000000001" customHeight="1" x14ac:dyDescent="0.2">
      <c r="A154" s="55"/>
      <c r="B154" s="56" t="s">
        <v>3</v>
      </c>
      <c r="C154" s="57">
        <f t="shared" ref="C154:T154" si="69">SUM(C141:C153)</f>
        <v>4708</v>
      </c>
      <c r="D154" s="57">
        <f t="shared" si="69"/>
        <v>5455</v>
      </c>
      <c r="E154" s="57">
        <f t="shared" si="69"/>
        <v>5617</v>
      </c>
      <c r="F154" s="57">
        <f t="shared" si="69"/>
        <v>5629</v>
      </c>
      <c r="G154" s="57">
        <f t="shared" si="69"/>
        <v>5841</v>
      </c>
      <c r="H154" s="57">
        <f t="shared" si="69"/>
        <v>6454</v>
      </c>
      <c r="I154" s="57">
        <f t="shared" si="69"/>
        <v>6318</v>
      </c>
      <c r="J154" s="57">
        <f t="shared" si="69"/>
        <v>5979</v>
      </c>
      <c r="K154" s="57">
        <f t="shared" si="69"/>
        <v>5494</v>
      </c>
      <c r="L154" s="57">
        <f t="shared" si="69"/>
        <v>5123</v>
      </c>
      <c r="M154" s="57">
        <f t="shared" si="69"/>
        <v>4807</v>
      </c>
      <c r="N154" s="57">
        <f t="shared" si="69"/>
        <v>4673</v>
      </c>
      <c r="O154" s="57">
        <f t="shared" si="69"/>
        <v>4649</v>
      </c>
      <c r="P154" s="57">
        <f t="shared" si="69"/>
        <v>4710</v>
      </c>
      <c r="Q154" s="57">
        <f t="shared" si="69"/>
        <v>4934</v>
      </c>
      <c r="R154" s="57">
        <f t="shared" si="69"/>
        <v>5501</v>
      </c>
      <c r="S154" s="57">
        <f t="shared" si="69"/>
        <v>5924</v>
      </c>
      <c r="T154" s="57">
        <f t="shared" si="69"/>
        <v>6307</v>
      </c>
      <c r="U154" s="57">
        <f t="shared" ref="U154:V154" si="70">SUM(U141:U153)</f>
        <v>6254</v>
      </c>
      <c r="V154" s="57">
        <f t="shared" si="70"/>
        <v>6072</v>
      </c>
    </row>
    <row r="155" spans="1:22" x14ac:dyDescent="0.2">
      <c r="C155" s="3"/>
      <c r="D155" s="3"/>
      <c r="E155" s="3"/>
      <c r="F155" s="3"/>
      <c r="G155" s="3"/>
      <c r="H155" s="3"/>
      <c r="I155" s="3"/>
      <c r="J155" s="3"/>
      <c r="K155" s="3"/>
      <c r="L155" s="3"/>
      <c r="M155" s="3"/>
      <c r="N155" s="3"/>
      <c r="O155" s="3"/>
      <c r="P155" s="3"/>
      <c r="Q155" s="3"/>
      <c r="R155" s="3"/>
      <c r="S155" s="3"/>
      <c r="T155" s="3"/>
      <c r="U155" s="3"/>
      <c r="V155" s="3"/>
    </row>
    <row r="156" spans="1:22" ht="20.100000000000001" customHeight="1" x14ac:dyDescent="0.2">
      <c r="A156" s="32" t="str">
        <f>Index!A43</f>
        <v>Table 3j     Employment by institutional sector, wage costs, Foreign citizens, FY2000-FY2019</v>
      </c>
    </row>
    <row r="157" spans="1:22" s="23" customFormat="1" ht="20.100000000000001" customHeight="1" x14ac:dyDescent="0.2">
      <c r="A157" s="13"/>
      <c r="B157" s="13" t="s">
        <v>117</v>
      </c>
      <c r="C157" s="34" t="str">
        <f>NAgni!C$2</f>
        <v>FY00</v>
      </c>
      <c r="D157" s="34" t="str">
        <f>NAgni!D$2</f>
        <v>FY01</v>
      </c>
      <c r="E157" s="34" t="str">
        <f>NAgni!E$2</f>
        <v>FY02</v>
      </c>
      <c r="F157" s="34" t="str">
        <f>NAgni!F$2</f>
        <v>FY03</v>
      </c>
      <c r="G157" s="34" t="str">
        <f>NAgni!G$2</f>
        <v>FY04</v>
      </c>
      <c r="H157" s="34" t="str">
        <f>NAgni!H$2</f>
        <v>FY05</v>
      </c>
      <c r="I157" s="34" t="str">
        <f>NAgni!I$2</f>
        <v>FY06</v>
      </c>
      <c r="J157" s="34" t="str">
        <f>NAgni!J$2</f>
        <v>FY07</v>
      </c>
      <c r="K157" s="34" t="str">
        <f>NAgni!K$2</f>
        <v>FY08</v>
      </c>
      <c r="L157" s="34" t="str">
        <f>NAgni!L$2</f>
        <v>FY09</v>
      </c>
      <c r="M157" s="34" t="str">
        <f>NAgni!M$2</f>
        <v>FY10</v>
      </c>
      <c r="N157" s="34" t="str">
        <f>NAgni!N$2</f>
        <v>FY11</v>
      </c>
      <c r="O157" s="34" t="str">
        <f>NAgni!O$2</f>
        <v>FY12</v>
      </c>
      <c r="P157" s="34" t="str">
        <f>NAgni!P$2</f>
        <v>FY13</v>
      </c>
      <c r="Q157" s="34" t="str">
        <f>NAgni!Q$2</f>
        <v>FY14</v>
      </c>
      <c r="R157" s="34" t="str">
        <f>NAgni!R$2</f>
        <v>FY15</v>
      </c>
      <c r="S157" s="34" t="str">
        <f>NAgni!S$2</f>
        <v>FY16</v>
      </c>
      <c r="T157" s="34" t="str">
        <f>NAgni!T$2</f>
        <v>FY17</v>
      </c>
      <c r="U157" s="34" t="str">
        <f>NAgni!U$2</f>
        <v>FY18</v>
      </c>
      <c r="V157" s="34" t="str">
        <f>NAgni!V$2</f>
        <v>FY19</v>
      </c>
    </row>
    <row r="158" spans="1:22" x14ac:dyDescent="0.2">
      <c r="A158" s="1">
        <v>1.1000000000000001</v>
      </c>
      <c r="B158" s="54" t="s">
        <v>307</v>
      </c>
      <c r="C158" s="107">
        <f t="shared" ref="C158:T170" si="71">ROUND(C20,0)-ROUND(C89,0)</f>
        <v>13788</v>
      </c>
      <c r="D158" s="107">
        <f t="shared" si="71"/>
        <v>16438</v>
      </c>
      <c r="E158" s="107">
        <f t="shared" si="71"/>
        <v>18920</v>
      </c>
      <c r="F158" s="107">
        <f t="shared" si="71"/>
        <v>17656</v>
      </c>
      <c r="G158" s="107">
        <f t="shared" si="71"/>
        <v>19352</v>
      </c>
      <c r="H158" s="107">
        <f t="shared" si="71"/>
        <v>19882</v>
      </c>
      <c r="I158" s="107">
        <f t="shared" si="71"/>
        <v>17996</v>
      </c>
      <c r="J158" s="107">
        <f t="shared" si="71"/>
        <v>16453</v>
      </c>
      <c r="K158" s="107">
        <f t="shared" si="71"/>
        <v>14164</v>
      </c>
      <c r="L158" s="107">
        <f t="shared" si="71"/>
        <v>12766</v>
      </c>
      <c r="M158" s="107">
        <f t="shared" si="71"/>
        <v>12788</v>
      </c>
      <c r="N158" s="107">
        <f t="shared" si="71"/>
        <v>13744</v>
      </c>
      <c r="O158" s="107">
        <f t="shared" si="71"/>
        <v>14620</v>
      </c>
      <c r="P158" s="107">
        <f t="shared" si="71"/>
        <v>15373</v>
      </c>
      <c r="Q158" s="107">
        <f t="shared" si="71"/>
        <v>16589</v>
      </c>
      <c r="R158" s="107">
        <f t="shared" si="71"/>
        <v>19517</v>
      </c>
      <c r="S158" s="107">
        <f t="shared" si="71"/>
        <v>22532</v>
      </c>
      <c r="T158" s="107">
        <f t="shared" si="71"/>
        <v>23317</v>
      </c>
      <c r="U158" s="107">
        <f t="shared" ref="U158:V158" si="72">ROUND(U20,0)-ROUND(U89,0)</f>
        <v>23789</v>
      </c>
      <c r="V158" s="107">
        <f t="shared" si="72"/>
        <v>23379</v>
      </c>
    </row>
    <row r="159" spans="1:22" x14ac:dyDescent="0.2">
      <c r="A159" s="1">
        <v>1.2</v>
      </c>
      <c r="B159" s="54" t="s">
        <v>308</v>
      </c>
      <c r="C159" s="107">
        <f t="shared" si="71"/>
        <v>6844</v>
      </c>
      <c r="D159" s="107">
        <f t="shared" si="71"/>
        <v>7666</v>
      </c>
      <c r="E159" s="107">
        <f t="shared" si="71"/>
        <v>7260</v>
      </c>
      <c r="F159" s="107">
        <f t="shared" si="71"/>
        <v>7330</v>
      </c>
      <c r="G159" s="107">
        <f t="shared" si="71"/>
        <v>7872</v>
      </c>
      <c r="H159" s="107">
        <f t="shared" si="71"/>
        <v>8404</v>
      </c>
      <c r="I159" s="107">
        <f t="shared" si="71"/>
        <v>8782</v>
      </c>
      <c r="J159" s="107">
        <f t="shared" si="71"/>
        <v>8712</v>
      </c>
      <c r="K159" s="107">
        <f t="shared" si="71"/>
        <v>8918</v>
      </c>
      <c r="L159" s="107">
        <f t="shared" si="71"/>
        <v>8594</v>
      </c>
      <c r="M159" s="107">
        <f t="shared" si="71"/>
        <v>7928</v>
      </c>
      <c r="N159" s="107">
        <f t="shared" si="71"/>
        <v>8015</v>
      </c>
      <c r="O159" s="107">
        <f t="shared" si="71"/>
        <v>8489</v>
      </c>
      <c r="P159" s="107">
        <f t="shared" si="71"/>
        <v>9204</v>
      </c>
      <c r="Q159" s="107">
        <f t="shared" si="71"/>
        <v>11047</v>
      </c>
      <c r="R159" s="107">
        <f t="shared" si="71"/>
        <v>14476</v>
      </c>
      <c r="S159" s="107">
        <f t="shared" si="71"/>
        <v>17391</v>
      </c>
      <c r="T159" s="107">
        <f t="shared" si="71"/>
        <v>19563</v>
      </c>
      <c r="U159" s="107">
        <f t="shared" ref="U159:V159" si="73">ROUND(U21,0)-ROUND(U90,0)</f>
        <v>19138</v>
      </c>
      <c r="V159" s="107">
        <f t="shared" si="73"/>
        <v>18657</v>
      </c>
    </row>
    <row r="160" spans="1:22" x14ac:dyDescent="0.2">
      <c r="A160" s="1">
        <v>1.3</v>
      </c>
      <c r="B160" t="s">
        <v>15</v>
      </c>
      <c r="C160" s="107">
        <f t="shared" si="71"/>
        <v>395</v>
      </c>
      <c r="D160" s="107">
        <f t="shared" si="71"/>
        <v>409</v>
      </c>
      <c r="E160" s="107">
        <f t="shared" si="71"/>
        <v>450</v>
      </c>
      <c r="F160" s="107">
        <f t="shared" si="71"/>
        <v>450</v>
      </c>
      <c r="G160" s="107">
        <f t="shared" si="71"/>
        <v>554</v>
      </c>
      <c r="H160" s="107">
        <f t="shared" si="71"/>
        <v>610</v>
      </c>
      <c r="I160" s="107">
        <f t="shared" si="71"/>
        <v>389</v>
      </c>
      <c r="J160" s="107">
        <f t="shared" si="71"/>
        <v>369</v>
      </c>
      <c r="K160" s="107">
        <f t="shared" si="71"/>
        <v>313</v>
      </c>
      <c r="L160" s="107">
        <f t="shared" si="71"/>
        <v>276</v>
      </c>
      <c r="M160" s="107">
        <f t="shared" si="71"/>
        <v>297</v>
      </c>
      <c r="N160" s="107">
        <f t="shared" si="71"/>
        <v>327</v>
      </c>
      <c r="O160" s="107">
        <f t="shared" si="71"/>
        <v>339</v>
      </c>
      <c r="P160" s="107">
        <f t="shared" si="71"/>
        <v>325</v>
      </c>
      <c r="Q160" s="107">
        <f t="shared" si="71"/>
        <v>492</v>
      </c>
      <c r="R160" s="107">
        <f t="shared" si="71"/>
        <v>563</v>
      </c>
      <c r="S160" s="107">
        <f t="shared" si="71"/>
        <v>617</v>
      </c>
      <c r="T160" s="107">
        <f t="shared" si="71"/>
        <v>740</v>
      </c>
      <c r="U160" s="107">
        <f t="shared" ref="U160:V160" si="74">ROUND(U22,0)-ROUND(U91,0)</f>
        <v>1081</v>
      </c>
      <c r="V160" s="107">
        <f t="shared" si="74"/>
        <v>1155</v>
      </c>
    </row>
    <row r="161" spans="1:22" x14ac:dyDescent="0.2">
      <c r="A161" s="1">
        <v>1.4</v>
      </c>
      <c r="B161" t="s">
        <v>578</v>
      </c>
      <c r="C161" s="107">
        <f t="shared" si="71"/>
        <v>2</v>
      </c>
      <c r="D161" s="107">
        <f t="shared" si="71"/>
        <v>122</v>
      </c>
      <c r="E161" s="107">
        <f t="shared" si="71"/>
        <v>157</v>
      </c>
      <c r="F161" s="107">
        <f t="shared" si="71"/>
        <v>85</v>
      </c>
      <c r="G161" s="107">
        <f t="shared" si="71"/>
        <v>155</v>
      </c>
      <c r="H161" s="107">
        <f t="shared" si="71"/>
        <v>214</v>
      </c>
      <c r="I161" s="107">
        <f t="shared" si="71"/>
        <v>205</v>
      </c>
      <c r="J161" s="107">
        <f t="shared" si="71"/>
        <v>184</v>
      </c>
      <c r="K161" s="107">
        <f t="shared" si="71"/>
        <v>168</v>
      </c>
      <c r="L161" s="107">
        <f t="shared" si="71"/>
        <v>206</v>
      </c>
      <c r="M161" s="107">
        <f t="shared" si="71"/>
        <v>185</v>
      </c>
      <c r="N161" s="107">
        <f t="shared" si="71"/>
        <v>183</v>
      </c>
      <c r="O161" s="107">
        <f t="shared" si="71"/>
        <v>202</v>
      </c>
      <c r="P161" s="107">
        <f t="shared" si="71"/>
        <v>225</v>
      </c>
      <c r="Q161" s="107">
        <f t="shared" si="71"/>
        <v>248</v>
      </c>
      <c r="R161" s="107">
        <f t="shared" si="71"/>
        <v>247</v>
      </c>
      <c r="S161" s="107">
        <f t="shared" si="71"/>
        <v>256</v>
      </c>
      <c r="T161" s="107">
        <f t="shared" si="71"/>
        <v>244</v>
      </c>
      <c r="U161" s="107">
        <f t="shared" ref="U161:V161" si="75">ROUND(U23,0)-ROUND(U92,0)</f>
        <v>207</v>
      </c>
      <c r="V161" s="107">
        <f t="shared" si="75"/>
        <v>191</v>
      </c>
    </row>
    <row r="162" spans="1:22" x14ac:dyDescent="0.2">
      <c r="A162" s="44" t="s">
        <v>297</v>
      </c>
      <c r="B162" s="54" t="s">
        <v>293</v>
      </c>
      <c r="C162" s="107">
        <f t="shared" si="71"/>
        <v>551</v>
      </c>
      <c r="D162" s="107">
        <f t="shared" si="71"/>
        <v>540</v>
      </c>
      <c r="E162" s="107">
        <f t="shared" si="71"/>
        <v>506</v>
      </c>
      <c r="F162" s="107">
        <f t="shared" si="71"/>
        <v>585</v>
      </c>
      <c r="G162" s="107">
        <f t="shared" si="71"/>
        <v>636</v>
      </c>
      <c r="H162" s="107">
        <f t="shared" si="71"/>
        <v>705</v>
      </c>
      <c r="I162" s="107">
        <f t="shared" si="71"/>
        <v>768</v>
      </c>
      <c r="J162" s="107">
        <f t="shared" si="71"/>
        <v>754</v>
      </c>
      <c r="K162" s="107">
        <f t="shared" si="71"/>
        <v>596</v>
      </c>
      <c r="L162" s="107">
        <f t="shared" si="71"/>
        <v>510</v>
      </c>
      <c r="M162" s="107">
        <f t="shared" si="71"/>
        <v>517</v>
      </c>
      <c r="N162" s="107">
        <f t="shared" si="71"/>
        <v>510</v>
      </c>
      <c r="O162" s="107">
        <f t="shared" si="71"/>
        <v>552</v>
      </c>
      <c r="P162" s="107">
        <f t="shared" si="71"/>
        <v>248</v>
      </c>
      <c r="Q162" s="107">
        <f t="shared" si="71"/>
        <v>266</v>
      </c>
      <c r="R162" s="107">
        <f t="shared" si="71"/>
        <v>292</v>
      </c>
      <c r="S162" s="107">
        <f t="shared" si="71"/>
        <v>334</v>
      </c>
      <c r="T162" s="107">
        <f t="shared" si="71"/>
        <v>337</v>
      </c>
      <c r="U162" s="107">
        <f t="shared" ref="U162:V162" si="76">ROUND(U24,0)-ROUND(U93,0)</f>
        <v>308</v>
      </c>
      <c r="V162" s="107">
        <f t="shared" si="76"/>
        <v>252</v>
      </c>
    </row>
    <row r="163" spans="1:22" x14ac:dyDescent="0.2">
      <c r="A163" s="44" t="s">
        <v>298</v>
      </c>
      <c r="B163" s="54" t="s">
        <v>538</v>
      </c>
      <c r="C163" s="107">
        <f t="shared" si="71"/>
        <v>149</v>
      </c>
      <c r="D163" s="107">
        <f t="shared" si="71"/>
        <v>174</v>
      </c>
      <c r="E163" s="107">
        <f t="shared" si="71"/>
        <v>198</v>
      </c>
      <c r="F163" s="107">
        <f t="shared" si="71"/>
        <v>184</v>
      </c>
      <c r="G163" s="107">
        <f t="shared" si="71"/>
        <v>118</v>
      </c>
      <c r="H163" s="107">
        <f t="shared" si="71"/>
        <v>145</v>
      </c>
      <c r="I163" s="107">
        <f t="shared" si="71"/>
        <v>157</v>
      </c>
      <c r="J163" s="107">
        <f t="shared" si="71"/>
        <v>202</v>
      </c>
      <c r="K163" s="107">
        <f t="shared" si="71"/>
        <v>177</v>
      </c>
      <c r="L163" s="107">
        <f t="shared" si="71"/>
        <v>171</v>
      </c>
      <c r="M163" s="107">
        <f t="shared" si="71"/>
        <v>164</v>
      </c>
      <c r="N163" s="107">
        <f t="shared" si="71"/>
        <v>160</v>
      </c>
      <c r="O163" s="107">
        <f t="shared" si="71"/>
        <v>106</v>
      </c>
      <c r="P163" s="107">
        <f t="shared" si="71"/>
        <v>96</v>
      </c>
      <c r="Q163" s="107">
        <f t="shared" si="71"/>
        <v>108</v>
      </c>
      <c r="R163" s="107">
        <f t="shared" si="71"/>
        <v>116</v>
      </c>
      <c r="S163" s="107">
        <f t="shared" si="71"/>
        <v>137</v>
      </c>
      <c r="T163" s="107">
        <f t="shared" si="71"/>
        <v>173</v>
      </c>
      <c r="U163" s="107">
        <f t="shared" ref="U163:V163" si="77">ROUND(U25,0)-ROUND(U94,0)</f>
        <v>201</v>
      </c>
      <c r="V163" s="107">
        <f t="shared" si="77"/>
        <v>231</v>
      </c>
    </row>
    <row r="164" spans="1:22" x14ac:dyDescent="0.2">
      <c r="A164" s="44" t="s">
        <v>66</v>
      </c>
      <c r="B164" s="54" t="s">
        <v>294</v>
      </c>
      <c r="C164" s="107">
        <f t="shared" si="71"/>
        <v>3405</v>
      </c>
      <c r="D164" s="107">
        <f t="shared" si="71"/>
        <v>3545</v>
      </c>
      <c r="E164" s="107">
        <f t="shared" si="71"/>
        <v>3570</v>
      </c>
      <c r="F164" s="107">
        <f t="shared" si="71"/>
        <v>4145</v>
      </c>
      <c r="G164" s="107">
        <f t="shared" si="71"/>
        <v>4341</v>
      </c>
      <c r="H164" s="107">
        <f t="shared" si="71"/>
        <v>3953</v>
      </c>
      <c r="I164" s="107">
        <f t="shared" si="71"/>
        <v>3780</v>
      </c>
      <c r="J164" s="107">
        <f t="shared" si="71"/>
        <v>3781</v>
      </c>
      <c r="K164" s="107">
        <f t="shared" si="71"/>
        <v>3892</v>
      </c>
      <c r="L164" s="107">
        <f t="shared" si="71"/>
        <v>3645</v>
      </c>
      <c r="M164" s="107">
        <f t="shared" si="71"/>
        <v>3258</v>
      </c>
      <c r="N164" s="107">
        <f t="shared" si="71"/>
        <v>3057</v>
      </c>
      <c r="O164" s="107">
        <f t="shared" si="71"/>
        <v>3229</v>
      </c>
      <c r="P164" s="107">
        <f t="shared" si="71"/>
        <v>3647</v>
      </c>
      <c r="Q164" s="107">
        <f t="shared" si="71"/>
        <v>4716</v>
      </c>
      <c r="R164" s="107">
        <f t="shared" si="71"/>
        <v>4837</v>
      </c>
      <c r="S164" s="107">
        <f t="shared" si="71"/>
        <v>5301</v>
      </c>
      <c r="T164" s="107">
        <f t="shared" si="71"/>
        <v>5545</v>
      </c>
      <c r="U164" s="107">
        <f t="shared" ref="U164:V164" si="78">ROUND(U26,0)-ROUND(U95,0)</f>
        <v>5925</v>
      </c>
      <c r="V164" s="107">
        <f t="shared" si="78"/>
        <v>5942</v>
      </c>
    </row>
    <row r="165" spans="1:22" x14ac:dyDescent="0.2">
      <c r="A165" s="44" t="s">
        <v>67</v>
      </c>
      <c r="B165" s="54" t="s">
        <v>16</v>
      </c>
      <c r="C165" s="107">
        <f t="shared" si="71"/>
        <v>837</v>
      </c>
      <c r="D165" s="107">
        <f t="shared" si="71"/>
        <v>707</v>
      </c>
      <c r="E165" s="107">
        <f t="shared" si="71"/>
        <v>779</v>
      </c>
      <c r="F165" s="107">
        <f t="shared" si="71"/>
        <v>809</v>
      </c>
      <c r="G165" s="107">
        <f t="shared" si="71"/>
        <v>768</v>
      </c>
      <c r="H165" s="107">
        <f t="shared" si="71"/>
        <v>693</v>
      </c>
      <c r="I165" s="107">
        <f t="shared" si="71"/>
        <v>692</v>
      </c>
      <c r="J165" s="107">
        <f t="shared" si="71"/>
        <v>743</v>
      </c>
      <c r="K165" s="107">
        <f t="shared" si="71"/>
        <v>779</v>
      </c>
      <c r="L165" s="107">
        <f t="shared" si="71"/>
        <v>892</v>
      </c>
      <c r="M165" s="107">
        <f t="shared" si="71"/>
        <v>904</v>
      </c>
      <c r="N165" s="107">
        <f t="shared" si="71"/>
        <v>881</v>
      </c>
      <c r="O165" s="107">
        <f t="shared" si="71"/>
        <v>911</v>
      </c>
      <c r="P165" s="107">
        <f t="shared" si="71"/>
        <v>981</v>
      </c>
      <c r="Q165" s="107">
        <f t="shared" si="71"/>
        <v>1051</v>
      </c>
      <c r="R165" s="107">
        <f t="shared" si="71"/>
        <v>1250</v>
      </c>
      <c r="S165" s="107">
        <f t="shared" si="71"/>
        <v>1161</v>
      </c>
      <c r="T165" s="107">
        <f t="shared" si="71"/>
        <v>1184</v>
      </c>
      <c r="U165" s="107">
        <f t="shared" ref="U165:V165" si="79">ROUND(U27,0)-ROUND(U96,0)</f>
        <v>1219</v>
      </c>
      <c r="V165" s="107">
        <f t="shared" si="79"/>
        <v>1304</v>
      </c>
    </row>
    <row r="166" spans="1:22" x14ac:dyDescent="0.2">
      <c r="A166" s="44" t="s">
        <v>68</v>
      </c>
      <c r="B166" s="54" t="s">
        <v>295</v>
      </c>
      <c r="C166" s="107">
        <f t="shared" si="71"/>
        <v>347</v>
      </c>
      <c r="D166" s="107">
        <f t="shared" si="71"/>
        <v>367</v>
      </c>
      <c r="E166" s="107">
        <f t="shared" si="71"/>
        <v>442</v>
      </c>
      <c r="F166" s="107">
        <f t="shared" si="71"/>
        <v>379</v>
      </c>
      <c r="G166" s="107">
        <f t="shared" si="71"/>
        <v>418</v>
      </c>
      <c r="H166" s="107">
        <f t="shared" si="71"/>
        <v>520</v>
      </c>
      <c r="I166" s="107">
        <f t="shared" si="71"/>
        <v>556</v>
      </c>
      <c r="J166" s="107">
        <f t="shared" si="71"/>
        <v>647</v>
      </c>
      <c r="K166" s="107">
        <f t="shared" si="71"/>
        <v>601</v>
      </c>
      <c r="L166" s="107">
        <f t="shared" si="71"/>
        <v>617</v>
      </c>
      <c r="M166" s="107">
        <f t="shared" si="71"/>
        <v>577</v>
      </c>
      <c r="N166" s="107">
        <f t="shared" si="71"/>
        <v>668</v>
      </c>
      <c r="O166" s="107">
        <f t="shared" si="71"/>
        <v>698</v>
      </c>
      <c r="P166" s="107">
        <f t="shared" si="71"/>
        <v>777</v>
      </c>
      <c r="Q166" s="107">
        <f t="shared" si="71"/>
        <v>898</v>
      </c>
      <c r="R166" s="107">
        <f t="shared" si="71"/>
        <v>943</v>
      </c>
      <c r="S166" s="107">
        <f t="shared" si="71"/>
        <v>1049</v>
      </c>
      <c r="T166" s="107">
        <f t="shared" si="71"/>
        <v>1187</v>
      </c>
      <c r="U166" s="107">
        <f t="shared" ref="U166:V166" si="80">ROUND(U28,0)-ROUND(U97,0)</f>
        <v>1252</v>
      </c>
      <c r="V166" s="107">
        <f t="shared" si="80"/>
        <v>1384</v>
      </c>
    </row>
    <row r="167" spans="1:22" x14ac:dyDescent="0.2">
      <c r="A167" s="284" t="s">
        <v>576</v>
      </c>
      <c r="B167" s="285" t="s">
        <v>577</v>
      </c>
      <c r="C167" s="107">
        <f t="shared" si="71"/>
        <v>0</v>
      </c>
      <c r="D167" s="107">
        <f t="shared" si="71"/>
        <v>0</v>
      </c>
      <c r="E167" s="107">
        <f t="shared" si="71"/>
        <v>0</v>
      </c>
      <c r="F167" s="107">
        <f t="shared" si="71"/>
        <v>0</v>
      </c>
      <c r="G167" s="107">
        <f t="shared" si="71"/>
        <v>0</v>
      </c>
      <c r="H167" s="107">
        <f t="shared" si="71"/>
        <v>0</v>
      </c>
      <c r="I167" s="107">
        <f t="shared" si="71"/>
        <v>0</v>
      </c>
      <c r="J167" s="107">
        <f t="shared" si="71"/>
        <v>20</v>
      </c>
      <c r="K167" s="107">
        <f t="shared" si="71"/>
        <v>2</v>
      </c>
      <c r="L167" s="107">
        <f t="shared" si="71"/>
        <v>46</v>
      </c>
      <c r="M167" s="107">
        <f t="shared" si="71"/>
        <v>50</v>
      </c>
      <c r="N167" s="107">
        <f t="shared" si="71"/>
        <v>64</v>
      </c>
      <c r="O167" s="107">
        <f t="shared" si="71"/>
        <v>36</v>
      </c>
      <c r="P167" s="107">
        <f t="shared" si="71"/>
        <v>0</v>
      </c>
      <c r="Q167" s="107">
        <f t="shared" si="71"/>
        <v>0</v>
      </c>
      <c r="R167" s="107">
        <f t="shared" si="71"/>
        <v>0</v>
      </c>
      <c r="S167" s="107">
        <f t="shared" si="71"/>
        <v>0</v>
      </c>
      <c r="T167" s="107">
        <f t="shared" si="71"/>
        <v>1</v>
      </c>
      <c r="U167" s="107">
        <f t="shared" ref="U167:V167" si="81">ROUND(U29,0)-ROUND(U98,0)</f>
        <v>27</v>
      </c>
      <c r="V167" s="107">
        <f t="shared" si="81"/>
        <v>35</v>
      </c>
    </row>
    <row r="168" spans="1:22" x14ac:dyDescent="0.2">
      <c r="A168" s="44" t="s">
        <v>60</v>
      </c>
      <c r="B168" s="54" t="s">
        <v>296</v>
      </c>
      <c r="C168" s="107">
        <f t="shared" si="71"/>
        <v>693</v>
      </c>
      <c r="D168" s="107">
        <f t="shared" si="71"/>
        <v>826</v>
      </c>
      <c r="E168" s="107">
        <f t="shared" si="71"/>
        <v>908</v>
      </c>
      <c r="F168" s="107">
        <f t="shared" si="71"/>
        <v>896</v>
      </c>
      <c r="G168" s="107">
        <f t="shared" si="71"/>
        <v>807</v>
      </c>
      <c r="H168" s="107">
        <f t="shared" si="71"/>
        <v>760</v>
      </c>
      <c r="I168" s="107">
        <f t="shared" si="71"/>
        <v>850</v>
      </c>
      <c r="J168" s="107">
        <f t="shared" si="71"/>
        <v>877</v>
      </c>
      <c r="K168" s="107">
        <f t="shared" si="71"/>
        <v>924</v>
      </c>
      <c r="L168" s="107">
        <f t="shared" si="71"/>
        <v>942</v>
      </c>
      <c r="M168" s="107">
        <f t="shared" si="71"/>
        <v>816</v>
      </c>
      <c r="N168" s="107">
        <f t="shared" si="71"/>
        <v>761</v>
      </c>
      <c r="O168" s="107">
        <f t="shared" si="71"/>
        <v>843</v>
      </c>
      <c r="P168" s="107">
        <f t="shared" si="71"/>
        <v>877</v>
      </c>
      <c r="Q168" s="107">
        <f t="shared" si="71"/>
        <v>935</v>
      </c>
      <c r="R168" s="107">
        <f t="shared" si="71"/>
        <v>940</v>
      </c>
      <c r="S168" s="107">
        <f t="shared" si="71"/>
        <v>934</v>
      </c>
      <c r="T168" s="107">
        <f t="shared" si="71"/>
        <v>1033</v>
      </c>
      <c r="U168" s="107">
        <f t="shared" ref="U168:V168" si="82">ROUND(U30,0)-ROUND(U99,0)</f>
        <v>1167</v>
      </c>
      <c r="V168" s="107">
        <f t="shared" si="82"/>
        <v>1293</v>
      </c>
    </row>
    <row r="169" spans="1:22" x14ac:dyDescent="0.2">
      <c r="A169" s="44" t="s">
        <v>61</v>
      </c>
      <c r="B169" s="54" t="s">
        <v>17</v>
      </c>
      <c r="C169" s="107">
        <f t="shared" si="71"/>
        <v>486</v>
      </c>
      <c r="D169" s="107">
        <f t="shared" si="71"/>
        <v>678</v>
      </c>
      <c r="E169" s="107">
        <f t="shared" si="71"/>
        <v>760</v>
      </c>
      <c r="F169" s="107">
        <f t="shared" si="71"/>
        <v>982</v>
      </c>
      <c r="G169" s="107">
        <f t="shared" si="71"/>
        <v>1256</v>
      </c>
      <c r="H169" s="107">
        <f t="shared" si="71"/>
        <v>1460</v>
      </c>
      <c r="I169" s="107">
        <f t="shared" si="71"/>
        <v>1587</v>
      </c>
      <c r="J169" s="107">
        <f t="shared" si="71"/>
        <v>1629</v>
      </c>
      <c r="K169" s="107">
        <f t="shared" si="71"/>
        <v>1552</v>
      </c>
      <c r="L169" s="107">
        <f t="shared" si="71"/>
        <v>1477</v>
      </c>
      <c r="M169" s="107">
        <f t="shared" si="71"/>
        <v>1435</v>
      </c>
      <c r="N169" s="107">
        <f t="shared" si="71"/>
        <v>1359</v>
      </c>
      <c r="O169" s="107">
        <f t="shared" si="71"/>
        <v>1221</v>
      </c>
      <c r="P169" s="107">
        <f t="shared" si="71"/>
        <v>1109</v>
      </c>
      <c r="Q169" s="107">
        <f t="shared" si="71"/>
        <v>1184</v>
      </c>
      <c r="R169" s="107">
        <f t="shared" si="71"/>
        <v>1650</v>
      </c>
      <c r="S169" s="107">
        <f t="shared" si="71"/>
        <v>1571</v>
      </c>
      <c r="T169" s="107">
        <f t="shared" si="71"/>
        <v>1705</v>
      </c>
      <c r="U169" s="107">
        <f t="shared" ref="U169:V169" si="83">ROUND(U31,0)-ROUND(U100,0)</f>
        <v>1674</v>
      </c>
      <c r="V169" s="107">
        <f t="shared" si="83"/>
        <v>1565</v>
      </c>
    </row>
    <row r="170" spans="1:22" x14ac:dyDescent="0.2">
      <c r="A170" s="44">
        <v>6</v>
      </c>
      <c r="B170" s="54" t="s">
        <v>18</v>
      </c>
      <c r="C170" s="107">
        <f t="shared" si="71"/>
        <v>0</v>
      </c>
      <c r="D170" s="107">
        <f t="shared" si="71"/>
        <v>0</v>
      </c>
      <c r="E170" s="107">
        <f t="shared" si="71"/>
        <v>0</v>
      </c>
      <c r="F170" s="107">
        <f t="shared" si="71"/>
        <v>0</v>
      </c>
      <c r="G170" s="107">
        <f t="shared" si="71"/>
        <v>8</v>
      </c>
      <c r="H170" s="107">
        <f t="shared" si="71"/>
        <v>15</v>
      </c>
      <c r="I170" s="107">
        <f t="shared" si="71"/>
        <v>15</v>
      </c>
      <c r="J170" s="107">
        <f t="shared" si="71"/>
        <v>16</v>
      </c>
      <c r="K170" s="107">
        <f t="shared" si="71"/>
        <v>17</v>
      </c>
      <c r="L170" s="107">
        <f t="shared" si="71"/>
        <v>17</v>
      </c>
      <c r="M170" s="107">
        <f t="shared" si="71"/>
        <v>31</v>
      </c>
      <c r="N170" s="107">
        <f t="shared" si="71"/>
        <v>38</v>
      </c>
      <c r="O170" s="107">
        <f t="shared" si="71"/>
        <v>63</v>
      </c>
      <c r="P170" s="107">
        <f t="shared" si="71"/>
        <v>66</v>
      </c>
      <c r="Q170" s="107">
        <f t="shared" si="71"/>
        <v>66</v>
      </c>
      <c r="R170" s="107">
        <f t="shared" si="71"/>
        <v>84</v>
      </c>
      <c r="S170" s="107">
        <f t="shared" si="71"/>
        <v>97</v>
      </c>
      <c r="T170" s="107">
        <f t="shared" si="71"/>
        <v>100</v>
      </c>
      <c r="U170" s="107">
        <f t="shared" ref="U170:V170" si="84">ROUND(U32,0)-ROUND(U101,0)</f>
        <v>116</v>
      </c>
      <c r="V170" s="107">
        <f t="shared" si="84"/>
        <v>133</v>
      </c>
    </row>
    <row r="171" spans="1:22" s="58" customFormat="1" ht="20.100000000000001" customHeight="1" x14ac:dyDescent="0.2">
      <c r="A171" s="55"/>
      <c r="B171" s="56" t="s">
        <v>3</v>
      </c>
      <c r="C171" s="57">
        <f t="shared" ref="C171:T171" si="85">SUM(C158:C170)</f>
        <v>27497</v>
      </c>
      <c r="D171" s="57">
        <f t="shared" si="85"/>
        <v>31472</v>
      </c>
      <c r="E171" s="57">
        <f t="shared" si="85"/>
        <v>33950</v>
      </c>
      <c r="F171" s="57">
        <f t="shared" si="85"/>
        <v>33501</v>
      </c>
      <c r="G171" s="57">
        <f t="shared" si="85"/>
        <v>36285</v>
      </c>
      <c r="H171" s="57">
        <f t="shared" si="85"/>
        <v>37361</v>
      </c>
      <c r="I171" s="57">
        <f t="shared" si="85"/>
        <v>35777</v>
      </c>
      <c r="J171" s="57">
        <f t="shared" si="85"/>
        <v>34387</v>
      </c>
      <c r="K171" s="57">
        <f t="shared" si="85"/>
        <v>32103</v>
      </c>
      <c r="L171" s="57">
        <f t="shared" si="85"/>
        <v>30159</v>
      </c>
      <c r="M171" s="57">
        <f t="shared" si="85"/>
        <v>28950</v>
      </c>
      <c r="N171" s="57">
        <f t="shared" si="85"/>
        <v>29767</v>
      </c>
      <c r="O171" s="57">
        <f t="shared" si="85"/>
        <v>31309</v>
      </c>
      <c r="P171" s="57">
        <f t="shared" si="85"/>
        <v>32928</v>
      </c>
      <c r="Q171" s="57">
        <f t="shared" si="85"/>
        <v>37600</v>
      </c>
      <c r="R171" s="57">
        <f t="shared" si="85"/>
        <v>44915</v>
      </c>
      <c r="S171" s="57">
        <f t="shared" si="85"/>
        <v>51380</v>
      </c>
      <c r="T171" s="57">
        <f t="shared" si="85"/>
        <v>55129</v>
      </c>
      <c r="U171" s="57">
        <f t="shared" ref="U171:V171" si="86">SUM(U158:U170)</f>
        <v>56104</v>
      </c>
      <c r="V171" s="57">
        <f t="shared" si="86"/>
        <v>55521</v>
      </c>
    </row>
    <row r="172" spans="1:22" x14ac:dyDescent="0.2">
      <c r="A172" s="98" t="s">
        <v>309</v>
      </c>
      <c r="B172" s="50"/>
      <c r="C172" s="3"/>
      <c r="D172" s="3"/>
      <c r="E172" s="3"/>
      <c r="F172" s="3"/>
      <c r="G172" s="3"/>
      <c r="H172" s="3"/>
      <c r="I172" s="3"/>
      <c r="J172" s="3"/>
      <c r="K172" s="3"/>
      <c r="L172" s="3"/>
      <c r="M172" s="3"/>
      <c r="N172" s="3"/>
      <c r="O172" s="3"/>
      <c r="P172" s="3"/>
      <c r="Q172" s="3"/>
      <c r="R172" s="3"/>
      <c r="S172" s="3"/>
      <c r="T172" s="3"/>
      <c r="U172" s="3"/>
      <c r="V172" s="3"/>
    </row>
    <row r="173" spans="1:22" ht="20.100000000000001" customHeight="1" x14ac:dyDescent="0.2">
      <c r="A173" s="32" t="str">
        <f>Index!A44</f>
        <v>Table 3k    Employment by institutional sector, average wage and salary rates, Foreign citizens, FY2000-FY2019</v>
      </c>
    </row>
    <row r="174" spans="1:22" s="23" customFormat="1" ht="20.100000000000001" customHeight="1" x14ac:dyDescent="0.2">
      <c r="A174" s="13"/>
      <c r="B174" s="13"/>
      <c r="C174" s="34" t="str">
        <f>NAgni!C$2</f>
        <v>FY00</v>
      </c>
      <c r="D174" s="34" t="str">
        <f>NAgni!D$2</f>
        <v>FY01</v>
      </c>
      <c r="E174" s="34" t="str">
        <f>NAgni!E$2</f>
        <v>FY02</v>
      </c>
      <c r="F174" s="34" t="str">
        <f>NAgni!F$2</f>
        <v>FY03</v>
      </c>
      <c r="G174" s="34" t="str">
        <f>NAgni!G$2</f>
        <v>FY04</v>
      </c>
      <c r="H174" s="34" t="str">
        <f>NAgni!H$2</f>
        <v>FY05</v>
      </c>
      <c r="I174" s="34" t="str">
        <f>NAgni!I$2</f>
        <v>FY06</v>
      </c>
      <c r="J174" s="34" t="str">
        <f>NAgni!J$2</f>
        <v>FY07</v>
      </c>
      <c r="K174" s="34" t="str">
        <f>NAgni!K$2</f>
        <v>FY08</v>
      </c>
      <c r="L174" s="34" t="str">
        <f>NAgni!L$2</f>
        <v>FY09</v>
      </c>
      <c r="M174" s="34" t="str">
        <f>NAgni!M$2</f>
        <v>FY10</v>
      </c>
      <c r="N174" s="34" t="str">
        <f>NAgni!N$2</f>
        <v>FY11</v>
      </c>
      <c r="O174" s="34" t="str">
        <f>NAgni!O$2</f>
        <v>FY12</v>
      </c>
      <c r="P174" s="34" t="str">
        <f>NAgni!P$2</f>
        <v>FY13</v>
      </c>
      <c r="Q174" s="34" t="str">
        <f>NAgni!Q$2</f>
        <v>FY14</v>
      </c>
      <c r="R174" s="34" t="str">
        <f>NAgni!R$2</f>
        <v>FY15</v>
      </c>
      <c r="S174" s="34" t="str">
        <f>NAgni!S$2</f>
        <v>FY16</v>
      </c>
      <c r="T174" s="34" t="str">
        <f>NAgni!T$2</f>
        <v>FY17</v>
      </c>
      <c r="U174" s="34" t="str">
        <f>NAgni!U$2</f>
        <v>FY18</v>
      </c>
      <c r="V174" s="34" t="str">
        <f>NAgni!V$2</f>
        <v>FY19</v>
      </c>
    </row>
    <row r="175" spans="1:22" x14ac:dyDescent="0.2">
      <c r="A175" s="1">
        <v>1.1000000000000001</v>
      </c>
      <c r="B175" s="54" t="s">
        <v>307</v>
      </c>
      <c r="C175" s="107">
        <f t="shared" ref="C175:T175" si="87">IF(C141&gt;9,C158/C141*1000,"n.a.")</f>
        <v>6208.0144079243582</v>
      </c>
      <c r="D175" s="107">
        <f t="shared" si="87"/>
        <v>6451.3343799058084</v>
      </c>
      <c r="E175" s="107">
        <f t="shared" si="87"/>
        <v>6938.0271360469378</v>
      </c>
      <c r="F175" s="107">
        <f t="shared" si="87"/>
        <v>7102.172164119067</v>
      </c>
      <c r="G175" s="107">
        <f t="shared" si="87"/>
        <v>8086.920183869619</v>
      </c>
      <c r="H175" s="107">
        <f t="shared" si="87"/>
        <v>7377.365491651206</v>
      </c>
      <c r="I175" s="107">
        <f t="shared" si="87"/>
        <v>7510.8514190317192</v>
      </c>
      <c r="J175" s="107">
        <f t="shared" si="87"/>
        <v>7872.2488038277506</v>
      </c>
      <c r="K175" s="107">
        <f t="shared" si="87"/>
        <v>8225.3193960511035</v>
      </c>
      <c r="L175" s="107">
        <f t="shared" si="87"/>
        <v>8162.4040920716116</v>
      </c>
      <c r="M175" s="107">
        <f t="shared" si="87"/>
        <v>8358.1699346405239</v>
      </c>
      <c r="N175" s="107">
        <f t="shared" si="87"/>
        <v>8988.8816219751479</v>
      </c>
      <c r="O175" s="107">
        <f t="shared" si="87"/>
        <v>9318.036966220523</v>
      </c>
      <c r="P175" s="107">
        <f t="shared" si="87"/>
        <v>9288.8217522658615</v>
      </c>
      <c r="Q175" s="107">
        <f t="shared" si="87"/>
        <v>9627.9744631456761</v>
      </c>
      <c r="R175" s="107">
        <f t="shared" si="87"/>
        <v>10364.843335103558</v>
      </c>
      <c r="S175" s="107">
        <f t="shared" si="87"/>
        <v>10770.55449330784</v>
      </c>
      <c r="T175" s="107">
        <f t="shared" si="87"/>
        <v>10921.311475409835</v>
      </c>
      <c r="U175" s="107">
        <f t="shared" ref="U175:V175" si="88">IF(U141&gt;9,U158/U141*1000,"n.a.")</f>
        <v>10937.471264367818</v>
      </c>
      <c r="V175" s="107">
        <f t="shared" si="88"/>
        <v>11148.783977110157</v>
      </c>
    </row>
    <row r="176" spans="1:22" x14ac:dyDescent="0.2">
      <c r="A176" s="1">
        <v>1.2</v>
      </c>
      <c r="B176" s="54" t="s">
        <v>308</v>
      </c>
      <c r="C176" s="107">
        <f t="shared" ref="C176:T176" si="89">IF(C142&gt;9,C159/C142*1000,"n.a.")</f>
        <v>3904.1642897889328</v>
      </c>
      <c r="D176" s="107">
        <f t="shared" si="89"/>
        <v>3765.2259332023577</v>
      </c>
      <c r="E176" s="107">
        <f t="shared" si="89"/>
        <v>3767.5142708873896</v>
      </c>
      <c r="F176" s="107">
        <f t="shared" si="89"/>
        <v>3570.3848027277159</v>
      </c>
      <c r="G176" s="107">
        <f t="shared" si="89"/>
        <v>3611.0091743119269</v>
      </c>
      <c r="H176" s="107">
        <f t="shared" si="89"/>
        <v>3565.5494272380147</v>
      </c>
      <c r="I176" s="107">
        <f t="shared" si="89"/>
        <v>3613.991769547325</v>
      </c>
      <c r="J176" s="107">
        <f t="shared" si="89"/>
        <v>3637.5782881002087</v>
      </c>
      <c r="K176" s="107">
        <f t="shared" si="89"/>
        <v>3794.8936170212769</v>
      </c>
      <c r="L176" s="107">
        <f t="shared" si="89"/>
        <v>3904.5888232621537</v>
      </c>
      <c r="M176" s="107">
        <f t="shared" si="89"/>
        <v>4044.8979591836737</v>
      </c>
      <c r="N176" s="107">
        <f t="shared" si="89"/>
        <v>4220.6424433912589</v>
      </c>
      <c r="O176" s="107">
        <f t="shared" si="89"/>
        <v>4375.7731958762888</v>
      </c>
      <c r="P176" s="107">
        <f t="shared" si="89"/>
        <v>4664.977192093259</v>
      </c>
      <c r="Q176" s="107">
        <f t="shared" si="89"/>
        <v>5328.9917993246499</v>
      </c>
      <c r="R176" s="107">
        <f t="shared" si="89"/>
        <v>6285.7142857142853</v>
      </c>
      <c r="S176" s="107">
        <f t="shared" si="89"/>
        <v>6753.786407766991</v>
      </c>
      <c r="T176" s="107">
        <f t="shared" si="89"/>
        <v>6854.5900490539589</v>
      </c>
      <c r="U176" s="107">
        <f t="shared" ref="U176:V176" si="90">IF(U142&gt;9,U159/U142*1000,"n.a.")</f>
        <v>6929.0369297610423</v>
      </c>
      <c r="V176" s="107">
        <f t="shared" si="90"/>
        <v>6992.8785607196396</v>
      </c>
    </row>
    <row r="177" spans="1:22" x14ac:dyDescent="0.2">
      <c r="A177" s="1">
        <v>1.3</v>
      </c>
      <c r="B177" t="s">
        <v>15</v>
      </c>
      <c r="C177" s="107">
        <f t="shared" ref="C177:T177" si="91">IF(C143&gt;9,C160/C143*1000,"n.a.")</f>
        <v>24687.5</v>
      </c>
      <c r="D177" s="107">
        <f t="shared" si="91"/>
        <v>24058.823529411766</v>
      </c>
      <c r="E177" s="107">
        <f t="shared" si="91"/>
        <v>25000</v>
      </c>
      <c r="F177" s="107">
        <f t="shared" si="91"/>
        <v>25000</v>
      </c>
      <c r="G177" s="107">
        <f t="shared" si="91"/>
        <v>25181.818181818184</v>
      </c>
      <c r="H177" s="107">
        <f t="shared" si="91"/>
        <v>26521.73913043478</v>
      </c>
      <c r="I177" s="107">
        <f t="shared" si="91"/>
        <v>21611.111111111109</v>
      </c>
      <c r="J177" s="107">
        <f t="shared" si="91"/>
        <v>23062.5</v>
      </c>
      <c r="K177" s="107">
        <f t="shared" si="91"/>
        <v>17388.888888888891</v>
      </c>
      <c r="L177" s="107">
        <f t="shared" si="91"/>
        <v>16235.294117647058</v>
      </c>
      <c r="M177" s="107">
        <f t="shared" si="91"/>
        <v>16500</v>
      </c>
      <c r="N177" s="107">
        <f t="shared" si="91"/>
        <v>14863.636363636364</v>
      </c>
      <c r="O177" s="107">
        <f t="shared" si="91"/>
        <v>15409.090909090908</v>
      </c>
      <c r="P177" s="107">
        <f t="shared" si="91"/>
        <v>16250</v>
      </c>
      <c r="Q177" s="107">
        <f t="shared" si="91"/>
        <v>17571.428571428572</v>
      </c>
      <c r="R177" s="107">
        <f t="shared" si="91"/>
        <v>18766.666666666664</v>
      </c>
      <c r="S177" s="107">
        <f t="shared" si="91"/>
        <v>19903.225806451614</v>
      </c>
      <c r="T177" s="107">
        <f t="shared" si="91"/>
        <v>23125</v>
      </c>
      <c r="U177" s="107">
        <f t="shared" ref="U177:V177" si="92">IF(U143&gt;9,U160/U143*1000,"n.a.")</f>
        <v>24568.181818181816</v>
      </c>
      <c r="V177" s="107">
        <f t="shared" si="92"/>
        <v>25666.666666666668</v>
      </c>
    </row>
    <row r="178" spans="1:22" x14ac:dyDescent="0.2">
      <c r="A178" s="1">
        <v>1.4</v>
      </c>
      <c r="B178" t="s">
        <v>578</v>
      </c>
      <c r="C178" s="107" t="str">
        <f t="shared" ref="C178:T178" si="93">IF(C144&gt;9,C161/C144*1000,"n.a.")</f>
        <v>n.a.</v>
      </c>
      <c r="D178" s="107" t="str">
        <f t="shared" si="93"/>
        <v>n.a.</v>
      </c>
      <c r="E178" s="107" t="str">
        <f t="shared" si="93"/>
        <v>n.a.</v>
      </c>
      <c r="F178" s="107" t="str">
        <f t="shared" si="93"/>
        <v>n.a.</v>
      </c>
      <c r="G178" s="107" t="str">
        <f t="shared" si="93"/>
        <v>n.a.</v>
      </c>
      <c r="H178" s="107">
        <f t="shared" si="93"/>
        <v>17833.333333333332</v>
      </c>
      <c r="I178" s="107">
        <f t="shared" si="93"/>
        <v>15769.23076923077</v>
      </c>
      <c r="J178" s="107">
        <f t="shared" si="93"/>
        <v>15333.333333333334</v>
      </c>
      <c r="K178" s="107">
        <f t="shared" si="93"/>
        <v>15272.727272727274</v>
      </c>
      <c r="L178" s="107">
        <f t="shared" si="93"/>
        <v>18727.272727272728</v>
      </c>
      <c r="M178" s="107">
        <f t="shared" si="93"/>
        <v>16818.181818181816</v>
      </c>
      <c r="N178" s="107">
        <f t="shared" si="93"/>
        <v>15250</v>
      </c>
      <c r="O178" s="107">
        <f t="shared" si="93"/>
        <v>16833.333333333332</v>
      </c>
      <c r="P178" s="107">
        <f t="shared" si="93"/>
        <v>18750</v>
      </c>
      <c r="Q178" s="107">
        <f t="shared" si="93"/>
        <v>17714.285714285714</v>
      </c>
      <c r="R178" s="107">
        <f t="shared" si="93"/>
        <v>17642.857142857141</v>
      </c>
      <c r="S178" s="107">
        <f t="shared" si="93"/>
        <v>17066.666666666668</v>
      </c>
      <c r="T178" s="107">
        <f t="shared" si="93"/>
        <v>18769.23076923077</v>
      </c>
      <c r="U178" s="107">
        <f t="shared" ref="U178:V178" si="94">IF(U144&gt;9,U161/U144*1000,"n.a.")</f>
        <v>18818.181818181816</v>
      </c>
      <c r="V178" s="107">
        <f t="shared" si="94"/>
        <v>19100</v>
      </c>
    </row>
    <row r="179" spans="1:22" x14ac:dyDescent="0.2">
      <c r="A179" s="44" t="s">
        <v>297</v>
      </c>
      <c r="B179" s="54" t="s">
        <v>293</v>
      </c>
      <c r="C179" s="107">
        <f t="shared" ref="C179:T179" si="95">IF(C145&gt;9,C162/C145*1000,"n.a.")</f>
        <v>22958.333333333332</v>
      </c>
      <c r="D179" s="107">
        <f t="shared" si="95"/>
        <v>20769.23076923077</v>
      </c>
      <c r="E179" s="107">
        <f t="shared" si="95"/>
        <v>16322.580645161292</v>
      </c>
      <c r="F179" s="107">
        <f t="shared" si="95"/>
        <v>16250</v>
      </c>
      <c r="G179" s="107">
        <f t="shared" si="95"/>
        <v>16307.692307692307</v>
      </c>
      <c r="H179" s="107">
        <f t="shared" si="95"/>
        <v>17625</v>
      </c>
      <c r="I179" s="107">
        <f t="shared" si="95"/>
        <v>17454.545454545452</v>
      </c>
      <c r="J179" s="107">
        <f t="shared" si="95"/>
        <v>16391.304347826084</v>
      </c>
      <c r="K179" s="107">
        <f t="shared" si="95"/>
        <v>23840</v>
      </c>
      <c r="L179" s="107">
        <f t="shared" si="95"/>
        <v>30000</v>
      </c>
      <c r="M179" s="107">
        <f t="shared" si="95"/>
        <v>34466.666666666672</v>
      </c>
      <c r="N179" s="107">
        <f t="shared" si="95"/>
        <v>39230.769230769234</v>
      </c>
      <c r="O179" s="107">
        <f t="shared" si="95"/>
        <v>46000</v>
      </c>
      <c r="P179" s="107">
        <f t="shared" si="95"/>
        <v>22545.454545454548</v>
      </c>
      <c r="Q179" s="107">
        <f t="shared" si="95"/>
        <v>26600</v>
      </c>
      <c r="R179" s="107">
        <f t="shared" si="95"/>
        <v>29200</v>
      </c>
      <c r="S179" s="107">
        <f t="shared" si="95"/>
        <v>27833.333333333332</v>
      </c>
      <c r="T179" s="107">
        <f t="shared" si="95"/>
        <v>28083.333333333332</v>
      </c>
      <c r="U179" s="107">
        <f t="shared" ref="U179:V179" si="96">IF(U145&gt;9,U162/U145*1000,"n.a.")</f>
        <v>28000</v>
      </c>
      <c r="V179" s="107">
        <f t="shared" si="96"/>
        <v>25200</v>
      </c>
    </row>
    <row r="180" spans="1:22" x14ac:dyDescent="0.2">
      <c r="A180" s="44" t="s">
        <v>298</v>
      </c>
      <c r="B180" s="54" t="s">
        <v>538</v>
      </c>
      <c r="C180" s="107">
        <f t="shared" ref="C180:T180" si="97">IF(C146&gt;9,C163/C146*1000,"n.a.")</f>
        <v>8764.7058823529424</v>
      </c>
      <c r="D180" s="107">
        <f t="shared" si="97"/>
        <v>6960</v>
      </c>
      <c r="E180" s="107">
        <f t="shared" si="97"/>
        <v>4604.6511627906975</v>
      </c>
      <c r="F180" s="107">
        <f t="shared" si="97"/>
        <v>6133.3333333333339</v>
      </c>
      <c r="G180" s="107">
        <f t="shared" si="97"/>
        <v>6555.5555555555557</v>
      </c>
      <c r="H180" s="107">
        <f t="shared" si="97"/>
        <v>7631.5789473684208</v>
      </c>
      <c r="I180" s="107">
        <f t="shared" si="97"/>
        <v>7850</v>
      </c>
      <c r="J180" s="107">
        <f t="shared" si="97"/>
        <v>11222.222222222221</v>
      </c>
      <c r="K180" s="107">
        <f t="shared" si="97"/>
        <v>9315.78947368421</v>
      </c>
      <c r="L180" s="107">
        <f t="shared" si="97"/>
        <v>9500</v>
      </c>
      <c r="M180" s="107">
        <f t="shared" si="97"/>
        <v>9647.0588235294108</v>
      </c>
      <c r="N180" s="107">
        <f t="shared" si="97"/>
        <v>10666.666666666666</v>
      </c>
      <c r="O180" s="107">
        <f t="shared" si="97"/>
        <v>7571.4285714285716</v>
      </c>
      <c r="P180" s="107">
        <f t="shared" si="97"/>
        <v>8000</v>
      </c>
      <c r="Q180" s="107">
        <f t="shared" si="97"/>
        <v>9000</v>
      </c>
      <c r="R180" s="107">
        <f t="shared" si="97"/>
        <v>10545.454545454544</v>
      </c>
      <c r="S180" s="107">
        <f t="shared" si="97"/>
        <v>12454.545454545456</v>
      </c>
      <c r="T180" s="107">
        <f t="shared" si="97"/>
        <v>17300</v>
      </c>
      <c r="U180" s="107">
        <f t="shared" ref="U180:V180" si="98">IF(U146&gt;9,U163/U146*1000,"n.a.")</f>
        <v>13400</v>
      </c>
      <c r="V180" s="107">
        <f t="shared" si="98"/>
        <v>12157.894736842105</v>
      </c>
    </row>
    <row r="181" spans="1:22" x14ac:dyDescent="0.2">
      <c r="A181" s="44" t="s">
        <v>66</v>
      </c>
      <c r="B181" s="54" t="s">
        <v>294</v>
      </c>
      <c r="C181" s="107">
        <f t="shared" ref="C181:T181" si="99">IF(C147&gt;9,C164/C147*1000,"n.a.")</f>
        <v>22254.901960784311</v>
      </c>
      <c r="D181" s="107">
        <f t="shared" si="99"/>
        <v>20610.465116279069</v>
      </c>
      <c r="E181" s="107">
        <f t="shared" si="99"/>
        <v>20169.491525423731</v>
      </c>
      <c r="F181" s="107">
        <f t="shared" si="99"/>
        <v>21815.78947368421</v>
      </c>
      <c r="G181" s="107">
        <f t="shared" si="99"/>
        <v>22261.538461538461</v>
      </c>
      <c r="H181" s="107">
        <f t="shared" si="99"/>
        <v>22207.865168539323</v>
      </c>
      <c r="I181" s="107">
        <f t="shared" si="99"/>
        <v>21724.137931034486</v>
      </c>
      <c r="J181" s="107">
        <f t="shared" si="99"/>
        <v>22241.176470588238</v>
      </c>
      <c r="K181" s="107">
        <f t="shared" si="99"/>
        <v>22240</v>
      </c>
      <c r="L181" s="107">
        <f t="shared" si="99"/>
        <v>21315.78947368421</v>
      </c>
      <c r="M181" s="107">
        <f t="shared" si="99"/>
        <v>18724.137931034486</v>
      </c>
      <c r="N181" s="107">
        <f t="shared" si="99"/>
        <v>17773.255813953485</v>
      </c>
      <c r="O181" s="107">
        <f t="shared" si="99"/>
        <v>18773.255813953485</v>
      </c>
      <c r="P181" s="107">
        <f t="shared" si="99"/>
        <v>18994.791666666668</v>
      </c>
      <c r="Q181" s="107">
        <f t="shared" si="99"/>
        <v>22140.845070422536</v>
      </c>
      <c r="R181" s="107">
        <f t="shared" si="99"/>
        <v>22086.75799086758</v>
      </c>
      <c r="S181" s="107">
        <f t="shared" si="99"/>
        <v>22849.137931034486</v>
      </c>
      <c r="T181" s="107">
        <f t="shared" si="99"/>
        <v>22913.223140495869</v>
      </c>
      <c r="U181" s="107">
        <f t="shared" ref="U181:V181" si="100">IF(U147&gt;9,U164/U147*1000,"n.a.")</f>
        <v>23418.972332015808</v>
      </c>
      <c r="V181" s="107">
        <f t="shared" si="100"/>
        <v>23393.700787401573</v>
      </c>
    </row>
    <row r="182" spans="1:22" x14ac:dyDescent="0.2">
      <c r="A182" s="44" t="s">
        <v>67</v>
      </c>
      <c r="B182" s="54" t="s">
        <v>16</v>
      </c>
      <c r="C182" s="107">
        <f t="shared" ref="C182:T182" si="101">IF(C148&gt;9,C165/C148*1000,"n.a.")</f>
        <v>9300</v>
      </c>
      <c r="D182" s="107">
        <f t="shared" si="101"/>
        <v>9554.0540540540551</v>
      </c>
      <c r="E182" s="107">
        <f t="shared" si="101"/>
        <v>9987.1794871794864</v>
      </c>
      <c r="F182" s="107">
        <f t="shared" si="101"/>
        <v>10506.493506493505</v>
      </c>
      <c r="G182" s="107">
        <f t="shared" si="101"/>
        <v>10105.263157894737</v>
      </c>
      <c r="H182" s="107">
        <f t="shared" si="101"/>
        <v>9364.864864864865</v>
      </c>
      <c r="I182" s="107">
        <f t="shared" si="101"/>
        <v>8543.2098765432111</v>
      </c>
      <c r="J182" s="107">
        <f t="shared" si="101"/>
        <v>9776.3157894736851</v>
      </c>
      <c r="K182" s="107">
        <f t="shared" si="101"/>
        <v>9617.2839506172822</v>
      </c>
      <c r="L182" s="107">
        <f t="shared" si="101"/>
        <v>10022.471910112359</v>
      </c>
      <c r="M182" s="107">
        <f t="shared" si="101"/>
        <v>10272.727272727274</v>
      </c>
      <c r="N182" s="107">
        <f t="shared" si="101"/>
        <v>10488.095238095237</v>
      </c>
      <c r="O182" s="107">
        <f t="shared" si="101"/>
        <v>11109.756097560976</v>
      </c>
      <c r="P182" s="107">
        <f t="shared" si="101"/>
        <v>11022.471910112359</v>
      </c>
      <c r="Q182" s="107">
        <f t="shared" si="101"/>
        <v>11423.913043478262</v>
      </c>
      <c r="R182" s="107">
        <f t="shared" si="101"/>
        <v>12500</v>
      </c>
      <c r="S182" s="107">
        <f t="shared" si="101"/>
        <v>12351.063829787234</v>
      </c>
      <c r="T182" s="107">
        <f t="shared" si="101"/>
        <v>12463.157894736842</v>
      </c>
      <c r="U182" s="107">
        <f t="shared" ref="U182:V182" si="102">IF(U148&gt;9,U165/U148*1000,"n.a.")</f>
        <v>12567.01030927835</v>
      </c>
      <c r="V182" s="107">
        <f t="shared" si="102"/>
        <v>12538.461538461539</v>
      </c>
    </row>
    <row r="183" spans="1:22" x14ac:dyDescent="0.2">
      <c r="A183" s="44" t="s">
        <v>68</v>
      </c>
      <c r="B183" s="54" t="s">
        <v>295</v>
      </c>
      <c r="C183" s="107">
        <f t="shared" ref="C183:T183" si="103">IF(C149&gt;9,C166/C149*1000,"n.a.")</f>
        <v>6673.0769230769238</v>
      </c>
      <c r="D183" s="107">
        <f t="shared" si="103"/>
        <v>5397.0588235294117</v>
      </c>
      <c r="E183" s="107">
        <f t="shared" si="103"/>
        <v>6314.2857142857138</v>
      </c>
      <c r="F183" s="107">
        <f t="shared" si="103"/>
        <v>7150.9433962264147</v>
      </c>
      <c r="G183" s="107">
        <f t="shared" si="103"/>
        <v>6852.4590163934427</v>
      </c>
      <c r="H183" s="107">
        <f t="shared" si="103"/>
        <v>5909.090909090909</v>
      </c>
      <c r="I183" s="107">
        <f t="shared" si="103"/>
        <v>6390.8045977011489</v>
      </c>
      <c r="J183" s="107">
        <f t="shared" si="103"/>
        <v>7188.8888888888887</v>
      </c>
      <c r="K183" s="107">
        <f t="shared" si="103"/>
        <v>7512.5</v>
      </c>
      <c r="L183" s="107">
        <f t="shared" si="103"/>
        <v>8337.8378378378384</v>
      </c>
      <c r="M183" s="107">
        <f t="shared" si="103"/>
        <v>8126.7605633802823</v>
      </c>
      <c r="N183" s="107">
        <f t="shared" si="103"/>
        <v>8906.6666666666661</v>
      </c>
      <c r="O183" s="107">
        <f t="shared" si="103"/>
        <v>9184.21052631579</v>
      </c>
      <c r="P183" s="107">
        <f t="shared" si="103"/>
        <v>9250</v>
      </c>
      <c r="Q183" s="107">
        <f t="shared" si="103"/>
        <v>9868.131868131868</v>
      </c>
      <c r="R183" s="107">
        <f t="shared" si="103"/>
        <v>10362.637362637362</v>
      </c>
      <c r="S183" s="107">
        <f t="shared" si="103"/>
        <v>10386.138613861385</v>
      </c>
      <c r="T183" s="107">
        <f t="shared" si="103"/>
        <v>10693.693693693695</v>
      </c>
      <c r="U183" s="107">
        <f t="shared" ref="U183:V183" si="104">IF(U149&gt;9,U166/U149*1000,"n.a.")</f>
        <v>10793.103448275861</v>
      </c>
      <c r="V183" s="107">
        <f t="shared" si="104"/>
        <v>11252.032520325203</v>
      </c>
    </row>
    <row r="184" spans="1:22" x14ac:dyDescent="0.2">
      <c r="A184" s="284" t="s">
        <v>576</v>
      </c>
      <c r="B184" s="285" t="s">
        <v>577</v>
      </c>
      <c r="C184" s="107" t="str">
        <f t="shared" ref="C184:T184" si="105">IF(C150&gt;9,C167/C150*1000,"n.a.")</f>
        <v>n.a.</v>
      </c>
      <c r="D184" s="107" t="str">
        <f t="shared" si="105"/>
        <v>n.a.</v>
      </c>
      <c r="E184" s="107" t="str">
        <f t="shared" si="105"/>
        <v>n.a.</v>
      </c>
      <c r="F184" s="107" t="str">
        <f t="shared" si="105"/>
        <v>n.a.</v>
      </c>
      <c r="G184" s="107" t="str">
        <f t="shared" si="105"/>
        <v>n.a.</v>
      </c>
      <c r="H184" s="107" t="str">
        <f t="shared" si="105"/>
        <v>n.a.</v>
      </c>
      <c r="I184" s="107" t="str">
        <f t="shared" si="105"/>
        <v>n.a.</v>
      </c>
      <c r="J184" s="107" t="str">
        <f t="shared" si="105"/>
        <v>n.a.</v>
      </c>
      <c r="K184" s="107" t="str">
        <f t="shared" si="105"/>
        <v>n.a.</v>
      </c>
      <c r="L184" s="107" t="str">
        <f t="shared" si="105"/>
        <v>n.a.</v>
      </c>
      <c r="M184" s="107" t="str">
        <f t="shared" si="105"/>
        <v>n.a.</v>
      </c>
      <c r="N184" s="107" t="str">
        <f t="shared" si="105"/>
        <v>n.a.</v>
      </c>
      <c r="O184" s="107" t="str">
        <f t="shared" si="105"/>
        <v>n.a.</v>
      </c>
      <c r="P184" s="107" t="str">
        <f t="shared" si="105"/>
        <v>n.a.</v>
      </c>
      <c r="Q184" s="107" t="str">
        <f t="shared" si="105"/>
        <v>n.a.</v>
      </c>
      <c r="R184" s="107" t="str">
        <f t="shared" si="105"/>
        <v>n.a.</v>
      </c>
      <c r="S184" s="107" t="str">
        <f t="shared" si="105"/>
        <v>n.a.</v>
      </c>
      <c r="T184" s="107" t="str">
        <f t="shared" si="105"/>
        <v>n.a.</v>
      </c>
      <c r="U184" s="107" t="str">
        <f t="shared" ref="U184:V184" si="106">IF(U150&gt;9,U167/U150*1000,"n.a.")</f>
        <v>n.a.</v>
      </c>
      <c r="V184" s="107" t="str">
        <f t="shared" si="106"/>
        <v>n.a.</v>
      </c>
    </row>
    <row r="185" spans="1:22" x14ac:dyDescent="0.2">
      <c r="A185" s="44" t="s">
        <v>60</v>
      </c>
      <c r="B185" s="54" t="s">
        <v>296</v>
      </c>
      <c r="C185" s="107">
        <f t="shared" ref="C185:T185" si="107">IF(C151&gt;9,C168/C151*1000,"n.a.")</f>
        <v>7451.6129032258059</v>
      </c>
      <c r="D185" s="107">
        <f t="shared" si="107"/>
        <v>8260</v>
      </c>
      <c r="E185" s="107">
        <f t="shared" si="107"/>
        <v>9557.894736842105</v>
      </c>
      <c r="F185" s="107">
        <f t="shared" si="107"/>
        <v>9634.4086021505373</v>
      </c>
      <c r="G185" s="107">
        <f t="shared" si="107"/>
        <v>9067.4157303370775</v>
      </c>
      <c r="H185" s="107">
        <f t="shared" si="107"/>
        <v>8735.6321839080465</v>
      </c>
      <c r="I185" s="107">
        <f t="shared" si="107"/>
        <v>9444.4444444444453</v>
      </c>
      <c r="J185" s="107">
        <f t="shared" si="107"/>
        <v>8770</v>
      </c>
      <c r="K185" s="107">
        <f t="shared" si="107"/>
        <v>8716.9811320754707</v>
      </c>
      <c r="L185" s="107">
        <f t="shared" si="107"/>
        <v>8886.7924528301883</v>
      </c>
      <c r="M185" s="107">
        <f t="shared" si="107"/>
        <v>8079.2079207920797</v>
      </c>
      <c r="N185" s="107">
        <f t="shared" si="107"/>
        <v>7845.3608247422681</v>
      </c>
      <c r="O185" s="107">
        <f t="shared" si="107"/>
        <v>9163.04347826087</v>
      </c>
      <c r="P185" s="107">
        <f t="shared" si="107"/>
        <v>9965.9090909090919</v>
      </c>
      <c r="Q185" s="107">
        <f t="shared" si="107"/>
        <v>10053.763440860215</v>
      </c>
      <c r="R185" s="107">
        <f t="shared" si="107"/>
        <v>10329.670329670331</v>
      </c>
      <c r="S185" s="107">
        <f t="shared" si="107"/>
        <v>10377.777777777777</v>
      </c>
      <c r="T185" s="107">
        <f t="shared" si="107"/>
        <v>11606.741573033707</v>
      </c>
      <c r="U185" s="107">
        <f t="shared" ref="U185:V185" si="108">IF(U151&gt;9,U168/U151*1000,"n.a.")</f>
        <v>12548.387096774193</v>
      </c>
      <c r="V185" s="107">
        <f t="shared" si="108"/>
        <v>12553.398058252427</v>
      </c>
    </row>
    <row r="186" spans="1:22" x14ac:dyDescent="0.2">
      <c r="A186" s="44" t="s">
        <v>61</v>
      </c>
      <c r="B186" s="54" t="s">
        <v>17</v>
      </c>
      <c r="C186" s="107">
        <f t="shared" ref="C186:T186" si="109">IF(C152&gt;9,C169/C152*1000,"n.a.")</f>
        <v>1681.6608996539792</v>
      </c>
      <c r="D186" s="107">
        <f t="shared" si="109"/>
        <v>1761.0389610389609</v>
      </c>
      <c r="E186" s="107">
        <f t="shared" si="109"/>
        <v>1711.7117117117118</v>
      </c>
      <c r="F186" s="107">
        <f t="shared" si="109"/>
        <v>1670.0680272108843</v>
      </c>
      <c r="G186" s="107">
        <f t="shared" si="109"/>
        <v>1656.9920844327178</v>
      </c>
      <c r="H186" s="107">
        <f t="shared" si="109"/>
        <v>1659.0909090909092</v>
      </c>
      <c r="I186" s="107">
        <f t="shared" si="109"/>
        <v>1646.2655601659751</v>
      </c>
      <c r="J186" s="107">
        <f t="shared" si="109"/>
        <v>1689.8340248962656</v>
      </c>
      <c r="K186" s="107">
        <f t="shared" si="109"/>
        <v>1713.0242825607065</v>
      </c>
      <c r="L186" s="107">
        <f t="shared" si="109"/>
        <v>1733.5680751173709</v>
      </c>
      <c r="M186" s="107">
        <f t="shared" si="109"/>
        <v>1756.4259485924113</v>
      </c>
      <c r="N186" s="107">
        <f t="shared" si="109"/>
        <v>1812</v>
      </c>
      <c r="O186" s="107">
        <f t="shared" si="109"/>
        <v>1869.8315467075038</v>
      </c>
      <c r="P186" s="107">
        <f t="shared" si="109"/>
        <v>1949.0333919156415</v>
      </c>
      <c r="Q186" s="107">
        <f t="shared" si="109"/>
        <v>2041.3793103448277</v>
      </c>
      <c r="R186" s="107">
        <f t="shared" si="109"/>
        <v>2220.7267833109017</v>
      </c>
      <c r="S186" s="107">
        <f t="shared" si="109"/>
        <v>2365.9638554216867</v>
      </c>
      <c r="T186" s="107">
        <f t="shared" si="109"/>
        <v>2411.5983026874119</v>
      </c>
      <c r="U186" s="107">
        <f t="shared" ref="U186:V186" si="110">IF(U152&gt;9,U169/U152*1000,"n.a.")</f>
        <v>2505.9880239520958</v>
      </c>
      <c r="V186" s="107">
        <f t="shared" si="110"/>
        <v>2492.0382165605097</v>
      </c>
    </row>
    <row r="187" spans="1:22" x14ac:dyDescent="0.2">
      <c r="A187" s="44">
        <v>6</v>
      </c>
      <c r="B187" s="54" t="s">
        <v>18</v>
      </c>
      <c r="C187" s="107" t="str">
        <f t="shared" ref="C187:T187" si="111">IF(C153&gt;9,C170/C153*1000,"n.a.")</f>
        <v>n.a.</v>
      </c>
      <c r="D187" s="107" t="str">
        <f t="shared" si="111"/>
        <v>n.a.</v>
      </c>
      <c r="E187" s="107" t="str">
        <f t="shared" si="111"/>
        <v>n.a.</v>
      </c>
      <c r="F187" s="107" t="str">
        <f t="shared" si="111"/>
        <v>n.a.</v>
      </c>
      <c r="G187" s="107" t="str">
        <f t="shared" si="111"/>
        <v>n.a.</v>
      </c>
      <c r="H187" s="107" t="str">
        <f t="shared" si="111"/>
        <v>n.a.</v>
      </c>
      <c r="I187" s="107" t="str">
        <f t="shared" si="111"/>
        <v>n.a.</v>
      </c>
      <c r="J187" s="107" t="str">
        <f t="shared" si="111"/>
        <v>n.a.</v>
      </c>
      <c r="K187" s="107" t="str">
        <f t="shared" si="111"/>
        <v>n.a.</v>
      </c>
      <c r="L187" s="107" t="str">
        <f t="shared" si="111"/>
        <v>n.a.</v>
      </c>
      <c r="M187" s="107" t="str">
        <f t="shared" si="111"/>
        <v>n.a.</v>
      </c>
      <c r="N187" s="107" t="str">
        <f t="shared" si="111"/>
        <v>n.a.</v>
      </c>
      <c r="O187" s="107" t="str">
        <f t="shared" si="111"/>
        <v>n.a.</v>
      </c>
      <c r="P187" s="107" t="str">
        <f t="shared" si="111"/>
        <v>n.a.</v>
      </c>
      <c r="Q187" s="107" t="str">
        <f t="shared" si="111"/>
        <v>n.a.</v>
      </c>
      <c r="R187" s="107" t="str">
        <f t="shared" si="111"/>
        <v>n.a.</v>
      </c>
      <c r="S187" s="107" t="str">
        <f t="shared" si="111"/>
        <v>n.a.</v>
      </c>
      <c r="T187" s="107" t="str">
        <f t="shared" si="111"/>
        <v>n.a.</v>
      </c>
      <c r="U187" s="107" t="str">
        <f t="shared" ref="U187:V187" si="112">IF(U153&gt;9,U170/U153*1000,"n.a.")</f>
        <v>n.a.</v>
      </c>
      <c r="V187" s="107" t="str">
        <f t="shared" si="112"/>
        <v>n.a.</v>
      </c>
    </row>
    <row r="188" spans="1:22" s="58" customFormat="1" ht="20.100000000000001" customHeight="1" x14ac:dyDescent="0.2">
      <c r="A188" s="55"/>
      <c r="B188" s="56" t="s">
        <v>3</v>
      </c>
      <c r="C188" s="57">
        <f t="shared" ref="C188:T188" si="113">IF(C154&gt;9,C171/C154*1000,"n.a.")</f>
        <v>5840.4842820730673</v>
      </c>
      <c r="D188" s="57">
        <f t="shared" si="113"/>
        <v>5769.3858845096247</v>
      </c>
      <c r="E188" s="57">
        <f t="shared" si="113"/>
        <v>6044.1516823927368</v>
      </c>
      <c r="F188" s="57">
        <f t="shared" si="113"/>
        <v>5951.5011547344111</v>
      </c>
      <c r="G188" s="57">
        <f t="shared" si="113"/>
        <v>6212.121212121212</v>
      </c>
      <c r="H188" s="57">
        <f t="shared" si="113"/>
        <v>5788.8131391385186</v>
      </c>
      <c r="I188" s="57">
        <f t="shared" si="113"/>
        <v>5662.7097182652733</v>
      </c>
      <c r="J188" s="57">
        <f t="shared" si="113"/>
        <v>5751.2962033784916</v>
      </c>
      <c r="K188" s="57">
        <f t="shared" si="113"/>
        <v>5843.2835820895525</v>
      </c>
      <c r="L188" s="57">
        <f t="shared" si="113"/>
        <v>5886.9802849892649</v>
      </c>
      <c r="M188" s="57">
        <f t="shared" si="113"/>
        <v>6022.4672352818807</v>
      </c>
      <c r="N188" s="57">
        <f t="shared" si="113"/>
        <v>6369.9978600470786</v>
      </c>
      <c r="O188" s="57">
        <f t="shared" si="113"/>
        <v>6734.5665734566574</v>
      </c>
      <c r="P188" s="57">
        <f t="shared" si="113"/>
        <v>6991.0828025477713</v>
      </c>
      <c r="Q188" s="57">
        <f t="shared" si="113"/>
        <v>7620.5918119173084</v>
      </c>
      <c r="R188" s="57">
        <f t="shared" si="113"/>
        <v>8164.879112888565</v>
      </c>
      <c r="S188" s="57">
        <f t="shared" si="113"/>
        <v>8673.1937879810939</v>
      </c>
      <c r="T188" s="57">
        <f t="shared" si="113"/>
        <v>8740.9227842080218</v>
      </c>
      <c r="U188" s="57">
        <f t="shared" ref="U188:V188" si="114">IF(U154&gt;9,U171/U154*1000,"n.a.")</f>
        <v>8970.8986248800775</v>
      </c>
      <c r="V188" s="57">
        <f t="shared" si="114"/>
        <v>9143.774703557312</v>
      </c>
    </row>
    <row r="189" spans="1:22" x14ac:dyDescent="0.2">
      <c r="A189" s="98" t="s">
        <v>309</v>
      </c>
      <c r="B189" s="50"/>
      <c r="C189" s="3"/>
      <c r="D189" s="3"/>
      <c r="E189" s="3"/>
      <c r="F189" s="3"/>
      <c r="G189" s="3"/>
      <c r="H189" s="3"/>
      <c r="I189" s="3"/>
      <c r="J189" s="3"/>
      <c r="K189" s="3"/>
      <c r="L189" s="3"/>
      <c r="M189" s="3"/>
      <c r="N189" s="3"/>
      <c r="O189" s="3"/>
      <c r="P189" s="3"/>
      <c r="Q189" s="3"/>
      <c r="R189" s="3"/>
      <c r="S189" s="3"/>
      <c r="T189" s="3"/>
      <c r="U189" s="3"/>
      <c r="V189" s="3"/>
    </row>
    <row r="191" spans="1:22" ht="20.100000000000001" customHeight="1" x14ac:dyDescent="0.2">
      <c r="A191" s="32" t="str">
        <f>Index!A45</f>
        <v>Table 3l     Employment by institutional sector, average real wage and salary rates, Foreign citizens, FY2000-FY2019</v>
      </c>
    </row>
    <row r="192" spans="1:22" s="23" customFormat="1" ht="20.100000000000001" customHeight="1" x14ac:dyDescent="0.2">
      <c r="A192" s="13"/>
      <c r="B192" s="408" t="s">
        <v>3512</v>
      </c>
      <c r="C192" s="34" t="str">
        <f>NAgni!C$2</f>
        <v>FY00</v>
      </c>
      <c r="D192" s="34" t="str">
        <f>NAgni!D$2</f>
        <v>FY01</v>
      </c>
      <c r="E192" s="34" t="str">
        <f>NAgni!E$2</f>
        <v>FY02</v>
      </c>
      <c r="F192" s="34" t="str">
        <f>NAgni!F$2</f>
        <v>FY03</v>
      </c>
      <c r="G192" s="34" t="str">
        <f>NAgni!G$2</f>
        <v>FY04</v>
      </c>
      <c r="H192" s="34" t="str">
        <f>NAgni!H$2</f>
        <v>FY05</v>
      </c>
      <c r="I192" s="34" t="str">
        <f>NAgni!I$2</f>
        <v>FY06</v>
      </c>
      <c r="J192" s="34" t="str">
        <f>NAgni!J$2</f>
        <v>FY07</v>
      </c>
      <c r="K192" s="34" t="str">
        <f>NAgni!K$2</f>
        <v>FY08</v>
      </c>
      <c r="L192" s="34" t="str">
        <f>NAgni!L$2</f>
        <v>FY09</v>
      </c>
      <c r="M192" s="34" t="str">
        <f>NAgni!M$2</f>
        <v>FY10</v>
      </c>
      <c r="N192" s="34" t="str">
        <f>NAgni!N$2</f>
        <v>FY11</v>
      </c>
      <c r="O192" s="34" t="str">
        <f>NAgni!O$2</f>
        <v>FY12</v>
      </c>
      <c r="P192" s="34" t="str">
        <f>NAgni!P$2</f>
        <v>FY13</v>
      </c>
      <c r="Q192" s="34" t="str">
        <f>NAgni!Q$2</f>
        <v>FY14</v>
      </c>
      <c r="R192" s="34" t="str">
        <f>NAgni!R$2</f>
        <v>FY15</v>
      </c>
      <c r="S192" s="34" t="str">
        <f>NAgni!S$2</f>
        <v>FY16</v>
      </c>
      <c r="T192" s="34" t="str">
        <f>NAgni!T$2</f>
        <v>FY17</v>
      </c>
      <c r="U192" s="34" t="str">
        <f>NAgni!U$2</f>
        <v>FY18</v>
      </c>
      <c r="V192" s="34" t="str">
        <f>NAgni!V$2</f>
        <v>FY19</v>
      </c>
    </row>
    <row r="193" spans="1:22" x14ac:dyDescent="0.2">
      <c r="A193" s="1">
        <v>1.1000000000000001</v>
      </c>
      <c r="B193" s="54" t="s">
        <v>307</v>
      </c>
      <c r="C193" s="107">
        <f>IF(ISNUMBER(C175)=TRUE,IF(C175&gt;0,C175/NAgni!C$57*100,"n.a."),"n.a.")</f>
        <v>9513.8879619969339</v>
      </c>
      <c r="D193" s="107">
        <f>IF(ISNUMBER(D175)=TRUE,IF(D175&gt;0,D175/NAgni!D$57*100,"n.a."),"n.a.")</f>
        <v>9959.105433976385</v>
      </c>
      <c r="E193" s="107">
        <f>IF(ISNUMBER(E175)=TRUE,IF(E175&gt;0,E175/NAgni!E$57*100,"n.a."),"n.a.")</f>
        <v>10739.768519470093</v>
      </c>
      <c r="F193" s="107">
        <f>IF(ISNUMBER(F175)=TRUE,IF(F175&gt;0,F175/NAgni!F$57*100,"n.a."),"n.a.")</f>
        <v>10923.212143645087</v>
      </c>
      <c r="G193" s="107">
        <f>IF(ISNUMBER(G175)=TRUE,IF(G175&gt;0,G175/NAgni!G$57*100,"n.a."),"n.a.")</f>
        <v>12371.284404009939</v>
      </c>
      <c r="H193" s="107">
        <f>IF(ISNUMBER(H175)=TRUE,IF(H175&gt;0,H175/NAgni!H$57*100,"n.a."),"n.a.")</f>
        <v>10898.107119663353</v>
      </c>
      <c r="I193" s="107">
        <f>IF(ISNUMBER(I175)=TRUE,IF(I175&gt;0,I175/NAgni!I$57*100,"n.a."),"n.a.")</f>
        <v>10644.080931362192</v>
      </c>
      <c r="J193" s="107">
        <f>IF(ISNUMBER(J175)=TRUE,IF(J175&gt;0,J175/NAgni!J$57*100,"n.a."),"n.a.")</f>
        <v>10829.181680866139</v>
      </c>
      <c r="K193" s="107">
        <f>IF(ISNUMBER(K175)=TRUE,IF(K175&gt;0,K175/NAgni!K$57*100,"n.a."),"n.a.")</f>
        <v>10292.914187539791</v>
      </c>
      <c r="L193" s="107">
        <f>IF(ISNUMBER(L175)=TRUE,IF(L175&gt;0,L175/NAgni!L$57*100,"n.a."),"n.a.")</f>
        <v>9757.4312986903406</v>
      </c>
      <c r="M193" s="107">
        <f>IF(ISNUMBER(M175)=TRUE,IF(M175&gt;0,M175/NAgni!M$57*100,"n.a."),"n.a.")</f>
        <v>9883.3423670034063</v>
      </c>
      <c r="N193" s="107">
        <f>IF(ISNUMBER(N175)=TRUE,IF(N175&gt;0,N175/NAgni!N$57*100,"n.a."),"n.a.")</f>
        <v>10356.44572936541</v>
      </c>
      <c r="O193" s="107">
        <f>IF(ISNUMBER(O175)=TRUE,IF(O175&gt;0,O175/NAgni!O$57*100,"n.a."),"n.a.")</f>
        <v>10181.890418245101</v>
      </c>
      <c r="P193" s="107">
        <f>IF(ISNUMBER(P175)=TRUE,IF(P175&gt;0,P175/NAgni!P$57*100,"n.a."),"n.a.")</f>
        <v>9869.1492955114136</v>
      </c>
      <c r="Q193" s="107">
        <f>IF(ISNUMBER(Q175)=TRUE,IF(Q175&gt;0,Q175/NAgni!Q$57*100,"n.a."),"n.a.")</f>
        <v>9839.6609494672102</v>
      </c>
      <c r="R193" s="107">
        <f>IF(ISNUMBER(R175)=TRUE,IF(R175&gt;0,R175/NAgni!R$57*100,"n.a."),"n.a.")</f>
        <v>10364.843335103558</v>
      </c>
      <c r="S193" s="107">
        <f>IF(ISNUMBER(S175)=TRUE,IF(S175&gt;0,S175/NAgni!S$57*100,"n.a."),"n.a.")</f>
        <v>10914.711930119875</v>
      </c>
      <c r="T193" s="107">
        <f>IF(ISNUMBER(T175)=TRUE,IF(T175&gt;0,T175/NAgni!T$57*100,"n.a."),"n.a.")</f>
        <v>10970.245371734283</v>
      </c>
      <c r="U193" s="107">
        <f>IF(ISNUMBER(U175)=TRUE,IF(U175&gt;0,U175/NAgni!U$57*100,"n.a."),"n.a.")</f>
        <v>10775.947156552753</v>
      </c>
      <c r="V193" s="107">
        <f>IF(ISNUMBER(V175)=TRUE,IF(V175&gt;0,V175/NAgni!V$57*100,"n.a."),"n.a.")</f>
        <v>10917.644469655697</v>
      </c>
    </row>
    <row r="194" spans="1:22" x14ac:dyDescent="0.2">
      <c r="A194" s="1">
        <v>1.2</v>
      </c>
      <c r="B194" s="54" t="s">
        <v>308</v>
      </c>
      <c r="C194" s="107">
        <f>IF(ISNUMBER(C176)=TRUE,IF(C176&gt;0,C176/NAgni!C$57*100,"n.a."),"n.a.")</f>
        <v>5983.1983622441703</v>
      </c>
      <c r="D194" s="107">
        <f>IF(ISNUMBER(D176)=TRUE,IF(D176&gt;0,D176/NAgni!D$57*100,"n.a."),"n.a.")</f>
        <v>5812.4846494240928</v>
      </c>
      <c r="E194" s="107">
        <f>IF(ISNUMBER(E176)=TRUE,IF(E176&gt;0,E176/NAgni!E$57*100,"n.a."),"n.a.")</f>
        <v>5831.9505487239667</v>
      </c>
      <c r="F194" s="107">
        <f>IF(ISNUMBER(F176)=TRUE,IF(F176&gt;0,F176/NAgni!F$57*100,"n.a."),"n.a.")</f>
        <v>5491.287698103657</v>
      </c>
      <c r="G194" s="107">
        <f>IF(ISNUMBER(G176)=TRUE,IF(G176&gt;0,G176/NAgni!G$57*100,"n.a."),"n.a.")</f>
        <v>5524.0833920937566</v>
      </c>
      <c r="H194" s="107">
        <f>IF(ISNUMBER(H176)=TRUE,IF(H176&gt;0,H176/NAgni!H$57*100,"n.a."),"n.a.")</f>
        <v>5267.1566350438525</v>
      </c>
      <c r="I194" s="107">
        <f>IF(ISNUMBER(I176)=TRUE,IF(I176&gt;0,I176/NAgni!I$57*100,"n.a."),"n.a.")</f>
        <v>5121.6058918254757</v>
      </c>
      <c r="J194" s="107">
        <f>IF(ISNUMBER(J176)=TRUE,IF(J176&gt;0,J176/NAgni!J$57*100,"n.a."),"n.a.")</f>
        <v>5003.9063985195025</v>
      </c>
      <c r="K194" s="107">
        <f>IF(ISNUMBER(K176)=TRUE,IF(K176&gt;0,K176/NAgni!K$57*100,"n.a."),"n.a.")</f>
        <v>4748.8142976666741</v>
      </c>
      <c r="L194" s="107">
        <f>IF(ISNUMBER(L176)=TRUE,IF(L176&gt;0,L176/NAgni!L$57*100,"n.a."),"n.a.")</f>
        <v>4667.590180890591</v>
      </c>
      <c r="M194" s="107">
        <f>IF(ISNUMBER(M176)=TRUE,IF(M176&gt;0,M176/NAgni!M$57*100,"n.a."),"n.a.")</f>
        <v>4782.9981542394898</v>
      </c>
      <c r="N194" s="107">
        <f>IF(ISNUMBER(N176)=TRUE,IF(N176&gt;0,N176/NAgni!N$57*100,"n.a."),"n.a.")</f>
        <v>4862.7689457137503</v>
      </c>
      <c r="O194" s="107">
        <f>IF(ISNUMBER(O176)=TRUE,IF(O176&gt;0,O176/NAgni!O$57*100,"n.a."),"n.a.")</f>
        <v>4781.4409126107894</v>
      </c>
      <c r="P194" s="107">
        <f>IF(ISNUMBER(P176)=TRUE,IF(P176&gt;0,P176/NAgni!P$57*100,"n.a."),"n.a.")</f>
        <v>4956.4258629134993</v>
      </c>
      <c r="Q194" s="107">
        <f>IF(ISNUMBER(Q176)=TRUE,IF(Q176&gt;0,Q176/NAgni!Q$57*100,"n.a."),"n.a.")</f>
        <v>5446.1582452841194</v>
      </c>
      <c r="R194" s="107">
        <f>IF(ISNUMBER(R176)=TRUE,IF(R176&gt;0,R176/NAgni!R$57*100,"n.a."),"n.a.")</f>
        <v>6285.7142857142853</v>
      </c>
      <c r="S194" s="107">
        <f>IF(ISNUMBER(S176)=TRUE,IF(S176&gt;0,S176/NAgni!S$57*100,"n.a."),"n.a.")</f>
        <v>6844.1818036516306</v>
      </c>
      <c r="T194" s="107">
        <f>IF(ISNUMBER(T176)=TRUE,IF(T176&gt;0,T176/NAgni!T$57*100,"n.a."),"n.a.")</f>
        <v>6885.302642460184</v>
      </c>
      <c r="U194" s="107">
        <f>IF(ISNUMBER(U176)=TRUE,IF(U176&gt;0,U176/NAgni!U$57*100,"n.a."),"n.a.")</f>
        <v>6826.7092087508445</v>
      </c>
      <c r="V194" s="107">
        <f>IF(ISNUMBER(V176)=TRUE,IF(V176&gt;0,V176/NAgni!V$57*100,"n.a."),"n.a.")</f>
        <v>6847.9003721089239</v>
      </c>
    </row>
    <row r="195" spans="1:22" x14ac:dyDescent="0.2">
      <c r="A195" s="1">
        <v>1.3</v>
      </c>
      <c r="B195" t="s">
        <v>15</v>
      </c>
      <c r="C195" s="107">
        <f>IF(ISNUMBER(C177)=TRUE,IF(C177&gt;0,C177/NAgni!C$57*100,"n.a."),"n.a.")</f>
        <v>37834.014811883972</v>
      </c>
      <c r="D195" s="107">
        <f>IF(ISNUMBER(D177)=TRUE,IF(D177&gt;0,D177/NAgni!D$57*100,"n.a."),"n.a.")</f>
        <v>37140.279210010805</v>
      </c>
      <c r="E195" s="107">
        <f>IF(ISNUMBER(E177)=TRUE,IF(E177&gt;0,E177/NAgni!E$57*100,"n.a."),"n.a.")</f>
        <v>38698.928055754426</v>
      </c>
      <c r="F195" s="107">
        <f>IF(ISNUMBER(F177)=TRUE,IF(F177&gt;0,F177/NAgni!F$57*100,"n.a."),"n.a.")</f>
        <v>38450.251173965917</v>
      </c>
      <c r="G195" s="107">
        <f>IF(ISNUMBER(G177)=TRUE,IF(G177&gt;0,G177/NAgni!G$57*100,"n.a."),"n.a.")</f>
        <v>38522.877369153452</v>
      </c>
      <c r="H195" s="107">
        <f>IF(ISNUMBER(H177)=TRUE,IF(H177&gt;0,H177/NAgni!H$57*100,"n.a."),"n.a.")</f>
        <v>39178.857868752966</v>
      </c>
      <c r="I195" s="107">
        <f>IF(ISNUMBER(I177)=TRUE,IF(I177&gt;0,I177/NAgni!I$57*100,"n.a."),"n.a.")</f>
        <v>30626.410089867328</v>
      </c>
      <c r="J195" s="107">
        <f>IF(ISNUMBER(J177)=TRUE,IF(J177&gt;0,J177/NAgni!J$57*100,"n.a."),"n.a.")</f>
        <v>31725.115496037102</v>
      </c>
      <c r="K195" s="107">
        <f>IF(ISNUMBER(K177)=TRUE,IF(K177&gt;0,K177/NAgni!K$57*100,"n.a."),"n.a.")</f>
        <v>21759.925971497858</v>
      </c>
      <c r="L195" s="107">
        <f>IF(ISNUMBER(L177)=TRUE,IF(L177&gt;0,L177/NAgni!L$57*100,"n.a."),"n.a.")</f>
        <v>19407.856457492177</v>
      </c>
      <c r="M195" s="107">
        <f>IF(ISNUMBER(M177)=TRUE,IF(M177&gt;0,M177/NAgni!M$57*100,"n.a."),"n.a.")</f>
        <v>19510.867849155533</v>
      </c>
      <c r="N195" s="107">
        <f>IF(ISNUMBER(N177)=TRUE,IF(N177&gt;0,N177/NAgni!N$57*100,"n.a."),"n.a.")</f>
        <v>17124.982819297365</v>
      </c>
      <c r="O195" s="107">
        <f>IF(ISNUMBER(O177)=TRUE,IF(O177&gt;0,O177/NAgni!O$57*100,"n.a."),"n.a.")</f>
        <v>16837.631751183944</v>
      </c>
      <c r="P195" s="107">
        <f>IF(ISNUMBER(P177)=TRUE,IF(P177&gt;0,P177/NAgni!P$57*100,"n.a."),"n.a.")</f>
        <v>17265.233452557088</v>
      </c>
      <c r="Q195" s="107">
        <f>IF(ISNUMBER(Q177)=TRUE,IF(Q177&gt;0,Q177/NAgni!Q$57*100,"n.a."),"n.a.")</f>
        <v>17957.764657816595</v>
      </c>
      <c r="R195" s="107">
        <f>IF(ISNUMBER(R177)=TRUE,IF(R177&gt;0,R177/NAgni!R$57*100,"n.a."),"n.a.")</f>
        <v>18766.666666666664</v>
      </c>
      <c r="S195" s="107">
        <f>IF(ISNUMBER(S177)=TRUE,IF(S177&gt;0,S177/NAgni!S$57*100,"n.a."),"n.a.")</f>
        <v>20169.618592294901</v>
      </c>
      <c r="T195" s="107">
        <f>IF(ISNUMBER(T177)=TRUE,IF(T177&gt;0,T177/NAgni!T$57*100,"n.a."),"n.a.")</f>
        <v>23228.613595771054</v>
      </c>
      <c r="U195" s="107">
        <f>IF(ISNUMBER(U177)=TRUE,IF(U177&gt;0,U177/NAgni!U$57*100,"n.a."),"n.a.")</f>
        <v>24205.359959920279</v>
      </c>
      <c r="V195" s="107">
        <f>IF(ISNUMBER(V177)=TRUE,IF(V177&gt;0,V177/NAgni!V$57*100,"n.a."),"n.a.")</f>
        <v>25134.538615436013</v>
      </c>
    </row>
    <row r="196" spans="1:22" x14ac:dyDescent="0.2">
      <c r="A196" s="1">
        <v>1.4</v>
      </c>
      <c r="B196" t="s">
        <v>578</v>
      </c>
      <c r="C196" s="107" t="str">
        <f>IF(ISNUMBER(C178)=TRUE,IF(C178&gt;0,C178/NAgni!C$57*100,"n.a."),"n.a.")</f>
        <v>n.a.</v>
      </c>
      <c r="D196" s="107" t="str">
        <f>IF(ISNUMBER(D178)=TRUE,IF(D178&gt;0,D178/NAgni!D$57*100,"n.a."),"n.a.")</f>
        <v>n.a.</v>
      </c>
      <c r="E196" s="107" t="str">
        <f>IF(ISNUMBER(E178)=TRUE,IF(E178&gt;0,E178/NAgni!E$57*100,"n.a."),"n.a.")</f>
        <v>n.a.</v>
      </c>
      <c r="F196" s="107" t="str">
        <f>IF(ISNUMBER(F178)=TRUE,IF(F178&gt;0,F178/NAgni!F$57*100,"n.a."),"n.a.")</f>
        <v>n.a.</v>
      </c>
      <c r="G196" s="107" t="str">
        <f>IF(ISNUMBER(G178)=TRUE,IF(G178&gt;0,G178/NAgni!G$57*100,"n.a."),"n.a.")</f>
        <v>n.a.</v>
      </c>
      <c r="H196" s="107">
        <f>IF(ISNUMBER(H178)=TRUE,IF(H178&gt;0,H178/NAgni!H$57*100,"n.a."),"n.a.")</f>
        <v>26344.035304645098</v>
      </c>
      <c r="I196" s="107">
        <f>IF(ISNUMBER(I178)=TRUE,IF(I178&gt;0,I178/NAgni!I$57*100,"n.a."),"n.a.")</f>
        <v>22347.528817799179</v>
      </c>
      <c r="J196" s="107">
        <f>IF(ISNUMBER(J178)=TRUE,IF(J178&gt;0,J178/NAgni!J$57*100,"n.a."),"n.a.")</f>
        <v>21092.759715522407</v>
      </c>
      <c r="K196" s="107">
        <f>IF(ISNUMBER(K178)=TRUE,IF(K178&gt;0,K178/NAgni!K$57*100,"n.a."),"n.a.")</f>
        <v>19111.825773398061</v>
      </c>
      <c r="L196" s="107">
        <f>IF(ISNUMBER(L178)=TRUE,IF(L178&gt;0,L178/NAgni!L$57*100,"n.a."),"n.a.")</f>
        <v>22386.796216777868</v>
      </c>
      <c r="M196" s="107">
        <f>IF(ISNUMBER(M178)=TRUE,IF(M178&gt;0,M178/NAgni!M$57*100,"n.a."),"n.a.")</f>
        <v>19887.110479855502</v>
      </c>
      <c r="N196" s="107">
        <f>IF(ISNUMBER(N178)=TRUE,IF(N178&gt;0,N178/NAgni!N$57*100,"n.a."),"n.a.")</f>
        <v>17570.127632643016</v>
      </c>
      <c r="O196" s="107">
        <f>IF(ISNUMBER(O178)=TRUE,IF(O178&gt;0,O178/NAgni!O$57*100,"n.a."),"n.a.")</f>
        <v>18393.912365354339</v>
      </c>
      <c r="P196" s="107">
        <f>IF(ISNUMBER(P178)=TRUE,IF(P178&gt;0,P178/NAgni!P$57*100,"n.a."),"n.a.")</f>
        <v>19921.423214488947</v>
      </c>
      <c r="Q196" s="107">
        <f>IF(ISNUMBER(Q178)=TRUE,IF(Q178&gt;0,Q178/NAgni!Q$57*100,"n.a."),"n.a.")</f>
        <v>18103.762744465512</v>
      </c>
      <c r="R196" s="107">
        <f>IF(ISNUMBER(R178)=TRUE,IF(R178&gt;0,R178/NAgni!R$57*100,"n.a."),"n.a.")</f>
        <v>17642.857142857141</v>
      </c>
      <c r="S196" s="107">
        <f>IF(ISNUMBER(S178)=TRUE,IF(S178&gt;0,S178/NAgni!S$57*100,"n.a."),"n.a.")</f>
        <v>17295.093803182317</v>
      </c>
      <c r="T196" s="107">
        <f>IF(ISNUMBER(T178)=TRUE,IF(T178&gt;0,T178/NAgni!T$57*100,"n.a."),"n.a.")</f>
        <v>18853.327957981328</v>
      </c>
      <c r="U196" s="107">
        <f>IF(ISNUMBER(U178)=TRUE,IF(U178&gt;0,U178/NAgni!U$57*100,"n.a."),"n.a.")</f>
        <v>18540.275713981489</v>
      </c>
      <c r="V196" s="107">
        <f>IF(ISNUMBER(V178)=TRUE,IF(V178&gt;0,V178/NAgni!V$57*100,"n.a."),"n.a.")</f>
        <v>18704.013800837449</v>
      </c>
    </row>
    <row r="197" spans="1:22" x14ac:dyDescent="0.2">
      <c r="A197" s="44" t="s">
        <v>297</v>
      </c>
      <c r="B197" s="54" t="s">
        <v>293</v>
      </c>
      <c r="C197" s="107">
        <f>IF(ISNUMBER(C179)=TRUE,IF(C179&gt;0,C179/NAgni!C$57*100,"n.a."),"n.a.")</f>
        <v>35184.03740311911</v>
      </c>
      <c r="D197" s="107">
        <f>IF(ISNUMBER(D179)=TRUE,IF(D179&gt;0,D179/NAgni!D$57*100,"n.a."),"n.a.")</f>
        <v>32062.042801194206</v>
      </c>
      <c r="E197" s="107">
        <f>IF(ISNUMBER(E179)=TRUE,IF(E179&gt;0,E179/NAgni!E$57*100,"n.a."),"n.a.")</f>
        <v>25266.654962853856</v>
      </c>
      <c r="F197" s="107">
        <f>IF(ISNUMBER(F179)=TRUE,IF(F179&gt;0,F179/NAgni!F$57*100,"n.a."),"n.a.")</f>
        <v>24992.663263077844</v>
      </c>
      <c r="G197" s="107">
        <f>IF(ISNUMBER(G179)=TRUE,IF(G179&gt;0,G179/NAgni!G$57*100,"n.a."),"n.a.")</f>
        <v>24947.334080773628</v>
      </c>
      <c r="H197" s="107">
        <f>IF(ISNUMBER(H179)=TRUE,IF(H179&gt;0,H179/NAgni!H$57*100,"n.a."),"n.a.")</f>
        <v>26036.277882861861</v>
      </c>
      <c r="I197" s="107">
        <f>IF(ISNUMBER(I179)=TRUE,IF(I179&gt;0,I179/NAgni!I$57*100,"n.a."),"n.a.")</f>
        <v>24735.889990787909</v>
      </c>
      <c r="J197" s="107">
        <f>IF(ISNUMBER(J179)=TRUE,IF(J179&gt;0,J179/NAgni!J$57*100,"n.a."),"n.a.")</f>
        <v>22548.120263001736</v>
      </c>
      <c r="K197" s="107">
        <f>IF(ISNUMBER(K179)=TRUE,IF(K179&gt;0,K179/NAgni!K$57*100,"n.a."),"n.a.")</f>
        <v>29832.649945332781</v>
      </c>
      <c r="L197" s="107">
        <f>IF(ISNUMBER(L179)=TRUE,IF(L179&gt;0,L179/NAgni!L$57*100,"n.a."),"n.a.")</f>
        <v>35862.343454061629</v>
      </c>
      <c r="M197" s="107">
        <f>IF(ISNUMBER(M179)=TRUE,IF(M179&gt;0,M179/NAgni!M$57*100,"n.a."),"n.a.")</f>
        <v>40756.035062680457</v>
      </c>
      <c r="N197" s="107">
        <f>IF(ISNUMBER(N179)=TRUE,IF(N179&gt;0,N179/NAgni!N$57*100,"n.a."),"n.a.")</f>
        <v>45199.319508942943</v>
      </c>
      <c r="O197" s="107">
        <f>IF(ISNUMBER(O179)=TRUE,IF(O179&gt;0,O179/NAgni!O$57*100,"n.a."),"n.a.")</f>
        <v>50264.552602354437</v>
      </c>
      <c r="P197" s="107">
        <f>IF(ISNUMBER(P179)=TRUE,IF(P179&gt;0,P179/NAgni!P$57*100,"n.a."),"n.a.")</f>
        <v>23954.002216694589</v>
      </c>
      <c r="Q197" s="107">
        <f>IF(ISNUMBER(Q179)=TRUE,IF(Q179&gt;0,Q179/NAgni!Q$57*100,"n.a."),"n.a.")</f>
        <v>27184.843734028051</v>
      </c>
      <c r="R197" s="107">
        <f>IF(ISNUMBER(R179)=TRUE,IF(R179&gt;0,R179/NAgni!R$57*100,"n.a."),"n.a.")</f>
        <v>29200</v>
      </c>
      <c r="S197" s="107">
        <f>IF(ISNUMBER(S179)=TRUE,IF(S179&gt;0,S179/NAgni!S$57*100,"n.a."),"n.a.")</f>
        <v>28205.865870424281</v>
      </c>
      <c r="T197" s="107">
        <f>IF(ISNUMBER(T179)=TRUE,IF(T179&gt;0,T179/NAgni!T$57*100,"n.a."),"n.a.")</f>
        <v>28209.163177567007</v>
      </c>
      <c r="U197" s="107">
        <f>IF(ISNUMBER(U179)=TRUE,IF(U179&gt;0,U179/NAgni!U$57*100,"n.a."),"n.a.")</f>
        <v>27586.497197614972</v>
      </c>
      <c r="V197" s="107">
        <f>IF(ISNUMBER(V179)=TRUE,IF(V179&gt;0,V179/NAgni!V$57*100,"n.a."),"n.a.")</f>
        <v>24677.547004246266</v>
      </c>
    </row>
    <row r="198" spans="1:22" x14ac:dyDescent="0.2">
      <c r="A198" s="44" t="s">
        <v>298</v>
      </c>
      <c r="B198" s="54" t="s">
        <v>538</v>
      </c>
      <c r="C198" s="107">
        <f>IF(ISNUMBER(C180)=TRUE,IF(C180&gt;0,C180/NAgni!C$57*100,"n.a."),"n.a.")</f>
        <v>13432.061252648014</v>
      </c>
      <c r="D198" s="107">
        <f>IF(ISNUMBER(D180)=TRUE,IF(D180&gt;0,D180/NAgni!D$57*100,"n.a."),"n.a.")</f>
        <v>10744.346787600192</v>
      </c>
      <c r="E198" s="107">
        <f>IF(ISNUMBER(E180)=TRUE,IF(E180&gt;0,E180/NAgni!E$57*100,"n.a."),"n.a.")</f>
        <v>7127.8025628273253</v>
      </c>
      <c r="F198" s="107">
        <f>IF(ISNUMBER(F180)=TRUE,IF(F180&gt;0,F180/NAgni!F$57*100,"n.a."),"n.a.")</f>
        <v>9433.1282880129729</v>
      </c>
      <c r="G198" s="107">
        <f>IF(ISNUMBER(G180)=TRUE,IF(G180&gt;0,G180/NAgni!G$57*100,"n.a."),"n.a.")</f>
        <v>10028.619098508058</v>
      </c>
      <c r="H198" s="107">
        <f>IF(ISNUMBER(H180)=TRUE,IF(H180&gt;0,H180/NAgni!H$57*100,"n.a."),"n.a.")</f>
        <v>11273.640292691212</v>
      </c>
      <c r="I198" s="107">
        <f>IF(ISNUMBER(I180)=TRUE,IF(I180&gt;0,I180/NAgni!I$57*100,"n.a."),"n.a.")</f>
        <v>11124.708857836127</v>
      </c>
      <c r="J198" s="107">
        <f>IF(ISNUMBER(J180)=TRUE,IF(J180&gt;0,J180/NAgni!J$57*100,"n.a."),"n.a.")</f>
        <v>15437.454574404081</v>
      </c>
      <c r="K198" s="107">
        <f>IF(ISNUMBER(K180)=TRUE,IF(K180&gt;0,K180/NAgni!K$57*100,"n.a."),"n.a.")</f>
        <v>11657.495232082085</v>
      </c>
      <c r="L198" s="107">
        <f>IF(ISNUMBER(L180)=TRUE,IF(L180&gt;0,L180/NAgni!L$57*100,"n.a."),"n.a.")</f>
        <v>11356.40876045285</v>
      </c>
      <c r="M198" s="107">
        <f>IF(ISNUMBER(M180)=TRUE,IF(M180&gt;0,M180/NAgni!M$57*100,"n.a."),"n.a.")</f>
        <v>11407.423626600739</v>
      </c>
      <c r="N198" s="107">
        <f>IF(ISNUMBER(N180)=TRUE,IF(N180&gt;0,N180/NAgni!N$57*100,"n.a."),"n.a.")</f>
        <v>12289.48818020932</v>
      </c>
      <c r="O198" s="107">
        <f>IF(ISNUMBER(O180)=TRUE,IF(O180&gt;0,O180/NAgni!O$57*100,"n.a."),"n.a.")</f>
        <v>8273.358037033493</v>
      </c>
      <c r="P198" s="107">
        <f>IF(ISNUMBER(P180)=TRUE,IF(P180&gt;0,P180/NAgni!P$57*100,"n.a."),"n.a.")</f>
        <v>8499.8072381819493</v>
      </c>
      <c r="Q198" s="107">
        <f>IF(ISNUMBER(Q180)=TRUE,IF(Q180&gt;0,Q180/NAgni!Q$57*100,"n.a."),"n.a.")</f>
        <v>9197.8794588816691</v>
      </c>
      <c r="R198" s="107">
        <f>IF(ISNUMBER(R180)=TRUE,IF(R180&gt;0,R180/NAgni!R$57*100,"n.a."),"n.a.")</f>
        <v>10545.454545454544</v>
      </c>
      <c r="S198" s="107">
        <f>IF(ISNUMBER(S180)=TRUE,IF(S180&gt;0,S180/NAgni!S$57*100,"n.a."),"n.a.")</f>
        <v>12621.242104239936</v>
      </c>
      <c r="T198" s="107">
        <f>IF(ISNUMBER(T180)=TRUE,IF(T180&gt;0,T180/NAgni!T$57*100,"n.a."),"n.a.")</f>
        <v>17377.514171106559</v>
      </c>
      <c r="U198" s="107">
        <f>IF(ISNUMBER(U180)=TRUE,IF(U180&gt;0,U180/NAgni!U$57*100,"n.a."),"n.a.")</f>
        <v>13202.109373144307</v>
      </c>
      <c r="V198" s="107">
        <f>IF(ISNUMBER(V180)=TRUE,IF(V180&gt;0,V180/NAgni!V$57*100,"n.a."),"n.a.")</f>
        <v>11905.834080996006</v>
      </c>
    </row>
    <row r="199" spans="1:22" x14ac:dyDescent="0.2">
      <c r="A199" s="44" t="s">
        <v>66</v>
      </c>
      <c r="B199" s="54" t="s">
        <v>294</v>
      </c>
      <c r="C199" s="107">
        <f>IF(ISNUMBER(C181)=TRUE,IF(C181&gt;0,C181/NAgni!C$57*100,"n.a."),"n.a.")</f>
        <v>34106.016827193489</v>
      </c>
      <c r="D199" s="107">
        <f>IF(ISNUMBER(D181)=TRUE,IF(D181&gt;0,D181/NAgni!D$57*100,"n.a."),"n.a.")</f>
        <v>31816.951819402129</v>
      </c>
      <c r="E199" s="107">
        <f>IF(ISNUMBER(E181)=TRUE,IF(E181&gt;0,E181/NAgni!E$57*100,"n.a."),"n.a.")</f>
        <v>31221.508058540861</v>
      </c>
      <c r="F199" s="107">
        <f>IF(ISNUMBER(F181)=TRUE,IF(F181&gt;0,F181/NAgni!F$57*100,"n.a."),"n.a.")</f>
        <v>33552.903392860782</v>
      </c>
      <c r="G199" s="107">
        <f>IF(ISNUMBER(G181)=TRUE,IF(G181&gt;0,G181/NAgni!G$57*100,"n.a."),"n.a.")</f>
        <v>34055.464542339098</v>
      </c>
      <c r="H199" s="107">
        <f>IF(ISNUMBER(H181)=TRUE,IF(H181&gt;0,H181/NAgni!H$57*100,"n.a."),"n.a.")</f>
        <v>32806.249572381203</v>
      </c>
      <c r="I199" s="107">
        <f>IF(ISNUMBER(I181)=TRUE,IF(I181&gt;0,I181/NAgni!I$57*100,"n.a."),"n.a.")</f>
        <v>30786.587219137982</v>
      </c>
      <c r="J199" s="107">
        <f>IF(ISNUMBER(J181)=TRUE,IF(J181&gt;0,J181/NAgni!J$57*100,"n.a."),"n.a.")</f>
        <v>30595.290722911854</v>
      </c>
      <c r="K199" s="107">
        <f>IF(ISNUMBER(K181)=TRUE,IF(K181&gt;0,K181/NAgni!K$57*100,"n.a."),"n.a.")</f>
        <v>27830.458673833935</v>
      </c>
      <c r="L199" s="107">
        <f>IF(ISNUMBER(L181)=TRUE,IF(L181&gt;0,L181/NAgni!L$57*100,"n.a."),"n.a.")</f>
        <v>25481.138769991157</v>
      </c>
      <c r="M199" s="107">
        <f>IF(ISNUMBER(M181)=TRUE,IF(M181&gt;0,M181/NAgni!M$57*100,"n.a."),"n.a.")</f>
        <v>22140.859440107539</v>
      </c>
      <c r="N199" s="107">
        <f>IF(ISNUMBER(N181)=TRUE,IF(N181&gt;0,N181/NAgni!N$57*100,"n.a."),"n.a.")</f>
        <v>20477.270367132933</v>
      </c>
      <c r="O199" s="107">
        <f>IF(ISNUMBER(O181)=TRUE,IF(O181&gt;0,O181/NAgni!O$57*100,"n.a."),"n.a.")</f>
        <v>20513.680529954807</v>
      </c>
      <c r="P199" s="107">
        <f>IF(ISNUMBER(P181)=TRUE,IF(P181&gt;0,P181/NAgni!P$57*100,"n.a."),"n.a.")</f>
        <v>20181.508462011439</v>
      </c>
      <c r="Q199" s="107">
        <f>IF(ISNUMBER(Q181)=TRUE,IF(Q181&gt;0,Q181/NAgni!Q$57*100,"n.a."),"n.a.")</f>
        <v>22627.647119502326</v>
      </c>
      <c r="R199" s="107">
        <f>IF(ISNUMBER(R181)=TRUE,IF(R181&gt;0,R181/NAgni!R$57*100,"n.a."),"n.a.")</f>
        <v>22086.75799086758</v>
      </c>
      <c r="S199" s="107">
        <f>IF(ISNUMBER(S181)=TRUE,IF(S181&gt;0,S181/NAgni!S$57*100,"n.a."),"n.a.")</f>
        <v>23154.959990571828</v>
      </c>
      <c r="T199" s="107">
        <f>IF(ISNUMBER(T181)=TRUE,IF(T181&gt;0,T181/NAgni!T$57*100,"n.a."),"n.a.")</f>
        <v>23015.887851427386</v>
      </c>
      <c r="U199" s="107">
        <f>IF(ISNUMBER(U181)=TRUE,IF(U181&gt;0,U181/NAgni!U$57*100,"n.a."),"n.a.")</f>
        <v>23073.121950292025</v>
      </c>
      <c r="V199" s="107">
        <f>IF(ISNUMBER(V181)=TRUE,IF(V181&gt;0,V181/NAgni!V$57*100,"n.a."),"n.a.")</f>
        <v>22908.696459697429</v>
      </c>
    </row>
    <row r="200" spans="1:22" x14ac:dyDescent="0.2">
      <c r="A200" s="44" t="s">
        <v>67</v>
      </c>
      <c r="B200" s="54" t="s">
        <v>16</v>
      </c>
      <c r="C200" s="107">
        <f>IF(ISNUMBER(C182)=TRUE,IF(C182&gt;0,C182/NAgni!C$57*100,"n.a."),"n.a.")</f>
        <v>14252.408617742623</v>
      </c>
      <c r="D200" s="107">
        <f>IF(ISNUMBER(D182)=TRUE,IF(D182&gt;0,D182/NAgni!D$57*100,"n.a."),"n.a.")</f>
        <v>14748.860629918718</v>
      </c>
      <c r="E200" s="107">
        <f>IF(ISNUMBER(E182)=TRUE,IF(E182&gt;0,E182/NAgni!E$57*100,"n.a."),"n.a.")</f>
        <v>15459.725618170611</v>
      </c>
      <c r="F200" s="107">
        <f>IF(ISNUMBER(F182)=TRUE,IF(F182&gt;0,F182/NAgni!F$57*100,"n.a."),"n.a.")</f>
        <v>16159.092571292686</v>
      </c>
      <c r="G200" s="107">
        <f>IF(ISNUMBER(G182)=TRUE,IF(G182&gt;0,G182/NAgni!G$57*100,"n.a."),"n.a.")</f>
        <v>15458.923998413849</v>
      </c>
      <c r="H200" s="107">
        <f>IF(ISNUMBER(H182)=TRUE,IF(H182&gt;0,H182/NAgni!H$57*100,"n.a."),"n.a.")</f>
        <v>13834.111997564323</v>
      </c>
      <c r="I200" s="107">
        <f>IF(ISNUMBER(I182)=TRUE,IF(I182&gt;0,I182/NAgni!I$57*100,"n.a."),"n.a.")</f>
        <v>12107.098418845013</v>
      </c>
      <c r="J200" s="107">
        <f>IF(ISNUMBER(J182)=TRUE,IF(J182&gt;0,J182/NAgni!J$57*100,"n.a."),"n.a.")</f>
        <v>13448.444338071926</v>
      </c>
      <c r="K200" s="107">
        <f>IF(ISNUMBER(K182)=TRUE,IF(K182&gt;0,K182/NAgni!K$57*100,"n.a."),"n.a.")</f>
        <v>12034.776238407403</v>
      </c>
      <c r="L200" s="107">
        <f>IF(ISNUMBER(L182)=TRUE,IF(L182&gt;0,L182/NAgni!L$57*100,"n.a."),"n.a.")</f>
        <v>11980.977663304484</v>
      </c>
      <c r="M200" s="107">
        <f>IF(ISNUMBER(M182)=TRUE,IF(M182&gt;0,M182/NAgni!M$57*100,"n.a."),"n.a.")</f>
        <v>12147.262076884715</v>
      </c>
      <c r="N200" s="107">
        <f>IF(ISNUMBER(N182)=TRUE,IF(N182&gt;0,N182/NAgni!N$57*100,"n.a."),"n.a.")</f>
        <v>12083.748980763852</v>
      </c>
      <c r="O200" s="107">
        <f>IF(ISNUMBER(O182)=TRUE,IF(O182&gt;0,O182/NAgni!O$57*100,"n.a."),"n.a.")</f>
        <v>12139.715647069166</v>
      </c>
      <c r="P200" s="107">
        <f>IF(ISNUMBER(P182)=TRUE,IF(P182&gt;0,P182/NAgni!P$57*100,"n.a."),"n.a.")</f>
        <v>11711.11081552878</v>
      </c>
      <c r="Q200" s="107">
        <f>IF(ISNUMBER(Q182)=TRUE,IF(Q182&gt;0,Q182/NAgni!Q$57*100,"n.a."),"n.a.")</f>
        <v>11675.086124739899</v>
      </c>
      <c r="R200" s="107">
        <f>IF(ISNUMBER(R182)=TRUE,IF(R182&gt;0,R182/NAgni!R$57*100,"n.a."),"n.a.")</f>
        <v>12500</v>
      </c>
      <c r="S200" s="107">
        <f>IF(ISNUMBER(S182)=TRUE,IF(S182&gt;0,S182/NAgni!S$57*100,"n.a."),"n.a.")</f>
        <v>12516.37543976147</v>
      </c>
      <c r="T200" s="107">
        <f>IF(ISNUMBER(T182)=TRUE,IF(T182&gt;0,T182/NAgni!T$57*100,"n.a."),"n.a.")</f>
        <v>12519.000169510293</v>
      </c>
      <c r="U200" s="107">
        <f>IF(ISNUMBER(U182)=TRUE,IF(U182&gt;0,U182/NAgni!U$57*100,"n.a."),"n.a.")</f>
        <v>12381.421238546633</v>
      </c>
      <c r="V200" s="107">
        <f>IF(ISNUMBER(V182)=TRUE,IF(V182&gt;0,V182/NAgni!V$57*100,"n.a."),"n.a.")</f>
        <v>12278.510872076136</v>
      </c>
    </row>
    <row r="201" spans="1:22" x14ac:dyDescent="0.2">
      <c r="A201" s="44" t="s">
        <v>68</v>
      </c>
      <c r="B201" s="54" t="s">
        <v>295</v>
      </c>
      <c r="C201" s="107">
        <f>IF(ISNUMBER(C183)=TRUE,IF(C183&gt;0,C183/NAgni!C$57*100,"n.a."),"n.a.")</f>
        <v>10226.604198421608</v>
      </c>
      <c r="D201" s="107">
        <f>IF(ISNUMBER(D183)=TRUE,IF(D183&gt;0,D183/NAgni!D$57*100,"n.a."),"n.a.")</f>
        <v>8331.5907518789518</v>
      </c>
      <c r="E201" s="107">
        <f>IF(ISNUMBER(E183)=TRUE,IF(E183&gt;0,E183/NAgni!E$57*100,"n.a."),"n.a.")</f>
        <v>9774.2435432248294</v>
      </c>
      <c r="F201" s="107">
        <f>IF(ISNUMBER(F183)=TRUE,IF(F183&gt;0,F183/NAgni!F$57*100,"n.a."),"n.a.")</f>
        <v>10998.22278862874</v>
      </c>
      <c r="G201" s="107">
        <f>IF(ISNUMBER(G183)=TRUE,IF(G183&gt;0,G183/NAgni!G$57*100,"n.a."),"n.a.")</f>
        <v>10482.818852066495</v>
      </c>
      <c r="H201" s="107">
        <f>IF(ISNUMBER(H183)=TRUE,IF(H183&gt;0,H183/NAgni!H$57*100,"n.a."),"n.a.")</f>
        <v>8729.1195996699989</v>
      </c>
      <c r="I201" s="107">
        <f>IF(ISNUMBER(I183)=TRUE,IF(I183&gt;0,I183/NAgni!I$57*100,"n.a."),"n.a.")</f>
        <v>9056.7949702860915</v>
      </c>
      <c r="J201" s="107">
        <f>IF(ISNUMBER(J183)=TRUE,IF(J183&gt;0,J183/NAgni!J$57*100,"n.a."),"n.a.")</f>
        <v>9889.1416927123173</v>
      </c>
      <c r="K201" s="107">
        <f>IF(ISNUMBER(K183)=TRUE,IF(K183&gt;0,K183/NAgni!K$57*100,"n.a."),"n.a.")</f>
        <v>9400.9137044594172</v>
      </c>
      <c r="L201" s="107">
        <f>IF(ISNUMBER(L183)=TRUE,IF(L183&gt;0,L183/NAgni!L$57*100,"n.a."),"n.a.")</f>
        <v>9967.1468068270406</v>
      </c>
      <c r="M201" s="107">
        <f>IF(ISNUMBER(M183)=TRUE,IF(M183&gt;0,M183/NAgni!M$57*100,"n.a."),"n.a.")</f>
        <v>9609.7061450813017</v>
      </c>
      <c r="N201" s="107">
        <f>IF(ISNUMBER(N183)=TRUE,IF(N183&gt;0,N183/NAgni!N$57*100,"n.a."),"n.a.")</f>
        <v>10261.722630474784</v>
      </c>
      <c r="O201" s="107">
        <f>IF(ISNUMBER(O183)=TRUE,IF(O183&gt;0,O183/NAgni!O$57*100,"n.a."),"n.a.")</f>
        <v>10035.657241545594</v>
      </c>
      <c r="P201" s="107">
        <f>IF(ISNUMBER(P183)=TRUE,IF(P183&gt;0,P183/NAgni!P$57*100,"n.a."),"n.a.")</f>
        <v>9827.9021191478787</v>
      </c>
      <c r="Q201" s="107">
        <f>IF(ISNUMBER(Q183)=TRUE,IF(Q183&gt;0,Q183/NAgni!Q$57*100,"n.a."),"n.a.")</f>
        <v>10085.098600825078</v>
      </c>
      <c r="R201" s="107">
        <f>IF(ISNUMBER(R183)=TRUE,IF(R183&gt;0,R183/NAgni!R$57*100,"n.a."),"n.a.")</f>
        <v>10362.637362637362</v>
      </c>
      <c r="S201" s="107">
        <f>IF(ISNUMBER(S183)=TRUE,IF(S183&gt;0,S183/NAgni!S$57*100,"n.a."),"n.a.")</f>
        <v>10525.150873803903</v>
      </c>
      <c r="T201" s="107">
        <f>IF(ISNUMBER(T183)=TRUE,IF(T183&gt;0,T183/NAgni!T$57*100,"n.a."),"n.a.")</f>
        <v>10741.607728533818</v>
      </c>
      <c r="U201" s="107">
        <f>IF(ISNUMBER(U183)=TRUE,IF(U183&gt;0,U183/NAgni!U$57*100,"n.a."),"n.a.")</f>
        <v>10633.711358193948</v>
      </c>
      <c r="V201" s="107">
        <f>IF(ISNUMBER(V183)=TRUE,IF(V183&gt;0,V183/NAgni!V$57*100,"n.a."),"n.a.")</f>
        <v>11018.752437048919</v>
      </c>
    </row>
    <row r="202" spans="1:22" x14ac:dyDescent="0.2">
      <c r="A202" s="284" t="s">
        <v>576</v>
      </c>
      <c r="B202" s="285" t="s">
        <v>577</v>
      </c>
      <c r="C202" s="107" t="str">
        <f>IF(ISNUMBER(C184)=TRUE,IF(C184&gt;0,C184/NAgni!C$57*100,"n.a."),"n.a.")</f>
        <v>n.a.</v>
      </c>
      <c r="D202" s="107" t="str">
        <f>IF(ISNUMBER(D184)=TRUE,IF(D184&gt;0,D184/NAgni!D$57*100,"n.a."),"n.a.")</f>
        <v>n.a.</v>
      </c>
      <c r="E202" s="107" t="str">
        <f>IF(ISNUMBER(E184)=TRUE,IF(E184&gt;0,E184/NAgni!E$57*100,"n.a."),"n.a.")</f>
        <v>n.a.</v>
      </c>
      <c r="F202" s="107" t="str">
        <f>IF(ISNUMBER(F184)=TRUE,IF(F184&gt;0,F184/NAgni!F$57*100,"n.a."),"n.a.")</f>
        <v>n.a.</v>
      </c>
      <c r="G202" s="107" t="str">
        <f>IF(ISNUMBER(G184)=TRUE,IF(G184&gt;0,G184/NAgni!G$57*100,"n.a."),"n.a.")</f>
        <v>n.a.</v>
      </c>
      <c r="H202" s="107" t="str">
        <f>IF(ISNUMBER(H184)=TRUE,IF(H184&gt;0,H184/NAgni!H$57*100,"n.a."),"n.a.")</f>
        <v>n.a.</v>
      </c>
      <c r="I202" s="107" t="str">
        <f>IF(ISNUMBER(I184)=TRUE,IF(I184&gt;0,I184/NAgni!I$57*100,"n.a."),"n.a.")</f>
        <v>n.a.</v>
      </c>
      <c r="J202" s="107" t="str">
        <f>IF(ISNUMBER(J184)=TRUE,IF(J184&gt;0,J184/NAgni!J$57*100,"n.a."),"n.a.")</f>
        <v>n.a.</v>
      </c>
      <c r="K202" s="107" t="str">
        <f>IF(ISNUMBER(K184)=TRUE,IF(K184&gt;0,K184/NAgni!K$57*100,"n.a."),"n.a.")</f>
        <v>n.a.</v>
      </c>
      <c r="L202" s="107" t="str">
        <f>IF(ISNUMBER(L184)=TRUE,IF(L184&gt;0,L184/NAgni!L$57*100,"n.a."),"n.a.")</f>
        <v>n.a.</v>
      </c>
      <c r="M202" s="107" t="str">
        <f>IF(ISNUMBER(M184)=TRUE,IF(M184&gt;0,M184/NAgni!M$57*100,"n.a."),"n.a.")</f>
        <v>n.a.</v>
      </c>
      <c r="N202" s="107" t="str">
        <f>IF(ISNUMBER(N184)=TRUE,IF(N184&gt;0,N184/NAgni!N$57*100,"n.a."),"n.a.")</f>
        <v>n.a.</v>
      </c>
      <c r="O202" s="107" t="str">
        <f>IF(ISNUMBER(O184)=TRUE,IF(O184&gt;0,O184/NAgni!O$57*100,"n.a."),"n.a.")</f>
        <v>n.a.</v>
      </c>
      <c r="P202" s="107" t="str">
        <f>IF(ISNUMBER(P184)=TRUE,IF(P184&gt;0,P184/NAgni!P$57*100,"n.a."),"n.a.")</f>
        <v>n.a.</v>
      </c>
      <c r="Q202" s="107" t="str">
        <f>IF(ISNUMBER(Q184)=TRUE,IF(Q184&gt;0,Q184/NAgni!Q$57*100,"n.a."),"n.a.")</f>
        <v>n.a.</v>
      </c>
      <c r="R202" s="107" t="str">
        <f>IF(ISNUMBER(R184)=TRUE,IF(R184&gt;0,R184/NAgni!R$57*100,"n.a."),"n.a.")</f>
        <v>n.a.</v>
      </c>
      <c r="S202" s="107" t="str">
        <f>IF(ISNUMBER(S184)=TRUE,IF(S184&gt;0,S184/NAgni!S$57*100,"n.a."),"n.a.")</f>
        <v>n.a.</v>
      </c>
      <c r="T202" s="107" t="str">
        <f>IF(ISNUMBER(T184)=TRUE,IF(T184&gt;0,T184/NAgni!T$57*100,"n.a."),"n.a.")</f>
        <v>n.a.</v>
      </c>
      <c r="U202" s="107" t="str">
        <f>IF(ISNUMBER(U184)=TRUE,IF(U184&gt;0,U184/NAgni!U$57*100,"n.a."),"n.a.")</f>
        <v>n.a.</v>
      </c>
      <c r="V202" s="107" t="str">
        <f>IF(ISNUMBER(V184)=TRUE,IF(V184&gt;0,V184/NAgni!V$57*100,"n.a."),"n.a.")</f>
        <v>n.a.</v>
      </c>
    </row>
    <row r="203" spans="1:22" x14ac:dyDescent="0.2">
      <c r="A203" s="44" t="s">
        <v>60</v>
      </c>
      <c r="B203" s="54" t="s">
        <v>296</v>
      </c>
      <c r="C203" s="107">
        <f>IF(ISNUMBER(C185)=TRUE,IF(C185&gt;0,C185/NAgni!C$57*100,"n.a."),"n.a.")</f>
        <v>11419.723866453505</v>
      </c>
      <c r="D203" s="107">
        <f>IF(ISNUMBER(D185)=TRUE,IF(D185&gt;0,D185/NAgni!D$57*100,"n.a."),"n.a.")</f>
        <v>12751.193170341607</v>
      </c>
      <c r="E203" s="107">
        <f>IF(ISNUMBER(E185)=TRUE,IF(E185&gt;0,E185/NAgni!E$57*100,"n.a."),"n.a.")</f>
        <v>14795.211231421057</v>
      </c>
      <c r="F203" s="107">
        <f>IF(ISNUMBER(F185)=TRUE,IF(F185&gt;0,F185/NAgni!F$57*100,"n.a."),"n.a.")</f>
        <v>14817.81722661224</v>
      </c>
      <c r="G203" s="107">
        <f>IF(ISNUMBER(G185)=TRUE,IF(G185&gt;0,G185/NAgni!G$57*100,"n.a."),"n.a.")</f>
        <v>13871.236052649783</v>
      </c>
      <c r="H203" s="107">
        <f>IF(ISNUMBER(H185)=TRUE,IF(H185&gt;0,H185/NAgni!H$57*100,"n.a."),"n.a.")</f>
        <v>12904.587065117807</v>
      </c>
      <c r="I203" s="107">
        <f>IF(ISNUMBER(I185)=TRUE,IF(I185&gt;0,I185/NAgni!I$57*100,"n.a."),"n.a.")</f>
        <v>13384.292327191377</v>
      </c>
      <c r="J203" s="107">
        <f>IF(ISNUMBER(J185)=TRUE,IF(J185&gt;0,J185/NAgni!J$57*100,"n.a."),"n.a.")</f>
        <v>12064.141480769447</v>
      </c>
      <c r="K203" s="107">
        <f>IF(ISNUMBER(K185)=TRUE,IF(K185&gt;0,K185/NAgni!K$57*100,"n.a."),"n.a.")</f>
        <v>10908.164710288513</v>
      </c>
      <c r="L203" s="107">
        <f>IF(ISNUMBER(L185)=TRUE,IF(L185&gt;0,L185/NAgni!L$57*100,"n.a."),"n.a.")</f>
        <v>10623.373438278633</v>
      </c>
      <c r="M203" s="107">
        <f>IF(ISNUMBER(M185)=TRUE,IF(M185&gt;0,M185/NAgni!M$57*100,"n.a."),"n.a.")</f>
        <v>9553.4762465712083</v>
      </c>
      <c r="N203" s="107">
        <f>IF(ISNUMBER(N185)=TRUE,IF(N185&gt;0,N185/NAgni!N$57*100,"n.a."),"n.a.")</f>
        <v>9038.9502304825655</v>
      </c>
      <c r="O203" s="107">
        <f>IF(ISNUMBER(O185)=TRUE,IF(O185&gt;0,O185/NAgni!O$57*100,"n.a."),"n.a.")</f>
        <v>10012.527845884873</v>
      </c>
      <c r="P203" s="107">
        <f>IF(ISNUMBER(P185)=TRUE,IF(P185&gt;0,P185/NAgni!P$57*100,"n.a."),"n.a.")</f>
        <v>10588.538278246548</v>
      </c>
      <c r="Q203" s="107">
        <f>IF(ISNUMBER(Q185)=TRUE,IF(Q185&gt;0,Q185/NAgni!Q$57*100,"n.a."),"n.a.")</f>
        <v>10274.811581904854</v>
      </c>
      <c r="R203" s="107">
        <f>IF(ISNUMBER(R185)=TRUE,IF(R185&gt;0,R185/NAgni!R$57*100,"n.a."),"n.a.")</f>
        <v>10329.670329670331</v>
      </c>
      <c r="S203" s="107">
        <f>IF(ISNUMBER(S185)=TRUE,IF(S185&gt;0,S185/NAgni!S$57*100,"n.a."),"n.a.")</f>
        <v>10516.678132924662</v>
      </c>
      <c r="T203" s="107">
        <f>IF(ISNUMBER(T185)=TRUE,IF(T185&gt;0,T185/NAgni!T$57*100,"n.a."),"n.a.")</f>
        <v>11658.746599177162</v>
      </c>
      <c r="U203" s="107">
        <f>IF(ISNUMBER(U185)=TRUE,IF(U185&gt;0,U185/NAgni!U$57*100,"n.a."),"n.a.")</f>
        <v>12363.073052848185</v>
      </c>
      <c r="V203" s="107">
        <f>IF(ISNUMBER(V185)=TRUE,IF(V185&gt;0,V185/NAgni!V$57*100,"n.a."),"n.a.")</f>
        <v>12293.13772402929</v>
      </c>
    </row>
    <row r="204" spans="1:22" x14ac:dyDescent="0.2">
      <c r="A204" s="44" t="s">
        <v>61</v>
      </c>
      <c r="B204" s="54" t="s">
        <v>17</v>
      </c>
      <c r="C204" s="107">
        <f>IF(ISNUMBER(C186)=TRUE,IF(C186&gt;0,C186/NAgni!C$57*100,"n.a."),"n.a.")</f>
        <v>2577.174010575181</v>
      </c>
      <c r="D204" s="107">
        <f>IF(ISNUMBER(D186)=TRUE,IF(D186&gt;0,D186/NAgni!D$57*100,"n.a."),"n.a.")</f>
        <v>2718.5651298674911</v>
      </c>
      <c r="E204" s="107">
        <f>IF(ISNUMBER(E186)=TRUE,IF(E186&gt;0,E186/NAgni!E$57*100,"n.a."),"n.a.")</f>
        <v>2649.6563353489519</v>
      </c>
      <c r="F204" s="107">
        <f>IF(ISNUMBER(F186)=TRUE,IF(F186&gt;0,F186/NAgni!F$57*100,"n.a."),"n.a.")</f>
        <v>2568.5814049547298</v>
      </c>
      <c r="G204" s="107">
        <f>IF(ISNUMBER(G186)=TRUE,IF(G186&gt;0,G186/NAgni!G$57*100,"n.a."),"n.a.")</f>
        <v>2534.84885044352</v>
      </c>
      <c r="H204" s="107">
        <f>IF(ISNUMBER(H186)=TRUE,IF(H186&gt;0,H186/NAgni!H$57*100,"n.a."),"n.a.")</f>
        <v>2450.8681952919615</v>
      </c>
      <c r="I204" s="107">
        <f>IF(ISNUMBER(I186)=TRUE,IF(I186&gt;0,I186/NAgni!I$57*100,"n.a."),"n.a.")</f>
        <v>2333.0223005769399</v>
      </c>
      <c r="J204" s="107">
        <f>IF(ISNUMBER(J186)=TRUE,IF(J186&gt;0,J186/NAgni!J$57*100,"n.a."),"n.a.")</f>
        <v>2324.5606334511549</v>
      </c>
      <c r="K204" s="107">
        <f>IF(ISNUMBER(K186)=TRUE,IF(K186&gt;0,K186/NAgni!K$57*100,"n.a."),"n.a.")</f>
        <v>2143.6264165053854</v>
      </c>
      <c r="L204" s="107">
        <f>IF(ISNUMBER(L186)=TRUE,IF(L186&gt;0,L186/NAgni!L$57*100,"n.a."),"n.a.")</f>
        <v>2072.3271236951891</v>
      </c>
      <c r="M204" s="107">
        <f>IF(ISNUMBER(M186)=TRUE,IF(M186&gt;0,M186/NAgni!M$57*100,"n.a."),"n.a.")</f>
        <v>2076.9330042311631</v>
      </c>
      <c r="N204" s="107">
        <f>IF(ISNUMBER(N186)=TRUE,IF(N186&gt;0,N186/NAgni!N$57*100,"n.a."),"n.a.")</f>
        <v>2087.6768046130587</v>
      </c>
      <c r="O204" s="107">
        <f>IF(ISNUMBER(O186)=TRUE,IF(O186&gt;0,O186/NAgni!O$57*100,"n.a."),"n.a.")</f>
        <v>2043.1792638482843</v>
      </c>
      <c r="P204" s="107">
        <f>IF(ISNUMBER(P186)=TRUE,IF(P186&gt;0,P186/NAgni!P$57*100,"n.a."),"n.a.")</f>
        <v>2070.8010165078608</v>
      </c>
      <c r="Q204" s="107">
        <f>IF(ISNUMBER(Q186)=TRUE,IF(Q186&gt;0,Q186/NAgni!Q$57*100,"n.a."),"n.a.")</f>
        <v>2086.262314045191</v>
      </c>
      <c r="R204" s="107">
        <f>IF(ISNUMBER(R186)=TRUE,IF(R186&gt;0,R186/NAgni!R$57*100,"n.a."),"n.a.")</f>
        <v>2220.7267833109017</v>
      </c>
      <c r="S204" s="107">
        <f>IF(ISNUMBER(S186)=TRUE,IF(S186&gt;0,S186/NAgni!S$57*100,"n.a."),"n.a.")</f>
        <v>2397.6308680345869</v>
      </c>
      <c r="T204" s="107">
        <f>IF(ISNUMBER(T186)=TRUE,IF(T186&gt;0,T186/NAgni!T$57*100,"n.a."),"n.a.")</f>
        <v>2422.4036809229497</v>
      </c>
      <c r="U204" s="107">
        <f>IF(ISNUMBER(U186)=TRUE,IF(U186&gt;0,U186/NAgni!U$57*100,"n.a."),"n.a.")</f>
        <v>2468.9797000003991</v>
      </c>
      <c r="V204" s="107">
        <f>IF(ISNUMBER(V186)=TRUE,IF(V186&gt;0,V186/NAgni!V$57*100,"n.a."),"n.a.")</f>
        <v>2440.3726279980165</v>
      </c>
    </row>
    <row r="205" spans="1:22" x14ac:dyDescent="0.2">
      <c r="A205" s="44">
        <v>6</v>
      </c>
      <c r="B205" s="54" t="s">
        <v>18</v>
      </c>
      <c r="C205" s="107" t="str">
        <f>IF(ISNUMBER(C187)=TRUE,IF(C187&gt;0,C187/NAgni!C$57*100,"n.a."),"n.a.")</f>
        <v>n.a.</v>
      </c>
      <c r="D205" s="107" t="str">
        <f>IF(ISNUMBER(D187)=TRUE,IF(D187&gt;0,D187/NAgni!D$57*100,"n.a."),"n.a.")</f>
        <v>n.a.</v>
      </c>
      <c r="E205" s="107" t="str">
        <f>IF(ISNUMBER(E187)=TRUE,IF(E187&gt;0,E187/NAgni!E$57*100,"n.a."),"n.a.")</f>
        <v>n.a.</v>
      </c>
      <c r="F205" s="107" t="str">
        <f>IF(ISNUMBER(F187)=TRUE,IF(F187&gt;0,F187/NAgni!F$57*100,"n.a."),"n.a.")</f>
        <v>n.a.</v>
      </c>
      <c r="G205" s="107" t="str">
        <f>IF(ISNUMBER(G187)=TRUE,IF(G187&gt;0,G187/NAgni!G$57*100,"n.a."),"n.a.")</f>
        <v>n.a.</v>
      </c>
      <c r="H205" s="107" t="str">
        <f>IF(ISNUMBER(H187)=TRUE,IF(H187&gt;0,H187/NAgni!H$57*100,"n.a."),"n.a.")</f>
        <v>n.a.</v>
      </c>
      <c r="I205" s="107" t="str">
        <f>IF(ISNUMBER(I187)=TRUE,IF(I187&gt;0,I187/NAgni!I$57*100,"n.a."),"n.a.")</f>
        <v>n.a.</v>
      </c>
      <c r="J205" s="107" t="str">
        <f>IF(ISNUMBER(J187)=TRUE,IF(J187&gt;0,J187/NAgni!J$57*100,"n.a."),"n.a.")</f>
        <v>n.a.</v>
      </c>
      <c r="K205" s="107" t="str">
        <f>IF(ISNUMBER(K187)=TRUE,IF(K187&gt;0,K187/NAgni!K$57*100,"n.a."),"n.a.")</f>
        <v>n.a.</v>
      </c>
      <c r="L205" s="107" t="str">
        <f>IF(ISNUMBER(L187)=TRUE,IF(L187&gt;0,L187/NAgni!L$57*100,"n.a."),"n.a.")</f>
        <v>n.a.</v>
      </c>
      <c r="M205" s="107" t="str">
        <f>IF(ISNUMBER(M187)=TRUE,IF(M187&gt;0,M187/NAgni!M$57*100,"n.a."),"n.a.")</f>
        <v>n.a.</v>
      </c>
      <c r="N205" s="107" t="str">
        <f>IF(ISNUMBER(N187)=TRUE,IF(N187&gt;0,N187/NAgni!N$57*100,"n.a."),"n.a.")</f>
        <v>n.a.</v>
      </c>
      <c r="O205" s="107" t="str">
        <f>IF(ISNUMBER(O187)=TRUE,IF(O187&gt;0,O187/NAgni!O$57*100,"n.a."),"n.a.")</f>
        <v>n.a.</v>
      </c>
      <c r="P205" s="107" t="str">
        <f>IF(ISNUMBER(P187)=TRUE,IF(P187&gt;0,P187/NAgni!P$57*100,"n.a."),"n.a.")</f>
        <v>n.a.</v>
      </c>
      <c r="Q205" s="107" t="str">
        <f>IF(ISNUMBER(Q187)=TRUE,IF(Q187&gt;0,Q187/NAgni!Q$57*100,"n.a."),"n.a.")</f>
        <v>n.a.</v>
      </c>
      <c r="R205" s="107" t="str">
        <f>IF(ISNUMBER(R187)=TRUE,IF(R187&gt;0,R187/NAgni!R$57*100,"n.a."),"n.a.")</f>
        <v>n.a.</v>
      </c>
      <c r="S205" s="107" t="str">
        <f>IF(ISNUMBER(S187)=TRUE,IF(S187&gt;0,S187/NAgni!S$57*100,"n.a."),"n.a.")</f>
        <v>n.a.</v>
      </c>
      <c r="T205" s="107" t="str">
        <f>IF(ISNUMBER(T187)=TRUE,IF(T187&gt;0,T187/NAgni!T$57*100,"n.a."),"n.a.")</f>
        <v>n.a.</v>
      </c>
      <c r="U205" s="107" t="str">
        <f>IF(ISNUMBER(U187)=TRUE,IF(U187&gt;0,U187/NAgni!U$57*100,"n.a."),"n.a.")</f>
        <v>n.a.</v>
      </c>
      <c r="V205" s="107" t="str">
        <f>IF(ISNUMBER(V187)=TRUE,IF(V187&gt;0,V187/NAgni!V$57*100,"n.a."),"n.a.")</f>
        <v>n.a.</v>
      </c>
    </row>
    <row r="206" spans="1:22" s="58" customFormat="1" ht="20.100000000000001" customHeight="1" x14ac:dyDescent="0.2">
      <c r="A206" s="55"/>
      <c r="B206" s="56" t="s">
        <v>3</v>
      </c>
      <c r="C206" s="57">
        <f>IF(ISNUMBER(C188)=TRUE,IF(C188&gt;0,C188/NAgni!C$57*100,"n.a."),"n.a.")</f>
        <v>8950.6417756568299</v>
      </c>
      <c r="D206" s="57">
        <f>IF(ISNUMBER(D188)=TRUE,IF(D188&gt;0,D188/NAgni!D$57*100,"n.a."),"n.a.")</f>
        <v>8906.3624561288616</v>
      </c>
      <c r="E206" s="57">
        <f>IF(ISNUMBER(E188)=TRUE,IF(E188&gt;0,E188/NAgni!E$57*100,"n.a."),"n.a.")</f>
        <v>9356.0876445993435</v>
      </c>
      <c r="F206" s="57">
        <f>IF(ISNUMBER(F188)=TRUE,IF(F188&gt;0,F188/NAgni!F$57*100,"n.a."),"n.a.")</f>
        <v>9153.4685704674521</v>
      </c>
      <c r="G206" s="57">
        <f>IF(ISNUMBER(G188)=TRUE,IF(G188&gt;0,G188/NAgni!G$57*100,"n.a."),"n.a.")</f>
        <v>9503.2368961208867</v>
      </c>
      <c r="H206" s="57">
        <f>IF(ISNUMBER(H188)=TRUE,IF(H188&gt;0,H188/NAgni!H$57*100,"n.a."),"n.a.")</f>
        <v>8551.4409930537495</v>
      </c>
      <c r="I206" s="57">
        <f>IF(ISNUMBER(I188)=TRUE,IF(I188&gt;0,I188/NAgni!I$57*100,"n.a."),"n.a.")</f>
        <v>8024.9677658777582</v>
      </c>
      <c r="J206" s="57">
        <f>IF(ISNUMBER(J188)=TRUE,IF(J188&gt;0,J188/NAgni!J$57*100,"n.a."),"n.a.")</f>
        <v>7911.5679698255744</v>
      </c>
      <c r="K206" s="57">
        <f>IF(ISNUMBER(K188)=TRUE,IF(K188&gt;0,K188/NAgni!K$57*100,"n.a."),"n.a.")</f>
        <v>7312.1071155951267</v>
      </c>
      <c r="L206" s="57">
        <f>IF(ISNUMBER(L188)=TRUE,IF(L188&gt;0,L188/NAgni!L$57*100,"n.a."),"n.a.")</f>
        <v>7037.3636295858223</v>
      </c>
      <c r="M206" s="57">
        <f>IF(ISNUMBER(M188)=TRUE,IF(M188&gt;0,M188/NAgni!M$57*100,"n.a."),"n.a.")</f>
        <v>7121.4280214214468</v>
      </c>
      <c r="N206" s="57">
        <f>IF(ISNUMBER(N188)=TRUE,IF(N188&gt;0,N188/NAgni!N$57*100,"n.a."),"n.a.")</f>
        <v>7339.1262570944291</v>
      </c>
      <c r="O206" s="57">
        <f>IF(ISNUMBER(O188)=TRUE,IF(O188&gt;0,O188/NAgni!O$57*100,"n.a."),"n.a.")</f>
        <v>7358.9125170776088</v>
      </c>
      <c r="P206" s="57">
        <f>IF(ISNUMBER(P188)=TRUE,IF(P188&gt;0,P188/NAgni!P$57*100,"n.a."),"n.a.")</f>
        <v>7427.8570259781118</v>
      </c>
      <c r="Q206" s="57">
        <f>IF(ISNUMBER(Q188)=TRUE,IF(Q188&gt;0,Q188/NAgni!Q$57*100,"n.a."),"n.a.")</f>
        <v>7788.1427657062286</v>
      </c>
      <c r="R206" s="57">
        <f>IF(ISNUMBER(R188)=TRUE,IF(R188&gt;0,R188/NAgni!R$57*100,"n.a."),"n.a.")</f>
        <v>8164.879112888565</v>
      </c>
      <c r="S206" s="57">
        <f>IF(ISNUMBER(S188)=TRUE,IF(S188&gt;0,S188/NAgni!S$57*100,"n.a."),"n.a.")</f>
        <v>8789.2793048619824</v>
      </c>
      <c r="T206" s="57">
        <f>IF(ISNUMBER(T188)=TRUE,IF(T188&gt;0,T188/NAgni!T$57*100,"n.a."),"n.a.")</f>
        <v>8780.0872572903536</v>
      </c>
      <c r="U206" s="57">
        <f>IF(ISNUMBER(U188)=TRUE,IF(U188&gt;0,U188/NAgni!U$57*100,"n.a."),"n.a.")</f>
        <v>8838.4167776907962</v>
      </c>
      <c r="V206" s="57">
        <f>IF(ISNUMBER(V188)=TRUE,IF(V188&gt;0,V188/NAgni!V$57*100,"n.a."),"n.a.")</f>
        <v>8954.2035731457763</v>
      </c>
    </row>
    <row r="207" spans="1:22" x14ac:dyDescent="0.2">
      <c r="A207" s="98" t="s">
        <v>309</v>
      </c>
      <c r="B207" s="50"/>
    </row>
  </sheetData>
  <phoneticPr fontId="19" type="noConversion"/>
  <pageMargins left="0.74803149606299202" right="0.74803149606299202" top="0.98425196850393704" bottom="0.98425196850393704" header="0.511811023622047" footer="0.511811023622047"/>
  <pageSetup scale="54" orientation="landscape" r:id="rId1"/>
  <headerFooter alignWithMargins="0"/>
  <rowBreaks count="5" manualBreakCount="5">
    <brk id="34" max="16383" man="1"/>
    <brk id="69" max="21" man="1"/>
    <brk id="103" max="21" man="1"/>
    <brk id="138" max="21" man="1"/>
    <brk id="172"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tint="0.39997558519241921"/>
  </sheetPr>
  <dimension ref="A1:AJ323"/>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RowHeight="12.75" x14ac:dyDescent="0.2"/>
  <cols>
    <col min="1" max="1" width="5.7109375" style="1" customWidth="1"/>
    <col min="2" max="2" width="42.140625" bestFit="1" customWidth="1"/>
    <col min="3" max="6" width="9.28515625" customWidth="1"/>
    <col min="7" max="14" width="9.28515625" bestFit="1" customWidth="1"/>
  </cols>
  <sheetData>
    <row r="1" spans="1:36" s="23" customFormat="1" ht="20.100000000000001" customHeight="1" x14ac:dyDescent="0.2">
      <c r="A1" s="178" t="str">
        <f>Index!A46</f>
        <v>Table 3m   Employment by industry, numbers, FY2000-FY2019</v>
      </c>
    </row>
    <row r="2" spans="1:36" s="23" customFormat="1" ht="20.100000000000001" customHeight="1" x14ac:dyDescent="0.2">
      <c r="A2" s="13"/>
      <c r="B2" s="13" t="s">
        <v>219</v>
      </c>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34" t="str">
        <f>NAgni!T2</f>
        <v>FY17</v>
      </c>
      <c r="U2" s="34" t="str">
        <f>NAgni!U2</f>
        <v>FY18</v>
      </c>
      <c r="V2" s="34" t="str">
        <f>NAgni!V2</f>
        <v>FY19</v>
      </c>
      <c r="W2" s="34" t="str">
        <f>NAgni!W2</f>
        <v>FY20</v>
      </c>
      <c r="X2" s="34" t="str">
        <f>NAgni!X2</f>
        <v>FY21</v>
      </c>
      <c r="Y2" s="34" t="str">
        <f>NAgni!Y2</f>
        <v>FY22</v>
      </c>
      <c r="Z2" s="34" t="str">
        <f>NAgni!Z2</f>
        <v>FY23</v>
      </c>
      <c r="AA2" s="34" t="str">
        <f>NAgni!AA2</f>
        <v>FY24</v>
      </c>
      <c r="AB2" s="34" t="str">
        <f>NAgni!AB2</f>
        <v>FY25</v>
      </c>
      <c r="AC2" s="34" t="str">
        <f>NAgni!AC2</f>
        <v>FY26</v>
      </c>
      <c r="AD2" s="34" t="str">
        <f>NAgni!AD2</f>
        <v>FY27</v>
      </c>
      <c r="AE2" s="34" t="str">
        <f>NAgni!AE2</f>
        <v>FY28</v>
      </c>
      <c r="AF2" s="34" t="str">
        <f>NAgni!AF2</f>
        <v>FY29</v>
      </c>
      <c r="AG2" s="34" t="str">
        <f>NAgni!AG2</f>
        <v>FY30</v>
      </c>
      <c r="AH2" s="34" t="str">
        <f>NAgni!AH2</f>
        <v>FY31</v>
      </c>
      <c r="AI2" s="34" t="str">
        <f>NAgni!AI2</f>
        <v>FY32</v>
      </c>
      <c r="AJ2" s="34" t="str">
        <f>NAgni!AJ2</f>
        <v>FY33</v>
      </c>
    </row>
    <row r="3" spans="1:36" ht="20.100000000000001" customHeight="1" x14ac:dyDescent="0.2">
      <c r="A3" s="1" t="s">
        <v>272</v>
      </c>
      <c r="B3" t="s">
        <v>273</v>
      </c>
      <c r="C3" s="107">
        <v>58.261001586914063</v>
      </c>
      <c r="D3" s="107">
        <v>81.761001586914063</v>
      </c>
      <c r="E3" s="107">
        <v>102.88600158691406</v>
      </c>
      <c r="F3" s="107">
        <v>123.63600158691406</v>
      </c>
      <c r="G3" s="107">
        <v>129.63600158691406</v>
      </c>
      <c r="H3" s="107">
        <v>140.26100158691406</v>
      </c>
      <c r="I3" s="107">
        <v>136.76100158691406</v>
      </c>
      <c r="J3" s="107">
        <v>119.38600158691406</v>
      </c>
      <c r="K3" s="107">
        <v>97.261001586914063</v>
      </c>
      <c r="L3" s="107">
        <v>92.511001586914063</v>
      </c>
      <c r="M3" s="107">
        <v>94.636001586914063</v>
      </c>
      <c r="N3" s="107">
        <v>81.511001586914063</v>
      </c>
      <c r="O3" s="107">
        <v>68.011001586914063</v>
      </c>
      <c r="P3" s="107">
        <v>63.511001586914063</v>
      </c>
      <c r="Q3" s="107">
        <v>79.886001586914063</v>
      </c>
      <c r="R3" s="107">
        <v>94.386001586914063</v>
      </c>
      <c r="S3" s="107">
        <v>117.88600158691406</v>
      </c>
      <c r="T3" s="107">
        <v>119.13600158691406</v>
      </c>
      <c r="U3" s="107">
        <v>122.38600158691406</v>
      </c>
      <c r="V3" s="107">
        <v>111.51100158691406</v>
      </c>
    </row>
    <row r="4" spans="1:36" x14ac:dyDescent="0.2">
      <c r="A4" s="1" t="s">
        <v>274</v>
      </c>
      <c r="B4" s="33" t="s">
        <v>275</v>
      </c>
      <c r="C4" s="107">
        <v>109.01000213623047</v>
      </c>
      <c r="D4" s="107">
        <v>143.88499450683594</v>
      </c>
      <c r="E4" s="107">
        <v>120.38500213623047</v>
      </c>
      <c r="F4" s="107">
        <v>97.760002136230469</v>
      </c>
      <c r="G4" s="107">
        <v>99.260002136230469</v>
      </c>
      <c r="H4" s="107">
        <v>103.76000213623047</v>
      </c>
      <c r="I4" s="107">
        <v>106.26000213623047</v>
      </c>
      <c r="J4" s="107">
        <v>110.76000213623047</v>
      </c>
      <c r="K4" s="107">
        <v>102.51000213623047</v>
      </c>
      <c r="L4" s="107">
        <v>95.635002136230469</v>
      </c>
      <c r="M4" s="107">
        <v>92.260002136230469</v>
      </c>
      <c r="N4" s="107">
        <v>86.510002136230469</v>
      </c>
      <c r="O4" s="107">
        <v>84.510002136230469</v>
      </c>
      <c r="P4" s="107">
        <v>81.260002136230469</v>
      </c>
      <c r="Q4" s="107">
        <v>84.010002136230469</v>
      </c>
      <c r="R4" s="107">
        <v>78.510002136230469</v>
      </c>
      <c r="S4" s="107">
        <v>85.635002136230469</v>
      </c>
      <c r="T4" s="107">
        <v>91.760002136230469</v>
      </c>
      <c r="U4" s="107">
        <v>92.010002136230469</v>
      </c>
      <c r="V4" s="107">
        <v>87.260002136230469</v>
      </c>
    </row>
    <row r="5" spans="1:36" x14ac:dyDescent="0.2">
      <c r="A5" s="1" t="s">
        <v>19</v>
      </c>
      <c r="B5" s="33" t="s">
        <v>276</v>
      </c>
      <c r="C5" s="107">
        <v>166.5</v>
      </c>
      <c r="D5" s="107">
        <v>158.5</v>
      </c>
      <c r="E5" s="107">
        <v>161</v>
      </c>
      <c r="F5" s="107">
        <v>110.25</v>
      </c>
      <c r="G5" s="107">
        <v>101.25</v>
      </c>
      <c r="H5" s="107">
        <v>128.25</v>
      </c>
      <c r="I5" s="107">
        <v>106.5</v>
      </c>
      <c r="J5" s="107">
        <v>95.25</v>
      </c>
      <c r="K5" s="107">
        <v>93</v>
      </c>
      <c r="L5" s="107">
        <v>85</v>
      </c>
      <c r="M5" s="107">
        <v>82.75</v>
      </c>
      <c r="N5" s="107">
        <v>95</v>
      </c>
      <c r="O5" s="107">
        <v>100.75</v>
      </c>
      <c r="P5" s="107">
        <v>96.25</v>
      </c>
      <c r="Q5" s="107">
        <v>81</v>
      </c>
      <c r="R5" s="107">
        <v>68.5</v>
      </c>
      <c r="S5" s="107">
        <v>62.75</v>
      </c>
      <c r="T5" s="107">
        <v>65.583335876464844</v>
      </c>
      <c r="U5" s="107">
        <v>69.583335876464844</v>
      </c>
      <c r="V5" s="107">
        <v>69.75</v>
      </c>
    </row>
    <row r="6" spans="1:36" x14ac:dyDescent="0.2">
      <c r="A6" s="1" t="s">
        <v>20</v>
      </c>
      <c r="B6" t="s">
        <v>22</v>
      </c>
      <c r="C6" s="107">
        <v>626.77301025390625</v>
      </c>
      <c r="D6" s="107">
        <v>560.27301025390625</v>
      </c>
      <c r="E6" s="107">
        <v>452.27301025390625</v>
      </c>
      <c r="F6" s="107">
        <v>155.77299499511719</v>
      </c>
      <c r="G6" s="107">
        <v>171.02299499511719</v>
      </c>
      <c r="H6" s="107">
        <v>253.27299499511719</v>
      </c>
      <c r="I6" s="107">
        <v>200.64799499511719</v>
      </c>
      <c r="J6" s="107">
        <v>218.64799499511719</v>
      </c>
      <c r="K6" s="107">
        <v>231.64799499511719</v>
      </c>
      <c r="L6" s="107">
        <v>177.89799499511719</v>
      </c>
      <c r="M6" s="107">
        <v>168.14799499511719</v>
      </c>
      <c r="N6" s="107">
        <v>162.02299499511719</v>
      </c>
      <c r="O6" s="107">
        <v>158.77299499511719</v>
      </c>
      <c r="P6" s="107">
        <v>156.77299499511719</v>
      </c>
      <c r="Q6" s="107">
        <v>169.02299499511719</v>
      </c>
      <c r="R6" s="107">
        <v>173.52299499511719</v>
      </c>
      <c r="S6" s="107">
        <v>167.14799499511719</v>
      </c>
      <c r="T6" s="107">
        <v>161.43966674804688</v>
      </c>
      <c r="U6" s="107">
        <v>160.02299499511719</v>
      </c>
      <c r="V6" s="107">
        <v>160.93966674804688</v>
      </c>
    </row>
    <row r="7" spans="1:36" x14ac:dyDescent="0.2">
      <c r="A7" s="1" t="s">
        <v>21</v>
      </c>
      <c r="B7" t="s">
        <v>277</v>
      </c>
      <c r="C7" s="107">
        <v>103</v>
      </c>
      <c r="D7" s="107">
        <v>102</v>
      </c>
      <c r="E7" s="107">
        <v>111</v>
      </c>
      <c r="F7" s="107">
        <v>114.5</v>
      </c>
      <c r="G7" s="107">
        <v>120</v>
      </c>
      <c r="H7" s="107">
        <v>129.75</v>
      </c>
      <c r="I7" s="107">
        <v>128.25</v>
      </c>
      <c r="J7" s="107">
        <v>125.75</v>
      </c>
      <c r="K7" s="107">
        <v>123</v>
      </c>
      <c r="L7" s="107">
        <v>121.75</v>
      </c>
      <c r="M7" s="107">
        <v>140.5</v>
      </c>
      <c r="N7" s="107">
        <v>144</v>
      </c>
      <c r="O7" s="107">
        <v>133</v>
      </c>
      <c r="P7" s="107">
        <v>130.25</v>
      </c>
      <c r="Q7" s="107">
        <v>244.5</v>
      </c>
      <c r="R7" s="107">
        <v>245</v>
      </c>
      <c r="S7" s="107">
        <v>244.5</v>
      </c>
      <c r="T7" s="107">
        <v>252.25</v>
      </c>
      <c r="U7" s="107">
        <v>294.75</v>
      </c>
      <c r="V7" s="107">
        <v>284</v>
      </c>
    </row>
    <row r="8" spans="1:36" x14ac:dyDescent="0.2">
      <c r="A8" s="1" t="s">
        <v>23</v>
      </c>
      <c r="B8" t="s">
        <v>278</v>
      </c>
      <c r="C8" s="107">
        <v>0</v>
      </c>
      <c r="D8" s="107">
        <v>0</v>
      </c>
      <c r="E8" s="107">
        <v>0</v>
      </c>
      <c r="F8" s="107">
        <v>0</v>
      </c>
      <c r="G8" s="107">
        <v>0</v>
      </c>
      <c r="H8" s="107">
        <v>0</v>
      </c>
      <c r="I8" s="107">
        <v>0</v>
      </c>
      <c r="J8" s="107">
        <v>0</v>
      </c>
      <c r="K8" s="107">
        <v>0</v>
      </c>
      <c r="L8" s="107">
        <v>0</v>
      </c>
      <c r="M8" s="107">
        <v>0</v>
      </c>
      <c r="N8" s="107">
        <v>0</v>
      </c>
      <c r="O8" s="107">
        <v>0</v>
      </c>
      <c r="P8" s="107">
        <v>0</v>
      </c>
      <c r="Q8" s="107">
        <v>0</v>
      </c>
      <c r="R8" s="107">
        <v>0</v>
      </c>
      <c r="S8" s="107">
        <v>0</v>
      </c>
      <c r="T8" s="107">
        <v>0</v>
      </c>
      <c r="U8" s="107">
        <v>0</v>
      </c>
      <c r="V8" s="107">
        <v>0</v>
      </c>
    </row>
    <row r="9" spans="1:36" x14ac:dyDescent="0.2">
      <c r="A9" s="1" t="s">
        <v>24</v>
      </c>
      <c r="B9" t="s">
        <v>25</v>
      </c>
      <c r="C9" s="107">
        <v>1079.89697265625</v>
      </c>
      <c r="D9" s="107">
        <v>1448.02197265625</v>
      </c>
      <c r="E9" s="107">
        <v>1755.39697265625</v>
      </c>
      <c r="F9" s="107">
        <v>1873.52197265625</v>
      </c>
      <c r="G9" s="107">
        <v>1821.77197265625</v>
      </c>
      <c r="H9" s="107">
        <v>1897.14697265625</v>
      </c>
      <c r="I9" s="107">
        <v>1529.64697265625</v>
      </c>
      <c r="J9" s="107">
        <v>1250.52197265625</v>
      </c>
      <c r="K9" s="107">
        <v>939.02197265625</v>
      </c>
      <c r="L9" s="107">
        <v>760.77197265625</v>
      </c>
      <c r="M9" s="107">
        <v>592.52197265625</v>
      </c>
      <c r="N9" s="107">
        <v>529.27197265625</v>
      </c>
      <c r="O9" s="107">
        <v>558.52197265625</v>
      </c>
      <c r="P9" s="107">
        <v>604.64697265625</v>
      </c>
      <c r="Q9" s="107">
        <v>723.39697265625</v>
      </c>
      <c r="R9" s="107">
        <v>792.89697265625</v>
      </c>
      <c r="S9" s="107">
        <v>865.02197265625</v>
      </c>
      <c r="T9" s="107">
        <v>1065.89697265625</v>
      </c>
      <c r="U9" s="107">
        <v>1063.688720703125</v>
      </c>
      <c r="V9" s="107">
        <v>1083.8553466796875</v>
      </c>
    </row>
    <row r="10" spans="1:36" x14ac:dyDescent="0.2">
      <c r="A10" s="1" t="s">
        <v>26</v>
      </c>
      <c r="B10" t="s">
        <v>279</v>
      </c>
      <c r="C10" s="107">
        <v>1567.7320556640625</v>
      </c>
      <c r="D10" s="107">
        <v>1649.7320556640625</v>
      </c>
      <c r="E10" s="107">
        <v>1583.6070556640625</v>
      </c>
      <c r="F10" s="107">
        <v>1536.2320556640625</v>
      </c>
      <c r="G10" s="107">
        <v>1525.9820556640625</v>
      </c>
      <c r="H10" s="107">
        <v>1615.2320556640625</v>
      </c>
      <c r="I10" s="107">
        <v>1552.3570556640625</v>
      </c>
      <c r="J10" s="107">
        <v>1489.7320556640625</v>
      </c>
      <c r="K10" s="107">
        <v>1486.1070556640625</v>
      </c>
      <c r="L10" s="107">
        <v>1425.2320556640625</v>
      </c>
      <c r="M10" s="107">
        <v>1388.4820556640625</v>
      </c>
      <c r="N10" s="107">
        <v>1396.2320556640625</v>
      </c>
      <c r="O10" s="107">
        <v>1409.1903076171875</v>
      </c>
      <c r="P10" s="107">
        <v>1457.6070556640625</v>
      </c>
      <c r="Q10" s="107">
        <v>1472.773681640625</v>
      </c>
      <c r="R10" s="107">
        <v>1523.023681640625</v>
      </c>
      <c r="S10" s="107">
        <v>1594.1070556640625</v>
      </c>
      <c r="T10" s="107">
        <v>1666.5653076171875</v>
      </c>
      <c r="U10" s="107">
        <v>1718.898681640625</v>
      </c>
      <c r="V10" s="107">
        <v>1674.273681640625</v>
      </c>
    </row>
    <row r="11" spans="1:36" x14ac:dyDescent="0.2">
      <c r="A11" s="1" t="s">
        <v>27</v>
      </c>
      <c r="B11" t="s">
        <v>280</v>
      </c>
      <c r="C11" s="107">
        <v>425.06600952148438</v>
      </c>
      <c r="D11" s="107">
        <v>465.19100952148438</v>
      </c>
      <c r="E11" s="107">
        <v>439.94100952148438</v>
      </c>
      <c r="F11" s="107">
        <v>431.19100952148438</v>
      </c>
      <c r="G11" s="107">
        <v>463.44100952148438</v>
      </c>
      <c r="H11" s="107">
        <v>540.19097900390625</v>
      </c>
      <c r="I11" s="107">
        <v>540.94097900390625</v>
      </c>
      <c r="J11" s="107">
        <v>590.94097900390625</v>
      </c>
      <c r="K11" s="107">
        <v>617.31597900390625</v>
      </c>
      <c r="L11" s="107">
        <v>585.06597900390625</v>
      </c>
      <c r="M11" s="107">
        <v>579.81597900390625</v>
      </c>
      <c r="N11" s="107">
        <v>650.06597900390625</v>
      </c>
      <c r="O11" s="107">
        <v>677.44097900390625</v>
      </c>
      <c r="P11" s="107">
        <v>747.44097900390625</v>
      </c>
      <c r="Q11" s="107">
        <v>758.81597900390625</v>
      </c>
      <c r="R11" s="107">
        <v>814.94097900390625</v>
      </c>
      <c r="S11" s="107">
        <v>850.56597900390625</v>
      </c>
      <c r="T11" s="107">
        <v>801.77435302734375</v>
      </c>
      <c r="U11" s="107">
        <v>760.982666015625</v>
      </c>
      <c r="V11" s="107">
        <v>701.56597900390625</v>
      </c>
    </row>
    <row r="12" spans="1:36" x14ac:dyDescent="0.2">
      <c r="A12" s="1" t="s">
        <v>28</v>
      </c>
      <c r="B12" t="s">
        <v>281</v>
      </c>
      <c r="C12" s="107">
        <v>1152.7020263671875</v>
      </c>
      <c r="D12" s="107">
        <v>1122.2020263671875</v>
      </c>
      <c r="E12" s="107">
        <v>1170.9520263671875</v>
      </c>
      <c r="F12" s="107">
        <v>1257.0770263671875</v>
      </c>
      <c r="G12" s="107">
        <v>1289.8270263671875</v>
      </c>
      <c r="H12" s="107">
        <v>1534.0770263671875</v>
      </c>
      <c r="I12" s="107">
        <v>1692.7020263671875</v>
      </c>
      <c r="J12" s="107">
        <v>1639.7020263671875</v>
      </c>
      <c r="K12" s="107">
        <v>1564.8270263671875</v>
      </c>
      <c r="L12" s="107">
        <v>1471.2020263671875</v>
      </c>
      <c r="M12" s="107">
        <v>1489.2020263671875</v>
      </c>
      <c r="N12" s="107">
        <v>1478.9520263671875</v>
      </c>
      <c r="O12" s="107">
        <v>1557.11865234375</v>
      </c>
      <c r="P12" s="107">
        <v>1586.7852783203125</v>
      </c>
      <c r="Q12" s="107">
        <v>1587.4520263671875</v>
      </c>
      <c r="R12" s="107">
        <v>1747.49365234375</v>
      </c>
      <c r="S12" s="107">
        <v>1842.2020263671875</v>
      </c>
      <c r="T12" s="107">
        <v>1838.7020263671875</v>
      </c>
      <c r="U12" s="107">
        <v>1867.7852783203125</v>
      </c>
      <c r="V12" s="107">
        <v>1763.6602783203125</v>
      </c>
    </row>
    <row r="13" spans="1:36" x14ac:dyDescent="0.2">
      <c r="A13" s="1" t="s">
        <v>29</v>
      </c>
      <c r="B13" t="s">
        <v>282</v>
      </c>
      <c r="C13" s="107">
        <v>150.76699829101563</v>
      </c>
      <c r="D13" s="107">
        <v>159.76699829101563</v>
      </c>
      <c r="E13" s="107">
        <v>161.76699829101563</v>
      </c>
      <c r="F13" s="107">
        <v>153.76699829101563</v>
      </c>
      <c r="G13" s="107">
        <v>164.76699829101563</v>
      </c>
      <c r="H13" s="107">
        <v>153.01699829101563</v>
      </c>
      <c r="I13" s="107">
        <v>154.51699829101563</v>
      </c>
      <c r="J13" s="107">
        <v>165.26699829101563</v>
      </c>
      <c r="K13" s="107">
        <v>170.26699829101563</v>
      </c>
      <c r="L13" s="107">
        <v>235.39199829101563</v>
      </c>
      <c r="M13" s="107">
        <v>168.76699829101563</v>
      </c>
      <c r="N13" s="107">
        <v>174.18367004394531</v>
      </c>
      <c r="O13" s="107">
        <v>173.43367004394531</v>
      </c>
      <c r="P13" s="107">
        <v>163.68367004394531</v>
      </c>
      <c r="Q13" s="107">
        <v>153.51699829101563</v>
      </c>
      <c r="R13" s="107">
        <v>155.26699829101563</v>
      </c>
      <c r="S13" s="107">
        <v>153.35032653808594</v>
      </c>
      <c r="T13" s="107">
        <v>167.26699829101563</v>
      </c>
      <c r="U13" s="107">
        <v>172.51699829101563</v>
      </c>
      <c r="V13" s="107">
        <v>186.93367004394531</v>
      </c>
    </row>
    <row r="14" spans="1:36" x14ac:dyDescent="0.2">
      <c r="A14" s="1" t="s">
        <v>31</v>
      </c>
      <c r="B14" t="s">
        <v>310</v>
      </c>
      <c r="C14" s="107">
        <v>140.01300048828125</v>
      </c>
      <c r="D14" s="107">
        <v>162.38800048828125</v>
      </c>
      <c r="E14" s="107">
        <v>173.38800048828125</v>
      </c>
      <c r="F14" s="107">
        <v>156.76300048828125</v>
      </c>
      <c r="G14" s="107">
        <v>145.51300048828125</v>
      </c>
      <c r="H14" s="107">
        <v>147.01300048828125</v>
      </c>
      <c r="I14" s="107">
        <v>151.01300048828125</v>
      </c>
      <c r="J14" s="107">
        <v>148.51300048828125</v>
      </c>
      <c r="K14" s="107">
        <v>119.01300048828125</v>
      </c>
      <c r="L14" s="107">
        <v>112.01300048828125</v>
      </c>
      <c r="M14" s="107">
        <v>103.76300048828125</v>
      </c>
      <c r="N14" s="107">
        <v>101.01300048828125</v>
      </c>
      <c r="O14" s="107">
        <v>95.01300048828125</v>
      </c>
      <c r="P14" s="107">
        <v>92.01300048828125</v>
      </c>
      <c r="Q14" s="107">
        <v>96.26300048828125</v>
      </c>
      <c r="R14" s="107">
        <v>90.76300048828125</v>
      </c>
      <c r="S14" s="107">
        <v>96.01300048828125</v>
      </c>
      <c r="T14" s="107">
        <v>98.26300048828125</v>
      </c>
      <c r="U14" s="107">
        <v>103.01300048828125</v>
      </c>
      <c r="V14" s="107">
        <v>129.76300048828125</v>
      </c>
    </row>
    <row r="15" spans="1:36" x14ac:dyDescent="0.2">
      <c r="A15" s="1" t="s">
        <v>32</v>
      </c>
      <c r="B15" t="s">
        <v>283</v>
      </c>
      <c r="C15" s="107">
        <v>161.78399658203125</v>
      </c>
      <c r="D15" s="107">
        <v>158.78399658203125</v>
      </c>
      <c r="E15" s="107">
        <v>105.90899658203125</v>
      </c>
      <c r="F15" s="107">
        <v>131.40899658203125</v>
      </c>
      <c r="G15" s="107">
        <v>135.78399658203125</v>
      </c>
      <c r="H15" s="107">
        <v>133.78399658203125</v>
      </c>
      <c r="I15" s="107">
        <v>133.90899658203125</v>
      </c>
      <c r="J15" s="107">
        <v>131.90899658203125</v>
      </c>
      <c r="K15" s="107">
        <v>124.78399658203125</v>
      </c>
      <c r="L15" s="107">
        <v>113.78399658203125</v>
      </c>
      <c r="M15" s="107">
        <v>120.53399658203125</v>
      </c>
      <c r="N15" s="107">
        <v>122.40899658203125</v>
      </c>
      <c r="O15" s="107">
        <v>125.53399658203125</v>
      </c>
      <c r="P15" s="107">
        <v>133.03399658203125</v>
      </c>
      <c r="Q15" s="107">
        <v>141.53399658203125</v>
      </c>
      <c r="R15" s="107">
        <v>168.15899658203125</v>
      </c>
      <c r="S15" s="107">
        <v>177.78399658203125</v>
      </c>
      <c r="T15" s="107">
        <v>182.90899658203125</v>
      </c>
      <c r="U15" s="107">
        <v>202.45066833496094</v>
      </c>
      <c r="V15" s="107">
        <v>200.03399658203125</v>
      </c>
    </row>
    <row r="16" spans="1:36" x14ac:dyDescent="0.2">
      <c r="A16" s="1" t="s">
        <v>34</v>
      </c>
      <c r="B16" s="54" t="s">
        <v>284</v>
      </c>
      <c r="C16" s="107">
        <v>136.69500732421875</v>
      </c>
      <c r="D16" s="107">
        <v>121.69499969482422</v>
      </c>
      <c r="E16" s="107">
        <v>103.94499969482422</v>
      </c>
      <c r="F16" s="107">
        <v>113.56999969482422</v>
      </c>
      <c r="G16" s="107">
        <v>108.81999969482422</v>
      </c>
      <c r="H16" s="107">
        <v>102.94499969482422</v>
      </c>
      <c r="I16" s="107">
        <v>106.56999969482422</v>
      </c>
      <c r="J16" s="107">
        <v>102.81999969482422</v>
      </c>
      <c r="K16" s="107">
        <v>103.31999969482422</v>
      </c>
      <c r="L16" s="107">
        <v>90.319999694824219</v>
      </c>
      <c r="M16" s="107">
        <v>91.569999694824219</v>
      </c>
      <c r="N16" s="107">
        <v>88.819999694824219</v>
      </c>
      <c r="O16" s="107">
        <v>91.944999694824219</v>
      </c>
      <c r="P16" s="107">
        <v>90.444999694824219</v>
      </c>
      <c r="Q16" s="107">
        <v>94.069999694824219</v>
      </c>
      <c r="R16" s="107">
        <v>112.81999969482422</v>
      </c>
      <c r="S16" s="107">
        <v>127.69499969482422</v>
      </c>
      <c r="T16" s="107">
        <v>117.06999969482422</v>
      </c>
      <c r="U16" s="107">
        <v>123.44499969482422</v>
      </c>
      <c r="V16" s="107">
        <v>133.82000732421875</v>
      </c>
    </row>
    <row r="17" spans="1:22" x14ac:dyDescent="0.2">
      <c r="A17" s="1" t="s">
        <v>36</v>
      </c>
      <c r="B17" s="54" t="s">
        <v>285</v>
      </c>
      <c r="C17" s="107">
        <v>168.32699584960938</v>
      </c>
      <c r="D17" s="107">
        <v>198.32699584960938</v>
      </c>
      <c r="E17" s="107">
        <v>199.32699584960938</v>
      </c>
      <c r="F17" s="107">
        <v>241.20199584960938</v>
      </c>
      <c r="G17" s="107">
        <v>244.32699584960938</v>
      </c>
      <c r="H17" s="107">
        <v>234.32699584960938</v>
      </c>
      <c r="I17" s="107">
        <v>266.45199584960938</v>
      </c>
      <c r="J17" s="107">
        <v>260.70199584960938</v>
      </c>
      <c r="K17" s="107">
        <v>244.82699584960938</v>
      </c>
      <c r="L17" s="107">
        <v>212.20199584960938</v>
      </c>
      <c r="M17" s="107">
        <v>205.95199584960938</v>
      </c>
      <c r="N17" s="107">
        <v>207.07699584960938</v>
      </c>
      <c r="O17" s="107">
        <v>217.45199584960938</v>
      </c>
      <c r="P17" s="107">
        <v>229.07699584960938</v>
      </c>
      <c r="Q17" s="107">
        <v>251.82699584960938</v>
      </c>
      <c r="R17" s="107">
        <v>287.07699584960938</v>
      </c>
      <c r="S17" s="107">
        <v>418.95199584960938</v>
      </c>
      <c r="T17" s="107">
        <v>417.95199584960938</v>
      </c>
      <c r="U17" s="107">
        <v>453.70199584960938</v>
      </c>
      <c r="V17" s="107">
        <v>398.07699584960938</v>
      </c>
    </row>
    <row r="18" spans="1:22" x14ac:dyDescent="0.2">
      <c r="A18" s="1" t="s">
        <v>37</v>
      </c>
      <c r="B18" t="s">
        <v>311</v>
      </c>
      <c r="C18" s="107">
        <v>2851.75</v>
      </c>
      <c r="D18" s="107">
        <v>2978.375</v>
      </c>
      <c r="E18" s="107">
        <v>3002.5</v>
      </c>
      <c r="F18" s="107">
        <v>2938.625</v>
      </c>
      <c r="G18" s="107">
        <v>2954.125</v>
      </c>
      <c r="H18" s="107">
        <v>3046.5</v>
      </c>
      <c r="I18" s="107">
        <v>3063.625</v>
      </c>
      <c r="J18" s="107">
        <v>3118.5</v>
      </c>
      <c r="K18" s="107">
        <v>3107.375</v>
      </c>
      <c r="L18" s="107">
        <v>3085.75</v>
      </c>
      <c r="M18" s="107">
        <v>3085.875</v>
      </c>
      <c r="N18" s="107">
        <v>3019.166748046875</v>
      </c>
      <c r="O18" s="107">
        <v>2995.958251953125</v>
      </c>
      <c r="P18" s="107">
        <v>3067.875</v>
      </c>
      <c r="Q18" s="107">
        <v>3030.125</v>
      </c>
      <c r="R18" s="107">
        <v>3032.583251953125</v>
      </c>
      <c r="S18" s="107">
        <v>3148.75</v>
      </c>
      <c r="T18" s="107">
        <v>3253.583251953125</v>
      </c>
      <c r="U18" s="107">
        <v>3232.5</v>
      </c>
      <c r="V18" s="107">
        <v>3226.75</v>
      </c>
    </row>
    <row r="19" spans="1:22" x14ac:dyDescent="0.2">
      <c r="A19" s="1" t="s">
        <v>38</v>
      </c>
      <c r="B19" t="s">
        <v>35</v>
      </c>
      <c r="C19" s="107">
        <v>509.00100708007813</v>
      </c>
      <c r="D19" s="107">
        <v>495.25100708007813</v>
      </c>
      <c r="E19" s="107">
        <v>472.50100708007813</v>
      </c>
      <c r="F19" s="107">
        <v>478.00100708007813</v>
      </c>
      <c r="G19" s="107">
        <v>500.00100708007813</v>
      </c>
      <c r="H19" s="107">
        <v>499.50100708007813</v>
      </c>
      <c r="I19" s="107">
        <v>514.7509765625</v>
      </c>
      <c r="J19" s="107">
        <v>525.0009765625</v>
      </c>
      <c r="K19" s="107">
        <v>532.7509765625</v>
      </c>
      <c r="L19" s="107">
        <v>525.0009765625</v>
      </c>
      <c r="M19" s="107">
        <v>520.2509765625</v>
      </c>
      <c r="N19" s="107">
        <v>481.83432006835938</v>
      </c>
      <c r="O19" s="107">
        <v>465.75100708007813</v>
      </c>
      <c r="P19" s="107">
        <v>445.50100708007813</v>
      </c>
      <c r="Q19" s="107">
        <v>438.33432006835938</v>
      </c>
      <c r="R19" s="107">
        <v>443.25100708007813</v>
      </c>
      <c r="S19" s="107">
        <v>425.00100708007813</v>
      </c>
      <c r="T19" s="107">
        <v>412.16766357421875</v>
      </c>
      <c r="U19" s="107">
        <v>411.00100708007813</v>
      </c>
      <c r="V19" s="107">
        <v>414.16766357421875</v>
      </c>
    </row>
    <row r="20" spans="1:22" x14ac:dyDescent="0.2">
      <c r="A20" s="1" t="s">
        <v>40</v>
      </c>
      <c r="B20" t="s">
        <v>286</v>
      </c>
      <c r="C20" s="107">
        <v>27.506000518798828</v>
      </c>
      <c r="D20" s="107">
        <v>27.756000518798828</v>
      </c>
      <c r="E20" s="107">
        <v>28.506000518798828</v>
      </c>
      <c r="F20" s="107">
        <v>23.006000518798828</v>
      </c>
      <c r="G20" s="107">
        <v>27.256000518798828</v>
      </c>
      <c r="H20" s="107">
        <v>25.256000518798828</v>
      </c>
      <c r="I20" s="107">
        <v>23.256000518798828</v>
      </c>
      <c r="J20" s="107">
        <v>24.756000518798828</v>
      </c>
      <c r="K20" s="107">
        <v>21.881000518798828</v>
      </c>
      <c r="L20" s="107">
        <v>21.256000518798828</v>
      </c>
      <c r="M20" s="107">
        <v>39.006000518798828</v>
      </c>
      <c r="N20" s="107">
        <v>41.506000518798828</v>
      </c>
      <c r="O20" s="107">
        <v>46.506000518798828</v>
      </c>
      <c r="P20" s="107">
        <v>53.256000518798828</v>
      </c>
      <c r="Q20" s="107">
        <v>61.006000518798828</v>
      </c>
      <c r="R20" s="107">
        <v>71.255996704101563</v>
      </c>
      <c r="S20" s="107">
        <v>64.255996704101563</v>
      </c>
      <c r="T20" s="107">
        <v>82.339332580566406</v>
      </c>
      <c r="U20" s="107">
        <v>70.339332580566406</v>
      </c>
      <c r="V20" s="107">
        <v>64.17266845703125</v>
      </c>
    </row>
    <row r="21" spans="1:22" x14ac:dyDescent="0.2">
      <c r="A21" s="1" t="s">
        <v>287</v>
      </c>
      <c r="B21" t="s">
        <v>288</v>
      </c>
      <c r="C21" s="107">
        <v>20.760000228881836</v>
      </c>
      <c r="D21" s="107">
        <v>26.760000228881836</v>
      </c>
      <c r="E21" s="107">
        <v>41.509998321533203</v>
      </c>
      <c r="F21" s="107">
        <v>60.259998321533203</v>
      </c>
      <c r="G21" s="107">
        <v>59.509998321533203</v>
      </c>
      <c r="H21" s="107">
        <v>61.509998321533203</v>
      </c>
      <c r="I21" s="107">
        <v>58.009998321533203</v>
      </c>
      <c r="J21" s="107">
        <v>58.009998321533203</v>
      </c>
      <c r="K21" s="107">
        <v>60.009998321533203</v>
      </c>
      <c r="L21" s="107">
        <v>58.009998321533203</v>
      </c>
      <c r="M21" s="107">
        <v>51.009998321533203</v>
      </c>
      <c r="N21" s="107">
        <v>58.009998321533203</v>
      </c>
      <c r="O21" s="107">
        <v>59.759998321533203</v>
      </c>
      <c r="P21" s="107">
        <v>63.884998321533203</v>
      </c>
      <c r="Q21" s="107">
        <v>69.760002136230469</v>
      </c>
      <c r="R21" s="107">
        <v>81.760002136230469</v>
      </c>
      <c r="S21" s="107">
        <v>84.760002136230469</v>
      </c>
      <c r="T21" s="107">
        <v>87.260002136230469</v>
      </c>
      <c r="U21" s="107">
        <v>90.510002136230469</v>
      </c>
      <c r="V21" s="107">
        <v>99.760002136230469</v>
      </c>
    </row>
    <row r="22" spans="1:22" x14ac:dyDescent="0.2">
      <c r="A22" s="1" t="s">
        <v>289</v>
      </c>
      <c r="B22" t="s">
        <v>290</v>
      </c>
      <c r="C22" s="107">
        <v>205.84300231933594</v>
      </c>
      <c r="D22" s="107">
        <v>238.46800231933594</v>
      </c>
      <c r="E22" s="107">
        <v>219.71800231933594</v>
      </c>
      <c r="F22" s="107">
        <v>249.09300231933594</v>
      </c>
      <c r="G22" s="107">
        <v>225.71800231933594</v>
      </c>
      <c r="H22" s="107">
        <v>234.34300231933594</v>
      </c>
      <c r="I22" s="107">
        <v>260.84298706054688</v>
      </c>
      <c r="J22" s="107">
        <v>267.34298706054688</v>
      </c>
      <c r="K22" s="107">
        <v>285.09298706054688</v>
      </c>
      <c r="L22" s="107">
        <v>282.71798706054688</v>
      </c>
      <c r="M22" s="107">
        <v>266.71798706054688</v>
      </c>
      <c r="N22" s="107">
        <v>275.59298706054688</v>
      </c>
      <c r="O22" s="107">
        <v>291.84298706054688</v>
      </c>
      <c r="P22" s="107">
        <v>280.59298706054688</v>
      </c>
      <c r="Q22" s="107">
        <v>273.46798706054688</v>
      </c>
      <c r="R22" s="107">
        <v>271.46798706054688</v>
      </c>
      <c r="S22" s="107">
        <v>283.96798706054688</v>
      </c>
      <c r="T22" s="107">
        <v>311.63467407226563</v>
      </c>
      <c r="U22" s="107">
        <v>321.42633056640625</v>
      </c>
      <c r="V22" s="107">
        <v>305.50967407226563</v>
      </c>
    </row>
    <row r="23" spans="1:22" x14ac:dyDescent="0.2">
      <c r="A23" s="1" t="s">
        <v>291</v>
      </c>
      <c r="B23" t="s">
        <v>312</v>
      </c>
      <c r="C23" s="107">
        <v>333</v>
      </c>
      <c r="D23" s="107">
        <v>414.75</v>
      </c>
      <c r="E23" s="107">
        <v>453.25</v>
      </c>
      <c r="F23" s="107">
        <v>590.75</v>
      </c>
      <c r="G23" s="107">
        <v>761.5</v>
      </c>
      <c r="H23" s="107">
        <v>885.25</v>
      </c>
      <c r="I23" s="107">
        <v>968</v>
      </c>
      <c r="J23" s="107">
        <v>969.25</v>
      </c>
      <c r="K23" s="107">
        <v>909.5</v>
      </c>
      <c r="L23" s="107">
        <v>856.25</v>
      </c>
      <c r="M23" s="107">
        <v>824.25</v>
      </c>
      <c r="N23" s="107">
        <v>759</v>
      </c>
      <c r="O23" s="107">
        <v>657.5</v>
      </c>
      <c r="P23" s="107">
        <v>571</v>
      </c>
      <c r="Q23" s="107">
        <v>582</v>
      </c>
      <c r="R23" s="107">
        <v>743.5</v>
      </c>
      <c r="S23" s="107">
        <v>665.25</v>
      </c>
      <c r="T23" s="107">
        <v>707.25</v>
      </c>
      <c r="U23" s="107">
        <v>671</v>
      </c>
      <c r="V23" s="107">
        <v>630.75</v>
      </c>
    </row>
    <row r="24" spans="1:22" x14ac:dyDescent="0.2">
      <c r="A24" s="1" t="s">
        <v>313</v>
      </c>
      <c r="B24" t="s">
        <v>314</v>
      </c>
      <c r="C24" s="107">
        <v>5.75</v>
      </c>
      <c r="D24" s="107">
        <v>6.75</v>
      </c>
      <c r="E24" s="107">
        <v>8.25</v>
      </c>
      <c r="F24" s="107">
        <v>8</v>
      </c>
      <c r="G24" s="107">
        <v>8.75</v>
      </c>
      <c r="H24" s="107">
        <v>7.75</v>
      </c>
      <c r="I24" s="107">
        <v>8</v>
      </c>
      <c r="J24" s="107">
        <v>9.75</v>
      </c>
      <c r="K24" s="107">
        <v>10.5</v>
      </c>
      <c r="L24" s="107">
        <v>13.625</v>
      </c>
      <c r="M24" s="107">
        <v>17.5</v>
      </c>
      <c r="N24" s="107">
        <v>18.75</v>
      </c>
      <c r="O24" s="107">
        <v>20.75</v>
      </c>
      <c r="P24" s="107">
        <v>23.5</v>
      </c>
      <c r="Q24" s="107">
        <v>20.5</v>
      </c>
      <c r="R24" s="107">
        <v>21.75</v>
      </c>
      <c r="S24" s="107">
        <v>22.5</v>
      </c>
      <c r="T24" s="107">
        <v>25.25</v>
      </c>
      <c r="U24" s="107">
        <v>24</v>
      </c>
      <c r="V24" s="107">
        <v>24</v>
      </c>
    </row>
    <row r="25" spans="1:22" s="58" customFormat="1" ht="20.100000000000001" customHeight="1" x14ac:dyDescent="0.2">
      <c r="A25" s="55"/>
      <c r="B25" s="56" t="s">
        <v>3</v>
      </c>
      <c r="C25" s="830">
        <v>10000.13671875</v>
      </c>
      <c r="D25" s="830">
        <v>10720.63671875</v>
      </c>
      <c r="E25" s="830">
        <v>10868.01171875</v>
      </c>
      <c r="F25" s="830">
        <v>10844.38671875</v>
      </c>
      <c r="G25" s="830">
        <v>11058.26171875</v>
      </c>
      <c r="H25" s="830">
        <v>11873.13671875</v>
      </c>
      <c r="I25" s="830">
        <v>11703.01171875</v>
      </c>
      <c r="J25" s="830">
        <v>11422.51171875</v>
      </c>
      <c r="K25" s="830">
        <v>10944.01171875</v>
      </c>
      <c r="L25" s="830">
        <v>10421.38671875</v>
      </c>
      <c r="M25" s="830">
        <v>10123.51171875</v>
      </c>
      <c r="N25" s="830">
        <v>9970.9287109375</v>
      </c>
      <c r="O25" s="830">
        <v>9988.76171875</v>
      </c>
      <c r="P25" s="830">
        <v>10138.38671875</v>
      </c>
      <c r="Q25" s="830">
        <v>10413.26171875</v>
      </c>
      <c r="R25" s="830">
        <v>11017.9287109375</v>
      </c>
      <c r="S25" s="830">
        <v>11498.095703125</v>
      </c>
      <c r="T25" s="830">
        <v>11926.0537109375</v>
      </c>
      <c r="U25" s="830">
        <v>12026.01171875</v>
      </c>
      <c r="V25" s="830">
        <v>11750.5537109375</v>
      </c>
    </row>
    <row r="26" spans="1:22" s="33" customFormat="1" ht="15" customHeight="1" x14ac:dyDescent="0.2">
      <c r="A26" s="98" t="s">
        <v>309</v>
      </c>
      <c r="B26" s="53"/>
      <c r="C26" s="53"/>
      <c r="D26" s="53"/>
      <c r="E26" s="53"/>
      <c r="F26" s="53"/>
      <c r="G26" s="53"/>
      <c r="H26" s="53"/>
      <c r="I26" s="53"/>
      <c r="J26" s="53"/>
      <c r="K26" s="53"/>
      <c r="L26" s="53"/>
      <c r="M26" s="53"/>
      <c r="N26" s="53"/>
      <c r="O26" s="53"/>
      <c r="P26" s="53"/>
      <c r="Q26" s="53"/>
      <c r="R26" s="53"/>
      <c r="S26" s="53"/>
      <c r="T26" s="53"/>
      <c r="U26" s="53"/>
      <c r="V26" s="53"/>
    </row>
    <row r="27" spans="1:22" x14ac:dyDescent="0.2">
      <c r="A27"/>
    </row>
    <row r="28" spans="1:22" s="23" customFormat="1" ht="20.100000000000001" customHeight="1" x14ac:dyDescent="0.2">
      <c r="A28" s="178" t="str">
        <f>Index!A47</f>
        <v>Table 3n    Employment by industry, wage costs, FY2000-FY2019</v>
      </c>
    </row>
    <row r="29" spans="1:22" s="23" customFormat="1" ht="20.100000000000001" customHeight="1" x14ac:dyDescent="0.2">
      <c r="A29" s="13"/>
      <c r="B29" s="71" t="s">
        <v>125</v>
      </c>
      <c r="C29" s="34" t="str">
        <f>C2</f>
        <v>FY00</v>
      </c>
      <c r="D29" s="34" t="str">
        <f t="shared" ref="D29:T29" si="0">D2</f>
        <v>FY01</v>
      </c>
      <c r="E29" s="34" t="str">
        <f t="shared" si="0"/>
        <v>FY02</v>
      </c>
      <c r="F29" s="34" t="str">
        <f t="shared" si="0"/>
        <v>FY03</v>
      </c>
      <c r="G29" s="34" t="str">
        <f t="shared" si="0"/>
        <v>FY04</v>
      </c>
      <c r="H29" s="34" t="str">
        <f t="shared" si="0"/>
        <v>FY05</v>
      </c>
      <c r="I29" s="34" t="str">
        <f t="shared" si="0"/>
        <v>FY06</v>
      </c>
      <c r="J29" s="34" t="str">
        <f t="shared" si="0"/>
        <v>FY07</v>
      </c>
      <c r="K29" s="34" t="str">
        <f t="shared" si="0"/>
        <v>FY08</v>
      </c>
      <c r="L29" s="34" t="str">
        <f t="shared" si="0"/>
        <v>FY09</v>
      </c>
      <c r="M29" s="34" t="str">
        <f t="shared" si="0"/>
        <v>FY10</v>
      </c>
      <c r="N29" s="34" t="str">
        <f t="shared" si="0"/>
        <v>FY11</v>
      </c>
      <c r="O29" s="34" t="str">
        <f t="shared" si="0"/>
        <v>FY12</v>
      </c>
      <c r="P29" s="34" t="str">
        <f t="shared" si="0"/>
        <v>FY13</v>
      </c>
      <c r="Q29" s="34" t="str">
        <f t="shared" si="0"/>
        <v>FY14</v>
      </c>
      <c r="R29" s="34" t="str">
        <f t="shared" si="0"/>
        <v>FY15</v>
      </c>
      <c r="S29" s="34" t="str">
        <f t="shared" si="0"/>
        <v>FY16</v>
      </c>
      <c r="T29" s="34" t="str">
        <f t="shared" si="0"/>
        <v>FY17</v>
      </c>
      <c r="U29" s="34" t="str">
        <f t="shared" ref="U29:V29" si="1">U2</f>
        <v>FY18</v>
      </c>
      <c r="V29" s="34" t="str">
        <f t="shared" si="1"/>
        <v>FY19</v>
      </c>
    </row>
    <row r="30" spans="1:22" ht="20.100000000000001" customHeight="1" x14ac:dyDescent="0.2">
      <c r="A30" s="1" t="s">
        <v>272</v>
      </c>
      <c r="B30" t="s">
        <v>273</v>
      </c>
      <c r="C30" s="107">
        <v>117.52999877929688</v>
      </c>
      <c r="D30" s="107">
        <v>154.47000122070313</v>
      </c>
      <c r="E30" s="107">
        <v>237.02999877929688</v>
      </c>
      <c r="F30" s="107">
        <v>243.3800048828125</v>
      </c>
      <c r="G30" s="107">
        <v>256.6300048828125</v>
      </c>
      <c r="H30" s="107">
        <v>288.35000610351563</v>
      </c>
      <c r="I30" s="107">
        <v>285.76998901367188</v>
      </c>
      <c r="J30" s="107">
        <v>232.78999328613281</v>
      </c>
      <c r="K30" s="107">
        <v>240.97999572753906</v>
      </c>
      <c r="L30" s="107">
        <v>269.45999145507813</v>
      </c>
      <c r="M30" s="107">
        <v>291.97000122070313</v>
      </c>
      <c r="N30" s="107">
        <v>252.57000732421875</v>
      </c>
      <c r="O30" s="107">
        <v>202.42999267578125</v>
      </c>
      <c r="P30" s="107">
        <v>228.61000061035156</v>
      </c>
      <c r="Q30" s="107">
        <v>297.23001098632813</v>
      </c>
      <c r="R30" s="107">
        <v>355.1400146484375</v>
      </c>
      <c r="S30" s="107">
        <v>459.25</v>
      </c>
      <c r="T30" s="107">
        <v>494.07000732421875</v>
      </c>
      <c r="U30" s="107">
        <v>540.27001953125</v>
      </c>
      <c r="V30" s="107">
        <v>462.05999755859375</v>
      </c>
    </row>
    <row r="31" spans="1:22" x14ac:dyDescent="0.2">
      <c r="A31" s="1" t="s">
        <v>274</v>
      </c>
      <c r="B31" s="33" t="s">
        <v>275</v>
      </c>
      <c r="C31" s="107">
        <v>512.280029296875</v>
      </c>
      <c r="D31" s="107">
        <v>570.45001220703125</v>
      </c>
      <c r="E31" s="107">
        <v>525.469970703125</v>
      </c>
      <c r="F31" s="107">
        <v>449.83999633789063</v>
      </c>
      <c r="G31" s="107">
        <v>461.95001220703125</v>
      </c>
      <c r="H31" s="107">
        <v>452.01998901367188</v>
      </c>
      <c r="I31" s="107">
        <v>491.07000732421875</v>
      </c>
      <c r="J31" s="107">
        <v>535.46002197265625</v>
      </c>
      <c r="K31" s="107">
        <v>454.17999267578125</v>
      </c>
      <c r="L31" s="107">
        <v>394.51998901367188</v>
      </c>
      <c r="M31" s="107">
        <v>409.04000854492188</v>
      </c>
      <c r="N31" s="107">
        <v>397</v>
      </c>
      <c r="O31" s="107">
        <v>410.30999755859375</v>
      </c>
      <c r="P31" s="107">
        <v>403.1400146484375</v>
      </c>
      <c r="Q31" s="107">
        <v>463.32000732421875</v>
      </c>
      <c r="R31" s="107">
        <v>501.75</v>
      </c>
      <c r="S31" s="107">
        <v>629.1500244140625</v>
      </c>
      <c r="T31" s="107">
        <v>727.22998046875</v>
      </c>
      <c r="U31" s="107">
        <v>746.57000732421875</v>
      </c>
      <c r="V31" s="107">
        <v>702.84002685546875</v>
      </c>
    </row>
    <row r="32" spans="1:22" x14ac:dyDescent="0.2">
      <c r="A32" s="1" t="s">
        <v>19</v>
      </c>
      <c r="B32" s="33" t="s">
        <v>276</v>
      </c>
      <c r="C32" s="107">
        <v>1180.93994140625</v>
      </c>
      <c r="D32" s="107">
        <v>1200.8399658203125</v>
      </c>
      <c r="E32" s="107">
        <v>1191.969970703125</v>
      </c>
      <c r="F32" s="107">
        <v>856.21002197265625</v>
      </c>
      <c r="G32" s="107">
        <v>805.4000244140625</v>
      </c>
      <c r="H32" s="107">
        <v>899.260009765625</v>
      </c>
      <c r="I32" s="107">
        <v>829.530029296875</v>
      </c>
      <c r="J32" s="107">
        <v>794.52001953125</v>
      </c>
      <c r="K32" s="107">
        <v>805.47998046875</v>
      </c>
      <c r="L32" s="107">
        <v>745.78997802734375</v>
      </c>
      <c r="M32" s="107">
        <v>716.46002197265625</v>
      </c>
      <c r="N32" s="107">
        <v>803.03997802734375</v>
      </c>
      <c r="O32" s="107">
        <v>877.45001220703125</v>
      </c>
      <c r="P32" s="107">
        <v>836.58001708984375</v>
      </c>
      <c r="Q32" s="107">
        <v>752.77001953125</v>
      </c>
      <c r="R32" s="107">
        <v>723.70001220703125</v>
      </c>
      <c r="S32" s="107">
        <v>785.8699951171875</v>
      </c>
      <c r="T32" s="107">
        <v>913.32000732421875</v>
      </c>
      <c r="U32" s="107">
        <v>806.28997802734375</v>
      </c>
      <c r="V32" s="107">
        <v>887.69000244140625</v>
      </c>
    </row>
    <row r="33" spans="1:22" x14ac:dyDescent="0.2">
      <c r="A33" s="1" t="s">
        <v>20</v>
      </c>
      <c r="B33" t="s">
        <v>22</v>
      </c>
      <c r="C33" s="107">
        <v>1747.4300537109375</v>
      </c>
      <c r="D33" s="107">
        <v>2055.25</v>
      </c>
      <c r="E33" s="107">
        <v>2352.510009765625</v>
      </c>
      <c r="F33" s="107">
        <v>678.989990234375</v>
      </c>
      <c r="G33" s="107">
        <v>750.4000244140625</v>
      </c>
      <c r="H33" s="107">
        <v>1156.1800537109375</v>
      </c>
      <c r="I33" s="107">
        <v>944.05999755859375</v>
      </c>
      <c r="J33" s="107">
        <v>1051.6099853515625</v>
      </c>
      <c r="K33" s="107">
        <v>1213.010009765625</v>
      </c>
      <c r="L33" s="107">
        <v>886.3499755859375</v>
      </c>
      <c r="M33" s="107">
        <v>905.54998779296875</v>
      </c>
      <c r="N33" s="107">
        <v>937.77001953125</v>
      </c>
      <c r="O33" s="107">
        <v>933</v>
      </c>
      <c r="P33" s="107">
        <v>985.1500244140625</v>
      </c>
      <c r="Q33" s="107">
        <v>1134.18994140625</v>
      </c>
      <c r="R33" s="107">
        <v>1253.2099609375</v>
      </c>
      <c r="S33" s="107">
        <v>1294.949951171875</v>
      </c>
      <c r="T33" s="107">
        <v>1313.7900390625</v>
      </c>
      <c r="U33" s="107">
        <v>1350.219970703125</v>
      </c>
      <c r="V33" s="107">
        <v>1338.72998046875</v>
      </c>
    </row>
    <row r="34" spans="1:22" x14ac:dyDescent="0.2">
      <c r="A34" s="1" t="s">
        <v>21</v>
      </c>
      <c r="B34" t="s">
        <v>277</v>
      </c>
      <c r="C34" s="107">
        <v>1146.989990234375</v>
      </c>
      <c r="D34" s="107">
        <v>1166.7900390625</v>
      </c>
      <c r="E34" s="107">
        <v>1259.25</v>
      </c>
      <c r="F34" s="107">
        <v>1348.1600341796875</v>
      </c>
      <c r="G34" s="107">
        <v>1438.6400146484375</v>
      </c>
      <c r="H34" s="107">
        <v>1612.550048828125</v>
      </c>
      <c r="I34" s="107">
        <v>1515.719970703125</v>
      </c>
      <c r="J34" s="107">
        <v>1493.4100341796875</v>
      </c>
      <c r="K34" s="107">
        <v>1501.530029296875</v>
      </c>
      <c r="L34" s="107">
        <v>1532.4599609375</v>
      </c>
      <c r="M34" s="107">
        <v>1810.06005859375</v>
      </c>
      <c r="N34" s="107">
        <v>1836.5799560546875</v>
      </c>
      <c r="O34" s="107">
        <v>1825.0899658203125</v>
      </c>
      <c r="P34" s="107">
        <v>1776.3199462890625</v>
      </c>
      <c r="Q34" s="107">
        <v>3197.219970703125</v>
      </c>
      <c r="R34" s="107">
        <v>3303.929931640625</v>
      </c>
      <c r="S34" s="107">
        <v>3675.050048828125</v>
      </c>
      <c r="T34" s="107">
        <v>4158.56982421875</v>
      </c>
      <c r="U34" s="107">
        <v>5148.419921875</v>
      </c>
      <c r="V34" s="107">
        <v>5048.7900390625</v>
      </c>
    </row>
    <row r="35" spans="1:22" x14ac:dyDescent="0.2">
      <c r="A35" s="1" t="s">
        <v>23</v>
      </c>
      <c r="B35" t="s">
        <v>278</v>
      </c>
      <c r="C35" s="107">
        <v>0</v>
      </c>
      <c r="D35" s="107">
        <v>0</v>
      </c>
      <c r="E35" s="107">
        <v>0</v>
      </c>
      <c r="F35" s="107">
        <v>0</v>
      </c>
      <c r="G35" s="107">
        <v>0</v>
      </c>
      <c r="H35" s="107">
        <v>0</v>
      </c>
      <c r="I35" s="107">
        <v>0</v>
      </c>
      <c r="J35" s="107">
        <v>0</v>
      </c>
      <c r="K35" s="107">
        <v>0</v>
      </c>
      <c r="L35" s="107">
        <v>0</v>
      </c>
      <c r="M35" s="107">
        <v>0</v>
      </c>
      <c r="N35" s="107">
        <v>0</v>
      </c>
      <c r="O35" s="107">
        <v>0</v>
      </c>
      <c r="P35" s="107">
        <v>0</v>
      </c>
      <c r="Q35" s="107">
        <v>0</v>
      </c>
      <c r="R35" s="107">
        <v>0</v>
      </c>
      <c r="S35" s="107">
        <v>0</v>
      </c>
      <c r="T35" s="107">
        <v>0</v>
      </c>
      <c r="U35" s="107">
        <v>0</v>
      </c>
      <c r="V35" s="107">
        <v>0</v>
      </c>
    </row>
    <row r="36" spans="1:22" x14ac:dyDescent="0.2">
      <c r="A36" s="1" t="s">
        <v>24</v>
      </c>
      <c r="B36" t="s">
        <v>25</v>
      </c>
      <c r="C36" s="107">
        <v>5725.33984375</v>
      </c>
      <c r="D36" s="107">
        <v>8147.8798828125</v>
      </c>
      <c r="E36" s="107">
        <v>11276.5595703125</v>
      </c>
      <c r="F36" s="107">
        <v>11591.2900390625</v>
      </c>
      <c r="G36" s="107">
        <v>13120.009765625</v>
      </c>
      <c r="H36" s="107">
        <v>12481.419921875</v>
      </c>
      <c r="I36" s="107">
        <v>9722.51953125</v>
      </c>
      <c r="J36" s="107">
        <v>7827.7900390625</v>
      </c>
      <c r="K36" s="107">
        <v>5335.6298828125</v>
      </c>
      <c r="L36" s="107">
        <v>3993.409912109375</v>
      </c>
      <c r="M36" s="107">
        <v>3462.050048828125</v>
      </c>
      <c r="N36" s="107">
        <v>3312.840087890625</v>
      </c>
      <c r="O36" s="107">
        <v>3546.919921875</v>
      </c>
      <c r="P36" s="107">
        <v>3947.60009765625</v>
      </c>
      <c r="Q36" s="107">
        <v>5051.68017578125</v>
      </c>
      <c r="R36" s="107">
        <v>6448.919921875</v>
      </c>
      <c r="S36" s="107">
        <v>7137.39013671875</v>
      </c>
      <c r="T36" s="107">
        <v>8884.9296875</v>
      </c>
      <c r="U36" s="107">
        <v>8657.7099609375</v>
      </c>
      <c r="V36" s="107">
        <v>9247.7900390625</v>
      </c>
    </row>
    <row r="37" spans="1:22" x14ac:dyDescent="0.2">
      <c r="A37" s="1" t="s">
        <v>26</v>
      </c>
      <c r="B37" t="s">
        <v>279</v>
      </c>
      <c r="C37" s="107">
        <v>9405.6298828125</v>
      </c>
      <c r="D37" s="107">
        <v>10079.259765625</v>
      </c>
      <c r="E37" s="107">
        <v>9390.349609375</v>
      </c>
      <c r="F37" s="107">
        <v>9098.58984375</v>
      </c>
      <c r="G37" s="107">
        <v>8823.8095703125</v>
      </c>
      <c r="H37" s="107">
        <v>9155.509765625</v>
      </c>
      <c r="I37" s="107">
        <v>9142.16015625</v>
      </c>
      <c r="J37" s="107">
        <v>9307.509765625</v>
      </c>
      <c r="K37" s="107">
        <v>9802.16015625</v>
      </c>
      <c r="L37" s="107">
        <v>9505.919921875</v>
      </c>
      <c r="M37" s="107">
        <v>9264.73046875</v>
      </c>
      <c r="N37" s="107">
        <v>9706.6396484375</v>
      </c>
      <c r="O37" s="107">
        <v>9968.1298828125</v>
      </c>
      <c r="P37" s="107">
        <v>10416.5595703125</v>
      </c>
      <c r="Q37" s="107">
        <v>11102.8798828125</v>
      </c>
      <c r="R37" s="107">
        <v>12686.6796875</v>
      </c>
      <c r="S37" s="107">
        <v>14020.759765625</v>
      </c>
      <c r="T37" s="107">
        <v>15068.4296875</v>
      </c>
      <c r="U37" s="107">
        <v>16146.900390625</v>
      </c>
      <c r="V37" s="107">
        <v>15686.7802734375</v>
      </c>
    </row>
    <row r="38" spans="1:22" x14ac:dyDescent="0.2">
      <c r="A38" s="1" t="s">
        <v>27</v>
      </c>
      <c r="B38" t="s">
        <v>280</v>
      </c>
      <c r="C38" s="107">
        <v>3323.510009765625</v>
      </c>
      <c r="D38" s="107">
        <v>3599.489990234375</v>
      </c>
      <c r="E38" s="107">
        <v>3489.89990234375</v>
      </c>
      <c r="F38" s="107">
        <v>3526.3701171875</v>
      </c>
      <c r="G38" s="107">
        <v>4034.739990234375</v>
      </c>
      <c r="H38" s="107">
        <v>4380.06005859375</v>
      </c>
      <c r="I38" s="107">
        <v>4413.2001953125</v>
      </c>
      <c r="J38" s="107">
        <v>4814.9599609375</v>
      </c>
      <c r="K38" s="107">
        <v>4964.080078125</v>
      </c>
      <c r="L38" s="107">
        <v>4787.7998046875</v>
      </c>
      <c r="M38" s="107">
        <v>4934.009765625</v>
      </c>
      <c r="N38" s="107">
        <v>5649.77001953125</v>
      </c>
      <c r="O38" s="107">
        <v>5960.919921875</v>
      </c>
      <c r="P38" s="107">
        <v>6622.60986328125</v>
      </c>
      <c r="Q38" s="107">
        <v>6948.740234375</v>
      </c>
      <c r="R38" s="107">
        <v>7753.14013671875</v>
      </c>
      <c r="S38" s="107">
        <v>8728.509765625</v>
      </c>
      <c r="T38" s="107">
        <v>8493.8095703125</v>
      </c>
      <c r="U38" s="107">
        <v>8348.73046875</v>
      </c>
      <c r="V38" s="107">
        <v>7905.35009765625</v>
      </c>
    </row>
    <row r="39" spans="1:22" x14ac:dyDescent="0.2">
      <c r="A39" s="1" t="s">
        <v>28</v>
      </c>
      <c r="B39" t="s">
        <v>281</v>
      </c>
      <c r="C39" s="107">
        <v>6998.72998046875</v>
      </c>
      <c r="D39" s="107">
        <v>6802.68017578125</v>
      </c>
      <c r="E39" s="107">
        <v>6497.81005859375</v>
      </c>
      <c r="F39" s="107">
        <v>6583.77001953125</v>
      </c>
      <c r="G39" s="107">
        <v>7240.02001953125</v>
      </c>
      <c r="H39" s="107">
        <v>8445.599609375</v>
      </c>
      <c r="I39" s="107">
        <v>9626.1796875</v>
      </c>
      <c r="J39" s="107">
        <v>9779.5498046875</v>
      </c>
      <c r="K39" s="107">
        <v>9952.73046875</v>
      </c>
      <c r="L39" s="107">
        <v>9660.08984375</v>
      </c>
      <c r="M39" s="107">
        <v>9553.6201171875</v>
      </c>
      <c r="N39" s="107">
        <v>10250.25</v>
      </c>
      <c r="O39" s="107">
        <v>11666.7900390625</v>
      </c>
      <c r="P39" s="107">
        <v>11895.240234375</v>
      </c>
      <c r="Q39" s="107">
        <v>13182.66015625</v>
      </c>
      <c r="R39" s="107">
        <v>16057.580078125</v>
      </c>
      <c r="S39" s="107">
        <v>17771.94921875</v>
      </c>
      <c r="T39" s="107">
        <v>17951.98046875</v>
      </c>
      <c r="U39" s="107">
        <v>17342.919921875</v>
      </c>
      <c r="V39" s="107">
        <v>15737.099609375</v>
      </c>
    </row>
    <row r="40" spans="1:22" x14ac:dyDescent="0.2">
      <c r="A40" s="1" t="s">
        <v>29</v>
      </c>
      <c r="B40" t="s">
        <v>282</v>
      </c>
      <c r="C40" s="107">
        <v>1635.9000244140625</v>
      </c>
      <c r="D40" s="107">
        <v>1901.5799560546875</v>
      </c>
      <c r="E40" s="107">
        <v>2028.5699462890625</v>
      </c>
      <c r="F40" s="107">
        <v>2067.030029296875</v>
      </c>
      <c r="G40" s="107">
        <v>2117.469970703125</v>
      </c>
      <c r="H40" s="107">
        <v>2094.610107421875</v>
      </c>
      <c r="I40" s="107">
        <v>2007.3399658203125</v>
      </c>
      <c r="J40" s="107">
        <v>2141.68994140625</v>
      </c>
      <c r="K40" s="107">
        <v>2161.72998046875</v>
      </c>
      <c r="L40" s="107">
        <v>2331.22998046875</v>
      </c>
      <c r="M40" s="107">
        <v>2120.760009765625</v>
      </c>
      <c r="N40" s="107">
        <v>2137.93994140625</v>
      </c>
      <c r="O40" s="107">
        <v>2159.989990234375</v>
      </c>
      <c r="P40" s="107">
        <v>2134.840087890625</v>
      </c>
      <c r="Q40" s="107">
        <v>2195.64990234375</v>
      </c>
      <c r="R40" s="107">
        <v>2218.39990234375</v>
      </c>
      <c r="S40" s="107">
        <v>2353.5400390625</v>
      </c>
      <c r="T40" s="107">
        <v>2643.530029296875</v>
      </c>
      <c r="U40" s="107">
        <v>2993.7900390625</v>
      </c>
      <c r="V40" s="107">
        <v>3316.340087890625</v>
      </c>
    </row>
    <row r="41" spans="1:22" x14ac:dyDescent="0.2">
      <c r="A41" s="1" t="s">
        <v>31</v>
      </c>
      <c r="B41" t="s">
        <v>310</v>
      </c>
      <c r="C41" s="107">
        <v>2046.1500244140625</v>
      </c>
      <c r="D41" s="107">
        <v>2060.18994140625</v>
      </c>
      <c r="E41" s="107">
        <v>2024.969970703125</v>
      </c>
      <c r="F41" s="107">
        <v>2101.570068359375</v>
      </c>
      <c r="G41" s="107">
        <v>2190.5</v>
      </c>
      <c r="H41" s="107">
        <v>2322.77001953125</v>
      </c>
      <c r="I41" s="107">
        <v>2374.030029296875</v>
      </c>
      <c r="J41" s="107">
        <v>2294.85009765625</v>
      </c>
      <c r="K41" s="107">
        <v>1976.4300537109375</v>
      </c>
      <c r="L41" s="107">
        <v>1887.3900146484375</v>
      </c>
      <c r="M41" s="107">
        <v>1879.719970703125</v>
      </c>
      <c r="N41" s="107">
        <v>1897.3399658203125</v>
      </c>
      <c r="O41" s="107">
        <v>1836.6400146484375</v>
      </c>
      <c r="P41" s="107">
        <v>1562.6500244140625</v>
      </c>
      <c r="Q41" s="107">
        <v>1608.469970703125</v>
      </c>
      <c r="R41" s="107">
        <v>1718.9100341796875</v>
      </c>
      <c r="S41" s="107">
        <v>1753.8800048828125</v>
      </c>
      <c r="T41" s="107">
        <v>1898.8499755859375</v>
      </c>
      <c r="U41" s="107">
        <v>2078.7099609375</v>
      </c>
      <c r="V41" s="107">
        <v>2375.0400390625</v>
      </c>
    </row>
    <row r="42" spans="1:22" x14ac:dyDescent="0.2">
      <c r="A42" s="1" t="s">
        <v>32</v>
      </c>
      <c r="B42" t="s">
        <v>283</v>
      </c>
      <c r="C42" s="107">
        <v>809.08001708984375</v>
      </c>
      <c r="D42" s="107">
        <v>869.53997802734375</v>
      </c>
      <c r="E42" s="107">
        <v>751.6099853515625</v>
      </c>
      <c r="F42" s="107">
        <v>874.16998291015625</v>
      </c>
      <c r="G42" s="107">
        <v>872.54998779296875</v>
      </c>
      <c r="H42" s="107">
        <v>802.20001220703125</v>
      </c>
      <c r="I42" s="107">
        <v>720.45001220703125</v>
      </c>
      <c r="J42" s="107">
        <v>706.3499755859375</v>
      </c>
      <c r="K42" s="107">
        <v>763.8699951171875</v>
      </c>
      <c r="L42" s="107">
        <v>681.1500244140625</v>
      </c>
      <c r="M42" s="107">
        <v>644.90997314453125</v>
      </c>
      <c r="N42" s="107">
        <v>580.010009765625</v>
      </c>
      <c r="O42" s="107">
        <v>639.22998046875</v>
      </c>
      <c r="P42" s="107">
        <v>791.03997802734375</v>
      </c>
      <c r="Q42" s="107">
        <v>930.55999755859375</v>
      </c>
      <c r="R42" s="107">
        <v>1109.1700439453125</v>
      </c>
      <c r="S42" s="107">
        <v>1276.27001953125</v>
      </c>
      <c r="T42" s="107">
        <v>1374</v>
      </c>
      <c r="U42" s="107">
        <v>1431.1199951171875</v>
      </c>
      <c r="V42" s="107">
        <v>1436.3499755859375</v>
      </c>
    </row>
    <row r="43" spans="1:22" x14ac:dyDescent="0.2">
      <c r="A43" s="1" t="s">
        <v>34</v>
      </c>
      <c r="B43" s="54" t="s">
        <v>284</v>
      </c>
      <c r="C43" s="107">
        <v>1230.449951171875</v>
      </c>
      <c r="D43" s="107">
        <v>1298.1600341796875</v>
      </c>
      <c r="E43" s="107">
        <v>1191.18994140625</v>
      </c>
      <c r="F43" s="107">
        <v>1436.3499755859375</v>
      </c>
      <c r="G43" s="107">
        <v>1488.27001953125</v>
      </c>
      <c r="H43" s="107">
        <v>1460.0400390625</v>
      </c>
      <c r="I43" s="107">
        <v>1635.0699462890625</v>
      </c>
      <c r="J43" s="107">
        <v>1521.2099609375</v>
      </c>
      <c r="K43" s="107">
        <v>1711.3299560546875</v>
      </c>
      <c r="L43" s="107">
        <v>1304.47998046875</v>
      </c>
      <c r="M43" s="107">
        <v>1328.0999755859375</v>
      </c>
      <c r="N43" s="107">
        <v>1326.030029296875</v>
      </c>
      <c r="O43" s="107">
        <v>1321.6500244140625</v>
      </c>
      <c r="P43" s="107">
        <v>1263.8199462890625</v>
      </c>
      <c r="Q43" s="107">
        <v>1262.8800048828125</v>
      </c>
      <c r="R43" s="107">
        <v>1550.6199951171875</v>
      </c>
      <c r="S43" s="107">
        <v>1849.1600341796875</v>
      </c>
      <c r="T43" s="107">
        <v>1703.4599609375</v>
      </c>
      <c r="U43" s="107">
        <v>1778.8499755859375</v>
      </c>
      <c r="V43" s="107">
        <v>1862.3900146484375</v>
      </c>
    </row>
    <row r="44" spans="1:22" x14ac:dyDescent="0.2">
      <c r="A44" s="1" t="s">
        <v>36</v>
      </c>
      <c r="B44" s="54" t="s">
        <v>285</v>
      </c>
      <c r="C44" s="107">
        <v>1037.3499755859375</v>
      </c>
      <c r="D44" s="107">
        <v>1145.0899658203125</v>
      </c>
      <c r="E44" s="107">
        <v>1182.6300048828125</v>
      </c>
      <c r="F44" s="107">
        <v>1276.3699951171875</v>
      </c>
      <c r="G44" s="107">
        <v>1351.27001953125</v>
      </c>
      <c r="H44" s="107">
        <v>1391.1600341796875</v>
      </c>
      <c r="I44" s="107">
        <v>1460.1400146484375</v>
      </c>
      <c r="J44" s="107">
        <v>1473.6800537109375</v>
      </c>
      <c r="K44" s="107">
        <v>1444.9000244140625</v>
      </c>
      <c r="L44" s="107">
        <v>1340.97998046875</v>
      </c>
      <c r="M44" s="107">
        <v>1437.4000244140625</v>
      </c>
      <c r="N44" s="107">
        <v>1642.7099609375</v>
      </c>
      <c r="O44" s="107">
        <v>1787.760009765625</v>
      </c>
      <c r="P44" s="107">
        <v>1889.800048828125</v>
      </c>
      <c r="Q44" s="107">
        <v>2213.179931640625</v>
      </c>
      <c r="R44" s="107">
        <v>2401.330078125</v>
      </c>
      <c r="S44" s="107">
        <v>3431.090087890625</v>
      </c>
      <c r="T44" s="107">
        <v>3460.699951171875</v>
      </c>
      <c r="U44" s="107">
        <v>3633.919921875</v>
      </c>
      <c r="V44" s="107">
        <v>3103.8798828125</v>
      </c>
    </row>
    <row r="45" spans="1:22" x14ac:dyDescent="0.2">
      <c r="A45" s="1" t="s">
        <v>37</v>
      </c>
      <c r="B45" t="s">
        <v>311</v>
      </c>
      <c r="C45" s="107">
        <v>30904.970703125</v>
      </c>
      <c r="D45" s="107">
        <v>32008.0703125</v>
      </c>
      <c r="E45" s="107">
        <v>32711.359375</v>
      </c>
      <c r="F45" s="107">
        <v>34367.4296875</v>
      </c>
      <c r="G45" s="107">
        <v>34537.078125</v>
      </c>
      <c r="H45" s="107">
        <v>35488.23828125</v>
      </c>
      <c r="I45" s="107">
        <v>36285.26171875</v>
      </c>
      <c r="J45" s="107">
        <v>37744.53125</v>
      </c>
      <c r="K45" s="107">
        <v>38620.23046875</v>
      </c>
      <c r="L45" s="107">
        <v>38603.578125</v>
      </c>
      <c r="M45" s="107">
        <v>37886.46875</v>
      </c>
      <c r="N45" s="107">
        <v>38420.1484375</v>
      </c>
      <c r="O45" s="107">
        <v>39209.87109375</v>
      </c>
      <c r="P45" s="107">
        <v>39803.328125</v>
      </c>
      <c r="Q45" s="107">
        <v>43852.6015625</v>
      </c>
      <c r="R45" s="107">
        <v>44636.44140625</v>
      </c>
      <c r="S45" s="107">
        <v>48246.94921875</v>
      </c>
      <c r="T45" s="107">
        <v>51255.76953125</v>
      </c>
      <c r="U45" s="107">
        <v>52982.80078125</v>
      </c>
      <c r="V45" s="107">
        <v>53920.109375</v>
      </c>
    </row>
    <row r="46" spans="1:22" x14ac:dyDescent="0.2">
      <c r="A46" s="1" t="s">
        <v>38</v>
      </c>
      <c r="B46" t="s">
        <v>35</v>
      </c>
      <c r="C46" s="107">
        <v>4491.1298828125</v>
      </c>
      <c r="D46" s="107">
        <v>4347.0498046875</v>
      </c>
      <c r="E46" s="107">
        <v>4441.9501953125</v>
      </c>
      <c r="F46" s="107">
        <v>4469.2001953125</v>
      </c>
      <c r="G46" s="107">
        <v>4715.93994140625</v>
      </c>
      <c r="H46" s="107">
        <v>4549.02978515625</v>
      </c>
      <c r="I46" s="107">
        <v>4712.0400390625</v>
      </c>
      <c r="J46" s="107">
        <v>4860.85986328125</v>
      </c>
      <c r="K46" s="107">
        <v>4913.740234375</v>
      </c>
      <c r="L46" s="107">
        <v>4853.43994140625</v>
      </c>
      <c r="M46" s="107">
        <v>5092.990234375</v>
      </c>
      <c r="N46" s="107">
        <v>4942.77978515625</v>
      </c>
      <c r="O46" s="107">
        <v>5034.56982421875</v>
      </c>
      <c r="P46" s="107">
        <v>4937.72021484375</v>
      </c>
      <c r="Q46" s="107">
        <v>4679.759765625</v>
      </c>
      <c r="R46" s="107">
        <v>5249.06982421875</v>
      </c>
      <c r="S46" s="107">
        <v>5104.330078125</v>
      </c>
      <c r="T46" s="107">
        <v>5226.43017578125</v>
      </c>
      <c r="U46" s="107">
        <v>5221.8701171875</v>
      </c>
      <c r="V46" s="107">
        <v>5236.1298828125</v>
      </c>
    </row>
    <row r="47" spans="1:22" x14ac:dyDescent="0.2">
      <c r="A47" s="1" t="s">
        <v>40</v>
      </c>
      <c r="B47" t="s">
        <v>286</v>
      </c>
      <c r="C47" s="107">
        <v>274.76998901367188</v>
      </c>
      <c r="D47" s="107">
        <v>332.48001098632813</v>
      </c>
      <c r="E47" s="107">
        <v>335.42999267578125</v>
      </c>
      <c r="F47" s="107">
        <v>235.6300048828125</v>
      </c>
      <c r="G47" s="107">
        <v>240.67999267578125</v>
      </c>
      <c r="H47" s="107">
        <v>212.61000061035156</v>
      </c>
      <c r="I47" s="107">
        <v>213.19999694824219</v>
      </c>
      <c r="J47" s="107">
        <v>232.97000122070313</v>
      </c>
      <c r="K47" s="107">
        <v>214.66999816894531</v>
      </c>
      <c r="L47" s="107">
        <v>239.05000305175781</v>
      </c>
      <c r="M47" s="107">
        <v>332.54000854492188</v>
      </c>
      <c r="N47" s="107">
        <v>395.45001220703125</v>
      </c>
      <c r="O47" s="107">
        <v>423.66000366210938</v>
      </c>
      <c r="P47" s="107">
        <v>453.64999389648438</v>
      </c>
      <c r="Q47" s="107">
        <v>547.90997314453125</v>
      </c>
      <c r="R47" s="107">
        <v>693.9000244140625</v>
      </c>
      <c r="S47" s="107">
        <v>678.25</v>
      </c>
      <c r="T47" s="107">
        <v>810.719970703125</v>
      </c>
      <c r="U47" s="107">
        <v>777.6400146484375</v>
      </c>
      <c r="V47" s="107">
        <v>824.90997314453125</v>
      </c>
    </row>
    <row r="48" spans="1:22" x14ac:dyDescent="0.2">
      <c r="A48" s="1" t="s">
        <v>287</v>
      </c>
      <c r="B48" t="s">
        <v>288</v>
      </c>
      <c r="C48" s="107">
        <v>264.75</v>
      </c>
      <c r="D48" s="107">
        <v>402.75</v>
      </c>
      <c r="E48" s="107">
        <v>626.33001708984375</v>
      </c>
      <c r="F48" s="107">
        <v>709.67999267578125</v>
      </c>
      <c r="G48" s="107">
        <v>820.469970703125</v>
      </c>
      <c r="H48" s="107">
        <v>825.34002685546875</v>
      </c>
      <c r="I48" s="107">
        <v>838.54998779296875</v>
      </c>
      <c r="J48" s="107">
        <v>959.65997314453125</v>
      </c>
      <c r="K48" s="107">
        <v>1016.3699951171875</v>
      </c>
      <c r="L48" s="107">
        <v>1011.969970703125</v>
      </c>
      <c r="M48" s="107">
        <v>844.34002685546875</v>
      </c>
      <c r="N48" s="107">
        <v>832.08001708984375</v>
      </c>
      <c r="O48" s="107">
        <v>859.4000244140625</v>
      </c>
      <c r="P48" s="107">
        <v>896.40997314453125</v>
      </c>
      <c r="Q48" s="107">
        <v>969.6300048828125</v>
      </c>
      <c r="R48" s="107">
        <v>1114.3900146484375</v>
      </c>
      <c r="S48" s="107">
        <v>1318.4599609375</v>
      </c>
      <c r="T48" s="107">
        <v>1297.800048828125</v>
      </c>
      <c r="U48" s="107">
        <v>1336.280029296875</v>
      </c>
      <c r="V48" s="107">
        <v>1415.6500244140625</v>
      </c>
    </row>
    <row r="49" spans="1:22" x14ac:dyDescent="0.2">
      <c r="A49" s="1" t="s">
        <v>289</v>
      </c>
      <c r="B49" t="s">
        <v>290</v>
      </c>
      <c r="C49" s="107">
        <v>1008.260009765625</v>
      </c>
      <c r="D49" s="107">
        <v>1054.550048828125</v>
      </c>
      <c r="E49" s="107">
        <v>947.65997314453125</v>
      </c>
      <c r="F49" s="107">
        <v>1091.9300537109375</v>
      </c>
      <c r="G49" s="107">
        <v>884.82000732421875</v>
      </c>
      <c r="H49" s="107">
        <v>977.010009765625</v>
      </c>
      <c r="I49" s="107">
        <v>1131.760009765625</v>
      </c>
      <c r="J49" s="107">
        <v>1181.8800048828125</v>
      </c>
      <c r="K49" s="107">
        <v>1192.9300537109375</v>
      </c>
      <c r="L49" s="107">
        <v>1234.4100341796875</v>
      </c>
      <c r="M49" s="107">
        <v>1245.25</v>
      </c>
      <c r="N49" s="107">
        <v>1338.9300537109375</v>
      </c>
      <c r="O49" s="107">
        <v>1429.760009765625</v>
      </c>
      <c r="P49" s="107">
        <v>1477.199951171875</v>
      </c>
      <c r="Q49" s="107">
        <v>1656.050048828125</v>
      </c>
      <c r="R49" s="107">
        <v>1814.6300048828125</v>
      </c>
      <c r="S49" s="107">
        <v>2089.3798828125</v>
      </c>
      <c r="T49" s="107">
        <v>2447.35009765625</v>
      </c>
      <c r="U49" s="107">
        <v>2576.199951171875</v>
      </c>
      <c r="V49" s="107">
        <v>2533.030029296875</v>
      </c>
    </row>
    <row r="50" spans="1:22" x14ac:dyDescent="0.2">
      <c r="A50" s="1" t="s">
        <v>291</v>
      </c>
      <c r="B50" t="s">
        <v>312</v>
      </c>
      <c r="C50" s="107">
        <v>547.34002685546875</v>
      </c>
      <c r="D50" s="107">
        <v>720.5999755859375</v>
      </c>
      <c r="E50" s="107">
        <v>770.25</v>
      </c>
      <c r="F50" s="107">
        <v>992.8699951171875</v>
      </c>
      <c r="G50" s="107">
        <v>1262.2099609375</v>
      </c>
      <c r="H50" s="107">
        <v>1466.9300537109375</v>
      </c>
      <c r="I50" s="107">
        <v>1594.469970703125</v>
      </c>
      <c r="J50" s="107">
        <v>1637.22998046875</v>
      </c>
      <c r="K50" s="107">
        <v>1559.6300048828125</v>
      </c>
      <c r="L50" s="107">
        <v>1485.8299560546875</v>
      </c>
      <c r="M50" s="107">
        <v>1448.8399658203125</v>
      </c>
      <c r="N50" s="107">
        <v>1374.8900146484375</v>
      </c>
      <c r="O50" s="107">
        <v>1231.8299560546875</v>
      </c>
      <c r="P50" s="107">
        <v>1116.9000244140625</v>
      </c>
      <c r="Q50" s="107">
        <v>1187.949951171875</v>
      </c>
      <c r="R50" s="107">
        <v>1652.27001953125</v>
      </c>
      <c r="S50" s="107">
        <v>1575.949951171875</v>
      </c>
      <c r="T50" s="107">
        <v>1705.6099853515625</v>
      </c>
      <c r="U50" s="107">
        <v>1682.8900146484375</v>
      </c>
      <c r="V50" s="107">
        <v>1573.4300537109375</v>
      </c>
    </row>
    <row r="51" spans="1:22" x14ac:dyDescent="0.2">
      <c r="A51" s="1" t="s">
        <v>313</v>
      </c>
      <c r="B51" t="s">
        <v>314</v>
      </c>
      <c r="C51" s="107">
        <v>53.180000305175781</v>
      </c>
      <c r="D51" s="107">
        <v>62.380001068115234</v>
      </c>
      <c r="E51" s="107">
        <v>80.300003051757813</v>
      </c>
      <c r="F51" s="107">
        <v>104.69999694824219</v>
      </c>
      <c r="G51" s="107">
        <v>112.11000061035156</v>
      </c>
      <c r="H51" s="107">
        <v>109.34999847412109</v>
      </c>
      <c r="I51" s="107">
        <v>116.48999786376953</v>
      </c>
      <c r="J51" s="107">
        <v>129.33999633789063</v>
      </c>
      <c r="K51" s="107">
        <v>141.77999877929688</v>
      </c>
      <c r="L51" s="107">
        <v>205.30000305175781</v>
      </c>
      <c r="M51" s="107">
        <v>262.17999267578125</v>
      </c>
      <c r="N51" s="107">
        <v>265.989990234375</v>
      </c>
      <c r="O51" s="107">
        <v>298.01998901367188</v>
      </c>
      <c r="P51" s="107">
        <v>310.6099853515625</v>
      </c>
      <c r="Q51" s="107">
        <v>302.25</v>
      </c>
      <c r="R51" s="107">
        <v>314</v>
      </c>
      <c r="S51" s="107">
        <v>354.1400146484375</v>
      </c>
      <c r="T51" s="107">
        <v>380.47000122070313</v>
      </c>
      <c r="U51" s="107">
        <v>407.55999755859375</v>
      </c>
      <c r="V51" s="107">
        <v>424.70001220703125</v>
      </c>
    </row>
    <row r="52" spans="1:22" s="58" customFormat="1" ht="20.100000000000001" customHeight="1" x14ac:dyDescent="0.2">
      <c r="A52" s="55"/>
      <c r="B52" s="56" t="s">
        <v>3</v>
      </c>
      <c r="C52" s="830">
        <v>74461.7109375</v>
      </c>
      <c r="D52" s="830">
        <v>79979.546875</v>
      </c>
      <c r="E52" s="830">
        <v>83313.1015625</v>
      </c>
      <c r="F52" s="830">
        <v>84103.53125</v>
      </c>
      <c r="G52" s="830">
        <v>87524.96875</v>
      </c>
      <c r="H52" s="830">
        <v>90570.2421875</v>
      </c>
      <c r="I52" s="830">
        <v>90059.0078125</v>
      </c>
      <c r="J52" s="830">
        <v>90721.8515625</v>
      </c>
      <c r="K52" s="830">
        <v>89987.390625</v>
      </c>
      <c r="L52" s="830">
        <v>86954.609375</v>
      </c>
      <c r="M52" s="830">
        <v>85870.9921875</v>
      </c>
      <c r="N52" s="830">
        <v>88300.7578125</v>
      </c>
      <c r="O52" s="830">
        <v>91623.421875</v>
      </c>
      <c r="P52" s="830">
        <v>93749.78125</v>
      </c>
      <c r="Q52" s="830">
        <v>103537.578125</v>
      </c>
      <c r="R52" s="830">
        <v>113557.1796875</v>
      </c>
      <c r="S52" s="830">
        <v>124534.28125</v>
      </c>
      <c r="T52" s="830">
        <v>132210.8125</v>
      </c>
      <c r="U52" s="830">
        <v>135989.65625</v>
      </c>
      <c r="V52" s="830">
        <v>135039.09375</v>
      </c>
    </row>
    <row r="53" spans="1:22" s="33" customFormat="1" ht="15" customHeight="1" x14ac:dyDescent="0.2">
      <c r="A53" s="98" t="s">
        <v>309</v>
      </c>
      <c r="B53" s="53"/>
      <c r="C53" s="53"/>
      <c r="D53" s="53"/>
      <c r="E53" s="53"/>
      <c r="F53" s="53"/>
      <c r="G53" s="53"/>
      <c r="H53" s="53"/>
      <c r="I53" s="53"/>
      <c r="J53" s="53"/>
      <c r="K53" s="53"/>
      <c r="L53" s="53"/>
      <c r="M53" s="53"/>
      <c r="N53" s="53"/>
      <c r="O53" s="53"/>
      <c r="P53" s="53"/>
      <c r="Q53" s="53"/>
      <c r="R53" s="53"/>
      <c r="S53" s="53"/>
      <c r="T53" s="53"/>
      <c r="U53" s="53"/>
      <c r="V53" s="53"/>
    </row>
    <row r="55" spans="1:22" s="23" customFormat="1" ht="20.100000000000001" customHeight="1" x14ac:dyDescent="0.2">
      <c r="A55" s="178" t="str">
        <f>Index!A48</f>
        <v>Table 3o    Employment by industry, average wage and salary rates, FY2000-FY2019</v>
      </c>
    </row>
    <row r="56" spans="1:22" s="23" customFormat="1" ht="20.100000000000001" customHeight="1" x14ac:dyDescent="0.2">
      <c r="A56" s="13"/>
      <c r="B56" s="12"/>
      <c r="C56" s="34" t="str">
        <f>C2</f>
        <v>FY00</v>
      </c>
      <c r="D56" s="34" t="str">
        <f t="shared" ref="D56:O56" si="2">D2</f>
        <v>FY01</v>
      </c>
      <c r="E56" s="34" t="str">
        <f t="shared" si="2"/>
        <v>FY02</v>
      </c>
      <c r="F56" s="34" t="str">
        <f t="shared" si="2"/>
        <v>FY03</v>
      </c>
      <c r="G56" s="34" t="str">
        <f t="shared" si="2"/>
        <v>FY04</v>
      </c>
      <c r="H56" s="34" t="str">
        <f t="shared" si="2"/>
        <v>FY05</v>
      </c>
      <c r="I56" s="34" t="str">
        <f t="shared" si="2"/>
        <v>FY06</v>
      </c>
      <c r="J56" s="34" t="str">
        <f t="shared" si="2"/>
        <v>FY07</v>
      </c>
      <c r="K56" s="34" t="str">
        <f t="shared" si="2"/>
        <v>FY08</v>
      </c>
      <c r="L56" s="34" t="str">
        <f t="shared" si="2"/>
        <v>FY09</v>
      </c>
      <c r="M56" s="34" t="str">
        <f t="shared" si="2"/>
        <v>FY10</v>
      </c>
      <c r="N56" s="34" t="str">
        <f t="shared" si="2"/>
        <v>FY11</v>
      </c>
      <c r="O56" s="34" t="str">
        <f t="shared" si="2"/>
        <v>FY12</v>
      </c>
      <c r="P56" s="34" t="str">
        <f t="shared" ref="P56:Q56" si="3">P2</f>
        <v>FY13</v>
      </c>
      <c r="Q56" s="34" t="str">
        <f t="shared" si="3"/>
        <v>FY14</v>
      </c>
      <c r="R56" s="34" t="str">
        <f t="shared" ref="R56:S56" si="4">R2</f>
        <v>FY15</v>
      </c>
      <c r="S56" s="34" t="str">
        <f t="shared" si="4"/>
        <v>FY16</v>
      </c>
      <c r="T56" s="34" t="str">
        <f t="shared" ref="T56:U56" si="5">T2</f>
        <v>FY17</v>
      </c>
      <c r="U56" s="34" t="str">
        <f t="shared" si="5"/>
        <v>FY18</v>
      </c>
      <c r="V56" s="34" t="str">
        <f t="shared" ref="V56" si="6">V2</f>
        <v>FY19</v>
      </c>
    </row>
    <row r="57" spans="1:22" ht="20.100000000000001" customHeight="1" x14ac:dyDescent="0.2">
      <c r="A57" s="1" t="s">
        <v>272</v>
      </c>
      <c r="B57" t="s">
        <v>273</v>
      </c>
      <c r="C57" s="107">
        <f>IF(C3&gt;9,C30/C3*1000,"n.a.")</f>
        <v>2017.3013779031078</v>
      </c>
      <c r="D57" s="107">
        <f t="shared" ref="D57:T72" si="7">IF(D3&gt;9,D30/D3*1000,"n.a.")</f>
        <v>1889.2870466673223</v>
      </c>
      <c r="E57" s="107">
        <f t="shared" si="7"/>
        <v>2303.8119386830604</v>
      </c>
      <c r="F57" s="107">
        <f t="shared" si="7"/>
        <v>1968.520509875276</v>
      </c>
      <c r="G57" s="107">
        <f t="shared" si="7"/>
        <v>1979.6198721136557</v>
      </c>
      <c r="H57" s="107">
        <f t="shared" si="7"/>
        <v>2055.8102597380698</v>
      </c>
      <c r="I57" s="107">
        <f t="shared" si="7"/>
        <v>2089.5575909632394</v>
      </c>
      <c r="J57" s="107">
        <f t="shared" si="7"/>
        <v>1949.8935402125821</v>
      </c>
      <c r="K57" s="107">
        <f t="shared" si="7"/>
        <v>2477.6631105551105</v>
      </c>
      <c r="L57" s="107">
        <f t="shared" si="7"/>
        <v>2912.7345594882627</v>
      </c>
      <c r="M57" s="107">
        <f t="shared" si="7"/>
        <v>3085.1895296163457</v>
      </c>
      <c r="N57" s="107">
        <f t="shared" si="7"/>
        <v>3098.6002184613913</v>
      </c>
      <c r="O57" s="107">
        <f t="shared" si="7"/>
        <v>2976.4301061952106</v>
      </c>
      <c r="P57" s="107">
        <f t="shared" si="7"/>
        <v>3599.5338586733114</v>
      </c>
      <c r="Q57" s="107">
        <f t="shared" si="7"/>
        <v>3720.6770282894804</v>
      </c>
      <c r="R57" s="107">
        <f t="shared" si="7"/>
        <v>3762.6343809194173</v>
      </c>
      <c r="S57" s="107">
        <f t="shared" si="7"/>
        <v>3895.7127548465351</v>
      </c>
      <c r="T57" s="107">
        <f t="shared" si="7"/>
        <v>4147.1091923777267</v>
      </c>
      <c r="U57" s="107">
        <f t="shared" ref="U57:V71" si="8">IF(U3&gt;9,U30/U3*1000,"n.a.")</f>
        <v>4414.4756142520919</v>
      </c>
      <c r="V57" s="107">
        <f t="shared" si="8"/>
        <v>4143.6270052552109</v>
      </c>
    </row>
    <row r="58" spans="1:22" x14ac:dyDescent="0.2">
      <c r="A58" s="1" t="s">
        <v>274</v>
      </c>
      <c r="B58" s="33" t="s">
        <v>275</v>
      </c>
      <c r="C58" s="107">
        <f t="shared" ref="C58:R79" si="9">IF(C4&gt;9,C31/C4*1000,"n.a.")</f>
        <v>4699.385554150118</v>
      </c>
      <c r="D58" s="107">
        <f t="shared" si="9"/>
        <v>3964.624762729718</v>
      </c>
      <c r="E58" s="107">
        <f t="shared" si="9"/>
        <v>4364.912251349142</v>
      </c>
      <c r="F58" s="107">
        <f t="shared" si="9"/>
        <v>4601.4728570794205</v>
      </c>
      <c r="G58" s="107">
        <f t="shared" si="9"/>
        <v>4653.9391725281539</v>
      </c>
      <c r="H58" s="107">
        <f t="shared" si="9"/>
        <v>4356.3991876194996</v>
      </c>
      <c r="I58" s="107">
        <f t="shared" si="9"/>
        <v>4621.4003148112424</v>
      </c>
      <c r="J58" s="107">
        <f t="shared" si="9"/>
        <v>4834.4168620912569</v>
      </c>
      <c r="K58" s="107">
        <f t="shared" si="9"/>
        <v>4430.5919735734624</v>
      </c>
      <c r="L58" s="107">
        <f t="shared" si="9"/>
        <v>4125.267738810574</v>
      </c>
      <c r="M58" s="107">
        <f t="shared" si="9"/>
        <v>4433.5573279191585</v>
      </c>
      <c r="N58" s="107">
        <f t="shared" si="9"/>
        <v>4589.0647346746055</v>
      </c>
      <c r="O58" s="107">
        <f t="shared" si="9"/>
        <v>4855.1649176055207</v>
      </c>
      <c r="P58" s="107">
        <f t="shared" si="9"/>
        <v>4961.1125283086112</v>
      </c>
      <c r="Q58" s="107">
        <f t="shared" si="9"/>
        <v>5515.0576781667005</v>
      </c>
      <c r="R58" s="107">
        <f t="shared" si="9"/>
        <v>6390.9054432244684</v>
      </c>
      <c r="S58" s="107">
        <f t="shared" si="7"/>
        <v>7346.879298411106</v>
      </c>
      <c r="T58" s="107">
        <f t="shared" si="7"/>
        <v>7925.3483384740566</v>
      </c>
      <c r="U58" s="107">
        <f t="shared" si="8"/>
        <v>8114.0092380265742</v>
      </c>
      <c r="V58" s="107">
        <f t="shared" si="8"/>
        <v>8054.5497323985128</v>
      </c>
    </row>
    <row r="59" spans="1:22" x14ac:dyDescent="0.2">
      <c r="A59" s="1" t="s">
        <v>19</v>
      </c>
      <c r="B59" s="33" t="s">
        <v>276</v>
      </c>
      <c r="C59" s="107">
        <f t="shared" si="9"/>
        <v>7092.7323808183182</v>
      </c>
      <c r="D59" s="107">
        <f t="shared" si="7"/>
        <v>7576.2773868789436</v>
      </c>
      <c r="E59" s="107">
        <f t="shared" si="7"/>
        <v>7403.5401907026398</v>
      </c>
      <c r="F59" s="107">
        <f t="shared" si="7"/>
        <v>7766.0772968041383</v>
      </c>
      <c r="G59" s="107">
        <f t="shared" si="7"/>
        <v>7954.5681423611113</v>
      </c>
      <c r="H59" s="107">
        <f t="shared" si="7"/>
        <v>7011.7739552875246</v>
      </c>
      <c r="I59" s="107">
        <f t="shared" si="7"/>
        <v>7789.0143595950703</v>
      </c>
      <c r="J59" s="107">
        <f t="shared" si="7"/>
        <v>8341.4175278871389</v>
      </c>
      <c r="K59" s="107">
        <f t="shared" si="7"/>
        <v>8661.0750588037645</v>
      </c>
      <c r="L59" s="107">
        <f t="shared" si="7"/>
        <v>8773.9997414981626</v>
      </c>
      <c r="M59" s="107">
        <f t="shared" si="7"/>
        <v>8658.1271537481116</v>
      </c>
      <c r="N59" s="107">
        <f t="shared" si="7"/>
        <v>8453.0524002878283</v>
      </c>
      <c r="O59" s="107">
        <f t="shared" si="7"/>
        <v>8709.1812626008068</v>
      </c>
      <c r="P59" s="107">
        <f t="shared" si="7"/>
        <v>8691.7404372970777</v>
      </c>
      <c r="Q59" s="107">
        <f t="shared" si="7"/>
        <v>9293.45703125</v>
      </c>
      <c r="R59" s="107">
        <f t="shared" si="7"/>
        <v>10564.96368185447</v>
      </c>
      <c r="S59" s="107">
        <f t="shared" si="7"/>
        <v>12523.824623381473</v>
      </c>
      <c r="T59" s="107">
        <f t="shared" si="7"/>
        <v>13926.098682210701</v>
      </c>
      <c r="U59" s="107">
        <f t="shared" si="8"/>
        <v>11587.400458333803</v>
      </c>
      <c r="V59" s="107">
        <f t="shared" si="8"/>
        <v>12726.73838625672</v>
      </c>
    </row>
    <row r="60" spans="1:22" x14ac:dyDescent="0.2">
      <c r="A60" s="1" t="s">
        <v>20</v>
      </c>
      <c r="B60" t="s">
        <v>22</v>
      </c>
      <c r="C60" s="107">
        <f t="shared" si="9"/>
        <v>2787.979101083265</v>
      </c>
      <c r="D60" s="107">
        <f t="shared" si="7"/>
        <v>3668.3009218462898</v>
      </c>
      <c r="E60" s="107">
        <f t="shared" si="7"/>
        <v>5201.5264153059343</v>
      </c>
      <c r="F60" s="107">
        <f t="shared" si="7"/>
        <v>4358.8427522733218</v>
      </c>
      <c r="G60" s="107">
        <f t="shared" si="7"/>
        <v>4387.7142043705107</v>
      </c>
      <c r="H60" s="107">
        <f t="shared" si="7"/>
        <v>4564.9559035428447</v>
      </c>
      <c r="I60" s="107">
        <f t="shared" si="7"/>
        <v>4705.0557249852791</v>
      </c>
      <c r="J60" s="107">
        <f t="shared" si="7"/>
        <v>4809.6026921035655</v>
      </c>
      <c r="K60" s="107">
        <f t="shared" si="7"/>
        <v>5236.4364724641518</v>
      </c>
      <c r="L60" s="107">
        <f t="shared" si="7"/>
        <v>4982.3494391281101</v>
      </c>
      <c r="M60" s="107">
        <f t="shared" si="7"/>
        <v>5385.4343479936515</v>
      </c>
      <c r="N60" s="107">
        <f t="shared" si="7"/>
        <v>5787.8822667085687</v>
      </c>
      <c r="O60" s="107">
        <f t="shared" si="7"/>
        <v>5876.3141680906938</v>
      </c>
      <c r="P60" s="107">
        <f t="shared" si="7"/>
        <v>6283.926797754586</v>
      </c>
      <c r="Q60" s="107">
        <f t="shared" si="7"/>
        <v>6710.2700519477539</v>
      </c>
      <c r="R60" s="107">
        <f t="shared" si="7"/>
        <v>7222.154971292216</v>
      </c>
      <c r="S60" s="107">
        <f t="shared" si="7"/>
        <v>7747.3256631627783</v>
      </c>
      <c r="T60" s="107">
        <f t="shared" si="7"/>
        <v>8137.9630268494375</v>
      </c>
      <c r="U60" s="107">
        <f t="shared" si="8"/>
        <v>8437.6621668924799</v>
      </c>
      <c r="V60" s="107">
        <f t="shared" si="8"/>
        <v>8318.2102182711042</v>
      </c>
    </row>
    <row r="61" spans="1:22" x14ac:dyDescent="0.2">
      <c r="A61" s="1" t="s">
        <v>21</v>
      </c>
      <c r="B61" t="s">
        <v>277</v>
      </c>
      <c r="C61" s="107">
        <f t="shared" si="9"/>
        <v>11135.825147906553</v>
      </c>
      <c r="D61" s="107">
        <f t="shared" si="7"/>
        <v>11439.118030024511</v>
      </c>
      <c r="E61" s="107">
        <f t="shared" si="7"/>
        <v>11344.594594594595</v>
      </c>
      <c r="F61" s="107">
        <f t="shared" si="7"/>
        <v>11774.323442617359</v>
      </c>
      <c r="G61" s="107">
        <f t="shared" si="7"/>
        <v>11988.66678873698</v>
      </c>
      <c r="H61" s="107">
        <f t="shared" si="7"/>
        <v>12428.131397519268</v>
      </c>
      <c r="I61" s="107">
        <f t="shared" si="7"/>
        <v>11818.479303728071</v>
      </c>
      <c r="J61" s="107">
        <f t="shared" si="7"/>
        <v>11876.024128665507</v>
      </c>
      <c r="K61" s="107">
        <f t="shared" si="7"/>
        <v>12207.561213795732</v>
      </c>
      <c r="L61" s="107">
        <f t="shared" si="7"/>
        <v>12586.940130903491</v>
      </c>
      <c r="M61" s="107">
        <f t="shared" si="7"/>
        <v>12882.989740880783</v>
      </c>
      <c r="N61" s="107">
        <f t="shared" si="7"/>
        <v>12754.027472601998</v>
      </c>
      <c r="O61" s="107">
        <f t="shared" si="7"/>
        <v>13722.480946017387</v>
      </c>
      <c r="P61" s="107">
        <f t="shared" si="7"/>
        <v>13637.773100107966</v>
      </c>
      <c r="Q61" s="107">
        <f t="shared" si="7"/>
        <v>13076.564297354294</v>
      </c>
      <c r="R61" s="107">
        <f t="shared" si="7"/>
        <v>13485.428292410716</v>
      </c>
      <c r="S61" s="107">
        <f t="shared" si="7"/>
        <v>15030.879545309304</v>
      </c>
      <c r="T61" s="107">
        <f t="shared" si="7"/>
        <v>16485.906141600593</v>
      </c>
      <c r="U61" s="107">
        <f t="shared" si="8"/>
        <v>17467.073526293469</v>
      </c>
      <c r="V61" s="107">
        <f t="shared" si="8"/>
        <v>17777.429715008802</v>
      </c>
    </row>
    <row r="62" spans="1:22" x14ac:dyDescent="0.2">
      <c r="A62" s="1" t="s">
        <v>23</v>
      </c>
      <c r="B62" t="s">
        <v>278</v>
      </c>
      <c r="C62" s="107" t="str">
        <f t="shared" si="9"/>
        <v>n.a.</v>
      </c>
      <c r="D62" s="107" t="str">
        <f t="shared" si="7"/>
        <v>n.a.</v>
      </c>
      <c r="E62" s="107" t="str">
        <f t="shared" si="7"/>
        <v>n.a.</v>
      </c>
      <c r="F62" s="107" t="str">
        <f t="shared" si="7"/>
        <v>n.a.</v>
      </c>
      <c r="G62" s="107" t="str">
        <f t="shared" si="7"/>
        <v>n.a.</v>
      </c>
      <c r="H62" s="107" t="str">
        <f t="shared" si="7"/>
        <v>n.a.</v>
      </c>
      <c r="I62" s="107" t="str">
        <f t="shared" si="7"/>
        <v>n.a.</v>
      </c>
      <c r="J62" s="107" t="str">
        <f t="shared" si="7"/>
        <v>n.a.</v>
      </c>
      <c r="K62" s="107" t="str">
        <f t="shared" si="7"/>
        <v>n.a.</v>
      </c>
      <c r="L62" s="107" t="str">
        <f t="shared" si="7"/>
        <v>n.a.</v>
      </c>
      <c r="M62" s="107" t="str">
        <f t="shared" si="7"/>
        <v>n.a.</v>
      </c>
      <c r="N62" s="107" t="str">
        <f t="shared" si="7"/>
        <v>n.a.</v>
      </c>
      <c r="O62" s="107" t="str">
        <f t="shared" si="7"/>
        <v>n.a.</v>
      </c>
      <c r="P62" s="107" t="str">
        <f t="shared" si="7"/>
        <v>n.a.</v>
      </c>
      <c r="Q62" s="107" t="str">
        <f t="shared" si="7"/>
        <v>n.a.</v>
      </c>
      <c r="R62" s="107" t="str">
        <f t="shared" si="7"/>
        <v>n.a.</v>
      </c>
      <c r="S62" s="107" t="str">
        <f t="shared" si="7"/>
        <v>n.a.</v>
      </c>
      <c r="T62" s="107" t="str">
        <f t="shared" si="7"/>
        <v>n.a.</v>
      </c>
      <c r="U62" s="107" t="str">
        <f t="shared" si="8"/>
        <v>n.a.</v>
      </c>
      <c r="V62" s="107" t="str">
        <f t="shared" si="8"/>
        <v>n.a.</v>
      </c>
    </row>
    <row r="63" spans="1:22" x14ac:dyDescent="0.2">
      <c r="A63" s="1" t="s">
        <v>24</v>
      </c>
      <c r="B63" t="s">
        <v>25</v>
      </c>
      <c r="C63" s="107">
        <f t="shared" si="9"/>
        <v>5301.7463598098966</v>
      </c>
      <c r="D63" s="107">
        <f t="shared" si="7"/>
        <v>5626.9034839754795</v>
      </c>
      <c r="E63" s="107">
        <f t="shared" si="7"/>
        <v>6423.9370045448568</v>
      </c>
      <c r="F63" s="107">
        <f t="shared" si="7"/>
        <v>6186.898370147509</v>
      </c>
      <c r="G63" s="107">
        <f t="shared" si="7"/>
        <v>7201.7848350665199</v>
      </c>
      <c r="H63" s="107">
        <f t="shared" si="7"/>
        <v>6579.0474337364622</v>
      </c>
      <c r="I63" s="107">
        <f t="shared" si="7"/>
        <v>6356.0545047637561</v>
      </c>
      <c r="J63" s="107">
        <f t="shared" si="7"/>
        <v>6259.6181516390225</v>
      </c>
      <c r="K63" s="107">
        <f t="shared" si="7"/>
        <v>5682.1139847445584</v>
      </c>
      <c r="L63" s="107">
        <f t="shared" si="7"/>
        <v>5249.1548790451725</v>
      </c>
      <c r="M63" s="107">
        <f t="shared" si="7"/>
        <v>5842.9057631532323</v>
      </c>
      <c r="N63" s="107">
        <f t="shared" si="7"/>
        <v>6259.239595220809</v>
      </c>
      <c r="O63" s="107">
        <f t="shared" si="7"/>
        <v>6350.5467922888693</v>
      </c>
      <c r="P63" s="107">
        <f t="shared" si="7"/>
        <v>6528.768481737713</v>
      </c>
      <c r="Q63" s="107">
        <f t="shared" si="7"/>
        <v>6983.2752509758575</v>
      </c>
      <c r="R63" s="107">
        <f t="shared" si="7"/>
        <v>8133.3642885162635</v>
      </c>
      <c r="S63" s="107">
        <f t="shared" si="7"/>
        <v>8251.1084831773023</v>
      </c>
      <c r="T63" s="107">
        <f t="shared" si="7"/>
        <v>8335.6364784097896</v>
      </c>
      <c r="U63" s="107">
        <f t="shared" si="8"/>
        <v>8139.3266586624477</v>
      </c>
      <c r="V63" s="107">
        <f t="shared" si="8"/>
        <v>8532.3102085462197</v>
      </c>
    </row>
    <row r="64" spans="1:22" x14ac:dyDescent="0.2">
      <c r="A64" s="1" t="s">
        <v>26</v>
      </c>
      <c r="B64" t="s">
        <v>279</v>
      </c>
      <c r="C64" s="107">
        <f t="shared" si="9"/>
        <v>5999.5136597678666</v>
      </c>
      <c r="D64" s="107">
        <f t="shared" si="7"/>
        <v>6109.634428827183</v>
      </c>
      <c r="E64" s="107">
        <f t="shared" si="7"/>
        <v>5929.7220076083167</v>
      </c>
      <c r="F64" s="107">
        <f t="shared" si="7"/>
        <v>5922.6663121653055</v>
      </c>
      <c r="G64" s="107">
        <f t="shared" si="7"/>
        <v>5782.3809510477085</v>
      </c>
      <c r="H64" s="107">
        <f t="shared" si="7"/>
        <v>5668.2318392083544</v>
      </c>
      <c r="I64" s="107">
        <f t="shared" si="7"/>
        <v>5889.2122291666938</v>
      </c>
      <c r="J64" s="107">
        <f t="shared" si="7"/>
        <v>6247.7743767660877</v>
      </c>
      <c r="K64" s="107">
        <f t="shared" si="7"/>
        <v>6595.8640858951676</v>
      </c>
      <c r="L64" s="107">
        <f t="shared" si="7"/>
        <v>6669.7348576305203</v>
      </c>
      <c r="M64" s="107">
        <f t="shared" si="7"/>
        <v>6672.5604633896419</v>
      </c>
      <c r="N64" s="107">
        <f t="shared" si="7"/>
        <v>6952.0246359197936</v>
      </c>
      <c r="O64" s="107">
        <f t="shared" si="7"/>
        <v>7073.657708920593</v>
      </c>
      <c r="P64" s="107">
        <f t="shared" si="7"/>
        <v>7146.3427196206057</v>
      </c>
      <c r="Q64" s="107">
        <f t="shared" si="7"/>
        <v>7538.7549500777541</v>
      </c>
      <c r="R64" s="107">
        <f t="shared" si="7"/>
        <v>8329.9293638255895</v>
      </c>
      <c r="S64" s="107">
        <f t="shared" si="7"/>
        <v>8795.3689909391469</v>
      </c>
      <c r="T64" s="107">
        <f t="shared" si="7"/>
        <v>9041.6076817562316</v>
      </c>
      <c r="U64" s="107">
        <f t="shared" si="8"/>
        <v>9393.747614730486</v>
      </c>
      <c r="V64" s="107">
        <f t="shared" si="8"/>
        <v>9369.30469937626</v>
      </c>
    </row>
    <row r="65" spans="1:22" x14ac:dyDescent="0.2">
      <c r="A65" s="1" t="s">
        <v>27</v>
      </c>
      <c r="B65" t="s">
        <v>280</v>
      </c>
      <c r="C65" s="107">
        <f t="shared" si="9"/>
        <v>7818.8091621511858</v>
      </c>
      <c r="D65" s="107">
        <f t="shared" si="7"/>
        <v>7737.6602654831322</v>
      </c>
      <c r="E65" s="107">
        <f t="shared" si="7"/>
        <v>7932.654212299165</v>
      </c>
      <c r="F65" s="107">
        <f t="shared" si="7"/>
        <v>8178.2088200329144</v>
      </c>
      <c r="G65" s="107">
        <f t="shared" si="7"/>
        <v>8706.0486822267958</v>
      </c>
      <c r="H65" s="107">
        <f t="shared" si="7"/>
        <v>8108.3546909102979</v>
      </c>
      <c r="I65" s="107">
        <f t="shared" si="7"/>
        <v>8158.3765449587645</v>
      </c>
      <c r="J65" s="107">
        <f t="shared" si="7"/>
        <v>8147.9540800396444</v>
      </c>
      <c r="K65" s="107">
        <f t="shared" si="7"/>
        <v>8041.3924909816533</v>
      </c>
      <c r="L65" s="107">
        <f t="shared" si="7"/>
        <v>8183.3502143448577</v>
      </c>
      <c r="M65" s="107">
        <f t="shared" si="7"/>
        <v>8509.6132985182176</v>
      </c>
      <c r="N65" s="107">
        <f t="shared" si="7"/>
        <v>8691.0716788907685</v>
      </c>
      <c r="O65" s="107">
        <f t="shared" si="7"/>
        <v>8799.1723362230041</v>
      </c>
      <c r="P65" s="107">
        <f t="shared" si="7"/>
        <v>8860.3783433268763</v>
      </c>
      <c r="Q65" s="107">
        <f t="shared" si="7"/>
        <v>9157.3456893943821</v>
      </c>
      <c r="R65" s="107">
        <f t="shared" si="7"/>
        <v>9513.7443526221141</v>
      </c>
      <c r="S65" s="107">
        <f t="shared" si="7"/>
        <v>10262.00198583879</v>
      </c>
      <c r="T65" s="107">
        <f t="shared" si="7"/>
        <v>10593.765612783111</v>
      </c>
      <c r="U65" s="107">
        <f t="shared" si="8"/>
        <v>10970.986385882512</v>
      </c>
      <c r="V65" s="107">
        <f t="shared" si="8"/>
        <v>11268.149160939052</v>
      </c>
    </row>
    <row r="66" spans="1:22" x14ac:dyDescent="0.2">
      <c r="A66" s="1" t="s">
        <v>28</v>
      </c>
      <c r="B66" t="s">
        <v>281</v>
      </c>
      <c r="C66" s="107">
        <f t="shared" si="9"/>
        <v>6071.5864294311041</v>
      </c>
      <c r="D66" s="107">
        <f t="shared" si="7"/>
        <v>6061.9033079123974</v>
      </c>
      <c r="E66" s="107">
        <f t="shared" si="7"/>
        <v>5549.1684648711343</v>
      </c>
      <c r="F66" s="107">
        <f t="shared" si="7"/>
        <v>5237.3640448728993</v>
      </c>
      <c r="G66" s="107">
        <f t="shared" si="7"/>
        <v>5613.1712791930313</v>
      </c>
      <c r="H66" s="107">
        <f t="shared" si="7"/>
        <v>5505.3295657355811</v>
      </c>
      <c r="I66" s="107">
        <f t="shared" si="7"/>
        <v>5686.8719582969597</v>
      </c>
      <c r="J66" s="107">
        <f t="shared" si="7"/>
        <v>5964.2237720193625</v>
      </c>
      <c r="K66" s="107">
        <f t="shared" si="7"/>
        <v>6360.2751620769786</v>
      </c>
      <c r="L66" s="107">
        <f t="shared" si="7"/>
        <v>6566.1205399529563</v>
      </c>
      <c r="M66" s="107">
        <f t="shared" si="7"/>
        <v>6415.2612929845</v>
      </c>
      <c r="N66" s="107">
        <f t="shared" si="7"/>
        <v>6930.7521929417298</v>
      </c>
      <c r="O66" s="107">
        <f t="shared" si="7"/>
        <v>7492.5504369893933</v>
      </c>
      <c r="P66" s="107">
        <f t="shared" si="7"/>
        <v>7496.4397495335206</v>
      </c>
      <c r="Q66" s="107">
        <f t="shared" si="7"/>
        <v>8304.2888460811773</v>
      </c>
      <c r="R66" s="107">
        <f t="shared" si="7"/>
        <v>9188.9204041390749</v>
      </c>
      <c r="S66" s="107">
        <f t="shared" si="7"/>
        <v>9647.1228260432363</v>
      </c>
      <c r="T66" s="107">
        <f t="shared" si="7"/>
        <v>9763.3984252568625</v>
      </c>
      <c r="U66" s="107">
        <f t="shared" si="8"/>
        <v>9285.285692727688</v>
      </c>
      <c r="V66" s="107">
        <f t="shared" si="8"/>
        <v>8922.9767222306637</v>
      </c>
    </row>
    <row r="67" spans="1:22" x14ac:dyDescent="0.2">
      <c r="A67" s="1" t="s">
        <v>29</v>
      </c>
      <c r="B67" t="s">
        <v>282</v>
      </c>
      <c r="C67" s="107">
        <f t="shared" si="9"/>
        <v>10850.517971157005</v>
      </c>
      <c r="D67" s="107">
        <f t="shared" si="7"/>
        <v>11902.207442058587</v>
      </c>
      <c r="E67" s="107">
        <f t="shared" si="7"/>
        <v>12540.07286850749</v>
      </c>
      <c r="F67" s="107">
        <f t="shared" si="7"/>
        <v>13442.611563404946</v>
      </c>
      <c r="G67" s="107">
        <f t="shared" si="7"/>
        <v>12851.299062711552</v>
      </c>
      <c r="H67" s="107">
        <f t="shared" si="7"/>
        <v>13688.741321655241</v>
      </c>
      <c r="I67" s="107">
        <f t="shared" si="7"/>
        <v>12991.062394570405</v>
      </c>
      <c r="J67" s="107">
        <f t="shared" si="7"/>
        <v>12958.969204698615</v>
      </c>
      <c r="K67" s="107">
        <f t="shared" si="7"/>
        <v>12696.118461981581</v>
      </c>
      <c r="L67" s="107">
        <f t="shared" si="7"/>
        <v>9903.6075881672296</v>
      </c>
      <c r="M67" s="107">
        <f t="shared" si="7"/>
        <v>12566.200923409589</v>
      </c>
      <c r="N67" s="107">
        <f t="shared" si="7"/>
        <v>12274.05497235684</v>
      </c>
      <c r="O67" s="107">
        <f t="shared" si="7"/>
        <v>12454.27136315035</v>
      </c>
      <c r="P67" s="107">
        <f t="shared" si="7"/>
        <v>13042.474471139787</v>
      </c>
      <c r="Q67" s="107">
        <f t="shared" si="7"/>
        <v>14302.324347050808</v>
      </c>
      <c r="R67" s="107">
        <f t="shared" si="7"/>
        <v>14287.645969595043</v>
      </c>
      <c r="S67" s="107">
        <f t="shared" si="7"/>
        <v>15347.473280260521</v>
      </c>
      <c r="T67" s="107">
        <f t="shared" si="7"/>
        <v>15804.253417028447</v>
      </c>
      <c r="U67" s="107">
        <f t="shared" si="8"/>
        <v>17353.594536883447</v>
      </c>
      <c r="V67" s="107">
        <f t="shared" si="8"/>
        <v>17740.731710402961</v>
      </c>
    </row>
    <row r="68" spans="1:22" x14ac:dyDescent="0.2">
      <c r="A68" s="1" t="s">
        <v>31</v>
      </c>
      <c r="B68" t="s">
        <v>310</v>
      </c>
      <c r="C68" s="107">
        <f t="shared" si="9"/>
        <v>14614.000251964604</v>
      </c>
      <c r="D68" s="107">
        <f t="shared" si="7"/>
        <v>12686.836066775291</v>
      </c>
      <c r="E68" s="107">
        <f t="shared" si="7"/>
        <v>11678.835703742869</v>
      </c>
      <c r="F68" s="107">
        <f t="shared" si="7"/>
        <v>13406.033705743448</v>
      </c>
      <c r="G68" s="107">
        <f t="shared" si="7"/>
        <v>15053.637768787607</v>
      </c>
      <c r="H68" s="107">
        <f t="shared" si="7"/>
        <v>15799.759285345675</v>
      </c>
      <c r="I68" s="107">
        <f t="shared" si="7"/>
        <v>15720.699685594962</v>
      </c>
      <c r="J68" s="107">
        <f t="shared" si="7"/>
        <v>15452.183243966783</v>
      </c>
      <c r="K68" s="107">
        <f t="shared" si="7"/>
        <v>16606.841652610456</v>
      </c>
      <c r="L68" s="107">
        <f t="shared" si="7"/>
        <v>16849.740712426461</v>
      </c>
      <c r="M68" s="107">
        <f t="shared" si="7"/>
        <v>18115.512869304664</v>
      </c>
      <c r="N68" s="107">
        <f t="shared" si="7"/>
        <v>18783.126495093344</v>
      </c>
      <c r="O68" s="107">
        <f t="shared" si="7"/>
        <v>19330.407472764378</v>
      </c>
      <c r="P68" s="107">
        <f t="shared" si="7"/>
        <v>16982.926500838119</v>
      </c>
      <c r="Q68" s="107">
        <f t="shared" si="7"/>
        <v>16709.119418098075</v>
      </c>
      <c r="R68" s="107">
        <f t="shared" si="7"/>
        <v>18938.444354333817</v>
      </c>
      <c r="S68" s="107">
        <f t="shared" si="7"/>
        <v>18267.10962019024</v>
      </c>
      <c r="T68" s="107">
        <f t="shared" si="7"/>
        <v>19324.16032637221</v>
      </c>
      <c r="U68" s="107">
        <f t="shared" si="8"/>
        <v>20179.103133433859</v>
      </c>
      <c r="V68" s="107">
        <f t="shared" si="8"/>
        <v>18302.906299372964</v>
      </c>
    </row>
    <row r="69" spans="1:22" x14ac:dyDescent="0.2">
      <c r="A69" s="1" t="s">
        <v>32</v>
      </c>
      <c r="B69" t="s">
        <v>283</v>
      </c>
      <c r="C69" s="107">
        <f t="shared" si="9"/>
        <v>5000.9891842399029</v>
      </c>
      <c r="D69" s="107">
        <f t="shared" si="7"/>
        <v>5476.24443738019</v>
      </c>
      <c r="E69" s="107">
        <f t="shared" si="7"/>
        <v>7096.7529634690381</v>
      </c>
      <c r="F69" s="107">
        <f t="shared" si="7"/>
        <v>6652.2841331069831</v>
      </c>
      <c r="G69" s="107">
        <f t="shared" si="7"/>
        <v>6426.014918966056</v>
      </c>
      <c r="H69" s="107">
        <f t="shared" si="7"/>
        <v>5996.2329777997984</v>
      </c>
      <c r="I69" s="107">
        <f t="shared" si="7"/>
        <v>5380.1464471858026</v>
      </c>
      <c r="J69" s="107">
        <f t="shared" si="7"/>
        <v>5354.8279032406572</v>
      </c>
      <c r="K69" s="107">
        <f t="shared" si="7"/>
        <v>6121.538146240011</v>
      </c>
      <c r="L69" s="107">
        <f t="shared" si="7"/>
        <v>5986.3429381564683</v>
      </c>
      <c r="M69" s="107">
        <f t="shared" si="7"/>
        <v>5350.4404685165146</v>
      </c>
      <c r="N69" s="107">
        <f t="shared" si="7"/>
        <v>4738.2955988609601</v>
      </c>
      <c r="O69" s="107">
        <f t="shared" si="7"/>
        <v>5092.0865890782006</v>
      </c>
      <c r="P69" s="107">
        <f t="shared" si="7"/>
        <v>5946.1490923455322</v>
      </c>
      <c r="Q69" s="107">
        <f t="shared" si="7"/>
        <v>6574.8160868138375</v>
      </c>
      <c r="R69" s="107">
        <f t="shared" si="7"/>
        <v>6595.9601715644012</v>
      </c>
      <c r="S69" s="107">
        <f t="shared" si="7"/>
        <v>7178.7677410118677</v>
      </c>
      <c r="T69" s="107">
        <f t="shared" si="7"/>
        <v>7511.9323033615074</v>
      </c>
      <c r="U69" s="107">
        <f t="shared" si="8"/>
        <v>7068.9813320317362</v>
      </c>
      <c r="V69" s="107">
        <f t="shared" si="8"/>
        <v>7180.5293106609988</v>
      </c>
    </row>
    <row r="70" spans="1:22" x14ac:dyDescent="0.2">
      <c r="A70" s="1" t="s">
        <v>34</v>
      </c>
      <c r="B70" s="54" t="s">
        <v>284</v>
      </c>
      <c r="C70" s="107">
        <f t="shared" si="9"/>
        <v>9001.425694015612</v>
      </c>
      <c r="D70" s="107">
        <f t="shared" si="7"/>
        <v>10667.324355438568</v>
      </c>
      <c r="E70" s="107">
        <f t="shared" si="7"/>
        <v>11459.809946640113</v>
      </c>
      <c r="F70" s="107">
        <f t="shared" si="7"/>
        <v>12647.265822361334</v>
      </c>
      <c r="G70" s="107">
        <f t="shared" si="7"/>
        <v>13676.438372587465</v>
      </c>
      <c r="H70" s="107">
        <f t="shared" si="7"/>
        <v>14182.71934907691</v>
      </c>
      <c r="I70" s="107">
        <f t="shared" si="7"/>
        <v>15342.685098726455</v>
      </c>
      <c r="J70" s="107">
        <f t="shared" si="7"/>
        <v>14794.883927762499</v>
      </c>
      <c r="K70" s="107">
        <f t="shared" si="7"/>
        <v>16563.394900401028</v>
      </c>
      <c r="L70" s="107">
        <f t="shared" si="7"/>
        <v>14442.869628834855</v>
      </c>
      <c r="M70" s="107">
        <f t="shared" si="7"/>
        <v>14503.658185127255</v>
      </c>
      <c r="N70" s="107">
        <f t="shared" si="7"/>
        <v>14929.408172179337</v>
      </c>
      <c r="O70" s="107">
        <f t="shared" si="7"/>
        <v>14374.354546748245</v>
      </c>
      <c r="P70" s="107">
        <f t="shared" si="7"/>
        <v>13973.353425323583</v>
      </c>
      <c r="Q70" s="107">
        <f t="shared" si="7"/>
        <v>13424.896449237436</v>
      </c>
      <c r="R70" s="107">
        <f t="shared" si="7"/>
        <v>13744.194285690326</v>
      </c>
      <c r="S70" s="107">
        <f t="shared" si="7"/>
        <v>14481.068472524052</v>
      </c>
      <c r="T70" s="107">
        <f t="shared" si="7"/>
        <v>14550.781287930691</v>
      </c>
      <c r="U70" s="107">
        <f t="shared" si="8"/>
        <v>14410.060998692043</v>
      </c>
      <c r="V70" s="107">
        <f t="shared" si="8"/>
        <v>13917.126832434287</v>
      </c>
    </row>
    <row r="71" spans="1:22" x14ac:dyDescent="0.2">
      <c r="A71" s="1" t="s">
        <v>36</v>
      </c>
      <c r="B71" s="54" t="s">
        <v>285</v>
      </c>
      <c r="C71" s="107">
        <f t="shared" si="9"/>
        <v>6162.707118665332</v>
      </c>
      <c r="D71" s="107">
        <f t="shared" si="7"/>
        <v>5773.7473454628944</v>
      </c>
      <c r="E71" s="107">
        <f t="shared" si="7"/>
        <v>5933.1150797812525</v>
      </c>
      <c r="F71" s="107">
        <f t="shared" si="7"/>
        <v>5291.705778060852</v>
      </c>
      <c r="G71" s="107">
        <f t="shared" si="7"/>
        <v>5530.5800934211838</v>
      </c>
      <c r="H71" s="107">
        <f t="shared" si="7"/>
        <v>5936.8321141817196</v>
      </c>
      <c r="I71" s="107">
        <f t="shared" si="7"/>
        <v>5479.9364890949009</v>
      </c>
      <c r="J71" s="107">
        <f t="shared" si="7"/>
        <v>5652.737904473337</v>
      </c>
      <c r="K71" s="107">
        <f t="shared" si="7"/>
        <v>5901.7185559946402</v>
      </c>
      <c r="L71" s="107">
        <f t="shared" si="7"/>
        <v>6319.3561167969501</v>
      </c>
      <c r="M71" s="107">
        <f t="shared" si="7"/>
        <v>6979.296405865779</v>
      </c>
      <c r="N71" s="107">
        <f t="shared" si="7"/>
        <v>7932.8462062996405</v>
      </c>
      <c r="O71" s="107">
        <f t="shared" si="7"/>
        <v>8221.4007867835189</v>
      </c>
      <c r="P71" s="107">
        <f t="shared" si="7"/>
        <v>8249.6282170069644</v>
      </c>
      <c r="Q71" s="107">
        <f t="shared" si="7"/>
        <v>8788.4935615176546</v>
      </c>
      <c r="R71" s="107">
        <f t="shared" si="7"/>
        <v>8364.7596736834366</v>
      </c>
      <c r="S71" s="107">
        <f t="shared" si="7"/>
        <v>8189.6974399956762</v>
      </c>
      <c r="T71" s="107">
        <f t="shared" si="7"/>
        <v>8280.1373974467861</v>
      </c>
      <c r="U71" s="107">
        <f t="shared" si="8"/>
        <v>8009.4863040442788</v>
      </c>
      <c r="V71" s="107">
        <f t="shared" si="8"/>
        <v>7797.18475363777</v>
      </c>
    </row>
    <row r="72" spans="1:22" x14ac:dyDescent="0.2">
      <c r="A72" s="1" t="s">
        <v>37</v>
      </c>
      <c r="B72" t="s">
        <v>311</v>
      </c>
      <c r="C72" s="107">
        <f t="shared" si="9"/>
        <v>10837.194951564828</v>
      </c>
      <c r="D72" s="107">
        <f t="shared" si="7"/>
        <v>10746.823456582868</v>
      </c>
      <c r="E72" s="107">
        <f t="shared" si="7"/>
        <v>10894.707535387177</v>
      </c>
      <c r="F72" s="107">
        <f t="shared" si="7"/>
        <v>11695.07156833553</v>
      </c>
      <c r="G72" s="107">
        <f t="shared" si="7"/>
        <v>11691.136334786104</v>
      </c>
      <c r="H72" s="107">
        <f t="shared" si="7"/>
        <v>11648.855500164123</v>
      </c>
      <c r="I72" s="107">
        <f t="shared" si="7"/>
        <v>11843.897904851279</v>
      </c>
      <c r="J72" s="107">
        <f t="shared" si="7"/>
        <v>12103.425124258458</v>
      </c>
      <c r="K72" s="107">
        <f t="shared" si="7"/>
        <v>12428.570889818577</v>
      </c>
      <c r="L72" s="107">
        <f t="shared" si="7"/>
        <v>12510.274041967106</v>
      </c>
      <c r="M72" s="107">
        <f t="shared" si="7"/>
        <v>12277.382833070038</v>
      </c>
      <c r="N72" s="107">
        <f t="shared" si="7"/>
        <v>12725.414541066448</v>
      </c>
      <c r="O72" s="107">
        <f t="shared" si="7"/>
        <v>13087.589277383389</v>
      </c>
      <c r="P72" s="107">
        <f t="shared" si="7"/>
        <v>12974.233997473821</v>
      </c>
      <c r="Q72" s="107">
        <f t="shared" si="7"/>
        <v>14472.208757889526</v>
      </c>
      <c r="R72" s="107">
        <f t="shared" si="7"/>
        <v>14718.950049434603</v>
      </c>
      <c r="S72" s="107">
        <f t="shared" ref="D72:T79" si="10">IF(S18&gt;9,S45/S18*1000,"n.a.")</f>
        <v>15322.572201270345</v>
      </c>
      <c r="T72" s="107">
        <f t="shared" si="10"/>
        <v>15753.637009436035</v>
      </c>
      <c r="U72" s="107">
        <f t="shared" ref="U72:V72" si="11">IF(U18&gt;9,U45/U18*1000,"n.a.")</f>
        <v>16390.65762761021</v>
      </c>
      <c r="V72" s="107">
        <f t="shared" si="11"/>
        <v>16710.346130006972</v>
      </c>
    </row>
    <row r="73" spans="1:22" x14ac:dyDescent="0.2">
      <c r="A73" s="1" t="s">
        <v>38</v>
      </c>
      <c r="B73" t="s">
        <v>35</v>
      </c>
      <c r="C73" s="107">
        <f t="shared" si="9"/>
        <v>8823.4204261720388</v>
      </c>
      <c r="D73" s="107">
        <f t="shared" si="10"/>
        <v>8777.467874961063</v>
      </c>
      <c r="E73" s="107">
        <f t="shared" si="10"/>
        <v>9400.932757291861</v>
      </c>
      <c r="F73" s="107">
        <f t="shared" si="10"/>
        <v>9349.7715049035196</v>
      </c>
      <c r="G73" s="107">
        <f t="shared" si="10"/>
        <v>9431.8608855341045</v>
      </c>
      <c r="H73" s="107">
        <f t="shared" si="10"/>
        <v>9107.1483754325363</v>
      </c>
      <c r="I73" s="107">
        <f t="shared" si="10"/>
        <v>9154.0186490357719</v>
      </c>
      <c r="J73" s="107">
        <f t="shared" si="10"/>
        <v>9258.7634695619981</v>
      </c>
      <c r="K73" s="107">
        <f t="shared" si="10"/>
        <v>9223.3340726660153</v>
      </c>
      <c r="L73" s="107">
        <f t="shared" si="10"/>
        <v>9244.6303113275462</v>
      </c>
      <c r="M73" s="107">
        <f t="shared" si="10"/>
        <v>9789.4871202863706</v>
      </c>
      <c r="N73" s="107">
        <f t="shared" si="10"/>
        <v>10258.255959133425</v>
      </c>
      <c r="O73" s="107">
        <f t="shared" si="10"/>
        <v>10809.573672812563</v>
      </c>
      <c r="P73" s="107">
        <f t="shared" si="10"/>
        <v>11083.522004151615</v>
      </c>
      <c r="Q73" s="107">
        <f t="shared" si="10"/>
        <v>10676.233987097288</v>
      </c>
      <c r="R73" s="107">
        <f t="shared" si="10"/>
        <v>11842.206200042425</v>
      </c>
      <c r="S73" s="107">
        <f t="shared" si="10"/>
        <v>12010.159959840399</v>
      </c>
      <c r="T73" s="107">
        <f t="shared" si="10"/>
        <v>12680.349861653158</v>
      </c>
      <c r="U73" s="107">
        <f t="shared" ref="U73:V73" si="12">IF(U19&gt;9,U46/U19*1000,"n.a.")</f>
        <v>12705.248958599479</v>
      </c>
      <c r="V73" s="107">
        <f t="shared" si="12"/>
        <v>12642.536690637093</v>
      </c>
    </row>
    <row r="74" spans="1:22" x14ac:dyDescent="0.2">
      <c r="A74" s="1" t="s">
        <v>40</v>
      </c>
      <c r="B74" t="s">
        <v>286</v>
      </c>
      <c r="C74" s="107">
        <f t="shared" si="9"/>
        <v>9989.4562579493086</v>
      </c>
      <c r="D74" s="107">
        <f t="shared" si="10"/>
        <v>11978.671450202026</v>
      </c>
      <c r="E74" s="107">
        <f t="shared" si="10"/>
        <v>11766.995950714851</v>
      </c>
      <c r="F74" s="107">
        <f t="shared" si="10"/>
        <v>10242.110734991631</v>
      </c>
      <c r="G74" s="107">
        <f t="shared" si="10"/>
        <v>8830.348844093287</v>
      </c>
      <c r="H74" s="107">
        <f t="shared" si="10"/>
        <v>8418.1975072458245</v>
      </c>
      <c r="I74" s="107">
        <f t="shared" si="10"/>
        <v>9167.5263240514378</v>
      </c>
      <c r="J74" s="107">
        <f t="shared" si="10"/>
        <v>9410.6477758309138</v>
      </c>
      <c r="K74" s="107">
        <f t="shared" si="10"/>
        <v>9810.7944371425747</v>
      </c>
      <c r="L74" s="107">
        <f t="shared" si="10"/>
        <v>11246.236225876159</v>
      </c>
      <c r="M74" s="107">
        <f t="shared" si="10"/>
        <v>8525.3551792539001</v>
      </c>
      <c r="N74" s="107">
        <f t="shared" si="10"/>
        <v>9527.5383622646259</v>
      </c>
      <c r="O74" s="107">
        <f t="shared" si="10"/>
        <v>9109.7922619868368</v>
      </c>
      <c r="P74" s="107">
        <f t="shared" si="10"/>
        <v>8518.2888214887735</v>
      </c>
      <c r="Q74" s="107">
        <f t="shared" si="10"/>
        <v>8981.2472295359603</v>
      </c>
      <c r="R74" s="107">
        <f t="shared" si="10"/>
        <v>9738.1281086497092</v>
      </c>
      <c r="S74" s="107">
        <f t="shared" si="10"/>
        <v>10555.435053374656</v>
      </c>
      <c r="T74" s="107">
        <f t="shared" si="10"/>
        <v>9846.0838252467165</v>
      </c>
      <c r="U74" s="107">
        <f t="shared" ref="U74:V74" si="13">IF(U20&gt;9,U47/U20*1000,"n.a.")</f>
        <v>11055.550090096911</v>
      </c>
      <c r="V74" s="107">
        <f t="shared" si="13"/>
        <v>12854.537499821667</v>
      </c>
    </row>
    <row r="75" spans="1:22" x14ac:dyDescent="0.2">
      <c r="A75" s="1" t="s">
        <v>287</v>
      </c>
      <c r="B75" t="s">
        <v>288</v>
      </c>
      <c r="C75" s="107">
        <f t="shared" si="9"/>
        <v>12752.890032808051</v>
      </c>
      <c r="D75" s="107">
        <f t="shared" si="10"/>
        <v>15050.448301764789</v>
      </c>
      <c r="E75" s="107">
        <f t="shared" si="10"/>
        <v>15088.654358363023</v>
      </c>
      <c r="F75" s="107">
        <f t="shared" si="10"/>
        <v>11776.966685081792</v>
      </c>
      <c r="G75" s="107">
        <f t="shared" si="10"/>
        <v>13787.094502508913</v>
      </c>
      <c r="H75" s="107">
        <f t="shared" si="10"/>
        <v>13417.981618876693</v>
      </c>
      <c r="I75" s="107">
        <f t="shared" si="10"/>
        <v>14455.266541211062</v>
      </c>
      <c r="J75" s="107">
        <f t="shared" si="10"/>
        <v>16543.009841603583</v>
      </c>
      <c r="K75" s="107">
        <f t="shared" si="10"/>
        <v>16936.67761281184</v>
      </c>
      <c r="L75" s="107">
        <f t="shared" si="10"/>
        <v>17444.75090473298</v>
      </c>
      <c r="M75" s="107">
        <f t="shared" si="10"/>
        <v>16552.441769029458</v>
      </c>
      <c r="N75" s="107">
        <f t="shared" si="10"/>
        <v>14343.734548617927</v>
      </c>
      <c r="O75" s="107">
        <f t="shared" si="10"/>
        <v>14380.857572822195</v>
      </c>
      <c r="P75" s="107">
        <f t="shared" si="10"/>
        <v>14031.619264242598</v>
      </c>
      <c r="Q75" s="107">
        <f t="shared" si="10"/>
        <v>13899.51225903456</v>
      </c>
      <c r="R75" s="107">
        <f t="shared" si="10"/>
        <v>13630.014500141699</v>
      </c>
      <c r="S75" s="107">
        <f t="shared" si="10"/>
        <v>15555.21387102381</v>
      </c>
      <c r="T75" s="107">
        <f t="shared" si="10"/>
        <v>14872.794144584106</v>
      </c>
      <c r="U75" s="107">
        <f t="shared" ref="U75:V75" si="14">IF(U21&gt;9,U48/U21*1000,"n.a.")</f>
        <v>14763.893467658778</v>
      </c>
      <c r="V75" s="107">
        <f t="shared" si="14"/>
        <v>14190.557278465934</v>
      </c>
    </row>
    <row r="76" spans="1:22" x14ac:dyDescent="0.2">
      <c r="A76" s="1" t="s">
        <v>289</v>
      </c>
      <c r="B76" t="s">
        <v>290</v>
      </c>
      <c r="C76" s="107">
        <f t="shared" si="9"/>
        <v>4898.1991051678015</v>
      </c>
      <c r="D76" s="107">
        <f t="shared" si="10"/>
        <v>4422.1867863679336</v>
      </c>
      <c r="E76" s="107">
        <f t="shared" si="10"/>
        <v>4313.0738635025991</v>
      </c>
      <c r="F76" s="107">
        <f t="shared" si="10"/>
        <v>4383.6239619091702</v>
      </c>
      <c r="G76" s="107">
        <f t="shared" si="10"/>
        <v>3920.0240930380651</v>
      </c>
      <c r="H76" s="107">
        <f t="shared" si="10"/>
        <v>4169.1452277045901</v>
      </c>
      <c r="I76" s="107">
        <f t="shared" si="10"/>
        <v>4338.8554260917153</v>
      </c>
      <c r="J76" s="107">
        <f t="shared" si="10"/>
        <v>4420.8378827425331</v>
      </c>
      <c r="K76" s="107">
        <f t="shared" si="10"/>
        <v>4184.3542558189547</v>
      </c>
      <c r="L76" s="107">
        <f t="shared" si="10"/>
        <v>4366.2239074846211</v>
      </c>
      <c r="M76" s="107">
        <f t="shared" si="10"/>
        <v>4668.7889846638627</v>
      </c>
      <c r="N76" s="107">
        <f t="shared" si="10"/>
        <v>4858.3603958571666</v>
      </c>
      <c r="O76" s="107">
        <f t="shared" si="10"/>
        <v>4899.0726971589056</v>
      </c>
      <c r="P76" s="107">
        <f t="shared" si="10"/>
        <v>5264.5647585380384</v>
      </c>
      <c r="Q76" s="107">
        <f t="shared" si="10"/>
        <v>6055.7364195666132</v>
      </c>
      <c r="R76" s="107">
        <f t="shared" si="10"/>
        <v>6684.5082712389449</v>
      </c>
      <c r="S76" s="107">
        <f t="shared" si="10"/>
        <v>7357.8008015636215</v>
      </c>
      <c r="T76" s="107">
        <f t="shared" si="10"/>
        <v>7853.2663444528289</v>
      </c>
      <c r="U76" s="107">
        <f t="shared" ref="U76:V76" si="15">IF(U22&gt;9,U49/U22*1000,"n.a.")</f>
        <v>8014.900168981756</v>
      </c>
      <c r="V76" s="107">
        <f t="shared" si="15"/>
        <v>8291.1614402682026</v>
      </c>
    </row>
    <row r="77" spans="1:22" x14ac:dyDescent="0.2">
      <c r="A77" s="1" t="s">
        <v>291</v>
      </c>
      <c r="B77" t="s">
        <v>312</v>
      </c>
      <c r="C77" s="107">
        <f t="shared" si="9"/>
        <v>1643.663744310717</v>
      </c>
      <c r="D77" s="107">
        <f t="shared" si="10"/>
        <v>1737.4321292005725</v>
      </c>
      <c r="E77" s="107">
        <f t="shared" si="10"/>
        <v>1699.3932708218422</v>
      </c>
      <c r="F77" s="107">
        <f t="shared" si="10"/>
        <v>1680.6940247434407</v>
      </c>
      <c r="G77" s="107">
        <f t="shared" si="10"/>
        <v>1657.5311371470782</v>
      </c>
      <c r="H77" s="107">
        <f t="shared" si="10"/>
        <v>1657.0799815994774</v>
      </c>
      <c r="I77" s="107">
        <f t="shared" si="10"/>
        <v>1647.1797218007489</v>
      </c>
      <c r="J77" s="107">
        <f t="shared" si="10"/>
        <v>1689.1720200864072</v>
      </c>
      <c r="K77" s="107">
        <f t="shared" si="10"/>
        <v>1714.8213357699974</v>
      </c>
      <c r="L77" s="107">
        <f t="shared" si="10"/>
        <v>1735.2758610857663</v>
      </c>
      <c r="M77" s="107">
        <f t="shared" si="10"/>
        <v>1757.7676261089628</v>
      </c>
      <c r="N77" s="107">
        <f t="shared" si="10"/>
        <v>1811.449294661973</v>
      </c>
      <c r="O77" s="107">
        <f t="shared" si="10"/>
        <v>1873.505636585076</v>
      </c>
      <c r="P77" s="107">
        <f t="shared" si="10"/>
        <v>1956.0420742803194</v>
      </c>
      <c r="Q77" s="107">
        <f t="shared" si="10"/>
        <v>2041.151118852019</v>
      </c>
      <c r="R77" s="107">
        <f t="shared" si="10"/>
        <v>2222.2865091207127</v>
      </c>
      <c r="S77" s="107">
        <f t="shared" si="10"/>
        <v>2368.958964557497</v>
      </c>
      <c r="T77" s="107">
        <f t="shared" si="10"/>
        <v>2411.6083214585542</v>
      </c>
      <c r="U77" s="107">
        <f t="shared" ref="U77:V77" si="16">IF(U23&gt;9,U50/U23*1000,"n.a.")</f>
        <v>2508.0328087160024</v>
      </c>
      <c r="V77" s="107">
        <f t="shared" si="16"/>
        <v>2494.5383332714032</v>
      </c>
    </row>
    <row r="78" spans="1:22" x14ac:dyDescent="0.2">
      <c r="A78" s="1" t="s">
        <v>313</v>
      </c>
      <c r="B78" t="s">
        <v>314</v>
      </c>
      <c r="C78" s="107" t="str">
        <f t="shared" si="9"/>
        <v>n.a.</v>
      </c>
      <c r="D78" s="107" t="str">
        <f t="shared" si="10"/>
        <v>n.a.</v>
      </c>
      <c r="E78" s="107" t="str">
        <f t="shared" si="10"/>
        <v>n.a.</v>
      </c>
      <c r="F78" s="107" t="str">
        <f t="shared" si="10"/>
        <v>n.a.</v>
      </c>
      <c r="G78" s="107" t="str">
        <f t="shared" si="10"/>
        <v>n.a.</v>
      </c>
      <c r="H78" s="107" t="str">
        <f t="shared" si="10"/>
        <v>n.a.</v>
      </c>
      <c r="I78" s="107" t="str">
        <f t="shared" si="10"/>
        <v>n.a.</v>
      </c>
      <c r="J78" s="107">
        <f t="shared" si="10"/>
        <v>13265.640650040064</v>
      </c>
      <c r="K78" s="107">
        <f t="shared" si="10"/>
        <v>13502.857026599702</v>
      </c>
      <c r="L78" s="107">
        <f t="shared" si="10"/>
        <v>15067.890132239105</v>
      </c>
      <c r="M78" s="107">
        <f t="shared" si="10"/>
        <v>14981.7138671875</v>
      </c>
      <c r="N78" s="107">
        <f t="shared" si="10"/>
        <v>14186.1328125</v>
      </c>
      <c r="O78" s="107">
        <f t="shared" si="10"/>
        <v>14362.409109092621</v>
      </c>
      <c r="P78" s="107">
        <f t="shared" si="10"/>
        <v>13217.446185172872</v>
      </c>
      <c r="Q78" s="107">
        <f t="shared" si="10"/>
        <v>14743.90243902439</v>
      </c>
      <c r="R78" s="107">
        <f t="shared" si="10"/>
        <v>14436.781609195401</v>
      </c>
      <c r="S78" s="107">
        <f t="shared" si="10"/>
        <v>15739.556206597221</v>
      </c>
      <c r="T78" s="107">
        <f t="shared" si="10"/>
        <v>15068.118860225866</v>
      </c>
      <c r="U78" s="107">
        <f t="shared" ref="U78:V78" si="17">IF(U24&gt;9,U51/U24*1000,"n.a.")</f>
        <v>16981.666564941406</v>
      </c>
      <c r="V78" s="107">
        <f t="shared" si="17"/>
        <v>17695.833841959637</v>
      </c>
    </row>
    <row r="79" spans="1:22" s="58" customFormat="1" ht="20.100000000000001" customHeight="1" x14ac:dyDescent="0.2">
      <c r="A79" s="55"/>
      <c r="B79" s="56" t="s">
        <v>3</v>
      </c>
      <c r="C79" s="57">
        <f t="shared" si="9"/>
        <v>7446.0692920213978</v>
      </c>
      <c r="D79" s="57">
        <f t="shared" si="10"/>
        <v>7460.3355167439549</v>
      </c>
      <c r="E79" s="57">
        <f t="shared" si="10"/>
        <v>7665.9009686900099</v>
      </c>
      <c r="F79" s="57">
        <f t="shared" si="10"/>
        <v>7755.489861366209</v>
      </c>
      <c r="G79" s="57">
        <f t="shared" si="10"/>
        <v>7914.8939477165504</v>
      </c>
      <c r="H79" s="57">
        <f t="shared" si="10"/>
        <v>7628.1646824189183</v>
      </c>
      <c r="I79" s="57">
        <f t="shared" si="10"/>
        <v>7695.3702155327937</v>
      </c>
      <c r="J79" s="57">
        <f t="shared" si="10"/>
        <v>7942.3732534745841</v>
      </c>
      <c r="K79" s="57">
        <f t="shared" si="10"/>
        <v>8222.5232334892062</v>
      </c>
      <c r="L79" s="57">
        <f t="shared" si="10"/>
        <v>8343.861687672772</v>
      </c>
      <c r="M79" s="57">
        <f t="shared" si="10"/>
        <v>8482.3324724814884</v>
      </c>
      <c r="N79" s="57">
        <f t="shared" si="10"/>
        <v>8855.8207938684245</v>
      </c>
      <c r="O79" s="57">
        <f t="shared" si="10"/>
        <v>9172.6506703040886</v>
      </c>
      <c r="P79" s="57">
        <f t="shared" si="10"/>
        <v>9247.0117633822883</v>
      </c>
      <c r="Q79" s="57">
        <f t="shared" si="10"/>
        <v>9942.8575715687075</v>
      </c>
      <c r="R79" s="57">
        <f t="shared" si="10"/>
        <v>10306.581451627269</v>
      </c>
      <c r="S79" s="57">
        <f t="shared" si="10"/>
        <v>10830.861428310565</v>
      </c>
      <c r="T79" s="57">
        <f t="shared" si="10"/>
        <v>11085.881021879701</v>
      </c>
      <c r="U79" s="57">
        <f t="shared" ref="U79:V79" si="18">IF(U25&gt;9,U52/U25*1000,"n.a.")</f>
        <v>11307.959731818302</v>
      </c>
      <c r="V79" s="57">
        <f t="shared" si="18"/>
        <v>11492.147269988191</v>
      </c>
    </row>
    <row r="80" spans="1:22" s="33" customFormat="1" ht="15" customHeight="1" x14ac:dyDescent="0.2">
      <c r="A80" s="98" t="s">
        <v>309</v>
      </c>
      <c r="B80" s="53"/>
      <c r="C80" s="53"/>
      <c r="D80" s="53"/>
      <c r="E80" s="53"/>
      <c r="F80" s="53"/>
      <c r="G80" s="53"/>
      <c r="H80" s="53"/>
      <c r="I80" s="53"/>
      <c r="J80" s="53"/>
      <c r="K80" s="53"/>
      <c r="L80" s="53"/>
      <c r="M80" s="53"/>
      <c r="N80" s="53"/>
      <c r="O80" s="53"/>
    </row>
    <row r="82" spans="1:22" s="23" customFormat="1" ht="20.100000000000001" customHeight="1" x14ac:dyDescent="0.2">
      <c r="A82" s="178" t="str">
        <f>Index!A49</f>
        <v>Table 3p    Employment by industry, average real wage and salary rates, FY2000-FY2019</v>
      </c>
    </row>
    <row r="83" spans="1:22" s="23" customFormat="1" ht="20.100000000000001" customHeight="1" x14ac:dyDescent="0.2">
      <c r="A83" s="13"/>
      <c r="B83" s="408" t="s">
        <v>3512</v>
      </c>
      <c r="C83" s="34" t="str">
        <f>C2</f>
        <v>FY00</v>
      </c>
      <c r="D83" s="34" t="str">
        <f t="shared" ref="D83:Q83" si="19">D2</f>
        <v>FY01</v>
      </c>
      <c r="E83" s="34" t="str">
        <f t="shared" si="19"/>
        <v>FY02</v>
      </c>
      <c r="F83" s="34" t="str">
        <f t="shared" si="19"/>
        <v>FY03</v>
      </c>
      <c r="G83" s="34" t="str">
        <f t="shared" si="19"/>
        <v>FY04</v>
      </c>
      <c r="H83" s="34" t="str">
        <f t="shared" si="19"/>
        <v>FY05</v>
      </c>
      <c r="I83" s="34" t="str">
        <f t="shared" si="19"/>
        <v>FY06</v>
      </c>
      <c r="J83" s="34" t="str">
        <f t="shared" si="19"/>
        <v>FY07</v>
      </c>
      <c r="K83" s="34" t="str">
        <f t="shared" si="19"/>
        <v>FY08</v>
      </c>
      <c r="L83" s="34" t="str">
        <f t="shared" si="19"/>
        <v>FY09</v>
      </c>
      <c r="M83" s="34" t="str">
        <f t="shared" si="19"/>
        <v>FY10</v>
      </c>
      <c r="N83" s="34" t="str">
        <f t="shared" si="19"/>
        <v>FY11</v>
      </c>
      <c r="O83" s="34" t="str">
        <f t="shared" si="19"/>
        <v>FY12</v>
      </c>
      <c r="P83" s="34" t="str">
        <f t="shared" si="19"/>
        <v>FY13</v>
      </c>
      <c r="Q83" s="34" t="str">
        <f t="shared" si="19"/>
        <v>FY14</v>
      </c>
      <c r="R83" s="34" t="str">
        <f t="shared" ref="R83:S83" si="20">R2</f>
        <v>FY15</v>
      </c>
      <c r="S83" s="34" t="str">
        <f t="shared" si="20"/>
        <v>FY16</v>
      </c>
      <c r="T83" s="34" t="str">
        <f t="shared" ref="T83:U83" si="21">T2</f>
        <v>FY17</v>
      </c>
      <c r="U83" s="34" t="str">
        <f t="shared" si="21"/>
        <v>FY18</v>
      </c>
      <c r="V83" s="34" t="str">
        <f t="shared" ref="V83" si="22">V2</f>
        <v>FY19</v>
      </c>
    </row>
    <row r="84" spans="1:22" ht="20.100000000000001" customHeight="1" x14ac:dyDescent="0.2">
      <c r="A84" s="1" t="s">
        <v>272</v>
      </c>
      <c r="B84" t="s">
        <v>273</v>
      </c>
      <c r="C84" s="107">
        <f>IF(ISNUMBER(C57)=TRUE,IF(C57&gt;0,C57/NAgni!C$57*100,"n.a."),"n.a.")</f>
        <v>3091.5487680656256</v>
      </c>
      <c r="D84" s="107">
        <f>IF(ISNUMBER(D57)=TRUE,IF(D57&gt;0,D57/NAgni!D$57*100,"n.a."),"n.a.")</f>
        <v>2916.5452888957898</v>
      </c>
      <c r="E84" s="107">
        <f>IF(ISNUMBER(E57)=TRUE,IF(E57&gt;0,E57/NAgni!E$57*100,"n.a."),"n.a.")</f>
        <v>3566.2020987633546</v>
      </c>
      <c r="F84" s="107">
        <f>IF(ISNUMBER(F57)=TRUE,IF(F57&gt;0,F57/NAgni!F$57*100,"n.a."),"n.a.")</f>
        <v>3027.6043218323125</v>
      </c>
      <c r="G84" s="107">
        <f>IF(ISNUMBER(G57)=TRUE,IF(G57&gt;0,G57/NAgni!G$57*100,"n.a."),"n.a.")</f>
        <v>3028.4014053455217</v>
      </c>
      <c r="H84" s="107">
        <f>IF(ISNUMBER(H57)=TRUE,IF(H57&gt;0,H57/NAgni!H$57*100,"n.a."),"n.a.")</f>
        <v>3036.916153020074</v>
      </c>
      <c r="I84" s="107">
        <f>IF(ISNUMBER(I57)=TRUE,IF(I57&gt;0,I57/NAgni!I$57*100,"n.a."),"n.a.")</f>
        <v>2961.2381963245184</v>
      </c>
      <c r="J84" s="107">
        <f>IF(ISNUMBER(J57)=TRUE,IF(J57&gt;0,J57/NAgni!J$57*100,"n.a."),"n.a.")</f>
        <v>2682.3023422534779</v>
      </c>
      <c r="K84" s="107">
        <f>IF(ISNUMBER(K57)=TRUE,IF(K57&gt;0,K57/NAgni!K$57*100,"n.a."),"n.a.")</f>
        <v>3100.4721585425737</v>
      </c>
      <c r="L84" s="107">
        <f>IF(ISNUMBER(L57)=TRUE,IF(L57&gt;0,L57/NAgni!L$57*100,"n.a."),"n.a.")</f>
        <v>3481.9162387627662</v>
      </c>
      <c r="M84" s="107">
        <f>IF(ISNUMBER(M57)=TRUE,IF(M57&gt;0,M57/NAgni!M$57*100,"n.a."),"n.a.")</f>
        <v>3648.1651637541117</v>
      </c>
      <c r="N84" s="107">
        <f>IF(ISNUMBER(N57)=TRUE,IF(N57&gt;0,N57/NAgni!N$57*100,"n.a."),"n.a.")</f>
        <v>3570.0197587476837</v>
      </c>
      <c r="O84" s="107">
        <f>IF(ISNUMBER(O57)=TRUE,IF(O57&gt;0,O57/NAgni!O$57*100,"n.a."),"n.a.")</f>
        <v>3252.3679921756639</v>
      </c>
      <c r="P84" s="107">
        <f>IF(ISNUMBER(P57)=TRUE,IF(P57&gt;0,P57/NAgni!P$57*100,"n.a."),"n.a.")</f>
        <v>3824.4179932540519</v>
      </c>
      <c r="Q84" s="107">
        <f>IF(ISNUMBER(Q57)=TRUE,IF(Q57&gt;0,Q57/NAgni!Q$57*100,"n.a."),"n.a.")</f>
        <v>3802.4820901818566</v>
      </c>
      <c r="R84" s="107">
        <f>IF(ISNUMBER(R57)=TRUE,IF(R57&gt;0,R57/NAgni!R$57*100,"n.a."),"n.a.")</f>
        <v>3762.6343809194177</v>
      </c>
      <c r="S84" s="107">
        <f>IF(ISNUMBER(S57)=TRUE,IF(S57&gt;0,S57/NAgni!S$57*100,"n.a."),"n.a.")</f>
        <v>3947.8545424994891</v>
      </c>
      <c r="T84" s="107">
        <f>IF(ISNUMBER(T57)=TRUE,IF(T57&gt;0,T57/NAgni!T$57*100,"n.a."),"n.a.")</f>
        <v>4165.690679749724</v>
      </c>
      <c r="U84" s="107">
        <f>IF(ISNUMBER(U57)=TRUE,IF(U57&gt;0,U57/NAgni!U$57*100,"n.a."),"n.a.")</f>
        <v>4349.2828271966064</v>
      </c>
      <c r="V84" s="107">
        <f>IF(ISNUMBER(V57)=TRUE,IF(V57&gt;0,V57/NAgni!V$57*100,"n.a."),"n.a.")</f>
        <v>4057.7202456448276</v>
      </c>
    </row>
    <row r="85" spans="1:22" x14ac:dyDescent="0.2">
      <c r="A85" s="1" t="s">
        <v>274</v>
      </c>
      <c r="B85" s="33" t="s">
        <v>275</v>
      </c>
      <c r="C85" s="107">
        <f>IF(ISNUMBER(C58)=TRUE,IF(C58&gt;0,C58/NAgni!C$57*100,"n.a."),"n.a.")</f>
        <v>7201.8885129101418</v>
      </c>
      <c r="D85" s="107">
        <f>IF(ISNUMBER(D58)=TRUE,IF(D58&gt;0,D58/NAgni!D$57*100,"n.a."),"n.a.")</f>
        <v>6120.3022030855191</v>
      </c>
      <c r="E85" s="107">
        <f>IF(ISNUMBER(E58)=TRUE,IF(E58&gt;0,E58/NAgni!E$57*100,"n.a."),"n.a.")</f>
        <v>6756.697007385661</v>
      </c>
      <c r="F85" s="107">
        <f>IF(ISNUMBER(F58)=TRUE,IF(F58&gt;0,F58/NAgni!F$57*100,"n.a."),"n.a.")</f>
        <v>7077.1114849956102</v>
      </c>
      <c r="G85" s="107">
        <f>IF(ISNUMBER(G58)=TRUE,IF(G58&gt;0,G58/NAgni!G$57*100,"n.a."),"n.a.")</f>
        <v>7119.5466003423007</v>
      </c>
      <c r="H85" s="107">
        <f>IF(ISNUMBER(H58)=TRUE,IF(H58&gt;0,H58/NAgni!H$57*100,"n.a."),"n.a.")</f>
        <v>6435.4280747537559</v>
      </c>
      <c r="I85" s="107">
        <f>IF(ISNUMBER(I58)=TRUE,IF(I58&gt;0,I58/NAgni!I$57*100,"n.a."),"n.a.")</f>
        <v>6549.2653525843689</v>
      </c>
      <c r="J85" s="107">
        <f>IF(ISNUMBER(J58)=TRUE,IF(J58&gt;0,J58/NAgni!J$57*100,"n.a."),"n.a.")</f>
        <v>6650.295211093091</v>
      </c>
      <c r="K85" s="107">
        <f>IF(ISNUMBER(K58)=TRUE,IF(K58&gt;0,K58/NAgni!K$57*100,"n.a."),"n.a.")</f>
        <v>5544.3078606635154</v>
      </c>
      <c r="L85" s="107">
        <f>IF(ISNUMBER(L58)=TRUE,IF(L58&gt;0,L58/NAgni!L$57*100,"n.a."),"n.a.")</f>
        <v>4931.3922829728344</v>
      </c>
      <c r="M85" s="107">
        <f>IF(ISNUMBER(M58)=TRUE,IF(M58&gt;0,M58/NAgni!M$57*100,"n.a."),"n.a.")</f>
        <v>5242.5788561627778</v>
      </c>
      <c r="N85" s="107">
        <f>IF(ISNUMBER(N58)=TRUE,IF(N58&gt;0,N58/NAgni!N$57*100,"n.a."),"n.a.")</f>
        <v>5287.2428264061555</v>
      </c>
      <c r="O85" s="107">
        <f>IF(ISNUMBER(O58)=TRUE,IF(O58&gt;0,O58/NAgni!O$57*100,"n.a."),"n.a.")</f>
        <v>5305.2759216106206</v>
      </c>
      <c r="P85" s="107">
        <f>IF(ISNUMBER(P58)=TRUE,IF(P58&gt;0,P58/NAgni!P$57*100,"n.a."),"n.a.")</f>
        <v>5271.0625221940863</v>
      </c>
      <c r="Q85" s="107">
        <f>IF(ISNUMBER(Q58)=TRUE,IF(Q58&gt;0,Q58/NAgni!Q$57*100,"n.a."),"n.a.")</f>
        <v>5636.315081395237</v>
      </c>
      <c r="R85" s="107">
        <f>IF(ISNUMBER(R58)=TRUE,IF(R58&gt;0,R58/NAgni!R$57*100,"n.a."),"n.a.")</f>
        <v>6390.9054432244684</v>
      </c>
      <c r="S85" s="107">
        <f>IF(ISNUMBER(S58)=TRUE,IF(S58&gt;0,S58/NAgni!S$57*100,"n.a."),"n.a.")</f>
        <v>7445.2128882819352</v>
      </c>
      <c r="T85" s="107">
        <f>IF(ISNUMBER(T58)=TRUE,IF(T58&gt;0,T58/NAgni!T$57*100,"n.a."),"n.a.")</f>
        <v>7960.8585585427027</v>
      </c>
      <c r="U85" s="107">
        <f>IF(ISNUMBER(U58)=TRUE,IF(U58&gt;0,U58/NAgni!U$57*100,"n.a."),"n.a.")</f>
        <v>7994.1818966515029</v>
      </c>
      <c r="V85" s="107">
        <f>IF(ISNUMBER(V58)=TRUE,IF(V58&gt;0,V58/NAgni!V$57*100,"n.a."),"n.a.")</f>
        <v>7887.5606991787108</v>
      </c>
    </row>
    <row r="86" spans="1:22" x14ac:dyDescent="0.2">
      <c r="A86" s="1" t="s">
        <v>19</v>
      </c>
      <c r="B86" s="33" t="s">
        <v>276</v>
      </c>
      <c r="C86" s="107">
        <f>IF(ISNUMBER(C59)=TRUE,IF(C59&gt;0,C59/NAgni!C$57*100,"n.a."),"n.a.")</f>
        <v>10869.733344915821</v>
      </c>
      <c r="D86" s="107">
        <f>IF(ISNUMBER(D59)=TRUE,IF(D59&gt;0,D59/NAgni!D$57*100,"n.a."),"n.a.")</f>
        <v>11695.711437310452</v>
      </c>
      <c r="E86" s="107">
        <f>IF(ISNUMBER(E59)=TRUE,IF(E59&gt;0,E59/NAgni!E$57*100,"n.a."),"n.a.")</f>
        <v>11460.362767915514</v>
      </c>
      <c r="F86" s="107">
        <f>IF(ISNUMBER(F59)=TRUE,IF(F59&gt;0,F59/NAgni!F$57*100,"n.a."),"n.a.")</f>
        <v>11944.304907942134</v>
      </c>
      <c r="G86" s="107">
        <f>IF(ISNUMBER(G59)=TRUE,IF(G59&gt;0,G59/NAgni!G$57*100,"n.a."),"n.a.")</f>
        <v>12168.813659928774</v>
      </c>
      <c r="H86" s="107">
        <f>IF(ISNUMBER(H59)=TRUE,IF(H59&gt;0,H59/NAgni!H$57*100,"n.a."),"n.a.")</f>
        <v>10358.042278109469</v>
      </c>
      <c r="I86" s="107">
        <f>IF(ISNUMBER(I59)=TRUE,IF(I59&gt;0,I59/NAgni!I$57*100,"n.a."),"n.a.")</f>
        <v>11038.282425477717</v>
      </c>
      <c r="J86" s="107">
        <f>IF(ISNUMBER(J59)=TRUE,IF(J59&gt;0,J59/NAgni!J$57*100,"n.a."),"n.a.")</f>
        <v>11474.577104515458</v>
      </c>
      <c r="K86" s="107">
        <f>IF(ISNUMBER(K59)=TRUE,IF(K59&gt;0,K59/NAgni!K$57*100,"n.a."),"n.a.")</f>
        <v>10838.205552833273</v>
      </c>
      <c r="L86" s="107">
        <f>IF(ISNUMBER(L59)=TRUE,IF(L59&gt;0,L59/NAgni!L$57*100,"n.a."),"n.a.")</f>
        <v>10488.539739848502</v>
      </c>
      <c r="M86" s="107">
        <f>IF(ISNUMBER(M59)=TRUE,IF(M59&gt;0,M59/NAgni!M$57*100,"n.a."),"n.a.")</f>
        <v>10238.034831391791</v>
      </c>
      <c r="N86" s="107">
        <f>IF(ISNUMBER(N59)=TRUE,IF(N59&gt;0,N59/NAgni!N$57*100,"n.a."),"n.a.")</f>
        <v>9739.0957087525585</v>
      </c>
      <c r="O86" s="107">
        <f>IF(ISNUMBER(O59)=TRUE,IF(O59&gt;0,O59/NAgni!O$57*100,"n.a."),"n.a.")</f>
        <v>9516.5891238573458</v>
      </c>
      <c r="P86" s="107">
        <f>IF(ISNUMBER(P59)=TRUE,IF(P59&gt;0,P59/NAgni!P$57*100,"n.a."),"n.a.")</f>
        <v>9234.7647851670554</v>
      </c>
      <c r="Q86" s="107">
        <f>IF(ISNUMBER(Q59)=TRUE,IF(Q59&gt;0,Q59/NAgni!Q$57*100,"n.a."),"n.a.")</f>
        <v>9497.788614414867</v>
      </c>
      <c r="R86" s="107">
        <f>IF(ISNUMBER(R59)=TRUE,IF(R59&gt;0,R59/NAgni!R$57*100,"n.a."),"n.a.")</f>
        <v>10564.96368185447</v>
      </c>
      <c r="S86" s="107">
        <f>IF(ISNUMBER(S59)=TRUE,IF(S59&gt;0,S59/NAgni!S$57*100,"n.a."),"n.a.")</f>
        <v>12691.448533358614</v>
      </c>
      <c r="T86" s="107">
        <f>IF(ISNUMBER(T59)=TRUE,IF(T59&gt;0,T59/NAgni!T$57*100,"n.a."),"n.a.")</f>
        <v>13988.49579181184</v>
      </c>
      <c r="U86" s="107">
        <f>IF(ISNUMBER(U59)=TRUE,IF(U59&gt;0,U59/NAgni!U$57*100,"n.a."),"n.a.")</f>
        <v>11416.278223980997</v>
      </c>
      <c r="V86" s="107">
        <f>IF(ISNUMBER(V59)=TRUE,IF(V59&gt;0,V59/NAgni!V$57*100,"n.a."),"n.a.")</f>
        <v>12462.884314983949</v>
      </c>
    </row>
    <row r="87" spans="1:22" x14ac:dyDescent="0.2">
      <c r="A87" s="1" t="s">
        <v>20</v>
      </c>
      <c r="B87" t="s">
        <v>22</v>
      </c>
      <c r="C87" s="107">
        <f>IF(ISNUMBER(C60)=TRUE,IF(C60&gt;0,C60/NAgni!C$57*100,"n.a."),"n.a.")</f>
        <v>4272.6255232651029</v>
      </c>
      <c r="D87" s="107">
        <f>IF(ISNUMBER(D60)=TRUE,IF(D60&gt;0,D60/NAgni!D$57*100,"n.a."),"n.a.")</f>
        <v>5662.8587967801732</v>
      </c>
      <c r="E87" s="107">
        <f>IF(ISNUMBER(E60)=TRUE,IF(E60&gt;0,E60/NAgni!E$57*100,"n.a."),"n.a.")</f>
        <v>8051.739861041222</v>
      </c>
      <c r="F87" s="107">
        <f>IF(ISNUMBER(F60)=TRUE,IF(F60&gt;0,F60/NAgni!F$57*100,"n.a."),"n.a.")</f>
        <v>6703.9439461092043</v>
      </c>
      <c r="G87" s="107">
        <f>IF(ISNUMBER(G60)=TRUE,IF(G60&gt;0,G60/NAgni!G$57*100,"n.a."),"n.a.")</f>
        <v>6712.2784782831659</v>
      </c>
      <c r="H87" s="107">
        <f>IF(ISNUMBER(H60)=TRUE,IF(H60&gt;0,H60/NAgni!H$57*100,"n.a."),"n.a.")</f>
        <v>6743.5154852568648</v>
      </c>
      <c r="I87" s="107">
        <f>IF(ISNUMBER(I60)=TRUE,IF(I60&gt;0,I60/NAgni!I$57*100,"n.a."),"n.a.")</f>
        <v>6667.8184841218244</v>
      </c>
      <c r="J87" s="107">
        <f>IF(ISNUMBER(J60)=TRUE,IF(J60&gt;0,J60/NAgni!J$57*100,"n.a."),"n.a.")</f>
        <v>6616.1604725002308</v>
      </c>
      <c r="K87" s="107">
        <f>IF(ISNUMBER(K60)=TRUE,IF(K60&gt;0,K60/NAgni!K$57*100,"n.a."),"n.a.")</f>
        <v>6552.7171243287012</v>
      </c>
      <c r="L87" s="107">
        <f>IF(ISNUMBER(L60)=TRUE,IF(L60&gt;0,L60/NAgni!L$57*100,"n.a."),"n.a.")</f>
        <v>5955.9575598054544</v>
      </c>
      <c r="M87" s="107">
        <f>IF(ISNUMBER(M60)=TRUE,IF(M60&gt;0,M60/NAgni!M$57*100,"n.a."),"n.a.")</f>
        <v>6368.1513863034688</v>
      </c>
      <c r="N87" s="107">
        <f>IF(ISNUMBER(N60)=TRUE,IF(N60&gt;0,N60/NAgni!N$57*100,"n.a."),"n.a.")</f>
        <v>6668.447878608572</v>
      </c>
      <c r="O87" s="107">
        <f>IF(ISNUMBER(O60)=TRUE,IF(O60&gt;0,O60/NAgni!O$57*100,"n.a."),"n.a.")</f>
        <v>6421.0935349990277</v>
      </c>
      <c r="P87" s="107">
        <f>IF(ISNUMBER(P60)=TRUE,IF(P60&gt;0,P60/NAgni!P$57*100,"n.a."),"n.a.")</f>
        <v>6676.520809969993</v>
      </c>
      <c r="Q87" s="107">
        <f>IF(ISNUMBER(Q60)=TRUE,IF(Q60&gt;0,Q60/NAgni!Q$57*100,"n.a."),"n.a.")</f>
        <v>6857.806119373231</v>
      </c>
      <c r="R87" s="107">
        <f>IF(ISNUMBER(R60)=TRUE,IF(R60&gt;0,R60/NAgni!R$57*100,"n.a."),"n.a.")</f>
        <v>7222.1549712922151</v>
      </c>
      <c r="S87" s="107">
        <f>IF(ISNUMBER(S60)=TRUE,IF(S60&gt;0,S60/NAgni!S$57*100,"n.a."),"n.a.")</f>
        <v>7851.0189883712046</v>
      </c>
      <c r="T87" s="107">
        <f>IF(ISNUMBER(T60)=TRUE,IF(T60&gt;0,T60/NAgni!T$57*100,"n.a."),"n.a.")</f>
        <v>8174.4258857235463</v>
      </c>
      <c r="U87" s="107">
        <f>IF(ISNUMBER(U60)=TRUE,IF(U60&gt;0,U60/NAgni!U$57*100,"n.a."),"n.a.")</f>
        <v>8313.0551329071895</v>
      </c>
      <c r="V87" s="107">
        <f>IF(ISNUMBER(V60)=TRUE,IF(V60&gt;0,V60/NAgni!V$57*100,"n.a."),"n.a.")</f>
        <v>8145.7549068486815</v>
      </c>
    </row>
    <row r="88" spans="1:22" x14ac:dyDescent="0.2">
      <c r="A88" s="1" t="s">
        <v>21</v>
      </c>
      <c r="B88" t="s">
        <v>277</v>
      </c>
      <c r="C88" s="107">
        <f>IF(ISNUMBER(C61)=TRUE,IF(C61&gt;0,C61/NAgni!C$57*100,"n.a."),"n.a.")</f>
        <v>17065.841968139608</v>
      </c>
      <c r="D88" s="107">
        <f>IF(ISNUMBER(D61)=TRUE,IF(D61&gt;0,D61/NAgni!D$57*100,"n.a."),"n.a.")</f>
        <v>17658.886646389841</v>
      </c>
      <c r="E88" s="107">
        <f>IF(ISNUMBER(E61)=TRUE,IF(E61&gt;0,E61/NAgni!E$57*100,"n.a."),"n.a.")</f>
        <v>17560.94600151667</v>
      </c>
      <c r="F88" s="107">
        <f>IF(ISNUMBER(F61)=TRUE,IF(F61&gt;0,F61/NAgni!F$57*100,"n.a."),"n.a.")</f>
        <v>18109.0277508861</v>
      </c>
      <c r="G88" s="107">
        <f>IF(ISNUMBER(G61)=TRUE,IF(G61&gt;0,G61/NAgni!G$57*100,"n.a."),"n.a.")</f>
        <v>18340.134822179534</v>
      </c>
      <c r="H88" s="107">
        <f>IF(ISNUMBER(H61)=TRUE,IF(H61&gt;0,H61/NAgni!H$57*100,"n.a."),"n.a.")</f>
        <v>18359.278447122382</v>
      </c>
      <c r="I88" s="107">
        <f>IF(ISNUMBER(I61)=TRUE,IF(I61&gt;0,I61/NAgni!I$57*100,"n.a."),"n.a.")</f>
        <v>16748.680432654346</v>
      </c>
      <c r="J88" s="107">
        <f>IF(ISNUMBER(J61)=TRUE,IF(J61&gt;0,J61/NAgni!J$57*100,"n.a."),"n.a.")</f>
        <v>16336.834129675299</v>
      </c>
      <c r="K88" s="107">
        <f>IF(ISNUMBER(K61)=TRUE,IF(K61&gt;0,K61/NAgni!K$57*100,"n.a."),"n.a.")</f>
        <v>15276.170317843531</v>
      </c>
      <c r="L88" s="107">
        <f>IF(ISNUMBER(L61)=TRUE,IF(L61&gt;0,L61/NAgni!L$57*100,"n.a."),"n.a.")</f>
        <v>15046.572333672415</v>
      </c>
      <c r="M88" s="107">
        <f>IF(ISNUMBER(M61)=TRUE,IF(M61&gt;0,M61/NAgni!M$57*100,"n.a."),"n.a.")</f>
        <v>15233.836990081905</v>
      </c>
      <c r="N88" s="107">
        <f>IF(ISNUMBER(N61)=TRUE,IF(N61&gt;0,N61/NAgni!N$57*100,"n.a."),"n.a.")</f>
        <v>14694.419050744429</v>
      </c>
      <c r="O88" s="107">
        <f>IF(ISNUMBER(O61)=TRUE,IF(O61&gt;0,O61/NAgni!O$57*100,"n.a."),"n.a.")</f>
        <v>14994.66011621516</v>
      </c>
      <c r="P88" s="107">
        <f>IF(ISNUMBER(P61)=TRUE,IF(P61&gt;0,P61/NAgni!P$57*100,"n.a."),"n.a.")</f>
        <v>14489.805313622597</v>
      </c>
      <c r="Q88" s="107">
        <f>IF(ISNUMBER(Q61)=TRUE,IF(Q61&gt;0,Q61/NAgni!Q$57*100,"n.a."),"n.a.")</f>
        <v>13364.073571486722</v>
      </c>
      <c r="R88" s="107">
        <f>IF(ISNUMBER(R61)=TRUE,IF(R61&gt;0,R61/NAgni!R$57*100,"n.a."),"n.a.")</f>
        <v>13485.428292410717</v>
      </c>
      <c r="S88" s="107">
        <f>IF(ISNUMBER(S61)=TRUE,IF(S61&gt;0,S61/NAgni!S$57*100,"n.a."),"n.a.")</f>
        <v>15232.05888752688</v>
      </c>
      <c r="T88" s="107">
        <f>IF(ISNUMBER(T61)=TRUE,IF(T61&gt;0,T61/NAgni!T$57*100,"n.a."),"n.a.")</f>
        <v>16559.772693595201</v>
      </c>
      <c r="U88" s="107">
        <f>IF(ISNUMBER(U61)=TRUE,IF(U61&gt;0,U61/NAgni!U$57*100,"n.a."),"n.a.")</f>
        <v>17209.120531558197</v>
      </c>
      <c r="V88" s="107">
        <f>IF(ISNUMBER(V61)=TRUE,IF(V61&gt;0,V61/NAgni!V$57*100,"n.a."),"n.a.")</f>
        <v>17408.863389159287</v>
      </c>
    </row>
    <row r="89" spans="1:22" x14ac:dyDescent="0.2">
      <c r="A89" s="1" t="s">
        <v>23</v>
      </c>
      <c r="B89" t="s">
        <v>278</v>
      </c>
      <c r="C89" s="107" t="str">
        <f>IF(ISNUMBER(C62)=TRUE,IF(C62&gt;0,C62/NAgni!C$57*100,"n.a."),"n.a.")</f>
        <v>n.a.</v>
      </c>
      <c r="D89" s="107" t="str">
        <f>IF(ISNUMBER(D62)=TRUE,IF(D62&gt;0,D62/NAgni!D$57*100,"n.a."),"n.a.")</f>
        <v>n.a.</v>
      </c>
      <c r="E89" s="107" t="str">
        <f>IF(ISNUMBER(E62)=TRUE,IF(E62&gt;0,E62/NAgni!E$57*100,"n.a."),"n.a.")</f>
        <v>n.a.</v>
      </c>
      <c r="F89" s="107" t="str">
        <f>IF(ISNUMBER(F62)=TRUE,IF(F62&gt;0,F62/NAgni!F$57*100,"n.a."),"n.a.")</f>
        <v>n.a.</v>
      </c>
      <c r="G89" s="107" t="str">
        <f>IF(ISNUMBER(G62)=TRUE,IF(G62&gt;0,G62/NAgni!G$57*100,"n.a."),"n.a.")</f>
        <v>n.a.</v>
      </c>
      <c r="H89" s="107" t="str">
        <f>IF(ISNUMBER(H62)=TRUE,IF(H62&gt;0,H62/NAgni!H$57*100,"n.a."),"n.a.")</f>
        <v>n.a.</v>
      </c>
      <c r="I89" s="107" t="str">
        <f>IF(ISNUMBER(I62)=TRUE,IF(I62&gt;0,I62/NAgni!I$57*100,"n.a."),"n.a.")</f>
        <v>n.a.</v>
      </c>
      <c r="J89" s="107" t="str">
        <f>IF(ISNUMBER(J62)=TRUE,IF(J62&gt;0,J62/NAgni!J$57*100,"n.a."),"n.a.")</f>
        <v>n.a.</v>
      </c>
      <c r="K89" s="107" t="str">
        <f>IF(ISNUMBER(K62)=TRUE,IF(K62&gt;0,K62/NAgni!K$57*100,"n.a."),"n.a.")</f>
        <v>n.a.</v>
      </c>
      <c r="L89" s="107" t="str">
        <f>IF(ISNUMBER(L62)=TRUE,IF(L62&gt;0,L62/NAgni!L$57*100,"n.a."),"n.a.")</f>
        <v>n.a.</v>
      </c>
      <c r="M89" s="107" t="str">
        <f>IF(ISNUMBER(M62)=TRUE,IF(M62&gt;0,M62/NAgni!M$57*100,"n.a."),"n.a.")</f>
        <v>n.a.</v>
      </c>
      <c r="N89" s="107" t="str">
        <f>IF(ISNUMBER(N62)=TRUE,IF(N62&gt;0,N62/NAgni!N$57*100,"n.a."),"n.a.")</f>
        <v>n.a.</v>
      </c>
      <c r="O89" s="107" t="str">
        <f>IF(ISNUMBER(O62)=TRUE,IF(O62&gt;0,O62/NAgni!O$57*100,"n.a."),"n.a.")</f>
        <v>n.a.</v>
      </c>
      <c r="P89" s="107" t="str">
        <f>IF(ISNUMBER(P62)=TRUE,IF(P62&gt;0,P62/NAgni!P$57*100,"n.a."),"n.a.")</f>
        <v>n.a.</v>
      </c>
      <c r="Q89" s="107" t="str">
        <f>IF(ISNUMBER(Q62)=TRUE,IF(Q62&gt;0,Q62/NAgni!Q$57*100,"n.a."),"n.a.")</f>
        <v>n.a.</v>
      </c>
      <c r="R89" s="107" t="str">
        <f>IF(ISNUMBER(R62)=TRUE,IF(R62&gt;0,R62/NAgni!R$57*100,"n.a."),"n.a.")</f>
        <v>n.a.</v>
      </c>
      <c r="S89" s="107" t="str">
        <f>IF(ISNUMBER(S62)=TRUE,IF(S62&gt;0,S62/NAgni!S$57*100,"n.a."),"n.a.")</f>
        <v>n.a.</v>
      </c>
      <c r="T89" s="107" t="str">
        <f>IF(ISNUMBER(T62)=TRUE,IF(T62&gt;0,T62/NAgni!T$57*100,"n.a."),"n.a.")</f>
        <v>n.a.</v>
      </c>
      <c r="U89" s="107" t="str">
        <f>IF(ISNUMBER(U62)=TRUE,IF(U62&gt;0,U62/NAgni!U$57*100,"n.a."),"n.a.")</f>
        <v>n.a.</v>
      </c>
      <c r="V89" s="107" t="str">
        <f>IF(ISNUMBER(V62)=TRUE,IF(V62&gt;0,V62/NAgni!V$57*100,"n.a."),"n.a.")</f>
        <v>n.a.</v>
      </c>
    </row>
    <row r="90" spans="1:22" x14ac:dyDescent="0.2">
      <c r="A90" s="1" t="s">
        <v>24</v>
      </c>
      <c r="B90" t="s">
        <v>25</v>
      </c>
      <c r="C90" s="107">
        <f>IF(ISNUMBER(C63)=TRUE,IF(C63&gt;0,C63/NAgni!C$57*100,"n.a."),"n.a.")</f>
        <v>8125.016721251629</v>
      </c>
      <c r="D90" s="107">
        <f>IF(ISNUMBER(D63)=TRUE,IF(D63&gt;0,D63/NAgni!D$57*100,"n.a."),"n.a.")</f>
        <v>8686.40838680866</v>
      </c>
      <c r="E90" s="107">
        <f>IF(ISNUMBER(E63)=TRUE,IF(E63&gt;0,E63/NAgni!E$57*100,"n.a."),"n.a.")</f>
        <v>9943.9790389431982</v>
      </c>
      <c r="F90" s="107">
        <f>IF(ISNUMBER(F63)=TRUE,IF(F63&gt;0,F63/NAgni!F$57*100,"n.a."),"n.a.")</f>
        <v>9515.5118527988816</v>
      </c>
      <c r="G90" s="107">
        <f>IF(ISNUMBER(G63)=TRUE,IF(G63&gt;0,G63/NAgni!G$57*100,"n.a."),"n.a.")</f>
        <v>11017.213770553293</v>
      </c>
      <c r="H90" s="107">
        <f>IF(ISNUMBER(H63)=TRUE,IF(H63&gt;0,H63/NAgni!H$57*100,"n.a."),"n.a.")</f>
        <v>9718.8032447825099</v>
      </c>
      <c r="I90" s="107">
        <f>IF(ISNUMBER(I63)=TRUE,IF(I63&gt;0,I63/NAgni!I$57*100,"n.a."),"n.a.")</f>
        <v>9007.5485159279724</v>
      </c>
      <c r="J90" s="107">
        <f>IF(ISNUMBER(J63)=TRUE,IF(J63&gt;0,J63/NAgni!J$57*100,"n.a."),"n.a.")</f>
        <v>8610.8231467463738</v>
      </c>
      <c r="K90" s="107">
        <f>IF(ISNUMBER(K63)=TRUE,IF(K63&gt;0,K63/NAgni!K$57*100,"n.a."),"n.a.")</f>
        <v>7110.4243899481698</v>
      </c>
      <c r="L90" s="107">
        <f>IF(ISNUMBER(L63)=TRUE,IF(L63&gt;0,L63/NAgni!L$57*100,"n.a."),"n.a.")</f>
        <v>6274.8998371960442</v>
      </c>
      <c r="M90" s="107">
        <f>IF(ISNUMBER(M63)=TRUE,IF(M63&gt;0,M63/NAgni!M$57*100,"n.a."),"n.a.")</f>
        <v>6909.1007393910286</v>
      </c>
      <c r="N90" s="107">
        <f>IF(ISNUMBER(N63)=TRUE,IF(N63&gt;0,N63/NAgni!N$57*100,"n.a."),"n.a.")</f>
        <v>7211.5172833654042</v>
      </c>
      <c r="O90" s="107">
        <f>IF(ISNUMBER(O63)=TRUE,IF(O63&gt;0,O63/NAgni!O$57*100,"n.a."),"n.a.")</f>
        <v>6939.291158580807</v>
      </c>
      <c r="P90" s="107">
        <f>IF(ISNUMBER(P63)=TRUE,IF(P63&gt;0,P63/NAgni!P$57*100,"n.a."),"n.a.")</f>
        <v>6936.6591996860489</v>
      </c>
      <c r="Q90" s="107">
        <f>IF(ISNUMBER(Q63)=TRUE,IF(Q63&gt;0,Q63/NAgni!Q$57*100,"n.a."),"n.a.")</f>
        <v>7136.8137762963979</v>
      </c>
      <c r="R90" s="107">
        <f>IF(ISNUMBER(R63)=TRUE,IF(R63&gt;0,R63/NAgni!R$57*100,"n.a."),"n.a.")</f>
        <v>8133.3642885162635</v>
      </c>
      <c r="S90" s="107">
        <f>IF(ISNUMBER(S63)=TRUE,IF(S63&gt;0,S63/NAgni!S$57*100,"n.a."),"n.a.")</f>
        <v>8361.5446404366085</v>
      </c>
      <c r="T90" s="107">
        <f>IF(ISNUMBER(T63)=TRUE,IF(T63&gt;0,T63/NAgni!T$57*100,"n.a."),"n.a.")</f>
        <v>8372.9850305640975</v>
      </c>
      <c r="U90" s="107">
        <f>IF(ISNUMBER(U63)=TRUE,IF(U63&gt;0,U63/NAgni!U$57*100,"n.a."),"n.a.")</f>
        <v>8019.1254307023019</v>
      </c>
      <c r="V90" s="107">
        <f>IF(ISNUMBER(V63)=TRUE,IF(V63&gt;0,V63/NAgni!V$57*100,"n.a."),"n.a.")</f>
        <v>8355.4161200876842</v>
      </c>
    </row>
    <row r="91" spans="1:22" x14ac:dyDescent="0.2">
      <c r="A91" s="1" t="s">
        <v>26</v>
      </c>
      <c r="B91" t="s">
        <v>279</v>
      </c>
      <c r="C91" s="107">
        <f>IF(ISNUMBER(C64)=TRUE,IF(C64&gt;0,C64/NAgni!C$57*100,"n.a."),"n.a.")</f>
        <v>9194.3570093268954</v>
      </c>
      <c r="D91" s="107">
        <f>IF(ISNUMBER(D64)=TRUE,IF(D64&gt;0,D64/NAgni!D$57*100,"n.a."),"n.a.")</f>
        <v>9431.6136564340341</v>
      </c>
      <c r="E91" s="107">
        <f>IF(ISNUMBER(E64)=TRUE,IF(E64&gt;0,E64/NAgni!E$57*100,"n.a."),"n.a.")</f>
        <v>9178.9554145223156</v>
      </c>
      <c r="F91" s="107">
        <f>IF(ISNUMBER(F64)=TRUE,IF(F64&gt;0,F64/NAgni!F$57*100,"n.a."),"n.a.")</f>
        <v>9109.1202928936964</v>
      </c>
      <c r="G91" s="107">
        <f>IF(ISNUMBER(G64)=TRUE,IF(G64&gt;0,G64/NAgni!G$57*100,"n.a."),"n.a.")</f>
        <v>8845.8248197412922</v>
      </c>
      <c r="H91" s="107">
        <f>IF(ISNUMBER(H64)=TRUE,IF(H64&gt;0,H64/NAgni!H$57*100,"n.a."),"n.a.")</f>
        <v>8373.3140011412124</v>
      </c>
      <c r="I91" s="107">
        <f>IF(ISNUMBER(I64)=TRUE,IF(I64&gt;0,I64/NAgni!I$57*100,"n.a."),"n.a.")</f>
        <v>8345.9581466863146</v>
      </c>
      <c r="J91" s="107">
        <f>IF(ISNUMBER(J64)=TRUE,IF(J64&gt;0,J64/NAgni!J$57*100,"n.a."),"n.a.")</f>
        <v>8594.5306751690132</v>
      </c>
      <c r="K91" s="107">
        <f>IF(ISNUMBER(K64)=TRUE,IF(K64&gt;0,K64/NAgni!K$57*100,"n.a."),"n.a.")</f>
        <v>8253.8634379825035</v>
      </c>
      <c r="L91" s="107">
        <f>IF(ISNUMBER(L64)=TRUE,IF(L64&gt;0,L64/NAgni!L$57*100,"n.a."),"n.a.")</f>
        <v>7973.0774070624193</v>
      </c>
      <c r="M91" s="107">
        <f>IF(ISNUMBER(M64)=TRUE,IF(M64&gt;0,M64/NAgni!M$57*100,"n.a."),"n.a.")</f>
        <v>7890.1482070724442</v>
      </c>
      <c r="N91" s="107">
        <f>IF(ISNUMBER(N64)=TRUE,IF(N64&gt;0,N64/NAgni!N$57*100,"n.a."),"n.a.")</f>
        <v>8009.702305468154</v>
      </c>
      <c r="O91" s="107">
        <f>IF(ISNUMBER(O64)=TRUE,IF(O64&gt;0,O64/NAgni!O$57*100,"n.a."),"n.a.")</f>
        <v>7729.4400000236765</v>
      </c>
      <c r="P91" s="107">
        <f>IF(ISNUMBER(P64)=TRUE,IF(P64&gt;0,P64/NAgni!P$57*100,"n.a."),"n.a.")</f>
        <v>7592.8169468450133</v>
      </c>
      <c r="Q91" s="107">
        <f>IF(ISNUMBER(Q64)=TRUE,IF(Q64&gt;0,Q64/NAgni!Q$57*100,"n.a."),"n.a.")</f>
        <v>7704.5065889847438</v>
      </c>
      <c r="R91" s="107">
        <f>IF(ISNUMBER(R64)=TRUE,IF(R64&gt;0,R64/NAgni!R$57*100,"n.a."),"n.a.")</f>
        <v>8329.9293638255895</v>
      </c>
      <c r="S91" s="107">
        <f>IF(ISNUMBER(S64)=TRUE,IF(S64&gt;0,S64/NAgni!S$57*100,"n.a."),"n.a.")</f>
        <v>8913.0897499156363</v>
      </c>
      <c r="T91" s="107">
        <f>IF(ISNUMBER(T64)=TRUE,IF(T64&gt;0,T64/NAgni!T$57*100,"n.a."),"n.a.")</f>
        <v>9082.1193999598181</v>
      </c>
      <c r="U91" s="107">
        <f>IF(ISNUMBER(U64)=TRUE,IF(U64&gt;0,U64/NAgni!U$57*100,"n.a."),"n.a.")</f>
        <v>9255.0211517451735</v>
      </c>
      <c r="V91" s="107">
        <f>IF(ISNUMBER(V64)=TRUE,IF(V64&gt;0,V64/NAgni!V$57*100,"n.a."),"n.a.")</f>
        <v>9175.0578220620282</v>
      </c>
    </row>
    <row r="92" spans="1:22" x14ac:dyDescent="0.2">
      <c r="A92" s="1" t="s">
        <v>27</v>
      </c>
      <c r="B92" t="s">
        <v>280</v>
      </c>
      <c r="C92" s="107">
        <f>IF(ISNUMBER(C65)=TRUE,IF(C65&gt;0,C65/NAgni!C$57*100,"n.a."),"n.a.")</f>
        <v>11982.458396035325</v>
      </c>
      <c r="D92" s="107">
        <f>IF(ISNUMBER(D65)=TRUE,IF(D65&gt;0,D65/NAgni!D$57*100,"n.a."),"n.a.")</f>
        <v>11944.842703589848</v>
      </c>
      <c r="E92" s="107">
        <f>IF(ISNUMBER(E65)=TRUE,IF(E65&gt;0,E65/NAgni!E$57*100,"n.a."),"n.a.")</f>
        <v>12279.408586117706</v>
      </c>
      <c r="F92" s="107">
        <f>IF(ISNUMBER(F65)=TRUE,IF(F65&gt;0,F65/NAgni!F$57*100,"n.a."),"n.a.")</f>
        <v>12578.167331336359</v>
      </c>
      <c r="G92" s="107">
        <f>IF(ISNUMBER(G65)=TRUE,IF(G65&gt;0,G65/NAgni!G$57*100,"n.a."),"n.a.")</f>
        <v>13318.420589560761</v>
      </c>
      <c r="H92" s="107">
        <f>IF(ISNUMBER(H65)=TRUE,IF(H65&gt;0,H65/NAgni!H$57*100,"n.a."),"n.a.")</f>
        <v>11977.950405977135</v>
      </c>
      <c r="I92" s="107">
        <f>IF(ISNUMBER(I65)=TRUE,IF(I65&gt;0,I65/NAgni!I$57*100,"n.a."),"n.a.")</f>
        <v>11561.727874556085</v>
      </c>
      <c r="J92" s="107">
        <f>IF(ISNUMBER(J65)=TRUE,IF(J65&gt;0,J65/NAgni!J$57*100,"n.a."),"n.a.")</f>
        <v>11208.445929351303</v>
      </c>
      <c r="K92" s="107">
        <f>IF(ISNUMBER(K65)=TRUE,IF(K65&gt;0,K65/NAgni!K$57*100,"n.a."),"n.a.")</f>
        <v>10062.753660087385</v>
      </c>
      <c r="L92" s="107">
        <f>IF(ISNUMBER(L65)=TRUE,IF(L65&gt;0,L65/NAgni!L$57*100,"n.a."),"n.a.")</f>
        <v>9782.4705330568049</v>
      </c>
      <c r="M92" s="107">
        <f>IF(ISNUMBER(M65)=TRUE,IF(M65&gt;0,M65/NAgni!M$57*100,"n.a."),"n.a.")</f>
        <v>10062.420637260939</v>
      </c>
      <c r="N92" s="107">
        <f>IF(ISNUMBER(N65)=TRUE,IF(N65&gt;0,N65/NAgni!N$57*100,"n.a."),"n.a.")</f>
        <v>10013.327125413758</v>
      </c>
      <c r="O92" s="107">
        <f>IF(ISNUMBER(O65)=TRUE,IF(O65&gt;0,O65/NAgni!O$57*100,"n.a."),"n.a.")</f>
        <v>9614.9230598100694</v>
      </c>
      <c r="P92" s="107">
        <f>IF(ISNUMBER(P65)=TRUE,IF(P65&gt;0,P65/NAgni!P$57*100,"n.a."),"n.a.")</f>
        <v>9413.9384969550465</v>
      </c>
      <c r="Q92" s="107">
        <f>IF(ISNUMBER(Q65)=TRUE,IF(Q65&gt;0,Q65/NAgni!Q$57*100,"n.a."),"n.a.")</f>
        <v>9358.6846460399101</v>
      </c>
      <c r="R92" s="107">
        <f>IF(ISNUMBER(R65)=TRUE,IF(R65&gt;0,R65/NAgni!R$57*100,"n.a."),"n.a.")</f>
        <v>9513.7443526221141</v>
      </c>
      <c r="S92" s="107">
        <f>IF(ISNUMBER(S65)=TRUE,IF(S65&gt;0,S65/NAgni!S$57*100,"n.a."),"n.a.")</f>
        <v>10399.352751183109</v>
      </c>
      <c r="T92" s="107">
        <f>IF(ISNUMBER(T65)=TRUE,IF(T65&gt;0,T65/NAgni!T$57*100,"n.a."),"n.a.")</f>
        <v>10641.231911070514</v>
      </c>
      <c r="U92" s="107">
        <f>IF(ISNUMBER(U65)=TRUE,IF(U65&gt;0,U65/NAgni!U$57*100,"n.a."),"n.a.")</f>
        <v>10808.967328186427</v>
      </c>
      <c r="V92" s="107">
        <f>IF(ISNUMBER(V65)=TRUE,IF(V65&gt;0,V65/NAgni!V$57*100,"n.a."),"n.a.")</f>
        <v>11034.534943251256</v>
      </c>
    </row>
    <row r="93" spans="1:22" x14ac:dyDescent="0.2">
      <c r="A93" s="1" t="s">
        <v>28</v>
      </c>
      <c r="B93" t="s">
        <v>281</v>
      </c>
      <c r="C93" s="107">
        <f>IF(ISNUMBER(C66)=TRUE,IF(C66&gt;0,C66/NAgni!C$57*100,"n.a."),"n.a.")</f>
        <v>9304.8097580852718</v>
      </c>
      <c r="D93" s="107">
        <f>IF(ISNUMBER(D66)=TRUE,IF(D66&gt;0,D66/NAgni!D$57*100,"n.a."),"n.a.")</f>
        <v>9357.9297892401646</v>
      </c>
      <c r="E93" s="107">
        <f>IF(ISNUMBER(E66)=TRUE,IF(E66&gt;0,E66/NAgni!E$57*100,"n.a."),"n.a.")</f>
        <v>8589.8748476523688</v>
      </c>
      <c r="F93" s="107">
        <f>IF(ISNUMBER(F66)=TRUE,IF(F66&gt;0,F66/NAgni!F$57*100,"n.a."),"n.a.")</f>
        <v>8055.1185205944421</v>
      </c>
      <c r="G93" s="107">
        <f>IF(ISNUMBER(G66)=TRUE,IF(G66&gt;0,G66/NAgni!G$57*100,"n.a."),"n.a.")</f>
        <v>8586.9696651425293</v>
      </c>
      <c r="H93" s="107">
        <f>IF(ISNUMBER(H66)=TRUE,IF(H66&gt;0,H66/NAgni!H$57*100,"n.a."),"n.a.")</f>
        <v>8132.668959445492</v>
      </c>
      <c r="I93" s="107">
        <f>IF(ISNUMBER(I66)=TRUE,IF(I66&gt;0,I66/NAgni!I$57*100,"n.a."),"n.a.")</f>
        <v>8059.2095347574614</v>
      </c>
      <c r="J93" s="107">
        <f>IF(ISNUMBER(J66)=TRUE,IF(J66&gt;0,J66/NAgni!J$57*100,"n.a."),"n.a.")</f>
        <v>8204.4742769224649</v>
      </c>
      <c r="K93" s="107">
        <f>IF(ISNUMBER(K66)=TRUE,IF(K66&gt;0,K66/NAgni!K$57*100,"n.a."),"n.a.")</f>
        <v>7959.0546336508896</v>
      </c>
      <c r="L93" s="107">
        <f>IF(ISNUMBER(L66)=TRUE,IF(L66&gt;0,L66/NAgni!L$57*100,"n.a."),"n.a.")</f>
        <v>7849.2156654853843</v>
      </c>
      <c r="M93" s="107">
        <f>IF(ISNUMBER(M66)=TRUE,IF(M66&gt;0,M66/NAgni!M$57*100,"n.a."),"n.a.")</f>
        <v>7585.8978972862569</v>
      </c>
      <c r="N93" s="107">
        <f>IF(ISNUMBER(N66)=TRUE,IF(N66&gt;0,N66/NAgni!N$57*100,"n.a."),"n.a.")</f>
        <v>7985.1934832922398</v>
      </c>
      <c r="O93" s="107">
        <f>IF(ISNUMBER(O66)=TRUE,IF(O66&gt;0,O66/NAgni!O$57*100,"n.a."),"n.a.")</f>
        <v>8187.1672949097192</v>
      </c>
      <c r="P93" s="107">
        <f>IF(ISNUMBER(P66)=TRUE,IF(P66&gt;0,P66/NAgni!P$57*100,"n.a."),"n.a.")</f>
        <v>7964.7866054599872</v>
      </c>
      <c r="Q93" s="107">
        <f>IF(ISNUMBER(Q66)=TRUE,IF(Q66&gt;0,Q66/NAgni!Q$57*100,"n.a."),"n.a.")</f>
        <v>8486.8719775544705</v>
      </c>
      <c r="R93" s="107">
        <f>IF(ISNUMBER(R66)=TRUE,IF(R66&gt;0,R66/NAgni!R$57*100,"n.a."),"n.a.")</f>
        <v>9188.9204041390749</v>
      </c>
      <c r="S93" s="107">
        <f>IF(ISNUMBER(S66)=TRUE,IF(S66&gt;0,S66/NAgni!S$57*100,"n.a."),"n.a.")</f>
        <v>9776.2438012054117</v>
      </c>
      <c r="T93" s="107">
        <f>IF(ISNUMBER(T66)=TRUE,IF(T66&gt;0,T66/NAgni!T$57*100,"n.a."),"n.a.")</f>
        <v>9807.1441903503237</v>
      </c>
      <c r="U93" s="107">
        <f>IF(ISNUMBER(U66)=TRUE,IF(U66&gt;0,U66/NAgni!U$57*100,"n.a."),"n.a.")</f>
        <v>9148.1609907673846</v>
      </c>
      <c r="V93" s="107">
        <f>IF(ISNUMBER(V66)=TRUE,IF(V66&gt;0,V66/NAgni!V$57*100,"n.a."),"n.a.")</f>
        <v>8737.9832333588292</v>
      </c>
    </row>
    <row r="94" spans="1:22" x14ac:dyDescent="0.2">
      <c r="A94" s="1" t="s">
        <v>29</v>
      </c>
      <c r="B94" t="s">
        <v>282</v>
      </c>
      <c r="C94" s="107">
        <f>IF(ISNUMBER(C67)=TRUE,IF(C67&gt;0,C67/NAgni!C$57*100,"n.a."),"n.a.")</f>
        <v>16628.603853665514</v>
      </c>
      <c r="D94" s="107">
        <f>IF(ISNUMBER(D67)=TRUE,IF(D67&gt;0,D67/NAgni!D$57*100,"n.a."),"n.a.")</f>
        <v>18373.770732102479</v>
      </c>
      <c r="E94" s="107">
        <f>IF(ISNUMBER(E67)=TRUE,IF(E67&gt;0,E67/NAgni!E$57*100,"n.a."),"n.a.")</f>
        <v>19411.495110091571</v>
      </c>
      <c r="F94" s="107">
        <f>IF(ISNUMBER(F67)=TRUE,IF(F67&gt;0,F67/NAgni!F$57*100,"n.a."),"n.a.")</f>
        <v>20674.871641879152</v>
      </c>
      <c r="G94" s="107">
        <f>IF(ISNUMBER(G67)=TRUE,IF(G67&gt;0,G67/NAgni!G$57*100,"n.a."),"n.a.")</f>
        <v>19659.780491331017</v>
      </c>
      <c r="H94" s="107">
        <f>IF(ISNUMBER(H67)=TRUE,IF(H67&gt;0,H67/NAgni!H$57*100,"n.a."),"n.a.")</f>
        <v>20221.496335729338</v>
      </c>
      <c r="I94" s="107">
        <f>IF(ISNUMBER(I67)=TRUE,IF(I67&gt;0,I67/NAgni!I$57*100,"n.a."),"n.a.")</f>
        <v>18410.418712557857</v>
      </c>
      <c r="J94" s="107">
        <f>IF(ISNUMBER(J67)=TRUE,IF(J67&gt;0,J67/NAgni!J$57*100,"n.a."),"n.a.")</f>
        <v>17826.549364927982</v>
      </c>
      <c r="K94" s="107">
        <f>IF(ISNUMBER(K67)=TRUE,IF(K67&gt;0,K67/NAgni!K$57*100,"n.a."),"n.a.")</f>
        <v>15887.535979059283</v>
      </c>
      <c r="L94" s="107">
        <f>IF(ISNUMBER(L67)=TRUE,IF(L67&gt;0,L67/NAgni!L$57*100,"n.a."),"n.a.")</f>
        <v>11838.885892036806</v>
      </c>
      <c r="M94" s="107">
        <f>IF(ISNUMBER(M67)=TRUE,IF(M67&gt;0,M67/NAgni!M$57*100,"n.a."),"n.a.")</f>
        <v>14859.241550459439</v>
      </c>
      <c r="N94" s="107">
        <f>IF(ISNUMBER(N67)=TRUE,IF(N67&gt;0,N67/NAgni!N$57*100,"n.a."),"n.a.")</f>
        <v>14141.423766189266</v>
      </c>
      <c r="O94" s="107">
        <f>IF(ISNUMBER(O67)=TRUE,IF(O67&gt;0,O67/NAgni!O$57*100,"n.a."),"n.a.")</f>
        <v>13608.87778384929</v>
      </c>
      <c r="P94" s="107">
        <f>IF(ISNUMBER(P67)=TRUE,IF(P67&gt;0,P67/NAgni!P$57*100,"n.a."),"n.a.")</f>
        <v>13857.314864199656</v>
      </c>
      <c r="Q94" s="107">
        <f>IF(ISNUMBER(Q67)=TRUE,IF(Q67&gt;0,Q67/NAgni!Q$57*100,"n.a."),"n.a.")</f>
        <v>14616.783925111315</v>
      </c>
      <c r="R94" s="107">
        <f>IF(ISNUMBER(R67)=TRUE,IF(R67&gt;0,R67/NAgni!R$57*100,"n.a."),"n.a.")</f>
        <v>14287.645969595045</v>
      </c>
      <c r="S94" s="107">
        <f>IF(ISNUMBER(S67)=TRUE,IF(S67&gt;0,S67/NAgni!S$57*100,"n.a."),"n.a.")</f>
        <v>15552.890040465229</v>
      </c>
      <c r="T94" s="107">
        <f>IF(ISNUMBER(T67)=TRUE,IF(T67&gt;0,T67/NAgni!T$57*100,"n.a."),"n.a.")</f>
        <v>15875.065764056135</v>
      </c>
      <c r="U94" s="107">
        <f>IF(ISNUMBER(U67)=TRUE,IF(U67&gt;0,U67/NAgni!U$57*100,"n.a."),"n.a.")</f>
        <v>17097.317395010065</v>
      </c>
      <c r="V94" s="107">
        <f>IF(ISNUMBER(V67)=TRUE,IF(V67&gt;0,V67/NAgni!V$57*100,"n.a."),"n.a.")</f>
        <v>17372.926217190132</v>
      </c>
    </row>
    <row r="95" spans="1:22" x14ac:dyDescent="0.2">
      <c r="A95" s="1" t="s">
        <v>31</v>
      </c>
      <c r="B95" t="s">
        <v>310</v>
      </c>
      <c r="C95" s="107">
        <f>IF(ISNUMBER(C68)=TRUE,IF(C68&gt;0,C68/NAgni!C$57*100,"n.a."),"n.a.")</f>
        <v>22396.204637719697</v>
      </c>
      <c r="D95" s="107">
        <f>IF(ISNUMBER(D68)=TRUE,IF(D68&gt;0,D68/NAgni!D$57*100,"n.a."),"n.a.")</f>
        <v>19585.023899262549</v>
      </c>
      <c r="E95" s="107">
        <f>IF(ISNUMBER(E68)=TRUE,IF(E68&gt;0,E68/NAgni!E$57*100,"n.a."),"n.a.")</f>
        <v>18078.336906964854</v>
      </c>
      <c r="F95" s="107">
        <f>IF(ISNUMBER(F68)=TRUE,IF(F68&gt;0,F68/NAgni!F$57*100,"n.a."),"n.a.")</f>
        <v>20618.614529299542</v>
      </c>
      <c r="G95" s="107">
        <f>IF(ISNUMBER(G68)=TRUE,IF(G68&gt;0,G68/NAgni!G$57*100,"n.a."),"n.a.")</f>
        <v>23028.894797809673</v>
      </c>
      <c r="H95" s="107">
        <f>IF(ISNUMBER(H68)=TRUE,IF(H68&gt;0,H68/NAgni!H$57*100,"n.a."),"n.a.")</f>
        <v>23339.967275777981</v>
      </c>
      <c r="I95" s="107">
        <f>IF(ISNUMBER(I68)=TRUE,IF(I68&gt;0,I68/NAgni!I$57*100,"n.a."),"n.a.")</f>
        <v>22278.752489645849</v>
      </c>
      <c r="J95" s="107">
        <f>IF(ISNUMBER(J68)=TRUE,IF(J68&gt;0,J68/NAgni!J$57*100,"n.a."),"n.a.")</f>
        <v>21256.251407296495</v>
      </c>
      <c r="K95" s="107">
        <f>IF(ISNUMBER(K68)=TRUE,IF(K68&gt;0,K68/NAgni!K$57*100,"n.a."),"n.a.")</f>
        <v>20781.295877512559</v>
      </c>
      <c r="L95" s="107">
        <f>IF(ISNUMBER(L68)=TRUE,IF(L68&gt;0,L68/NAgni!L$57*100,"n.a."),"n.a.")</f>
        <v>20142.372951364094</v>
      </c>
      <c r="M95" s="107">
        <f>IF(ISNUMBER(M68)=TRUE,IF(M68&gt;0,M68/NAgni!M$57*100,"n.a."),"n.a.")</f>
        <v>21421.174400768468</v>
      </c>
      <c r="N95" s="107">
        <f>IF(ISNUMBER(N68)=TRUE,IF(N68&gt;0,N68/NAgni!N$57*100,"n.a."),"n.a.")</f>
        <v>21640.782285827456</v>
      </c>
      <c r="O95" s="107">
        <f>IF(ISNUMBER(O68)=TRUE,IF(O68&gt;0,O68/NAgni!O$57*100,"n.a."),"n.a.")</f>
        <v>21122.484418254571</v>
      </c>
      <c r="P95" s="107">
        <f>IF(ISNUMBER(P68)=TRUE,IF(P68&gt;0,P68/NAgni!P$57*100,"n.a."),"n.a.")</f>
        <v>18043.950199666986</v>
      </c>
      <c r="Q95" s="107">
        <f>IF(ISNUMBER(Q68)=TRUE,IF(Q68&gt;0,Q68/NAgni!Q$57*100,"n.a."),"n.a.")</f>
        <v>17076.496252413905</v>
      </c>
      <c r="R95" s="107">
        <f>IF(ISNUMBER(R68)=TRUE,IF(R68&gt;0,R68/NAgni!R$57*100,"n.a."),"n.a.")</f>
        <v>18938.444354333817</v>
      </c>
      <c r="S95" s="107">
        <f>IF(ISNUMBER(S68)=TRUE,IF(S68&gt;0,S68/NAgni!S$57*100,"n.a."),"n.a.")</f>
        <v>18511.603968410407</v>
      </c>
      <c r="T95" s="107">
        <f>IF(ISNUMBER(T68)=TRUE,IF(T68&gt;0,T68/NAgni!T$57*100,"n.a."),"n.a.")</f>
        <v>19410.743925795854</v>
      </c>
      <c r="U95" s="107">
        <f>IF(ISNUMBER(U68)=TRUE,IF(U68&gt;0,U68/NAgni!U$57*100,"n.a."),"n.a.")</f>
        <v>19881.09900145917</v>
      </c>
      <c r="V95" s="107">
        <f>IF(ISNUMBER(V68)=TRUE,IF(V68&gt;0,V68/NAgni!V$57*100,"n.a."),"n.a.")</f>
        <v>17923.445655440137</v>
      </c>
    </row>
    <row r="96" spans="1:22" x14ac:dyDescent="0.2">
      <c r="A96" s="1" t="s">
        <v>32</v>
      </c>
      <c r="B96" t="s">
        <v>283</v>
      </c>
      <c r="C96" s="107">
        <f>IF(ISNUMBER(C69)=TRUE,IF(C69&gt;0,C69/NAgni!C$57*100,"n.a."),"n.a.")</f>
        <v>7664.1012200751011</v>
      </c>
      <c r="D96" s="107">
        <f>IF(ISNUMBER(D69)=TRUE,IF(D69&gt;0,D69/NAgni!D$57*100,"n.a."),"n.a.")</f>
        <v>8453.8318001263306</v>
      </c>
      <c r="E96" s="107">
        <f>IF(ISNUMBER(E69)=TRUE,IF(E69&gt;0,E69/NAgni!E$57*100,"n.a."),"n.a.")</f>
        <v>10985.469294510012</v>
      </c>
      <c r="F96" s="107">
        <f>IF(ISNUMBER(F69)=TRUE,IF(F69&gt;0,F69/NAgni!F$57*100,"n.a."),"n.a.")</f>
        <v>10231.279831942064</v>
      </c>
      <c r="G96" s="107">
        <f>IF(ISNUMBER(G69)=TRUE,IF(G69&gt;0,G69/NAgni!G$57*100,"n.a."),"n.a.")</f>
        <v>9830.4492117418013</v>
      </c>
      <c r="H96" s="107">
        <f>IF(ISNUMBER(H69)=TRUE,IF(H69&gt;0,H69/NAgni!H$57*100,"n.a."),"n.a.")</f>
        <v>8857.8489679645845</v>
      </c>
      <c r="I96" s="107">
        <f>IF(ISNUMBER(I69)=TRUE,IF(I69&gt;0,I69/NAgni!I$57*100,"n.a."),"n.a.")</f>
        <v>7624.5302977660476</v>
      </c>
      <c r="J96" s="107">
        <f>IF(ISNUMBER(J69)=TRUE,IF(J69&gt;0,J69/NAgni!J$57*100,"n.a."),"n.a.")</f>
        <v>7366.1803226758611</v>
      </c>
      <c r="K96" s="107">
        <f>IF(ISNUMBER(K69)=TRUE,IF(K69&gt;0,K69/NAgni!K$57*100,"n.a."),"n.a.")</f>
        <v>7660.3064028431036</v>
      </c>
      <c r="L96" s="107">
        <f>IF(ISNUMBER(L69)=TRUE,IF(L69&gt;0,L69/NAgni!L$57*100,"n.a."),"n.a.")</f>
        <v>7156.1428827321233</v>
      </c>
      <c r="M96" s="107">
        <f>IF(ISNUMBER(M69)=TRUE,IF(M69&gt;0,M69/NAgni!M$57*100,"n.a."),"n.a.")</f>
        <v>6326.7719343030021</v>
      </c>
      <c r="N96" s="107">
        <f>IF(ISNUMBER(N69)=TRUE,IF(N69&gt;0,N69/NAgni!N$57*100,"n.a."),"n.a.")</f>
        <v>5459.1776021755895</v>
      </c>
      <c r="O96" s="107">
        <f>IF(ISNUMBER(O69)=TRUE,IF(O69&gt;0,O69/NAgni!O$57*100,"n.a."),"n.a.")</f>
        <v>5564.1620480970605</v>
      </c>
      <c r="P96" s="107">
        <f>IF(ISNUMBER(P69)=TRUE,IF(P69&gt;0,P69/NAgni!P$57*100,"n.a."),"n.a.")</f>
        <v>6317.6401368034485</v>
      </c>
      <c r="Q96" s="107">
        <f>IF(ISNUMBER(Q69)=TRUE,IF(Q69&gt;0,Q69/NAgni!Q$57*100,"n.a."),"n.a.")</f>
        <v>6719.3739812033073</v>
      </c>
      <c r="R96" s="107">
        <f>IF(ISNUMBER(R69)=TRUE,IF(R69&gt;0,R69/NAgni!R$57*100,"n.a."),"n.a.")</f>
        <v>6595.9601715644012</v>
      </c>
      <c r="S96" s="107">
        <f>IF(ISNUMBER(S69)=TRUE,IF(S69&gt;0,S69/NAgni!S$57*100,"n.a."),"n.a.")</f>
        <v>7274.851258128484</v>
      </c>
      <c r="T96" s="107">
        <f>IF(ISNUMBER(T69)=TRUE,IF(T69&gt;0,T69/NAgni!T$57*100,"n.a."),"n.a.")</f>
        <v>7545.59017653513</v>
      </c>
      <c r="U96" s="107">
        <f>IF(ISNUMBER(U69)=TRUE,IF(U69&gt;0,U69/NAgni!U$57*100,"n.a."),"n.a.")</f>
        <v>6964.5869180745021</v>
      </c>
      <c r="V96" s="107">
        <f>IF(ISNUMBER(V69)=TRUE,IF(V69&gt;0,V69/NAgni!V$57*100,"n.a."),"n.a.")</f>
        <v>7031.6606975874947</v>
      </c>
    </row>
    <row r="97" spans="1:22" x14ac:dyDescent="0.2">
      <c r="A97" s="1" t="s">
        <v>34</v>
      </c>
      <c r="B97" s="54" t="s">
        <v>284</v>
      </c>
      <c r="C97" s="107">
        <f>IF(ISNUMBER(C70)=TRUE,IF(C70&gt;0,C70/NAgni!C$57*100,"n.a."),"n.a.")</f>
        <v>13794.83840143634</v>
      </c>
      <c r="D97" s="107">
        <f>IF(ISNUMBER(D70)=TRUE,IF(D70&gt;0,D70/NAgni!D$57*100,"n.a."),"n.a.")</f>
        <v>16467.447150954838</v>
      </c>
      <c r="E97" s="107">
        <f>IF(ISNUMBER(E70)=TRUE,IF(E70&gt;0,E70/NAgni!E$57*100,"n.a."),"n.a.")</f>
        <v>17739.294426305787</v>
      </c>
      <c r="F97" s="107">
        <f>IF(ISNUMBER(F70)=TRUE,IF(F70&gt;0,F70/NAgni!F$57*100,"n.a."),"n.a.")</f>
        <v>19451.621901348317</v>
      </c>
      <c r="G97" s="107">
        <f>IF(ISNUMBER(G70)=TRUE,IF(G70&gt;0,G70/NAgni!G$57*100,"n.a."),"n.a.")</f>
        <v>20922.069823154103</v>
      </c>
      <c r="H97" s="107">
        <f>IF(ISNUMBER(H70)=TRUE,IF(H70&gt;0,H70/NAgni!H$57*100,"n.a."),"n.a.")</f>
        <v>20951.218275586274</v>
      </c>
      <c r="I97" s="107">
        <f>IF(ISNUMBER(I70)=TRUE,IF(I70&gt;0,I70/NAgni!I$57*100,"n.a."),"n.a.")</f>
        <v>21743.045200100962</v>
      </c>
      <c r="J97" s="107">
        <f>IF(ISNUMBER(J70)=TRUE,IF(J70&gt;0,J70/NAgni!J$57*100,"n.a."),"n.a.")</f>
        <v>20352.060763522095</v>
      </c>
      <c r="K97" s="107">
        <f>IF(ISNUMBER(K70)=TRUE,IF(K70&gt;0,K70/NAgni!K$57*100,"n.a."),"n.a.")</f>
        <v>20726.92793498213</v>
      </c>
      <c r="L97" s="107">
        <f>IF(ISNUMBER(L70)=TRUE,IF(L70&gt;0,L70/NAgni!L$57*100,"n.a."),"n.a.")</f>
        <v>17265.171703050371</v>
      </c>
      <c r="M97" s="107">
        <f>IF(ISNUMBER(M70)=TRUE,IF(M70&gt;0,M70/NAgni!M$57*100,"n.a."),"n.a.")</f>
        <v>17150.239889657023</v>
      </c>
      <c r="N97" s="107">
        <f>IF(ISNUMBER(N70)=TRUE,IF(N70&gt;0,N70/NAgni!N$57*100,"n.a."),"n.a.")</f>
        <v>17200.761119017352</v>
      </c>
      <c r="O97" s="107">
        <f>IF(ISNUMBER(O70)=TRUE,IF(O70&gt;0,O70/NAgni!O$57*100,"n.a."),"n.a.")</f>
        <v>15706.967396519996</v>
      </c>
      <c r="P97" s="107">
        <f>IF(ISNUMBER(P70)=TRUE,IF(P70&gt;0,P70/NAgni!P$57*100,"n.a."),"n.a.")</f>
        <v>14846.351323279992</v>
      </c>
      <c r="Q97" s="107">
        <f>IF(ISNUMBER(Q70)=TRUE,IF(Q70&gt;0,Q70/NAgni!Q$57*100,"n.a."),"n.a.")</f>
        <v>13720.064365339389</v>
      </c>
      <c r="R97" s="107">
        <f>IF(ISNUMBER(R70)=TRUE,IF(R70&gt;0,R70/NAgni!R$57*100,"n.a."),"n.a.")</f>
        <v>13744.194285690326</v>
      </c>
      <c r="S97" s="107">
        <f>IF(ISNUMBER(S70)=TRUE,IF(S70&gt;0,S70/NAgni!S$57*100,"n.a."),"n.a.")</f>
        <v>14674.888922027902</v>
      </c>
      <c r="T97" s="107">
        <f>IF(ISNUMBER(T70)=TRUE,IF(T70&gt;0,T70/NAgni!T$57*100,"n.a."),"n.a.")</f>
        <v>14615.977342872126</v>
      </c>
      <c r="U97" s="107">
        <f>IF(ISNUMBER(U70)=TRUE,IF(U70&gt;0,U70/NAgni!U$57*100,"n.a."),"n.a.")</f>
        <v>14197.25383420996</v>
      </c>
      <c r="V97" s="107">
        <f>IF(ISNUMBER(V70)=TRUE,IF(V70&gt;0,V70/NAgni!V$57*100,"n.a."),"n.a.")</f>
        <v>13628.593316327544</v>
      </c>
    </row>
    <row r="98" spans="1:22" x14ac:dyDescent="0.2">
      <c r="A98" s="1" t="s">
        <v>36</v>
      </c>
      <c r="B98" s="54" t="s">
        <v>285</v>
      </c>
      <c r="C98" s="107">
        <f>IF(ISNUMBER(C71)=TRUE,IF(C71&gt;0,C71/NAgni!C$57*100,"n.a."),"n.a.")</f>
        <v>9444.453768461246</v>
      </c>
      <c r="D98" s="107">
        <f>IF(ISNUMBER(D71)=TRUE,IF(D71&gt;0,D71/NAgni!D$57*100,"n.a."),"n.a.")</f>
        <v>8913.0953654654295</v>
      </c>
      <c r="E98" s="107">
        <f>IF(ISNUMBER(E71)=TRUE,IF(E71&gt;0,E71/NAgni!E$57*100,"n.a."),"n.a.")</f>
        <v>9184.2077447586526</v>
      </c>
      <c r="F98" s="107">
        <f>IF(ISNUMBER(F71)=TRUE,IF(F71&gt;0,F71/NAgni!F$57*100,"n.a."),"n.a.")</f>
        <v>8138.6966522066587</v>
      </c>
      <c r="G98" s="107">
        <f>IF(ISNUMBER(G71)=TRUE,IF(G71&gt;0,G71/NAgni!G$57*100,"n.a."),"n.a.")</f>
        <v>8460.6225484137194</v>
      </c>
      <c r="H98" s="107">
        <f>IF(ISNUMBER(H71)=TRUE,IF(H71&gt;0,H71/NAgni!H$57*100,"n.a."),"n.a.")</f>
        <v>8770.0998960983561</v>
      </c>
      <c r="I98" s="107">
        <f>IF(ISNUMBER(I71)=TRUE,IF(I71&gt;0,I71/NAgni!I$57*100,"n.a."),"n.a.")</f>
        <v>7765.9487898870639</v>
      </c>
      <c r="J98" s="107">
        <f>IF(ISNUMBER(J71)=TRUE,IF(J71&gt;0,J71/NAgni!J$57*100,"n.a."),"n.a.")</f>
        <v>7775.9897187314191</v>
      </c>
      <c r="K98" s="107">
        <f>IF(ISNUMBER(K71)=TRUE,IF(K71&gt;0,K71/NAgni!K$57*100,"n.a."),"n.a.")</f>
        <v>7385.2308622845203</v>
      </c>
      <c r="L98" s="107">
        <f>IF(ISNUMBER(L71)=TRUE,IF(L71&gt;0,L71/NAgni!L$57*100,"n.a."),"n.a.")</f>
        <v>7554.230648969914</v>
      </c>
      <c r="M98" s="107">
        <f>IF(ISNUMBER(M71)=TRUE,IF(M71&gt;0,M71/NAgni!M$57*100,"n.a."),"n.a.")</f>
        <v>8252.8563548444472</v>
      </c>
      <c r="N98" s="107">
        <f>IF(ISNUMBER(N71)=TRUE,IF(N71&gt;0,N71/NAgni!N$57*100,"n.a."),"n.a.")</f>
        <v>9139.7455957254188</v>
      </c>
      <c r="O98" s="107">
        <f>IF(ISNUMBER(O71)=TRUE,IF(O71&gt;0,O71/NAgni!O$57*100,"n.a."),"n.a.")</f>
        <v>8983.5876589634408</v>
      </c>
      <c r="P98" s="107">
        <f>IF(ISNUMBER(P71)=TRUE,IF(P71&gt;0,P71/NAgni!P$57*100,"n.a."),"n.a.")</f>
        <v>8765.0312039032324</v>
      </c>
      <c r="Q98" s="107">
        <f>IF(ISNUMBER(Q71)=TRUE,IF(Q71&gt;0,Q71/NAgni!Q$57*100,"n.a."),"n.a.")</f>
        <v>8981.7227115552269</v>
      </c>
      <c r="R98" s="107">
        <f>IF(ISNUMBER(R71)=TRUE,IF(R71&gt;0,R71/NAgni!R$57*100,"n.a."),"n.a.")</f>
        <v>8364.7596736834366</v>
      </c>
      <c r="S98" s="107">
        <f>IF(ISNUMBER(S71)=TRUE,IF(S71&gt;0,S71/NAgni!S$57*100,"n.a."),"n.a.")</f>
        <v>8299.3116471332396</v>
      </c>
      <c r="T98" s="107">
        <f>IF(ISNUMBER(T71)=TRUE,IF(T71&gt;0,T71/NAgni!T$57*100,"n.a."),"n.a.")</f>
        <v>8317.2372810890702</v>
      </c>
      <c r="U98" s="107">
        <f>IF(ISNUMBER(U71)=TRUE,IF(U71&gt;0,U71/NAgni!U$57*100,"n.a."),"n.a.")</f>
        <v>7891.2025528876075</v>
      </c>
      <c r="V98" s="107">
        <f>IF(ISNUMBER(V71)=TRUE,IF(V71&gt;0,V71/NAgni!V$57*100,"n.a."),"n.a.")</f>
        <v>7635.5314785193814</v>
      </c>
    </row>
    <row r="99" spans="1:22" x14ac:dyDescent="0.2">
      <c r="A99" s="1" t="s">
        <v>37</v>
      </c>
      <c r="B99" t="s">
        <v>311</v>
      </c>
      <c r="C99" s="107">
        <f>IF(ISNUMBER(C72)=TRUE,IF(C72&gt;0,C72/NAgni!C$57*100,"n.a."),"n.a.")</f>
        <v>16608.186098907463</v>
      </c>
      <c r="D99" s="107">
        <f>IF(ISNUMBER(D72)=TRUE,IF(D72&gt;0,D72/NAgni!D$57*100,"n.a."),"n.a.")</f>
        <v>16590.172138310707</v>
      </c>
      <c r="E99" s="107">
        <f>IF(ISNUMBER(E72)=TRUE,IF(E72&gt;0,E72/NAgni!E$57*100,"n.a."),"n.a.")</f>
        <v>16864.54012401736</v>
      </c>
      <c r="F99" s="107">
        <f>IF(ISNUMBER(F72)=TRUE,IF(F72&gt;0,F72/NAgni!F$57*100,"n.a."),"n.a.")</f>
        <v>17987.137572000345</v>
      </c>
      <c r="G99" s="107">
        <f>IF(ISNUMBER(G72)=TRUE,IF(G72&gt;0,G72/NAgni!G$57*100,"n.a."),"n.a.")</f>
        <v>17884.97590123181</v>
      </c>
      <c r="H99" s="107">
        <f>IF(ISNUMBER(H72)=TRUE,IF(H72&gt;0,H72/NAgni!H$57*100,"n.a."),"n.a.")</f>
        <v>17208.104330188762</v>
      </c>
      <c r="I99" s="107">
        <f>IF(ISNUMBER(I72)=TRUE,IF(I72&gt;0,I72/NAgni!I$57*100,"n.a."),"n.a.")</f>
        <v>16784.702666675894</v>
      </c>
      <c r="J99" s="107">
        <f>IF(ISNUMBER(J72)=TRUE,IF(J72&gt;0,J72/NAgni!J$57*100,"n.a."),"n.a.")</f>
        <v>16649.650296573953</v>
      </c>
      <c r="K99" s="107">
        <f>IF(ISNUMBER(K72)=TRUE,IF(K72&gt;0,K72/NAgni!K$57*100,"n.a."),"n.a.")</f>
        <v>15552.735095499611</v>
      </c>
      <c r="L99" s="107">
        <f>IF(ISNUMBER(L72)=TRUE,IF(L72&gt;0,L72/NAgni!L$57*100,"n.a."),"n.a.")</f>
        <v>14954.924813248541</v>
      </c>
      <c r="M99" s="107">
        <f>IF(ISNUMBER(M72)=TRUE,IF(M72&gt;0,M72/NAgni!M$57*100,"n.a."),"n.a.")</f>
        <v>14517.720847849716</v>
      </c>
      <c r="N99" s="107">
        <f>IF(ISNUMBER(N72)=TRUE,IF(N72&gt;0,N72/NAgni!N$57*100,"n.a."),"n.a.")</f>
        <v>14661.45296162812</v>
      </c>
      <c r="O99" s="107">
        <f>IF(ISNUMBER(O72)=TRUE,IF(O72&gt;0,O72/NAgni!O$57*100,"n.a."),"n.a.")</f>
        <v>14300.909123283634</v>
      </c>
      <c r="P99" s="107">
        <f>IF(ISNUMBER(P72)=TRUE,IF(P72&gt;0,P72/NAgni!P$57*100,"n.a."),"n.a.")</f>
        <v>13784.811005199288</v>
      </c>
      <c r="Q99" s="107">
        <f>IF(ISNUMBER(Q72)=TRUE,IF(Q72&gt;0,Q72/NAgni!Q$57*100,"n.a."),"n.a.")</f>
        <v>14790.403517648832</v>
      </c>
      <c r="R99" s="107">
        <f>IF(ISNUMBER(R72)=TRUE,IF(R72&gt;0,R72/NAgni!R$57*100,"n.a."),"n.a.")</f>
        <v>14718.950049434603</v>
      </c>
      <c r="S99" s="107">
        <f>IF(ISNUMBER(S72)=TRUE,IF(S72&gt;0,S72/NAgni!S$57*100,"n.a."),"n.a.")</f>
        <v>15527.655675410409</v>
      </c>
      <c r="T99" s="107">
        <f>IF(ISNUMBER(T72)=TRUE,IF(T72&gt;0,T72/NAgni!T$57*100,"n.a."),"n.a.")</f>
        <v>15824.222565199045</v>
      </c>
      <c r="U99" s="107">
        <f>IF(ISNUMBER(U72)=TRUE,IF(U72&gt;0,U72/NAgni!U$57*100,"n.a."),"n.a.")</f>
        <v>16148.601096826269</v>
      </c>
      <c r="V99" s="107">
        <f>IF(ISNUMBER(V72)=TRUE,IF(V72&gt;0,V72/NAgni!V$57*100,"n.a."),"n.a.")</f>
        <v>16363.902860336182</v>
      </c>
    </row>
    <row r="100" spans="1:22" x14ac:dyDescent="0.2">
      <c r="A100" s="1" t="s">
        <v>38</v>
      </c>
      <c r="B100" t="s">
        <v>35</v>
      </c>
      <c r="C100" s="107">
        <f>IF(ISNUMBER(C73)=TRUE,IF(C73&gt;0,C73/NAgni!C$57*100,"n.a."),"n.a.")</f>
        <v>13522.042292466736</v>
      </c>
      <c r="D100" s="107">
        <f>IF(ISNUMBER(D73)=TRUE,IF(D73&gt;0,D73/NAgni!D$57*100,"n.a."),"n.a.")</f>
        <v>13550.02281114968</v>
      </c>
      <c r="E100" s="107">
        <f>IF(ISNUMBER(E73)=TRUE,IF(E73&gt;0,E73/NAgni!E$57*100,"n.a."),"n.a.")</f>
        <v>14552.24081725691</v>
      </c>
      <c r="F100" s="107">
        <f>IF(ISNUMBER(F73)=TRUE,IF(F73&gt;0,F73/NAgni!F$57*100,"n.a."),"n.a.")</f>
        <v>14380.042511309184</v>
      </c>
      <c r="G100" s="107">
        <f>IF(ISNUMBER(G73)=TRUE,IF(G73&gt;0,G73/NAgni!G$57*100,"n.a."),"n.a.")</f>
        <v>14428.760371190612</v>
      </c>
      <c r="H100" s="107">
        <f>IF(ISNUMBER(H73)=TRUE,IF(H73&gt;0,H73/NAgni!H$57*100,"n.a."),"n.a.")</f>
        <v>13453.404018338466</v>
      </c>
      <c r="I100" s="107">
        <f>IF(ISNUMBER(I73)=TRUE,IF(I73&gt;0,I73/NAgni!I$57*100,"n.a."),"n.a.")</f>
        <v>12972.712401238898</v>
      </c>
      <c r="J100" s="107">
        <f>IF(ISNUMBER(J73)=TRUE,IF(J73&gt;0,J73/NAgni!J$57*100,"n.a."),"n.a.")</f>
        <v>12736.491725630072</v>
      </c>
      <c r="K100" s="107">
        <f>IF(ISNUMBER(K73)=TRUE,IF(K73&gt;0,K73/NAgni!K$57*100,"n.a."),"n.a.")</f>
        <v>11541.799359006114</v>
      </c>
      <c r="L100" s="107">
        <f>IF(ISNUMBER(L73)=TRUE,IF(L73&gt;0,L73/NAgni!L$57*100,"n.a."),"n.a.")</f>
        <v>11051.136911021906</v>
      </c>
      <c r="M100" s="107">
        <f>IF(ISNUMBER(M73)=TRUE,IF(M73&gt;0,M73/NAgni!M$57*100,"n.a."),"n.a.")</f>
        <v>11575.841788782882</v>
      </c>
      <c r="N100" s="107">
        <f>IF(ISNUMBER(N73)=TRUE,IF(N73&gt;0,N73/NAgni!N$57*100,"n.a."),"n.a.")</f>
        <v>11818.942064937382</v>
      </c>
      <c r="O100" s="107">
        <f>IF(ISNUMBER(O73)=TRUE,IF(O73&gt;0,O73/NAgni!O$57*100,"n.a."),"n.a.")</f>
        <v>11811.704010567666</v>
      </c>
      <c r="P100" s="107">
        <f>IF(ISNUMBER(P73)=TRUE,IF(P73&gt;0,P73/NAgni!P$57*100,"n.a."),"n.a.")</f>
        <v>11775.9750694296</v>
      </c>
      <c r="Q100" s="107">
        <f>IF(ISNUMBER(Q73)=TRUE,IF(Q73&gt;0,Q73/NAgni!Q$57*100,"n.a."),"n.a.")</f>
        <v>10910.968143126278</v>
      </c>
      <c r="R100" s="107">
        <f>IF(ISNUMBER(R73)=TRUE,IF(R73&gt;0,R73/NAgni!R$57*100,"n.a."),"n.a.")</f>
        <v>11842.206200042425</v>
      </c>
      <c r="S100" s="107">
        <f>IF(ISNUMBER(S73)=TRUE,IF(S73&gt;0,S73/NAgni!S$57*100,"n.a."),"n.a.")</f>
        <v>12170.908775195159</v>
      </c>
      <c r="T100" s="107">
        <f>IF(ISNUMBER(T73)=TRUE,IF(T73&gt;0,T73/NAgni!T$57*100,"n.a."),"n.a.")</f>
        <v>12737.165284131033</v>
      </c>
      <c r="U100" s="107">
        <f>IF(ISNUMBER(U73)=TRUE,IF(U73&gt;0,U73/NAgni!U$57*100,"n.a."),"n.a.")</f>
        <v>12517.618385407324</v>
      </c>
      <c r="V100" s="107">
        <f>IF(ISNUMBER(V73)=TRUE,IF(V73&gt;0,V73/NAgni!V$57*100,"n.a."),"n.a.")</f>
        <v>12380.428310956544</v>
      </c>
    </row>
    <row r="101" spans="1:22" x14ac:dyDescent="0.2">
      <c r="A101" s="1" t="s">
        <v>40</v>
      </c>
      <c r="B101" t="s">
        <v>286</v>
      </c>
      <c r="C101" s="107">
        <f>IF(ISNUMBER(C74)=TRUE,IF(C74&gt;0,C74/NAgni!C$57*100,"n.a."),"n.a.")</f>
        <v>15309.012092189216</v>
      </c>
      <c r="D101" s="107">
        <f>IF(ISNUMBER(D74)=TRUE,IF(D74&gt;0,D74/NAgni!D$57*100,"n.a."),"n.a.")</f>
        <v>18491.810361450611</v>
      </c>
      <c r="E101" s="107">
        <f>IF(ISNUMBER(E74)=TRUE,IF(E74&gt;0,E74/NAgni!E$57*100,"n.a."),"n.a.")</f>
        <v>18214.805189162704</v>
      </c>
      <c r="F101" s="107">
        <f>IF(ISNUMBER(F74)=TRUE,IF(F74&gt;0,F74/NAgni!F$57*100,"n.a."),"n.a.")</f>
        <v>15752.469212480033</v>
      </c>
      <c r="G101" s="107">
        <f>IF(ISNUMBER(G74)=TRUE,IF(G74&gt;0,G74/NAgni!G$57*100,"n.a."),"n.a.")</f>
        <v>13508.573653885804</v>
      </c>
      <c r="H101" s="107">
        <f>IF(ISNUMBER(H74)=TRUE,IF(H74&gt;0,H74/NAgni!H$57*100,"n.a."),"n.a.")</f>
        <v>12435.661252281832</v>
      </c>
      <c r="I101" s="107">
        <f>IF(ISNUMBER(I74)=TRUE,IF(I74&gt;0,I74/NAgni!I$57*100,"n.a."),"n.a.")</f>
        <v>12991.854942881644</v>
      </c>
      <c r="J101" s="107">
        <f>IF(ISNUMBER(J74)=TRUE,IF(J74&gt;0,J74/NAgni!J$57*100,"n.a."),"n.a.")</f>
        <v>12945.426019761968</v>
      </c>
      <c r="K101" s="107">
        <f>IF(ISNUMBER(K74)=TRUE,IF(K74&gt;0,K74/NAgni!K$57*100,"n.a."),"n.a.")</f>
        <v>12276.929367822675</v>
      </c>
      <c r="L101" s="107">
        <f>IF(ISNUMBER(L74)=TRUE,IF(L74&gt;0,L74/NAgni!L$57*100,"n.a."),"n.a.")</f>
        <v>13443.879536596023</v>
      </c>
      <c r="M101" s="107">
        <f>IF(ISNUMBER(M74)=TRUE,IF(M74&gt;0,M74/NAgni!M$57*100,"n.a."),"n.a.")</f>
        <v>10081.035046638579</v>
      </c>
      <c r="N101" s="107">
        <f>IF(ISNUMBER(N74)=TRUE,IF(N74&gt;0,N74/NAgni!N$57*100,"n.a."),"n.a.")</f>
        <v>10977.053445894564</v>
      </c>
      <c r="O101" s="107">
        <f>IF(ISNUMBER(O74)=TRUE,IF(O74&gt;0,O74/NAgni!O$57*100,"n.a."),"n.a.")</f>
        <v>9954.3398336773644</v>
      </c>
      <c r="P101" s="107">
        <f>IF(ISNUMBER(P74)=TRUE,IF(P74&gt;0,P74/NAgni!P$57*100,"n.a."),"n.a.")</f>
        <v>9050.4766227268337</v>
      </c>
      <c r="Q101" s="107">
        <f>IF(ISNUMBER(Q74)=TRUE,IF(Q74&gt;0,Q74/NAgni!Q$57*100,"n.a."),"n.a.")</f>
        <v>9178.7143786318575</v>
      </c>
      <c r="R101" s="107">
        <f>IF(ISNUMBER(R74)=TRUE,IF(R74&gt;0,R74/NAgni!R$57*100,"n.a."),"n.a.")</f>
        <v>9738.1281086497092</v>
      </c>
      <c r="S101" s="107">
        <f>IF(ISNUMBER(S74)=TRUE,IF(S74&gt;0,S74/NAgni!S$57*100,"n.a."),"n.a.")</f>
        <v>10696.713245010551</v>
      </c>
      <c r="T101" s="107">
        <f>IF(ISNUMBER(T74)=TRUE,IF(T74&gt;0,T74/NAgni!T$57*100,"n.a."),"n.a.")</f>
        <v>9890.200069544966</v>
      </c>
      <c r="U101" s="107">
        <f>IF(ISNUMBER(U74)=TRUE,IF(U74&gt;0,U74/NAgni!U$57*100,"n.a."),"n.a.")</f>
        <v>10892.282199233943</v>
      </c>
      <c r="V101" s="107">
        <f>IF(ISNUMBER(V74)=TRUE,IF(V74&gt;0,V74/NAgni!V$57*100,"n.a."),"n.a.")</f>
        <v>12588.033863876804</v>
      </c>
    </row>
    <row r="102" spans="1:22" x14ac:dyDescent="0.2">
      <c r="A102" s="1" t="s">
        <v>287</v>
      </c>
      <c r="B102" t="s">
        <v>288</v>
      </c>
      <c r="C102" s="107">
        <f>IF(ISNUMBER(C75)=TRUE,IF(C75&gt;0,C75/NAgni!C$57*100,"n.a."),"n.a.")</f>
        <v>19544.02148437822</v>
      </c>
      <c r="D102" s="107">
        <f>IF(ISNUMBER(D75)=TRUE,IF(D75&gt;0,D75/NAgni!D$57*100,"n.a."),"n.a.")</f>
        <v>23233.798256179492</v>
      </c>
      <c r="E102" s="107">
        <f>IF(ISNUMBER(E75)=TRUE,IF(E75&gt;0,E75/NAgni!E$57*100,"n.a."),"n.a.")</f>
        <v>23356.589978897442</v>
      </c>
      <c r="F102" s="107">
        <f>IF(ISNUMBER(F75)=TRUE,IF(F75&gt;0,F75/NAgni!F$57*100,"n.a."),"n.a.")</f>
        <v>18113.093084352946</v>
      </c>
      <c r="G102" s="107">
        <f>IF(ISNUMBER(G75)=TRUE,IF(G75&gt;0,G75/NAgni!G$57*100,"n.a."),"n.a.")</f>
        <v>21091.350392663851</v>
      </c>
      <c r="H102" s="107">
        <f>IF(ISNUMBER(H75)=TRUE,IF(H75&gt;0,H75/NAgni!H$57*100,"n.a."),"n.a.")</f>
        <v>19821.520457089711</v>
      </c>
      <c r="I102" s="107">
        <f>IF(ISNUMBER(I75)=TRUE,IF(I75&gt;0,I75/NAgni!I$57*100,"n.a."),"n.a.")</f>
        <v>20485.430794062791</v>
      </c>
      <c r="J102" s="107">
        <f>IF(ISNUMBER(J75)=TRUE,IF(J75&gt;0,J75/NAgni!J$57*100,"n.a."),"n.a.")</f>
        <v>22756.808580030443</v>
      </c>
      <c r="K102" s="107">
        <f>IF(ISNUMBER(K75)=TRUE,IF(K75&gt;0,K75/NAgni!K$57*100,"n.a."),"n.a.")</f>
        <v>21194.042552851093</v>
      </c>
      <c r="L102" s="107">
        <f>IF(ISNUMBER(L75)=TRUE,IF(L75&gt;0,L75/NAgni!L$57*100,"n.a."),"n.a.")</f>
        <v>20853.654947202886</v>
      </c>
      <c r="M102" s="107">
        <f>IF(ISNUMBER(M75)=TRUE,IF(M75&gt;0,M75/NAgni!M$57*100,"n.a."),"n.a.")</f>
        <v>19572.879026447034</v>
      </c>
      <c r="N102" s="107">
        <f>IF(ISNUMBER(N75)=TRUE,IF(N75&gt;0,N75/NAgni!N$57*100,"n.a."),"n.a.")</f>
        <v>16525.983393309387</v>
      </c>
      <c r="O102" s="107">
        <f>IF(ISNUMBER(O75)=TRUE,IF(O75&gt;0,O75/NAgni!O$57*100,"n.a."),"n.a.")</f>
        <v>15714.073302958443</v>
      </c>
      <c r="P102" s="107">
        <f>IF(ISNUMBER(P75)=TRUE,IF(P75&gt;0,P75/NAgni!P$57*100,"n.a."),"n.a.")</f>
        <v>14908.257373202816</v>
      </c>
      <c r="Q102" s="107">
        <f>IF(ISNUMBER(Q75)=TRUE,IF(Q75&gt;0,Q75/NAgni!Q$57*100,"n.a."),"n.a.")</f>
        <v>14205.115366205328</v>
      </c>
      <c r="R102" s="107">
        <f>IF(ISNUMBER(R75)=TRUE,IF(R75&gt;0,R75/NAgni!R$57*100,"n.a."),"n.a.")</f>
        <v>13630.014500141699</v>
      </c>
      <c r="S102" s="107">
        <f>IF(ISNUMBER(S75)=TRUE,IF(S75&gt;0,S75/NAgni!S$57*100,"n.a."),"n.a.")</f>
        <v>15763.411114917159</v>
      </c>
      <c r="T102" s="107">
        <f>IF(ISNUMBER(T75)=TRUE,IF(T75&gt;0,T75/NAgni!T$57*100,"n.a."),"n.a.")</f>
        <v>14939.433006442832</v>
      </c>
      <c r="U102" s="107">
        <f>IF(ISNUMBER(U75)=TRUE,IF(U75&gt;0,U75/NAgni!U$57*100,"n.a."),"n.a.")</f>
        <v>14545.860920409103</v>
      </c>
      <c r="V102" s="107">
        <f>IF(ISNUMBER(V75)=TRUE,IF(V75&gt;0,V75/NAgni!V$57*100,"n.a."),"n.a.")</f>
        <v>13896.354930785401</v>
      </c>
    </row>
    <row r="103" spans="1:22" x14ac:dyDescent="0.2">
      <c r="A103" s="1" t="s">
        <v>289</v>
      </c>
      <c r="B103" t="s">
        <v>290</v>
      </c>
      <c r="C103" s="107">
        <f>IF(ISNUMBER(C76)=TRUE,IF(C76&gt;0,C76/NAgni!C$57*100,"n.a."),"n.a.")</f>
        <v>7506.5736707433089</v>
      </c>
      <c r="D103" s="107">
        <f>IF(ISNUMBER(D76)=TRUE,IF(D76&gt;0,D76/NAgni!D$57*100,"n.a."),"n.a.")</f>
        <v>6826.6535046379777</v>
      </c>
      <c r="E103" s="107">
        <f>IF(ISNUMBER(E76)=TRUE,IF(E76&gt;0,E76/NAgni!E$57*100,"n.a."),"n.a.")</f>
        <v>6676.4534057136743</v>
      </c>
      <c r="F103" s="107">
        <f>IF(ISNUMBER(F76)=TRUE,IF(F76&gt;0,F76/NAgni!F$57*100,"n.a."),"n.a.")</f>
        <v>6742.0576955049273</v>
      </c>
      <c r="G103" s="107">
        <f>IF(ISNUMBER(G76)=TRUE,IF(G76&gt;0,G76/NAgni!G$57*100,"n.a."),"n.a.")</f>
        <v>5996.8111249911763</v>
      </c>
      <c r="H103" s="107">
        <f>IF(ISNUMBER(H76)=TRUE,IF(H76&gt;0,H76/NAgni!H$57*100,"n.a."),"n.a.")</f>
        <v>6158.8098543276083</v>
      </c>
      <c r="I103" s="107">
        <f>IF(ISNUMBER(I76)=TRUE,IF(I76&gt;0,I76/NAgni!I$57*100,"n.a."),"n.a.")</f>
        <v>6148.8539352245671</v>
      </c>
      <c r="J103" s="107">
        <f>IF(ISNUMBER(J76)=TRUE,IF(J76&gt;0,J76/NAgni!J$57*100,"n.a."),"n.a.")</f>
        <v>6081.3698609978528</v>
      </c>
      <c r="K103" s="107">
        <f>IF(ISNUMBER(K76)=TRUE,IF(K76&gt;0,K76/NAgni!K$57*100,"n.a."),"n.a.")</f>
        <v>5236.1734799123451</v>
      </c>
      <c r="L103" s="107">
        <f>IF(ISNUMBER(L76)=TRUE,IF(L76&gt;0,L76/NAgni!L$57*100,"n.a."),"n.a.")</f>
        <v>5219.4340455849497</v>
      </c>
      <c r="M103" s="107">
        <f>IF(ISNUMBER(M76)=TRUE,IF(M76&gt;0,M76/NAgni!M$57*100,"n.a."),"n.a.")</f>
        <v>5520.7348421436163</v>
      </c>
      <c r="N103" s="107">
        <f>IF(ISNUMBER(N76)=TRUE,IF(N76&gt;0,N76/NAgni!N$57*100,"n.a."),"n.a.")</f>
        <v>5597.5089993828497</v>
      </c>
      <c r="O103" s="107">
        <f>IF(ISNUMBER(O76)=TRUE,IF(O76&gt;0,O76/NAgni!O$57*100,"n.a."),"n.a.")</f>
        <v>5353.2542888935268</v>
      </c>
      <c r="P103" s="107">
        <f>IF(ISNUMBER(P76)=TRUE,IF(P76&gt;0,P76/NAgni!P$57*100,"n.a."),"n.a.")</f>
        <v>5593.4732050624034</v>
      </c>
      <c r="Q103" s="107">
        <f>IF(ISNUMBER(Q76)=TRUE,IF(Q76&gt;0,Q76/NAgni!Q$57*100,"n.a."),"n.a.")</f>
        <v>6188.8815135481536</v>
      </c>
      <c r="R103" s="107">
        <f>IF(ISNUMBER(R76)=TRUE,IF(R76&gt;0,R76/NAgni!R$57*100,"n.a."),"n.a.")</f>
        <v>6684.5082712389458</v>
      </c>
      <c r="S103" s="107">
        <f>IF(ISNUMBER(S76)=TRUE,IF(S76&gt;0,S76/NAgni!S$57*100,"n.a."),"n.a.")</f>
        <v>7456.2805692288794</v>
      </c>
      <c r="T103" s="107">
        <f>IF(ISNUMBER(T76)=TRUE,IF(T76&gt;0,T76/NAgni!T$57*100,"n.a."),"n.a.")</f>
        <v>7888.4535948094363</v>
      </c>
      <c r="U103" s="107">
        <f>IF(ISNUMBER(U76)=TRUE,IF(U76&gt;0,U76/NAgni!U$57*100,"n.a."),"n.a.")</f>
        <v>7896.5364660992491</v>
      </c>
      <c r="V103" s="107">
        <f>IF(ISNUMBER(V76)=TRUE,IF(V76&gt;0,V76/NAgni!V$57*100,"n.a."),"n.a.")</f>
        <v>8119.2669111909818</v>
      </c>
    </row>
    <row r="104" spans="1:22" x14ac:dyDescent="0.2">
      <c r="A104" s="1" t="s">
        <v>291</v>
      </c>
      <c r="B104" t="s">
        <v>312</v>
      </c>
      <c r="C104" s="107">
        <f>IF(ISNUMBER(C77)=TRUE,IF(C77&gt;0,C77/NAgni!C$57*100,"n.a."),"n.a.")</f>
        <v>2518.942721944642</v>
      </c>
      <c r="D104" s="107">
        <f>IF(ISNUMBER(D77)=TRUE,IF(D77&gt;0,D77/NAgni!D$57*100,"n.a."),"n.a.")</f>
        <v>2682.12260288068</v>
      </c>
      <c r="E104" s="107">
        <f>IF(ISNUMBER(E77)=TRUE,IF(E77&gt;0,E77/NAgni!E$57*100,"n.a."),"n.a.")</f>
        <v>2630.5879170387066</v>
      </c>
      <c r="F104" s="107">
        <f>IF(ISNUMBER(F77)=TRUE,IF(F77&gt;0,F77/NAgni!F$57*100,"n.a."),"n.a.")</f>
        <v>2584.9242959187586</v>
      </c>
      <c r="G104" s="107">
        <f>IF(ISNUMBER(G77)=TRUE,IF(G77&gt;0,G77/NAgni!G$57*100,"n.a."),"n.a.")</f>
        <v>2535.6734875471984</v>
      </c>
      <c r="H104" s="107">
        <f>IF(ISNUMBER(H77)=TRUE,IF(H77&gt;0,H77/NAgni!H$57*100,"n.a."),"n.a.")</f>
        <v>2447.897581563212</v>
      </c>
      <c r="I104" s="107">
        <f>IF(ISNUMBER(I77)=TRUE,IF(I77&gt;0,I77/NAgni!I$57*100,"n.a."),"n.a.")</f>
        <v>2334.3178142120814</v>
      </c>
      <c r="J104" s="107">
        <f>IF(ISNUMBER(J77)=TRUE,IF(J77&gt;0,J77/NAgni!J$57*100,"n.a."),"n.a.")</f>
        <v>2323.6499698608377</v>
      </c>
      <c r="K104" s="107">
        <f>IF(ISNUMBER(K77)=TRUE,IF(K77&gt;0,K77/NAgni!K$57*100,"n.a."),"n.a.")</f>
        <v>2145.8751941616738</v>
      </c>
      <c r="L104" s="107">
        <f>IF(ISNUMBER(L77)=TRUE,IF(L77&gt;0,L77/NAgni!L$57*100,"n.a."),"n.a.")</f>
        <v>2074.3686305933434</v>
      </c>
      <c r="M104" s="107">
        <f>IF(ISNUMBER(M77)=TRUE,IF(M77&gt;0,M77/NAgni!M$57*100,"n.a."),"n.a.")</f>
        <v>2078.519506820352</v>
      </c>
      <c r="N104" s="107">
        <f>IF(ISNUMBER(N77)=TRUE,IF(N77&gt;0,N77/NAgni!N$57*100,"n.a."),"n.a.")</f>
        <v>2087.0423152309527</v>
      </c>
      <c r="O104" s="107">
        <f>IF(ISNUMBER(O77)=TRUE,IF(O77&gt;0,O77/NAgni!O$57*100,"n.a."),"n.a.")</f>
        <v>2047.193970020393</v>
      </c>
      <c r="P104" s="107">
        <f>IF(ISNUMBER(P77)=TRUE,IF(P77&gt;0,P77/NAgni!P$57*100,"n.a."),"n.a.")</f>
        <v>2078.2475726445364</v>
      </c>
      <c r="Q104" s="107">
        <f>IF(ISNUMBER(Q77)=TRUE,IF(Q77&gt;0,Q77/NAgni!Q$57*100,"n.a."),"n.a.")</f>
        <v>2086.029105395814</v>
      </c>
      <c r="R104" s="107">
        <f>IF(ISNUMBER(R77)=TRUE,IF(R77&gt;0,R77/NAgni!R$57*100,"n.a."),"n.a.")</f>
        <v>2222.2865091207127</v>
      </c>
      <c r="S104" s="107">
        <f>IF(ISNUMBER(S77)=TRUE,IF(S77&gt;0,S77/NAgni!S$57*100,"n.a."),"n.a.")</f>
        <v>2400.6660649166929</v>
      </c>
      <c r="T104" s="107">
        <f>IF(ISNUMBER(T77)=TRUE,IF(T77&gt;0,T77/NAgni!T$57*100,"n.a."),"n.a.")</f>
        <v>2422.413744584077</v>
      </c>
      <c r="U104" s="107">
        <f>IF(ISNUMBER(U77)=TRUE,IF(U77&gt;0,U77/NAgni!U$57*100,"n.a."),"n.a.")</f>
        <v>2470.9942874703715</v>
      </c>
      <c r="V104" s="107">
        <f>IF(ISNUMBER(V77)=TRUE,IF(V77&gt;0,V77/NAgni!V$57*100,"n.a."),"n.a.")</f>
        <v>2442.8209116348885</v>
      </c>
    </row>
    <row r="105" spans="1:22" x14ac:dyDescent="0.2">
      <c r="A105" s="1" t="s">
        <v>313</v>
      </c>
      <c r="B105" t="s">
        <v>314</v>
      </c>
      <c r="C105" s="107" t="str">
        <f>IF(ISNUMBER(C78)=TRUE,IF(C78&gt;0,C78/NAgni!C$57*100,"n.a."),"n.a.")</f>
        <v>n.a.</v>
      </c>
      <c r="D105" s="107" t="str">
        <f>IF(ISNUMBER(D78)=TRUE,IF(D78&gt;0,D78/NAgni!D$57*100,"n.a."),"n.a.")</f>
        <v>n.a.</v>
      </c>
      <c r="E105" s="107" t="str">
        <f>IF(ISNUMBER(E78)=TRUE,IF(E78&gt;0,E78/NAgni!E$57*100,"n.a."),"n.a.")</f>
        <v>n.a.</v>
      </c>
      <c r="F105" s="107" t="str">
        <f>IF(ISNUMBER(F78)=TRUE,IF(F78&gt;0,F78/NAgni!F$57*100,"n.a."),"n.a.")</f>
        <v>n.a.</v>
      </c>
      <c r="G105" s="107" t="str">
        <f>IF(ISNUMBER(G78)=TRUE,IF(G78&gt;0,G78/NAgni!G$57*100,"n.a."),"n.a.")</f>
        <v>n.a.</v>
      </c>
      <c r="H105" s="107" t="str">
        <f>IF(ISNUMBER(H78)=TRUE,IF(H78&gt;0,H78/NAgni!H$57*100,"n.a."),"n.a.")</f>
        <v>n.a.</v>
      </c>
      <c r="I105" s="107" t="str">
        <f>IF(ISNUMBER(I78)=TRUE,IF(I78&gt;0,I78/NAgni!I$57*100,"n.a."),"n.a.")</f>
        <v>n.a.</v>
      </c>
      <c r="J105" s="107">
        <f>IF(ISNUMBER(J78)=TRUE,IF(J78&gt;0,J78/NAgni!J$57*100,"n.a."),"n.a.")</f>
        <v>18248.411132854013</v>
      </c>
      <c r="K105" s="107">
        <f>IF(ISNUMBER(K78)=TRUE,IF(K78&gt;0,K78/NAgni!K$57*100,"n.a."),"n.a.")</f>
        <v>16897.064049346725</v>
      </c>
      <c r="L105" s="107">
        <f>IF(ISNUMBER(L78)=TRUE,IF(L78&gt;0,L78/NAgni!L$57*100,"n.a."),"n.a.")</f>
        <v>18012.328368347498</v>
      </c>
      <c r="M105" s="107">
        <f>IF(ISNUMBER(M78)=TRUE,IF(M78&gt;0,M78/NAgni!M$57*100,"n.a."),"n.a.")</f>
        <v>17715.529661609467</v>
      </c>
      <c r="N105" s="107">
        <f>IF(ISNUMBER(N78)=TRUE,IF(N78&gt;0,N78/NAgni!N$57*100,"n.a."),"n.a.")</f>
        <v>16344.404205196724</v>
      </c>
      <c r="O105" s="107">
        <f>IF(ISNUMBER(O78)=TRUE,IF(O78&gt;0,O78/NAgni!O$57*100,"n.a."),"n.a.")</f>
        <v>15693.914525228705</v>
      </c>
      <c r="P105" s="107">
        <f>IF(ISNUMBER(P78)=TRUE,IF(P78&gt;0,P78/NAgni!P$57*100,"n.a."),"n.a.")</f>
        <v>14043.218094376596</v>
      </c>
      <c r="Q105" s="107">
        <f>IF(ISNUMBER(Q78)=TRUE,IF(Q78&gt;0,Q78/NAgni!Q$57*100,"n.a."),"n.a.")</f>
        <v>15068.070820850866</v>
      </c>
      <c r="R105" s="107">
        <f>IF(ISNUMBER(R78)=TRUE,IF(R78&gt;0,R78/NAgni!R$57*100,"n.a."),"n.a.")</f>
        <v>14436.781609195401</v>
      </c>
      <c r="S105" s="107">
        <f>IF(ISNUMBER(S78)=TRUE,IF(S78&gt;0,S78/NAgni!S$57*100,"n.a."),"n.a.")</f>
        <v>15950.220762513243</v>
      </c>
      <c r="T105" s="107">
        <f>IF(ISNUMBER(T78)=TRUE,IF(T78&gt;0,T78/NAgni!T$57*100,"n.a."),"n.a.")</f>
        <v>15135.632891646996</v>
      </c>
      <c r="U105" s="107">
        <f>IF(ISNUMBER(U78)=TRUE,IF(U78&gt;0,U78/NAgni!U$57*100,"n.a."),"n.a.")</f>
        <v>16730.882039449571</v>
      </c>
      <c r="V105" s="107">
        <f>IF(ISNUMBER(V78)=TRUE,IF(V78&gt;0,V78/NAgni!V$57*100,"n.a."),"n.a.")</f>
        <v>17328.959183106774</v>
      </c>
    </row>
    <row r="106" spans="1:22" s="58" customFormat="1" ht="20.100000000000001" customHeight="1" x14ac:dyDescent="0.2">
      <c r="A106" s="55"/>
      <c r="B106" s="56" t="s">
        <v>3</v>
      </c>
      <c r="C106" s="57">
        <f>IF(ISNUMBER(C79)=TRUE,IF(C79&gt;0,C79/NAgni!C$57*100,"n.a."),"n.a.")</f>
        <v>11411.228187732739</v>
      </c>
      <c r="D106" s="57">
        <f>IF(ISNUMBER(D79)=TRUE,IF(D79&gt;0,D79/NAgni!D$57*100,"n.a."),"n.a.")</f>
        <v>11516.728727549931</v>
      </c>
      <c r="E106" s="57">
        <f>IF(ISNUMBER(E79)=TRUE,IF(E79&gt;0,E79/NAgni!E$57*100,"n.a."),"n.a.")</f>
        <v>11866.486002794913</v>
      </c>
      <c r="F106" s="57">
        <f>IF(ISNUMBER(F79)=TRUE,IF(F79&gt;0,F79/NAgni!F$57*100,"n.a."),"n.a.")</f>
        <v>11928.021325867072</v>
      </c>
      <c r="G106" s="57">
        <f>IF(ISNUMBER(G79)=TRUE,IF(G79&gt;0,G79/NAgni!G$57*100,"n.a."),"n.a.")</f>
        <v>12108.120499332617</v>
      </c>
      <c r="H106" s="57">
        <f>IF(ISNUMBER(H79)=TRUE,IF(H79&gt;0,H79/NAgni!H$57*100,"n.a."),"n.a.")</f>
        <v>11268.596618876121</v>
      </c>
      <c r="I106" s="57">
        <f>IF(ISNUMBER(I79)=TRUE,IF(I79&gt;0,I79/NAgni!I$57*100,"n.a."),"n.a.")</f>
        <v>10905.573656186749</v>
      </c>
      <c r="J106" s="57">
        <f>IF(ISNUMBER(J79)=TRUE,IF(J79&gt;0,J79/NAgni!J$57*100,"n.a."),"n.a.")</f>
        <v>10925.645909121609</v>
      </c>
      <c r="K106" s="57">
        <f>IF(ISNUMBER(K79)=TRUE,IF(K79&gt;0,K79/NAgni!K$57*100,"n.a."),"n.a.")</f>
        <v>10289.415154867838</v>
      </c>
      <c r="L106" s="57">
        <f>IF(ISNUMBER(L79)=TRUE,IF(L79&gt;0,L79/NAgni!L$57*100,"n.a."),"n.a.")</f>
        <v>9974.3477858835759</v>
      </c>
      <c r="M106" s="57">
        <f>IF(ISNUMBER(M79)=TRUE,IF(M79&gt;0,M79/NAgni!M$57*100,"n.a."),"n.a.")</f>
        <v>10030.161692314367</v>
      </c>
      <c r="N106" s="57">
        <f>IF(ISNUMBER(N79)=TRUE,IF(N79&gt;0,N79/NAgni!N$57*100,"n.a."),"n.a.")</f>
        <v>10203.141091152933</v>
      </c>
      <c r="O106" s="57">
        <f>IF(ISNUMBER(O79)=TRUE,IF(O79&gt;0,O79/NAgni!O$57*100,"n.a."),"n.a.")</f>
        <v>10023.025698272208</v>
      </c>
      <c r="P106" s="57">
        <f>IF(ISNUMBER(P79)=TRUE,IF(P79&gt;0,P79/NAgni!P$57*100,"n.a."),"n.a.")</f>
        <v>9824.7271897438004</v>
      </c>
      <c r="Q106" s="57">
        <f>IF(ISNUMBER(Q79)=TRUE,IF(Q79&gt;0,Q79/NAgni!Q$57*100,"n.a."),"n.a.")</f>
        <v>10161.46726890199</v>
      </c>
      <c r="R106" s="57">
        <f>IF(ISNUMBER(R79)=TRUE,IF(R79&gt;0,R79/NAgni!R$57*100,"n.a."),"n.a.")</f>
        <v>10306.581451627269</v>
      </c>
      <c r="S106" s="57">
        <f>IF(ISNUMBER(S79)=TRUE,IF(S79&gt;0,S79/NAgni!S$57*100,"n.a."),"n.a.")</f>
        <v>10975.82603741604</v>
      </c>
      <c r="T106" s="57">
        <f>IF(ISNUMBER(T79)=TRUE,IF(T79&gt;0,T79/NAgni!T$57*100,"n.a."),"n.a.")</f>
        <v>11135.552286526923</v>
      </c>
      <c r="U106" s="57">
        <f>IF(ISNUMBER(U79)=TRUE,IF(U79&gt;0,U79/NAgni!U$57*100,"n.a."),"n.a.")</f>
        <v>11140.964266162449</v>
      </c>
      <c r="V106" s="57">
        <f>IF(ISNUMBER(V79)=TRUE,IF(V79&gt;0,V79/NAgni!V$57*100,"n.a."),"n.a.")</f>
        <v>11253.889064875159</v>
      </c>
    </row>
    <row r="107" spans="1:22" s="33" customFormat="1" ht="15" customHeight="1" x14ac:dyDescent="0.2">
      <c r="A107" s="98" t="s">
        <v>309</v>
      </c>
      <c r="B107" s="53"/>
      <c r="C107" s="53"/>
      <c r="D107" s="53"/>
      <c r="E107" s="53"/>
      <c r="F107" s="53"/>
      <c r="G107" s="53"/>
      <c r="H107" s="53"/>
      <c r="I107" s="53"/>
      <c r="J107" s="53"/>
      <c r="K107" s="53"/>
      <c r="L107" s="53"/>
      <c r="M107" s="53"/>
      <c r="N107" s="53"/>
      <c r="O107" s="53"/>
    </row>
    <row r="109" spans="1:22" s="23" customFormat="1" ht="20.100000000000001" customHeight="1" x14ac:dyDescent="0.2">
      <c r="A109" s="178" t="str">
        <f>Index!A50</f>
        <v>Table 3q    Employment, by industry, numbers, Palau citizens, FY2000-FY2019</v>
      </c>
    </row>
    <row r="110" spans="1:22" s="23" customFormat="1" ht="20.100000000000001" customHeight="1" x14ac:dyDescent="0.2">
      <c r="A110" s="13"/>
      <c r="B110" s="13" t="s">
        <v>219</v>
      </c>
      <c r="C110" s="34" t="str">
        <f>NAgni!C2</f>
        <v>FY00</v>
      </c>
      <c r="D110" s="34" t="str">
        <f>NAgni!D2</f>
        <v>FY01</v>
      </c>
      <c r="E110" s="34" t="str">
        <f>NAgni!E2</f>
        <v>FY02</v>
      </c>
      <c r="F110" s="34" t="str">
        <f>NAgni!F2</f>
        <v>FY03</v>
      </c>
      <c r="G110" s="34" t="str">
        <f>NAgni!G2</f>
        <v>FY04</v>
      </c>
      <c r="H110" s="34" t="str">
        <f>NAgni!H2</f>
        <v>FY05</v>
      </c>
      <c r="I110" s="34" t="str">
        <f>NAgni!I2</f>
        <v>FY06</v>
      </c>
      <c r="J110" s="34" t="str">
        <f>NAgni!J2</f>
        <v>FY07</v>
      </c>
      <c r="K110" s="34" t="str">
        <f>NAgni!K2</f>
        <v>FY08</v>
      </c>
      <c r="L110" s="34" t="str">
        <f>NAgni!L2</f>
        <v>FY09</v>
      </c>
      <c r="M110" s="34" t="str">
        <f>NAgni!M2</f>
        <v>FY10</v>
      </c>
      <c r="N110" s="34" t="str">
        <f>NAgni!N2</f>
        <v>FY11</v>
      </c>
      <c r="O110" s="34" t="str">
        <f>NAgni!O2</f>
        <v>FY12</v>
      </c>
      <c r="P110" s="34" t="str">
        <f>NAgni!P2</f>
        <v>FY13</v>
      </c>
      <c r="Q110" s="34" t="str">
        <f>NAgni!Q2</f>
        <v>FY14</v>
      </c>
      <c r="R110" s="34" t="str">
        <f>NAgni!R2</f>
        <v>FY15</v>
      </c>
      <c r="S110" s="34" t="str">
        <f>NAgni!S2</f>
        <v>FY16</v>
      </c>
      <c r="T110" s="34" t="str">
        <f>NAgni!T2</f>
        <v>FY17</v>
      </c>
      <c r="U110" s="34" t="str">
        <f>NAgni!U2</f>
        <v>FY18</v>
      </c>
      <c r="V110" s="34" t="str">
        <f>NAgni!V2</f>
        <v>FY19</v>
      </c>
    </row>
    <row r="111" spans="1:22" x14ac:dyDescent="0.2">
      <c r="A111" s="1" t="s">
        <v>272</v>
      </c>
      <c r="B111" t="s">
        <v>273</v>
      </c>
      <c r="C111" s="107">
        <v>7.2937626838684082</v>
      </c>
      <c r="D111" s="107">
        <v>13.223050117492676</v>
      </c>
      <c r="E111" s="107">
        <v>24.995946884155273</v>
      </c>
      <c r="F111" s="107">
        <v>20.309055328369141</v>
      </c>
      <c r="G111" s="107">
        <v>39.874626159667969</v>
      </c>
      <c r="H111" s="107">
        <v>48.46380615234375</v>
      </c>
      <c r="I111" s="107">
        <v>58.431236267089844</v>
      </c>
      <c r="J111" s="107">
        <v>46.416774749755859</v>
      </c>
      <c r="K111" s="107">
        <v>41.639381408691406</v>
      </c>
      <c r="L111" s="107">
        <v>43.970108032226563</v>
      </c>
      <c r="M111" s="107">
        <v>45.337570190429688</v>
      </c>
      <c r="N111" s="107">
        <v>42.725120544433594</v>
      </c>
      <c r="O111" s="107">
        <v>36.607334136962891</v>
      </c>
      <c r="P111" s="107">
        <v>33.128952026367188</v>
      </c>
      <c r="Q111" s="107">
        <v>40.134166717529297</v>
      </c>
      <c r="R111" s="107">
        <v>35.168369293212891</v>
      </c>
      <c r="S111" s="107">
        <v>41.070964813232422</v>
      </c>
      <c r="T111" s="107">
        <v>31.826427459716797</v>
      </c>
      <c r="U111" s="107">
        <v>41.470272064208984</v>
      </c>
      <c r="V111" s="107">
        <v>40.581935882568359</v>
      </c>
    </row>
    <row r="112" spans="1:22" x14ac:dyDescent="0.2">
      <c r="A112" s="1" t="s">
        <v>274</v>
      </c>
      <c r="B112" s="33" t="s">
        <v>275</v>
      </c>
      <c r="C112" s="107">
        <v>24.974576950073242</v>
      </c>
      <c r="D112" s="107">
        <v>20.775762557983398</v>
      </c>
      <c r="E112" s="107">
        <v>22.671718597412109</v>
      </c>
      <c r="F112" s="107">
        <v>17.80418586730957</v>
      </c>
      <c r="G112" s="107">
        <v>16.784866333007813</v>
      </c>
      <c r="H112" s="107">
        <v>16.639198303222656</v>
      </c>
      <c r="I112" s="107">
        <v>17.091257095336914</v>
      </c>
      <c r="J112" s="107">
        <v>18.75532341003418</v>
      </c>
      <c r="K112" s="107">
        <v>20.531101226806641</v>
      </c>
      <c r="L112" s="107">
        <v>22.372016906738281</v>
      </c>
      <c r="M112" s="107">
        <v>22.500104904174805</v>
      </c>
      <c r="N112" s="107">
        <v>19.288616180419922</v>
      </c>
      <c r="O112" s="107">
        <v>19.2918701171875</v>
      </c>
      <c r="P112" s="107">
        <v>14.807864189147949</v>
      </c>
      <c r="Q112" s="107">
        <v>17.919599533081055</v>
      </c>
      <c r="R112" s="107">
        <v>18.649911880493164</v>
      </c>
      <c r="S112" s="107">
        <v>22.779829025268555</v>
      </c>
      <c r="T112" s="107">
        <v>25.023527145385742</v>
      </c>
      <c r="U112" s="107">
        <v>24.93739128112793</v>
      </c>
      <c r="V112" s="107">
        <v>21.195878982543945</v>
      </c>
    </row>
    <row r="113" spans="1:22" x14ac:dyDescent="0.2">
      <c r="A113" s="1" t="s">
        <v>19</v>
      </c>
      <c r="B113" s="33" t="s">
        <v>276</v>
      </c>
      <c r="C113" s="107">
        <v>52.069095611572266</v>
      </c>
      <c r="D113" s="107">
        <v>54.237720489501953</v>
      </c>
      <c r="E113" s="107">
        <v>54.885349273681641</v>
      </c>
      <c r="F113" s="107">
        <v>41.954143524169922</v>
      </c>
      <c r="G113" s="107">
        <v>44.797866821289063</v>
      </c>
      <c r="H113" s="107">
        <v>47.026260375976563</v>
      </c>
      <c r="I113" s="107">
        <v>45.828464508056641</v>
      </c>
      <c r="J113" s="107">
        <v>42.989704132080078</v>
      </c>
      <c r="K113" s="107">
        <v>42.455238342285156</v>
      </c>
      <c r="L113" s="107">
        <v>34.914913177490234</v>
      </c>
      <c r="M113" s="107">
        <v>31.505365371704102</v>
      </c>
      <c r="N113" s="107">
        <v>34.215564727783203</v>
      </c>
      <c r="O113" s="107">
        <v>39.963672637939453</v>
      </c>
      <c r="P113" s="107">
        <v>38.825836181640625</v>
      </c>
      <c r="Q113" s="107">
        <v>42.750324249267578</v>
      </c>
      <c r="R113" s="107">
        <v>36.457107543945313</v>
      </c>
      <c r="S113" s="107">
        <v>26.328022003173828</v>
      </c>
      <c r="T113" s="107">
        <v>23.644668579101563</v>
      </c>
      <c r="U113" s="107">
        <v>20.336185455322266</v>
      </c>
      <c r="V113" s="107">
        <v>27.828821182250977</v>
      </c>
    </row>
    <row r="114" spans="1:22" x14ac:dyDescent="0.2">
      <c r="A114" s="1" t="s">
        <v>20</v>
      </c>
      <c r="B114" t="s">
        <v>22</v>
      </c>
      <c r="C114" s="107">
        <v>77.534500122070313</v>
      </c>
      <c r="D114" s="107">
        <v>47.672016143798828</v>
      </c>
      <c r="E114" s="107">
        <v>38.547775268554688</v>
      </c>
      <c r="F114" s="107">
        <v>40.106464385986328</v>
      </c>
      <c r="G114" s="107">
        <v>38.510009765625</v>
      </c>
      <c r="H114" s="107">
        <v>82.492202758789063</v>
      </c>
      <c r="I114" s="107">
        <v>34.402568817138672</v>
      </c>
      <c r="J114" s="107">
        <v>43.084754943847656</v>
      </c>
      <c r="K114" s="107">
        <v>70.566246032714844</v>
      </c>
      <c r="L114" s="107">
        <v>29.396129608154297</v>
      </c>
      <c r="M114" s="107">
        <v>30.080373764038086</v>
      </c>
      <c r="N114" s="107">
        <v>31.732046127319336</v>
      </c>
      <c r="O114" s="107">
        <v>36.896682739257813</v>
      </c>
      <c r="P114" s="107">
        <v>34.60211181640625</v>
      </c>
      <c r="Q114" s="107">
        <v>35.037933349609375</v>
      </c>
      <c r="R114" s="107">
        <v>30.217008590698242</v>
      </c>
      <c r="S114" s="107">
        <v>23.98802375793457</v>
      </c>
      <c r="T114" s="107">
        <v>21.802345275878906</v>
      </c>
      <c r="U114" s="107">
        <v>26.077402114868164</v>
      </c>
      <c r="V114" s="107">
        <v>25.372880935668945</v>
      </c>
    </row>
    <row r="115" spans="1:22" x14ac:dyDescent="0.2">
      <c r="A115" s="1" t="s">
        <v>21</v>
      </c>
      <c r="B115" t="s">
        <v>277</v>
      </c>
      <c r="C115" s="107">
        <v>96.340400695800781</v>
      </c>
      <c r="D115" s="107">
        <v>94.978492736816406</v>
      </c>
      <c r="E115" s="107">
        <v>105.03059387207031</v>
      </c>
      <c r="F115" s="107">
        <v>108.13181304931641</v>
      </c>
      <c r="G115" s="107">
        <v>110.75028228759766</v>
      </c>
      <c r="H115" s="107">
        <v>117.93888092041016</v>
      </c>
      <c r="I115" s="107">
        <v>120.79785919189453</v>
      </c>
      <c r="J115" s="107">
        <v>120.22120666503906</v>
      </c>
      <c r="K115" s="107">
        <v>115.87782287597656</v>
      </c>
      <c r="L115" s="107">
        <v>113.97225189208984</v>
      </c>
      <c r="M115" s="107">
        <v>130.27218627929688</v>
      </c>
      <c r="N115" s="107">
        <v>131.3677978515625</v>
      </c>
      <c r="O115" s="107">
        <v>121.63942718505859</v>
      </c>
      <c r="P115" s="107">
        <v>119.14425659179688</v>
      </c>
      <c r="Q115" s="107">
        <v>222.66685485839844</v>
      </c>
      <c r="R115" s="107">
        <v>221.7789306640625</v>
      </c>
      <c r="S115" s="107">
        <v>219.872802734375</v>
      </c>
      <c r="T115" s="107">
        <v>226.77420043945313</v>
      </c>
      <c r="U115" s="107">
        <v>257.928466796875</v>
      </c>
      <c r="V115" s="107">
        <v>247.34371948242188</v>
      </c>
    </row>
    <row r="116" spans="1:22" x14ac:dyDescent="0.2">
      <c r="A116" s="1" t="s">
        <v>23</v>
      </c>
      <c r="B116" t="s">
        <v>278</v>
      </c>
      <c r="C116" s="107">
        <v>0</v>
      </c>
      <c r="D116" s="107">
        <v>0</v>
      </c>
      <c r="E116" s="107">
        <v>0</v>
      </c>
      <c r="F116" s="107">
        <v>0</v>
      </c>
      <c r="G116" s="107">
        <v>0</v>
      </c>
      <c r="H116" s="107">
        <v>0</v>
      </c>
      <c r="I116" s="107">
        <v>0</v>
      </c>
      <c r="J116" s="107">
        <v>0</v>
      </c>
      <c r="K116" s="107">
        <v>0</v>
      </c>
      <c r="L116" s="107">
        <v>0</v>
      </c>
      <c r="M116" s="107">
        <v>0</v>
      </c>
      <c r="N116" s="107">
        <v>0</v>
      </c>
      <c r="O116" s="107">
        <v>0</v>
      </c>
      <c r="P116" s="107">
        <v>0</v>
      </c>
      <c r="Q116" s="107">
        <v>0</v>
      </c>
      <c r="R116" s="107">
        <v>0</v>
      </c>
      <c r="S116" s="107">
        <v>0</v>
      </c>
      <c r="T116" s="107">
        <v>0</v>
      </c>
      <c r="U116" s="107">
        <v>0</v>
      </c>
      <c r="V116" s="107">
        <v>0</v>
      </c>
    </row>
    <row r="117" spans="1:22" x14ac:dyDescent="0.2">
      <c r="A117" s="1" t="s">
        <v>24</v>
      </c>
      <c r="B117" t="s">
        <v>25</v>
      </c>
      <c r="C117" s="107">
        <v>115.94182586669922</v>
      </c>
      <c r="D117" s="107">
        <v>108.98909759521484</v>
      </c>
      <c r="E117" s="107">
        <v>131.04365539550781</v>
      </c>
      <c r="F117" s="107">
        <v>124.224609375</v>
      </c>
      <c r="G117" s="107">
        <v>105.69838714599609</v>
      </c>
      <c r="H117" s="107">
        <v>105.83992004394531</v>
      </c>
      <c r="I117" s="107">
        <v>104.80503845214844</v>
      </c>
      <c r="J117" s="107">
        <v>97.803787231445313</v>
      </c>
      <c r="K117" s="107">
        <v>100.30670166015625</v>
      </c>
      <c r="L117" s="107">
        <v>87.696479797363281</v>
      </c>
      <c r="M117" s="107">
        <v>95.763420104980469</v>
      </c>
      <c r="N117" s="107">
        <v>87.592453002929688</v>
      </c>
      <c r="O117" s="107">
        <v>102.90187835693359</v>
      </c>
      <c r="P117" s="107">
        <v>120.61286163330078</v>
      </c>
      <c r="Q117" s="107">
        <v>129.79931640625</v>
      </c>
      <c r="R117" s="107">
        <v>123.42814636230469</v>
      </c>
      <c r="S117" s="107">
        <v>134.81434631347656</v>
      </c>
      <c r="T117" s="107">
        <v>179.61589050292969</v>
      </c>
      <c r="U117" s="107">
        <v>169.36280822753906</v>
      </c>
      <c r="V117" s="107">
        <v>161.66142272949219</v>
      </c>
    </row>
    <row r="118" spans="1:22" x14ac:dyDescent="0.2">
      <c r="A118" s="1" t="s">
        <v>26</v>
      </c>
      <c r="B118" t="s">
        <v>279</v>
      </c>
      <c r="C118" s="107">
        <v>683.928955078125</v>
      </c>
      <c r="D118" s="107">
        <v>684.3822021484375</v>
      </c>
      <c r="E118" s="107">
        <v>658.7843017578125</v>
      </c>
      <c r="F118" s="107">
        <v>667.19769287109375</v>
      </c>
      <c r="G118" s="107">
        <v>691.18194580078125</v>
      </c>
      <c r="H118" s="107">
        <v>715.56427001953125</v>
      </c>
      <c r="I118" s="107">
        <v>688.730712890625</v>
      </c>
      <c r="J118" s="107">
        <v>675.1324462890625</v>
      </c>
      <c r="K118" s="107">
        <v>674.56072998046875</v>
      </c>
      <c r="L118" s="107">
        <v>620.98712158203125</v>
      </c>
      <c r="M118" s="107">
        <v>621.18798828125</v>
      </c>
      <c r="N118" s="107">
        <v>637.7510986328125</v>
      </c>
      <c r="O118" s="107">
        <v>634.2166748046875</v>
      </c>
      <c r="P118" s="107">
        <v>664.2838134765625</v>
      </c>
      <c r="Q118" s="107">
        <v>666.254638671875</v>
      </c>
      <c r="R118" s="107">
        <v>660.31982421875</v>
      </c>
      <c r="S118" s="107">
        <v>666.92352294921875</v>
      </c>
      <c r="T118" s="107">
        <v>660.46710205078125</v>
      </c>
      <c r="U118" s="107">
        <v>731.922119140625</v>
      </c>
      <c r="V118" s="107">
        <v>718.09075927734375</v>
      </c>
    </row>
    <row r="119" spans="1:22" x14ac:dyDescent="0.2">
      <c r="A119" s="1" t="s">
        <v>27</v>
      </c>
      <c r="B119" t="s">
        <v>280</v>
      </c>
      <c r="C119" s="107">
        <v>167.02113342285156</v>
      </c>
      <c r="D119" s="107">
        <v>156.64167785644531</v>
      </c>
      <c r="E119" s="107">
        <v>155.6328125</v>
      </c>
      <c r="F119" s="107">
        <v>159.22970581054688</v>
      </c>
      <c r="G119" s="107">
        <v>173.796142578125</v>
      </c>
      <c r="H119" s="107">
        <v>206.74224853515625</v>
      </c>
      <c r="I119" s="107">
        <v>192.41874694824219</v>
      </c>
      <c r="J119" s="107">
        <v>208.60836791992188</v>
      </c>
      <c r="K119" s="107">
        <v>227.73135375976563</v>
      </c>
      <c r="L119" s="107">
        <v>198.68721008300781</v>
      </c>
      <c r="M119" s="107">
        <v>204.918701171875</v>
      </c>
      <c r="N119" s="107">
        <v>231.18572998046875</v>
      </c>
      <c r="O119" s="107">
        <v>236.53596496582031</v>
      </c>
      <c r="P119" s="107">
        <v>265.189697265625</v>
      </c>
      <c r="Q119" s="107">
        <v>239.4669189453125</v>
      </c>
      <c r="R119" s="107">
        <v>260.79568481445313</v>
      </c>
      <c r="S119" s="107">
        <v>245.32110595703125</v>
      </c>
      <c r="T119" s="107">
        <v>220.26951599121094</v>
      </c>
      <c r="U119" s="107">
        <v>225.16539001464844</v>
      </c>
      <c r="V119" s="107">
        <v>201.11996459960938</v>
      </c>
    </row>
    <row r="120" spans="1:22" x14ac:dyDescent="0.2">
      <c r="A120" s="1" t="s">
        <v>28</v>
      </c>
      <c r="B120" t="s">
        <v>281</v>
      </c>
      <c r="C120" s="107">
        <v>499.49954223632813</v>
      </c>
      <c r="D120" s="107">
        <v>439.08041381835938</v>
      </c>
      <c r="E120" s="107">
        <v>429.59573364257813</v>
      </c>
      <c r="F120" s="107">
        <v>406.0020751953125</v>
      </c>
      <c r="G120" s="107">
        <v>394.1171875</v>
      </c>
      <c r="H120" s="107">
        <v>427.68600463867188</v>
      </c>
      <c r="I120" s="107">
        <v>452.35552978515625</v>
      </c>
      <c r="J120" s="107">
        <v>425.93527221679688</v>
      </c>
      <c r="K120" s="107">
        <v>398.80999755859375</v>
      </c>
      <c r="L120" s="107">
        <v>386.82394409179688</v>
      </c>
      <c r="M120" s="107">
        <v>414.27151489257813</v>
      </c>
      <c r="N120" s="107">
        <v>431.87832641601563</v>
      </c>
      <c r="O120" s="107">
        <v>479.79437255859375</v>
      </c>
      <c r="P120" s="107">
        <v>468.27633666992188</v>
      </c>
      <c r="Q120" s="107">
        <v>479.20455932617188</v>
      </c>
      <c r="R120" s="107">
        <v>495.4710693359375</v>
      </c>
      <c r="S120" s="107">
        <v>455.08450317382813</v>
      </c>
      <c r="T120" s="107">
        <v>403.55218505859375</v>
      </c>
      <c r="U120" s="107">
        <v>413.3167724609375</v>
      </c>
      <c r="V120" s="107">
        <v>400.24502563476563</v>
      </c>
    </row>
    <row r="121" spans="1:22" x14ac:dyDescent="0.2">
      <c r="A121" s="1" t="s">
        <v>29</v>
      </c>
      <c r="B121" t="s">
        <v>282</v>
      </c>
      <c r="C121" s="107">
        <v>97.105979919433594</v>
      </c>
      <c r="D121" s="107">
        <v>104.23749542236328</v>
      </c>
      <c r="E121" s="107">
        <v>111.20718383789063</v>
      </c>
      <c r="F121" s="107">
        <v>111.73223114013672</v>
      </c>
      <c r="G121" s="107">
        <v>116.89578247070313</v>
      </c>
      <c r="H121" s="107">
        <v>111.00187683105469</v>
      </c>
      <c r="I121" s="107">
        <v>106.94001007080078</v>
      </c>
      <c r="J121" s="107">
        <v>112.93685913085938</v>
      </c>
      <c r="K121" s="107">
        <v>111.85701751708984</v>
      </c>
      <c r="L121" s="107">
        <v>166.09915161132813</v>
      </c>
      <c r="M121" s="107">
        <v>106.40924072265625</v>
      </c>
      <c r="N121" s="107">
        <v>110.58976745605469</v>
      </c>
      <c r="O121" s="107">
        <v>112.36695861816406</v>
      </c>
      <c r="P121" s="107">
        <v>105.13191223144531</v>
      </c>
      <c r="Q121" s="107">
        <v>98.935661315917969</v>
      </c>
      <c r="R121" s="107">
        <v>97.859519958496094</v>
      </c>
      <c r="S121" s="107">
        <v>98.235435485839844</v>
      </c>
      <c r="T121" s="107">
        <v>112.52060699462891</v>
      </c>
      <c r="U121" s="107">
        <v>116.69437408447266</v>
      </c>
      <c r="V121" s="107">
        <v>130.77433776855469</v>
      </c>
    </row>
    <row r="122" spans="1:22" x14ac:dyDescent="0.2">
      <c r="A122" s="1" t="s">
        <v>31</v>
      </c>
      <c r="B122" t="s">
        <v>310</v>
      </c>
      <c r="C122" s="107">
        <v>99.566734313964844</v>
      </c>
      <c r="D122" s="107">
        <v>111.37406158447266</v>
      </c>
      <c r="E122" s="107">
        <v>100.24343109130859</v>
      </c>
      <c r="F122" s="107">
        <v>90.974891662597656</v>
      </c>
      <c r="G122" s="107">
        <v>88.241798400878906</v>
      </c>
      <c r="H122" s="107">
        <v>87.322319030761719</v>
      </c>
      <c r="I122" s="107">
        <v>87.102554321289063</v>
      </c>
      <c r="J122" s="107">
        <v>83.298362731933594</v>
      </c>
      <c r="K122" s="107">
        <v>75.564186096191406</v>
      </c>
      <c r="L122" s="107">
        <v>75.923133850097656</v>
      </c>
      <c r="M122" s="107">
        <v>71.712188720703125</v>
      </c>
      <c r="N122" s="107">
        <v>72.838333129882813</v>
      </c>
      <c r="O122" s="107">
        <v>68.9228515625</v>
      </c>
      <c r="P122" s="107">
        <v>69.470893859863281</v>
      </c>
      <c r="Q122" s="107">
        <v>73.599838256835938</v>
      </c>
      <c r="R122" s="107">
        <v>69.663108825683594</v>
      </c>
      <c r="S122" s="107">
        <v>72.292564392089844</v>
      </c>
      <c r="T122" s="107">
        <v>75.141921997070313</v>
      </c>
      <c r="U122" s="107">
        <v>77.158088684082031</v>
      </c>
      <c r="V122" s="107">
        <v>74.221015930175781</v>
      </c>
    </row>
    <row r="123" spans="1:22" x14ac:dyDescent="0.2">
      <c r="A123" s="1" t="s">
        <v>32</v>
      </c>
      <c r="B123" t="s">
        <v>283</v>
      </c>
      <c r="C123" s="107">
        <v>47.099235534667969</v>
      </c>
      <c r="D123" s="107">
        <v>43.920295715332031</v>
      </c>
      <c r="E123" s="107">
        <v>47.544559478759766</v>
      </c>
      <c r="F123" s="107">
        <v>45.069709777832031</v>
      </c>
      <c r="G123" s="107">
        <v>46.770229339599609</v>
      </c>
      <c r="H123" s="107">
        <v>38.638664245605469</v>
      </c>
      <c r="I123" s="107">
        <v>33.0028076171875</v>
      </c>
      <c r="J123" s="107">
        <v>39.125457763671875</v>
      </c>
      <c r="K123" s="107">
        <v>37.961151123046875</v>
      </c>
      <c r="L123" s="107">
        <v>34.215145111083984</v>
      </c>
      <c r="M123" s="107">
        <v>40.095741271972656</v>
      </c>
      <c r="N123" s="107">
        <v>45.122974395751953</v>
      </c>
      <c r="O123" s="107">
        <v>54.097461700439453</v>
      </c>
      <c r="P123" s="107">
        <v>59.284343719482422</v>
      </c>
      <c r="Q123" s="107">
        <v>62.718734741210938</v>
      </c>
      <c r="R123" s="107">
        <v>75.662330627441406</v>
      </c>
      <c r="S123" s="107">
        <v>78.908920288085938</v>
      </c>
      <c r="T123" s="107">
        <v>71.373748779296875</v>
      </c>
      <c r="U123" s="107">
        <v>87.974380493164063</v>
      </c>
      <c r="V123" s="107">
        <v>87.476066589355469</v>
      </c>
    </row>
    <row r="124" spans="1:22" x14ac:dyDescent="0.2">
      <c r="A124" s="1" t="s">
        <v>34</v>
      </c>
      <c r="B124" s="54" t="s">
        <v>284</v>
      </c>
      <c r="C124" s="107">
        <v>52.98590087890625</v>
      </c>
      <c r="D124" s="107">
        <v>54.188026428222656</v>
      </c>
      <c r="E124" s="107">
        <v>60.641170501708984</v>
      </c>
      <c r="F124" s="107">
        <v>79.746620178222656</v>
      </c>
      <c r="G124" s="107">
        <v>76.360282897949219</v>
      </c>
      <c r="H124" s="107">
        <v>70.932136535644531</v>
      </c>
      <c r="I124" s="107">
        <v>67.98101806640625</v>
      </c>
      <c r="J124" s="107">
        <v>70.545852661132813</v>
      </c>
      <c r="K124" s="107">
        <v>71.766006469726563</v>
      </c>
      <c r="L124" s="107">
        <v>64.357452392578125</v>
      </c>
      <c r="M124" s="107">
        <v>63.029411315917969</v>
      </c>
      <c r="N124" s="107">
        <v>57.004318237304688</v>
      </c>
      <c r="O124" s="107">
        <v>57.445777893066406</v>
      </c>
      <c r="P124" s="107">
        <v>56.642658233642578</v>
      </c>
      <c r="Q124" s="107">
        <v>58.53961181640625</v>
      </c>
      <c r="R124" s="107">
        <v>66.250106811523438</v>
      </c>
      <c r="S124" s="107">
        <v>74.937271118164063</v>
      </c>
      <c r="T124" s="107">
        <v>70.160186767578125</v>
      </c>
      <c r="U124" s="107">
        <v>71.886589050292969</v>
      </c>
      <c r="V124" s="107">
        <v>79.356613159179688</v>
      </c>
    </row>
    <row r="125" spans="1:22" x14ac:dyDescent="0.2">
      <c r="A125" s="1" t="s">
        <v>36</v>
      </c>
      <c r="B125" s="54" t="s">
        <v>285</v>
      </c>
      <c r="C125" s="107">
        <v>69.346267700195313</v>
      </c>
      <c r="D125" s="107">
        <v>70.636260986328125</v>
      </c>
      <c r="E125" s="107">
        <v>64.561286926269531</v>
      </c>
      <c r="F125" s="107">
        <v>88.097816467285156</v>
      </c>
      <c r="G125" s="107">
        <v>90.170089721679688</v>
      </c>
      <c r="H125" s="107">
        <v>87.238433837890625</v>
      </c>
      <c r="I125" s="107">
        <v>90.319541931152344</v>
      </c>
      <c r="J125" s="107">
        <v>97.569976806640625</v>
      </c>
      <c r="K125" s="107">
        <v>110.753662109375</v>
      </c>
      <c r="L125" s="107">
        <v>99.549690246582031</v>
      </c>
      <c r="M125" s="107">
        <v>95.773674011230469</v>
      </c>
      <c r="N125" s="107">
        <v>108.31880950927734</v>
      </c>
      <c r="O125" s="107">
        <v>109.99535369873047</v>
      </c>
      <c r="P125" s="107">
        <v>117.87268829345703</v>
      </c>
      <c r="Q125" s="107">
        <v>126.77970123291016</v>
      </c>
      <c r="R125" s="107">
        <v>122.16624450683594</v>
      </c>
      <c r="S125" s="107">
        <v>136.645751953125</v>
      </c>
      <c r="T125" s="107">
        <v>130.17398071289063</v>
      </c>
      <c r="U125" s="107">
        <v>159.43002319335938</v>
      </c>
      <c r="V125" s="107">
        <v>135.51225280761719</v>
      </c>
    </row>
    <row r="126" spans="1:22" x14ac:dyDescent="0.2">
      <c r="A126" s="1" t="s">
        <v>37</v>
      </c>
      <c r="B126" t="s">
        <v>311</v>
      </c>
      <c r="C126" s="107">
        <v>2651.9873046875</v>
      </c>
      <c r="D126" s="107">
        <v>2731.633056640625</v>
      </c>
      <c r="E126" s="107">
        <v>2741.5849609375</v>
      </c>
      <c r="F126" s="107">
        <v>2677.53515625</v>
      </c>
      <c r="G126" s="107">
        <v>2670.810302734375</v>
      </c>
      <c r="H126" s="107">
        <v>2752.1982421875</v>
      </c>
      <c r="I126" s="107">
        <v>2768.5947265625</v>
      </c>
      <c r="J126" s="107">
        <v>2838.171630859375</v>
      </c>
      <c r="K126" s="107">
        <v>2828.120361328125</v>
      </c>
      <c r="L126" s="107">
        <v>2808.160888671875</v>
      </c>
      <c r="M126" s="107">
        <v>2817.0263671875</v>
      </c>
      <c r="N126" s="107">
        <v>2747.089111328125</v>
      </c>
      <c r="O126" s="107">
        <v>2723.562744140625</v>
      </c>
      <c r="P126" s="107">
        <v>2767.313720703125</v>
      </c>
      <c r="Q126" s="107">
        <v>2695.319091796875</v>
      </c>
      <c r="R126" s="107">
        <v>2697.251708984375</v>
      </c>
      <c r="S126" s="107">
        <v>2782.262451171875</v>
      </c>
      <c r="T126" s="107">
        <v>2866.19580078125</v>
      </c>
      <c r="U126" s="107">
        <v>2834.118896484375</v>
      </c>
      <c r="V126" s="107">
        <v>2826.1865234375</v>
      </c>
    </row>
    <row r="127" spans="1:22" x14ac:dyDescent="0.2">
      <c r="A127" s="1" t="s">
        <v>38</v>
      </c>
      <c r="B127" t="s">
        <v>35</v>
      </c>
      <c r="C127" s="107">
        <v>387.85357666015625</v>
      </c>
      <c r="D127" s="107">
        <v>383.857666015625</v>
      </c>
      <c r="E127" s="107">
        <v>364.37600708007813</v>
      </c>
      <c r="F127" s="107">
        <v>379.28482055664063</v>
      </c>
      <c r="G127" s="107">
        <v>391.2354736328125</v>
      </c>
      <c r="H127" s="107">
        <v>398.35552978515625</v>
      </c>
      <c r="I127" s="107">
        <v>411.46072387695313</v>
      </c>
      <c r="J127" s="107">
        <v>415.6512451171875</v>
      </c>
      <c r="K127" s="107">
        <v>418.54257202148438</v>
      </c>
      <c r="L127" s="107">
        <v>407.5911865234375</v>
      </c>
      <c r="M127" s="107">
        <v>408.07028198242188</v>
      </c>
      <c r="N127" s="107">
        <v>374.89288330078125</v>
      </c>
      <c r="O127" s="107">
        <v>368.75942993164063</v>
      </c>
      <c r="P127" s="107">
        <v>351.03961181640625</v>
      </c>
      <c r="Q127" s="107">
        <v>339.93826293945313</v>
      </c>
      <c r="R127" s="107">
        <v>333.73251342773438</v>
      </c>
      <c r="S127" s="107">
        <v>321.33871459960938</v>
      </c>
      <c r="T127" s="107">
        <v>315.48171997070313</v>
      </c>
      <c r="U127" s="107">
        <v>313.94183349609375</v>
      </c>
      <c r="V127" s="107">
        <v>307.54910278320313</v>
      </c>
    </row>
    <row r="128" spans="1:22" x14ac:dyDescent="0.2">
      <c r="A128" s="1" t="s">
        <v>40</v>
      </c>
      <c r="B128" t="s">
        <v>286</v>
      </c>
      <c r="C128" s="107">
        <v>15.347380638122559</v>
      </c>
      <c r="D128" s="107">
        <v>15.249844551086426</v>
      </c>
      <c r="E128" s="107">
        <v>15.720476150512695</v>
      </c>
      <c r="F128" s="107">
        <v>12.489609718322754</v>
      </c>
      <c r="G128" s="107">
        <v>17.406440734863281</v>
      </c>
      <c r="H128" s="107">
        <v>15.679144859313965</v>
      </c>
      <c r="I128" s="107">
        <v>14.698789596557617</v>
      </c>
      <c r="J128" s="107">
        <v>11.750034332275391</v>
      </c>
      <c r="K128" s="107">
        <v>10.803356170654297</v>
      </c>
      <c r="L128" s="107">
        <v>13.969908714294434</v>
      </c>
      <c r="M128" s="107">
        <v>28.259157180786133</v>
      </c>
      <c r="N128" s="107">
        <v>29.474601745605469</v>
      </c>
      <c r="O128" s="107">
        <v>31.475452423095703</v>
      </c>
      <c r="P128" s="107">
        <v>32.724647521972656</v>
      </c>
      <c r="Q128" s="107">
        <v>39.195220947265625</v>
      </c>
      <c r="R128" s="107">
        <v>45.942119598388672</v>
      </c>
      <c r="S128" s="107">
        <v>41.073696136474609</v>
      </c>
      <c r="T128" s="107">
        <v>52.650062561035156</v>
      </c>
      <c r="U128" s="107">
        <v>45.747444152832031</v>
      </c>
      <c r="V128" s="107">
        <v>38.302101135253906</v>
      </c>
    </row>
    <row r="129" spans="1:22" x14ac:dyDescent="0.2">
      <c r="A129" s="1" t="s">
        <v>287</v>
      </c>
      <c r="B129" t="s">
        <v>288</v>
      </c>
      <c r="C129" s="107">
        <v>10.821497917175293</v>
      </c>
      <c r="D129" s="107">
        <v>12.501842498779297</v>
      </c>
      <c r="E129" s="107">
        <v>20.711734771728516</v>
      </c>
      <c r="F129" s="107">
        <v>39.878662109375</v>
      </c>
      <c r="G129" s="107">
        <v>35.143966674804688</v>
      </c>
      <c r="H129" s="107">
        <v>34.591075897216797</v>
      </c>
      <c r="I129" s="107">
        <v>30.142393112182617</v>
      </c>
      <c r="J129" s="107">
        <v>32.747802734375</v>
      </c>
      <c r="K129" s="107">
        <v>36.217853546142578</v>
      </c>
      <c r="L129" s="107">
        <v>33.819530487060547</v>
      </c>
      <c r="M129" s="107">
        <v>31.318401336669922</v>
      </c>
      <c r="N129" s="107">
        <v>40.062248229980469</v>
      </c>
      <c r="O129" s="107">
        <v>36.741985321044922</v>
      </c>
      <c r="P129" s="107">
        <v>42.217178344726563</v>
      </c>
      <c r="Q129" s="107">
        <v>43.661052703857422</v>
      </c>
      <c r="R129" s="107">
        <v>52.687728881835938</v>
      </c>
      <c r="S129" s="107">
        <v>50.871158599853516</v>
      </c>
      <c r="T129" s="107">
        <v>50.490673065185547</v>
      </c>
      <c r="U129" s="107">
        <v>54.719661712646484</v>
      </c>
      <c r="V129" s="107">
        <v>63.841651916503906</v>
      </c>
    </row>
    <row r="130" spans="1:22" x14ac:dyDescent="0.2">
      <c r="A130" s="1" t="s">
        <v>289</v>
      </c>
      <c r="B130" t="s">
        <v>290</v>
      </c>
      <c r="C130" s="107">
        <v>69.641494750976563</v>
      </c>
      <c r="D130" s="107">
        <v>66.240432739257813</v>
      </c>
      <c r="E130" s="107">
        <v>69.415252685546875</v>
      </c>
      <c r="F130" s="107">
        <v>75.187225341796875</v>
      </c>
      <c r="G130" s="107">
        <v>55.911045074462891</v>
      </c>
      <c r="H130" s="107">
        <v>44.450298309326172</v>
      </c>
      <c r="I130" s="107">
        <v>50.193019866943359</v>
      </c>
      <c r="J130" s="107">
        <v>48.837471008300781</v>
      </c>
      <c r="K130" s="107">
        <v>44.663066864013672</v>
      </c>
      <c r="L130" s="107">
        <v>39.770229339599609</v>
      </c>
      <c r="M130" s="107">
        <v>38.182773590087891</v>
      </c>
      <c r="N130" s="107">
        <v>42.295673370361328</v>
      </c>
      <c r="O130" s="107">
        <v>47.599254608154297</v>
      </c>
      <c r="P130" s="107">
        <v>48.470726013183594</v>
      </c>
      <c r="Q130" s="107">
        <v>50.159004211425781</v>
      </c>
      <c r="R130" s="107">
        <v>57.373844146728516</v>
      </c>
      <c r="S130" s="107">
        <v>61.740680694580078</v>
      </c>
      <c r="T130" s="107">
        <v>63.160690307617188</v>
      </c>
      <c r="U130" s="107">
        <v>80.124298095703125</v>
      </c>
      <c r="V130" s="107">
        <v>75.1424560546875</v>
      </c>
    </row>
    <row r="131" spans="1:22" x14ac:dyDescent="0.2">
      <c r="A131" s="1" t="s">
        <v>291</v>
      </c>
      <c r="B131" t="s">
        <v>312</v>
      </c>
      <c r="C131" s="107">
        <v>57.741611480712891</v>
      </c>
      <c r="D131" s="107">
        <v>44.526832580566406</v>
      </c>
      <c r="E131" s="107">
        <v>25.659135818481445</v>
      </c>
      <c r="F131" s="107">
        <v>19.846017837524414</v>
      </c>
      <c r="G131" s="107">
        <v>4.7852191925048828</v>
      </c>
      <c r="H131" s="107">
        <v>4.2843217849731445</v>
      </c>
      <c r="I131" s="107">
        <v>3.7868728637695313</v>
      </c>
      <c r="J131" s="107">
        <v>4.3225674629211426</v>
      </c>
      <c r="K131" s="107">
        <v>3.8335108757019043</v>
      </c>
      <c r="L131" s="107">
        <v>3.8189349174499512</v>
      </c>
      <c r="M131" s="107">
        <v>6.396573543548584</v>
      </c>
      <c r="N131" s="107">
        <v>7.9302783012390137</v>
      </c>
      <c r="O131" s="107">
        <v>4.8470501899719238</v>
      </c>
      <c r="P131" s="107">
        <v>2.5434403419494629</v>
      </c>
      <c r="Q131" s="107">
        <v>1.271620512008667</v>
      </c>
      <c r="R131" s="107">
        <v>1.2722843885421753</v>
      </c>
      <c r="S131" s="107">
        <v>1.5243551731109619</v>
      </c>
      <c r="T131" s="107">
        <v>0.77060037851333618</v>
      </c>
      <c r="U131" s="107">
        <v>2.5877044200897217</v>
      </c>
      <c r="V131" s="107">
        <v>1.8841583728790283</v>
      </c>
    </row>
    <row r="132" spans="1:22" x14ac:dyDescent="0.2">
      <c r="A132" s="1" t="s">
        <v>313</v>
      </c>
      <c r="B132" t="s">
        <v>314</v>
      </c>
      <c r="C132" s="107">
        <v>5.7854547500610352</v>
      </c>
      <c r="D132" s="107">
        <v>6.7484722137451172</v>
      </c>
      <c r="E132" s="107">
        <v>8.2328023910522461</v>
      </c>
      <c r="F132" s="107">
        <v>7.9912652969360352</v>
      </c>
      <c r="G132" s="107">
        <v>7.9640650749206543</v>
      </c>
      <c r="H132" s="107">
        <v>6.7180371284484863</v>
      </c>
      <c r="I132" s="107">
        <v>6.9738969802856445</v>
      </c>
      <c r="J132" s="107">
        <v>8.7479047775268555</v>
      </c>
      <c r="K132" s="107">
        <v>9.4899940490722656</v>
      </c>
      <c r="L132" s="107">
        <v>12.566075325012207</v>
      </c>
      <c r="M132" s="107">
        <v>15.252596855163574</v>
      </c>
      <c r="N132" s="107">
        <v>15.734165191650391</v>
      </c>
      <c r="O132" s="107">
        <v>16.734786987304688</v>
      </c>
      <c r="P132" s="107">
        <v>19.006940841674805</v>
      </c>
      <c r="Q132" s="107">
        <v>16.270528793334961</v>
      </c>
      <c r="R132" s="107">
        <v>15.707234382629395</v>
      </c>
      <c r="S132" s="107">
        <v>16.193151473999023</v>
      </c>
      <c r="T132" s="107">
        <v>18.614175796508789</v>
      </c>
      <c r="U132" s="107">
        <v>17.732072830200195</v>
      </c>
      <c r="V132" s="107">
        <v>16.510280609130859</v>
      </c>
    </row>
    <row r="133" spans="1:22" s="58" customFormat="1" ht="20.100000000000001" customHeight="1" x14ac:dyDescent="0.2">
      <c r="A133" s="55"/>
      <c r="B133" s="56" t="s">
        <v>3</v>
      </c>
      <c r="C133" s="830">
        <v>5289.88623046875</v>
      </c>
      <c r="D133" s="830">
        <v>5265.0947265625</v>
      </c>
      <c r="E133" s="830">
        <v>5251.0859375</v>
      </c>
      <c r="F133" s="830">
        <v>5212.79345703125</v>
      </c>
      <c r="G133" s="830">
        <v>5217.2060546875</v>
      </c>
      <c r="H133" s="830">
        <v>5419.802734375</v>
      </c>
      <c r="I133" s="830">
        <v>5386.0576171875</v>
      </c>
      <c r="J133" s="830">
        <v>5442.65283203125</v>
      </c>
      <c r="K133" s="830">
        <v>5452.05126953125</v>
      </c>
      <c r="L133" s="830">
        <v>5298.66162109375</v>
      </c>
      <c r="M133" s="830">
        <v>5317.36376953125</v>
      </c>
      <c r="N133" s="830">
        <v>5299.08984375</v>
      </c>
      <c r="O133" s="830">
        <v>5340.39697265625</v>
      </c>
      <c r="P133" s="830">
        <v>5430.59033203125</v>
      </c>
      <c r="Q133" s="830">
        <v>5479.62255859375</v>
      </c>
      <c r="R133" s="830">
        <v>5517.8544921875</v>
      </c>
      <c r="S133" s="830">
        <v>5572.20703125</v>
      </c>
      <c r="T133" s="830">
        <v>5619.7099609375</v>
      </c>
      <c r="U133" s="830">
        <v>5772.63232421875</v>
      </c>
      <c r="V133" s="830">
        <v>5680.19677734375</v>
      </c>
    </row>
    <row r="134" spans="1:22" x14ac:dyDescent="0.2">
      <c r="A134" s="98" t="s">
        <v>309</v>
      </c>
      <c r="B134" s="53"/>
      <c r="C134" s="53"/>
      <c r="D134" s="53"/>
      <c r="E134" s="53"/>
      <c r="F134" s="53"/>
      <c r="G134" s="53"/>
      <c r="H134" s="53"/>
      <c r="I134" s="53"/>
      <c r="J134" s="53"/>
      <c r="K134" s="53"/>
      <c r="L134" s="53"/>
      <c r="M134" s="53"/>
      <c r="N134" s="53"/>
      <c r="O134" s="53"/>
      <c r="P134" s="53"/>
      <c r="Q134" s="53"/>
      <c r="R134" s="53"/>
      <c r="S134" s="53"/>
      <c r="T134" s="53"/>
      <c r="U134" s="53"/>
      <c r="V134" s="53"/>
    </row>
    <row r="135" spans="1:22" x14ac:dyDescent="0.2">
      <c r="A135"/>
    </row>
    <row r="136" spans="1:22" s="23" customFormat="1" ht="20.100000000000001" customHeight="1" x14ac:dyDescent="0.2">
      <c r="A136" s="178" t="str">
        <f>Index!A51</f>
        <v>Table 3r     Employment by industry, wage costs, Palau citizens, FY2000-FY2019</v>
      </c>
    </row>
    <row r="137" spans="1:22" s="23" customFormat="1" ht="20.100000000000001" customHeight="1" x14ac:dyDescent="0.2">
      <c r="A137" s="13"/>
      <c r="B137" s="13" t="s">
        <v>125</v>
      </c>
      <c r="C137" s="34" t="str">
        <f t="shared" ref="C137:Q137" si="23">C110</f>
        <v>FY00</v>
      </c>
      <c r="D137" s="34" t="str">
        <f t="shared" si="23"/>
        <v>FY01</v>
      </c>
      <c r="E137" s="34" t="str">
        <f t="shared" si="23"/>
        <v>FY02</v>
      </c>
      <c r="F137" s="34" t="str">
        <f t="shared" si="23"/>
        <v>FY03</v>
      </c>
      <c r="G137" s="34" t="str">
        <f t="shared" si="23"/>
        <v>FY04</v>
      </c>
      <c r="H137" s="34" t="str">
        <f t="shared" si="23"/>
        <v>FY05</v>
      </c>
      <c r="I137" s="34" t="str">
        <f t="shared" si="23"/>
        <v>FY06</v>
      </c>
      <c r="J137" s="34" t="str">
        <f t="shared" si="23"/>
        <v>FY07</v>
      </c>
      <c r="K137" s="34" t="str">
        <f t="shared" si="23"/>
        <v>FY08</v>
      </c>
      <c r="L137" s="34" t="str">
        <f t="shared" si="23"/>
        <v>FY09</v>
      </c>
      <c r="M137" s="34" t="str">
        <f t="shared" si="23"/>
        <v>FY10</v>
      </c>
      <c r="N137" s="34" t="str">
        <f t="shared" si="23"/>
        <v>FY11</v>
      </c>
      <c r="O137" s="34" t="str">
        <f t="shared" si="23"/>
        <v>FY12</v>
      </c>
      <c r="P137" s="34" t="str">
        <f t="shared" si="23"/>
        <v>FY13</v>
      </c>
      <c r="Q137" s="34" t="str">
        <f t="shared" si="23"/>
        <v>FY14</v>
      </c>
      <c r="R137" s="34" t="str">
        <f t="shared" ref="R137:S137" si="24">R110</f>
        <v>FY15</v>
      </c>
      <c r="S137" s="34" t="str">
        <f t="shared" si="24"/>
        <v>FY16</v>
      </c>
      <c r="T137" s="34" t="str">
        <f t="shared" ref="T137:V137" si="25">T110</f>
        <v>FY17</v>
      </c>
      <c r="U137" s="34" t="str">
        <f t="shared" si="25"/>
        <v>FY18</v>
      </c>
      <c r="V137" s="34" t="str">
        <f t="shared" si="25"/>
        <v>FY19</v>
      </c>
    </row>
    <row r="138" spans="1:22" x14ac:dyDescent="0.2">
      <c r="A138" s="1" t="s">
        <v>272</v>
      </c>
      <c r="B138" t="s">
        <v>273</v>
      </c>
      <c r="C138" s="107">
        <v>16.564010620117188</v>
      </c>
      <c r="D138" s="107">
        <v>35.811244964599609</v>
      </c>
      <c r="E138" s="107">
        <v>86.3629150390625</v>
      </c>
      <c r="F138" s="107">
        <v>28.073320388793945</v>
      </c>
      <c r="G138" s="107">
        <v>72.282310485839844</v>
      </c>
      <c r="H138" s="107">
        <v>95.879035949707031</v>
      </c>
      <c r="I138" s="107">
        <v>108.21902465820313</v>
      </c>
      <c r="J138" s="107">
        <v>78.271408081054688</v>
      </c>
      <c r="K138" s="107">
        <v>110.96913909912109</v>
      </c>
      <c r="L138" s="107">
        <v>150.609375</v>
      </c>
      <c r="M138" s="107">
        <v>162.64894104003906</v>
      </c>
      <c r="N138" s="107">
        <v>130.66281127929688</v>
      </c>
      <c r="O138" s="107">
        <v>95.567375183105469</v>
      </c>
      <c r="P138" s="107">
        <v>95.449951171875</v>
      </c>
      <c r="Q138" s="107">
        <v>109.44374847412109</v>
      </c>
      <c r="R138" s="107">
        <v>103.52208709716797</v>
      </c>
      <c r="S138" s="107">
        <v>107.52104187011719</v>
      </c>
      <c r="T138" s="107">
        <v>104.20368957519531</v>
      </c>
      <c r="U138" s="107">
        <v>160.34243774414063</v>
      </c>
      <c r="V138" s="107">
        <v>133.80728149414063</v>
      </c>
    </row>
    <row r="139" spans="1:22" x14ac:dyDescent="0.2">
      <c r="A139" s="1" t="s">
        <v>274</v>
      </c>
      <c r="B139" s="33" t="s">
        <v>275</v>
      </c>
      <c r="C139" s="107">
        <v>115.50365447998047</v>
      </c>
      <c r="D139" s="107">
        <v>96.573722839355469</v>
      </c>
      <c r="E139" s="107">
        <v>99.086578369140625</v>
      </c>
      <c r="F139" s="107">
        <v>84.68603515625</v>
      </c>
      <c r="G139" s="107">
        <v>81.874839782714844</v>
      </c>
      <c r="H139" s="107">
        <v>82.964836120605469</v>
      </c>
      <c r="I139" s="107">
        <v>86.881645202636719</v>
      </c>
      <c r="J139" s="107">
        <v>98.667716979980469</v>
      </c>
      <c r="K139" s="107">
        <v>101.51789093017578</v>
      </c>
      <c r="L139" s="107">
        <v>97.312759399414063</v>
      </c>
      <c r="M139" s="107">
        <v>92.399063110351563</v>
      </c>
      <c r="N139" s="107">
        <v>91.257835388183594</v>
      </c>
      <c r="O139" s="107">
        <v>99.4404296875</v>
      </c>
      <c r="P139" s="107">
        <v>81.718002319335938</v>
      </c>
      <c r="Q139" s="107">
        <v>105.98414611816406</v>
      </c>
      <c r="R139" s="107">
        <v>112.14320373535156</v>
      </c>
      <c r="S139" s="107">
        <v>149.4942626953125</v>
      </c>
      <c r="T139" s="107">
        <v>173.26748657226563</v>
      </c>
      <c r="U139" s="107">
        <v>156.83255004882813</v>
      </c>
      <c r="V139" s="107">
        <v>134.15562438964844</v>
      </c>
    </row>
    <row r="140" spans="1:22" x14ac:dyDescent="0.2">
      <c r="A140" s="1" t="s">
        <v>19</v>
      </c>
      <c r="B140" s="33" t="s">
        <v>276</v>
      </c>
      <c r="C140" s="107">
        <v>438.64157104492188</v>
      </c>
      <c r="D140" s="107">
        <v>471.5474853515625</v>
      </c>
      <c r="E140" s="107">
        <v>468.9176025390625</v>
      </c>
      <c r="F140" s="107">
        <v>326.39208984375</v>
      </c>
      <c r="G140" s="107">
        <v>345.81625366210938</v>
      </c>
      <c r="H140" s="107">
        <v>358.85919189453125</v>
      </c>
      <c r="I140" s="107">
        <v>363.44586181640625</v>
      </c>
      <c r="J140" s="107">
        <v>378.91061401367188</v>
      </c>
      <c r="K140" s="107">
        <v>350.48635864257813</v>
      </c>
      <c r="L140" s="107">
        <v>288.37527465820313</v>
      </c>
      <c r="M140" s="107">
        <v>256.14700317382813</v>
      </c>
      <c r="N140" s="107">
        <v>278.6475830078125</v>
      </c>
      <c r="O140" s="107">
        <v>288.89825439453125</v>
      </c>
      <c r="P140" s="107">
        <v>269.69174194335938</v>
      </c>
      <c r="Q140" s="107">
        <v>323.81875610351563</v>
      </c>
      <c r="R140" s="107">
        <v>302.84695434570313</v>
      </c>
      <c r="S140" s="107">
        <v>273.39523315429688</v>
      </c>
      <c r="T140" s="107">
        <v>334.7244873046875</v>
      </c>
      <c r="U140" s="107">
        <v>283.50338745117188</v>
      </c>
      <c r="V140" s="107">
        <v>344.4510498046875</v>
      </c>
    </row>
    <row r="141" spans="1:22" x14ac:dyDescent="0.2">
      <c r="A141" s="1" t="s">
        <v>20</v>
      </c>
      <c r="B141" t="s">
        <v>22</v>
      </c>
      <c r="C141" s="107">
        <v>321.9178466796875</v>
      </c>
      <c r="D141" s="107">
        <v>331.85919189453125</v>
      </c>
      <c r="E141" s="107">
        <v>259.31396484375</v>
      </c>
      <c r="F141" s="107">
        <v>226.92825317382813</v>
      </c>
      <c r="G141" s="107">
        <v>206.70489501953125</v>
      </c>
      <c r="H141" s="107">
        <v>464.58734130859375</v>
      </c>
      <c r="I141" s="107">
        <v>261.07760620117188</v>
      </c>
      <c r="J141" s="107">
        <v>283.46774291992188</v>
      </c>
      <c r="K141" s="107">
        <v>496.28829956054688</v>
      </c>
      <c r="L141" s="107">
        <v>243.51087951660156</v>
      </c>
      <c r="M141" s="107">
        <v>259.43353271484375</v>
      </c>
      <c r="N141" s="107">
        <v>285.23126220703125</v>
      </c>
      <c r="O141" s="107">
        <v>272.15908813476563</v>
      </c>
      <c r="P141" s="107">
        <v>265.12835693359375</v>
      </c>
      <c r="Q141" s="107">
        <v>266.17086791992188</v>
      </c>
      <c r="R141" s="107">
        <v>231.710205078125</v>
      </c>
      <c r="S141" s="107">
        <v>211.86129760742188</v>
      </c>
      <c r="T141" s="107">
        <v>201.71847534179688</v>
      </c>
      <c r="U141" s="107">
        <v>242.71697998046875</v>
      </c>
      <c r="V141" s="107">
        <v>213.711181640625</v>
      </c>
    </row>
    <row r="142" spans="1:22" x14ac:dyDescent="0.2">
      <c r="A142" s="1" t="s">
        <v>21</v>
      </c>
      <c r="B142" t="s">
        <v>277</v>
      </c>
      <c r="C142" s="107">
        <v>989.22821044921875</v>
      </c>
      <c r="D142" s="107">
        <v>1013.5426635742188</v>
      </c>
      <c r="E142" s="107">
        <v>1111.3472900390625</v>
      </c>
      <c r="F142" s="107">
        <v>1209.928955078125</v>
      </c>
      <c r="G142" s="107">
        <v>1243.7755126953125</v>
      </c>
      <c r="H142" s="107">
        <v>1278.3079833984375</v>
      </c>
      <c r="I142" s="107">
        <v>1392.5418701171875</v>
      </c>
      <c r="J142" s="107">
        <v>1408.0106201171875</v>
      </c>
      <c r="K142" s="107">
        <v>1413.060791015625</v>
      </c>
      <c r="L142" s="107">
        <v>1431.665771484375</v>
      </c>
      <c r="M142" s="107">
        <v>1658.1915283203125</v>
      </c>
      <c r="N142" s="107">
        <v>1675.073486328125</v>
      </c>
      <c r="O142" s="107">
        <v>1667.4326171875</v>
      </c>
      <c r="P142" s="107">
        <v>1618.41455078125</v>
      </c>
      <c r="Q142" s="107">
        <v>2841.17919921875</v>
      </c>
      <c r="R142" s="107">
        <v>2912.546630859375</v>
      </c>
      <c r="S142" s="107">
        <v>3252.8623046875</v>
      </c>
      <c r="T142" s="107">
        <v>3697.711181640625</v>
      </c>
      <c r="U142" s="107">
        <v>4424.34619140625</v>
      </c>
      <c r="V142" s="107">
        <v>4290.3955078125</v>
      </c>
    </row>
    <row r="143" spans="1:22" x14ac:dyDescent="0.2">
      <c r="A143" s="1" t="s">
        <v>23</v>
      </c>
      <c r="B143" t="s">
        <v>278</v>
      </c>
      <c r="C143" s="107">
        <v>0</v>
      </c>
      <c r="D143" s="107">
        <v>0</v>
      </c>
      <c r="E143" s="107">
        <v>0</v>
      </c>
      <c r="F143" s="107">
        <v>0</v>
      </c>
      <c r="G143" s="107">
        <v>0</v>
      </c>
      <c r="H143" s="107">
        <v>0</v>
      </c>
      <c r="I143" s="107">
        <v>0</v>
      </c>
      <c r="J143" s="107">
        <v>0</v>
      </c>
      <c r="K143" s="107">
        <v>0</v>
      </c>
      <c r="L143" s="107">
        <v>0</v>
      </c>
      <c r="M143" s="107">
        <v>0</v>
      </c>
      <c r="N143" s="107">
        <v>0</v>
      </c>
      <c r="O143" s="107">
        <v>0</v>
      </c>
      <c r="P143" s="107">
        <v>0</v>
      </c>
      <c r="Q143" s="107">
        <v>0</v>
      </c>
      <c r="R143" s="107">
        <v>0</v>
      </c>
      <c r="S143" s="107">
        <v>0</v>
      </c>
      <c r="T143" s="107">
        <v>0</v>
      </c>
      <c r="U143" s="107">
        <v>0</v>
      </c>
      <c r="V143" s="107">
        <v>0</v>
      </c>
    </row>
    <row r="144" spans="1:22" x14ac:dyDescent="0.2">
      <c r="A144" s="1" t="s">
        <v>24</v>
      </c>
      <c r="B144" t="s">
        <v>25</v>
      </c>
      <c r="C144" s="107">
        <v>695.74053955078125</v>
      </c>
      <c r="D144" s="107">
        <v>852.6934814453125</v>
      </c>
      <c r="E144" s="107">
        <v>1205.580078125</v>
      </c>
      <c r="F144" s="107">
        <v>1126.7457275390625</v>
      </c>
      <c r="G144" s="107">
        <v>935.7373046875</v>
      </c>
      <c r="H144" s="107">
        <v>874.708251953125</v>
      </c>
      <c r="I144" s="107">
        <v>920.29913330078125</v>
      </c>
      <c r="J144" s="107">
        <v>910.245849609375</v>
      </c>
      <c r="K144" s="107">
        <v>924.11456298828125</v>
      </c>
      <c r="L144" s="107">
        <v>805.5166015625</v>
      </c>
      <c r="M144" s="107">
        <v>863.674560546875</v>
      </c>
      <c r="N144" s="107">
        <v>797.49200439453125</v>
      </c>
      <c r="O144" s="107">
        <v>927.890869140625</v>
      </c>
      <c r="P144" s="107">
        <v>1115.1029052734375</v>
      </c>
      <c r="Q144" s="107">
        <v>1286.4453125</v>
      </c>
      <c r="R144" s="107">
        <v>1328.2113037109375</v>
      </c>
      <c r="S144" s="107">
        <v>1422.9276123046875</v>
      </c>
      <c r="T144" s="107">
        <v>1990.2432861328125</v>
      </c>
      <c r="U144" s="107">
        <v>1626.2850341796875</v>
      </c>
      <c r="V144" s="107">
        <v>1565.3455810546875</v>
      </c>
    </row>
    <row r="145" spans="1:22" x14ac:dyDescent="0.2">
      <c r="A145" s="1" t="s">
        <v>26</v>
      </c>
      <c r="B145" t="s">
        <v>279</v>
      </c>
      <c r="C145" s="107">
        <v>4314.07958984375</v>
      </c>
      <c r="D145" s="107">
        <v>4531.96875</v>
      </c>
      <c r="E145" s="107">
        <v>4293.27197265625</v>
      </c>
      <c r="F145" s="107">
        <v>4251.33349609375</v>
      </c>
      <c r="G145" s="107">
        <v>4355.865234375</v>
      </c>
      <c r="H145" s="107">
        <v>4512.9296875</v>
      </c>
      <c r="I145" s="107">
        <v>4605.728515625</v>
      </c>
      <c r="J145" s="107">
        <v>4912.58642578125</v>
      </c>
      <c r="K145" s="107">
        <v>5187.71826171875</v>
      </c>
      <c r="L145" s="107">
        <v>4768.5673828125</v>
      </c>
      <c r="M145" s="107">
        <v>4642.8505859375</v>
      </c>
      <c r="N145" s="107">
        <v>4896.79736328125</v>
      </c>
      <c r="O145" s="107">
        <v>4986.2265625</v>
      </c>
      <c r="P145" s="107">
        <v>5161.85302734375</v>
      </c>
      <c r="Q145" s="107">
        <v>5455.3017578125</v>
      </c>
      <c r="R145" s="107">
        <v>5909.5126953125</v>
      </c>
      <c r="S145" s="107">
        <v>6256.515625</v>
      </c>
      <c r="T145" s="107">
        <v>6356.71533203125</v>
      </c>
      <c r="U145" s="107">
        <v>7210.9853515625</v>
      </c>
      <c r="V145" s="107">
        <v>7012.6123046875</v>
      </c>
    </row>
    <row r="146" spans="1:22" x14ac:dyDescent="0.2">
      <c r="A146" s="1" t="s">
        <v>27</v>
      </c>
      <c r="B146" t="s">
        <v>280</v>
      </c>
      <c r="C146" s="107">
        <v>1333.8212890625</v>
      </c>
      <c r="D146" s="107">
        <v>1317.654541015625</v>
      </c>
      <c r="E146" s="107">
        <v>1287.2691650390625</v>
      </c>
      <c r="F146" s="107">
        <v>1291.6348876953125</v>
      </c>
      <c r="G146" s="107">
        <v>1514.505126953125</v>
      </c>
      <c r="H146" s="107">
        <v>1640.7357177734375</v>
      </c>
      <c r="I146" s="107">
        <v>1594.5518798828125</v>
      </c>
      <c r="J146" s="107">
        <v>1791.829345703125</v>
      </c>
      <c r="K146" s="107">
        <v>1847.67529296875</v>
      </c>
      <c r="L146" s="107">
        <v>1666.5718994140625</v>
      </c>
      <c r="M146" s="107">
        <v>1760.72412109375</v>
      </c>
      <c r="N146" s="107">
        <v>1963.1881103515625</v>
      </c>
      <c r="O146" s="107">
        <v>2131.273193359375</v>
      </c>
      <c r="P146" s="107">
        <v>2265.471923828125</v>
      </c>
      <c r="Q146" s="107">
        <v>2165.8955078125</v>
      </c>
      <c r="R146" s="107">
        <v>2388.70361328125</v>
      </c>
      <c r="S146" s="107">
        <v>2415.371826171875</v>
      </c>
      <c r="T146" s="107">
        <v>2298.555908203125</v>
      </c>
      <c r="U146" s="107">
        <v>2238.090087890625</v>
      </c>
      <c r="V146" s="107">
        <v>2025.052490234375</v>
      </c>
    </row>
    <row r="147" spans="1:22" x14ac:dyDescent="0.2">
      <c r="A147" s="1" t="s">
        <v>28</v>
      </c>
      <c r="B147" t="s">
        <v>281</v>
      </c>
      <c r="C147" s="107">
        <v>3196.13671875</v>
      </c>
      <c r="D147" s="107">
        <v>3025.8095703125</v>
      </c>
      <c r="E147" s="107">
        <v>2794.9951171875</v>
      </c>
      <c r="F147" s="107">
        <v>2614.1259765625</v>
      </c>
      <c r="G147" s="107">
        <v>2784.37353515625</v>
      </c>
      <c r="H147" s="107">
        <v>3013.70947265625</v>
      </c>
      <c r="I147" s="107">
        <v>3142.32470703125</v>
      </c>
      <c r="J147" s="107">
        <v>3158.537109375</v>
      </c>
      <c r="K147" s="107">
        <v>3170.89697265625</v>
      </c>
      <c r="L147" s="107">
        <v>3017.9248046875</v>
      </c>
      <c r="M147" s="107">
        <v>2964.24462890625</v>
      </c>
      <c r="N147" s="107">
        <v>3379.254638671875</v>
      </c>
      <c r="O147" s="107">
        <v>4140.3837890625</v>
      </c>
      <c r="P147" s="107">
        <v>4102.2568359375</v>
      </c>
      <c r="Q147" s="107">
        <v>4649.1142578125</v>
      </c>
      <c r="R147" s="107">
        <v>5191.81689453125</v>
      </c>
      <c r="S147" s="107">
        <v>5141.98291015625</v>
      </c>
      <c r="T147" s="107">
        <v>4793.4619140625</v>
      </c>
      <c r="U147" s="107">
        <v>4385.6552734375</v>
      </c>
      <c r="V147" s="107">
        <v>3773.238037109375</v>
      </c>
    </row>
    <row r="148" spans="1:22" x14ac:dyDescent="0.2">
      <c r="A148" s="1" t="s">
        <v>29</v>
      </c>
      <c r="B148" t="s">
        <v>282</v>
      </c>
      <c r="C148" s="107">
        <v>1169.41455078125</v>
      </c>
      <c r="D148" s="107">
        <v>1407.0347900390625</v>
      </c>
      <c r="E148" s="107">
        <v>1541.4547119140625</v>
      </c>
      <c r="F148" s="107">
        <v>1578.6746826171875</v>
      </c>
      <c r="G148" s="107">
        <v>1582.1019287109375</v>
      </c>
      <c r="H148" s="107">
        <v>1668.8741455078125</v>
      </c>
      <c r="I148" s="107">
        <v>1539.336181640625</v>
      </c>
      <c r="J148" s="107">
        <v>1653.9466552734375</v>
      </c>
      <c r="K148" s="107">
        <v>1705.763427734375</v>
      </c>
      <c r="L148" s="107">
        <v>1888.92529296875</v>
      </c>
      <c r="M148" s="107">
        <v>1694.8668212890625</v>
      </c>
      <c r="N148" s="107">
        <v>1699.837890625</v>
      </c>
      <c r="O148" s="107">
        <v>1703.6800537109375</v>
      </c>
      <c r="P148" s="107">
        <v>1677.2774658203125</v>
      </c>
      <c r="Q148" s="107">
        <v>1722.9619140625</v>
      </c>
      <c r="R148" s="107">
        <v>1686.7105712890625</v>
      </c>
      <c r="S148" s="107">
        <v>1780.2659912109375</v>
      </c>
      <c r="T148" s="107">
        <v>1935.9464111328125</v>
      </c>
      <c r="U148" s="107">
        <v>2152.317138671875</v>
      </c>
      <c r="V148" s="107">
        <v>2416.700439453125</v>
      </c>
    </row>
    <row r="149" spans="1:22" x14ac:dyDescent="0.2">
      <c r="A149" s="1" t="s">
        <v>31</v>
      </c>
      <c r="B149" t="s">
        <v>310</v>
      </c>
      <c r="C149" s="107">
        <v>1345.97216796875</v>
      </c>
      <c r="D149" s="107">
        <v>1344.0802001953125</v>
      </c>
      <c r="E149" s="107">
        <v>1320.397705078125</v>
      </c>
      <c r="F149" s="107">
        <v>1331.734375</v>
      </c>
      <c r="G149" s="107">
        <v>1434.5892333984375</v>
      </c>
      <c r="H149" s="107">
        <v>1471.6524658203125</v>
      </c>
      <c r="I149" s="107">
        <v>1448.2764892578125</v>
      </c>
      <c r="J149" s="107">
        <v>1339.368408203125</v>
      </c>
      <c r="K149" s="107">
        <v>1202.701171875</v>
      </c>
      <c r="L149" s="107">
        <v>1204.4163818359375</v>
      </c>
      <c r="M149" s="107">
        <v>1195.784423828125</v>
      </c>
      <c r="N149" s="107">
        <v>1226.2103271484375</v>
      </c>
      <c r="O149" s="107">
        <v>1177.6251220703125</v>
      </c>
      <c r="P149" s="107">
        <v>1217.6165771484375</v>
      </c>
      <c r="Q149" s="107">
        <v>1231.2867431640625</v>
      </c>
      <c r="R149" s="107">
        <v>1303.9373779296875</v>
      </c>
      <c r="S149" s="107">
        <v>1281.0341796875</v>
      </c>
      <c r="T149" s="107">
        <v>1386.3963623046875</v>
      </c>
      <c r="U149" s="107">
        <v>1568.698974609375</v>
      </c>
      <c r="V149" s="107">
        <v>1651.16650390625</v>
      </c>
    </row>
    <row r="150" spans="1:22" x14ac:dyDescent="0.2">
      <c r="A150" s="1" t="s">
        <v>32</v>
      </c>
      <c r="B150" t="s">
        <v>283</v>
      </c>
      <c r="C150" s="107">
        <v>277.5439453125</v>
      </c>
      <c r="D150" s="107">
        <v>285.3026123046875</v>
      </c>
      <c r="E150" s="107">
        <v>473.35150146484375</v>
      </c>
      <c r="F150" s="107">
        <v>455.45196533203125</v>
      </c>
      <c r="G150" s="107">
        <v>434.73464965820313</v>
      </c>
      <c r="H150" s="107">
        <v>350.414794921875</v>
      </c>
      <c r="I150" s="107">
        <v>246.89010620117188</v>
      </c>
      <c r="J150" s="107">
        <v>246.85282897949219</v>
      </c>
      <c r="K150" s="107">
        <v>267.3154296875</v>
      </c>
      <c r="L150" s="107">
        <v>232.19819641113281</v>
      </c>
      <c r="M150" s="107">
        <v>220.02531433105469</v>
      </c>
      <c r="N150" s="107">
        <v>179.65835571289063</v>
      </c>
      <c r="O150" s="107">
        <v>247.71965026855469</v>
      </c>
      <c r="P150" s="107">
        <v>271.67462158203125</v>
      </c>
      <c r="Q150" s="107">
        <v>344.54043579101563</v>
      </c>
      <c r="R150" s="107">
        <v>424.96694946289063</v>
      </c>
      <c r="S150" s="107">
        <v>457.56866455078125</v>
      </c>
      <c r="T150" s="107">
        <v>425.74313354492188</v>
      </c>
      <c r="U150" s="107">
        <v>570.64166259765625</v>
      </c>
      <c r="V150" s="107">
        <v>537.1961669921875</v>
      </c>
    </row>
    <row r="151" spans="1:22" x14ac:dyDescent="0.2">
      <c r="A151" s="1" t="s">
        <v>34</v>
      </c>
      <c r="B151" s="54" t="s">
        <v>284</v>
      </c>
      <c r="C151" s="107">
        <v>668.7384033203125</v>
      </c>
      <c r="D151" s="107">
        <v>804.56903076171875</v>
      </c>
      <c r="E151" s="107">
        <v>819.8265380859375</v>
      </c>
      <c r="F151" s="107">
        <v>1063.4375</v>
      </c>
      <c r="G151" s="107">
        <v>1126.2191162109375</v>
      </c>
      <c r="H151" s="107">
        <v>1059.3546142578125</v>
      </c>
      <c r="I151" s="107">
        <v>1129.2174072265625</v>
      </c>
      <c r="J151" s="107">
        <v>1063.51220703125</v>
      </c>
      <c r="K151" s="107">
        <v>1102.723388671875</v>
      </c>
      <c r="L151" s="107">
        <v>952.30389404296875</v>
      </c>
      <c r="M151" s="107">
        <v>964.85009765625</v>
      </c>
      <c r="N151" s="107">
        <v>930.51605224609375</v>
      </c>
      <c r="O151" s="107">
        <v>876.7626953125</v>
      </c>
      <c r="P151" s="107">
        <v>842.47412109375</v>
      </c>
      <c r="Q151" s="107">
        <v>860.92132568359375</v>
      </c>
      <c r="R151" s="107">
        <v>943.2374267578125</v>
      </c>
      <c r="S151" s="107">
        <v>1126.919921875</v>
      </c>
      <c r="T151" s="107">
        <v>1040.352294921875</v>
      </c>
      <c r="U151" s="107">
        <v>1026.76708984375</v>
      </c>
      <c r="V151" s="107">
        <v>1113.4012451171875</v>
      </c>
    </row>
    <row r="152" spans="1:22" x14ac:dyDescent="0.2">
      <c r="A152" s="1" t="s">
        <v>36</v>
      </c>
      <c r="B152" s="54" t="s">
        <v>285</v>
      </c>
      <c r="C152" s="107">
        <v>588.62451171875</v>
      </c>
      <c r="D152" s="107">
        <v>643.467041015625</v>
      </c>
      <c r="E152" s="107">
        <v>618.88995361328125</v>
      </c>
      <c r="F152" s="107">
        <v>690.83209228515625</v>
      </c>
      <c r="G152" s="107">
        <v>769.60662841796875</v>
      </c>
      <c r="H152" s="107">
        <v>824.23406982421875</v>
      </c>
      <c r="I152" s="107">
        <v>818.68621826171875</v>
      </c>
      <c r="J152" s="107">
        <v>852.202880859375</v>
      </c>
      <c r="K152" s="107">
        <v>985.77911376953125</v>
      </c>
      <c r="L152" s="107">
        <v>947.60528564453125</v>
      </c>
      <c r="M152" s="107">
        <v>1018.3085327148438</v>
      </c>
      <c r="N152" s="107">
        <v>1188.8331298828125</v>
      </c>
      <c r="O152" s="107">
        <v>1168.43701171875</v>
      </c>
      <c r="P152" s="107">
        <v>1240.7596435546875</v>
      </c>
      <c r="Q152" s="107">
        <v>1416.1129150390625</v>
      </c>
      <c r="R152" s="107">
        <v>1339.1744384765625</v>
      </c>
      <c r="S152" s="107">
        <v>1569.3726806640625</v>
      </c>
      <c r="T152" s="107">
        <v>1610.7828369140625</v>
      </c>
      <c r="U152" s="107">
        <v>1663.2408447265625</v>
      </c>
      <c r="V152" s="107">
        <v>1424.654541015625</v>
      </c>
    </row>
    <row r="153" spans="1:22" x14ac:dyDescent="0.2">
      <c r="A153" s="1" t="s">
        <v>37</v>
      </c>
      <c r="B153" t="s">
        <v>311</v>
      </c>
      <c r="C153" s="107">
        <v>27129.26953125</v>
      </c>
      <c r="D153" s="107">
        <v>28078.685546875</v>
      </c>
      <c r="E153" s="107">
        <v>28621.185546875</v>
      </c>
      <c r="F153" s="107">
        <v>29741.953125</v>
      </c>
      <c r="G153" s="107">
        <v>29642.93359375</v>
      </c>
      <c r="H153" s="107">
        <v>30874.609375</v>
      </c>
      <c r="I153" s="107">
        <v>31801.310546875</v>
      </c>
      <c r="J153" s="107">
        <v>33186.44140625</v>
      </c>
      <c r="K153" s="107">
        <v>33981.47265625</v>
      </c>
      <c r="L153" s="107">
        <v>34126.7421875</v>
      </c>
      <c r="M153" s="107">
        <v>33841.75390625</v>
      </c>
      <c r="N153" s="107">
        <v>34470.22265625</v>
      </c>
      <c r="O153" s="107">
        <v>35057.7890625</v>
      </c>
      <c r="P153" s="107">
        <v>35175.66015625</v>
      </c>
      <c r="Q153" s="107">
        <v>37943.6875</v>
      </c>
      <c r="R153" s="107">
        <v>38574.8203125</v>
      </c>
      <c r="S153" s="107">
        <v>41564.7109375</v>
      </c>
      <c r="T153" s="107">
        <v>44177.625</v>
      </c>
      <c r="U153" s="107">
        <v>45484.3515625</v>
      </c>
      <c r="V153" s="107">
        <v>46291.453125</v>
      </c>
    </row>
    <row r="154" spans="1:22" x14ac:dyDescent="0.2">
      <c r="A154" s="1" t="s">
        <v>38</v>
      </c>
      <c r="B154" t="s">
        <v>35</v>
      </c>
      <c r="C154" s="107">
        <v>3482.7705078125</v>
      </c>
      <c r="D154" s="107">
        <v>3429.92724609375</v>
      </c>
      <c r="E154" s="107">
        <v>3487.744384765625</v>
      </c>
      <c r="F154" s="107">
        <v>3549.138916015625</v>
      </c>
      <c r="G154" s="107">
        <v>3778.511962890625</v>
      </c>
      <c r="H154" s="107">
        <v>3759.241455078125</v>
      </c>
      <c r="I154" s="107">
        <v>3905.11572265625</v>
      </c>
      <c r="J154" s="107">
        <v>3949.878173828125</v>
      </c>
      <c r="K154" s="107">
        <v>3980.411865234375</v>
      </c>
      <c r="L154" s="107">
        <v>3839.405517578125</v>
      </c>
      <c r="M154" s="107">
        <v>4076.06298828125</v>
      </c>
      <c r="N154" s="107">
        <v>3953.033203125</v>
      </c>
      <c r="O154" s="107">
        <v>4082.461669921875</v>
      </c>
      <c r="P154" s="107">
        <v>3997.030517578125</v>
      </c>
      <c r="Q154" s="107">
        <v>3687.207275390625</v>
      </c>
      <c r="R154" s="107">
        <v>4062.753173828125</v>
      </c>
      <c r="S154" s="107">
        <v>4008.59912109375</v>
      </c>
      <c r="T154" s="107">
        <v>4163.83154296875</v>
      </c>
      <c r="U154" s="107">
        <v>4115.8681640625</v>
      </c>
      <c r="V154" s="107">
        <v>4064.42431640625</v>
      </c>
    </row>
    <row r="155" spans="1:22" x14ac:dyDescent="0.2">
      <c r="A155" s="1" t="s">
        <v>40</v>
      </c>
      <c r="B155" t="s">
        <v>286</v>
      </c>
      <c r="C155" s="107">
        <v>145.71028137207031</v>
      </c>
      <c r="D155" s="107">
        <v>149.94970703125</v>
      </c>
      <c r="E155" s="107">
        <v>159.98818969726563</v>
      </c>
      <c r="F155" s="107">
        <v>128.205810546875</v>
      </c>
      <c r="G155" s="107">
        <v>158.47459411621094</v>
      </c>
      <c r="H155" s="107">
        <v>153.2303466796875</v>
      </c>
      <c r="I155" s="107">
        <v>153.08232116699219</v>
      </c>
      <c r="J155" s="107">
        <v>146.87948608398438</v>
      </c>
      <c r="K155" s="107">
        <v>143.19244384765625</v>
      </c>
      <c r="L155" s="107">
        <v>177.34719848632813</v>
      </c>
      <c r="M155" s="107">
        <v>235.73947143554688</v>
      </c>
      <c r="N155" s="107">
        <v>271.60708618164063</v>
      </c>
      <c r="O155" s="107">
        <v>281.62966918945313</v>
      </c>
      <c r="P155" s="107">
        <v>292.92550659179688</v>
      </c>
      <c r="Q155" s="107">
        <v>344.81204223632813</v>
      </c>
      <c r="R155" s="107">
        <v>427.171142578125</v>
      </c>
      <c r="S155" s="107">
        <v>438.66720581054688</v>
      </c>
      <c r="T155" s="107">
        <v>549.09197998046875</v>
      </c>
      <c r="U155" s="107">
        <v>500.29107666015625</v>
      </c>
      <c r="V155" s="107">
        <v>478.58151245117188</v>
      </c>
    </row>
    <row r="156" spans="1:22" x14ac:dyDescent="0.2">
      <c r="A156" s="1" t="s">
        <v>287</v>
      </c>
      <c r="B156" t="s">
        <v>288</v>
      </c>
      <c r="C156" s="107">
        <v>137.6845703125</v>
      </c>
      <c r="D156" s="107">
        <v>141.82431030273438</v>
      </c>
      <c r="E156" s="107">
        <v>190.58998107910156</v>
      </c>
      <c r="F156" s="107">
        <v>308.10284423828125</v>
      </c>
      <c r="G156" s="107">
        <v>339.394287109375</v>
      </c>
      <c r="H156" s="107">
        <v>347.69137573242188</v>
      </c>
      <c r="I156" s="107">
        <v>354.96255493164063</v>
      </c>
      <c r="J156" s="107">
        <v>449.20639038085938</v>
      </c>
      <c r="K156" s="107">
        <v>505.6422119140625</v>
      </c>
      <c r="L156" s="107">
        <v>496.47378540039063</v>
      </c>
      <c r="M156" s="107">
        <v>494.1864013671875</v>
      </c>
      <c r="N156" s="107">
        <v>555.1851806640625</v>
      </c>
      <c r="O156" s="107">
        <v>538.48114013671875</v>
      </c>
      <c r="P156" s="107">
        <v>539.64361572265625</v>
      </c>
      <c r="Q156" s="107">
        <v>570.37188720703125</v>
      </c>
      <c r="R156" s="107">
        <v>701.005126953125</v>
      </c>
      <c r="S156" s="107">
        <v>858.41973876953125</v>
      </c>
      <c r="T156" s="107">
        <v>869.9661865234375</v>
      </c>
      <c r="U156" s="107">
        <v>938.38177490234375</v>
      </c>
      <c r="V156" s="107">
        <v>987.19580078125</v>
      </c>
    </row>
    <row r="157" spans="1:22" x14ac:dyDescent="0.2">
      <c r="A157" s="1" t="s">
        <v>289</v>
      </c>
      <c r="B157" t="s">
        <v>290</v>
      </c>
      <c r="C157" s="107">
        <v>460.90756225585938</v>
      </c>
      <c r="D157" s="107">
        <v>413.07247924804688</v>
      </c>
      <c r="E157" s="107">
        <v>402.58010864257813</v>
      </c>
      <c r="F157" s="107">
        <v>448.2379150390625</v>
      </c>
      <c r="G157" s="107">
        <v>316.81234741210938</v>
      </c>
      <c r="H157" s="107">
        <v>277.354736328125</v>
      </c>
      <c r="I157" s="107">
        <v>301.5850830078125</v>
      </c>
      <c r="J157" s="107">
        <v>305.99307250976563</v>
      </c>
      <c r="K157" s="107">
        <v>276.34234619140625</v>
      </c>
      <c r="L157" s="107">
        <v>263.9202880859375</v>
      </c>
      <c r="M157" s="107">
        <v>273.97232055664063</v>
      </c>
      <c r="N157" s="107">
        <v>318.75128173828125</v>
      </c>
      <c r="O157" s="107">
        <v>326.1046142578125</v>
      </c>
      <c r="P157" s="107">
        <v>340.49002075195313</v>
      </c>
      <c r="Q157" s="107">
        <v>373.50985717773438</v>
      </c>
      <c r="R157" s="107">
        <v>463.60574340820313</v>
      </c>
      <c r="S157" s="107">
        <v>571.28607177734375</v>
      </c>
      <c r="T157" s="107">
        <v>692.519775390625</v>
      </c>
      <c r="U157" s="107">
        <v>834.5455322265625</v>
      </c>
      <c r="V157" s="107">
        <v>760.51177978515625</v>
      </c>
    </row>
    <row r="158" spans="1:22" x14ac:dyDescent="0.2">
      <c r="A158" s="1" t="s">
        <v>291</v>
      </c>
      <c r="B158" t="s">
        <v>312</v>
      </c>
      <c r="C158" s="107">
        <v>85.426399230957031</v>
      </c>
      <c r="D158" s="107">
        <v>70.553985595703125</v>
      </c>
      <c r="E158" s="107">
        <v>41.231632232666016</v>
      </c>
      <c r="F158" s="107">
        <v>42.224983215332031</v>
      </c>
      <c r="G158" s="107">
        <v>9.9821290969848633</v>
      </c>
      <c r="H158" s="107">
        <v>6.7432770729064941</v>
      </c>
      <c r="I158" s="107">
        <v>6.8916816711425781</v>
      </c>
      <c r="J158" s="107">
        <v>7.2081542015075684</v>
      </c>
      <c r="K158" s="107">
        <v>6.744145393371582</v>
      </c>
      <c r="L158" s="107">
        <v>8.1432733535766602</v>
      </c>
      <c r="M158" s="107">
        <v>13.073577880859375</v>
      </c>
      <c r="N158" s="107">
        <v>14.77650260925293</v>
      </c>
      <c r="O158" s="107">
        <v>10.393631935119629</v>
      </c>
      <c r="P158" s="107">
        <v>7.3997559547424316</v>
      </c>
      <c r="Q158" s="107">
        <v>3.1866714954376221</v>
      </c>
      <c r="R158" s="107">
        <v>3.2980785369873047</v>
      </c>
      <c r="S158" s="107">
        <v>6.6889533996582031</v>
      </c>
      <c r="T158" s="107">
        <v>0.75964879989624023</v>
      </c>
      <c r="U158" s="107">
        <v>8.3898286819458008</v>
      </c>
      <c r="V158" s="107">
        <v>9.1613607406616211</v>
      </c>
    </row>
    <row r="159" spans="1:22" x14ac:dyDescent="0.2">
      <c r="A159" s="1" t="s">
        <v>313</v>
      </c>
      <c r="B159" t="s">
        <v>314</v>
      </c>
      <c r="C159" s="107">
        <v>53.218563079833984</v>
      </c>
      <c r="D159" s="107">
        <v>62.4215087890625</v>
      </c>
      <c r="E159" s="107">
        <v>80.246543884277344</v>
      </c>
      <c r="F159" s="107">
        <v>104.66020965576172</v>
      </c>
      <c r="G159" s="107">
        <v>103.54644775390625</v>
      </c>
      <c r="H159" s="107">
        <v>93.478202819824219</v>
      </c>
      <c r="I159" s="107">
        <v>100.5511474609375</v>
      </c>
      <c r="J159" s="107">
        <v>112.7716064453125</v>
      </c>
      <c r="K159" s="107">
        <v>124.81050109863281</v>
      </c>
      <c r="L159" s="107">
        <v>187.421142578125</v>
      </c>
      <c r="M159" s="107">
        <v>231.1834716796875</v>
      </c>
      <c r="N159" s="107">
        <v>227.42686462402344</v>
      </c>
      <c r="O159" s="107">
        <v>234.5494384765625</v>
      </c>
      <c r="P159" s="107">
        <v>244.72200012207031</v>
      </c>
      <c r="Q159" s="107">
        <v>235.66999816894531</v>
      </c>
      <c r="R159" s="107">
        <v>229.84599304199219</v>
      </c>
      <c r="S159" s="107">
        <v>256.39944458007813</v>
      </c>
      <c r="T159" s="107">
        <v>279.62258911132813</v>
      </c>
      <c r="U159" s="107">
        <v>292.38272094726563</v>
      </c>
      <c r="V159" s="107">
        <v>292.27999877929688</v>
      </c>
    </row>
    <row r="160" spans="1:22" s="58" customFormat="1" ht="20.100000000000001" customHeight="1" x14ac:dyDescent="0.2">
      <c r="A160" s="55"/>
      <c r="B160" s="56" t="s">
        <v>3</v>
      </c>
      <c r="C160" s="830">
        <v>46966.9140625</v>
      </c>
      <c r="D160" s="830">
        <v>48508.34765625</v>
      </c>
      <c r="E160" s="830">
        <v>49363.6328125</v>
      </c>
      <c r="F160" s="830">
        <v>50602.50390625</v>
      </c>
      <c r="G160" s="830">
        <v>51237.84375</v>
      </c>
      <c r="H160" s="830">
        <v>53209.5625</v>
      </c>
      <c r="I160" s="830">
        <v>54280.9765625</v>
      </c>
      <c r="J160" s="830">
        <v>56334.7890625</v>
      </c>
      <c r="K160" s="830">
        <v>57885.625</v>
      </c>
      <c r="L160" s="830">
        <v>56794.95703125</v>
      </c>
      <c r="M160" s="830">
        <v>56920.12109375</v>
      </c>
      <c r="N160" s="830">
        <v>58533.6640625</v>
      </c>
      <c r="O160" s="830">
        <v>60314.90625</v>
      </c>
      <c r="P160" s="830">
        <v>60822.76171875</v>
      </c>
      <c r="Q160" s="830">
        <v>65937.6171875</v>
      </c>
      <c r="R160" s="830">
        <v>68641.5390625</v>
      </c>
      <c r="S160" s="830">
        <v>73151.8671875</v>
      </c>
      <c r="T160" s="830">
        <v>77083.2421875</v>
      </c>
      <c r="U160" s="830">
        <v>79884.6328125</v>
      </c>
      <c r="V160" s="830">
        <v>79519.4921875</v>
      </c>
    </row>
    <row r="161" spans="1:22" x14ac:dyDescent="0.2">
      <c r="A161" s="98" t="s">
        <v>309</v>
      </c>
      <c r="B161" s="53"/>
      <c r="C161" s="53"/>
      <c r="D161" s="53"/>
      <c r="E161" s="53"/>
      <c r="F161" s="53"/>
      <c r="G161" s="53"/>
      <c r="H161" s="53"/>
      <c r="I161" s="53"/>
      <c r="J161" s="53"/>
      <c r="K161" s="53"/>
      <c r="L161" s="53"/>
      <c r="M161" s="53"/>
      <c r="N161" s="53"/>
      <c r="O161" s="53"/>
      <c r="P161" s="53"/>
      <c r="Q161" s="53"/>
      <c r="R161" s="53"/>
      <c r="S161" s="53"/>
      <c r="T161" s="53"/>
      <c r="U161" s="53"/>
      <c r="V161" s="53"/>
    </row>
    <row r="163" spans="1:22" s="23" customFormat="1" ht="20.100000000000001" customHeight="1" x14ac:dyDescent="0.2">
      <c r="A163" s="178" t="str">
        <f>Index!A52</f>
        <v>Table 3s    Employment by industry, average wage and salary rates, Palau Citizens, FY2000-FY2019</v>
      </c>
    </row>
    <row r="164" spans="1:22" s="23" customFormat="1" ht="20.100000000000001" customHeight="1" x14ac:dyDescent="0.2">
      <c r="A164" s="13"/>
      <c r="B164" s="13"/>
      <c r="C164" s="34" t="str">
        <f t="shared" ref="C164:Q164" si="26">C110</f>
        <v>FY00</v>
      </c>
      <c r="D164" s="34" t="str">
        <f t="shared" si="26"/>
        <v>FY01</v>
      </c>
      <c r="E164" s="34" t="str">
        <f t="shared" si="26"/>
        <v>FY02</v>
      </c>
      <c r="F164" s="34" t="str">
        <f t="shared" si="26"/>
        <v>FY03</v>
      </c>
      <c r="G164" s="34" t="str">
        <f t="shared" si="26"/>
        <v>FY04</v>
      </c>
      <c r="H164" s="34" t="str">
        <f t="shared" si="26"/>
        <v>FY05</v>
      </c>
      <c r="I164" s="34" t="str">
        <f t="shared" si="26"/>
        <v>FY06</v>
      </c>
      <c r="J164" s="34" t="str">
        <f t="shared" si="26"/>
        <v>FY07</v>
      </c>
      <c r="K164" s="34" t="str">
        <f t="shared" si="26"/>
        <v>FY08</v>
      </c>
      <c r="L164" s="34" t="str">
        <f t="shared" si="26"/>
        <v>FY09</v>
      </c>
      <c r="M164" s="34" t="str">
        <f t="shared" si="26"/>
        <v>FY10</v>
      </c>
      <c r="N164" s="34" t="str">
        <f t="shared" si="26"/>
        <v>FY11</v>
      </c>
      <c r="O164" s="34" t="str">
        <f t="shared" si="26"/>
        <v>FY12</v>
      </c>
      <c r="P164" s="34" t="str">
        <f t="shared" si="26"/>
        <v>FY13</v>
      </c>
      <c r="Q164" s="34" t="str">
        <f t="shared" si="26"/>
        <v>FY14</v>
      </c>
      <c r="R164" s="34" t="str">
        <f t="shared" ref="R164:S164" si="27">R110</f>
        <v>FY15</v>
      </c>
      <c r="S164" s="34" t="str">
        <f t="shared" si="27"/>
        <v>FY16</v>
      </c>
      <c r="T164" s="34" t="str">
        <f t="shared" ref="T164:U164" si="28">T110</f>
        <v>FY17</v>
      </c>
      <c r="U164" s="34" t="str">
        <f t="shared" si="28"/>
        <v>FY18</v>
      </c>
      <c r="V164" s="34" t="str">
        <f t="shared" ref="V164" si="29">V110</f>
        <v>FY19</v>
      </c>
    </row>
    <row r="165" spans="1:22" x14ac:dyDescent="0.2">
      <c r="A165" s="1" t="s">
        <v>272</v>
      </c>
      <c r="B165" t="s">
        <v>273</v>
      </c>
      <c r="C165" s="289" t="str">
        <f t="shared" ref="C165:Q165" si="30">IF(C111&gt;9,C138/C111*1000,"n.a.")</f>
        <v>n.a.</v>
      </c>
      <c r="D165" s="289">
        <f t="shared" si="30"/>
        <v>2708.2439109283246</v>
      </c>
      <c r="E165" s="289">
        <f t="shared" si="30"/>
        <v>3455.076754616055</v>
      </c>
      <c r="F165" s="289">
        <f t="shared" si="30"/>
        <v>1382.3055742813956</v>
      </c>
      <c r="G165" s="289">
        <f t="shared" si="30"/>
        <v>1812.7395150089535</v>
      </c>
      <c r="H165" s="289">
        <f t="shared" si="30"/>
        <v>1978.3637225750633</v>
      </c>
      <c r="I165" s="289">
        <f t="shared" si="30"/>
        <v>1852.0748759025521</v>
      </c>
      <c r="J165" s="289">
        <f t="shared" si="30"/>
        <v>1686.2741649551249</v>
      </c>
      <c r="K165" s="289">
        <f t="shared" si="30"/>
        <v>2665.0045064300225</v>
      </c>
      <c r="L165" s="289">
        <f t="shared" si="30"/>
        <v>3425.2673404762936</v>
      </c>
      <c r="M165" s="289">
        <f t="shared" si="30"/>
        <v>3587.5089987591055</v>
      </c>
      <c r="N165" s="289">
        <f t="shared" si="30"/>
        <v>3058.2198391554962</v>
      </c>
      <c r="O165" s="289">
        <f t="shared" si="30"/>
        <v>2610.6073396535553</v>
      </c>
      <c r="P165" s="289">
        <f t="shared" si="30"/>
        <v>2881.1642184125476</v>
      </c>
      <c r="Q165" s="289">
        <f t="shared" si="30"/>
        <v>2726.9470734101383</v>
      </c>
      <c r="R165" s="289">
        <f t="shared" ref="R165:S165" si="31">IF(R111&gt;9,R138/R111*1000,"n.a.")</f>
        <v>2943.6135134405163</v>
      </c>
      <c r="S165" s="289">
        <f t="shared" si="31"/>
        <v>2617.9331885448087</v>
      </c>
      <c r="T165" s="289">
        <f t="shared" ref="T165:U165" si="32">IF(T111&gt;9,T138/T111*1000,"n.a.")</f>
        <v>3274.1246156857392</v>
      </c>
      <c r="U165" s="289">
        <f t="shared" si="32"/>
        <v>3866.4428701089846</v>
      </c>
      <c r="V165" s="289">
        <f t="shared" ref="V165" si="33">IF(V111&gt;9,V138/V111*1000,"n.a.")</f>
        <v>3297.2128752393123</v>
      </c>
    </row>
    <row r="166" spans="1:22" x14ac:dyDescent="0.2">
      <c r="A166" s="1" t="s">
        <v>274</v>
      </c>
      <c r="B166" s="33" t="s">
        <v>275</v>
      </c>
      <c r="C166" s="289">
        <f t="shared" ref="C166:Q166" si="34">IF(C112&gt;9,C139/C112*1000,"n.a.")</f>
        <v>4624.8492901755335</v>
      </c>
      <c r="D166" s="289">
        <f t="shared" si="34"/>
        <v>4648.3840277740164</v>
      </c>
      <c r="E166" s="289">
        <f t="shared" si="34"/>
        <v>4370.4926004352837</v>
      </c>
      <c r="F166" s="289">
        <f t="shared" si="34"/>
        <v>4756.5238751940242</v>
      </c>
      <c r="G166" s="289">
        <f t="shared" si="34"/>
        <v>4877.8964430420365</v>
      </c>
      <c r="H166" s="289">
        <f t="shared" si="34"/>
        <v>4986.1077804774377</v>
      </c>
      <c r="I166" s="289">
        <f t="shared" si="34"/>
        <v>5083.3970092428735</v>
      </c>
      <c r="J166" s="289">
        <f t="shared" si="34"/>
        <v>5260.7846222045318</v>
      </c>
      <c r="K166" s="289">
        <f t="shared" si="34"/>
        <v>4944.5906387928144</v>
      </c>
      <c r="L166" s="289">
        <f t="shared" si="34"/>
        <v>4349.7535249092443</v>
      </c>
      <c r="M166" s="289">
        <f t="shared" si="34"/>
        <v>4106.6058804555742</v>
      </c>
      <c r="N166" s="289">
        <f t="shared" si="34"/>
        <v>4731.1758673916893</v>
      </c>
      <c r="O166" s="289">
        <f t="shared" si="34"/>
        <v>5154.5251488556623</v>
      </c>
      <c r="P166" s="289">
        <f t="shared" si="34"/>
        <v>5518.5542813948532</v>
      </c>
      <c r="Q166" s="289">
        <f t="shared" si="34"/>
        <v>5914.4260407443035</v>
      </c>
      <c r="R166" s="289">
        <f t="shared" ref="R166:S166" si="35">IF(R112&gt;9,R139/R112*1000,"n.a.")</f>
        <v>6013.0688259523367</v>
      </c>
      <c r="S166" s="289">
        <f t="shared" si="35"/>
        <v>6562.5717616003958</v>
      </c>
      <c r="T166" s="289">
        <f t="shared" ref="T166:U166" si="36">IF(T112&gt;9,T139/T112*1000,"n.a.")</f>
        <v>6924.183212286106</v>
      </c>
      <c r="U166" s="289">
        <f t="shared" si="36"/>
        <v>6289.0519814522686</v>
      </c>
      <c r="V166" s="289">
        <f t="shared" ref="V166" si="37">IF(V112&gt;9,V139/V112*1000,"n.a.")</f>
        <v>6329.3258326363111</v>
      </c>
    </row>
    <row r="167" spans="1:22" x14ac:dyDescent="0.2">
      <c r="A167" s="1" t="s">
        <v>19</v>
      </c>
      <c r="B167" s="33" t="s">
        <v>276</v>
      </c>
      <c r="C167" s="289">
        <f t="shared" ref="C167:Q167" si="38">IF(C113&gt;9,C140/C113*1000,"n.a.")</f>
        <v>8424.2210449961149</v>
      </c>
      <c r="D167" s="289">
        <f t="shared" si="38"/>
        <v>8694.0874560322536</v>
      </c>
      <c r="E167" s="289">
        <f t="shared" si="38"/>
        <v>8543.5841940412975</v>
      </c>
      <c r="F167" s="289">
        <f t="shared" si="38"/>
        <v>7779.7343105267873</v>
      </c>
      <c r="G167" s="289">
        <f t="shared" si="38"/>
        <v>7719.4803726182981</v>
      </c>
      <c r="H167" s="289">
        <f t="shared" si="38"/>
        <v>7631.0382544867425</v>
      </c>
      <c r="I167" s="289">
        <f t="shared" si="38"/>
        <v>7930.5703500607679</v>
      </c>
      <c r="J167" s="289">
        <f t="shared" si="38"/>
        <v>8813.9851544341891</v>
      </c>
      <c r="K167" s="289">
        <f t="shared" si="38"/>
        <v>8255.4325997858286</v>
      </c>
      <c r="L167" s="289">
        <f t="shared" si="38"/>
        <v>8259.3725263541455</v>
      </c>
      <c r="M167" s="289">
        <f t="shared" si="38"/>
        <v>8130.2660721999209</v>
      </c>
      <c r="N167" s="289">
        <f t="shared" si="38"/>
        <v>8143.8837916227449</v>
      </c>
      <c r="O167" s="289">
        <f t="shared" si="38"/>
        <v>7229.021642026617</v>
      </c>
      <c r="P167" s="289">
        <f t="shared" si="38"/>
        <v>6946.1927537541906</v>
      </c>
      <c r="Q167" s="289">
        <f t="shared" si="38"/>
        <v>7574.6502930691449</v>
      </c>
      <c r="R167" s="289">
        <f t="shared" ref="R167:S167" si="39">IF(R113&gt;9,R140/R113*1000,"n.a.")</f>
        <v>8306.9386121938533</v>
      </c>
      <c r="S167" s="289">
        <f t="shared" si="39"/>
        <v>10384.191912379109</v>
      </c>
      <c r="T167" s="289">
        <f t="shared" ref="T167:U167" si="40">IF(T113&gt;9,T140/T113*1000,"n.a.")</f>
        <v>14156.446565740198</v>
      </c>
      <c r="U167" s="289">
        <f t="shared" si="40"/>
        <v>13940.834089756741</v>
      </c>
      <c r="V167" s="289">
        <f t="shared" ref="V167" si="41">IF(V113&gt;9,V140/V113*1000,"n.a.")</f>
        <v>12377.493374544227</v>
      </c>
    </row>
    <row r="168" spans="1:22" x14ac:dyDescent="0.2">
      <c r="A168" s="1" t="s">
        <v>20</v>
      </c>
      <c r="B168" t="s">
        <v>22</v>
      </c>
      <c r="C168" s="289">
        <f t="shared" ref="C168:Q168" si="42">IF(C114&gt;9,C141/C114*1000,"n.a.")</f>
        <v>4151.9303816089623</v>
      </c>
      <c r="D168" s="289">
        <f t="shared" si="42"/>
        <v>6961.2997044954955</v>
      </c>
      <c r="E168" s="289">
        <f t="shared" si="42"/>
        <v>6727.0799167308915</v>
      </c>
      <c r="F168" s="289">
        <f t="shared" si="42"/>
        <v>5658.1465518840287</v>
      </c>
      <c r="G168" s="289">
        <f t="shared" si="42"/>
        <v>5367.5627785491042</v>
      </c>
      <c r="H168" s="289">
        <f t="shared" si="42"/>
        <v>5631.893994479311</v>
      </c>
      <c r="I168" s="289">
        <f t="shared" si="42"/>
        <v>7588.8985961742555</v>
      </c>
      <c r="J168" s="289">
        <f t="shared" si="42"/>
        <v>6579.3049836157888</v>
      </c>
      <c r="K168" s="289">
        <f t="shared" si="42"/>
        <v>7032.9417740383315</v>
      </c>
      <c r="L168" s="289">
        <f t="shared" si="42"/>
        <v>8283.7735022454526</v>
      </c>
      <c r="M168" s="289">
        <f t="shared" si="42"/>
        <v>8624.6778298015597</v>
      </c>
      <c r="N168" s="289">
        <f t="shared" si="42"/>
        <v>8988.7447239484736</v>
      </c>
      <c r="O168" s="289">
        <f t="shared" si="42"/>
        <v>7376.248159165546</v>
      </c>
      <c r="P168" s="289">
        <f t="shared" si="42"/>
        <v>7662.2016118647925</v>
      </c>
      <c r="Q168" s="289">
        <f t="shared" si="42"/>
        <v>7596.6486169164809</v>
      </c>
      <c r="R168" s="289">
        <f t="shared" ref="R168:S168" si="43">IF(R114&gt;9,R141/R114*1000,"n.a.")</f>
        <v>7668.2046266304733</v>
      </c>
      <c r="S168" s="289">
        <f t="shared" si="43"/>
        <v>8831.9613047466682</v>
      </c>
      <c r="T168" s="289">
        <f t="shared" ref="T168:U168" si="44">IF(T114&gt;9,T141/T114*1000,"n.a.")</f>
        <v>9252.1457113592624</v>
      </c>
      <c r="U168" s="289">
        <f t="shared" si="44"/>
        <v>9307.5598140998263</v>
      </c>
      <c r="V168" s="289">
        <f t="shared" ref="V168" si="45">IF(V114&gt;9,V141/V114*1000,"n.a.")</f>
        <v>8422.8189216066476</v>
      </c>
    </row>
    <row r="169" spans="1:22" x14ac:dyDescent="0.2">
      <c r="A169" s="1" t="s">
        <v>21</v>
      </c>
      <c r="B169" t="s">
        <v>277</v>
      </c>
      <c r="C169" s="289">
        <f t="shared" ref="C169:Q169" si="46">IF(C115&gt;9,C142/C115*1000,"n.a.")</f>
        <v>10268.051651277143</v>
      </c>
      <c r="D169" s="289">
        <f t="shared" si="46"/>
        <v>10671.286039279716</v>
      </c>
      <c r="E169" s="289">
        <f t="shared" si="46"/>
        <v>10581.176865406562</v>
      </c>
      <c r="F169" s="289">
        <f t="shared" si="46"/>
        <v>11189.389329172762</v>
      </c>
      <c r="G169" s="289">
        <f t="shared" si="46"/>
        <v>11230.450044953037</v>
      </c>
      <c r="H169" s="289">
        <f t="shared" si="46"/>
        <v>10838.73251486158</v>
      </c>
      <c r="I169" s="289">
        <f t="shared" si="46"/>
        <v>11527.868783709589</v>
      </c>
      <c r="J169" s="289">
        <f t="shared" si="46"/>
        <v>11711.832372804191</v>
      </c>
      <c r="K169" s="289">
        <f t="shared" si="46"/>
        <v>12194.402310509551</v>
      </c>
      <c r="L169" s="289">
        <f t="shared" si="46"/>
        <v>12561.529211863706</v>
      </c>
      <c r="M169" s="289">
        <f t="shared" si="46"/>
        <v>12728.668917594083</v>
      </c>
      <c r="N169" s="289">
        <f t="shared" si="46"/>
        <v>12751.020521945984</v>
      </c>
      <c r="O169" s="289">
        <f t="shared" si="46"/>
        <v>13707.99465086857</v>
      </c>
      <c r="P169" s="289">
        <f t="shared" si="46"/>
        <v>13583.655621152941</v>
      </c>
      <c r="Q169" s="289">
        <f t="shared" si="46"/>
        <v>12759.776038627546</v>
      </c>
      <c r="R169" s="289">
        <f t="shared" ref="R169:S169" si="47">IF(R115&gt;9,R142/R115*1000,"n.a.")</f>
        <v>13132.657020838138</v>
      </c>
      <c r="S169" s="289">
        <f t="shared" si="47"/>
        <v>14794.291354975967</v>
      </c>
      <c r="T169" s="289">
        <f t="shared" ref="T169:U169" si="48">IF(T115&gt;9,T142/T115*1000,"n.a.")</f>
        <v>16305.696038063574</v>
      </c>
      <c r="U169" s="289">
        <f t="shared" si="48"/>
        <v>17153.384604462954</v>
      </c>
      <c r="V169" s="289">
        <f t="shared" ref="V169" si="49">IF(V115&gt;9,V142/V115*1000,"n.a.")</f>
        <v>17345.88416795199</v>
      </c>
    </row>
    <row r="170" spans="1:22" x14ac:dyDescent="0.2">
      <c r="A170" s="1" t="s">
        <v>23</v>
      </c>
      <c r="B170" t="s">
        <v>278</v>
      </c>
      <c r="C170" s="289" t="str">
        <f t="shared" ref="C170:Q170" si="50">IF(C116&gt;9,C143/C116*1000,"n.a.")</f>
        <v>n.a.</v>
      </c>
      <c r="D170" s="289" t="str">
        <f t="shared" si="50"/>
        <v>n.a.</v>
      </c>
      <c r="E170" s="289" t="str">
        <f t="shared" si="50"/>
        <v>n.a.</v>
      </c>
      <c r="F170" s="289" t="str">
        <f t="shared" si="50"/>
        <v>n.a.</v>
      </c>
      <c r="G170" s="289" t="str">
        <f t="shared" si="50"/>
        <v>n.a.</v>
      </c>
      <c r="H170" s="289" t="str">
        <f t="shared" si="50"/>
        <v>n.a.</v>
      </c>
      <c r="I170" s="289" t="str">
        <f t="shared" si="50"/>
        <v>n.a.</v>
      </c>
      <c r="J170" s="289" t="str">
        <f t="shared" si="50"/>
        <v>n.a.</v>
      </c>
      <c r="K170" s="289" t="str">
        <f t="shared" si="50"/>
        <v>n.a.</v>
      </c>
      <c r="L170" s="289" t="str">
        <f t="shared" si="50"/>
        <v>n.a.</v>
      </c>
      <c r="M170" s="289" t="str">
        <f t="shared" si="50"/>
        <v>n.a.</v>
      </c>
      <c r="N170" s="289" t="str">
        <f t="shared" si="50"/>
        <v>n.a.</v>
      </c>
      <c r="O170" s="289" t="str">
        <f t="shared" si="50"/>
        <v>n.a.</v>
      </c>
      <c r="P170" s="289" t="str">
        <f t="shared" si="50"/>
        <v>n.a.</v>
      </c>
      <c r="Q170" s="289" t="str">
        <f t="shared" si="50"/>
        <v>n.a.</v>
      </c>
      <c r="R170" s="289" t="str">
        <f t="shared" ref="R170:S170" si="51">IF(R116&gt;9,R143/R116*1000,"n.a.")</f>
        <v>n.a.</v>
      </c>
      <c r="S170" s="289" t="str">
        <f t="shared" si="51"/>
        <v>n.a.</v>
      </c>
      <c r="T170" s="289" t="str">
        <f t="shared" ref="T170:U170" si="52">IF(T116&gt;9,T143/T116*1000,"n.a.")</f>
        <v>n.a.</v>
      </c>
      <c r="U170" s="289" t="str">
        <f t="shared" si="52"/>
        <v>n.a.</v>
      </c>
      <c r="V170" s="289" t="str">
        <f t="shared" ref="V170" si="53">IF(V116&gt;9,V143/V116*1000,"n.a.")</f>
        <v>n.a.</v>
      </c>
    </row>
    <row r="171" spans="1:22" x14ac:dyDescent="0.2">
      <c r="A171" s="1" t="s">
        <v>24</v>
      </c>
      <c r="B171" t="s">
        <v>25</v>
      </c>
      <c r="C171" s="289">
        <f t="shared" ref="C171:Q171" si="54">IF(C117&gt;9,C144/C117*1000,"n.a.")</f>
        <v>6000.7726663774383</v>
      </c>
      <c r="D171" s="289">
        <f t="shared" si="54"/>
        <v>7823.6585150215051</v>
      </c>
      <c r="E171" s="289">
        <f t="shared" si="54"/>
        <v>9199.8355394344981</v>
      </c>
      <c r="F171" s="289">
        <f t="shared" si="54"/>
        <v>9070.22958822697</v>
      </c>
      <c r="G171" s="289">
        <f t="shared" si="54"/>
        <v>8852.9005025877177</v>
      </c>
      <c r="H171" s="289">
        <f t="shared" si="54"/>
        <v>8264.4455096899292</v>
      </c>
      <c r="I171" s="289">
        <f t="shared" si="54"/>
        <v>8781.0581141188995</v>
      </c>
      <c r="J171" s="289">
        <f t="shared" si="54"/>
        <v>9306.8568751366092</v>
      </c>
      <c r="K171" s="289">
        <f t="shared" si="54"/>
        <v>9212.8895447008545</v>
      </c>
      <c r="L171" s="289">
        <f t="shared" si="54"/>
        <v>9185.2786271897658</v>
      </c>
      <c r="M171" s="289">
        <f t="shared" si="54"/>
        <v>9018.8357892823096</v>
      </c>
      <c r="N171" s="289">
        <f t="shared" si="54"/>
        <v>9104.5743903057228</v>
      </c>
      <c r="O171" s="289">
        <f t="shared" si="54"/>
        <v>9017.2393736299873</v>
      </c>
      <c r="P171" s="289">
        <f t="shared" si="54"/>
        <v>9245.3067622562867</v>
      </c>
      <c r="Q171" s="289">
        <f t="shared" si="54"/>
        <v>9911.0330325133818</v>
      </c>
      <c r="R171" s="289">
        <f t="shared" ref="R171:S171" si="55">IF(R117&gt;9,R144/R117*1000,"n.a.")</f>
        <v>10761.008269638709</v>
      </c>
      <c r="S171" s="289">
        <f t="shared" si="55"/>
        <v>10554.719517728701</v>
      </c>
      <c r="T171" s="289">
        <f t="shared" ref="T171:U171" si="56">IF(T117&gt;9,T144/T117*1000,"n.a.")</f>
        <v>11080.552397452551</v>
      </c>
      <c r="U171" s="289">
        <f t="shared" si="56"/>
        <v>9602.3740465779956</v>
      </c>
      <c r="V171" s="289">
        <f t="shared" ref="V171" si="57">IF(V117&gt;9,V144/V117*1000,"n.a.")</f>
        <v>9682.864066302187</v>
      </c>
    </row>
    <row r="172" spans="1:22" x14ac:dyDescent="0.2">
      <c r="A172" s="1" t="s">
        <v>26</v>
      </c>
      <c r="B172" t="s">
        <v>279</v>
      </c>
      <c r="C172" s="289">
        <f t="shared" ref="C172:Q172" si="58">IF(C118&gt;9,C145/C118*1000,"n.a.")</f>
        <v>6307.7890734293505</v>
      </c>
      <c r="D172" s="289">
        <f t="shared" si="58"/>
        <v>6621.9851068205444</v>
      </c>
      <c r="E172" s="289">
        <f t="shared" si="58"/>
        <v>6516.9615626854702</v>
      </c>
      <c r="F172" s="289">
        <f t="shared" si="58"/>
        <v>6371.9247556138225</v>
      </c>
      <c r="G172" s="289">
        <f t="shared" si="58"/>
        <v>6302.0529700445722</v>
      </c>
      <c r="H172" s="289">
        <f t="shared" si="58"/>
        <v>6306.8125066904477</v>
      </c>
      <c r="I172" s="289">
        <f t="shared" si="58"/>
        <v>6687.2704083350791</v>
      </c>
      <c r="J172" s="289">
        <f t="shared" si="58"/>
        <v>7276.478049283226</v>
      </c>
      <c r="K172" s="289">
        <f t="shared" si="58"/>
        <v>7690.5132942870168</v>
      </c>
      <c r="L172" s="289">
        <f t="shared" si="58"/>
        <v>7679.0117171255715</v>
      </c>
      <c r="M172" s="289">
        <f t="shared" si="58"/>
        <v>7474.1473974467708</v>
      </c>
      <c r="N172" s="289">
        <f t="shared" si="58"/>
        <v>7678.2264644919078</v>
      </c>
      <c r="O172" s="289">
        <f t="shared" si="58"/>
        <v>7862.0237540041844</v>
      </c>
      <c r="P172" s="289">
        <f t="shared" si="58"/>
        <v>7770.5536739318304</v>
      </c>
      <c r="Q172" s="289">
        <f t="shared" si="58"/>
        <v>8188.0131726920581</v>
      </c>
      <c r="R172" s="289">
        <f t="shared" ref="R172:S172" si="59">IF(R118&gt;9,R145/R118*1000,"n.a.")</f>
        <v>8949.4703605245741</v>
      </c>
      <c r="S172" s="289">
        <f t="shared" si="59"/>
        <v>9381.1590230509646</v>
      </c>
      <c r="T172" s="289">
        <f t="shared" ref="T172:U172" si="60">IF(T118&gt;9,T145/T118*1000,"n.a.")</f>
        <v>9624.575262406488</v>
      </c>
      <c r="U172" s="289">
        <f t="shared" si="60"/>
        <v>9852.1210972953886</v>
      </c>
      <c r="V172" s="289">
        <f t="shared" ref="V172" si="61">IF(V118&gt;9,V145/V118*1000,"n.a.")</f>
        <v>9765.6350734058979</v>
      </c>
    </row>
    <row r="173" spans="1:22" x14ac:dyDescent="0.2">
      <c r="A173" s="1" t="s">
        <v>27</v>
      </c>
      <c r="B173" t="s">
        <v>280</v>
      </c>
      <c r="C173" s="289">
        <f t="shared" ref="C173:Q173" si="62">IF(C119&gt;9,C146/C119*1000,"n.a.")</f>
        <v>7985.9432260325493</v>
      </c>
      <c r="D173" s="289">
        <f t="shared" si="62"/>
        <v>8411.9026241738356</v>
      </c>
      <c r="E173" s="289">
        <f t="shared" si="62"/>
        <v>8271.193872044576</v>
      </c>
      <c r="F173" s="289">
        <f t="shared" si="62"/>
        <v>8111.7708603450719</v>
      </c>
      <c r="G173" s="289">
        <f t="shared" si="62"/>
        <v>8714.2620341663987</v>
      </c>
      <c r="H173" s="289">
        <f t="shared" si="62"/>
        <v>7936.1414002152178</v>
      </c>
      <c r="I173" s="289">
        <f t="shared" si="62"/>
        <v>8286.8842312528086</v>
      </c>
      <c r="J173" s="289">
        <f t="shared" si="62"/>
        <v>8589.4413707840868</v>
      </c>
      <c r="K173" s="289">
        <f t="shared" si="62"/>
        <v>8113.3988028625481</v>
      </c>
      <c r="L173" s="289">
        <f t="shared" si="62"/>
        <v>8387.9173637689091</v>
      </c>
      <c r="M173" s="289">
        <f t="shared" si="62"/>
        <v>8592.3056852529407</v>
      </c>
      <c r="N173" s="289">
        <f t="shared" si="62"/>
        <v>8491.8221834774085</v>
      </c>
      <c r="O173" s="289">
        <f t="shared" si="62"/>
        <v>9010.355755698065</v>
      </c>
      <c r="P173" s="289">
        <f t="shared" si="62"/>
        <v>8542.8353634678897</v>
      </c>
      <c r="Q173" s="289">
        <f t="shared" si="62"/>
        <v>9044.654340364772</v>
      </c>
      <c r="R173" s="289">
        <f t="shared" ref="R173:S173" si="63">IF(R119&gt;9,R146/R119*1000,"n.a.")</f>
        <v>9159.2911707136864</v>
      </c>
      <c r="S173" s="289">
        <f t="shared" si="63"/>
        <v>9845.7563068174604</v>
      </c>
      <c r="T173" s="289">
        <f t="shared" ref="T173:U173" si="64">IF(T119&gt;9,T146/T119*1000,"n.a.")</f>
        <v>10435.197525448053</v>
      </c>
      <c r="U173" s="289">
        <f t="shared" si="64"/>
        <v>9939.7606699014577</v>
      </c>
      <c r="V173" s="289">
        <f t="shared" ref="V173" si="65">IF(V119&gt;9,V146/V119*1000,"n.a.")</f>
        <v>10068.878513706282</v>
      </c>
    </row>
    <row r="174" spans="1:22" x14ac:dyDescent="0.2">
      <c r="A174" s="1" t="s">
        <v>28</v>
      </c>
      <c r="B174" t="s">
        <v>281</v>
      </c>
      <c r="C174" s="289">
        <f t="shared" ref="C174:Q174" si="66">IF(C120&gt;9,C147/C120*1000,"n.a.")</f>
        <v>6398.6779736382869</v>
      </c>
      <c r="D174" s="289">
        <f t="shared" si="66"/>
        <v>6891.2424127490913</v>
      </c>
      <c r="E174" s="289">
        <f t="shared" si="66"/>
        <v>6506.1053877060249</v>
      </c>
      <c r="F174" s="289">
        <f t="shared" si="66"/>
        <v>6438.7010221682758</v>
      </c>
      <c r="G174" s="289">
        <f t="shared" si="66"/>
        <v>7064.8366107003385</v>
      </c>
      <c r="H174" s="289">
        <f t="shared" si="66"/>
        <v>7046.546859073318</v>
      </c>
      <c r="I174" s="289">
        <f t="shared" si="66"/>
        <v>6946.5818369097415</v>
      </c>
      <c r="J174" s="289">
        <f t="shared" si="66"/>
        <v>7415.5330995159648</v>
      </c>
      <c r="K174" s="289">
        <f t="shared" si="66"/>
        <v>7950.8963969499719</v>
      </c>
      <c r="L174" s="289">
        <f t="shared" si="66"/>
        <v>7801.8045438555346</v>
      </c>
      <c r="M174" s="289">
        <f t="shared" si="66"/>
        <v>7155.3184864155764</v>
      </c>
      <c r="N174" s="289">
        <f t="shared" si="66"/>
        <v>7824.5525000408079</v>
      </c>
      <c r="O174" s="289">
        <f t="shared" si="66"/>
        <v>8629.4963548303513</v>
      </c>
      <c r="P174" s="289">
        <f t="shared" si="66"/>
        <v>8760.3334072144135</v>
      </c>
      <c r="Q174" s="289">
        <f t="shared" si="66"/>
        <v>9701.7321044478376</v>
      </c>
      <c r="R174" s="289">
        <f t="shared" ref="R174:S174" si="67">IF(R120&gt;9,R147/R120*1000,"n.a.")</f>
        <v>10478.547014843187</v>
      </c>
      <c r="S174" s="289">
        <f t="shared" si="67"/>
        <v>11298.962883366241</v>
      </c>
      <c r="T174" s="289">
        <f t="shared" ref="T174:U174" si="68">IF(T120&gt;9,T147/T120*1000,"n.a.")</f>
        <v>11878.171130126611</v>
      </c>
      <c r="U174" s="289">
        <f t="shared" si="68"/>
        <v>10610.881448930282</v>
      </c>
      <c r="V174" s="289">
        <f t="shared" ref="V174" si="69">IF(V120&gt;9,V147/V120*1000,"n.a.")</f>
        <v>9427.3202549494181</v>
      </c>
    </row>
    <row r="175" spans="1:22" x14ac:dyDescent="0.2">
      <c r="A175" s="1" t="s">
        <v>29</v>
      </c>
      <c r="B175" t="s">
        <v>282</v>
      </c>
      <c r="C175" s="289">
        <f t="shared" ref="C175:Q175" si="70">IF(C121&gt;9,C148/C121*1000,"n.a.")</f>
        <v>12042.662581145712</v>
      </c>
      <c r="D175" s="289">
        <f t="shared" si="70"/>
        <v>13498.355695691389</v>
      </c>
      <c r="E175" s="289">
        <f t="shared" si="70"/>
        <v>13861.107337823409</v>
      </c>
      <c r="F175" s="289">
        <f t="shared" si="70"/>
        <v>14129.08939979175</v>
      </c>
      <c r="G175" s="289">
        <f t="shared" si="70"/>
        <v>13534.294354096564</v>
      </c>
      <c r="H175" s="289">
        <f t="shared" si="70"/>
        <v>15034.648000122068</v>
      </c>
      <c r="I175" s="289">
        <f t="shared" si="70"/>
        <v>14394.389720194444</v>
      </c>
      <c r="J175" s="289">
        <f t="shared" si="70"/>
        <v>14644.879165242392</v>
      </c>
      <c r="K175" s="289">
        <f t="shared" si="70"/>
        <v>15249.498561623668</v>
      </c>
      <c r="L175" s="289">
        <f t="shared" si="70"/>
        <v>11372.275382771573</v>
      </c>
      <c r="M175" s="289">
        <f t="shared" si="70"/>
        <v>15927.816134940223</v>
      </c>
      <c r="N175" s="289">
        <f t="shared" si="70"/>
        <v>15370.661587659713</v>
      </c>
      <c r="O175" s="289">
        <f t="shared" si="70"/>
        <v>15161.752837862594</v>
      </c>
      <c r="P175" s="289">
        <f t="shared" si="70"/>
        <v>15954.027946603192</v>
      </c>
      <c r="Q175" s="289">
        <f t="shared" si="70"/>
        <v>17414.973439767055</v>
      </c>
      <c r="R175" s="289">
        <f t="shared" ref="R175:S175" si="71">IF(R121&gt;9,R148/R121*1000,"n.a.")</f>
        <v>17236.039702672009</v>
      </c>
      <c r="S175" s="289">
        <f t="shared" si="71"/>
        <v>18122.442094406495</v>
      </c>
      <c r="T175" s="289">
        <f t="shared" ref="T175:U175" si="72">IF(T121&gt;9,T148/T121*1000,"n.a.")</f>
        <v>17205.260999216112</v>
      </c>
      <c r="U175" s="289">
        <f t="shared" si="72"/>
        <v>18444.052299503801</v>
      </c>
      <c r="V175" s="289">
        <f t="shared" ref="V175" si="73">IF(V121&gt;9,V148/V121*1000,"n.a.")</f>
        <v>18479.92871300345</v>
      </c>
    </row>
    <row r="176" spans="1:22" x14ac:dyDescent="0.2">
      <c r="A176" s="1" t="s">
        <v>31</v>
      </c>
      <c r="B176" t="s">
        <v>310</v>
      </c>
      <c r="C176" s="289">
        <f t="shared" ref="C176:Q176" si="74">IF(C122&gt;9,C149/C122*1000,"n.a.")</f>
        <v>13518.291799392373</v>
      </c>
      <c r="D176" s="289">
        <f t="shared" si="74"/>
        <v>12068.161841937343</v>
      </c>
      <c r="E176" s="289">
        <f t="shared" si="74"/>
        <v>13171.912520386659</v>
      </c>
      <c r="F176" s="289">
        <f t="shared" si="74"/>
        <v>14638.482669911369</v>
      </c>
      <c r="G176" s="289">
        <f t="shared" si="74"/>
        <v>16257.479554996791</v>
      </c>
      <c r="H176" s="289">
        <f t="shared" si="74"/>
        <v>16853.107912787815</v>
      </c>
      <c r="I176" s="289">
        <f t="shared" si="74"/>
        <v>16627.256233102613</v>
      </c>
      <c r="J176" s="289">
        <f t="shared" si="74"/>
        <v>16079.16847673717</v>
      </c>
      <c r="K176" s="289">
        <f t="shared" si="74"/>
        <v>15916.285664004772</v>
      </c>
      <c r="L176" s="289">
        <f t="shared" si="74"/>
        <v>15863.628393078881</v>
      </c>
      <c r="M176" s="289">
        <f t="shared" si="74"/>
        <v>16674.77238054101</v>
      </c>
      <c r="N176" s="289">
        <f t="shared" si="74"/>
        <v>16834.684079904757</v>
      </c>
      <c r="O176" s="289">
        <f t="shared" si="74"/>
        <v>17086.134647264691</v>
      </c>
      <c r="P176" s="289">
        <f t="shared" si="74"/>
        <v>17527.00317351054</v>
      </c>
      <c r="Q176" s="289">
        <f t="shared" si="74"/>
        <v>16729.476209816272</v>
      </c>
      <c r="R176" s="289">
        <f t="shared" ref="R176:S176" si="75">IF(R122&gt;9,R149/R122*1000,"n.a.")</f>
        <v>18717.760374325244</v>
      </c>
      <c r="S176" s="289">
        <f t="shared" si="75"/>
        <v>17720.137478311241</v>
      </c>
      <c r="T176" s="289">
        <f t="shared" ref="T176:U176" si="76">IF(T122&gt;9,T149/T122*1000,"n.a.")</f>
        <v>18450.371316809564</v>
      </c>
      <c r="U176" s="289">
        <f t="shared" si="76"/>
        <v>20330.972440650967</v>
      </c>
      <c r="V176" s="289">
        <f t="shared" ref="V176" si="77">IF(V122&gt;9,V149/V122*1000,"n.a.")</f>
        <v>22246.616853905674</v>
      </c>
    </row>
    <row r="177" spans="1:22" x14ac:dyDescent="0.2">
      <c r="A177" s="1" t="s">
        <v>32</v>
      </c>
      <c r="B177" t="s">
        <v>283</v>
      </c>
      <c r="C177" s="289">
        <f t="shared" ref="C177:Q177" si="78">IF(C123&gt;9,C150/C123*1000,"n.a.")</f>
        <v>5892.7484100715474</v>
      </c>
      <c r="D177" s="289">
        <f t="shared" si="78"/>
        <v>6495.9173807450461</v>
      </c>
      <c r="E177" s="289">
        <f t="shared" si="78"/>
        <v>9955.9551430129577</v>
      </c>
      <c r="F177" s="289">
        <f t="shared" si="78"/>
        <v>10105.500292261693</v>
      </c>
      <c r="G177" s="289">
        <f t="shared" si="78"/>
        <v>9295.1147727240295</v>
      </c>
      <c r="H177" s="289">
        <f t="shared" si="78"/>
        <v>9069.0193815830244</v>
      </c>
      <c r="I177" s="289">
        <f t="shared" si="78"/>
        <v>7480.8819014717474</v>
      </c>
      <c r="J177" s="289">
        <f t="shared" si="78"/>
        <v>6309.2636633301172</v>
      </c>
      <c r="K177" s="289">
        <f t="shared" si="78"/>
        <v>7041.8156926018019</v>
      </c>
      <c r="L177" s="289">
        <f t="shared" si="78"/>
        <v>6786.4156547420953</v>
      </c>
      <c r="M177" s="289">
        <f t="shared" si="78"/>
        <v>5487.4983564614804</v>
      </c>
      <c r="N177" s="289">
        <f t="shared" si="78"/>
        <v>3981.5273287880673</v>
      </c>
      <c r="O177" s="289">
        <f t="shared" si="78"/>
        <v>4579.1362936820078</v>
      </c>
      <c r="P177" s="289">
        <f t="shared" si="78"/>
        <v>4582.5694363341945</v>
      </c>
      <c r="Q177" s="289">
        <f t="shared" si="78"/>
        <v>5493.4213391365911</v>
      </c>
      <c r="R177" s="289">
        <f t="shared" ref="R177:S177" si="79">IF(R123&gt;9,R150/R123*1000,"n.a.")</f>
        <v>5616.6251546679496</v>
      </c>
      <c r="S177" s="289">
        <f t="shared" si="79"/>
        <v>5798.6937709990088</v>
      </c>
      <c r="T177" s="289">
        <f t="shared" ref="T177:U177" si="80">IF(T123&gt;9,T150/T123*1000,"n.a.")</f>
        <v>5964.9820953276831</v>
      </c>
      <c r="U177" s="289">
        <f t="shared" si="80"/>
        <v>6486.4527536172563</v>
      </c>
      <c r="V177" s="289">
        <f t="shared" ref="V177" si="81">IF(V123&gt;9,V150/V123*1000,"n.a.")</f>
        <v>6141.0644984071141</v>
      </c>
    </row>
    <row r="178" spans="1:22" x14ac:dyDescent="0.2">
      <c r="A178" s="1" t="s">
        <v>34</v>
      </c>
      <c r="B178" s="54" t="s">
        <v>284</v>
      </c>
      <c r="C178" s="289">
        <f t="shared" ref="C178:Q178" si="82">IF(C124&gt;9,C151/C124*1000,"n.a.")</f>
        <v>12621.063192803769</v>
      </c>
      <c r="D178" s="289">
        <f t="shared" si="82"/>
        <v>14847.727141852069</v>
      </c>
      <c r="E178" s="289">
        <f t="shared" si="82"/>
        <v>13519.305964960444</v>
      </c>
      <c r="F178" s="289">
        <f t="shared" si="82"/>
        <v>13335.204647210934</v>
      </c>
      <c r="G178" s="289">
        <f t="shared" si="82"/>
        <v>14748.755157390649</v>
      </c>
      <c r="H178" s="289">
        <f t="shared" si="82"/>
        <v>14934.762520870492</v>
      </c>
      <c r="I178" s="289">
        <f t="shared" si="82"/>
        <v>16610.775174380342</v>
      </c>
      <c r="J178" s="289">
        <f t="shared" si="82"/>
        <v>15075.474558934509</v>
      </c>
      <c r="K178" s="289">
        <f t="shared" si="82"/>
        <v>15365.539242274024</v>
      </c>
      <c r="L178" s="289">
        <f t="shared" si="82"/>
        <v>14797.103655283767</v>
      </c>
      <c r="M178" s="289">
        <f t="shared" si="82"/>
        <v>15307.934462852563</v>
      </c>
      <c r="N178" s="289">
        <f t="shared" si="82"/>
        <v>16323.606369124975</v>
      </c>
      <c r="O178" s="289">
        <f t="shared" si="82"/>
        <v>15262.439250880499</v>
      </c>
      <c r="P178" s="289">
        <f t="shared" si="82"/>
        <v>14873.491946982238</v>
      </c>
      <c r="Q178" s="289">
        <f t="shared" si="82"/>
        <v>14706.64561944213</v>
      </c>
      <c r="R178" s="289">
        <f t="shared" ref="R178:S178" si="83">IF(R124&gt;9,R151/R124*1000,"n.a.")</f>
        <v>14237.523109830629</v>
      </c>
      <c r="S178" s="289">
        <f t="shared" si="83"/>
        <v>15038.176665094035</v>
      </c>
      <c r="T178" s="289">
        <f t="shared" ref="T178:U178" si="84">IF(T124&gt;9,T151/T124*1000,"n.a.")</f>
        <v>14828.242951636987</v>
      </c>
      <c r="U178" s="289">
        <f t="shared" si="84"/>
        <v>14283.152162434746</v>
      </c>
      <c r="V178" s="289">
        <f t="shared" ref="V178" si="85">IF(V124&gt;9,V151/V124*1000,"n.a.")</f>
        <v>14030.352365011349</v>
      </c>
    </row>
    <row r="179" spans="1:22" x14ac:dyDescent="0.2">
      <c r="A179" s="1" t="s">
        <v>36</v>
      </c>
      <c r="B179" s="54" t="s">
        <v>285</v>
      </c>
      <c r="C179" s="289">
        <f t="shared" ref="C179:Q179" si="86">IF(C125&gt;9,C152/C125*1000,"n.a.")</f>
        <v>8488.1931103134502</v>
      </c>
      <c r="D179" s="289">
        <f t="shared" si="86"/>
        <v>9109.5852474435214</v>
      </c>
      <c r="E179" s="289">
        <f t="shared" si="86"/>
        <v>9586.08452647587</v>
      </c>
      <c r="F179" s="289">
        <f t="shared" si="86"/>
        <v>7841.6482949006413</v>
      </c>
      <c r="G179" s="289">
        <f t="shared" si="86"/>
        <v>8535.0544819623428</v>
      </c>
      <c r="H179" s="289">
        <f t="shared" si="86"/>
        <v>9448.0612909195279</v>
      </c>
      <c r="I179" s="289">
        <f t="shared" si="86"/>
        <v>9064.3309383231463</v>
      </c>
      <c r="J179" s="289">
        <f t="shared" si="86"/>
        <v>8734.2736849085122</v>
      </c>
      <c r="K179" s="289">
        <f t="shared" si="86"/>
        <v>8900.6457664219106</v>
      </c>
      <c r="L179" s="289">
        <f t="shared" si="86"/>
        <v>9518.9174702335822</v>
      </c>
      <c r="M179" s="289">
        <f t="shared" si="86"/>
        <v>10632.447206686844</v>
      </c>
      <c r="N179" s="289">
        <f t="shared" si="86"/>
        <v>10975.315693263696</v>
      </c>
      <c r="O179" s="289">
        <f t="shared" si="86"/>
        <v>10622.603341219454</v>
      </c>
      <c r="P179" s="289">
        <f t="shared" si="86"/>
        <v>10526.269159702881</v>
      </c>
      <c r="Q179" s="289">
        <f t="shared" si="86"/>
        <v>11169.871054022175</v>
      </c>
      <c r="R179" s="289">
        <f t="shared" ref="R179:S179" si="87">IF(R125&gt;9,R152/R125*1000,"n.a.")</f>
        <v>10961.902315018184</v>
      </c>
      <c r="S179" s="289">
        <f t="shared" si="87"/>
        <v>11484.97233344232</v>
      </c>
      <c r="T179" s="289">
        <f t="shared" ref="T179:U179" si="88">IF(T125&gt;9,T152/T125*1000,"n.a.")</f>
        <v>12374.076816985233</v>
      </c>
      <c r="U179" s="289">
        <f t="shared" si="88"/>
        <v>10432.41926089013</v>
      </c>
      <c r="V179" s="289">
        <f t="shared" ref="V179" si="89">IF(V125&gt;9,V152/V125*1000,"n.a.")</f>
        <v>10513.104988654906</v>
      </c>
    </row>
    <row r="180" spans="1:22" x14ac:dyDescent="0.2">
      <c r="A180" s="1" t="s">
        <v>37</v>
      </c>
      <c r="B180" t="s">
        <v>311</v>
      </c>
      <c r="C180" s="289">
        <f t="shared" ref="C180:Q180" si="90">IF(C126&gt;9,C153/C126*1000,"n.a.")</f>
        <v>10229.788612976339</v>
      </c>
      <c r="D180" s="289">
        <f t="shared" si="90"/>
        <v>10279.083963570971</v>
      </c>
      <c r="E180" s="289">
        <f t="shared" si="90"/>
        <v>10439.649310407593</v>
      </c>
      <c r="F180" s="289">
        <f t="shared" si="90"/>
        <v>11107.959891983211</v>
      </c>
      <c r="G180" s="289">
        <f t="shared" si="90"/>
        <v>11098.853993262484</v>
      </c>
      <c r="H180" s="289">
        <f t="shared" si="90"/>
        <v>11218.163321861679</v>
      </c>
      <c r="I180" s="289">
        <f t="shared" si="90"/>
        <v>11486.444816847445</v>
      </c>
      <c r="J180" s="289">
        <f t="shared" si="90"/>
        <v>11692.894483693157</v>
      </c>
      <c r="K180" s="289">
        <f t="shared" si="90"/>
        <v>12015.568050396492</v>
      </c>
      <c r="L180" s="289">
        <f t="shared" si="90"/>
        <v>12152.701907204579</v>
      </c>
      <c r="M180" s="289">
        <f t="shared" si="90"/>
        <v>12013.289722963216</v>
      </c>
      <c r="N180" s="289">
        <f t="shared" si="90"/>
        <v>12547.908443925508</v>
      </c>
      <c r="O180" s="289">
        <f t="shared" si="90"/>
        <v>12872.032831966902</v>
      </c>
      <c r="P180" s="289">
        <f t="shared" si="90"/>
        <v>12711.121219502535</v>
      </c>
      <c r="Q180" s="289">
        <f t="shared" si="90"/>
        <v>14077.623542043873</v>
      </c>
      <c r="R180" s="289">
        <f t="shared" ref="R180:S180" si="91">IF(R126&gt;9,R153/R126*1000,"n.a.")</f>
        <v>14301.527804768724</v>
      </c>
      <c r="S180" s="289">
        <f t="shared" si="91"/>
        <v>14939.176898999285</v>
      </c>
      <c r="T180" s="289">
        <f t="shared" ref="T180:U180" si="92">IF(T126&gt;9,T153/T126*1000,"n.a.")</f>
        <v>15413.331143656807</v>
      </c>
      <c r="U180" s="289">
        <f t="shared" si="92"/>
        <v>16048.850885868529</v>
      </c>
      <c r="V180" s="289">
        <f t="shared" ref="V180" si="93">IF(V126&gt;9,V153/V126*1000,"n.a.")</f>
        <v>16379.475572863306</v>
      </c>
    </row>
    <row r="181" spans="1:22" x14ac:dyDescent="0.2">
      <c r="A181" s="1" t="s">
        <v>38</v>
      </c>
      <c r="B181" t="s">
        <v>35</v>
      </c>
      <c r="C181" s="289">
        <f t="shared" ref="C181:Q181" si="94">IF(C127&gt;9,C154/C127*1000,"n.a.")</f>
        <v>8979.6013686478418</v>
      </c>
      <c r="D181" s="289">
        <f t="shared" si="94"/>
        <v>8935.4142166699203</v>
      </c>
      <c r="E181" s="289">
        <f t="shared" si="94"/>
        <v>9571.8277740475132</v>
      </c>
      <c r="F181" s="289">
        <f t="shared" si="94"/>
        <v>9357.4504532158389</v>
      </c>
      <c r="G181" s="289">
        <f t="shared" si="94"/>
        <v>9657.8971426217977</v>
      </c>
      <c r="H181" s="289">
        <f t="shared" si="94"/>
        <v>9436.9003917319387</v>
      </c>
      <c r="I181" s="289">
        <f t="shared" si="94"/>
        <v>9490.8590201772713</v>
      </c>
      <c r="J181" s="289">
        <f t="shared" si="94"/>
        <v>9502.866213511541</v>
      </c>
      <c r="K181" s="289">
        <f t="shared" si="94"/>
        <v>9510.1720381984342</v>
      </c>
      <c r="L181" s="289">
        <f t="shared" si="94"/>
        <v>9419.7461685235667</v>
      </c>
      <c r="M181" s="289">
        <f t="shared" si="94"/>
        <v>9988.6298224893308</v>
      </c>
      <c r="N181" s="289">
        <f t="shared" si="94"/>
        <v>10544.433834860054</v>
      </c>
      <c r="O181" s="289">
        <f t="shared" si="94"/>
        <v>11070.799384516533</v>
      </c>
      <c r="P181" s="289">
        <f t="shared" si="94"/>
        <v>11386.266344404952</v>
      </c>
      <c r="Q181" s="289">
        <f t="shared" si="94"/>
        <v>10846.696819320274</v>
      </c>
      <c r="R181" s="289">
        <f t="shared" ref="R181:S181" si="95">IF(R127&gt;9,R154/R127*1000,"n.a.")</f>
        <v>12173.681048034487</v>
      </c>
      <c r="S181" s="289">
        <f t="shared" si="95"/>
        <v>12474.684620832248</v>
      </c>
      <c r="T181" s="289">
        <f t="shared" ref="T181:U181" si="96">IF(T127&gt;9,T154/T127*1000,"n.a.")</f>
        <v>13198.329029508966</v>
      </c>
      <c r="U181" s="289">
        <f t="shared" si="96"/>
        <v>13110.288992797488</v>
      </c>
      <c r="V181" s="289">
        <f t="shared" ref="V181" si="97">IF(V127&gt;9,V154/V127*1000,"n.a.")</f>
        <v>13215.529746712789</v>
      </c>
    </row>
    <row r="182" spans="1:22" x14ac:dyDescent="0.2">
      <c r="A182" s="1" t="s">
        <v>40</v>
      </c>
      <c r="B182" t="s">
        <v>286</v>
      </c>
      <c r="C182" s="289">
        <f t="shared" ref="C182:Q182" si="98">IF(C128&gt;9,C155/C128*1000,"n.a.")</f>
        <v>9494.146578350259</v>
      </c>
      <c r="D182" s="289">
        <f t="shared" si="98"/>
        <v>9832.8679042546246</v>
      </c>
      <c r="E182" s="289">
        <f t="shared" si="98"/>
        <v>10177.057499117029</v>
      </c>
      <c r="F182" s="289">
        <f t="shared" si="98"/>
        <v>10264.997340853011</v>
      </c>
      <c r="G182" s="289">
        <f t="shared" si="98"/>
        <v>9104.3652479052125</v>
      </c>
      <c r="H182" s="289">
        <f t="shared" si="98"/>
        <v>9772.8765219401157</v>
      </c>
      <c r="I182" s="289">
        <f t="shared" si="98"/>
        <v>10414.620888433106</v>
      </c>
      <c r="J182" s="289">
        <f t="shared" si="98"/>
        <v>12500.345269675583</v>
      </c>
      <c r="K182" s="289">
        <f t="shared" si="98"/>
        <v>13254.440711361265</v>
      </c>
      <c r="L182" s="289">
        <f t="shared" si="98"/>
        <v>12694.943260786027</v>
      </c>
      <c r="M182" s="289">
        <f t="shared" si="98"/>
        <v>8342.0559901138877</v>
      </c>
      <c r="N182" s="289">
        <f t="shared" si="98"/>
        <v>9214.9535564848138</v>
      </c>
      <c r="O182" s="289">
        <f t="shared" si="98"/>
        <v>8947.5971752133446</v>
      </c>
      <c r="P182" s="289">
        <f t="shared" si="98"/>
        <v>8951.2196088625496</v>
      </c>
      <c r="Q182" s="289">
        <f t="shared" si="98"/>
        <v>8797.2980864235506</v>
      </c>
      <c r="R182" s="289">
        <f t="shared" ref="R182:S182" si="99">IF(R128&gt;9,R155/R128*1000,"n.a.")</f>
        <v>9298.0286132272231</v>
      </c>
      <c r="S182" s="289">
        <f t="shared" si="99"/>
        <v>10680.003191166375</v>
      </c>
      <c r="T182" s="289">
        <f t="shared" ref="T182:U182" si="100">IF(T128&gt;9,T155/T128*1000,"n.a.")</f>
        <v>10429.085043231011</v>
      </c>
      <c r="U182" s="289">
        <f t="shared" si="100"/>
        <v>10935.935021611154</v>
      </c>
      <c r="V182" s="289">
        <f t="shared" ref="V182" si="101">IF(V128&gt;9,V155/V128*1000,"n.a.")</f>
        <v>12494.915377127374</v>
      </c>
    </row>
    <row r="183" spans="1:22" x14ac:dyDescent="0.2">
      <c r="A183" s="1" t="s">
        <v>287</v>
      </c>
      <c r="B183" t="s">
        <v>288</v>
      </c>
      <c r="C183" s="289">
        <f t="shared" ref="C183:Q183" si="102">IF(C129&gt;9,C156/C129*1000,"n.a.")</f>
        <v>12723.245096593748</v>
      </c>
      <c r="D183" s="289">
        <f t="shared" si="102"/>
        <v>11344.272679533626</v>
      </c>
      <c r="E183" s="289">
        <f t="shared" si="102"/>
        <v>9202.028858502792</v>
      </c>
      <c r="F183" s="289">
        <f t="shared" si="102"/>
        <v>7726.0075424107554</v>
      </c>
      <c r="G183" s="289">
        <f t="shared" si="102"/>
        <v>9657.2561159606539</v>
      </c>
      <c r="H183" s="289">
        <f t="shared" si="102"/>
        <v>10051.476188990038</v>
      </c>
      <c r="I183" s="289">
        <f t="shared" si="102"/>
        <v>11776.190218558851</v>
      </c>
      <c r="J183" s="289">
        <f t="shared" si="102"/>
        <v>13717.145972341297</v>
      </c>
      <c r="K183" s="289">
        <f t="shared" si="102"/>
        <v>13961.131387034295</v>
      </c>
      <c r="L183" s="289">
        <f t="shared" si="102"/>
        <v>14680.091008074252</v>
      </c>
      <c r="M183" s="289">
        <f t="shared" si="102"/>
        <v>15779.42616082888</v>
      </c>
      <c r="N183" s="289">
        <f t="shared" si="102"/>
        <v>13858.063518477011</v>
      </c>
      <c r="O183" s="289">
        <f t="shared" si="102"/>
        <v>14655.744250931639</v>
      </c>
      <c r="P183" s="289">
        <f t="shared" si="102"/>
        <v>12782.560011855086</v>
      </c>
      <c r="Q183" s="289">
        <f t="shared" si="102"/>
        <v>13063.631128542151</v>
      </c>
      <c r="R183" s="289">
        <f t="shared" ref="R183:S183" si="103">IF(R129&gt;9,R156/R129*1000,"n.a.")</f>
        <v>13304.903092810973</v>
      </c>
      <c r="S183" s="289">
        <f t="shared" si="103"/>
        <v>16874.389386759576</v>
      </c>
      <c r="T183" s="289">
        <f t="shared" ref="T183:U183" si="104">IF(T129&gt;9,T156/T129*1000,"n.a.")</f>
        <v>17230.235481319</v>
      </c>
      <c r="U183" s="289">
        <f t="shared" si="104"/>
        <v>17148.895763101373</v>
      </c>
      <c r="V183" s="289">
        <f t="shared" ref="V183" si="105">IF(V129&gt;9,V156/V129*1000,"n.a.")</f>
        <v>15463.193246822093</v>
      </c>
    </row>
    <row r="184" spans="1:22" x14ac:dyDescent="0.2">
      <c r="A184" s="1" t="s">
        <v>289</v>
      </c>
      <c r="B184" t="s">
        <v>290</v>
      </c>
      <c r="C184" s="289">
        <f t="shared" ref="C184:Q184" si="106">IF(C130&gt;9,C157/C130*1000,"n.a.")</f>
        <v>6618.2893389059</v>
      </c>
      <c r="D184" s="289">
        <f t="shared" si="106"/>
        <v>6235.9568343103056</v>
      </c>
      <c r="E184" s="289">
        <f t="shared" si="106"/>
        <v>5799.5914884337853</v>
      </c>
      <c r="F184" s="289">
        <f t="shared" si="106"/>
        <v>5961.6233077015177</v>
      </c>
      <c r="G184" s="289">
        <f t="shared" si="106"/>
        <v>5666.3642575483163</v>
      </c>
      <c r="H184" s="289">
        <f t="shared" si="106"/>
        <v>6239.6597295711026</v>
      </c>
      <c r="I184" s="289">
        <f t="shared" si="106"/>
        <v>6008.5064378928419</v>
      </c>
      <c r="J184" s="289">
        <f t="shared" si="106"/>
        <v>6265.5388617022518</v>
      </c>
      <c r="K184" s="289">
        <f t="shared" si="106"/>
        <v>6187.2675925455378</v>
      </c>
      <c r="L184" s="289">
        <f t="shared" si="106"/>
        <v>6636.1268835618575</v>
      </c>
      <c r="M184" s="289">
        <f t="shared" si="106"/>
        <v>7175.2859940945427</v>
      </c>
      <c r="N184" s="289">
        <f t="shared" si="106"/>
        <v>7536.262136014273</v>
      </c>
      <c r="O184" s="289">
        <f t="shared" si="106"/>
        <v>6851.044558205057</v>
      </c>
      <c r="P184" s="289">
        <f t="shared" si="106"/>
        <v>7024.6527906213532</v>
      </c>
      <c r="Q184" s="289">
        <f t="shared" si="106"/>
        <v>7446.5165935780706</v>
      </c>
      <c r="R184" s="289">
        <f t="shared" ref="R184:S184" si="107">IF(R130&gt;9,R157/R130*1000,"n.a.")</f>
        <v>8080.4371800950375</v>
      </c>
      <c r="S184" s="289">
        <f t="shared" si="107"/>
        <v>9252.9927650683367</v>
      </c>
      <c r="T184" s="289">
        <f t="shared" ref="T184:U184" si="108">IF(T130&gt;9,T157/T130*1000,"n.a.")</f>
        <v>10964.411123719257</v>
      </c>
      <c r="U184" s="289">
        <f t="shared" si="108"/>
        <v>10415.636106162872</v>
      </c>
      <c r="V184" s="289">
        <f t="shared" ref="V184" si="109">IF(V130&gt;9,V157/V130*1000,"n.a.")</f>
        <v>10120.933220916651</v>
      </c>
    </row>
    <row r="185" spans="1:22" x14ac:dyDescent="0.2">
      <c r="A185" s="1" t="s">
        <v>291</v>
      </c>
      <c r="B185" t="s">
        <v>312</v>
      </c>
      <c r="C185" s="289">
        <f t="shared" ref="C185:Q185" si="110">IF(C131&gt;9,C158/C131*1000,"n.a.")</f>
        <v>1479.4599083797918</v>
      </c>
      <c r="D185" s="289">
        <f t="shared" si="110"/>
        <v>1584.5273851007355</v>
      </c>
      <c r="E185" s="289">
        <f t="shared" si="110"/>
        <v>1606.8987094634811</v>
      </c>
      <c r="F185" s="289">
        <f t="shared" si="110"/>
        <v>2127.6300142940495</v>
      </c>
      <c r="G185" s="289" t="str">
        <f t="shared" si="110"/>
        <v>n.a.</v>
      </c>
      <c r="H185" s="289" t="str">
        <f t="shared" si="110"/>
        <v>n.a.</v>
      </c>
      <c r="I185" s="289" t="str">
        <f t="shared" si="110"/>
        <v>n.a.</v>
      </c>
      <c r="J185" s="289" t="str">
        <f t="shared" si="110"/>
        <v>n.a.</v>
      </c>
      <c r="K185" s="289" t="str">
        <f t="shared" si="110"/>
        <v>n.a.</v>
      </c>
      <c r="L185" s="289" t="str">
        <f t="shared" si="110"/>
        <v>n.a.</v>
      </c>
      <c r="M185" s="289" t="str">
        <f t="shared" si="110"/>
        <v>n.a.</v>
      </c>
      <c r="N185" s="289" t="str">
        <f t="shared" si="110"/>
        <v>n.a.</v>
      </c>
      <c r="O185" s="289" t="str">
        <f t="shared" si="110"/>
        <v>n.a.</v>
      </c>
      <c r="P185" s="289" t="str">
        <f t="shared" si="110"/>
        <v>n.a.</v>
      </c>
      <c r="Q185" s="289" t="str">
        <f t="shared" si="110"/>
        <v>n.a.</v>
      </c>
      <c r="R185" s="289" t="str">
        <f t="shared" ref="R185:S185" si="111">IF(R131&gt;9,R158/R131*1000,"n.a.")</f>
        <v>n.a.</v>
      </c>
      <c r="S185" s="289" t="str">
        <f t="shared" si="111"/>
        <v>n.a.</v>
      </c>
      <c r="T185" s="289" t="str">
        <f t="shared" ref="T185:U185" si="112">IF(T131&gt;9,T158/T131*1000,"n.a.")</f>
        <v>n.a.</v>
      </c>
      <c r="U185" s="289" t="str">
        <f t="shared" si="112"/>
        <v>n.a.</v>
      </c>
      <c r="V185" s="289" t="str">
        <f t="shared" ref="V185" si="113">IF(V131&gt;9,V158/V131*1000,"n.a.")</f>
        <v>n.a.</v>
      </c>
    </row>
    <row r="186" spans="1:22" x14ac:dyDescent="0.2">
      <c r="A186" s="1" t="s">
        <v>313</v>
      </c>
      <c r="B186" t="s">
        <v>314</v>
      </c>
      <c r="C186" s="289" t="str">
        <f t="shared" ref="C186:Q186" si="114">IF(C132&gt;9,C159/C132*1000,"n.a.")</f>
        <v>n.a.</v>
      </c>
      <c r="D186" s="289" t="str">
        <f t="shared" si="114"/>
        <v>n.a.</v>
      </c>
      <c r="E186" s="289" t="str">
        <f t="shared" si="114"/>
        <v>n.a.</v>
      </c>
      <c r="F186" s="289" t="str">
        <f t="shared" si="114"/>
        <v>n.a.</v>
      </c>
      <c r="G186" s="289" t="str">
        <f t="shared" si="114"/>
        <v>n.a.</v>
      </c>
      <c r="H186" s="289" t="str">
        <f t="shared" si="114"/>
        <v>n.a.</v>
      </c>
      <c r="I186" s="289" t="str">
        <f t="shared" si="114"/>
        <v>n.a.</v>
      </c>
      <c r="J186" s="289" t="str">
        <f t="shared" si="114"/>
        <v>n.a.</v>
      </c>
      <c r="K186" s="289">
        <f t="shared" si="114"/>
        <v>13151.799722238413</v>
      </c>
      <c r="L186" s="289">
        <f t="shared" si="114"/>
        <v>14914.851115453022</v>
      </c>
      <c r="M186" s="289">
        <f t="shared" si="114"/>
        <v>15156.990896368132</v>
      </c>
      <c r="N186" s="289">
        <f t="shared" si="114"/>
        <v>14454.333093230232</v>
      </c>
      <c r="O186" s="289">
        <f t="shared" si="114"/>
        <v>14015.681146972229</v>
      </c>
      <c r="P186" s="289">
        <f t="shared" si="114"/>
        <v>12875.401789302698</v>
      </c>
      <c r="Q186" s="289">
        <f t="shared" si="114"/>
        <v>14484.470736162237</v>
      </c>
      <c r="R186" s="289">
        <f t="shared" ref="R186:S186" si="115">IF(R132&gt;9,R159/R132*1000,"n.a.")</f>
        <v>14633.129387575607</v>
      </c>
      <c r="S186" s="289">
        <f t="shared" si="115"/>
        <v>15833.819932566734</v>
      </c>
      <c r="T186" s="289">
        <f t="shared" ref="T186:U186" si="116">IF(T132&gt;9,T159/T132*1000,"n.a.")</f>
        <v>15022.023653809758</v>
      </c>
      <c r="U186" s="289">
        <f t="shared" si="116"/>
        <v>16488.919470784997</v>
      </c>
      <c r="V186" s="289">
        <f t="shared" ref="V186" si="117">IF(V132&gt;9,V159/V132*1000,"n.a.")</f>
        <v>17702.90921752439</v>
      </c>
    </row>
    <row r="187" spans="1:22" s="58" customFormat="1" ht="20.100000000000001" customHeight="1" x14ac:dyDescent="0.2">
      <c r="A187" s="55"/>
      <c r="B187" s="56" t="s">
        <v>3</v>
      </c>
      <c r="C187" s="57">
        <f t="shared" ref="C187:Q187" si="118">IF(C133&gt;9,C160/C133*1000,"n.a.")</f>
        <v>8878.6246085935472</v>
      </c>
      <c r="D187" s="57">
        <f t="shared" si="118"/>
        <v>9213.1956166950804</v>
      </c>
      <c r="E187" s="57">
        <f t="shared" si="118"/>
        <v>9400.6522460383949</v>
      </c>
      <c r="F187" s="57">
        <f t="shared" si="118"/>
        <v>9707.3679061646053</v>
      </c>
      <c r="G187" s="57">
        <f t="shared" si="118"/>
        <v>9820.9354226989672</v>
      </c>
      <c r="H187" s="57">
        <f t="shared" si="118"/>
        <v>9817.6197747049573</v>
      </c>
      <c r="I187" s="57">
        <f t="shared" si="118"/>
        <v>10078.053452173155</v>
      </c>
      <c r="J187" s="57">
        <f t="shared" si="118"/>
        <v>10350.612247571065</v>
      </c>
      <c r="K187" s="57">
        <f t="shared" si="118"/>
        <v>10617.219490119876</v>
      </c>
      <c r="L187" s="57">
        <f t="shared" si="118"/>
        <v>10718.736370171602</v>
      </c>
      <c r="M187" s="57">
        <f t="shared" si="118"/>
        <v>10704.575342372667</v>
      </c>
      <c r="N187" s="57">
        <f t="shared" si="118"/>
        <v>11045.984459300573</v>
      </c>
      <c r="O187" s="57">
        <f t="shared" si="118"/>
        <v>11294.08666786808</v>
      </c>
      <c r="P187" s="57">
        <f t="shared" si="118"/>
        <v>11200.027621306494</v>
      </c>
      <c r="Q187" s="57">
        <f t="shared" si="118"/>
        <v>12033.240699049487</v>
      </c>
      <c r="R187" s="57">
        <f t="shared" ref="R187:S187" si="119">IF(R133&gt;9,R160/R133*1000,"n.a.")</f>
        <v>12439.896550314381</v>
      </c>
      <c r="S187" s="57">
        <f t="shared" si="119"/>
        <v>13127.988026512721</v>
      </c>
      <c r="T187" s="57">
        <f t="shared" ref="T187:U187" si="120">IF(T133&gt;9,T160/T133*1000,"n.a.")</f>
        <v>13716.587283561641</v>
      </c>
      <c r="U187" s="57">
        <f t="shared" si="120"/>
        <v>13838.510462089986</v>
      </c>
      <c r="V187" s="57">
        <f t="shared" ref="V187" si="121">IF(V133&gt;9,V160/V133*1000,"n.a.")</f>
        <v>13999.425601710574</v>
      </c>
    </row>
    <row r="188" spans="1:22" x14ac:dyDescent="0.2">
      <c r="A188" s="98" t="s">
        <v>309</v>
      </c>
      <c r="B188" s="53"/>
      <c r="C188" s="53"/>
      <c r="D188" s="53"/>
      <c r="E188" s="53"/>
      <c r="F188" s="53"/>
      <c r="G188" s="53"/>
      <c r="H188" s="53"/>
      <c r="I188" s="53"/>
      <c r="J188" s="53"/>
      <c r="K188" s="53"/>
      <c r="L188" s="53"/>
      <c r="M188" s="53"/>
      <c r="N188" s="53"/>
      <c r="O188" s="53"/>
      <c r="P188" s="33"/>
      <c r="Q188" s="33"/>
      <c r="R188" s="33"/>
      <c r="S188" s="33"/>
      <c r="T188" s="33"/>
      <c r="U188" s="33"/>
      <c r="V188" s="33"/>
    </row>
    <row r="190" spans="1:22" s="23" customFormat="1" ht="20.100000000000001" customHeight="1" x14ac:dyDescent="0.2">
      <c r="A190" s="178" t="str">
        <f>Index!A53</f>
        <v>Table 3t     Employment by industry, average real wage and salary rates, Palau citizens, FY2000-FY2019</v>
      </c>
    </row>
    <row r="191" spans="1:22" s="23" customFormat="1" ht="20.100000000000001" customHeight="1" x14ac:dyDescent="0.2">
      <c r="A191" s="13"/>
      <c r="B191" s="408" t="s">
        <v>3512</v>
      </c>
      <c r="C191" s="34" t="str">
        <f t="shared" ref="C191:Q191" si="122">C110</f>
        <v>FY00</v>
      </c>
      <c r="D191" s="34" t="str">
        <f t="shared" si="122"/>
        <v>FY01</v>
      </c>
      <c r="E191" s="34" t="str">
        <f t="shared" si="122"/>
        <v>FY02</v>
      </c>
      <c r="F191" s="34" t="str">
        <f t="shared" si="122"/>
        <v>FY03</v>
      </c>
      <c r="G191" s="34" t="str">
        <f t="shared" si="122"/>
        <v>FY04</v>
      </c>
      <c r="H191" s="34" t="str">
        <f t="shared" si="122"/>
        <v>FY05</v>
      </c>
      <c r="I191" s="34" t="str">
        <f t="shared" si="122"/>
        <v>FY06</v>
      </c>
      <c r="J191" s="34" t="str">
        <f t="shared" si="122"/>
        <v>FY07</v>
      </c>
      <c r="K191" s="34" t="str">
        <f t="shared" si="122"/>
        <v>FY08</v>
      </c>
      <c r="L191" s="34" t="str">
        <f t="shared" si="122"/>
        <v>FY09</v>
      </c>
      <c r="M191" s="34" t="str">
        <f t="shared" si="122"/>
        <v>FY10</v>
      </c>
      <c r="N191" s="34" t="str">
        <f t="shared" si="122"/>
        <v>FY11</v>
      </c>
      <c r="O191" s="34" t="str">
        <f t="shared" si="122"/>
        <v>FY12</v>
      </c>
      <c r="P191" s="34" t="str">
        <f t="shared" si="122"/>
        <v>FY13</v>
      </c>
      <c r="Q191" s="34" t="str">
        <f t="shared" si="122"/>
        <v>FY14</v>
      </c>
      <c r="R191" s="34" t="str">
        <f t="shared" ref="R191:S191" si="123">R110</f>
        <v>FY15</v>
      </c>
      <c r="S191" s="34" t="str">
        <f t="shared" si="123"/>
        <v>FY16</v>
      </c>
      <c r="T191" s="34" t="str">
        <f t="shared" ref="T191:U191" si="124">T110</f>
        <v>FY17</v>
      </c>
      <c r="U191" s="34" t="str">
        <f t="shared" si="124"/>
        <v>FY18</v>
      </c>
      <c r="V191" s="34" t="str">
        <f t="shared" ref="V191" si="125">V110</f>
        <v>FY19</v>
      </c>
    </row>
    <row r="192" spans="1:22" x14ac:dyDescent="0.2">
      <c r="A192" s="1" t="s">
        <v>272</v>
      </c>
      <c r="B192" t="s">
        <v>273</v>
      </c>
      <c r="C192" s="289" t="str">
        <f>IF(ISNUMBER(C165)=TRUE,IF(C165&gt;0,C165/NAgni!C$57*100,"n.a."),"n.a.")</f>
        <v>n.a.</v>
      </c>
      <c r="D192" s="289">
        <f>IF(ISNUMBER(D165)=TRUE,IF(D165&gt;0,D165/NAgni!D$57*100,"n.a."),"n.a.")</f>
        <v>4180.791920175363</v>
      </c>
      <c r="E192" s="289">
        <f>IF(ISNUMBER(E165)=TRUE,IF(E165&gt;0,E165/NAgni!E$57*100,"n.a."),"n.a.")</f>
        <v>5348.3106701598472</v>
      </c>
      <c r="F192" s="289">
        <f>IF(ISNUMBER(F165)=TRUE,IF(F165&gt;0,F165/NAgni!F$57*100,"n.a."),"n.a.")</f>
        <v>2125.9998612117142</v>
      </c>
      <c r="G192" s="289">
        <f>IF(ISNUMBER(G165)=TRUE,IF(G165&gt;0,G165/NAgni!G$57*100,"n.a."),"n.a.")</f>
        <v>2773.1096116534109</v>
      </c>
      <c r="H192" s="289">
        <f>IF(ISNUMBER(H165)=TRUE,IF(H165&gt;0,H165/NAgni!H$57*100,"n.a."),"n.a.")</f>
        <v>2922.5093693241065</v>
      </c>
      <c r="I192" s="289">
        <f>IF(ISNUMBER(I165)=TRUE,IF(I165&gt;0,I165/NAgni!I$57*100,"n.a."),"n.a.")</f>
        <v>2624.6871053922123</v>
      </c>
      <c r="J192" s="289">
        <f>IF(ISNUMBER(J165)=TRUE,IF(J165&gt;0,J165/NAgni!J$57*100,"n.a."),"n.a.")</f>
        <v>2319.6636375581511</v>
      </c>
      <c r="K192" s="289">
        <f>IF(ISNUMBER(K165)=TRUE,IF(K165&gt;0,K165/NAgni!K$57*100,"n.a."),"n.a.")</f>
        <v>3334.9054757995473</v>
      </c>
      <c r="L192" s="289">
        <f>IF(ISNUMBER(L165)=TRUE,IF(L165&gt;0,L165/NAgni!L$57*100,"n.a."),"n.a.")</f>
        <v>4094.6037928713699</v>
      </c>
      <c r="M192" s="289">
        <f>IF(ISNUMBER(M165)=TRUE,IF(M165&gt;0,M165/NAgni!M$57*100,"n.a."),"n.a.")</f>
        <v>4242.1463019663752</v>
      </c>
      <c r="N192" s="289">
        <f>IF(ISNUMBER(N165)=TRUE,IF(N165&gt;0,N165/NAgni!N$57*100,"n.a."),"n.a.")</f>
        <v>3523.4959280421676</v>
      </c>
      <c r="O192" s="289">
        <f>IF(ISNUMBER(O165)=TRUE,IF(O165&gt;0,O165/NAgni!O$57*100,"n.a."),"n.a.")</f>
        <v>2852.6306510458412</v>
      </c>
      <c r="P192" s="289">
        <f>IF(ISNUMBER(P165)=TRUE,IF(P165&gt;0,P165/NAgni!P$57*100,"n.a."),"n.a.")</f>
        <v>3061.1675597567264</v>
      </c>
      <c r="Q192" s="289">
        <f>IF(ISNUMBER(Q165)=TRUE,IF(Q165&gt;0,Q165/NAgni!Q$57*100,"n.a."),"n.a.")</f>
        <v>2786.9033857751774</v>
      </c>
      <c r="R192" s="289">
        <f>IF(ISNUMBER(R165)=TRUE,IF(R165&gt;0,R165/NAgni!R$57*100,"n.a."),"n.a.")</f>
        <v>2943.6135134405163</v>
      </c>
      <c r="S192" s="289">
        <f>IF(ISNUMBER(S165)=TRUE,IF(S165&gt;0,S165/NAgni!S$57*100,"n.a."),"n.a.")</f>
        <v>2652.9726601374987</v>
      </c>
      <c r="T192" s="289">
        <f>IF(ISNUMBER(T165)=TRUE,IF(T165&gt;0,T165/NAgni!T$57*100,"n.a."),"n.a.")</f>
        <v>3288.7946189044947</v>
      </c>
      <c r="U192" s="289">
        <f>IF(ISNUMBER(U165)=TRUE,IF(U165&gt;0,U165/NAgni!U$57*100,"n.a."),"n.a.")</f>
        <v>3809.3434071785678</v>
      </c>
      <c r="V192" s="289">
        <f>IF(ISNUMBER(V165)=TRUE,IF(V165&gt;0,V165/NAgni!V$57*100,"n.a."),"n.a.")</f>
        <v>3228.8541949096875</v>
      </c>
    </row>
    <row r="193" spans="1:22" x14ac:dyDescent="0.2">
      <c r="A193" s="1" t="s">
        <v>274</v>
      </c>
      <c r="B193" s="33" t="s">
        <v>275</v>
      </c>
      <c r="C193" s="289">
        <f>IF(ISNUMBER(C166)=TRUE,IF(C166&gt;0,C166/NAgni!C$57*100,"n.a."),"n.a.")</f>
        <v>7087.6604171030776</v>
      </c>
      <c r="D193" s="289">
        <f>IF(ISNUMBER(D166)=TRUE,IF(D166&gt;0,D166/NAgni!D$57*100,"n.a."),"n.a.")</f>
        <v>7175.8405167163501</v>
      </c>
      <c r="E193" s="289">
        <f>IF(ISNUMBER(E166)=TRUE,IF(E166&gt;0,E166/NAgni!E$57*100,"n.a."),"n.a.")</f>
        <v>6765.3351484980849</v>
      </c>
      <c r="F193" s="289">
        <f>IF(ISNUMBER(F166)=TRUE,IF(F166&gt;0,F166/NAgni!F$57*100,"n.a."),"n.a.")</f>
        <v>7315.5815086470366</v>
      </c>
      <c r="G193" s="289">
        <f>IF(ISNUMBER(G166)=TRUE,IF(G166&gt;0,G166/NAgni!G$57*100,"n.a."),"n.a.")</f>
        <v>7462.1540485275091</v>
      </c>
      <c r="H193" s="289">
        <f>IF(ISNUMBER(H166)=TRUE,IF(H166&gt;0,H166/NAgni!H$57*100,"n.a."),"n.a.")</f>
        <v>7365.6560412147601</v>
      </c>
      <c r="I193" s="289">
        <f>IF(ISNUMBER(I166)=TRUE,IF(I166&gt;0,I166/NAgni!I$57*100,"n.a."),"n.a.")</f>
        <v>7203.9887562575632</v>
      </c>
      <c r="J193" s="289">
        <f>IF(ISNUMBER(J166)=TRUE,IF(J166&gt;0,J166/NAgni!J$57*100,"n.a."),"n.a.")</f>
        <v>7236.8129968223157</v>
      </c>
      <c r="K193" s="289">
        <f>IF(ISNUMBER(K166)=TRUE,IF(K166&gt;0,K166/NAgni!K$57*100,"n.a."),"n.a.")</f>
        <v>6187.5101363286676</v>
      </c>
      <c r="L193" s="289">
        <f>IF(ISNUMBER(L166)=TRUE,IF(L166&gt;0,L166/NAgni!L$57*100,"n.a."),"n.a.")</f>
        <v>5199.7451616936851</v>
      </c>
      <c r="M193" s="289">
        <f>IF(ISNUMBER(M166)=TRUE,IF(M166&gt;0,M166/NAgni!M$57*100,"n.a."),"n.a.")</f>
        <v>4855.9663419474982</v>
      </c>
      <c r="N193" s="289">
        <f>IF(ISNUMBER(N166)=TRUE,IF(N166&gt;0,N166/NAgni!N$57*100,"n.a."),"n.a.")</f>
        <v>5450.9746782001639</v>
      </c>
      <c r="O193" s="289">
        <f>IF(ISNUMBER(O166)=TRUE,IF(O166&gt;0,O166/NAgni!O$57*100,"n.a."),"n.a.")</f>
        <v>5632.3891409742228</v>
      </c>
      <c r="P193" s="289">
        <f>IF(ISNUMBER(P166)=TRUE,IF(P166&gt;0,P166/NAgni!P$57*100,"n.a."),"n.a.")</f>
        <v>5863.3309531624955</v>
      </c>
      <c r="Q193" s="289">
        <f>IF(ISNUMBER(Q166)=TRUE,IF(Q166&gt;0,Q166/NAgni!Q$57*100,"n.a."),"n.a.")</f>
        <v>6044.464199026319</v>
      </c>
      <c r="R193" s="289">
        <f>IF(ISNUMBER(R166)=TRUE,IF(R166&gt;0,R166/NAgni!R$57*100,"n.a."),"n.a.")</f>
        <v>6013.0688259523367</v>
      </c>
      <c r="S193" s="289">
        <f>IF(ISNUMBER(S166)=TRUE,IF(S166&gt;0,S166/NAgni!S$57*100,"n.a."),"n.a.")</f>
        <v>6650.407863691069</v>
      </c>
      <c r="T193" s="289">
        <f>IF(ISNUMBER(T166)=TRUE,IF(T166&gt;0,T166/NAgni!T$57*100,"n.a."),"n.a.")</f>
        <v>6955.2076239791886</v>
      </c>
      <c r="U193" s="289">
        <f>IF(ISNUMBER(U166)=TRUE,IF(U166&gt;0,U166/NAgni!U$57*100,"n.a."),"n.a.")</f>
        <v>6196.1755307852827</v>
      </c>
      <c r="V193" s="289">
        <f>IF(ISNUMBER(V166)=TRUE,IF(V166&gt;0,V166/NAgni!V$57*100,"n.a."),"n.a.")</f>
        <v>6198.1045928600279</v>
      </c>
    </row>
    <row r="194" spans="1:22" x14ac:dyDescent="0.2">
      <c r="A194" s="1" t="s">
        <v>19</v>
      </c>
      <c r="B194" s="33" t="s">
        <v>276</v>
      </c>
      <c r="C194" s="289">
        <f>IF(ISNUMBER(C167)=TRUE,IF(C167&gt;0,C167/NAgni!C$57*100,"n.a."),"n.a.")</f>
        <v>12910.262432201225</v>
      </c>
      <c r="D194" s="289">
        <f>IF(ISNUMBER(D167)=TRUE,IF(D167&gt;0,D167/NAgni!D$57*100,"n.a."),"n.a.")</f>
        <v>13421.306124904493</v>
      </c>
      <c r="E194" s="289">
        <f>IF(ISNUMBER(E167)=TRUE,IF(E167&gt;0,E167/NAgni!E$57*100,"n.a."),"n.a.")</f>
        <v>13225.102002539392</v>
      </c>
      <c r="F194" s="289">
        <f>IF(ISNUMBER(F167)=TRUE,IF(F167&gt;0,F167/NAgni!F$57*100,"n.a."),"n.a.")</f>
        <v>11965.30953225902</v>
      </c>
      <c r="G194" s="289">
        <f>IF(ISNUMBER(G167)=TRUE,IF(G167&gt;0,G167/NAgni!G$57*100,"n.a."),"n.a.")</f>
        <v>11809.178892518334</v>
      </c>
      <c r="H194" s="289">
        <f>IF(ISNUMBER(H167)=TRUE,IF(H167&gt;0,H167/NAgni!H$57*100,"n.a."),"n.a.")</f>
        <v>11272.841561904452</v>
      </c>
      <c r="I194" s="289">
        <f>IF(ISNUMBER(I167)=TRUE,IF(I167&gt;0,I167/NAgni!I$57*100,"n.a."),"n.a.")</f>
        <v>11238.889964460328</v>
      </c>
      <c r="J194" s="289">
        <f>IF(ISNUMBER(J167)=TRUE,IF(J167&gt;0,J167/NAgni!J$57*100,"n.a."),"n.a.")</f>
        <v>12124.648108608391</v>
      </c>
      <c r="K194" s="289">
        <f>IF(ISNUMBER(K167)=TRUE,IF(K167&gt;0,K167/NAgni!K$57*100,"n.a."),"n.a.")</f>
        <v>10330.596933586374</v>
      </c>
      <c r="L194" s="289">
        <f>IF(ISNUMBER(L167)=TRUE,IF(L167&gt;0,L167/NAgni!L$57*100,"n.a."),"n.a.")</f>
        <v>9873.3484751717697</v>
      </c>
      <c r="M194" s="289">
        <f>IF(ISNUMBER(M167)=TRUE,IF(M167&gt;0,M167/NAgni!M$57*100,"n.a."),"n.a.")</f>
        <v>9613.8513280706356</v>
      </c>
      <c r="N194" s="289">
        <f>IF(ISNUMBER(N167)=TRUE,IF(N167&gt;0,N167/NAgni!N$57*100,"n.a."),"n.a.")</f>
        <v>9382.8903373261874</v>
      </c>
      <c r="O194" s="289">
        <f>IF(ISNUMBER(O167)=TRUE,IF(O167&gt;0,O167/NAgni!O$57*100,"n.a."),"n.a.")</f>
        <v>7899.2073606349022</v>
      </c>
      <c r="P194" s="289">
        <f>IF(ISNUMBER(P167)=TRUE,IF(P167&gt;0,P167/NAgni!P$57*100,"n.a."),"n.a.")</f>
        <v>7380.1624307708589</v>
      </c>
      <c r="Q194" s="289">
        <f>IF(ISNUMBER(Q167)=TRUE,IF(Q167&gt;0,Q167/NAgni!Q$57*100,"n.a."),"n.a.")</f>
        <v>7741.1911487591906</v>
      </c>
      <c r="R194" s="289">
        <f>IF(ISNUMBER(R167)=TRUE,IF(R167&gt;0,R167/NAgni!R$57*100,"n.a."),"n.a.")</f>
        <v>8306.9386121938533</v>
      </c>
      <c r="S194" s="289">
        <f>IF(ISNUMBER(S167)=TRUE,IF(S167&gt;0,S167/NAgni!S$57*100,"n.a."),"n.a.")</f>
        <v>10523.178116885381</v>
      </c>
      <c r="T194" s="289">
        <f>IF(ISNUMBER(T167)=TRUE,IF(T167&gt;0,T167/NAgni!T$57*100,"n.a."),"n.a.")</f>
        <v>14219.875769286884</v>
      </c>
      <c r="U194" s="289">
        <f>IF(ISNUMBER(U167)=TRUE,IF(U167&gt;0,U167/NAgni!U$57*100,"n.a."),"n.a.")</f>
        <v>13734.956448196059</v>
      </c>
      <c r="V194" s="289">
        <f>IF(ISNUMBER(V167)=TRUE,IF(V167&gt;0,V167/NAgni!V$57*100,"n.a."),"n.a.")</f>
        <v>12120.879942264362</v>
      </c>
    </row>
    <row r="195" spans="1:22" x14ac:dyDescent="0.2">
      <c r="A195" s="1" t="s">
        <v>20</v>
      </c>
      <c r="B195" t="s">
        <v>22</v>
      </c>
      <c r="C195" s="289">
        <f>IF(ISNUMBER(C168)=TRUE,IF(C168&gt;0,C168/NAgni!C$57*100,"n.a."),"n.a.")</f>
        <v>6362.9041237753745</v>
      </c>
      <c r="D195" s="289">
        <f>IF(ISNUMBER(D168)=TRUE,IF(D168&gt;0,D168/NAgni!D$57*100,"n.a."),"n.a.")</f>
        <v>10746.353177804358</v>
      </c>
      <c r="E195" s="289">
        <f>IF(ISNUMBER(E168)=TRUE,IF(E168&gt;0,E168/NAgni!E$57*100,"n.a."),"n.a.")</f>
        <v>10413.231268915169</v>
      </c>
      <c r="F195" s="289">
        <f>IF(ISNUMBER(F168)=TRUE,IF(F168&gt;0,F168/NAgni!F$57*100,"n.a."),"n.a.")</f>
        <v>8702.2862439620021</v>
      </c>
      <c r="G195" s="289">
        <f>IF(ISNUMBER(G168)=TRUE,IF(G168&gt;0,G168/NAgni!G$57*100,"n.a."),"n.a.")</f>
        <v>8211.2403956031649</v>
      </c>
      <c r="H195" s="289">
        <f>IF(ISNUMBER(H168)=TRUE,IF(H168&gt;0,H168/NAgni!H$57*100,"n.a."),"n.a.")</f>
        <v>8319.6344423877581</v>
      </c>
      <c r="I195" s="289">
        <f>IF(ISNUMBER(I168)=TRUE,IF(I168&gt;0,I168/NAgni!I$57*100,"n.a."),"n.a.")</f>
        <v>10754.686297335018</v>
      </c>
      <c r="J195" s="289">
        <f>IF(ISNUMBER(J168)=TRUE,IF(J168&gt;0,J168/NAgni!J$57*100,"n.a."),"n.a.")</f>
        <v>9050.5890726878442</v>
      </c>
      <c r="K195" s="289">
        <f>IF(ISNUMBER(K168)=TRUE,IF(K168&gt;0,K168/NAgni!K$57*100,"n.a."),"n.a.")</f>
        <v>8800.8091455869653</v>
      </c>
      <c r="L195" s="289">
        <f>IF(ISNUMBER(L168)=TRUE,IF(L168&gt;0,L168/NAgni!L$57*100,"n.a."),"n.a.")</f>
        <v>9902.5176811060483</v>
      </c>
      <c r="M195" s="289">
        <f>IF(ISNUMBER(M168)=TRUE,IF(M168&gt;0,M168/NAgni!M$57*100,"n.a."),"n.a.")</f>
        <v>10198.48178053332</v>
      </c>
      <c r="N195" s="289">
        <f>IF(ISNUMBER(N168)=TRUE,IF(N168&gt;0,N168/NAgni!N$57*100,"n.a."),"n.a.")</f>
        <v>10356.288003739093</v>
      </c>
      <c r="O195" s="289">
        <f>IF(ISNUMBER(O168)=TRUE,IF(O168&gt;0,O168/NAgni!O$57*100,"n.a."),"n.a.")</f>
        <v>8060.0829044434049</v>
      </c>
      <c r="P195" s="289">
        <f>IF(ISNUMBER(P168)=TRUE,IF(P168&gt;0,P168/NAgni!P$57*100,"n.a."),"n.a.")</f>
        <v>8140.9045901172203</v>
      </c>
      <c r="Q195" s="289">
        <f>IF(ISNUMBER(Q168)=TRUE,IF(Q168&gt;0,Q168/NAgni!Q$57*100,"n.a."),"n.a.")</f>
        <v>7763.6731410975499</v>
      </c>
      <c r="R195" s="289">
        <f>IF(ISNUMBER(R168)=TRUE,IF(R168&gt;0,R168/NAgni!R$57*100,"n.a."),"n.a.")</f>
        <v>7668.2046266304742</v>
      </c>
      <c r="S195" s="289">
        <f>IF(ISNUMBER(S168)=TRUE,IF(S168&gt;0,S168/NAgni!S$57*100,"n.a."),"n.a.")</f>
        <v>8950.1718299806689</v>
      </c>
      <c r="T195" s="289">
        <f>IF(ISNUMBER(T168)=TRUE,IF(T168&gt;0,T168/NAgni!T$57*100,"n.a."),"n.a.")</f>
        <v>9293.600763716091</v>
      </c>
      <c r="U195" s="289">
        <f>IF(ISNUMBER(U168)=TRUE,IF(U168&gt;0,U168/NAgni!U$57*100,"n.a."),"n.a.")</f>
        <v>9170.1061688678074</v>
      </c>
      <c r="V195" s="289">
        <f>IF(ISNUMBER(V168)=TRUE,IF(V168&gt;0,V168/NAgni!V$57*100,"n.a."),"n.a.")</f>
        <v>8248.1948351667816</v>
      </c>
    </row>
    <row r="196" spans="1:22" x14ac:dyDescent="0.2">
      <c r="A196" s="1" t="s">
        <v>21</v>
      </c>
      <c r="B196" t="s">
        <v>277</v>
      </c>
      <c r="C196" s="289">
        <f>IF(ISNUMBER(C169)=TRUE,IF(C169&gt;0,C169/NAgni!C$57*100,"n.a."),"n.a.")</f>
        <v>15735.964284095558</v>
      </c>
      <c r="D196" s="289">
        <f>IF(ISNUMBER(D169)=TRUE,IF(D169&gt;0,D169/NAgni!D$57*100,"n.a."),"n.a.")</f>
        <v>16473.562913174967</v>
      </c>
      <c r="E196" s="289">
        <f>IF(ISNUMBER(E169)=TRUE,IF(E169&gt;0,E169/NAgni!E$57*100,"n.a."),"n.a.")</f>
        <v>16379.208090383265</v>
      </c>
      <c r="F196" s="289">
        <f>IF(ISNUMBER(F169)=TRUE,IF(F169&gt;0,F169/NAgni!F$57*100,"n.a."),"n.a.")</f>
        <v>17209.393207599467</v>
      </c>
      <c r="G196" s="289">
        <f>IF(ISNUMBER(G169)=TRUE,IF(G169&gt;0,G169/NAgni!G$57*100,"n.a."),"n.a.")</f>
        <v>17180.222919506956</v>
      </c>
      <c r="H196" s="289">
        <f>IF(ISNUMBER(H169)=TRUE,IF(H169&gt;0,H169/NAgni!H$57*100,"n.a."),"n.a.")</f>
        <v>16011.361796025321</v>
      </c>
      <c r="I196" s="289">
        <f>IF(ISNUMBER(I169)=TRUE,IF(I169&gt;0,I169/NAgni!I$57*100,"n.a."),"n.a.")</f>
        <v>16336.83872230658</v>
      </c>
      <c r="J196" s="289">
        <f>IF(ISNUMBER(J169)=TRUE,IF(J169&gt;0,J169/NAgni!J$57*100,"n.a."),"n.a.")</f>
        <v>16110.969526176226</v>
      </c>
      <c r="K196" s="289">
        <f>IF(ISNUMBER(K169)=TRUE,IF(K169&gt;0,K169/NAgni!K$57*100,"n.a."),"n.a.")</f>
        <v>15259.703667029726</v>
      </c>
      <c r="L196" s="289">
        <f>IF(ISNUMBER(L169)=TRUE,IF(L169&gt;0,L169/NAgni!L$57*100,"n.a."),"n.a.")</f>
        <v>15016.195830136146</v>
      </c>
      <c r="M196" s="289">
        <f>IF(ISNUMBER(M169)=TRUE,IF(M169&gt;0,M169/NAgni!M$57*100,"n.a."),"n.a.")</f>
        <v>15051.356190717079</v>
      </c>
      <c r="N196" s="289">
        <f>IF(ISNUMBER(N169)=TRUE,IF(N169&gt;0,N169/NAgni!N$57*100,"n.a."),"n.a.")</f>
        <v>14690.954624068283</v>
      </c>
      <c r="O196" s="289">
        <f>IF(ISNUMBER(O169)=TRUE,IF(O169&gt;0,O169/NAgni!O$57*100,"n.a."),"n.a.")</f>
        <v>14978.830830464705</v>
      </c>
      <c r="P196" s="289">
        <f>IF(ISNUMBER(P169)=TRUE,IF(P169&gt;0,P169/NAgni!P$57*100,"n.a."),"n.a.")</f>
        <v>14432.306796205836</v>
      </c>
      <c r="Q196" s="289">
        <f>IF(ISNUMBER(Q169)=TRUE,IF(Q169&gt;0,Q169/NAgni!Q$57*100,"n.a."),"n.a.")</f>
        <v>13040.320213958094</v>
      </c>
      <c r="R196" s="289">
        <f>IF(ISNUMBER(R169)=TRUE,IF(R169&gt;0,R169/NAgni!R$57*100,"n.a."),"n.a.")</f>
        <v>13132.657020838138</v>
      </c>
      <c r="S196" s="289">
        <f>IF(ISNUMBER(S169)=TRUE,IF(S169&gt;0,S169/NAgni!S$57*100,"n.a."),"n.a.")</f>
        <v>14992.304105620227</v>
      </c>
      <c r="T196" s="289">
        <f>IF(ISNUMBER(T169)=TRUE,IF(T169&gt;0,T169/NAgni!T$57*100,"n.a."),"n.a.")</f>
        <v>16378.755142844269</v>
      </c>
      <c r="U196" s="289">
        <f>IF(ISNUMBER(U169)=TRUE,IF(U169&gt;0,U169/NAgni!U$57*100,"n.a."),"n.a.")</f>
        <v>16900.064154308184</v>
      </c>
      <c r="V196" s="289">
        <f>IF(ISNUMBER(V169)=TRUE,IF(V169&gt;0,V169/NAgni!V$57*100,"n.a."),"n.a.")</f>
        <v>16986.264757335175</v>
      </c>
    </row>
    <row r="197" spans="1:22" x14ac:dyDescent="0.2">
      <c r="A197" s="1" t="s">
        <v>23</v>
      </c>
      <c r="B197" t="s">
        <v>278</v>
      </c>
      <c r="C197" s="289" t="str">
        <f>IF(ISNUMBER(C170)=TRUE,IF(C170&gt;0,C170/NAgni!C$57*100,"n.a."),"n.a.")</f>
        <v>n.a.</v>
      </c>
      <c r="D197" s="289" t="str">
        <f>IF(ISNUMBER(D170)=TRUE,IF(D170&gt;0,D170/NAgni!D$57*100,"n.a."),"n.a.")</f>
        <v>n.a.</v>
      </c>
      <c r="E197" s="289" t="str">
        <f>IF(ISNUMBER(E170)=TRUE,IF(E170&gt;0,E170/NAgni!E$57*100,"n.a."),"n.a.")</f>
        <v>n.a.</v>
      </c>
      <c r="F197" s="289" t="str">
        <f>IF(ISNUMBER(F170)=TRUE,IF(F170&gt;0,F170/NAgni!F$57*100,"n.a."),"n.a.")</f>
        <v>n.a.</v>
      </c>
      <c r="G197" s="289" t="str">
        <f>IF(ISNUMBER(G170)=TRUE,IF(G170&gt;0,G170/NAgni!G$57*100,"n.a."),"n.a.")</f>
        <v>n.a.</v>
      </c>
      <c r="H197" s="289" t="str">
        <f>IF(ISNUMBER(H170)=TRUE,IF(H170&gt;0,H170/NAgni!H$57*100,"n.a."),"n.a.")</f>
        <v>n.a.</v>
      </c>
      <c r="I197" s="289" t="str">
        <f>IF(ISNUMBER(I170)=TRUE,IF(I170&gt;0,I170/NAgni!I$57*100,"n.a."),"n.a.")</f>
        <v>n.a.</v>
      </c>
      <c r="J197" s="289" t="str">
        <f>IF(ISNUMBER(J170)=TRUE,IF(J170&gt;0,J170/NAgni!J$57*100,"n.a."),"n.a.")</f>
        <v>n.a.</v>
      </c>
      <c r="K197" s="289" t="str">
        <f>IF(ISNUMBER(K170)=TRUE,IF(K170&gt;0,K170/NAgni!K$57*100,"n.a."),"n.a.")</f>
        <v>n.a.</v>
      </c>
      <c r="L197" s="289" t="str">
        <f>IF(ISNUMBER(L170)=TRUE,IF(L170&gt;0,L170/NAgni!L$57*100,"n.a."),"n.a.")</f>
        <v>n.a.</v>
      </c>
      <c r="M197" s="289" t="str">
        <f>IF(ISNUMBER(M170)=TRUE,IF(M170&gt;0,M170/NAgni!M$57*100,"n.a."),"n.a.")</f>
        <v>n.a.</v>
      </c>
      <c r="N197" s="289" t="str">
        <f>IF(ISNUMBER(N170)=TRUE,IF(N170&gt;0,N170/NAgni!N$57*100,"n.a."),"n.a.")</f>
        <v>n.a.</v>
      </c>
      <c r="O197" s="289" t="str">
        <f>IF(ISNUMBER(O170)=TRUE,IF(O170&gt;0,O170/NAgni!O$57*100,"n.a."),"n.a.")</f>
        <v>n.a.</v>
      </c>
      <c r="P197" s="289" t="str">
        <f>IF(ISNUMBER(P170)=TRUE,IF(P170&gt;0,P170/NAgni!P$57*100,"n.a."),"n.a.")</f>
        <v>n.a.</v>
      </c>
      <c r="Q197" s="289" t="str">
        <f>IF(ISNUMBER(Q170)=TRUE,IF(Q170&gt;0,Q170/NAgni!Q$57*100,"n.a."),"n.a.")</f>
        <v>n.a.</v>
      </c>
      <c r="R197" s="289" t="str">
        <f>IF(ISNUMBER(R170)=TRUE,IF(R170&gt;0,R170/NAgni!R$57*100,"n.a."),"n.a.")</f>
        <v>n.a.</v>
      </c>
      <c r="S197" s="289" t="str">
        <f>IF(ISNUMBER(S170)=TRUE,IF(S170&gt;0,S170/NAgni!S$57*100,"n.a."),"n.a.")</f>
        <v>n.a.</v>
      </c>
      <c r="T197" s="289" t="str">
        <f>IF(ISNUMBER(T170)=TRUE,IF(T170&gt;0,T170/NAgni!T$57*100,"n.a."),"n.a.")</f>
        <v>n.a.</v>
      </c>
      <c r="U197" s="289" t="str">
        <f>IF(ISNUMBER(U170)=TRUE,IF(U170&gt;0,U170/NAgni!U$57*100,"n.a."),"n.a.")</f>
        <v>n.a.</v>
      </c>
      <c r="V197" s="289" t="str">
        <f>IF(ISNUMBER(V170)=TRUE,IF(V170&gt;0,V170/NAgni!V$57*100,"n.a."),"n.a.")</f>
        <v>n.a.</v>
      </c>
    </row>
    <row r="198" spans="1:22" x14ac:dyDescent="0.2">
      <c r="A198" s="1" t="s">
        <v>24</v>
      </c>
      <c r="B198" t="s">
        <v>25</v>
      </c>
      <c r="C198" s="289">
        <f>IF(ISNUMBER(C171)=TRUE,IF(C171&gt;0,C171/NAgni!C$57*100,"n.a."),"n.a.")</f>
        <v>9196.2864584292656</v>
      </c>
      <c r="D198" s="289">
        <f>IF(ISNUMBER(D171)=TRUE,IF(D171&gt;0,D171/NAgni!D$57*100,"n.a."),"n.a.")</f>
        <v>12077.600608211522</v>
      </c>
      <c r="E198" s="289">
        <f>IF(ISNUMBER(E171)=TRUE,IF(E171&gt;0,E171/NAgni!E$57*100,"n.a."),"n.a.")</f>
        <v>14240.950946613933</v>
      </c>
      <c r="F198" s="289">
        <f>IF(ISNUMBER(F171)=TRUE,IF(F171&gt;0,F171/NAgni!F$57*100,"n.a."),"n.a.")</f>
        <v>13950.104234914575</v>
      </c>
      <c r="G198" s="289">
        <f>IF(ISNUMBER(G171)=TRUE,IF(G171&gt;0,G171/NAgni!G$57*100,"n.a."),"n.a.")</f>
        <v>13543.072940965849</v>
      </c>
      <c r="H198" s="289">
        <f>IF(ISNUMBER(H171)=TRUE,IF(H171&gt;0,H171/NAgni!H$57*100,"n.a."),"n.a.")</f>
        <v>12208.533324145073</v>
      </c>
      <c r="I198" s="289">
        <f>IF(ISNUMBER(I171)=TRUE,IF(I171&gt;0,I171/NAgni!I$57*100,"n.a."),"n.a.")</f>
        <v>12444.167513797749</v>
      </c>
      <c r="J198" s="289">
        <f>IF(ISNUMBER(J171)=TRUE,IF(J171&gt;0,J171/NAgni!J$57*100,"n.a."),"n.a.")</f>
        <v>12802.649724392233</v>
      </c>
      <c r="K198" s="289">
        <f>IF(ISNUMBER(K171)=TRUE,IF(K171&gt;0,K171/NAgni!K$57*100,"n.a."),"n.a.")</f>
        <v>11528.729394801883</v>
      </c>
      <c r="L198" s="289">
        <f>IF(ISNUMBER(L171)=TRUE,IF(L171&gt;0,L171/NAgni!L$57*100,"n.a."),"n.a.")</f>
        <v>10980.187228317704</v>
      </c>
      <c r="M198" s="289">
        <f>IF(ISNUMBER(M171)=TRUE,IF(M171&gt;0,M171/NAgni!M$57*100,"n.a."),"n.a.")</f>
        <v>10664.564438661908</v>
      </c>
      <c r="N198" s="289">
        <f>IF(ISNUMBER(N171)=TRUE,IF(N171&gt;0,N171/NAgni!N$57*100,"n.a."),"n.a.")</f>
        <v>10489.739939578001</v>
      </c>
      <c r="O198" s="289">
        <f>IF(ISNUMBER(O171)=TRUE,IF(O171&gt;0,O171/NAgni!O$57*100,"n.a."),"n.a.")</f>
        <v>9853.2065831270884</v>
      </c>
      <c r="P198" s="289">
        <f>IF(ISNUMBER(P171)=TRUE,IF(P171&gt;0,P171/NAgni!P$57*100,"n.a."),"n.a.")</f>
        <v>9822.9156671298151</v>
      </c>
      <c r="Q198" s="289">
        <f>IF(ISNUMBER(Q171)=TRUE,IF(Q171&gt;0,Q171/NAgni!Q$57*100,"n.a."),"n.a.")</f>
        <v>10128.943016228061</v>
      </c>
      <c r="R198" s="289">
        <f>IF(ISNUMBER(R171)=TRUE,IF(R171&gt;0,R171/NAgni!R$57*100,"n.a."),"n.a.")</f>
        <v>10761.008269638709</v>
      </c>
      <c r="S198" s="289">
        <f>IF(ISNUMBER(S171)=TRUE,IF(S171&gt;0,S171/NAgni!S$57*100,"n.a."),"n.a.")</f>
        <v>10695.988132347486</v>
      </c>
      <c r="T198" s="289">
        <f>IF(ISNUMBER(T171)=TRUE,IF(T171&gt;0,T171/NAgni!T$57*100,"n.a."),"n.a.")</f>
        <v>11130.199786729509</v>
      </c>
      <c r="U198" s="289">
        <f>IF(ISNUMBER(U171)=TRUE,IF(U171&gt;0,U171/NAgni!U$57*100,"n.a."),"n.a.")</f>
        <v>9460.5665973705236</v>
      </c>
      <c r="V198" s="289">
        <f>IF(ISNUMBER(V171)=TRUE,IF(V171&gt;0,V171/NAgni!V$57*100,"n.a."),"n.a.")</f>
        <v>9482.1163941229916</v>
      </c>
    </row>
    <row r="199" spans="1:22" x14ac:dyDescent="0.2">
      <c r="A199" s="1" t="s">
        <v>26</v>
      </c>
      <c r="B199" t="s">
        <v>279</v>
      </c>
      <c r="C199" s="289">
        <f>IF(ISNUMBER(C172)=TRUE,IF(C172&gt;0,C172/NAgni!C$57*100,"n.a."),"n.a.")</f>
        <v>9666.7943386072275</v>
      </c>
      <c r="D199" s="289">
        <f>IF(ISNUMBER(D172)=TRUE,IF(D172&gt;0,D172/NAgni!D$57*100,"n.a."),"n.a.")</f>
        <v>10222.543737069485</v>
      </c>
      <c r="E199" s="289">
        <f>IF(ISNUMBER(E172)=TRUE,IF(E172&gt;0,E172/NAgni!E$57*100,"n.a."),"n.a.")</f>
        <v>10087.977066259278</v>
      </c>
      <c r="F199" s="289">
        <f>IF(ISNUMBER(F172)=TRUE,IF(F172&gt;0,F172/NAgni!F$57*100,"n.a."),"n.a.")</f>
        <v>9800.0842925985144</v>
      </c>
      <c r="G199" s="289">
        <f>IF(ISNUMBER(G172)=TRUE,IF(G172&gt;0,G172/NAgni!G$57*100,"n.a."),"n.a.")</f>
        <v>9640.8135419794216</v>
      </c>
      <c r="H199" s="289">
        <f>IF(ISNUMBER(H172)=TRUE,IF(H172&gt;0,H172/NAgni!H$57*100,"n.a."),"n.a.")</f>
        <v>9316.6481123007707</v>
      </c>
      <c r="I199" s="289">
        <f>IF(ISNUMBER(I172)=TRUE,IF(I172&gt;0,I172/NAgni!I$57*100,"n.a."),"n.a.")</f>
        <v>9476.9345664140983</v>
      </c>
      <c r="J199" s="289">
        <f>IF(ISNUMBER(J172)=TRUE,IF(J172&gt;0,J172/NAgni!J$57*100,"n.a."),"n.a.")</f>
        <v>10009.630634922019</v>
      </c>
      <c r="K199" s="289">
        <f>IF(ISNUMBER(K172)=TRUE,IF(K172&gt;0,K172/NAgni!K$57*100,"n.a."),"n.a.")</f>
        <v>9623.6741194795541</v>
      </c>
      <c r="L199" s="289">
        <f>IF(ISNUMBER(L172)=TRUE,IF(L172&gt;0,L172/NAgni!L$57*100,"n.a."),"n.a.")</f>
        <v>9179.5785195773606</v>
      </c>
      <c r="M199" s="289">
        <f>IF(ISNUMBER(M172)=TRUE,IF(M172&gt;0,M172/NAgni!M$57*100,"n.a."),"n.a.")</f>
        <v>8838.0061913147692</v>
      </c>
      <c r="N199" s="289">
        <f>IF(ISNUMBER(N172)=TRUE,IF(N172&gt;0,N172/NAgni!N$57*100,"n.a."),"n.a.")</f>
        <v>8846.3881294072235</v>
      </c>
      <c r="O199" s="289">
        <f>IF(ISNUMBER(O172)=TRUE,IF(O172&gt;0,O172/NAgni!O$57*100,"n.a."),"n.a.")</f>
        <v>8590.8936205239861</v>
      </c>
      <c r="P199" s="289">
        <f>IF(ISNUMBER(P172)=TRUE,IF(P172&gt;0,P172/NAgni!P$57*100,"n.a."),"n.a.")</f>
        <v>8256.0260452958883</v>
      </c>
      <c r="Q199" s="289">
        <f>IF(ISNUMBER(Q172)=TRUE,IF(Q172&gt;0,Q172/NAgni!Q$57*100,"n.a."),"n.a.")</f>
        <v>8368.0397966840919</v>
      </c>
      <c r="R199" s="289">
        <f>IF(ISNUMBER(R172)=TRUE,IF(R172&gt;0,R172/NAgni!R$57*100,"n.a."),"n.a.")</f>
        <v>8949.4703605245741</v>
      </c>
      <c r="S199" s="289">
        <f>IF(ISNUMBER(S172)=TRUE,IF(S172&gt;0,S172/NAgni!S$57*100,"n.a."),"n.a.")</f>
        <v>9506.7202316154253</v>
      </c>
      <c r="T199" s="289">
        <f>IF(ISNUMBER(T172)=TRUE,IF(T172&gt;0,T172/NAgni!T$57*100,"n.a."),"n.a.")</f>
        <v>9667.6990181127403</v>
      </c>
      <c r="U199" s="289">
        <f>IF(ISNUMBER(U172)=TRUE,IF(U172&gt;0,U172/NAgni!U$57*100,"n.a."),"n.a.")</f>
        <v>9706.6253943250922</v>
      </c>
      <c r="V199" s="289">
        <f>IF(ISNUMBER(V172)=TRUE,IF(V172&gt;0,V172/NAgni!V$57*100,"n.a."),"n.a.")</f>
        <v>9563.1713710432541</v>
      </c>
    </row>
    <row r="200" spans="1:22" x14ac:dyDescent="0.2">
      <c r="A200" s="1" t="s">
        <v>27</v>
      </c>
      <c r="B200" t="s">
        <v>280</v>
      </c>
      <c r="C200" s="289">
        <f>IF(ISNUMBER(C173)=TRUE,IF(C173&gt;0,C173/NAgni!C$57*100,"n.a."),"n.a.")</f>
        <v>12238.594199517163</v>
      </c>
      <c r="D200" s="289">
        <f>IF(ISNUMBER(D173)=TRUE,IF(D173&gt;0,D173/NAgni!D$57*100,"n.a."),"n.a.")</f>
        <v>12985.689502535599</v>
      </c>
      <c r="E200" s="289">
        <f>IF(ISNUMBER(E173)=TRUE,IF(E173&gt;0,E173/NAgni!E$57*100,"n.a."),"n.a.")</f>
        <v>12803.453463577995</v>
      </c>
      <c r="F200" s="289">
        <f>IF(ISNUMBER(F173)=TRUE,IF(F173&gt;0,F173/NAgni!F$57*100,"n.a."),"n.a.")</f>
        <v>12475.985081837023</v>
      </c>
      <c r="G200" s="289">
        <f>IF(ISNUMBER(G173)=TRUE,IF(G173&gt;0,G173/NAgni!G$57*100,"n.a."),"n.a.")</f>
        <v>13330.985287918702</v>
      </c>
      <c r="H200" s="289">
        <f>IF(ISNUMBER(H173)=TRUE,IF(H173&gt;0,H173/NAgni!H$57*100,"n.a."),"n.a.")</f>
        <v>11723.550797939735</v>
      </c>
      <c r="I200" s="289">
        <f>IF(ISNUMBER(I173)=TRUE,IF(I173&gt;0,I173/NAgni!I$57*100,"n.a."),"n.a.")</f>
        <v>11743.843874048489</v>
      </c>
      <c r="J200" s="289">
        <f>IF(ISNUMBER(J173)=TRUE,IF(J173&gt;0,J173/NAgni!J$57*100,"n.a."),"n.a.")</f>
        <v>11815.762364642358</v>
      </c>
      <c r="K200" s="289">
        <f>IF(ISNUMBER(K173)=TRUE,IF(K173&gt;0,K173/NAgni!K$57*100,"n.a."),"n.a.")</f>
        <v>10152.860165800354</v>
      </c>
      <c r="L200" s="289">
        <f>IF(ISNUMBER(L173)=TRUE,IF(L173&gt;0,L173/NAgni!L$57*100,"n.a."),"n.a.")</f>
        <v>10027.012445458928</v>
      </c>
      <c r="M200" s="289">
        <f>IF(ISNUMBER(M173)=TRUE,IF(M173&gt;0,M173/NAgni!M$57*100,"n.a."),"n.a.")</f>
        <v>10160.202469364722</v>
      </c>
      <c r="N200" s="289">
        <f>IF(ISNUMBER(N173)=TRUE,IF(N173&gt;0,N173/NAgni!N$57*100,"n.a."),"n.a.")</f>
        <v>9783.7639080267127</v>
      </c>
      <c r="O200" s="289">
        <f>IF(ISNUMBER(O173)=TRUE,IF(O173&gt;0,O173/NAgni!O$57*100,"n.a."),"n.a.")</f>
        <v>9845.6848010480953</v>
      </c>
      <c r="P200" s="289">
        <f>IF(ISNUMBER(P173)=TRUE,IF(P173&gt;0,P173/NAgni!P$57*100,"n.a."),"n.a.")</f>
        <v>9076.5567321251365</v>
      </c>
      <c r="Q200" s="289">
        <f>IF(ISNUMBER(Q173)=TRUE,IF(Q173&gt;0,Q173/NAgni!Q$57*100,"n.a."),"n.a.")</f>
        <v>9243.5155966584534</v>
      </c>
      <c r="R200" s="289">
        <f>IF(ISNUMBER(R173)=TRUE,IF(R173&gt;0,R173/NAgni!R$57*100,"n.a."),"n.a.")</f>
        <v>9159.2911707136864</v>
      </c>
      <c r="S200" s="289">
        <f>IF(ISNUMBER(S173)=TRUE,IF(S173&gt;0,S173/NAgni!S$57*100,"n.a."),"n.a.")</f>
        <v>9977.5358724422949</v>
      </c>
      <c r="T200" s="289">
        <f>IF(ISNUMBER(T173)=TRUE,IF(T173&gt;0,T173/NAgni!T$57*100,"n.a."),"n.a.")</f>
        <v>10481.953345478016</v>
      </c>
      <c r="U200" s="289">
        <f>IF(ISNUMBER(U173)=TRUE,IF(U173&gt;0,U173/NAgni!U$57*100,"n.a."),"n.a.")</f>
        <v>9792.9707094714322</v>
      </c>
      <c r="V200" s="289">
        <f>IF(ISNUMBER(V173)=TRUE,IF(V173&gt;0,V173/NAgni!V$57*100,"n.a."),"n.a.")</f>
        <v>9860.1278889695259</v>
      </c>
    </row>
    <row r="201" spans="1:22" x14ac:dyDescent="0.2">
      <c r="A201" s="1" t="s">
        <v>28</v>
      </c>
      <c r="B201" t="s">
        <v>281</v>
      </c>
      <c r="C201" s="289">
        <f>IF(ISNUMBER(C174)=TRUE,IF(C174&gt;0,C174/NAgni!C$57*100,"n.a."),"n.a.")</f>
        <v>9806.0831283486259</v>
      </c>
      <c r="D201" s="289">
        <f>IF(ISNUMBER(D174)=TRUE,IF(D174&gt;0,D174/NAgni!D$57*100,"n.a."),"n.a.")</f>
        <v>10638.203775861335</v>
      </c>
      <c r="E201" s="289">
        <f>IF(ISNUMBER(E174)=TRUE,IF(E174&gt;0,E174/NAgni!E$57*100,"n.a."),"n.a.")</f>
        <v>10071.172172879667</v>
      </c>
      <c r="F201" s="289">
        <f>IF(ISNUMBER(F174)=TRUE,IF(F174&gt;0,F174/NAgni!F$57*100,"n.a."),"n.a.")</f>
        <v>9902.786861457651</v>
      </c>
      <c r="G201" s="289">
        <f>IF(ISNUMBER(G174)=TRUE,IF(G174&gt;0,G174/NAgni!G$57*100,"n.a."),"n.a.")</f>
        <v>10807.711834867376</v>
      </c>
      <c r="H201" s="289">
        <f>IF(ISNUMBER(H174)=TRUE,IF(H174&gt;0,H174/NAgni!H$57*100,"n.a."),"n.a.")</f>
        <v>10409.410050351225</v>
      </c>
      <c r="I201" s="289">
        <f>IF(ISNUMBER(I174)=TRUE,IF(I174&gt;0,I174/NAgni!I$57*100,"n.a."),"n.a.")</f>
        <v>9844.4204449367335</v>
      </c>
      <c r="J201" s="289">
        <f>IF(ISNUMBER(J174)=TRUE,IF(J174&gt;0,J174/NAgni!J$57*100,"n.a."),"n.a.")</f>
        <v>10200.916815038698</v>
      </c>
      <c r="K201" s="289">
        <f>IF(ISNUMBER(K174)=TRUE,IF(K174&gt;0,K174/NAgni!K$57*100,"n.a."),"n.a.")</f>
        <v>9949.5096041030265</v>
      </c>
      <c r="L201" s="289">
        <f>IF(ISNUMBER(L174)=TRUE,IF(L174&gt;0,L174/NAgni!L$57*100,"n.a."),"n.a.")</f>
        <v>9326.3664704401945</v>
      </c>
      <c r="M201" s="289">
        <f>IF(ISNUMBER(M174)=TRUE,IF(M174&gt;0,M174/NAgni!M$57*100,"n.a."),"n.a.")</f>
        <v>8460.998388307511</v>
      </c>
      <c r="N201" s="289">
        <f>IF(ISNUMBER(N174)=TRUE,IF(N174&gt;0,N174/NAgni!N$57*100,"n.a."),"n.a.")</f>
        <v>9014.9761373136389</v>
      </c>
      <c r="O201" s="289">
        <f>IF(ISNUMBER(O174)=TRUE,IF(O174&gt;0,O174/NAgni!O$57*100,"n.a."),"n.a.")</f>
        <v>9429.516814330349</v>
      </c>
      <c r="P201" s="289">
        <f>IF(ISNUMBER(P174)=TRUE,IF(P174&gt;0,P174/NAgni!P$57*100,"n.a."),"n.a.")</f>
        <v>9307.6431629410272</v>
      </c>
      <c r="Q201" s="289">
        <f>IF(ISNUMBER(Q174)=TRUE,IF(Q174&gt;0,Q174/NAgni!Q$57*100,"n.a."),"n.a.")</f>
        <v>9915.040271008178</v>
      </c>
      <c r="R201" s="289">
        <f>IF(ISNUMBER(R174)=TRUE,IF(R174&gt;0,R174/NAgni!R$57*100,"n.a."),"n.a.")</f>
        <v>10478.547014843187</v>
      </c>
      <c r="S201" s="289">
        <f>IF(ISNUMBER(S174)=TRUE,IF(S174&gt;0,S174/NAgni!S$57*100,"n.a."),"n.a.")</f>
        <v>11450.192750771161</v>
      </c>
      <c r="T201" s="289">
        <f>IF(ISNUMBER(T174)=TRUE,IF(T174&gt;0,T174/NAgni!T$57*100,"n.a."),"n.a.")</f>
        <v>11931.392320266128</v>
      </c>
      <c r="U201" s="289">
        <f>IF(ISNUMBER(U174)=TRUE,IF(U174&gt;0,U174/NAgni!U$57*100,"n.a."),"n.a.")</f>
        <v>10454.180405540712</v>
      </c>
      <c r="V201" s="289">
        <f>IF(ISNUMBER(V174)=TRUE,IF(V174&gt;0,V174/NAgni!V$57*100,"n.a."),"n.a.")</f>
        <v>9231.87058395227</v>
      </c>
    </row>
    <row r="202" spans="1:22" x14ac:dyDescent="0.2">
      <c r="A202" s="1" t="s">
        <v>29</v>
      </c>
      <c r="B202" t="s">
        <v>282</v>
      </c>
      <c r="C202" s="289">
        <f>IF(ISNUMBER(C175)=TRUE,IF(C175&gt;0,C175/NAgni!C$57*100,"n.a."),"n.a.")</f>
        <v>18455.58580129976</v>
      </c>
      <c r="D202" s="289">
        <f>IF(ISNUMBER(D175)=TRUE,IF(D175&gt;0,D175/NAgni!D$57*100,"n.a."),"n.a.")</f>
        <v>20837.789462196342</v>
      </c>
      <c r="E202" s="289">
        <f>IF(ISNUMBER(E175)=TRUE,IF(E175&gt;0,E175/NAgni!E$57*100,"n.a."),"n.a.")</f>
        <v>21456.399825580713</v>
      </c>
      <c r="F202" s="289">
        <f>IF(ISNUMBER(F175)=TRUE,IF(F175&gt;0,F175/NAgni!F$57*100,"n.a."),"n.a.")</f>
        <v>21730.681451256485</v>
      </c>
      <c r="G202" s="289">
        <f>IF(ISNUMBER(G175)=TRUE,IF(G175&gt;0,G175/NAgni!G$57*100,"n.a."),"n.a.")</f>
        <v>20704.619416930564</v>
      </c>
      <c r="H202" s="289">
        <f>IF(ISNUMBER(H175)=TRUE,IF(H175&gt;0,H175/NAgni!H$57*100,"n.a."),"n.a.")</f>
        <v>22209.717628493134</v>
      </c>
      <c r="I202" s="289">
        <f>IF(ISNUMBER(I175)=TRUE,IF(I175&gt;0,I175/NAgni!I$57*100,"n.a."),"n.a.")</f>
        <v>20399.158576228332</v>
      </c>
      <c r="J202" s="289">
        <f>IF(ISNUMBER(J175)=TRUE,IF(J175&gt;0,J175/NAgni!J$57*100,"n.a."),"n.a.")</f>
        <v>20145.71199752075</v>
      </c>
      <c r="K202" s="289">
        <f>IF(ISNUMBER(K175)=TRUE,IF(K175&gt;0,K175/NAgni!K$57*100,"n.a."),"n.a.")</f>
        <v>19082.75807176068</v>
      </c>
      <c r="L202" s="289">
        <f>IF(ISNUMBER(L175)=TRUE,IF(L175&gt;0,L175/NAgni!L$57*100,"n.a."),"n.a.")</f>
        <v>13594.548187704146</v>
      </c>
      <c r="M202" s="289">
        <f>IF(ISNUMBER(M175)=TRUE,IF(M175&gt;0,M175/NAgni!M$57*100,"n.a."),"n.a.")</f>
        <v>18834.273680876726</v>
      </c>
      <c r="N202" s="289">
        <f>IF(ISNUMBER(N175)=TRUE,IF(N175&gt;0,N175/NAgni!N$57*100,"n.a."),"n.a.")</f>
        <v>17709.146615957015</v>
      </c>
      <c r="O202" s="289">
        <f>IF(ISNUMBER(O175)=TRUE,IF(O175&gt;0,O175/NAgni!O$57*100,"n.a."),"n.a.")</f>
        <v>16567.36354484002</v>
      </c>
      <c r="P202" s="289">
        <f>IF(ISNUMBER(P175)=TRUE,IF(P175&gt;0,P175/NAgni!P$57*100,"n.a."),"n.a.")</f>
        <v>16950.770277336862</v>
      </c>
      <c r="Q202" s="289">
        <f>IF(ISNUMBER(Q175)=TRUE,IF(Q175&gt;0,Q175/NAgni!Q$57*100,"n.a."),"n.a.")</f>
        <v>17797.869608733694</v>
      </c>
      <c r="R202" s="289">
        <f>IF(ISNUMBER(R175)=TRUE,IF(R175&gt;0,R175/NAgni!R$57*100,"n.a."),"n.a.")</f>
        <v>17236.039702672009</v>
      </c>
      <c r="S202" s="289">
        <f>IF(ISNUMBER(S175)=TRUE,IF(S175&gt;0,S175/NAgni!S$57*100,"n.a."),"n.a.")</f>
        <v>18365.000154228521</v>
      </c>
      <c r="T202" s="289">
        <f>IF(ISNUMBER(T175)=TRUE,IF(T175&gt;0,T175/NAgni!T$57*100,"n.a."),"n.a.")</f>
        <v>17282.350683899713</v>
      </c>
      <c r="U202" s="289">
        <f>IF(ISNUMBER(U175)=TRUE,IF(U175&gt;0,U175/NAgni!U$57*100,"n.a."),"n.a.")</f>
        <v>18171.671324033057</v>
      </c>
      <c r="V202" s="289">
        <f>IF(ISNUMBER(V175)=TRUE,IF(V175&gt;0,V175/NAgni!V$57*100,"n.a."),"n.a.")</f>
        <v>18096.797994058052</v>
      </c>
    </row>
    <row r="203" spans="1:22" x14ac:dyDescent="0.2">
      <c r="A203" s="1" t="s">
        <v>31</v>
      </c>
      <c r="B203" t="s">
        <v>310</v>
      </c>
      <c r="C203" s="289">
        <f>IF(ISNUMBER(C176)=TRUE,IF(C176&gt;0,C176/NAgni!C$57*100,"n.a."),"n.a.")</f>
        <v>20717.012746109602</v>
      </c>
      <c r="D203" s="289">
        <f>IF(ISNUMBER(D176)=TRUE,IF(D176&gt;0,D176/NAgni!D$57*100,"n.a."),"n.a.")</f>
        <v>18629.959183715328</v>
      </c>
      <c r="E203" s="289">
        <f>IF(ISNUMBER(E176)=TRUE,IF(E176&gt;0,E176/NAgni!E$57*100,"n.a."),"n.a.")</f>
        <v>20389.555799325368</v>
      </c>
      <c r="F203" s="289">
        <f>IF(ISNUMBER(F176)=TRUE,IF(F176&gt;0,F176/NAgni!F$57*100,"n.a."),"n.a.")</f>
        <v>22514.133418553574</v>
      </c>
      <c r="G203" s="289">
        <f>IF(ISNUMBER(G176)=TRUE,IF(G176&gt;0,G176/NAgni!G$57*100,"n.a."),"n.a.")</f>
        <v>24870.519146264509</v>
      </c>
      <c r="H203" s="289">
        <f>IF(ISNUMBER(H176)=TRUE,IF(H176&gt;0,H176/NAgni!H$57*100,"n.a."),"n.a.")</f>
        <v>24896.011393316403</v>
      </c>
      <c r="I203" s="289">
        <f>IF(ISNUMBER(I176)=TRUE,IF(I176&gt;0,I176/NAgni!I$57*100,"n.a."),"n.a.")</f>
        <v>23563.48849654874</v>
      </c>
      <c r="J203" s="289">
        <f>IF(ISNUMBER(J176)=TRUE,IF(J176&gt;0,J176/NAgni!J$57*100,"n.a."),"n.a.")</f>
        <v>22118.741550340408</v>
      </c>
      <c r="K203" s="289">
        <f>IF(ISNUMBER(K176)=TRUE,IF(K176&gt;0,K176/NAgni!K$57*100,"n.a."),"n.a.")</f>
        <v>19917.155144470336</v>
      </c>
      <c r="L203" s="289">
        <f>IF(ISNUMBER(L176)=TRUE,IF(L176&gt;0,L176/NAgni!L$57*100,"n.a."),"n.a.")</f>
        <v>18963.562995339955</v>
      </c>
      <c r="M203" s="289">
        <f>IF(ISNUMBER(M176)=TRUE,IF(M176&gt;0,M176/NAgni!M$57*100,"n.a."),"n.a.")</f>
        <v>19717.532141302079</v>
      </c>
      <c r="N203" s="289">
        <f>IF(ISNUMBER(N176)=TRUE,IF(N176&gt;0,N176/NAgni!N$57*100,"n.a."),"n.a.")</f>
        <v>19395.904782895086</v>
      </c>
      <c r="O203" s="289">
        <f>IF(ISNUMBER(O176)=TRUE,IF(O176&gt;0,O176/NAgni!O$57*100,"n.a."),"n.a.")</f>
        <v>18670.150298877103</v>
      </c>
      <c r="P203" s="289">
        <f>IF(ISNUMBER(P176)=TRUE,IF(P176&gt;0,P176/NAgni!P$57*100,"n.a."),"n.a.")</f>
        <v>18622.018554730363</v>
      </c>
      <c r="Q203" s="289">
        <f>IF(ISNUMBER(Q176)=TRUE,IF(Q176&gt;0,Q176/NAgni!Q$57*100,"n.a."),"n.a.")</f>
        <v>17097.300620902075</v>
      </c>
      <c r="R203" s="289">
        <f>IF(ISNUMBER(R176)=TRUE,IF(R176&gt;0,R176/NAgni!R$57*100,"n.a."),"n.a.")</f>
        <v>18717.760374325244</v>
      </c>
      <c r="S203" s="289">
        <f>IF(ISNUMBER(S176)=TRUE,IF(S176&gt;0,S176/NAgni!S$57*100,"n.a."),"n.a.")</f>
        <v>17957.310931211687</v>
      </c>
      <c r="T203" s="289">
        <f>IF(ISNUMBER(T176)=TRUE,IF(T176&gt;0,T176/NAgni!T$57*100,"n.a."),"n.a.")</f>
        <v>18533.039827747758</v>
      </c>
      <c r="U203" s="289">
        <f>IF(ISNUMBER(U176)=TRUE,IF(U176&gt;0,U176/NAgni!U$57*100,"n.a."),"n.a.")</f>
        <v>20030.725509243042</v>
      </c>
      <c r="V203" s="289">
        <f>IF(ISNUMBER(V176)=TRUE,IF(V176&gt;0,V176/NAgni!V$57*100,"n.a."),"n.a.")</f>
        <v>21785.394170544227</v>
      </c>
    </row>
    <row r="204" spans="1:22" x14ac:dyDescent="0.2">
      <c r="A204" s="1" t="s">
        <v>32</v>
      </c>
      <c r="B204" t="s">
        <v>283</v>
      </c>
      <c r="C204" s="289">
        <f>IF(ISNUMBER(C177)=TRUE,IF(C177&gt;0,C177/NAgni!C$57*100,"n.a."),"n.a.")</f>
        <v>9030.7374432142842</v>
      </c>
      <c r="D204" s="289">
        <f>IF(ISNUMBER(D177)=TRUE,IF(D177&gt;0,D177/NAgni!D$57*100,"n.a."),"n.a.")</f>
        <v>10027.929460104064</v>
      </c>
      <c r="E204" s="289">
        <f>IF(ISNUMBER(E177)=TRUE,IF(E177&gt;0,E177/NAgni!E$57*100,"n.a."),"n.a.")</f>
        <v>15411.391672231068</v>
      </c>
      <c r="F204" s="289">
        <f>IF(ISNUMBER(F177)=TRUE,IF(F177&gt;0,F177/NAgni!F$57*100,"n.a."),"n.a.")</f>
        <v>15542.360979041921</v>
      </c>
      <c r="G204" s="289">
        <f>IF(ISNUMBER(G177)=TRUE,IF(G177&gt;0,G177/NAgni!G$57*100,"n.a."),"n.a.")</f>
        <v>14219.567623611547</v>
      </c>
      <c r="H204" s="289">
        <f>IF(ISNUMBER(H177)=TRUE,IF(H177&gt;0,H177/NAgni!H$57*100,"n.a."),"n.a.")</f>
        <v>13397.078510295356</v>
      </c>
      <c r="I204" s="289">
        <f>IF(ISNUMBER(I177)=TRUE,IF(I177&gt;0,I177/NAgni!I$57*100,"n.a."),"n.a.")</f>
        <v>10601.609318946334</v>
      </c>
      <c r="J204" s="289">
        <f>IF(ISNUMBER(J177)=TRUE,IF(J177&gt;0,J177/NAgni!J$57*100,"n.a."),"n.a.")</f>
        <v>8679.1162455977501</v>
      </c>
      <c r="K204" s="289">
        <f>IF(ISNUMBER(K177)=TRUE,IF(K177&gt;0,K177/NAgni!K$57*100,"n.a."),"n.a.")</f>
        <v>8811.9136970193231</v>
      </c>
      <c r="L204" s="289">
        <f>IF(ISNUMBER(L177)=TRUE,IF(L177&gt;0,L177/NAgni!L$57*100,"n.a."),"n.a.")</f>
        <v>8112.5589677460521</v>
      </c>
      <c r="M204" s="289">
        <f>IF(ISNUMBER(M177)=TRUE,IF(M177&gt;0,M177/NAgni!M$57*100,"n.a."),"n.a.")</f>
        <v>6488.8397124471594</v>
      </c>
      <c r="N204" s="289">
        <f>IF(ISNUMBER(N177)=TRUE,IF(N177&gt;0,N177/NAgni!N$57*100,"n.a."),"n.a.")</f>
        <v>4587.2749730926262</v>
      </c>
      <c r="O204" s="289">
        <f>IF(ISNUMBER(O177)=TRUE,IF(O177&gt;0,O177/NAgni!O$57*100,"n.a."),"n.a.")</f>
        <v>5003.6573284158603</v>
      </c>
      <c r="P204" s="289">
        <f>IF(ISNUMBER(P177)=TRUE,IF(P177&gt;0,P177/NAgni!P$57*100,"n.a."),"n.a.")</f>
        <v>4868.8696080530954</v>
      </c>
      <c r="Q204" s="289">
        <f>IF(ISNUMBER(Q177)=TRUE,IF(Q177&gt;0,Q177/NAgni!Q$57*100,"n.a."),"n.a.")</f>
        <v>5614.2030326918548</v>
      </c>
      <c r="R204" s="289">
        <f>IF(ISNUMBER(R177)=TRUE,IF(R177&gt;0,R177/NAgni!R$57*100,"n.a."),"n.a.")</f>
        <v>5616.6251546679496</v>
      </c>
      <c r="S204" s="289">
        <f>IF(ISNUMBER(S177)=TRUE,IF(S177&gt;0,S177/NAgni!S$57*100,"n.a."),"n.a.")</f>
        <v>5876.305822579503</v>
      </c>
      <c r="T204" s="289">
        <f>IF(ISNUMBER(T177)=TRUE,IF(T177&gt;0,T177/NAgni!T$57*100,"n.a."),"n.a.")</f>
        <v>5991.7087220782496</v>
      </c>
      <c r="U204" s="289">
        <f>IF(ISNUMBER(U177)=TRUE,IF(U177&gt;0,U177/NAgni!U$57*100,"n.a."),"n.a.")</f>
        <v>6390.6610967901561</v>
      </c>
      <c r="V204" s="289">
        <f>IF(ISNUMBER(V177)=TRUE,IF(V177&gt;0,V177/NAgni!V$57*100,"n.a."),"n.a.")</f>
        <v>6013.7463418868883</v>
      </c>
    </row>
    <row r="205" spans="1:22" x14ac:dyDescent="0.2">
      <c r="A205" s="1" t="s">
        <v>34</v>
      </c>
      <c r="B205" s="54" t="s">
        <v>284</v>
      </c>
      <c r="C205" s="289">
        <f>IF(ISNUMBER(C178)=TRUE,IF(C178&gt;0,C178/NAgni!C$57*100,"n.a."),"n.a.")</f>
        <v>19341.994603676416</v>
      </c>
      <c r="D205" s="289">
        <f>IF(ISNUMBER(D178)=TRUE,IF(D178&gt;0,D178/NAgni!D$57*100,"n.a."),"n.a.")</f>
        <v>22920.851928121043</v>
      </c>
      <c r="E205" s="289">
        <f>IF(ISNUMBER(E178)=TRUE,IF(E178&gt;0,E178/NAgni!E$57*100,"n.a."),"n.a.")</f>
        <v>20927.305956069431</v>
      </c>
      <c r="F205" s="289">
        <f>IF(ISNUMBER(F178)=TRUE,IF(F178&gt;0,F178/NAgni!F$57*100,"n.a."),"n.a.")</f>
        <v>20509.678725659916</v>
      </c>
      <c r="G205" s="289">
        <f>IF(ISNUMBER(G178)=TRUE,IF(G178&gt;0,G178/NAgni!G$57*100,"n.a."),"n.a.")</f>
        <v>22562.488624671929</v>
      </c>
      <c r="H205" s="289">
        <f>IF(ISNUMBER(H178)=TRUE,IF(H178&gt;0,H178/NAgni!H$57*100,"n.a."),"n.a.")</f>
        <v>22062.163240166505</v>
      </c>
      <c r="I205" s="289">
        <f>IF(ISNUMBER(I178)=TRUE,IF(I178&gt;0,I178/NAgni!I$57*100,"n.a."),"n.a.")</f>
        <v>23540.132193369864</v>
      </c>
      <c r="J205" s="289">
        <f>IF(ISNUMBER(J178)=TRUE,IF(J178&gt;0,J178/NAgni!J$57*100,"n.a."),"n.a.")</f>
        <v>20738.04537841805</v>
      </c>
      <c r="K205" s="289">
        <f>IF(ISNUMBER(K178)=TRUE,IF(K178&gt;0,K178/NAgni!K$57*100,"n.a."),"n.a.")</f>
        <v>19227.967845471259</v>
      </c>
      <c r="L205" s="289">
        <f>IF(ISNUMBER(L178)=TRUE,IF(L178&gt;0,L178/NAgni!L$57*100,"n.a."),"n.a.")</f>
        <v>17688.627113704577</v>
      </c>
      <c r="M205" s="289">
        <f>IF(ISNUMBER(M178)=TRUE,IF(M178&gt;0,M178/NAgni!M$57*100,"n.a."),"n.a.")</f>
        <v>18101.277960500003</v>
      </c>
      <c r="N205" s="289">
        <f>IF(ISNUMBER(N178)=TRUE,IF(N178&gt;0,N178/NAgni!N$57*100,"n.a."),"n.a.")</f>
        <v>18807.071956101656</v>
      </c>
      <c r="O205" s="289">
        <f>IF(ISNUMBER(O178)=TRUE,IF(O178&gt;0,O178/NAgni!O$57*100,"n.a."),"n.a.")</f>
        <v>16677.384360133085</v>
      </c>
      <c r="P205" s="289">
        <f>IF(ISNUMBER(P178)=TRUE,IF(P178&gt;0,P178/NAgni!P$57*100,"n.a."),"n.a.")</f>
        <v>15802.72681350007</v>
      </c>
      <c r="Q205" s="289">
        <f>IF(ISNUMBER(Q178)=TRUE,IF(Q178&gt;0,Q178/NAgni!Q$57*100,"n.a."),"n.a.")</f>
        <v>15029.994850235429</v>
      </c>
      <c r="R205" s="289">
        <f>IF(ISNUMBER(R178)=TRUE,IF(R178&gt;0,R178/NAgni!R$57*100,"n.a."),"n.a.")</f>
        <v>14237.523109830627</v>
      </c>
      <c r="S205" s="289">
        <f>IF(ISNUMBER(S178)=TRUE,IF(S178&gt;0,S178/NAgni!S$57*100,"n.a."),"n.a.")</f>
        <v>15239.453674900122</v>
      </c>
      <c r="T205" s="289">
        <f>IF(ISNUMBER(T178)=TRUE,IF(T178&gt;0,T178/NAgni!T$57*100,"n.a."),"n.a.")</f>
        <v>14894.68219795854</v>
      </c>
      <c r="U205" s="289">
        <f>IF(ISNUMBER(U178)=TRUE,IF(U178&gt;0,U178/NAgni!U$57*100,"n.a."),"n.a.")</f>
        <v>14072.21918221837</v>
      </c>
      <c r="V205" s="289">
        <f>IF(ISNUMBER(V178)=TRUE,IF(V178&gt;0,V178/NAgni!V$57*100,"n.a."),"n.a.")</f>
        <v>13739.471427527991</v>
      </c>
    </row>
    <row r="206" spans="1:22" x14ac:dyDescent="0.2">
      <c r="A206" s="1" t="s">
        <v>36</v>
      </c>
      <c r="B206" s="54" t="s">
        <v>285</v>
      </c>
      <c r="C206" s="289">
        <f>IF(ISNUMBER(C179)=TRUE,IF(C179&gt;0,C179/NAgni!C$57*100,"n.a."),"n.a.")</f>
        <v>13008.300713386556</v>
      </c>
      <c r="D206" s="289">
        <f>IF(ISNUMBER(D179)=TRUE,IF(D179&gt;0,D179/NAgni!D$57*100,"n.a."),"n.a.")</f>
        <v>14062.721693928146</v>
      </c>
      <c r="E206" s="289">
        <f>IF(ISNUMBER(E179)=TRUE,IF(E179&gt;0,E179/NAgni!E$57*100,"n.a."),"n.a.")</f>
        <v>14838.847817058815</v>
      </c>
      <c r="F206" s="289">
        <f>IF(ISNUMBER(F179)=TRUE,IF(F179&gt;0,F179/NAgni!F$57*100,"n.a."),"n.a.")</f>
        <v>12060.533862273247</v>
      </c>
      <c r="G206" s="289">
        <f>IF(ISNUMBER(G179)=TRUE,IF(G179&gt;0,G179/NAgni!G$57*100,"n.a."),"n.a.")</f>
        <v>13056.835482398799</v>
      </c>
      <c r="H206" s="289">
        <f>IF(ISNUMBER(H179)=TRUE,IF(H179&gt;0,H179/NAgni!H$57*100,"n.a."),"n.a.")</f>
        <v>13957.012721968305</v>
      </c>
      <c r="I206" s="289">
        <f>IF(ISNUMBER(I179)=TRUE,IF(I179&gt;0,I179/NAgni!I$57*100,"n.a."),"n.a.")</f>
        <v>12845.610532474084</v>
      </c>
      <c r="J206" s="289">
        <f>IF(ISNUMBER(J179)=TRUE,IF(J179&gt;0,J179/NAgni!J$57*100,"n.a."),"n.a.")</f>
        <v>12014.995834264286</v>
      </c>
      <c r="K206" s="289">
        <f>IF(ISNUMBER(K179)=TRUE,IF(K179&gt;0,K179/NAgni!K$57*100,"n.a."),"n.a.")</f>
        <v>11137.997040145681</v>
      </c>
      <c r="L206" s="289">
        <f>IF(ISNUMBER(L179)=TRUE,IF(L179&gt;0,L179/NAgni!L$57*100,"n.a."),"n.a.")</f>
        <v>11379.022920946139</v>
      </c>
      <c r="M206" s="289">
        <f>IF(ISNUMBER(M179)=TRUE,IF(M179&gt;0,M179/NAgni!M$57*100,"n.a."),"n.a.")</f>
        <v>12572.622567441813</v>
      </c>
      <c r="N206" s="289">
        <f>IF(ISNUMBER(N179)=TRUE,IF(N179&gt;0,N179/NAgni!N$57*100,"n.a."),"n.a.")</f>
        <v>12645.09492060282</v>
      </c>
      <c r="O206" s="289">
        <f>IF(ISNUMBER(O179)=TRUE,IF(O179&gt;0,O179/NAgni!O$57*100,"n.a."),"n.a.")</f>
        <v>11607.400096058069</v>
      </c>
      <c r="P206" s="289">
        <f>IF(ISNUMBER(P179)=TRUE,IF(P179&gt;0,P179/NAgni!P$57*100,"n.a."),"n.a.")</f>
        <v>11183.907349336747</v>
      </c>
      <c r="Q206" s="289">
        <f>IF(ISNUMBER(Q179)=TRUE,IF(Q179&gt;0,Q179/NAgni!Q$57*100,"n.a."),"n.a.")</f>
        <v>11415.45861401639</v>
      </c>
      <c r="R206" s="289">
        <f>IF(ISNUMBER(R179)=TRUE,IF(R179&gt;0,R179/NAgni!R$57*100,"n.a."),"n.a.")</f>
        <v>10961.902315018184</v>
      </c>
      <c r="S206" s="289">
        <f>IF(ISNUMBER(S179)=TRUE,IF(S179&gt;0,S179/NAgni!S$57*100,"n.a."),"n.a.")</f>
        <v>11638.691826201481</v>
      </c>
      <c r="T206" s="289">
        <f>IF(ISNUMBER(T179)=TRUE,IF(T179&gt;0,T179/NAgni!T$57*100,"n.a."),"n.a.")</f>
        <v>12429.519956157344</v>
      </c>
      <c r="U206" s="289">
        <f>IF(ISNUMBER(U179)=TRUE,IF(U179&gt;0,U179/NAgni!U$57*100,"n.a."),"n.a.")</f>
        <v>10278.353739460359</v>
      </c>
      <c r="V206" s="289">
        <f>IF(ISNUMBER(V179)=TRUE,IF(V179&gt;0,V179/NAgni!V$57*100,"n.a."),"n.a.")</f>
        <v>10295.144544369341</v>
      </c>
    </row>
    <row r="207" spans="1:22" x14ac:dyDescent="0.2">
      <c r="A207" s="1" t="s">
        <v>37</v>
      </c>
      <c r="B207" t="s">
        <v>311</v>
      </c>
      <c r="C207" s="289">
        <f>IF(ISNUMBER(C180)=TRUE,IF(C180&gt;0,C180/NAgni!C$57*100,"n.a."),"n.a.")</f>
        <v>15677.325525297774</v>
      </c>
      <c r="D207" s="289">
        <f>IF(ISNUMBER(D180)=TRUE,IF(D180&gt;0,D180/NAgni!D$57*100,"n.a."),"n.a.")</f>
        <v>15868.109592452069</v>
      </c>
      <c r="E207" s="289">
        <f>IF(ISNUMBER(E180)=TRUE,IF(E180&gt;0,E180/NAgni!E$57*100,"n.a."),"n.a.")</f>
        <v>16160.129503630787</v>
      </c>
      <c r="F207" s="289">
        <f>IF(ISNUMBER(F180)=TRUE,IF(F180&gt;0,F180/NAgni!F$57*100,"n.a."),"n.a.")</f>
        <v>17084.153915083749</v>
      </c>
      <c r="G207" s="289">
        <f>IF(ISNUMBER(G180)=TRUE,IF(G180&gt;0,G180/NAgni!G$57*100,"n.a."),"n.a.")</f>
        <v>16978.908680601038</v>
      </c>
      <c r="H207" s="289">
        <f>IF(ISNUMBER(H180)=TRUE,IF(H180&gt;0,H180/NAgni!H$57*100,"n.a."),"n.a.")</f>
        <v>16571.870501181242</v>
      </c>
      <c r="I207" s="289">
        <f>IF(ISNUMBER(I180)=TRUE,IF(I180&gt;0,I180/NAgni!I$57*100,"n.a."),"n.a.")</f>
        <v>16278.134318347596</v>
      </c>
      <c r="J207" s="289">
        <f>IF(ISNUMBER(J180)=TRUE,IF(J180&gt;0,J180/NAgni!J$57*100,"n.a."),"n.a.")</f>
        <v>16084.918286315036</v>
      </c>
      <c r="K207" s="289">
        <f>IF(ISNUMBER(K180)=TRUE,IF(K180&gt;0,K180/NAgni!K$57*100,"n.a."),"n.a.")</f>
        <v>15035.915920377651</v>
      </c>
      <c r="L207" s="289">
        <f>IF(ISNUMBER(L180)=TRUE,IF(L180&gt;0,L180/NAgni!L$57*100,"n.a."),"n.a.")</f>
        <v>14527.478989700016</v>
      </c>
      <c r="M207" s="289">
        <f>IF(ISNUMBER(M180)=TRUE,IF(M180&gt;0,M180/NAgni!M$57*100,"n.a."),"n.a.")</f>
        <v>14205.436861718399</v>
      </c>
      <c r="N207" s="289">
        <f>IF(ISNUMBER(N180)=TRUE,IF(N180&gt;0,N180/NAgni!N$57*100,"n.a."),"n.a.")</f>
        <v>14456.941172622308</v>
      </c>
      <c r="O207" s="289">
        <f>IF(ISNUMBER(O180)=TRUE,IF(O180&gt;0,O180/NAgni!O$57*100,"n.a."),"n.a.")</f>
        <v>14065.368943078995</v>
      </c>
      <c r="P207" s="289">
        <f>IF(ISNUMBER(P180)=TRUE,IF(P180&gt;0,P180/NAgni!P$57*100,"n.a."),"n.a.")</f>
        <v>13505.260018366977</v>
      </c>
      <c r="Q207" s="289">
        <f>IF(ISNUMBER(Q180)=TRUE,IF(Q180&gt;0,Q180/NAgni!Q$57*100,"n.a."),"n.a.")</f>
        <v>14387.14271191493</v>
      </c>
      <c r="R207" s="289">
        <f>IF(ISNUMBER(R180)=TRUE,IF(R180&gt;0,R180/NAgni!R$57*100,"n.a."),"n.a.")</f>
        <v>14301.527804768724</v>
      </c>
      <c r="S207" s="289">
        <f>IF(ISNUMBER(S180)=TRUE,IF(S180&gt;0,S180/NAgni!S$57*100,"n.a."),"n.a.")</f>
        <v>15139.128856085563</v>
      </c>
      <c r="T207" s="289">
        <f>IF(ISNUMBER(T180)=TRUE,IF(T180&gt;0,T180/NAgni!T$57*100,"n.a."),"n.a.")</f>
        <v>15482.391929066722</v>
      </c>
      <c r="U207" s="289">
        <f>IF(ISNUMBER(U180)=TRUE,IF(U180&gt;0,U180/NAgni!U$57*100,"n.a."),"n.a.")</f>
        <v>15811.842142426884</v>
      </c>
      <c r="V207" s="289">
        <f>IF(ISNUMBER(V180)=TRUE,IF(V180&gt;0,V180/NAgni!V$57*100,"n.a."),"n.a.")</f>
        <v>16039.891998184041</v>
      </c>
    </row>
    <row r="208" spans="1:22" x14ac:dyDescent="0.2">
      <c r="A208" s="1" t="s">
        <v>38</v>
      </c>
      <c r="B208" t="s">
        <v>35</v>
      </c>
      <c r="C208" s="289">
        <f>IF(ISNUMBER(C181)=TRUE,IF(C181&gt;0,C181/NAgni!C$57*100,"n.a."),"n.a.")</f>
        <v>13761.392250581714</v>
      </c>
      <c r="D208" s="289">
        <f>IF(ISNUMBER(D181)=TRUE,IF(D181&gt;0,D181/NAgni!D$57*100,"n.a."),"n.a.")</f>
        <v>13793.848999246342</v>
      </c>
      <c r="E208" s="289">
        <f>IF(ISNUMBER(E181)=TRUE,IF(E181&gt;0,E181/NAgni!E$57*100,"n.a."),"n.a.")</f>
        <v>14816.77897559747</v>
      </c>
      <c r="F208" s="289">
        <f>IF(ISNUMBER(F181)=TRUE,IF(F181&gt;0,F181/NAgni!F$57*100,"n.a."),"n.a.")</f>
        <v>14391.852810963606</v>
      </c>
      <c r="G208" s="289">
        <f>IF(ISNUMBER(G181)=TRUE,IF(G181&gt;0,G181/NAgni!G$57*100,"n.a."),"n.a.")</f>
        <v>14774.548230903565</v>
      </c>
      <c r="H208" s="289">
        <f>IF(ISNUMBER(H181)=TRUE,IF(H181&gt;0,H181/NAgni!H$57*100,"n.a."),"n.a.")</f>
        <v>13940.525444086283</v>
      </c>
      <c r="I208" s="289">
        <f>IF(ISNUMBER(I181)=TRUE,IF(I181&gt;0,I181/NAgni!I$57*100,"n.a."),"n.a.")</f>
        <v>13450.069224234394</v>
      </c>
      <c r="J208" s="289">
        <f>IF(ISNUMBER(J181)=TRUE,IF(J181&gt;0,J181/NAgni!J$57*100,"n.a."),"n.a.")</f>
        <v>13072.2830641536</v>
      </c>
      <c r="K208" s="289">
        <f>IF(ISNUMBER(K181)=TRUE,IF(K181&gt;0,K181/NAgni!K$57*100,"n.a."),"n.a.")</f>
        <v>11900.739653333298</v>
      </c>
      <c r="L208" s="289">
        <f>IF(ISNUMBER(L181)=TRUE,IF(L181&gt;0,L181/NAgni!L$57*100,"n.a."),"n.a.")</f>
        <v>11260.472411522444</v>
      </c>
      <c r="M208" s="289">
        <f>IF(ISNUMBER(M181)=TRUE,IF(M181&gt;0,M181/NAgni!M$57*100,"n.a."),"n.a.")</f>
        <v>11811.323421862015</v>
      </c>
      <c r="N208" s="289">
        <f>IF(ISNUMBER(N181)=TRUE,IF(N181&gt;0,N181/NAgni!N$57*100,"n.a."),"n.a.")</f>
        <v>12148.65890442299</v>
      </c>
      <c r="O208" s="289">
        <f>IF(ISNUMBER(O181)=TRUE,IF(O181&gt;0,O181/NAgni!O$57*100,"n.a."),"n.a.")</f>
        <v>12097.147348111834</v>
      </c>
      <c r="P208" s="289">
        <f>IF(ISNUMBER(P181)=TRUE,IF(P181&gt;0,P181/NAgni!P$57*100,"n.a."),"n.a.")</f>
        <v>12097.633636255092</v>
      </c>
      <c r="Q208" s="289">
        <f>IF(ISNUMBER(Q181)=TRUE,IF(Q181&gt;0,Q181/NAgni!Q$57*100,"n.a."),"n.a.")</f>
        <v>11085.178874571455</v>
      </c>
      <c r="R208" s="289">
        <f>IF(ISNUMBER(R181)=TRUE,IF(R181&gt;0,R181/NAgni!R$57*100,"n.a."),"n.a.")</f>
        <v>12173.681048034487</v>
      </c>
      <c r="S208" s="289">
        <f>IF(ISNUMBER(S181)=TRUE,IF(S181&gt;0,S181/NAgni!S$57*100,"n.a."),"n.a.")</f>
        <v>12641.650821234934</v>
      </c>
      <c r="T208" s="289">
        <f>IF(ISNUMBER(T181)=TRUE,IF(T181&gt;0,T181/NAgni!T$57*100,"n.a."),"n.a.")</f>
        <v>13257.465303191859</v>
      </c>
      <c r="U208" s="289">
        <f>IF(ISNUMBER(U181)=TRUE,IF(U181&gt;0,U181/NAgni!U$57*100,"n.a."),"n.a.")</f>
        <v>12916.676805704654</v>
      </c>
      <c r="V208" s="289">
        <f>IF(ISNUMBER(V181)=TRUE,IF(V181&gt;0,V181/NAgni!V$57*100,"n.a."),"n.a.")</f>
        <v>12941.541925020621</v>
      </c>
    </row>
    <row r="209" spans="1:22" x14ac:dyDescent="0.2">
      <c r="A209" s="1" t="s">
        <v>40</v>
      </c>
      <c r="B209" t="s">
        <v>286</v>
      </c>
      <c r="C209" s="289">
        <f>IF(ISNUMBER(C182)=TRUE,IF(C182&gt;0,C182/NAgni!C$57*100,"n.a."),"n.a.")</f>
        <v>14549.941560364607</v>
      </c>
      <c r="D209" s="289">
        <f>IF(ISNUMBER(D182)=TRUE,IF(D182&gt;0,D182/NAgni!D$57*100,"n.a."),"n.a.")</f>
        <v>15179.273373559656</v>
      </c>
      <c r="E209" s="289">
        <f>IF(ISNUMBER(E182)=TRUE,IF(E182&gt;0,E182/NAgni!E$57*100,"n.a."),"n.a.")</f>
        <v>15753.648639104236</v>
      </c>
      <c r="F209" s="289">
        <f>IF(ISNUMBER(F182)=TRUE,IF(F182&gt;0,F182/NAgni!F$57*100,"n.a."),"n.a.")</f>
        <v>15787.669042235617</v>
      </c>
      <c r="G209" s="289">
        <f>IF(ISNUMBER(G182)=TRUE,IF(G182&gt;0,G182/NAgni!G$57*100,"n.a."),"n.a.")</f>
        <v>13927.761031261312</v>
      </c>
      <c r="H209" s="289">
        <f>IF(ISNUMBER(H182)=TRUE,IF(H182&gt;0,H182/NAgni!H$57*100,"n.a."),"n.a.")</f>
        <v>14436.841352631453</v>
      </c>
      <c r="I209" s="289">
        <f>IF(ISNUMBER(I182)=TRUE,IF(I182&gt;0,I182/NAgni!I$57*100,"n.a."),"n.a.")</f>
        <v>14759.187929752477</v>
      </c>
      <c r="J209" s="289">
        <f>IF(ISNUMBER(J182)=TRUE,IF(J182&gt;0,J182/NAgni!J$57*100,"n.a."),"n.a.")</f>
        <v>17195.659508760928</v>
      </c>
      <c r="K209" s="289">
        <f>IF(ISNUMBER(K182)=TRUE,IF(K182&gt;0,K182/NAgni!K$57*100,"n.a."),"n.a.")</f>
        <v>16586.203438054035</v>
      </c>
      <c r="L209" s="289">
        <f>IF(ISNUMBER(L182)=TRUE,IF(L182&gt;0,L182/NAgni!L$57*100,"n.a."),"n.a.")</f>
        <v>15175.680511604454</v>
      </c>
      <c r="M209" s="289">
        <f>IF(ISNUMBER(M182)=TRUE,IF(M182&gt;0,M182/NAgni!M$57*100,"n.a."),"n.a.")</f>
        <v>9864.2880008102056</v>
      </c>
      <c r="N209" s="289">
        <f>IF(ISNUMBER(N182)=TRUE,IF(N182&gt;0,N182/NAgni!N$57*100,"n.a."),"n.a.")</f>
        <v>10616.912138774811</v>
      </c>
      <c r="O209" s="289">
        <f>IF(ISNUMBER(O182)=TRUE,IF(O182&gt;0,O182/NAgni!O$57*100,"n.a."),"n.a.")</f>
        <v>9777.1080190910689</v>
      </c>
      <c r="P209" s="289">
        <f>IF(ISNUMBER(P182)=TRUE,IF(P182&gt;0,P182/NAgni!P$57*100,"n.a."),"n.a.")</f>
        <v>9510.4551527457625</v>
      </c>
      <c r="Q209" s="289">
        <f>IF(ISNUMBER(Q182)=TRUE,IF(Q182&gt;0,Q182/NAgni!Q$57*100,"n.a."),"n.a.")</f>
        <v>8990.7208180860216</v>
      </c>
      <c r="R209" s="289">
        <f>IF(ISNUMBER(R182)=TRUE,IF(R182&gt;0,R182/NAgni!R$57*100,"n.a."),"n.a.")</f>
        <v>9298.0286132272231</v>
      </c>
      <c r="S209" s="289">
        <f>IF(ISNUMBER(S182)=TRUE,IF(S182&gt;0,S182/NAgni!S$57*100,"n.a."),"n.a.")</f>
        <v>10822.948652900914</v>
      </c>
      <c r="T209" s="289">
        <f>IF(ISNUMBER(T182)=TRUE,IF(T182&gt;0,T182/NAgni!T$57*100,"n.a."),"n.a.")</f>
        <v>10475.813475746958</v>
      </c>
      <c r="U209" s="289">
        <f>IF(ISNUMBER(U182)=TRUE,IF(U182&gt;0,U182/NAgni!U$57*100,"n.a."),"n.a.")</f>
        <v>10774.433600963412</v>
      </c>
      <c r="V209" s="289">
        <f>IF(ISNUMBER(V182)=TRUE,IF(V182&gt;0,V182/NAgni!V$57*100,"n.a."),"n.a.")</f>
        <v>12235.867521156359</v>
      </c>
    </row>
    <row r="210" spans="1:22" x14ac:dyDescent="0.2">
      <c r="A210" s="1" t="s">
        <v>287</v>
      </c>
      <c r="B210" t="s">
        <v>288</v>
      </c>
      <c r="C210" s="289">
        <f>IF(ISNUMBER(C183)=TRUE,IF(C183&gt;0,C183/NAgni!C$57*100,"n.a."),"n.a.")</f>
        <v>19498.590114015515</v>
      </c>
      <c r="D210" s="289">
        <f>IF(ISNUMBER(D183)=TRUE,IF(D183&gt;0,D183/NAgni!D$57*100,"n.a."),"n.a.")</f>
        <v>17512.471224426397</v>
      </c>
      <c r="E210" s="289">
        <f>IF(ISNUMBER(E183)=TRUE,IF(E183&gt;0,E183/NAgni!E$57*100,"n.a."),"n.a.")</f>
        <v>14244.34611048702</v>
      </c>
      <c r="F210" s="289">
        <f>IF(ISNUMBER(F183)=TRUE,IF(F183&gt;0,F183/NAgni!F$57*100,"n.a."),"n.a.")</f>
        <v>11882.677223105946</v>
      </c>
      <c r="G210" s="289">
        <f>IF(ISNUMBER(G183)=TRUE,IF(G183&gt;0,G183/NAgni!G$57*100,"n.a."),"n.a.")</f>
        <v>14773.567595141711</v>
      </c>
      <c r="H210" s="289">
        <f>IF(ISNUMBER(H183)=TRUE,IF(H183&gt;0,H183/NAgni!H$57*100,"n.a."),"n.a.")</f>
        <v>14848.398705788026</v>
      </c>
      <c r="I210" s="289">
        <f>IF(ISNUMBER(I183)=TRUE,IF(I183&gt;0,I183/NAgni!I$57*100,"n.a."),"n.a.")</f>
        <v>16688.750017320359</v>
      </c>
      <c r="J210" s="289">
        <f>IF(ISNUMBER(J183)=TRUE,IF(J183&gt;0,J183/NAgni!J$57*100,"n.a."),"n.a.")</f>
        <v>18869.50852026137</v>
      </c>
      <c r="K210" s="289">
        <f>IF(ISNUMBER(K183)=TRUE,IF(K183&gt;0,K183/NAgni!K$57*100,"n.a."),"n.a.")</f>
        <v>17470.534627105386</v>
      </c>
      <c r="L210" s="289">
        <f>IF(ISNUMBER(L183)=TRUE,IF(L183&gt;0,L183/NAgni!L$57*100,"n.a."),"n.a.")</f>
        <v>17548.748855614689</v>
      </c>
      <c r="M210" s="289">
        <f>IF(ISNUMBER(M183)=TRUE,IF(M183&gt;0,M183/NAgni!M$57*100,"n.a."),"n.a.")</f>
        <v>18658.80597329939</v>
      </c>
      <c r="N210" s="289">
        <f>IF(ISNUMBER(N183)=TRUE,IF(N183&gt;0,N183/NAgni!N$57*100,"n.a."),"n.a.")</f>
        <v>15966.422607273116</v>
      </c>
      <c r="O210" s="289">
        <f>IF(ISNUMBER(O183)=TRUE,IF(O183&gt;0,O183/NAgni!O$57*100,"n.a."),"n.a.")</f>
        <v>16014.444083208846</v>
      </c>
      <c r="P210" s="289">
        <f>IF(ISNUMBER(P183)=TRUE,IF(P183&gt;0,P183/NAgni!P$57*100,"n.a."),"n.a.")</f>
        <v>13581.162013907628</v>
      </c>
      <c r="Q210" s="289">
        <f>IF(ISNUMBER(Q183)=TRUE,IF(Q183&gt;0,Q183/NAgni!Q$57*100,"n.a."),"n.a.")</f>
        <v>13350.856046180559</v>
      </c>
      <c r="R210" s="289">
        <f>IF(ISNUMBER(R183)=TRUE,IF(R183&gt;0,R183/NAgni!R$57*100,"n.a."),"n.a.")</f>
        <v>13304.903092810975</v>
      </c>
      <c r="S210" s="289">
        <f>IF(ISNUMBER(S183)=TRUE,IF(S183&gt;0,S183/NAgni!S$57*100,"n.a."),"n.a.")</f>
        <v>17100.243006763536</v>
      </c>
      <c r="T210" s="289">
        <f>IF(ISNUMBER(T183)=TRUE,IF(T183&gt;0,T183/NAgni!T$57*100,"n.a."),"n.a.")</f>
        <v>17307.43706636555</v>
      </c>
      <c r="U210" s="289">
        <f>IF(ISNUMBER(U183)=TRUE,IF(U183&gt;0,U183/NAgni!U$57*100,"n.a."),"n.a.")</f>
        <v>16895.641603963832</v>
      </c>
      <c r="V210" s="289">
        <f>IF(ISNUMBER(V183)=TRUE,IF(V183&gt;0,V183/NAgni!V$57*100,"n.a."),"n.a.")</f>
        <v>15142.606277150622</v>
      </c>
    </row>
    <row r="211" spans="1:22" x14ac:dyDescent="0.2">
      <c r="A211" s="1" t="s">
        <v>289</v>
      </c>
      <c r="B211" t="s">
        <v>290</v>
      </c>
      <c r="C211" s="289">
        <f>IF(ISNUMBER(C184)=TRUE,IF(C184&gt;0,C184/NAgni!C$57*100,"n.a."),"n.a.")</f>
        <v>10142.641291240492</v>
      </c>
      <c r="D211" s="289">
        <f>IF(ISNUMBER(D184)=TRUE,IF(D184&gt;0,D184/NAgni!D$57*100,"n.a."),"n.a.")</f>
        <v>9626.6210891286482</v>
      </c>
      <c r="E211" s="289">
        <f>IF(ISNUMBER(E184)=TRUE,IF(E184&gt;0,E184/NAgni!E$57*100,"n.a."),"n.a.")</f>
        <v>8977.5189505465896</v>
      </c>
      <c r="F211" s="289">
        <f>IF(ISNUMBER(F184)=TRUE,IF(F184&gt;0,F184/NAgni!F$57*100,"n.a."),"n.a.")</f>
        <v>9169.0365434277119</v>
      </c>
      <c r="G211" s="289">
        <f>IF(ISNUMBER(G184)=TRUE,IF(G184&gt;0,G184/NAgni!G$57*100,"n.a."),"n.a.")</f>
        <v>8668.343717138514</v>
      </c>
      <c r="H211" s="289">
        <f>IF(ISNUMBER(H184)=TRUE,IF(H184&gt;0,H184/NAgni!H$57*100,"n.a."),"n.a.")</f>
        <v>9217.4476376519669</v>
      </c>
      <c r="I211" s="289">
        <f>IF(ISNUMBER(I184)=TRUE,IF(I184&gt;0,I184/NAgni!I$57*100,"n.a."),"n.a.")</f>
        <v>8515.0171709543811</v>
      </c>
      <c r="J211" s="289">
        <f>IF(ISNUMBER(J184)=TRUE,IF(J184&gt;0,J184/NAgni!J$57*100,"n.a."),"n.a.")</f>
        <v>8618.9677629230464</v>
      </c>
      <c r="K211" s="289">
        <f>IF(ISNUMBER(K184)=TRUE,IF(K184&gt;0,K184/NAgni!K$57*100,"n.a."),"n.a.")</f>
        <v>7742.5582301389641</v>
      </c>
      <c r="L211" s="289">
        <f>IF(ISNUMBER(L184)=TRUE,IF(L184&gt;0,L184/NAgni!L$57*100,"n.a."),"n.a.")</f>
        <v>7932.9020501008999</v>
      </c>
      <c r="M211" s="289">
        <f>IF(ISNUMBER(M184)=TRUE,IF(M184&gt;0,M184/NAgni!M$57*100,"n.a."),"n.a.")</f>
        <v>8484.6095036772858</v>
      </c>
      <c r="N211" s="289">
        <f>IF(ISNUMBER(N184)=TRUE,IF(N184&gt;0,N184/NAgni!N$57*100,"n.a."),"n.a.")</f>
        <v>8682.8254165787312</v>
      </c>
      <c r="O211" s="289">
        <f>IF(ISNUMBER(O184)=TRUE,IF(O184&gt;0,O184/NAgni!O$57*100,"n.a."),"n.a.")</f>
        <v>7486.1889038472218</v>
      </c>
      <c r="P211" s="289">
        <f>IF(ISNUMBER(P184)=TRUE,IF(P184&gt;0,P184/NAgni!P$57*100,"n.a."),"n.a.")</f>
        <v>7463.5243294298007</v>
      </c>
      <c r="Q211" s="289">
        <f>IF(ISNUMBER(Q184)=TRUE,IF(Q184&gt;0,Q184/NAgni!Q$57*100,"n.a."),"n.a.")</f>
        <v>7610.2402240325828</v>
      </c>
      <c r="R211" s="289">
        <f>IF(ISNUMBER(R184)=TRUE,IF(R184&gt;0,R184/NAgni!R$57*100,"n.a."),"n.a.")</f>
        <v>8080.4371800950375</v>
      </c>
      <c r="S211" s="289">
        <f>IF(ISNUMBER(S184)=TRUE,IF(S184&gt;0,S184/NAgni!S$57*100,"n.a."),"n.a.")</f>
        <v>9376.8385448451663</v>
      </c>
      <c r="T211" s="289">
        <f>IF(ISNUMBER(T184)=TRUE,IF(T184&gt;0,T184/NAgni!T$57*100,"n.a."),"n.a.")</f>
        <v>11013.538131807503</v>
      </c>
      <c r="U211" s="289">
        <f>IF(ISNUMBER(U184)=TRUE,IF(U184&gt;0,U184/NAgni!U$57*100,"n.a."),"n.a.")</f>
        <v>10261.818437644264</v>
      </c>
      <c r="V211" s="289">
        <f>IF(ISNUMBER(V184)=TRUE,IF(V184&gt;0,V184/NAgni!V$57*100,"n.a."),"n.a.")</f>
        <v>9911.1033843654077</v>
      </c>
    </row>
    <row r="212" spans="1:22" x14ac:dyDescent="0.2">
      <c r="A212" s="1" t="s">
        <v>291</v>
      </c>
      <c r="B212" t="s">
        <v>312</v>
      </c>
      <c r="C212" s="289">
        <f>IF(ISNUMBER(C185)=TRUE,IF(C185&gt;0,C185/NAgni!C$57*100,"n.a."),"n.a.")</f>
        <v>2267.2975427738552</v>
      </c>
      <c r="D212" s="289">
        <f>IF(ISNUMBER(D185)=TRUE,IF(D185&gt;0,D185/NAgni!D$57*100,"n.a."),"n.a.")</f>
        <v>2446.0792701108649</v>
      </c>
      <c r="E212" s="289">
        <f>IF(ISNUMBER(E185)=TRUE,IF(E185&gt;0,E185/NAgni!E$57*100,"n.a."),"n.a.")</f>
        <v>2487.4103020164753</v>
      </c>
      <c r="F212" s="289">
        <f>IF(ISNUMBER(F185)=TRUE,IF(F185&gt;0,F185/NAgni!F$57*100,"n.a."),"n.a.")</f>
        <v>3272.3163381949953</v>
      </c>
      <c r="G212" s="289" t="str">
        <f>IF(ISNUMBER(G185)=TRUE,IF(G185&gt;0,G185/NAgni!G$57*100,"n.a."),"n.a.")</f>
        <v>n.a.</v>
      </c>
      <c r="H212" s="289" t="str">
        <f>IF(ISNUMBER(H185)=TRUE,IF(H185&gt;0,H185/NAgni!H$57*100,"n.a."),"n.a.")</f>
        <v>n.a.</v>
      </c>
      <c r="I212" s="289" t="str">
        <f>IF(ISNUMBER(I185)=TRUE,IF(I185&gt;0,I185/NAgni!I$57*100,"n.a."),"n.a.")</f>
        <v>n.a.</v>
      </c>
      <c r="J212" s="289" t="str">
        <f>IF(ISNUMBER(J185)=TRUE,IF(J185&gt;0,J185/NAgni!J$57*100,"n.a."),"n.a.")</f>
        <v>n.a.</v>
      </c>
      <c r="K212" s="289" t="str">
        <f>IF(ISNUMBER(K185)=TRUE,IF(K185&gt;0,K185/NAgni!K$57*100,"n.a."),"n.a.")</f>
        <v>n.a.</v>
      </c>
      <c r="L212" s="289" t="str">
        <f>IF(ISNUMBER(L185)=TRUE,IF(L185&gt;0,L185/NAgni!L$57*100,"n.a."),"n.a.")</f>
        <v>n.a.</v>
      </c>
      <c r="M212" s="289" t="str">
        <f>IF(ISNUMBER(M185)=TRUE,IF(M185&gt;0,M185/NAgni!M$57*100,"n.a."),"n.a.")</f>
        <v>n.a.</v>
      </c>
      <c r="N212" s="289" t="str">
        <f>IF(ISNUMBER(N185)=TRUE,IF(N185&gt;0,N185/NAgni!N$57*100,"n.a."),"n.a.")</f>
        <v>n.a.</v>
      </c>
      <c r="O212" s="289" t="str">
        <f>IF(ISNUMBER(O185)=TRUE,IF(O185&gt;0,O185/NAgni!O$57*100,"n.a."),"n.a.")</f>
        <v>n.a.</v>
      </c>
      <c r="P212" s="289" t="str">
        <f>IF(ISNUMBER(P185)=TRUE,IF(P185&gt;0,P185/NAgni!P$57*100,"n.a."),"n.a.")</f>
        <v>n.a.</v>
      </c>
      <c r="Q212" s="289" t="str">
        <f>IF(ISNUMBER(Q185)=TRUE,IF(Q185&gt;0,Q185/NAgni!Q$57*100,"n.a."),"n.a.")</f>
        <v>n.a.</v>
      </c>
      <c r="R212" s="289" t="str">
        <f>IF(ISNUMBER(R185)=TRUE,IF(R185&gt;0,R185/NAgni!R$57*100,"n.a."),"n.a.")</f>
        <v>n.a.</v>
      </c>
      <c r="S212" s="289" t="str">
        <f>IF(ISNUMBER(S185)=TRUE,IF(S185&gt;0,S185/NAgni!S$57*100,"n.a."),"n.a.")</f>
        <v>n.a.</v>
      </c>
      <c r="T212" s="289" t="str">
        <f>IF(ISNUMBER(T185)=TRUE,IF(T185&gt;0,T185/NAgni!T$57*100,"n.a."),"n.a.")</f>
        <v>n.a.</v>
      </c>
      <c r="U212" s="289" t="str">
        <f>IF(ISNUMBER(U185)=TRUE,IF(U185&gt;0,U185/NAgni!U$57*100,"n.a."),"n.a.")</f>
        <v>n.a.</v>
      </c>
      <c r="V212" s="289" t="str">
        <f>IF(ISNUMBER(V185)=TRUE,IF(V185&gt;0,V185/NAgni!V$57*100,"n.a."),"n.a.")</f>
        <v>n.a.</v>
      </c>
    </row>
    <row r="213" spans="1:22" x14ac:dyDescent="0.2">
      <c r="A213" s="1" t="s">
        <v>313</v>
      </c>
      <c r="B213" t="s">
        <v>314</v>
      </c>
      <c r="C213" s="289" t="str">
        <f>IF(ISNUMBER(C186)=TRUE,IF(C186&gt;0,C186/NAgni!C$57*100,"n.a."),"n.a.")</f>
        <v>n.a.</v>
      </c>
      <c r="D213" s="289" t="str">
        <f>IF(ISNUMBER(D186)=TRUE,IF(D186&gt;0,D186/NAgni!D$57*100,"n.a."),"n.a.")</f>
        <v>n.a.</v>
      </c>
      <c r="E213" s="289" t="str">
        <f>IF(ISNUMBER(E186)=TRUE,IF(E186&gt;0,E186/NAgni!E$57*100,"n.a."),"n.a.")</f>
        <v>n.a.</v>
      </c>
      <c r="F213" s="289" t="str">
        <f>IF(ISNUMBER(F186)=TRUE,IF(F186&gt;0,F186/NAgni!F$57*100,"n.a."),"n.a.")</f>
        <v>n.a.</v>
      </c>
      <c r="G213" s="289" t="str">
        <f>IF(ISNUMBER(G186)=TRUE,IF(G186&gt;0,G186/NAgni!G$57*100,"n.a."),"n.a.")</f>
        <v>n.a.</v>
      </c>
      <c r="H213" s="289" t="str">
        <f>IF(ISNUMBER(H186)=TRUE,IF(H186&gt;0,H186/NAgni!H$57*100,"n.a."),"n.a.")</f>
        <v>n.a.</v>
      </c>
      <c r="I213" s="289" t="str">
        <f>IF(ISNUMBER(I186)=TRUE,IF(I186&gt;0,I186/NAgni!I$57*100,"n.a."),"n.a.")</f>
        <v>n.a.</v>
      </c>
      <c r="J213" s="289" t="str">
        <f>IF(ISNUMBER(J186)=TRUE,IF(J186&gt;0,J186/NAgni!J$57*100,"n.a."),"n.a.")</f>
        <v>n.a.</v>
      </c>
      <c r="K213" s="289">
        <f>IF(ISNUMBER(K186)=TRUE,IF(K186&gt;0,K186/NAgni!K$57*100,"n.a."),"n.a.")</f>
        <v>16457.761630229172</v>
      </c>
      <c r="L213" s="289">
        <f>IF(ISNUMBER(L186)=TRUE,IF(L186&gt;0,L186/NAgni!L$57*100,"n.a."),"n.a.")</f>
        <v>17829.383775619019</v>
      </c>
      <c r="M213" s="289">
        <f>IF(ISNUMBER(M186)=TRUE,IF(M186&gt;0,M186/NAgni!M$57*100,"n.a."),"n.a.")</f>
        <v>17922.79068908437</v>
      </c>
      <c r="N213" s="289">
        <f>IF(ISNUMBER(N186)=TRUE,IF(N186&gt;0,N186/NAgni!N$57*100,"n.a."),"n.a.")</f>
        <v>16653.408347068256</v>
      </c>
      <c r="O213" s="289">
        <f>IF(ISNUMBER(O186)=TRUE,IF(O186&gt;0,O186/NAgni!O$57*100,"n.a."),"n.a.")</f>
        <v>15315.042223256802</v>
      </c>
      <c r="P213" s="289">
        <f>IF(ISNUMBER(P186)=TRUE,IF(P186&gt;0,P186/NAgni!P$57*100,"n.a."),"n.a.")</f>
        <v>13679.804165401987</v>
      </c>
      <c r="Q213" s="289">
        <f>IF(ISNUMBER(Q186)=TRUE,IF(Q186&gt;0,Q186/NAgni!Q$57*100,"n.a."),"n.a.")</f>
        <v>14802.935095213257</v>
      </c>
      <c r="R213" s="289">
        <f>IF(ISNUMBER(R186)=TRUE,IF(R186&gt;0,R186/NAgni!R$57*100,"n.a."),"n.a.")</f>
        <v>14633.129387575607</v>
      </c>
      <c r="S213" s="289">
        <f>IF(ISNUMBER(S186)=TRUE,IF(S186&gt;0,S186/NAgni!S$57*100,"n.a."),"n.a.")</f>
        <v>16045.746152135129</v>
      </c>
      <c r="T213" s="289">
        <f>IF(ISNUMBER(T186)=TRUE,IF(T186&gt;0,T186/NAgni!T$57*100,"n.a."),"n.a.")</f>
        <v>15089.331151605609</v>
      </c>
      <c r="U213" s="289">
        <f>IF(ISNUMBER(U186)=TRUE,IF(U186&gt;0,U186/NAgni!U$57*100,"n.a."),"n.a.")</f>
        <v>16245.411813303903</v>
      </c>
      <c r="V213" s="289">
        <f>IF(ISNUMBER(V186)=TRUE,IF(V186&gt;0,V186/NAgni!V$57*100,"n.a."),"n.a.")</f>
        <v>17335.88787013344</v>
      </c>
    </row>
    <row r="214" spans="1:22" s="58" customFormat="1" ht="20.100000000000001" customHeight="1" x14ac:dyDescent="0.2">
      <c r="A214" s="55"/>
      <c r="B214" s="56" t="s">
        <v>3</v>
      </c>
      <c r="C214" s="57">
        <f>IF(ISNUMBER(C187)=TRUE,IF(C187&gt;0,C187/NAgni!C$57*100,"n.a."),"n.a.")</f>
        <v>13606.643643572084</v>
      </c>
      <c r="D214" s="57">
        <f>IF(ISNUMBER(D187)=TRUE,IF(D187&gt;0,D187/NAgni!D$57*100,"n.a."),"n.a.")</f>
        <v>14222.667920656602</v>
      </c>
      <c r="E214" s="57">
        <f>IF(ISNUMBER(E187)=TRUE,IF(E187&gt;0,E187/NAgni!E$57*100,"n.a."),"n.a.")</f>
        <v>14551.806597864243</v>
      </c>
      <c r="F214" s="57">
        <f>IF(ISNUMBER(F187)=TRUE,IF(F187&gt;0,F187/NAgni!F$57*100,"n.a."),"n.a.")</f>
        <v>14930.029369204985</v>
      </c>
      <c r="G214" s="57">
        <f>IF(ISNUMBER(G187)=TRUE,IF(G187&gt;0,G187/NAgni!G$57*100,"n.a."),"n.a.")</f>
        <v>15023.96245606167</v>
      </c>
      <c r="H214" s="57">
        <f>IF(ISNUMBER(H187)=TRUE,IF(H187&gt;0,H187/NAgni!H$57*100,"n.a."),"n.a.")</f>
        <v>14502.93767957435</v>
      </c>
      <c r="I214" s="57">
        <f>IF(ISNUMBER(I187)=TRUE,IF(I187&gt;0,I187/NAgni!I$57*100,"n.a."),"n.a.")</f>
        <v>14282.217899253079</v>
      </c>
      <c r="J214" s="57">
        <f>IF(ISNUMBER(J187)=TRUE,IF(J187&gt;0,J187/NAgni!J$57*100,"n.a."),"n.a.")</f>
        <v>14238.455024775642</v>
      </c>
      <c r="K214" s="57">
        <f>IF(ISNUMBER(K187)=TRUE,IF(K187&gt;0,K187/NAgni!K$57*100,"n.a."),"n.a.")</f>
        <v>13286.065119190891</v>
      </c>
      <c r="L214" s="57">
        <f>IF(ISNUMBER(L187)=TRUE,IF(L187&gt;0,L187/NAgni!L$57*100,"n.a."),"n.a.")</f>
        <v>12813.300170021197</v>
      </c>
      <c r="M214" s="57">
        <f>IF(ISNUMBER(M187)=TRUE,IF(M187&gt;0,M187/NAgni!M$57*100,"n.a."),"n.a.")</f>
        <v>12657.912417355272</v>
      </c>
      <c r="N214" s="57">
        <f>IF(ISNUMBER(N187)=TRUE,IF(N187&gt;0,N187/NAgni!N$57*100,"n.a."),"n.a.")</f>
        <v>12726.515198564086</v>
      </c>
      <c r="O214" s="57">
        <f>IF(ISNUMBER(O187)=TRUE,IF(O187&gt;0,O187/NAgni!O$57*100,"n.a."),"n.a.")</f>
        <v>12341.135074187065</v>
      </c>
      <c r="P214" s="57">
        <f>IF(ISNUMBER(P187)=TRUE,IF(P187&gt;0,P187/NAgni!P$57*100,"n.a."),"n.a.")</f>
        <v>11899.759480427338</v>
      </c>
      <c r="Q214" s="57">
        <f>IF(ISNUMBER(Q187)=TRUE,IF(Q187&gt;0,Q187/NAgni!Q$57*100,"n.a."),"n.a.")</f>
        <v>12297.810827729578</v>
      </c>
      <c r="R214" s="57">
        <f>IF(ISNUMBER(R187)=TRUE,IF(R187&gt;0,R187/NAgni!R$57*100,"n.a."),"n.a.")</f>
        <v>12439.896550314381</v>
      </c>
      <c r="S214" s="57">
        <f>IF(ISNUMBER(S187)=TRUE,IF(S187&gt;0,S187/NAgni!S$57*100,"n.a."),"n.a.")</f>
        <v>13303.698302671395</v>
      </c>
      <c r="T214" s="57">
        <f>IF(ISNUMBER(T187)=TRUE,IF(T187&gt;0,T187/NAgni!T$57*100,"n.a."),"n.a.")</f>
        <v>13778.045658919797</v>
      </c>
      <c r="U214" s="57">
        <f>IF(ISNUMBER(U187)=TRUE,IF(U187&gt;0,U187/NAgni!U$57*100,"n.a."),"n.a.")</f>
        <v>13634.143931486102</v>
      </c>
      <c r="V214" s="57">
        <f>IF(ISNUMBER(V187)=TRUE,IF(V187&gt;0,V187/NAgni!V$57*100,"n.a."),"n.a.")</f>
        <v>13709.185845978624</v>
      </c>
    </row>
    <row r="215" spans="1:22" x14ac:dyDescent="0.2">
      <c r="A215" s="98" t="s">
        <v>309</v>
      </c>
      <c r="B215" s="53"/>
      <c r="C215" s="53"/>
      <c r="D215" s="53"/>
      <c r="E215" s="53"/>
      <c r="F215" s="53"/>
      <c r="G215" s="53"/>
      <c r="H215" s="53"/>
      <c r="I215" s="53"/>
      <c r="J215" s="53"/>
      <c r="K215" s="53"/>
      <c r="L215" s="53"/>
      <c r="M215" s="53"/>
      <c r="N215" s="53"/>
      <c r="O215" s="53"/>
      <c r="P215" s="33"/>
      <c r="Q215" s="33"/>
      <c r="R215" s="33"/>
      <c r="S215" s="33"/>
      <c r="T215" s="33"/>
      <c r="U215" s="33"/>
      <c r="V215" s="33"/>
    </row>
    <row r="217" spans="1:22" s="23" customFormat="1" ht="20.100000000000001" customHeight="1" x14ac:dyDescent="0.2">
      <c r="A217" s="178" t="str">
        <f>Index!A54</f>
        <v>Table 3u    Employment, by industry, numbers, Foreign citizens, FY2000-FY2019</v>
      </c>
    </row>
    <row r="218" spans="1:22" s="23" customFormat="1" ht="20.100000000000001" customHeight="1" x14ac:dyDescent="0.2">
      <c r="A218" s="13"/>
      <c r="B218" s="13" t="s">
        <v>219</v>
      </c>
      <c r="C218" s="34" t="str">
        <f>C$2</f>
        <v>FY00</v>
      </c>
      <c r="D218" s="34" t="str">
        <f t="shared" ref="D218:V218" si="126">D$2</f>
        <v>FY01</v>
      </c>
      <c r="E218" s="34" t="str">
        <f t="shared" si="126"/>
        <v>FY02</v>
      </c>
      <c r="F218" s="34" t="str">
        <f t="shared" si="126"/>
        <v>FY03</v>
      </c>
      <c r="G218" s="34" t="str">
        <f t="shared" si="126"/>
        <v>FY04</v>
      </c>
      <c r="H218" s="34" t="str">
        <f t="shared" si="126"/>
        <v>FY05</v>
      </c>
      <c r="I218" s="34" t="str">
        <f t="shared" si="126"/>
        <v>FY06</v>
      </c>
      <c r="J218" s="34" t="str">
        <f t="shared" si="126"/>
        <v>FY07</v>
      </c>
      <c r="K218" s="34" t="str">
        <f t="shared" si="126"/>
        <v>FY08</v>
      </c>
      <c r="L218" s="34" t="str">
        <f t="shared" si="126"/>
        <v>FY09</v>
      </c>
      <c r="M218" s="34" t="str">
        <f t="shared" si="126"/>
        <v>FY10</v>
      </c>
      <c r="N218" s="34" t="str">
        <f t="shared" si="126"/>
        <v>FY11</v>
      </c>
      <c r="O218" s="34" t="str">
        <f t="shared" si="126"/>
        <v>FY12</v>
      </c>
      <c r="P218" s="34" t="str">
        <f t="shared" si="126"/>
        <v>FY13</v>
      </c>
      <c r="Q218" s="34" t="str">
        <f t="shared" si="126"/>
        <v>FY14</v>
      </c>
      <c r="R218" s="34" t="str">
        <f t="shared" si="126"/>
        <v>FY15</v>
      </c>
      <c r="S218" s="34" t="str">
        <f t="shared" si="126"/>
        <v>FY16</v>
      </c>
      <c r="T218" s="34" t="str">
        <f t="shared" si="126"/>
        <v>FY17</v>
      </c>
      <c r="U218" s="34" t="str">
        <f t="shared" si="126"/>
        <v>FY18</v>
      </c>
      <c r="V218" s="34" t="str">
        <f t="shared" si="126"/>
        <v>FY19</v>
      </c>
    </row>
    <row r="219" spans="1:22" x14ac:dyDescent="0.2">
      <c r="A219" s="1" t="s">
        <v>272</v>
      </c>
      <c r="B219" t="s">
        <v>273</v>
      </c>
      <c r="C219" s="107">
        <f>C3-C111</f>
        <v>50.967238903045654</v>
      </c>
      <c r="D219" s="107">
        <f t="shared" ref="D219:Q219" si="127">D3-D111</f>
        <v>68.537951469421387</v>
      </c>
      <c r="E219" s="107">
        <f t="shared" si="127"/>
        <v>77.890054702758789</v>
      </c>
      <c r="F219" s="107">
        <f t="shared" si="127"/>
        <v>103.32694625854492</v>
      </c>
      <c r="G219" s="107">
        <f t="shared" si="127"/>
        <v>89.761375427246094</v>
      </c>
      <c r="H219" s="107">
        <f t="shared" si="127"/>
        <v>91.797195434570313</v>
      </c>
      <c r="I219" s="107">
        <f t="shared" si="127"/>
        <v>78.329765319824219</v>
      </c>
      <c r="J219" s="107">
        <f t="shared" si="127"/>
        <v>72.969226837158203</v>
      </c>
      <c r="K219" s="107">
        <f t="shared" si="127"/>
        <v>55.621620178222656</v>
      </c>
      <c r="L219" s="107">
        <f t="shared" si="127"/>
        <v>48.5408935546875</v>
      </c>
      <c r="M219" s="107">
        <f t="shared" si="127"/>
        <v>49.298431396484375</v>
      </c>
      <c r="N219" s="107">
        <f t="shared" si="127"/>
        <v>38.785881042480469</v>
      </c>
      <c r="O219" s="107">
        <f t="shared" si="127"/>
        <v>31.403667449951172</v>
      </c>
      <c r="P219" s="107">
        <f t="shared" si="127"/>
        <v>30.382049560546875</v>
      </c>
      <c r="Q219" s="107">
        <f t="shared" si="127"/>
        <v>39.751834869384766</v>
      </c>
      <c r="R219" s="107">
        <f t="shared" ref="R219:S235" si="128">R3-R111</f>
        <v>59.217632293701172</v>
      </c>
      <c r="S219" s="107">
        <f t="shared" si="128"/>
        <v>76.815036773681641</v>
      </c>
      <c r="T219" s="107">
        <f t="shared" ref="T219:U219" si="129">T3-T111</f>
        <v>87.309574127197266</v>
      </c>
      <c r="U219" s="107">
        <f t="shared" si="129"/>
        <v>80.915729522705078</v>
      </c>
      <c r="V219" s="107">
        <f t="shared" ref="V219" si="130">V3-V111</f>
        <v>70.929065704345703</v>
      </c>
    </row>
    <row r="220" spans="1:22" x14ac:dyDescent="0.2">
      <c r="A220" s="1" t="s">
        <v>274</v>
      </c>
      <c r="B220" s="33" t="s">
        <v>275</v>
      </c>
      <c r="C220" s="107">
        <f t="shared" ref="C220:Q240" si="131">C4-C112</f>
        <v>84.035425186157227</v>
      </c>
      <c r="D220" s="107">
        <f t="shared" si="131"/>
        <v>123.10923194885254</v>
      </c>
      <c r="E220" s="107">
        <f t="shared" si="131"/>
        <v>97.713283538818359</v>
      </c>
      <c r="F220" s="107">
        <f t="shared" si="131"/>
        <v>79.955816268920898</v>
      </c>
      <c r="G220" s="107">
        <f t="shared" si="131"/>
        <v>82.475135803222656</v>
      </c>
      <c r="H220" s="107">
        <f t="shared" si="131"/>
        <v>87.120803833007813</v>
      </c>
      <c r="I220" s="107">
        <f t="shared" si="131"/>
        <v>89.168745040893555</v>
      </c>
      <c r="J220" s="107">
        <f t="shared" si="131"/>
        <v>92.004678726196289</v>
      </c>
      <c r="K220" s="107">
        <f t="shared" si="131"/>
        <v>81.978900909423828</v>
      </c>
      <c r="L220" s="107">
        <f t="shared" si="131"/>
        <v>73.262985229492188</v>
      </c>
      <c r="M220" s="107">
        <f t="shared" si="131"/>
        <v>69.759897232055664</v>
      </c>
      <c r="N220" s="107">
        <f t="shared" si="131"/>
        <v>67.221385955810547</v>
      </c>
      <c r="O220" s="107">
        <f t="shared" si="131"/>
        <v>65.218132019042969</v>
      </c>
      <c r="P220" s="107">
        <f t="shared" si="131"/>
        <v>66.45213794708252</v>
      </c>
      <c r="Q220" s="107">
        <f t="shared" si="131"/>
        <v>66.090402603149414</v>
      </c>
      <c r="R220" s="107">
        <f t="shared" si="128"/>
        <v>59.860090255737305</v>
      </c>
      <c r="S220" s="107">
        <f t="shared" si="128"/>
        <v>62.855173110961914</v>
      </c>
      <c r="T220" s="107">
        <f t="shared" ref="T220:U220" si="132">T4-T112</f>
        <v>66.736474990844727</v>
      </c>
      <c r="U220" s="107">
        <f t="shared" si="132"/>
        <v>67.072610855102539</v>
      </c>
      <c r="V220" s="107">
        <f t="shared" ref="V220" si="133">V4-V112</f>
        <v>66.064123153686523</v>
      </c>
    </row>
    <row r="221" spans="1:22" x14ac:dyDescent="0.2">
      <c r="A221" s="1" t="s">
        <v>19</v>
      </c>
      <c r="B221" s="33" t="s">
        <v>276</v>
      </c>
      <c r="C221" s="107">
        <f t="shared" si="131"/>
        <v>114.43090438842773</v>
      </c>
      <c r="D221" s="107">
        <f t="shared" si="131"/>
        <v>104.26227951049805</v>
      </c>
      <c r="E221" s="107">
        <f t="shared" si="131"/>
        <v>106.11465072631836</v>
      </c>
      <c r="F221" s="107">
        <f t="shared" si="131"/>
        <v>68.295856475830078</v>
      </c>
      <c r="G221" s="107">
        <f t="shared" si="131"/>
        <v>56.452133178710938</v>
      </c>
      <c r="H221" s="107">
        <f t="shared" si="131"/>
        <v>81.223739624023438</v>
      </c>
      <c r="I221" s="107">
        <f t="shared" si="131"/>
        <v>60.671535491943359</v>
      </c>
      <c r="J221" s="107">
        <f t="shared" si="131"/>
        <v>52.260295867919922</v>
      </c>
      <c r="K221" s="107">
        <f t="shared" si="131"/>
        <v>50.544761657714844</v>
      </c>
      <c r="L221" s="107">
        <f t="shared" si="131"/>
        <v>50.085086822509766</v>
      </c>
      <c r="M221" s="107">
        <f t="shared" si="131"/>
        <v>51.244634628295898</v>
      </c>
      <c r="N221" s="107">
        <f t="shared" si="131"/>
        <v>60.784435272216797</v>
      </c>
      <c r="O221" s="107">
        <f t="shared" si="131"/>
        <v>60.786327362060547</v>
      </c>
      <c r="P221" s="107">
        <f t="shared" si="131"/>
        <v>57.424163818359375</v>
      </c>
      <c r="Q221" s="107">
        <f t="shared" si="131"/>
        <v>38.249675750732422</v>
      </c>
      <c r="R221" s="107">
        <f t="shared" si="128"/>
        <v>32.042892456054688</v>
      </c>
      <c r="S221" s="107">
        <f t="shared" si="128"/>
        <v>36.421977996826172</v>
      </c>
      <c r="T221" s="107">
        <f t="shared" ref="T221:U221" si="134">T5-T113</f>
        <v>41.938667297363281</v>
      </c>
      <c r="U221" s="107">
        <f t="shared" si="134"/>
        <v>49.247150421142578</v>
      </c>
      <c r="V221" s="107">
        <f t="shared" ref="V221" si="135">V5-V113</f>
        <v>41.921178817749023</v>
      </c>
    </row>
    <row r="222" spans="1:22" x14ac:dyDescent="0.2">
      <c r="A222" s="1" t="s">
        <v>20</v>
      </c>
      <c r="B222" t="s">
        <v>22</v>
      </c>
      <c r="C222" s="107">
        <f t="shared" si="131"/>
        <v>549.23851013183594</v>
      </c>
      <c r="D222" s="107">
        <f t="shared" si="131"/>
        <v>512.60099411010742</v>
      </c>
      <c r="E222" s="107">
        <f t="shared" si="131"/>
        <v>413.72523498535156</v>
      </c>
      <c r="F222" s="107">
        <f t="shared" si="131"/>
        <v>115.66653060913086</v>
      </c>
      <c r="G222" s="107">
        <f t="shared" si="131"/>
        <v>132.51298522949219</v>
      </c>
      <c r="H222" s="107">
        <f t="shared" si="131"/>
        <v>170.78079223632813</v>
      </c>
      <c r="I222" s="107">
        <f t="shared" si="131"/>
        <v>166.24542617797852</v>
      </c>
      <c r="J222" s="107">
        <f t="shared" si="131"/>
        <v>175.56324005126953</v>
      </c>
      <c r="K222" s="107">
        <f t="shared" si="131"/>
        <v>161.08174896240234</v>
      </c>
      <c r="L222" s="107">
        <f t="shared" si="131"/>
        <v>148.50186538696289</v>
      </c>
      <c r="M222" s="107">
        <f t="shared" si="131"/>
        <v>138.0676212310791</v>
      </c>
      <c r="N222" s="107">
        <f t="shared" si="131"/>
        <v>130.29094886779785</v>
      </c>
      <c r="O222" s="107">
        <f t="shared" si="131"/>
        <v>121.87631225585938</v>
      </c>
      <c r="P222" s="107">
        <f t="shared" si="131"/>
        <v>122.17088317871094</v>
      </c>
      <c r="Q222" s="107">
        <f t="shared" si="131"/>
        <v>133.98506164550781</v>
      </c>
      <c r="R222" s="107">
        <f t="shared" si="128"/>
        <v>143.30598640441895</v>
      </c>
      <c r="S222" s="107">
        <f t="shared" si="128"/>
        <v>143.15997123718262</v>
      </c>
      <c r="T222" s="107">
        <f t="shared" ref="T222:U222" si="136">T6-T114</f>
        <v>139.63732147216797</v>
      </c>
      <c r="U222" s="107">
        <f t="shared" si="136"/>
        <v>133.94559288024902</v>
      </c>
      <c r="V222" s="107">
        <f t="shared" ref="V222" si="137">V6-V114</f>
        <v>135.56678581237793</v>
      </c>
    </row>
    <row r="223" spans="1:22" x14ac:dyDescent="0.2">
      <c r="A223" s="1" t="s">
        <v>21</v>
      </c>
      <c r="B223" t="s">
        <v>277</v>
      </c>
      <c r="C223" s="107">
        <f t="shared" si="131"/>
        <v>6.6595993041992188</v>
      </c>
      <c r="D223" s="107">
        <f t="shared" si="131"/>
        <v>7.0215072631835938</v>
      </c>
      <c r="E223" s="107">
        <f t="shared" si="131"/>
        <v>5.9694061279296875</v>
      </c>
      <c r="F223" s="107">
        <f t="shared" si="131"/>
        <v>6.3681869506835938</v>
      </c>
      <c r="G223" s="107">
        <f t="shared" si="131"/>
        <v>9.2497177124023438</v>
      </c>
      <c r="H223" s="107">
        <f t="shared" si="131"/>
        <v>11.811119079589844</v>
      </c>
      <c r="I223" s="107">
        <f t="shared" si="131"/>
        <v>7.4521408081054688</v>
      </c>
      <c r="J223" s="107">
        <f t="shared" si="131"/>
        <v>5.5287933349609375</v>
      </c>
      <c r="K223" s="107">
        <f t="shared" si="131"/>
        <v>7.1221771240234375</v>
      </c>
      <c r="L223" s="107">
        <f t="shared" si="131"/>
        <v>7.7777481079101563</v>
      </c>
      <c r="M223" s="107">
        <f t="shared" si="131"/>
        <v>10.227813720703125</v>
      </c>
      <c r="N223" s="107">
        <f t="shared" si="131"/>
        <v>12.6322021484375</v>
      </c>
      <c r="O223" s="107">
        <f t="shared" si="131"/>
        <v>11.360572814941406</v>
      </c>
      <c r="P223" s="107">
        <f t="shared" si="131"/>
        <v>11.105743408203125</v>
      </c>
      <c r="Q223" s="107">
        <f t="shared" si="131"/>
        <v>21.833145141601563</v>
      </c>
      <c r="R223" s="107">
        <f t="shared" si="128"/>
        <v>23.2210693359375</v>
      </c>
      <c r="S223" s="107">
        <f t="shared" si="128"/>
        <v>24.627197265625</v>
      </c>
      <c r="T223" s="107">
        <f t="shared" ref="T223:U223" si="138">T7-T115</f>
        <v>25.475799560546875</v>
      </c>
      <c r="U223" s="107">
        <f t="shared" si="138"/>
        <v>36.821533203125</v>
      </c>
      <c r="V223" s="107">
        <f t="shared" ref="V223" si="139">V7-V115</f>
        <v>36.656280517578125</v>
      </c>
    </row>
    <row r="224" spans="1:22" x14ac:dyDescent="0.2">
      <c r="A224" s="1" t="s">
        <v>23</v>
      </c>
      <c r="B224" t="s">
        <v>278</v>
      </c>
      <c r="C224" s="107">
        <f t="shared" si="131"/>
        <v>0</v>
      </c>
      <c r="D224" s="107">
        <f t="shared" si="131"/>
        <v>0</v>
      </c>
      <c r="E224" s="107">
        <f t="shared" si="131"/>
        <v>0</v>
      </c>
      <c r="F224" s="107">
        <f t="shared" si="131"/>
        <v>0</v>
      </c>
      <c r="G224" s="107">
        <f t="shared" si="131"/>
        <v>0</v>
      </c>
      <c r="H224" s="107">
        <f t="shared" si="131"/>
        <v>0</v>
      </c>
      <c r="I224" s="107">
        <f t="shared" si="131"/>
        <v>0</v>
      </c>
      <c r="J224" s="107">
        <f t="shared" si="131"/>
        <v>0</v>
      </c>
      <c r="K224" s="107">
        <f t="shared" si="131"/>
        <v>0</v>
      </c>
      <c r="L224" s="107">
        <f t="shared" si="131"/>
        <v>0</v>
      </c>
      <c r="M224" s="107">
        <f t="shared" si="131"/>
        <v>0</v>
      </c>
      <c r="N224" s="107">
        <f t="shared" si="131"/>
        <v>0</v>
      </c>
      <c r="O224" s="107">
        <f t="shared" si="131"/>
        <v>0</v>
      </c>
      <c r="P224" s="107">
        <f t="shared" si="131"/>
        <v>0</v>
      </c>
      <c r="Q224" s="107">
        <f t="shared" si="131"/>
        <v>0</v>
      </c>
      <c r="R224" s="107">
        <f t="shared" si="128"/>
        <v>0</v>
      </c>
      <c r="S224" s="107">
        <f t="shared" si="128"/>
        <v>0</v>
      </c>
      <c r="T224" s="107">
        <f t="shared" ref="T224:U224" si="140">T8-T116</f>
        <v>0</v>
      </c>
      <c r="U224" s="107">
        <f t="shared" si="140"/>
        <v>0</v>
      </c>
      <c r="V224" s="107">
        <f t="shared" ref="V224" si="141">V8-V116</f>
        <v>0</v>
      </c>
    </row>
    <row r="225" spans="1:22" x14ac:dyDescent="0.2">
      <c r="A225" s="1" t="s">
        <v>24</v>
      </c>
      <c r="B225" t="s">
        <v>25</v>
      </c>
      <c r="C225" s="107">
        <f t="shared" si="131"/>
        <v>963.95514678955078</v>
      </c>
      <c r="D225" s="107">
        <f t="shared" si="131"/>
        <v>1339.0328750610352</v>
      </c>
      <c r="E225" s="107">
        <f t="shared" si="131"/>
        <v>1624.3533172607422</v>
      </c>
      <c r="F225" s="107">
        <f t="shared" si="131"/>
        <v>1749.29736328125</v>
      </c>
      <c r="G225" s="107">
        <f t="shared" si="131"/>
        <v>1716.0735855102539</v>
      </c>
      <c r="H225" s="107">
        <f t="shared" si="131"/>
        <v>1791.3070526123047</v>
      </c>
      <c r="I225" s="107">
        <f t="shared" si="131"/>
        <v>1424.8419342041016</v>
      </c>
      <c r="J225" s="107">
        <f t="shared" si="131"/>
        <v>1152.7181854248047</v>
      </c>
      <c r="K225" s="107">
        <f t="shared" si="131"/>
        <v>838.71527099609375</v>
      </c>
      <c r="L225" s="107">
        <f t="shared" si="131"/>
        <v>673.07549285888672</v>
      </c>
      <c r="M225" s="107">
        <f t="shared" si="131"/>
        <v>496.75855255126953</v>
      </c>
      <c r="N225" s="107">
        <f t="shared" si="131"/>
        <v>441.67951965332031</v>
      </c>
      <c r="O225" s="107">
        <f t="shared" si="131"/>
        <v>455.62009429931641</v>
      </c>
      <c r="P225" s="107">
        <f t="shared" si="131"/>
        <v>484.03411102294922</v>
      </c>
      <c r="Q225" s="107">
        <f t="shared" si="131"/>
        <v>593.59765625</v>
      </c>
      <c r="R225" s="107">
        <f t="shared" si="128"/>
        <v>669.46882629394531</v>
      </c>
      <c r="S225" s="107">
        <f t="shared" si="128"/>
        <v>730.20762634277344</v>
      </c>
      <c r="T225" s="107">
        <f t="shared" ref="T225:U225" si="142">T9-T117</f>
        <v>886.28108215332031</v>
      </c>
      <c r="U225" s="107">
        <f t="shared" si="142"/>
        <v>894.32591247558594</v>
      </c>
      <c r="V225" s="107">
        <f t="shared" ref="V225" si="143">V9-V117</f>
        <v>922.19392395019531</v>
      </c>
    </row>
    <row r="226" spans="1:22" x14ac:dyDescent="0.2">
      <c r="A226" s="1" t="s">
        <v>26</v>
      </c>
      <c r="B226" t="s">
        <v>279</v>
      </c>
      <c r="C226" s="107">
        <f t="shared" si="131"/>
        <v>883.8031005859375</v>
      </c>
      <c r="D226" s="107">
        <f t="shared" si="131"/>
        <v>965.349853515625</v>
      </c>
      <c r="E226" s="107">
        <f t="shared" si="131"/>
        <v>924.82275390625</v>
      </c>
      <c r="F226" s="107">
        <f t="shared" si="131"/>
        <v>869.03436279296875</v>
      </c>
      <c r="G226" s="107">
        <f t="shared" si="131"/>
        <v>834.80010986328125</v>
      </c>
      <c r="H226" s="107">
        <f t="shared" si="131"/>
        <v>899.66778564453125</v>
      </c>
      <c r="I226" s="107">
        <f t="shared" si="131"/>
        <v>863.6263427734375</v>
      </c>
      <c r="J226" s="107">
        <f t="shared" si="131"/>
        <v>814.599609375</v>
      </c>
      <c r="K226" s="107">
        <f t="shared" si="131"/>
        <v>811.54632568359375</v>
      </c>
      <c r="L226" s="107">
        <f t="shared" si="131"/>
        <v>804.24493408203125</v>
      </c>
      <c r="M226" s="107">
        <f t="shared" si="131"/>
        <v>767.2940673828125</v>
      </c>
      <c r="N226" s="107">
        <f t="shared" si="131"/>
        <v>758.48095703125</v>
      </c>
      <c r="O226" s="107">
        <f t="shared" si="131"/>
        <v>774.9736328125</v>
      </c>
      <c r="P226" s="107">
        <f t="shared" si="131"/>
        <v>793.3232421875</v>
      </c>
      <c r="Q226" s="107">
        <f t="shared" si="131"/>
        <v>806.51904296875</v>
      </c>
      <c r="R226" s="107">
        <f t="shared" si="128"/>
        <v>862.703857421875</v>
      </c>
      <c r="S226" s="107">
        <f t="shared" si="128"/>
        <v>927.18353271484375</v>
      </c>
      <c r="T226" s="107">
        <f t="shared" ref="T226:U226" si="144">T10-T118</f>
        <v>1006.0982055664063</v>
      </c>
      <c r="U226" s="107">
        <f t="shared" si="144"/>
        <v>986.9765625</v>
      </c>
      <c r="V226" s="107">
        <f t="shared" ref="V226" si="145">V10-V118</f>
        <v>956.18292236328125</v>
      </c>
    </row>
    <row r="227" spans="1:22" x14ac:dyDescent="0.2">
      <c r="A227" s="1" t="s">
        <v>27</v>
      </c>
      <c r="B227" t="s">
        <v>280</v>
      </c>
      <c r="C227" s="107">
        <f t="shared" si="131"/>
        <v>258.04487609863281</v>
      </c>
      <c r="D227" s="107">
        <f t="shared" si="131"/>
        <v>308.54933166503906</v>
      </c>
      <c r="E227" s="107">
        <f t="shared" si="131"/>
        <v>284.30819702148438</v>
      </c>
      <c r="F227" s="107">
        <f t="shared" si="131"/>
        <v>271.9613037109375</v>
      </c>
      <c r="G227" s="107">
        <f t="shared" si="131"/>
        <v>289.64486694335938</v>
      </c>
      <c r="H227" s="107">
        <f t="shared" si="131"/>
        <v>333.44873046875</v>
      </c>
      <c r="I227" s="107">
        <f t="shared" si="131"/>
        <v>348.52223205566406</v>
      </c>
      <c r="J227" s="107">
        <f t="shared" si="131"/>
        <v>382.33261108398438</v>
      </c>
      <c r="K227" s="107">
        <f t="shared" si="131"/>
        <v>389.58462524414063</v>
      </c>
      <c r="L227" s="107">
        <f t="shared" si="131"/>
        <v>386.37876892089844</v>
      </c>
      <c r="M227" s="107">
        <f t="shared" si="131"/>
        <v>374.89727783203125</v>
      </c>
      <c r="N227" s="107">
        <f t="shared" si="131"/>
        <v>418.8802490234375</v>
      </c>
      <c r="O227" s="107">
        <f t="shared" si="131"/>
        <v>440.90501403808594</v>
      </c>
      <c r="P227" s="107">
        <f t="shared" si="131"/>
        <v>482.25128173828125</v>
      </c>
      <c r="Q227" s="107">
        <f t="shared" si="131"/>
        <v>519.34906005859375</v>
      </c>
      <c r="R227" s="107">
        <f t="shared" si="128"/>
        <v>554.14529418945313</v>
      </c>
      <c r="S227" s="107">
        <f t="shared" si="128"/>
        <v>605.244873046875</v>
      </c>
      <c r="T227" s="107">
        <f t="shared" ref="T227:U227" si="146">T11-T119</f>
        <v>581.50483703613281</v>
      </c>
      <c r="U227" s="107">
        <f t="shared" si="146"/>
        <v>535.81727600097656</v>
      </c>
      <c r="V227" s="107">
        <f t="shared" ref="V227" si="147">V11-V119</f>
        <v>500.44601440429688</v>
      </c>
    </row>
    <row r="228" spans="1:22" x14ac:dyDescent="0.2">
      <c r="A228" s="1" t="s">
        <v>28</v>
      </c>
      <c r="B228" t="s">
        <v>281</v>
      </c>
      <c r="C228" s="107">
        <f t="shared" si="131"/>
        <v>653.20248413085938</v>
      </c>
      <c r="D228" s="107">
        <f t="shared" si="131"/>
        <v>683.12161254882813</v>
      </c>
      <c r="E228" s="107">
        <f t="shared" si="131"/>
        <v>741.35629272460938</v>
      </c>
      <c r="F228" s="107">
        <f t="shared" si="131"/>
        <v>851.074951171875</v>
      </c>
      <c r="G228" s="107">
        <f t="shared" si="131"/>
        <v>895.7098388671875</v>
      </c>
      <c r="H228" s="107">
        <f t="shared" si="131"/>
        <v>1106.3910217285156</v>
      </c>
      <c r="I228" s="107">
        <f t="shared" si="131"/>
        <v>1240.3464965820313</v>
      </c>
      <c r="J228" s="107">
        <f t="shared" si="131"/>
        <v>1213.7667541503906</v>
      </c>
      <c r="K228" s="107">
        <f t="shared" si="131"/>
        <v>1166.0170288085938</v>
      </c>
      <c r="L228" s="107">
        <f t="shared" si="131"/>
        <v>1084.3780822753906</v>
      </c>
      <c r="M228" s="107">
        <f t="shared" si="131"/>
        <v>1074.9305114746094</v>
      </c>
      <c r="N228" s="107">
        <f t="shared" si="131"/>
        <v>1047.0736999511719</v>
      </c>
      <c r="O228" s="107">
        <f t="shared" si="131"/>
        <v>1077.3242797851563</v>
      </c>
      <c r="P228" s="107">
        <f t="shared" si="131"/>
        <v>1118.5089416503906</v>
      </c>
      <c r="Q228" s="107">
        <f t="shared" si="131"/>
        <v>1108.2474670410156</v>
      </c>
      <c r="R228" s="107">
        <f t="shared" si="128"/>
        <v>1252.0225830078125</v>
      </c>
      <c r="S228" s="107">
        <f t="shared" si="128"/>
        <v>1387.1175231933594</v>
      </c>
      <c r="T228" s="107">
        <f t="shared" ref="T228:U228" si="148">T12-T120</f>
        <v>1435.1498413085938</v>
      </c>
      <c r="U228" s="107">
        <f t="shared" si="148"/>
        <v>1454.468505859375</v>
      </c>
      <c r="V228" s="107">
        <f t="shared" ref="V228" si="149">V12-V120</f>
        <v>1363.4152526855469</v>
      </c>
    </row>
    <row r="229" spans="1:22" x14ac:dyDescent="0.2">
      <c r="A229" s="1" t="s">
        <v>29</v>
      </c>
      <c r="B229" t="s">
        <v>282</v>
      </c>
      <c r="C229" s="107">
        <f t="shared" si="131"/>
        <v>53.661018371582031</v>
      </c>
      <c r="D229" s="107">
        <f t="shared" si="131"/>
        <v>55.529502868652344</v>
      </c>
      <c r="E229" s="107">
        <f t="shared" si="131"/>
        <v>50.559814453125</v>
      </c>
      <c r="F229" s="107">
        <f t="shared" si="131"/>
        <v>42.034767150878906</v>
      </c>
      <c r="G229" s="107">
        <f t="shared" si="131"/>
        <v>47.8712158203125</v>
      </c>
      <c r="H229" s="107">
        <f t="shared" si="131"/>
        <v>42.015121459960938</v>
      </c>
      <c r="I229" s="107">
        <f t="shared" si="131"/>
        <v>47.576988220214844</v>
      </c>
      <c r="J229" s="107">
        <f t="shared" si="131"/>
        <v>52.33013916015625</v>
      </c>
      <c r="K229" s="107">
        <f t="shared" si="131"/>
        <v>58.409980773925781</v>
      </c>
      <c r="L229" s="107">
        <f t="shared" si="131"/>
        <v>69.2928466796875</v>
      </c>
      <c r="M229" s="107">
        <f t="shared" si="131"/>
        <v>62.357757568359375</v>
      </c>
      <c r="N229" s="107">
        <f t="shared" si="131"/>
        <v>63.593902587890625</v>
      </c>
      <c r="O229" s="107">
        <f t="shared" si="131"/>
        <v>61.06671142578125</v>
      </c>
      <c r="P229" s="107">
        <f t="shared" si="131"/>
        <v>58.5517578125</v>
      </c>
      <c r="Q229" s="107">
        <f t="shared" si="131"/>
        <v>54.581336975097656</v>
      </c>
      <c r="R229" s="107">
        <f t="shared" si="128"/>
        <v>57.407478332519531</v>
      </c>
      <c r="S229" s="107">
        <f t="shared" si="128"/>
        <v>55.114891052246094</v>
      </c>
      <c r="T229" s="107">
        <f t="shared" ref="T229:U229" si="150">T13-T121</f>
        <v>54.746391296386719</v>
      </c>
      <c r="U229" s="107">
        <f t="shared" si="150"/>
        <v>55.822624206542969</v>
      </c>
      <c r="V229" s="107">
        <f t="shared" ref="V229" si="151">V13-V121</f>
        <v>56.159332275390625</v>
      </c>
    </row>
    <row r="230" spans="1:22" x14ac:dyDescent="0.2">
      <c r="A230" s="1" t="s">
        <v>31</v>
      </c>
      <c r="B230" t="s">
        <v>310</v>
      </c>
      <c r="C230" s="107">
        <f t="shared" si="131"/>
        <v>40.446266174316406</v>
      </c>
      <c r="D230" s="107">
        <f t="shared" si="131"/>
        <v>51.013938903808594</v>
      </c>
      <c r="E230" s="107">
        <f t="shared" si="131"/>
        <v>73.144569396972656</v>
      </c>
      <c r="F230" s="107">
        <f t="shared" si="131"/>
        <v>65.788108825683594</v>
      </c>
      <c r="G230" s="107">
        <f t="shared" si="131"/>
        <v>57.271202087402344</v>
      </c>
      <c r="H230" s="107">
        <f t="shared" si="131"/>
        <v>59.690681457519531</v>
      </c>
      <c r="I230" s="107">
        <f t="shared" si="131"/>
        <v>63.910446166992188</v>
      </c>
      <c r="J230" s="107">
        <f t="shared" si="131"/>
        <v>65.214637756347656</v>
      </c>
      <c r="K230" s="107">
        <f t="shared" si="131"/>
        <v>43.448814392089844</v>
      </c>
      <c r="L230" s="107">
        <f t="shared" si="131"/>
        <v>36.089866638183594</v>
      </c>
      <c r="M230" s="107">
        <f t="shared" si="131"/>
        <v>32.050811767578125</v>
      </c>
      <c r="N230" s="107">
        <f t="shared" si="131"/>
        <v>28.174667358398438</v>
      </c>
      <c r="O230" s="107">
        <f t="shared" si="131"/>
        <v>26.09014892578125</v>
      </c>
      <c r="P230" s="107">
        <f t="shared" si="131"/>
        <v>22.542106628417969</v>
      </c>
      <c r="Q230" s="107">
        <f t="shared" si="131"/>
        <v>22.663162231445313</v>
      </c>
      <c r="R230" s="107">
        <f t="shared" si="128"/>
        <v>21.099891662597656</v>
      </c>
      <c r="S230" s="107">
        <f t="shared" si="128"/>
        <v>23.720436096191406</v>
      </c>
      <c r="T230" s="107">
        <f t="shared" ref="T230:U230" si="152">T14-T122</f>
        <v>23.121078491210938</v>
      </c>
      <c r="U230" s="107">
        <f t="shared" si="152"/>
        <v>25.854911804199219</v>
      </c>
      <c r="V230" s="107">
        <f t="shared" ref="V230" si="153">V14-V122</f>
        <v>55.541984558105469</v>
      </c>
    </row>
    <row r="231" spans="1:22" x14ac:dyDescent="0.2">
      <c r="A231" s="1" t="s">
        <v>32</v>
      </c>
      <c r="B231" t="s">
        <v>283</v>
      </c>
      <c r="C231" s="107">
        <f t="shared" si="131"/>
        <v>114.68476104736328</v>
      </c>
      <c r="D231" s="107">
        <f t="shared" si="131"/>
        <v>114.86370086669922</v>
      </c>
      <c r="E231" s="107">
        <f t="shared" si="131"/>
        <v>58.364437103271484</v>
      </c>
      <c r="F231" s="107">
        <f t="shared" si="131"/>
        <v>86.339286804199219</v>
      </c>
      <c r="G231" s="107">
        <f t="shared" si="131"/>
        <v>89.013767242431641</v>
      </c>
      <c r="H231" s="107">
        <f t="shared" si="131"/>
        <v>95.145332336425781</v>
      </c>
      <c r="I231" s="107">
        <f t="shared" si="131"/>
        <v>100.90618896484375</v>
      </c>
      <c r="J231" s="107">
        <f t="shared" si="131"/>
        <v>92.783538818359375</v>
      </c>
      <c r="K231" s="107">
        <f t="shared" si="131"/>
        <v>86.822845458984375</v>
      </c>
      <c r="L231" s="107">
        <f t="shared" si="131"/>
        <v>79.568851470947266</v>
      </c>
      <c r="M231" s="107">
        <f t="shared" si="131"/>
        <v>80.438255310058594</v>
      </c>
      <c r="N231" s="107">
        <f t="shared" si="131"/>
        <v>77.286022186279297</v>
      </c>
      <c r="O231" s="107">
        <f t="shared" si="131"/>
        <v>71.436534881591797</v>
      </c>
      <c r="P231" s="107">
        <f t="shared" si="131"/>
        <v>73.749652862548828</v>
      </c>
      <c r="Q231" s="107">
        <f t="shared" si="131"/>
        <v>78.815261840820313</v>
      </c>
      <c r="R231" s="107">
        <f t="shared" si="128"/>
        <v>92.496665954589844</v>
      </c>
      <c r="S231" s="107">
        <f t="shared" si="128"/>
        <v>98.875076293945313</v>
      </c>
      <c r="T231" s="107">
        <f t="shared" ref="T231:U231" si="154">T15-T123</f>
        <v>111.53524780273438</v>
      </c>
      <c r="U231" s="107">
        <f t="shared" si="154"/>
        <v>114.47628784179688</v>
      </c>
      <c r="V231" s="107">
        <f t="shared" ref="V231" si="155">V15-V123</f>
        <v>112.55792999267578</v>
      </c>
    </row>
    <row r="232" spans="1:22" x14ac:dyDescent="0.2">
      <c r="A232" s="1" t="s">
        <v>34</v>
      </c>
      <c r="B232" s="54" t="s">
        <v>284</v>
      </c>
      <c r="C232" s="107">
        <f t="shared" si="131"/>
        <v>83.7091064453125</v>
      </c>
      <c r="D232" s="107">
        <f t="shared" si="131"/>
        <v>67.506973266601563</v>
      </c>
      <c r="E232" s="107">
        <f t="shared" si="131"/>
        <v>43.303829193115234</v>
      </c>
      <c r="F232" s="107">
        <f t="shared" si="131"/>
        <v>33.823379516601563</v>
      </c>
      <c r="G232" s="107">
        <f t="shared" si="131"/>
        <v>32.459716796875</v>
      </c>
      <c r="H232" s="107">
        <f t="shared" si="131"/>
        <v>32.012863159179688</v>
      </c>
      <c r="I232" s="107">
        <f t="shared" si="131"/>
        <v>38.588981628417969</v>
      </c>
      <c r="J232" s="107">
        <f t="shared" si="131"/>
        <v>32.274147033691406</v>
      </c>
      <c r="K232" s="107">
        <f t="shared" si="131"/>
        <v>31.553993225097656</v>
      </c>
      <c r="L232" s="107">
        <f t="shared" si="131"/>
        <v>25.962547302246094</v>
      </c>
      <c r="M232" s="107">
        <f t="shared" si="131"/>
        <v>28.54058837890625</v>
      </c>
      <c r="N232" s="107">
        <f t="shared" si="131"/>
        <v>31.815681457519531</v>
      </c>
      <c r="O232" s="107">
        <f t="shared" si="131"/>
        <v>34.499221801757813</v>
      </c>
      <c r="P232" s="107">
        <f t="shared" si="131"/>
        <v>33.802341461181641</v>
      </c>
      <c r="Q232" s="107">
        <f t="shared" si="131"/>
        <v>35.530387878417969</v>
      </c>
      <c r="R232" s="107">
        <f t="shared" si="128"/>
        <v>46.569892883300781</v>
      </c>
      <c r="S232" s="107">
        <f t="shared" si="128"/>
        <v>52.757728576660156</v>
      </c>
      <c r="T232" s="107">
        <f t="shared" ref="T232:U232" si="156">T16-T124</f>
        <v>46.909812927246094</v>
      </c>
      <c r="U232" s="107">
        <f t="shared" si="156"/>
        <v>51.55841064453125</v>
      </c>
      <c r="V232" s="107">
        <f t="shared" ref="V232" si="157">V16-V124</f>
        <v>54.463394165039063</v>
      </c>
    </row>
    <row r="233" spans="1:22" x14ac:dyDescent="0.2">
      <c r="A233" s="1" t="s">
        <v>36</v>
      </c>
      <c r="B233" s="54" t="s">
        <v>285</v>
      </c>
      <c r="C233" s="107">
        <f t="shared" si="131"/>
        <v>98.980728149414063</v>
      </c>
      <c r="D233" s="107">
        <f t="shared" si="131"/>
        <v>127.69073486328125</v>
      </c>
      <c r="E233" s="107">
        <f t="shared" si="131"/>
        <v>134.76570892333984</v>
      </c>
      <c r="F233" s="107">
        <f t="shared" si="131"/>
        <v>153.10417938232422</v>
      </c>
      <c r="G233" s="107">
        <f t="shared" si="131"/>
        <v>154.15690612792969</v>
      </c>
      <c r="H233" s="107">
        <f t="shared" si="131"/>
        <v>147.08856201171875</v>
      </c>
      <c r="I233" s="107">
        <f t="shared" si="131"/>
        <v>176.13245391845703</v>
      </c>
      <c r="J233" s="107">
        <f t="shared" si="131"/>
        <v>163.13201904296875</v>
      </c>
      <c r="K233" s="107">
        <f t="shared" si="131"/>
        <v>134.07333374023438</v>
      </c>
      <c r="L233" s="107">
        <f t="shared" si="131"/>
        <v>112.65230560302734</v>
      </c>
      <c r="M233" s="107">
        <f t="shared" si="131"/>
        <v>110.17832183837891</v>
      </c>
      <c r="N233" s="107">
        <f t="shared" si="131"/>
        <v>98.758186340332031</v>
      </c>
      <c r="O233" s="107">
        <f t="shared" si="131"/>
        <v>107.45664215087891</v>
      </c>
      <c r="P233" s="107">
        <f t="shared" si="131"/>
        <v>111.20430755615234</v>
      </c>
      <c r="Q233" s="107">
        <f t="shared" si="131"/>
        <v>125.04729461669922</v>
      </c>
      <c r="R233" s="107">
        <f t="shared" si="128"/>
        <v>164.91075134277344</v>
      </c>
      <c r="S233" s="107">
        <f t="shared" si="128"/>
        <v>282.30624389648438</v>
      </c>
      <c r="T233" s="107">
        <f t="shared" ref="T233:U233" si="158">T17-T125</f>
        <v>287.77801513671875</v>
      </c>
      <c r="U233" s="107">
        <f t="shared" si="158"/>
        <v>294.27197265625</v>
      </c>
      <c r="V233" s="107">
        <f t="shared" ref="V233" si="159">V17-V125</f>
        <v>262.56474304199219</v>
      </c>
    </row>
    <row r="234" spans="1:22" x14ac:dyDescent="0.2">
      <c r="A234" s="1" t="s">
        <v>37</v>
      </c>
      <c r="B234" t="s">
        <v>311</v>
      </c>
      <c r="C234" s="107">
        <f t="shared" si="131"/>
        <v>199.7626953125</v>
      </c>
      <c r="D234" s="107">
        <f t="shared" si="131"/>
        <v>246.741943359375</v>
      </c>
      <c r="E234" s="107">
        <f t="shared" si="131"/>
        <v>260.9150390625</v>
      </c>
      <c r="F234" s="107">
        <f t="shared" si="131"/>
        <v>261.08984375</v>
      </c>
      <c r="G234" s="107">
        <f t="shared" si="131"/>
        <v>283.314697265625</v>
      </c>
      <c r="H234" s="107">
        <f t="shared" si="131"/>
        <v>294.3017578125</v>
      </c>
      <c r="I234" s="107">
        <f t="shared" si="131"/>
        <v>295.0302734375</v>
      </c>
      <c r="J234" s="107">
        <f t="shared" si="131"/>
        <v>280.328369140625</v>
      </c>
      <c r="K234" s="107">
        <f t="shared" si="131"/>
        <v>279.254638671875</v>
      </c>
      <c r="L234" s="107">
        <f t="shared" si="131"/>
        <v>277.589111328125</v>
      </c>
      <c r="M234" s="107">
        <f t="shared" si="131"/>
        <v>268.8486328125</v>
      </c>
      <c r="N234" s="107">
        <f t="shared" si="131"/>
        <v>272.07763671875</v>
      </c>
      <c r="O234" s="107">
        <f t="shared" si="131"/>
        <v>272.3955078125</v>
      </c>
      <c r="P234" s="107">
        <f t="shared" si="131"/>
        <v>300.561279296875</v>
      </c>
      <c r="Q234" s="107">
        <f t="shared" si="131"/>
        <v>334.805908203125</v>
      </c>
      <c r="R234" s="107">
        <f t="shared" si="128"/>
        <v>335.33154296875</v>
      </c>
      <c r="S234" s="107">
        <f t="shared" si="128"/>
        <v>366.487548828125</v>
      </c>
      <c r="T234" s="107">
        <f t="shared" ref="T234:U234" si="160">T18-T126</f>
        <v>387.387451171875</v>
      </c>
      <c r="U234" s="107">
        <f t="shared" si="160"/>
        <v>398.381103515625</v>
      </c>
      <c r="V234" s="107">
        <f t="shared" ref="V234" si="161">V18-V126</f>
        <v>400.5634765625</v>
      </c>
    </row>
    <row r="235" spans="1:22" x14ac:dyDescent="0.2">
      <c r="A235" s="1" t="s">
        <v>38</v>
      </c>
      <c r="B235" t="s">
        <v>35</v>
      </c>
      <c r="C235" s="107">
        <f t="shared" si="131"/>
        <v>121.14743041992188</v>
      </c>
      <c r="D235" s="107">
        <f t="shared" si="131"/>
        <v>111.39334106445313</v>
      </c>
      <c r="E235" s="107">
        <f t="shared" si="131"/>
        <v>108.125</v>
      </c>
      <c r="F235" s="107">
        <f t="shared" si="131"/>
        <v>98.7161865234375</v>
      </c>
      <c r="G235" s="107">
        <f t="shared" si="131"/>
        <v>108.76553344726563</v>
      </c>
      <c r="H235" s="107">
        <f t="shared" si="131"/>
        <v>101.14547729492188</v>
      </c>
      <c r="I235" s="107">
        <f t="shared" si="131"/>
        <v>103.29025268554688</v>
      </c>
      <c r="J235" s="107">
        <f t="shared" si="131"/>
        <v>109.3497314453125</v>
      </c>
      <c r="K235" s="107">
        <f t="shared" si="131"/>
        <v>114.20840454101563</v>
      </c>
      <c r="L235" s="107">
        <f t="shared" si="131"/>
        <v>117.4097900390625</v>
      </c>
      <c r="M235" s="107">
        <f t="shared" si="131"/>
        <v>112.18069458007813</v>
      </c>
      <c r="N235" s="107">
        <f t="shared" si="131"/>
        <v>106.94143676757813</v>
      </c>
      <c r="O235" s="107">
        <f t="shared" si="131"/>
        <v>96.9915771484375</v>
      </c>
      <c r="P235" s="107">
        <f t="shared" si="131"/>
        <v>94.461395263671875</v>
      </c>
      <c r="Q235" s="107">
        <f t="shared" si="131"/>
        <v>98.39605712890625</v>
      </c>
      <c r="R235" s="107">
        <f t="shared" si="128"/>
        <v>109.51849365234375</v>
      </c>
      <c r="S235" s="107">
        <f t="shared" si="128"/>
        <v>103.66229248046875</v>
      </c>
      <c r="T235" s="107">
        <f t="shared" ref="T235:U235" si="162">T19-T127</f>
        <v>96.685943603515625</v>
      </c>
      <c r="U235" s="107">
        <f t="shared" si="162"/>
        <v>97.059173583984375</v>
      </c>
      <c r="V235" s="107">
        <f t="shared" ref="V235" si="163">V19-V127</f>
        <v>106.61856079101563</v>
      </c>
    </row>
    <row r="236" spans="1:22" x14ac:dyDescent="0.2">
      <c r="A236" s="1" t="s">
        <v>40</v>
      </c>
      <c r="B236" t="s">
        <v>286</v>
      </c>
      <c r="C236" s="107">
        <f t="shared" si="131"/>
        <v>12.15861988067627</v>
      </c>
      <c r="D236" s="107">
        <f t="shared" si="131"/>
        <v>12.506155967712402</v>
      </c>
      <c r="E236" s="107">
        <f t="shared" si="131"/>
        <v>12.785524368286133</v>
      </c>
      <c r="F236" s="107">
        <f t="shared" si="131"/>
        <v>10.516390800476074</v>
      </c>
      <c r="G236" s="107">
        <f t="shared" si="131"/>
        <v>9.8495597839355469</v>
      </c>
      <c r="H236" s="107">
        <f t="shared" si="131"/>
        <v>9.5768556594848633</v>
      </c>
      <c r="I236" s="107">
        <f t="shared" si="131"/>
        <v>8.5572109222412109</v>
      </c>
      <c r="J236" s="107">
        <f t="shared" si="131"/>
        <v>13.005966186523438</v>
      </c>
      <c r="K236" s="107">
        <f t="shared" si="131"/>
        <v>11.077644348144531</v>
      </c>
      <c r="L236" s="107">
        <f t="shared" si="131"/>
        <v>7.2860918045043945</v>
      </c>
      <c r="M236" s="107">
        <f t="shared" si="131"/>
        <v>10.746843338012695</v>
      </c>
      <c r="N236" s="107">
        <f t="shared" ref="D236:Q240" si="164">N20-N128</f>
        <v>12.031398773193359</v>
      </c>
      <c r="O236" s="107">
        <f t="shared" si="164"/>
        <v>15.030548095703125</v>
      </c>
      <c r="P236" s="107">
        <f t="shared" si="164"/>
        <v>20.531352996826172</v>
      </c>
      <c r="Q236" s="107">
        <f t="shared" si="164"/>
        <v>21.810779571533203</v>
      </c>
      <c r="R236" s="107">
        <f t="shared" ref="R236:S236" si="165">R20-R128</f>
        <v>25.313877105712891</v>
      </c>
      <c r="S236" s="107">
        <f t="shared" si="165"/>
        <v>23.182300567626953</v>
      </c>
      <c r="T236" s="107">
        <f t="shared" ref="T236:U236" si="166">T20-T128</f>
        <v>29.68927001953125</v>
      </c>
      <c r="U236" s="107">
        <f t="shared" si="166"/>
        <v>24.591888427734375</v>
      </c>
      <c r="V236" s="107">
        <f t="shared" ref="V236" si="167">V20-V128</f>
        <v>25.870567321777344</v>
      </c>
    </row>
    <row r="237" spans="1:22" x14ac:dyDescent="0.2">
      <c r="A237" s="1" t="s">
        <v>287</v>
      </c>
      <c r="B237" t="s">
        <v>288</v>
      </c>
      <c r="C237" s="107">
        <f t="shared" si="131"/>
        <v>9.938502311706543</v>
      </c>
      <c r="D237" s="107">
        <f t="shared" si="164"/>
        <v>14.258157730102539</v>
      </c>
      <c r="E237" s="107">
        <f t="shared" si="164"/>
        <v>20.798263549804688</v>
      </c>
      <c r="F237" s="107">
        <f t="shared" si="164"/>
        <v>20.381336212158203</v>
      </c>
      <c r="G237" s="107">
        <f t="shared" si="164"/>
        <v>24.366031646728516</v>
      </c>
      <c r="H237" s="107">
        <f t="shared" si="164"/>
        <v>26.918922424316406</v>
      </c>
      <c r="I237" s="107">
        <f t="shared" si="164"/>
        <v>27.867605209350586</v>
      </c>
      <c r="J237" s="107">
        <f t="shared" si="164"/>
        <v>25.262195587158203</v>
      </c>
      <c r="K237" s="107">
        <f t="shared" si="164"/>
        <v>23.792144775390625</v>
      </c>
      <c r="L237" s="107">
        <f t="shared" si="164"/>
        <v>24.190467834472656</v>
      </c>
      <c r="M237" s="107">
        <f t="shared" si="164"/>
        <v>19.691596984863281</v>
      </c>
      <c r="N237" s="107">
        <f t="shared" si="164"/>
        <v>17.947750091552734</v>
      </c>
      <c r="O237" s="107">
        <f t="shared" si="164"/>
        <v>23.018013000488281</v>
      </c>
      <c r="P237" s="107">
        <f t="shared" si="164"/>
        <v>21.667819976806641</v>
      </c>
      <c r="Q237" s="107">
        <f t="shared" si="164"/>
        <v>26.098949432373047</v>
      </c>
      <c r="R237" s="107">
        <f t="shared" ref="R237:S237" si="168">R21-R129</f>
        <v>29.072273254394531</v>
      </c>
      <c r="S237" s="107">
        <f t="shared" si="168"/>
        <v>33.888843536376953</v>
      </c>
      <c r="T237" s="107">
        <f t="shared" ref="T237:U237" si="169">T21-T129</f>
        <v>36.769329071044922</v>
      </c>
      <c r="U237" s="107">
        <f t="shared" si="169"/>
        <v>35.790340423583984</v>
      </c>
      <c r="V237" s="107">
        <f t="shared" ref="V237" si="170">V21-V129</f>
        <v>35.918350219726563</v>
      </c>
    </row>
    <row r="238" spans="1:22" x14ac:dyDescent="0.2">
      <c r="A238" s="1" t="s">
        <v>289</v>
      </c>
      <c r="B238" t="s">
        <v>290</v>
      </c>
      <c r="C238" s="107">
        <f t="shared" si="131"/>
        <v>136.20150756835938</v>
      </c>
      <c r="D238" s="107">
        <f t="shared" si="164"/>
        <v>172.22756958007813</v>
      </c>
      <c r="E238" s="107">
        <f t="shared" si="164"/>
        <v>150.30274963378906</v>
      </c>
      <c r="F238" s="107">
        <f t="shared" si="164"/>
        <v>173.90577697753906</v>
      </c>
      <c r="G238" s="107">
        <f t="shared" si="164"/>
        <v>169.80695724487305</v>
      </c>
      <c r="H238" s="107">
        <f t="shared" si="164"/>
        <v>189.89270401000977</v>
      </c>
      <c r="I238" s="107">
        <f t="shared" si="164"/>
        <v>210.64996719360352</v>
      </c>
      <c r="J238" s="107">
        <f t="shared" si="164"/>
        <v>218.50551605224609</v>
      </c>
      <c r="K238" s="107">
        <f t="shared" si="164"/>
        <v>240.4299201965332</v>
      </c>
      <c r="L238" s="107">
        <f t="shared" si="164"/>
        <v>242.94775772094727</v>
      </c>
      <c r="M238" s="107">
        <f t="shared" si="164"/>
        <v>228.53521347045898</v>
      </c>
      <c r="N238" s="107">
        <f t="shared" si="164"/>
        <v>233.29731369018555</v>
      </c>
      <c r="O238" s="107">
        <f t="shared" si="164"/>
        <v>244.24373245239258</v>
      </c>
      <c r="P238" s="107">
        <f t="shared" si="164"/>
        <v>232.12226104736328</v>
      </c>
      <c r="Q238" s="107">
        <f t="shared" si="164"/>
        <v>223.30898284912109</v>
      </c>
      <c r="R238" s="107">
        <f t="shared" ref="R238:S238" si="171">R22-R130</f>
        <v>214.09414291381836</v>
      </c>
      <c r="S238" s="107">
        <f t="shared" si="171"/>
        <v>222.2273063659668</v>
      </c>
      <c r="T238" s="107">
        <f t="shared" ref="T238:U238" si="172">T22-T130</f>
        <v>248.47398376464844</v>
      </c>
      <c r="U238" s="107">
        <f t="shared" si="172"/>
        <v>241.30203247070313</v>
      </c>
      <c r="V238" s="107">
        <f t="shared" ref="V238" si="173">V22-V130</f>
        <v>230.36721801757813</v>
      </c>
    </row>
    <row r="239" spans="1:22" x14ac:dyDescent="0.2">
      <c r="A239" s="1" t="s">
        <v>291</v>
      </c>
      <c r="B239" t="s">
        <v>312</v>
      </c>
      <c r="C239" s="107">
        <f t="shared" si="131"/>
        <v>275.25838851928711</v>
      </c>
      <c r="D239" s="107">
        <f t="shared" si="164"/>
        <v>370.22316741943359</v>
      </c>
      <c r="E239" s="107">
        <f t="shared" si="164"/>
        <v>427.59086418151855</v>
      </c>
      <c r="F239" s="107">
        <f t="shared" si="164"/>
        <v>570.90398216247559</v>
      </c>
      <c r="G239" s="107">
        <f t="shared" si="164"/>
        <v>756.71478080749512</v>
      </c>
      <c r="H239" s="107">
        <f t="shared" si="164"/>
        <v>880.96567821502686</v>
      </c>
      <c r="I239" s="107">
        <f t="shared" si="164"/>
        <v>964.21312713623047</v>
      </c>
      <c r="J239" s="107">
        <f t="shared" si="164"/>
        <v>964.92743253707886</v>
      </c>
      <c r="K239" s="107">
        <f t="shared" si="164"/>
        <v>905.6664891242981</v>
      </c>
      <c r="L239" s="107">
        <f t="shared" si="164"/>
        <v>852.43106508255005</v>
      </c>
      <c r="M239" s="107">
        <f t="shared" si="164"/>
        <v>817.85342645645142</v>
      </c>
      <c r="N239" s="107">
        <f t="shared" si="164"/>
        <v>751.06972169876099</v>
      </c>
      <c r="O239" s="107">
        <f t="shared" si="164"/>
        <v>652.65294981002808</v>
      </c>
      <c r="P239" s="107">
        <f t="shared" si="164"/>
        <v>568.45655965805054</v>
      </c>
      <c r="Q239" s="107">
        <f t="shared" si="164"/>
        <v>580.72837948799133</v>
      </c>
      <c r="R239" s="107">
        <f t="shared" ref="R239:S239" si="174">R23-R131</f>
        <v>742.22771561145782</v>
      </c>
      <c r="S239" s="107">
        <f t="shared" si="174"/>
        <v>663.72564482688904</v>
      </c>
      <c r="T239" s="107">
        <f t="shared" ref="T239:U239" si="175">T23-T131</f>
        <v>706.47939962148666</v>
      </c>
      <c r="U239" s="107">
        <f t="shared" si="175"/>
        <v>668.41229557991028</v>
      </c>
      <c r="V239" s="107">
        <f t="shared" ref="V239" si="176">V23-V131</f>
        <v>628.86584162712097</v>
      </c>
    </row>
    <row r="240" spans="1:22" x14ac:dyDescent="0.2">
      <c r="A240" s="1" t="s">
        <v>313</v>
      </c>
      <c r="B240" t="s">
        <v>314</v>
      </c>
      <c r="C240" s="107">
        <f t="shared" si="131"/>
        <v>-3.5454750061035156E-2</v>
      </c>
      <c r="D240" s="107">
        <f t="shared" si="164"/>
        <v>1.5277862548828125E-3</v>
      </c>
      <c r="E240" s="107">
        <f t="shared" si="164"/>
        <v>1.7197608947753906E-2</v>
      </c>
      <c r="F240" s="107">
        <f t="shared" si="164"/>
        <v>8.7347030639648438E-3</v>
      </c>
      <c r="G240" s="107">
        <f t="shared" si="164"/>
        <v>0.7859349250793457</v>
      </c>
      <c r="H240" s="107">
        <f t="shared" si="164"/>
        <v>1.0319628715515137</v>
      </c>
      <c r="I240" s="107">
        <f t="shared" si="164"/>
        <v>1.0261030197143555</v>
      </c>
      <c r="J240" s="107">
        <f t="shared" si="164"/>
        <v>1.0020952224731445</v>
      </c>
      <c r="K240" s="107">
        <f t="shared" si="164"/>
        <v>1.0100059509277344</v>
      </c>
      <c r="L240" s="107">
        <f t="shared" si="164"/>
        <v>1.058924674987793</v>
      </c>
      <c r="M240" s="107">
        <f t="shared" si="164"/>
        <v>2.2474031448364258</v>
      </c>
      <c r="N240" s="107">
        <f t="shared" si="164"/>
        <v>3.0158348083496094</v>
      </c>
      <c r="O240" s="107">
        <f t="shared" si="164"/>
        <v>4.0152130126953125</v>
      </c>
      <c r="P240" s="107">
        <f t="shared" si="164"/>
        <v>4.4930591583251953</v>
      </c>
      <c r="Q240" s="107">
        <f t="shared" si="164"/>
        <v>4.2294712066650391</v>
      </c>
      <c r="R240" s="107">
        <f t="shared" ref="R240:S240" si="177">R24-R132</f>
        <v>6.0427656173706055</v>
      </c>
      <c r="S240" s="107">
        <f t="shared" si="177"/>
        <v>6.3068485260009766</v>
      </c>
      <c r="T240" s="107">
        <f t="shared" ref="T240:U240" si="178">T24-T132</f>
        <v>6.6358242034912109</v>
      </c>
      <c r="U240" s="107">
        <f t="shared" si="178"/>
        <v>6.2679271697998047</v>
      </c>
      <c r="V240" s="107">
        <f t="shared" ref="V240" si="179">V24-V132</f>
        <v>7.4897193908691406</v>
      </c>
    </row>
    <row r="241" spans="1:22" s="58" customFormat="1" ht="20.100000000000001" customHeight="1" x14ac:dyDescent="0.2">
      <c r="A241" s="55"/>
      <c r="B241" s="56" t="s">
        <v>3</v>
      </c>
      <c r="C241" s="57">
        <f>SUM(C219:C240)</f>
        <v>4710.2508549690247</v>
      </c>
      <c r="D241" s="57">
        <f t="shared" ref="D241:Q241" si="180">SUM(D219:D240)</f>
        <v>5455.542350769043</v>
      </c>
      <c r="E241" s="57">
        <f t="shared" si="180"/>
        <v>5616.9261884689331</v>
      </c>
      <c r="F241" s="57">
        <f t="shared" si="180"/>
        <v>5631.5932903289795</v>
      </c>
      <c r="G241" s="57">
        <f t="shared" si="180"/>
        <v>5841.0560517311096</v>
      </c>
      <c r="H241" s="57">
        <f t="shared" si="180"/>
        <v>6453.3341593742371</v>
      </c>
      <c r="I241" s="57">
        <f t="shared" si="180"/>
        <v>6316.9542169570923</v>
      </c>
      <c r="J241" s="57">
        <f t="shared" si="180"/>
        <v>5979.8591828346252</v>
      </c>
      <c r="K241" s="57">
        <f t="shared" si="180"/>
        <v>5491.9606747627258</v>
      </c>
      <c r="L241" s="57">
        <f t="shared" si="180"/>
        <v>5122.725483417511</v>
      </c>
      <c r="M241" s="57">
        <f t="shared" si="180"/>
        <v>4806.148353099823</v>
      </c>
      <c r="N241" s="57">
        <f t="shared" si="180"/>
        <v>4671.8388314247131</v>
      </c>
      <c r="O241" s="57">
        <f t="shared" si="180"/>
        <v>4648.36483335495</v>
      </c>
      <c r="P241" s="57">
        <f t="shared" si="180"/>
        <v>4707.7964482307434</v>
      </c>
      <c r="Q241" s="57">
        <f t="shared" si="180"/>
        <v>4933.6393177509308</v>
      </c>
      <c r="R241" s="57">
        <f t="shared" ref="R241:S241" si="181">SUM(R219:R240)</f>
        <v>5500.0737229585648</v>
      </c>
      <c r="S241" s="57">
        <f t="shared" si="181"/>
        <v>5925.8880727291107</v>
      </c>
      <c r="T241" s="57">
        <f t="shared" ref="T241:U241" si="182">SUM(T219:T240)</f>
        <v>6306.3435506224632</v>
      </c>
      <c r="U241" s="57">
        <f t="shared" si="182"/>
        <v>6253.379842042923</v>
      </c>
      <c r="V241" s="57">
        <f t="shared" ref="V241" si="183">SUM(V219:V240)</f>
        <v>6070.3566653728485</v>
      </c>
    </row>
    <row r="242" spans="1:22" x14ac:dyDescent="0.2">
      <c r="A242" s="98" t="s">
        <v>309</v>
      </c>
      <c r="B242" s="53"/>
      <c r="C242" s="53"/>
      <c r="D242" s="53"/>
      <c r="E242" s="53"/>
      <c r="F242" s="53"/>
      <c r="G242" s="53"/>
      <c r="H242" s="53"/>
      <c r="I242" s="53"/>
      <c r="J242" s="53"/>
      <c r="K242" s="53"/>
      <c r="L242" s="53"/>
      <c r="M242" s="53"/>
      <c r="N242" s="53"/>
      <c r="O242" s="53"/>
      <c r="P242" s="53"/>
      <c r="Q242" s="53"/>
      <c r="R242" s="53"/>
      <c r="S242" s="53"/>
      <c r="T242" s="53"/>
      <c r="U242" s="53"/>
      <c r="V242" s="53"/>
    </row>
    <row r="243" spans="1:22" x14ac:dyDescent="0.2">
      <c r="A243"/>
    </row>
    <row r="244" spans="1:22" s="23" customFormat="1" ht="20.100000000000001" customHeight="1" x14ac:dyDescent="0.2">
      <c r="A244" s="178" t="str">
        <f>Index!A55</f>
        <v>Table 3v    Employment by industry, wage costs, Foreign citizens, FY2000-FY2019</v>
      </c>
    </row>
    <row r="245" spans="1:22" s="23" customFormat="1" ht="20.100000000000001" customHeight="1" x14ac:dyDescent="0.2">
      <c r="A245" s="13"/>
      <c r="B245" s="13" t="s">
        <v>125</v>
      </c>
      <c r="C245" s="34" t="str">
        <f>C$2</f>
        <v>FY00</v>
      </c>
      <c r="D245" s="34" t="str">
        <f t="shared" ref="D245:V245" si="184">D$2</f>
        <v>FY01</v>
      </c>
      <c r="E245" s="34" t="str">
        <f t="shared" si="184"/>
        <v>FY02</v>
      </c>
      <c r="F245" s="34" t="str">
        <f t="shared" si="184"/>
        <v>FY03</v>
      </c>
      <c r="G245" s="34" t="str">
        <f t="shared" si="184"/>
        <v>FY04</v>
      </c>
      <c r="H245" s="34" t="str">
        <f t="shared" si="184"/>
        <v>FY05</v>
      </c>
      <c r="I245" s="34" t="str">
        <f t="shared" si="184"/>
        <v>FY06</v>
      </c>
      <c r="J245" s="34" t="str">
        <f t="shared" si="184"/>
        <v>FY07</v>
      </c>
      <c r="K245" s="34" t="str">
        <f t="shared" si="184"/>
        <v>FY08</v>
      </c>
      <c r="L245" s="34" t="str">
        <f t="shared" si="184"/>
        <v>FY09</v>
      </c>
      <c r="M245" s="34" t="str">
        <f t="shared" si="184"/>
        <v>FY10</v>
      </c>
      <c r="N245" s="34" t="str">
        <f t="shared" si="184"/>
        <v>FY11</v>
      </c>
      <c r="O245" s="34" t="str">
        <f t="shared" si="184"/>
        <v>FY12</v>
      </c>
      <c r="P245" s="34" t="str">
        <f t="shared" si="184"/>
        <v>FY13</v>
      </c>
      <c r="Q245" s="34" t="str">
        <f t="shared" si="184"/>
        <v>FY14</v>
      </c>
      <c r="R245" s="34" t="str">
        <f t="shared" si="184"/>
        <v>FY15</v>
      </c>
      <c r="S245" s="34" t="str">
        <f t="shared" si="184"/>
        <v>FY16</v>
      </c>
      <c r="T245" s="34" t="str">
        <f t="shared" si="184"/>
        <v>FY17</v>
      </c>
      <c r="U245" s="34" t="str">
        <f t="shared" si="184"/>
        <v>FY18</v>
      </c>
      <c r="V245" s="34" t="str">
        <f t="shared" si="184"/>
        <v>FY19</v>
      </c>
    </row>
    <row r="246" spans="1:22" x14ac:dyDescent="0.2">
      <c r="A246" s="1" t="s">
        <v>272</v>
      </c>
      <c r="B246" t="s">
        <v>273</v>
      </c>
      <c r="C246" s="107">
        <f>C30-C138</f>
        <v>100.96598815917969</v>
      </c>
      <c r="D246" s="107">
        <f t="shared" ref="D246:Q246" si="185">D30-D138</f>
        <v>118.65875625610352</v>
      </c>
      <c r="E246" s="107">
        <f t="shared" si="185"/>
        <v>150.66708374023438</v>
      </c>
      <c r="F246" s="107">
        <f t="shared" si="185"/>
        <v>215.30668449401855</v>
      </c>
      <c r="G246" s="107">
        <f t="shared" si="185"/>
        <v>184.34769439697266</v>
      </c>
      <c r="H246" s="107">
        <f t="shared" si="185"/>
        <v>192.47097015380859</v>
      </c>
      <c r="I246" s="107">
        <f t="shared" si="185"/>
        <v>177.55096435546875</v>
      </c>
      <c r="J246" s="107">
        <f t="shared" si="185"/>
        <v>154.51858520507813</v>
      </c>
      <c r="K246" s="107">
        <f t="shared" si="185"/>
        <v>130.01085662841797</v>
      </c>
      <c r="L246" s="107">
        <f t="shared" si="185"/>
        <v>118.85061645507813</v>
      </c>
      <c r="M246" s="107">
        <f t="shared" si="185"/>
        <v>129.32106018066406</v>
      </c>
      <c r="N246" s="107">
        <f t="shared" si="185"/>
        <v>121.90719604492188</v>
      </c>
      <c r="O246" s="107">
        <f t="shared" si="185"/>
        <v>106.86261749267578</v>
      </c>
      <c r="P246" s="107">
        <f t="shared" si="185"/>
        <v>133.16004943847656</v>
      </c>
      <c r="Q246" s="107">
        <f t="shared" si="185"/>
        <v>187.78626251220703</v>
      </c>
      <c r="R246" s="107">
        <f t="shared" ref="R246:S262" si="186">R30-R138</f>
        <v>251.61792755126953</v>
      </c>
      <c r="S246" s="107">
        <f t="shared" si="186"/>
        <v>351.72895812988281</v>
      </c>
      <c r="T246" s="107">
        <f t="shared" ref="T246:U246" si="187">T30-T138</f>
        <v>389.86631774902344</v>
      </c>
      <c r="U246" s="107">
        <f t="shared" si="187"/>
        <v>379.92758178710938</v>
      </c>
      <c r="V246" s="107">
        <f t="shared" ref="V246" si="188">V30-V138</f>
        <v>328.25271606445313</v>
      </c>
    </row>
    <row r="247" spans="1:22" x14ac:dyDescent="0.2">
      <c r="A247" s="1" t="s">
        <v>274</v>
      </c>
      <c r="B247" s="33" t="s">
        <v>275</v>
      </c>
      <c r="C247" s="107">
        <f t="shared" ref="C247:Q267" si="189">C31-C139</f>
        <v>396.77637481689453</v>
      </c>
      <c r="D247" s="107">
        <f t="shared" si="189"/>
        <v>473.87628936767578</v>
      </c>
      <c r="E247" s="107">
        <f t="shared" si="189"/>
        <v>426.38339233398438</v>
      </c>
      <c r="F247" s="107">
        <f t="shared" si="189"/>
        <v>365.15396118164063</v>
      </c>
      <c r="G247" s="107">
        <f t="shared" si="189"/>
        <v>380.07517242431641</v>
      </c>
      <c r="H247" s="107">
        <f t="shared" si="189"/>
        <v>369.05515289306641</v>
      </c>
      <c r="I247" s="107">
        <f t="shared" si="189"/>
        <v>404.18836212158203</v>
      </c>
      <c r="J247" s="107">
        <f t="shared" si="189"/>
        <v>436.79230499267578</v>
      </c>
      <c r="K247" s="107">
        <f t="shared" si="189"/>
        <v>352.66210174560547</v>
      </c>
      <c r="L247" s="107">
        <f t="shared" si="189"/>
        <v>297.20722961425781</v>
      </c>
      <c r="M247" s="107">
        <f t="shared" si="189"/>
        <v>316.64094543457031</v>
      </c>
      <c r="N247" s="107">
        <f t="shared" si="189"/>
        <v>305.74216461181641</v>
      </c>
      <c r="O247" s="107">
        <f t="shared" si="189"/>
        <v>310.86956787109375</v>
      </c>
      <c r="P247" s="107">
        <f t="shared" si="189"/>
        <v>321.42201232910156</v>
      </c>
      <c r="Q247" s="107">
        <f t="shared" si="189"/>
        <v>357.33586120605469</v>
      </c>
      <c r="R247" s="107">
        <f t="shared" si="186"/>
        <v>389.60679626464844</v>
      </c>
      <c r="S247" s="107">
        <f t="shared" si="186"/>
        <v>479.65576171875</v>
      </c>
      <c r="T247" s="107">
        <f t="shared" ref="T247:U247" si="190">T31-T139</f>
        <v>553.96249389648438</v>
      </c>
      <c r="U247" s="107">
        <f t="shared" si="190"/>
        <v>589.73745727539063</v>
      </c>
      <c r="V247" s="107">
        <f t="shared" ref="V247" si="191">V31-V139</f>
        <v>568.68440246582031</v>
      </c>
    </row>
    <row r="248" spans="1:22" x14ac:dyDescent="0.2">
      <c r="A248" s="1" t="s">
        <v>19</v>
      </c>
      <c r="B248" s="33" t="s">
        <v>276</v>
      </c>
      <c r="C248" s="107">
        <f t="shared" si="189"/>
        <v>742.29837036132813</v>
      </c>
      <c r="D248" s="107">
        <f t="shared" si="189"/>
        <v>729.29248046875</v>
      </c>
      <c r="E248" s="107">
        <f t="shared" si="189"/>
        <v>723.0523681640625</v>
      </c>
      <c r="F248" s="107">
        <f t="shared" si="189"/>
        <v>529.81793212890625</v>
      </c>
      <c r="G248" s="107">
        <f t="shared" si="189"/>
        <v>459.58377075195313</v>
      </c>
      <c r="H248" s="107">
        <f t="shared" si="189"/>
        <v>540.40081787109375</v>
      </c>
      <c r="I248" s="107">
        <f t="shared" si="189"/>
        <v>466.08416748046875</v>
      </c>
      <c r="J248" s="107">
        <f t="shared" si="189"/>
        <v>415.60940551757813</v>
      </c>
      <c r="K248" s="107">
        <f t="shared" si="189"/>
        <v>454.99362182617188</v>
      </c>
      <c r="L248" s="107">
        <f t="shared" si="189"/>
        <v>457.41470336914063</v>
      </c>
      <c r="M248" s="107">
        <f t="shared" si="189"/>
        <v>460.31301879882813</v>
      </c>
      <c r="N248" s="107">
        <f t="shared" si="189"/>
        <v>524.39239501953125</v>
      </c>
      <c r="O248" s="107">
        <f t="shared" si="189"/>
        <v>588.5517578125</v>
      </c>
      <c r="P248" s="107">
        <f t="shared" si="189"/>
        <v>566.88827514648438</v>
      </c>
      <c r="Q248" s="107">
        <f t="shared" si="189"/>
        <v>428.95126342773438</v>
      </c>
      <c r="R248" s="107">
        <f t="shared" si="186"/>
        <v>420.85305786132813</v>
      </c>
      <c r="S248" s="107">
        <f t="shared" si="186"/>
        <v>512.47476196289063</v>
      </c>
      <c r="T248" s="107">
        <f t="shared" ref="T248:U248" si="192">T32-T140</f>
        <v>578.59552001953125</v>
      </c>
      <c r="U248" s="107">
        <f t="shared" si="192"/>
        <v>522.78659057617188</v>
      </c>
      <c r="V248" s="107">
        <f t="shared" ref="V248" si="193">V32-V140</f>
        <v>543.23895263671875</v>
      </c>
    </row>
    <row r="249" spans="1:22" x14ac:dyDescent="0.2">
      <c r="A249" s="1" t="s">
        <v>20</v>
      </c>
      <c r="B249" t="s">
        <v>22</v>
      </c>
      <c r="C249" s="107">
        <f t="shared" si="189"/>
        <v>1425.51220703125</v>
      </c>
      <c r="D249" s="107">
        <f t="shared" si="189"/>
        <v>1723.3908081054688</v>
      </c>
      <c r="E249" s="107">
        <f t="shared" si="189"/>
        <v>2093.196044921875</v>
      </c>
      <c r="F249" s="107">
        <f t="shared" si="189"/>
        <v>452.06173706054688</v>
      </c>
      <c r="G249" s="107">
        <f t="shared" si="189"/>
        <v>543.69512939453125</v>
      </c>
      <c r="H249" s="107">
        <f t="shared" si="189"/>
        <v>691.59271240234375</v>
      </c>
      <c r="I249" s="107">
        <f t="shared" si="189"/>
        <v>682.98239135742188</v>
      </c>
      <c r="J249" s="107">
        <f t="shared" si="189"/>
        <v>768.14224243164063</v>
      </c>
      <c r="K249" s="107">
        <f t="shared" si="189"/>
        <v>716.72171020507813</v>
      </c>
      <c r="L249" s="107">
        <f t="shared" si="189"/>
        <v>642.83909606933594</v>
      </c>
      <c r="M249" s="107">
        <f t="shared" si="189"/>
        <v>646.116455078125</v>
      </c>
      <c r="N249" s="107">
        <f t="shared" si="189"/>
        <v>652.53875732421875</v>
      </c>
      <c r="O249" s="107">
        <f t="shared" si="189"/>
        <v>660.84091186523438</v>
      </c>
      <c r="P249" s="107">
        <f t="shared" si="189"/>
        <v>720.02166748046875</v>
      </c>
      <c r="Q249" s="107">
        <f t="shared" si="189"/>
        <v>868.01907348632813</v>
      </c>
      <c r="R249" s="107">
        <f t="shared" si="186"/>
        <v>1021.499755859375</v>
      </c>
      <c r="S249" s="107">
        <f t="shared" si="186"/>
        <v>1083.0886535644531</v>
      </c>
      <c r="T249" s="107">
        <f t="shared" ref="T249:U249" si="194">T33-T141</f>
        <v>1112.0715637207031</v>
      </c>
      <c r="U249" s="107">
        <f t="shared" si="194"/>
        <v>1107.5029907226563</v>
      </c>
      <c r="V249" s="107">
        <f t="shared" ref="V249" si="195">V33-V141</f>
        <v>1125.018798828125</v>
      </c>
    </row>
    <row r="250" spans="1:22" x14ac:dyDescent="0.2">
      <c r="A250" s="1" t="s">
        <v>21</v>
      </c>
      <c r="B250" t="s">
        <v>277</v>
      </c>
      <c r="C250" s="107">
        <f t="shared" si="189"/>
        <v>157.76177978515625</v>
      </c>
      <c r="D250" s="107">
        <f t="shared" si="189"/>
        <v>153.24737548828125</v>
      </c>
      <c r="E250" s="107">
        <f t="shared" si="189"/>
        <v>147.9027099609375</v>
      </c>
      <c r="F250" s="107">
        <f t="shared" si="189"/>
        <v>138.2310791015625</v>
      </c>
      <c r="G250" s="107">
        <f t="shared" si="189"/>
        <v>194.864501953125</v>
      </c>
      <c r="H250" s="107">
        <f t="shared" si="189"/>
        <v>334.2420654296875</v>
      </c>
      <c r="I250" s="107">
        <f t="shared" si="189"/>
        <v>123.1781005859375</v>
      </c>
      <c r="J250" s="107">
        <f t="shared" si="189"/>
        <v>85.3994140625</v>
      </c>
      <c r="K250" s="107">
        <f t="shared" si="189"/>
        <v>88.46923828125</v>
      </c>
      <c r="L250" s="107">
        <f t="shared" si="189"/>
        <v>100.794189453125</v>
      </c>
      <c r="M250" s="107">
        <f t="shared" si="189"/>
        <v>151.8685302734375</v>
      </c>
      <c r="N250" s="107">
        <f t="shared" si="189"/>
        <v>161.5064697265625</v>
      </c>
      <c r="O250" s="107">
        <f t="shared" si="189"/>
        <v>157.6573486328125</v>
      </c>
      <c r="P250" s="107">
        <f t="shared" si="189"/>
        <v>157.9053955078125</v>
      </c>
      <c r="Q250" s="107">
        <f t="shared" si="189"/>
        <v>356.040771484375</v>
      </c>
      <c r="R250" s="107">
        <f t="shared" si="186"/>
        <v>391.38330078125</v>
      </c>
      <c r="S250" s="107">
        <f t="shared" si="186"/>
        <v>422.187744140625</v>
      </c>
      <c r="T250" s="107">
        <f t="shared" ref="T250:U250" si="196">T34-T142</f>
        <v>460.858642578125</v>
      </c>
      <c r="U250" s="107">
        <f t="shared" si="196"/>
        <v>724.07373046875</v>
      </c>
      <c r="V250" s="107">
        <f t="shared" ref="V250" si="197">V34-V142</f>
        <v>758.39453125</v>
      </c>
    </row>
    <row r="251" spans="1:22" x14ac:dyDescent="0.2">
      <c r="A251" s="1" t="s">
        <v>23</v>
      </c>
      <c r="B251" t="s">
        <v>278</v>
      </c>
      <c r="C251" s="107">
        <f t="shared" si="189"/>
        <v>0</v>
      </c>
      <c r="D251" s="107">
        <f t="shared" si="189"/>
        <v>0</v>
      </c>
      <c r="E251" s="107">
        <f t="shared" si="189"/>
        <v>0</v>
      </c>
      <c r="F251" s="107">
        <f t="shared" si="189"/>
        <v>0</v>
      </c>
      <c r="G251" s="107">
        <f t="shared" si="189"/>
        <v>0</v>
      </c>
      <c r="H251" s="107">
        <f t="shared" si="189"/>
        <v>0</v>
      </c>
      <c r="I251" s="107">
        <f t="shared" si="189"/>
        <v>0</v>
      </c>
      <c r="J251" s="107">
        <f t="shared" si="189"/>
        <v>0</v>
      </c>
      <c r="K251" s="107">
        <f t="shared" si="189"/>
        <v>0</v>
      </c>
      <c r="L251" s="107">
        <f t="shared" si="189"/>
        <v>0</v>
      </c>
      <c r="M251" s="107">
        <f t="shared" si="189"/>
        <v>0</v>
      </c>
      <c r="N251" s="107">
        <f t="shared" si="189"/>
        <v>0</v>
      </c>
      <c r="O251" s="107">
        <f t="shared" si="189"/>
        <v>0</v>
      </c>
      <c r="P251" s="107">
        <f t="shared" si="189"/>
        <v>0</v>
      </c>
      <c r="Q251" s="107">
        <f t="shared" si="189"/>
        <v>0</v>
      </c>
      <c r="R251" s="107">
        <f t="shared" si="186"/>
        <v>0</v>
      </c>
      <c r="S251" s="107">
        <f t="shared" si="186"/>
        <v>0</v>
      </c>
      <c r="T251" s="107">
        <f t="shared" ref="T251:U251" si="198">T35-T143</f>
        <v>0</v>
      </c>
      <c r="U251" s="107">
        <f t="shared" si="198"/>
        <v>0</v>
      </c>
      <c r="V251" s="107">
        <f t="shared" ref="V251" si="199">V35-V143</f>
        <v>0</v>
      </c>
    </row>
    <row r="252" spans="1:22" x14ac:dyDescent="0.2">
      <c r="A252" s="1" t="s">
        <v>24</v>
      </c>
      <c r="B252" t="s">
        <v>25</v>
      </c>
      <c r="C252" s="107">
        <f t="shared" si="189"/>
        <v>5029.5993041992188</v>
      </c>
      <c r="D252" s="107">
        <f t="shared" si="189"/>
        <v>7295.1864013671875</v>
      </c>
      <c r="E252" s="107">
        <f t="shared" si="189"/>
        <v>10070.9794921875</v>
      </c>
      <c r="F252" s="107">
        <f t="shared" si="189"/>
        <v>10464.544311523438</v>
      </c>
      <c r="G252" s="107">
        <f t="shared" si="189"/>
        <v>12184.2724609375</v>
      </c>
      <c r="H252" s="107">
        <f t="shared" si="189"/>
        <v>11606.711669921875</v>
      </c>
      <c r="I252" s="107">
        <f t="shared" si="189"/>
        <v>8802.2203979492188</v>
      </c>
      <c r="J252" s="107">
        <f t="shared" si="189"/>
        <v>6917.544189453125</v>
      </c>
      <c r="K252" s="107">
        <f t="shared" si="189"/>
        <v>4411.5153198242188</v>
      </c>
      <c r="L252" s="107">
        <f t="shared" si="189"/>
        <v>3187.893310546875</v>
      </c>
      <c r="M252" s="107">
        <f t="shared" si="189"/>
        <v>2598.37548828125</v>
      </c>
      <c r="N252" s="107">
        <f t="shared" si="189"/>
        <v>2515.3480834960938</v>
      </c>
      <c r="O252" s="107">
        <f t="shared" si="189"/>
        <v>2619.029052734375</v>
      </c>
      <c r="P252" s="107">
        <f t="shared" si="189"/>
        <v>2832.4971923828125</v>
      </c>
      <c r="Q252" s="107">
        <f t="shared" si="189"/>
        <v>3765.23486328125</v>
      </c>
      <c r="R252" s="107">
        <f t="shared" si="186"/>
        <v>5120.7086181640625</v>
      </c>
      <c r="S252" s="107">
        <f t="shared" si="186"/>
        <v>5714.4625244140625</v>
      </c>
      <c r="T252" s="107">
        <f t="shared" ref="T252:U252" si="200">T36-T144</f>
        <v>6894.6864013671875</v>
      </c>
      <c r="U252" s="107">
        <f t="shared" si="200"/>
        <v>7031.4249267578125</v>
      </c>
      <c r="V252" s="107">
        <f t="shared" ref="V252" si="201">V36-V144</f>
        <v>7682.4444580078125</v>
      </c>
    </row>
    <row r="253" spans="1:22" x14ac:dyDescent="0.2">
      <c r="A253" s="1" t="s">
        <v>26</v>
      </c>
      <c r="B253" t="s">
        <v>279</v>
      </c>
      <c r="C253" s="107">
        <f t="shared" si="189"/>
        <v>5091.55029296875</v>
      </c>
      <c r="D253" s="107">
        <f t="shared" si="189"/>
        <v>5547.291015625</v>
      </c>
      <c r="E253" s="107">
        <f t="shared" si="189"/>
        <v>5097.07763671875</v>
      </c>
      <c r="F253" s="107">
        <f t="shared" si="189"/>
        <v>4847.25634765625</v>
      </c>
      <c r="G253" s="107">
        <f t="shared" si="189"/>
        <v>4467.9443359375</v>
      </c>
      <c r="H253" s="107">
        <f t="shared" si="189"/>
        <v>4642.580078125</v>
      </c>
      <c r="I253" s="107">
        <f t="shared" si="189"/>
        <v>4536.431640625</v>
      </c>
      <c r="J253" s="107">
        <f t="shared" si="189"/>
        <v>4394.92333984375</v>
      </c>
      <c r="K253" s="107">
        <f t="shared" si="189"/>
        <v>4614.44189453125</v>
      </c>
      <c r="L253" s="107">
        <f t="shared" si="189"/>
        <v>4737.3525390625</v>
      </c>
      <c r="M253" s="107">
        <f t="shared" si="189"/>
        <v>4621.8798828125</v>
      </c>
      <c r="N253" s="107">
        <f t="shared" si="189"/>
        <v>4809.84228515625</v>
      </c>
      <c r="O253" s="107">
        <f t="shared" si="189"/>
        <v>4981.9033203125</v>
      </c>
      <c r="P253" s="107">
        <f t="shared" si="189"/>
        <v>5254.70654296875</v>
      </c>
      <c r="Q253" s="107">
        <f t="shared" si="189"/>
        <v>5647.578125</v>
      </c>
      <c r="R253" s="107">
        <f t="shared" si="186"/>
        <v>6777.1669921875</v>
      </c>
      <c r="S253" s="107">
        <f t="shared" si="186"/>
        <v>7764.244140625</v>
      </c>
      <c r="T253" s="107">
        <f t="shared" ref="T253:U253" si="202">T37-T145</f>
        <v>8711.71435546875</v>
      </c>
      <c r="U253" s="107">
        <f t="shared" si="202"/>
        <v>8935.9150390625</v>
      </c>
      <c r="V253" s="107">
        <f t="shared" ref="V253" si="203">V37-V145</f>
        <v>8674.16796875</v>
      </c>
    </row>
    <row r="254" spans="1:22" x14ac:dyDescent="0.2">
      <c r="A254" s="1" t="s">
        <v>27</v>
      </c>
      <c r="B254" t="s">
        <v>280</v>
      </c>
      <c r="C254" s="107">
        <f t="shared" si="189"/>
        <v>1989.688720703125</v>
      </c>
      <c r="D254" s="107">
        <f t="shared" si="189"/>
        <v>2281.83544921875</v>
      </c>
      <c r="E254" s="107">
        <f t="shared" si="189"/>
        <v>2202.6307373046875</v>
      </c>
      <c r="F254" s="107">
        <f t="shared" si="189"/>
        <v>2234.7352294921875</v>
      </c>
      <c r="G254" s="107">
        <f t="shared" si="189"/>
        <v>2520.23486328125</v>
      </c>
      <c r="H254" s="107">
        <f t="shared" si="189"/>
        <v>2739.3243408203125</v>
      </c>
      <c r="I254" s="107">
        <f t="shared" si="189"/>
        <v>2818.6483154296875</v>
      </c>
      <c r="J254" s="107">
        <f t="shared" si="189"/>
        <v>3023.130615234375</v>
      </c>
      <c r="K254" s="107">
        <f t="shared" si="189"/>
        <v>3116.40478515625</v>
      </c>
      <c r="L254" s="107">
        <f t="shared" si="189"/>
        <v>3121.2279052734375</v>
      </c>
      <c r="M254" s="107">
        <f t="shared" si="189"/>
        <v>3173.28564453125</v>
      </c>
      <c r="N254" s="107">
        <f t="shared" si="189"/>
        <v>3686.5819091796875</v>
      </c>
      <c r="O254" s="107">
        <f t="shared" si="189"/>
        <v>3829.646728515625</v>
      </c>
      <c r="P254" s="107">
        <f t="shared" si="189"/>
        <v>4357.137939453125</v>
      </c>
      <c r="Q254" s="107">
        <f t="shared" si="189"/>
        <v>4782.8447265625</v>
      </c>
      <c r="R254" s="107">
        <f t="shared" si="186"/>
        <v>5364.4365234375</v>
      </c>
      <c r="S254" s="107">
        <f t="shared" si="186"/>
        <v>6313.137939453125</v>
      </c>
      <c r="T254" s="107">
        <f t="shared" ref="T254:U254" si="204">T38-T146</f>
        <v>6195.253662109375</v>
      </c>
      <c r="U254" s="107">
        <f t="shared" si="204"/>
        <v>6110.640380859375</v>
      </c>
      <c r="V254" s="107">
        <f t="shared" ref="V254" si="205">V38-V146</f>
        <v>5880.297607421875</v>
      </c>
    </row>
    <row r="255" spans="1:22" x14ac:dyDescent="0.2">
      <c r="A255" s="1" t="s">
        <v>28</v>
      </c>
      <c r="B255" t="s">
        <v>281</v>
      </c>
      <c r="C255" s="107">
        <f t="shared" si="189"/>
        <v>3802.59326171875</v>
      </c>
      <c r="D255" s="107">
        <f t="shared" si="189"/>
        <v>3776.87060546875</v>
      </c>
      <c r="E255" s="107">
        <f t="shared" si="189"/>
        <v>3702.81494140625</v>
      </c>
      <c r="F255" s="107">
        <f t="shared" si="189"/>
        <v>3969.64404296875</v>
      </c>
      <c r="G255" s="107">
        <f t="shared" si="189"/>
        <v>4455.646484375</v>
      </c>
      <c r="H255" s="107">
        <f t="shared" si="189"/>
        <v>5431.89013671875</v>
      </c>
      <c r="I255" s="107">
        <f t="shared" si="189"/>
        <v>6483.85498046875</v>
      </c>
      <c r="J255" s="107">
        <f t="shared" si="189"/>
        <v>6621.0126953125</v>
      </c>
      <c r="K255" s="107">
        <f t="shared" si="189"/>
        <v>6781.83349609375</v>
      </c>
      <c r="L255" s="107">
        <f t="shared" si="189"/>
        <v>6642.1650390625</v>
      </c>
      <c r="M255" s="107">
        <f t="shared" si="189"/>
        <v>6589.37548828125</v>
      </c>
      <c r="N255" s="107">
        <f t="shared" si="189"/>
        <v>6870.995361328125</v>
      </c>
      <c r="O255" s="107">
        <f t="shared" si="189"/>
        <v>7526.40625</v>
      </c>
      <c r="P255" s="107">
        <f t="shared" si="189"/>
        <v>7792.9833984375</v>
      </c>
      <c r="Q255" s="107">
        <f t="shared" si="189"/>
        <v>8533.5458984375</v>
      </c>
      <c r="R255" s="107">
        <f t="shared" si="186"/>
        <v>10865.76318359375</v>
      </c>
      <c r="S255" s="107">
        <f t="shared" si="186"/>
        <v>12629.96630859375</v>
      </c>
      <c r="T255" s="107">
        <f t="shared" ref="T255:U255" si="206">T39-T147</f>
        <v>13158.5185546875</v>
      </c>
      <c r="U255" s="107">
        <f t="shared" si="206"/>
        <v>12957.2646484375</v>
      </c>
      <c r="V255" s="107">
        <f t="shared" ref="V255" si="207">V39-V147</f>
        <v>11963.861572265625</v>
      </c>
    </row>
    <row r="256" spans="1:22" x14ac:dyDescent="0.2">
      <c r="A256" s="1" t="s">
        <v>29</v>
      </c>
      <c r="B256" t="s">
        <v>282</v>
      </c>
      <c r="C256" s="107">
        <f t="shared" si="189"/>
        <v>466.4854736328125</v>
      </c>
      <c r="D256" s="107">
        <f t="shared" si="189"/>
        <v>494.545166015625</v>
      </c>
      <c r="E256" s="107">
        <f t="shared" si="189"/>
        <v>487.115234375</v>
      </c>
      <c r="F256" s="107">
        <f t="shared" si="189"/>
        <v>488.3553466796875</v>
      </c>
      <c r="G256" s="107">
        <f t="shared" si="189"/>
        <v>535.3680419921875</v>
      </c>
      <c r="H256" s="107">
        <f t="shared" si="189"/>
        <v>425.7359619140625</v>
      </c>
      <c r="I256" s="107">
        <f t="shared" si="189"/>
        <v>468.0037841796875</v>
      </c>
      <c r="J256" s="107">
        <f t="shared" si="189"/>
        <v>487.7432861328125</v>
      </c>
      <c r="K256" s="107">
        <f t="shared" si="189"/>
        <v>455.966552734375</v>
      </c>
      <c r="L256" s="107">
        <f t="shared" si="189"/>
        <v>442.3046875</v>
      </c>
      <c r="M256" s="107">
        <f t="shared" si="189"/>
        <v>425.8931884765625</v>
      </c>
      <c r="N256" s="107">
        <f t="shared" si="189"/>
        <v>438.10205078125</v>
      </c>
      <c r="O256" s="107">
        <f t="shared" si="189"/>
        <v>456.3099365234375</v>
      </c>
      <c r="P256" s="107">
        <f t="shared" si="189"/>
        <v>457.5626220703125</v>
      </c>
      <c r="Q256" s="107">
        <f t="shared" si="189"/>
        <v>472.68798828125</v>
      </c>
      <c r="R256" s="107">
        <f t="shared" si="186"/>
        <v>531.6893310546875</v>
      </c>
      <c r="S256" s="107">
        <f t="shared" si="186"/>
        <v>573.2740478515625</v>
      </c>
      <c r="T256" s="107">
        <f t="shared" ref="T256:U256" si="208">T40-T148</f>
        <v>707.5836181640625</v>
      </c>
      <c r="U256" s="107">
        <f t="shared" si="208"/>
        <v>841.472900390625</v>
      </c>
      <c r="V256" s="107">
        <f t="shared" ref="V256" si="209">V40-V148</f>
        <v>899.6396484375</v>
      </c>
    </row>
    <row r="257" spans="1:22" x14ac:dyDescent="0.2">
      <c r="A257" s="1" t="s">
        <v>31</v>
      </c>
      <c r="B257" t="s">
        <v>310</v>
      </c>
      <c r="C257" s="107">
        <f t="shared" si="189"/>
        <v>700.1778564453125</v>
      </c>
      <c r="D257" s="107">
        <f t="shared" si="189"/>
        <v>716.1097412109375</v>
      </c>
      <c r="E257" s="107">
        <f t="shared" si="189"/>
        <v>704.572265625</v>
      </c>
      <c r="F257" s="107">
        <f t="shared" si="189"/>
        <v>769.835693359375</v>
      </c>
      <c r="G257" s="107">
        <f t="shared" si="189"/>
        <v>755.9107666015625</v>
      </c>
      <c r="H257" s="107">
        <f t="shared" si="189"/>
        <v>851.1175537109375</v>
      </c>
      <c r="I257" s="107">
        <f t="shared" si="189"/>
        <v>925.7535400390625</v>
      </c>
      <c r="J257" s="107">
        <f t="shared" si="189"/>
        <v>955.481689453125</v>
      </c>
      <c r="K257" s="107">
        <f t="shared" si="189"/>
        <v>773.7288818359375</v>
      </c>
      <c r="L257" s="107">
        <f t="shared" si="189"/>
        <v>682.9736328125</v>
      </c>
      <c r="M257" s="107">
        <f t="shared" si="189"/>
        <v>683.935546875</v>
      </c>
      <c r="N257" s="107">
        <f t="shared" si="189"/>
        <v>671.129638671875</v>
      </c>
      <c r="O257" s="107">
        <f t="shared" si="189"/>
        <v>659.014892578125</v>
      </c>
      <c r="P257" s="107">
        <f t="shared" si="189"/>
        <v>345.033447265625</v>
      </c>
      <c r="Q257" s="107">
        <f t="shared" si="189"/>
        <v>377.1832275390625</v>
      </c>
      <c r="R257" s="107">
        <f t="shared" si="186"/>
        <v>414.97265625</v>
      </c>
      <c r="S257" s="107">
        <f t="shared" si="186"/>
        <v>472.8458251953125</v>
      </c>
      <c r="T257" s="107">
        <f t="shared" ref="T257:U257" si="210">T41-T149</f>
        <v>512.45361328125</v>
      </c>
      <c r="U257" s="107">
        <f t="shared" si="210"/>
        <v>510.010986328125</v>
      </c>
      <c r="V257" s="107">
        <f t="shared" ref="V257" si="211">V41-V149</f>
        <v>723.87353515625</v>
      </c>
    </row>
    <row r="258" spans="1:22" x14ac:dyDescent="0.2">
      <c r="A258" s="1" t="s">
        <v>32</v>
      </c>
      <c r="B258" t="s">
        <v>283</v>
      </c>
      <c r="C258" s="107">
        <f t="shared" si="189"/>
        <v>531.53607177734375</v>
      </c>
      <c r="D258" s="107">
        <f t="shared" si="189"/>
        <v>584.23736572265625</v>
      </c>
      <c r="E258" s="107">
        <f t="shared" si="189"/>
        <v>278.25848388671875</v>
      </c>
      <c r="F258" s="107">
        <f t="shared" si="189"/>
        <v>418.718017578125</v>
      </c>
      <c r="G258" s="107">
        <f t="shared" si="189"/>
        <v>437.81533813476563</v>
      </c>
      <c r="H258" s="107">
        <f t="shared" si="189"/>
        <v>451.78521728515625</v>
      </c>
      <c r="I258" s="107">
        <f t="shared" si="189"/>
        <v>473.55990600585938</v>
      </c>
      <c r="J258" s="107">
        <f t="shared" si="189"/>
        <v>459.49714660644531</v>
      </c>
      <c r="K258" s="107">
        <f t="shared" si="189"/>
        <v>496.5545654296875</v>
      </c>
      <c r="L258" s="107">
        <f t="shared" si="189"/>
        <v>448.95182800292969</v>
      </c>
      <c r="M258" s="107">
        <f t="shared" si="189"/>
        <v>424.88465881347656</v>
      </c>
      <c r="N258" s="107">
        <f t="shared" si="189"/>
        <v>400.35165405273438</v>
      </c>
      <c r="O258" s="107">
        <f t="shared" si="189"/>
        <v>391.51033020019531</v>
      </c>
      <c r="P258" s="107">
        <f t="shared" si="189"/>
        <v>519.3653564453125</v>
      </c>
      <c r="Q258" s="107">
        <f t="shared" si="189"/>
        <v>586.01956176757813</v>
      </c>
      <c r="R258" s="107">
        <f t="shared" si="186"/>
        <v>684.20309448242188</v>
      </c>
      <c r="S258" s="107">
        <f t="shared" si="186"/>
        <v>818.70135498046875</v>
      </c>
      <c r="T258" s="107">
        <f t="shared" ref="T258:U258" si="212">T42-T150</f>
        <v>948.25686645507813</v>
      </c>
      <c r="U258" s="107">
        <f t="shared" si="212"/>
        <v>860.47833251953125</v>
      </c>
      <c r="V258" s="107">
        <f t="shared" ref="V258" si="213">V42-V150</f>
        <v>899.15380859375</v>
      </c>
    </row>
    <row r="259" spans="1:22" x14ac:dyDescent="0.2">
      <c r="A259" s="1" t="s">
        <v>34</v>
      </c>
      <c r="B259" s="54" t="s">
        <v>284</v>
      </c>
      <c r="C259" s="107">
        <f t="shared" si="189"/>
        <v>561.7115478515625</v>
      </c>
      <c r="D259" s="107">
        <f t="shared" si="189"/>
        <v>493.59100341796875</v>
      </c>
      <c r="E259" s="107">
        <f t="shared" si="189"/>
        <v>371.3634033203125</v>
      </c>
      <c r="F259" s="107">
        <f t="shared" si="189"/>
        <v>372.9124755859375</v>
      </c>
      <c r="G259" s="107">
        <f t="shared" si="189"/>
        <v>362.0509033203125</v>
      </c>
      <c r="H259" s="107">
        <f t="shared" si="189"/>
        <v>400.6854248046875</v>
      </c>
      <c r="I259" s="107">
        <f t="shared" si="189"/>
        <v>505.8525390625</v>
      </c>
      <c r="J259" s="107">
        <f t="shared" si="189"/>
        <v>457.69775390625</v>
      </c>
      <c r="K259" s="107">
        <f t="shared" si="189"/>
        <v>608.6065673828125</v>
      </c>
      <c r="L259" s="107">
        <f t="shared" si="189"/>
        <v>352.17608642578125</v>
      </c>
      <c r="M259" s="107">
        <f t="shared" si="189"/>
        <v>363.2498779296875</v>
      </c>
      <c r="N259" s="107">
        <f t="shared" si="189"/>
        <v>395.51397705078125</v>
      </c>
      <c r="O259" s="107">
        <f t="shared" si="189"/>
        <v>444.8873291015625</v>
      </c>
      <c r="P259" s="107">
        <f t="shared" si="189"/>
        <v>421.3458251953125</v>
      </c>
      <c r="Q259" s="107">
        <f t="shared" si="189"/>
        <v>401.95867919921875</v>
      </c>
      <c r="R259" s="107">
        <f t="shared" si="186"/>
        <v>607.382568359375</v>
      </c>
      <c r="S259" s="107">
        <f t="shared" si="186"/>
        <v>722.2401123046875</v>
      </c>
      <c r="T259" s="107">
        <f t="shared" ref="T259:U259" si="214">T43-T151</f>
        <v>663.107666015625</v>
      </c>
      <c r="U259" s="107">
        <f t="shared" si="214"/>
        <v>752.0828857421875</v>
      </c>
      <c r="V259" s="107">
        <f t="shared" ref="V259" si="215">V43-V151</f>
        <v>748.98876953125</v>
      </c>
    </row>
    <row r="260" spans="1:22" x14ac:dyDescent="0.2">
      <c r="A260" s="1" t="s">
        <v>36</v>
      </c>
      <c r="B260" s="54" t="s">
        <v>285</v>
      </c>
      <c r="C260" s="107">
        <f t="shared" si="189"/>
        <v>448.7254638671875</v>
      </c>
      <c r="D260" s="107">
        <f t="shared" si="189"/>
        <v>501.6229248046875</v>
      </c>
      <c r="E260" s="107">
        <f t="shared" si="189"/>
        <v>563.74005126953125</v>
      </c>
      <c r="F260" s="107">
        <f t="shared" si="189"/>
        <v>585.53790283203125</v>
      </c>
      <c r="G260" s="107">
        <f t="shared" si="189"/>
        <v>581.66339111328125</v>
      </c>
      <c r="H260" s="107">
        <f t="shared" si="189"/>
        <v>566.92596435546875</v>
      </c>
      <c r="I260" s="107">
        <f t="shared" si="189"/>
        <v>641.45379638671875</v>
      </c>
      <c r="J260" s="107">
        <f t="shared" si="189"/>
        <v>621.4771728515625</v>
      </c>
      <c r="K260" s="107">
        <f t="shared" si="189"/>
        <v>459.12091064453125</v>
      </c>
      <c r="L260" s="107">
        <f t="shared" si="189"/>
        <v>393.37469482421875</v>
      </c>
      <c r="M260" s="107">
        <f t="shared" si="189"/>
        <v>419.09149169921875</v>
      </c>
      <c r="N260" s="107">
        <f t="shared" si="189"/>
        <v>453.8768310546875</v>
      </c>
      <c r="O260" s="107">
        <f t="shared" si="189"/>
        <v>619.322998046875</v>
      </c>
      <c r="P260" s="107">
        <f t="shared" si="189"/>
        <v>649.0404052734375</v>
      </c>
      <c r="Q260" s="107">
        <f t="shared" si="189"/>
        <v>797.0670166015625</v>
      </c>
      <c r="R260" s="107">
        <f t="shared" si="186"/>
        <v>1062.1556396484375</v>
      </c>
      <c r="S260" s="107">
        <f t="shared" si="186"/>
        <v>1861.7174072265625</v>
      </c>
      <c r="T260" s="107">
        <f t="shared" ref="T260:U260" si="216">T44-T152</f>
        <v>1849.9171142578125</v>
      </c>
      <c r="U260" s="107">
        <f t="shared" si="216"/>
        <v>1970.6790771484375</v>
      </c>
      <c r="V260" s="107">
        <f t="shared" ref="V260" si="217">V44-V152</f>
        <v>1679.225341796875</v>
      </c>
    </row>
    <row r="261" spans="1:22" x14ac:dyDescent="0.2">
      <c r="A261" s="1" t="s">
        <v>37</v>
      </c>
      <c r="B261" t="s">
        <v>311</v>
      </c>
      <c r="C261" s="107">
        <f t="shared" si="189"/>
        <v>3775.701171875</v>
      </c>
      <c r="D261" s="107">
        <f t="shared" si="189"/>
        <v>3929.384765625</v>
      </c>
      <c r="E261" s="107">
        <f t="shared" si="189"/>
        <v>4090.173828125</v>
      </c>
      <c r="F261" s="107">
        <f t="shared" si="189"/>
        <v>4625.4765625</v>
      </c>
      <c r="G261" s="107">
        <f t="shared" si="189"/>
        <v>4894.14453125</v>
      </c>
      <c r="H261" s="107">
        <f t="shared" si="189"/>
        <v>4613.62890625</v>
      </c>
      <c r="I261" s="107">
        <f t="shared" si="189"/>
        <v>4483.951171875</v>
      </c>
      <c r="J261" s="107">
        <f t="shared" si="189"/>
        <v>4558.08984375</v>
      </c>
      <c r="K261" s="107">
        <f t="shared" si="189"/>
        <v>4638.7578125</v>
      </c>
      <c r="L261" s="107">
        <f t="shared" si="189"/>
        <v>4476.8359375</v>
      </c>
      <c r="M261" s="107">
        <f t="shared" si="189"/>
        <v>4044.71484375</v>
      </c>
      <c r="N261" s="107">
        <f t="shared" si="189"/>
        <v>3949.92578125</v>
      </c>
      <c r="O261" s="107">
        <f t="shared" si="189"/>
        <v>4152.08203125</v>
      </c>
      <c r="P261" s="107">
        <f t="shared" si="189"/>
        <v>4627.66796875</v>
      </c>
      <c r="Q261" s="107">
        <f t="shared" si="189"/>
        <v>5908.9140625</v>
      </c>
      <c r="R261" s="107">
        <f t="shared" si="186"/>
        <v>6061.62109375</v>
      </c>
      <c r="S261" s="107">
        <f t="shared" si="186"/>
        <v>6682.23828125</v>
      </c>
      <c r="T261" s="107">
        <f t="shared" ref="T261:U261" si="218">T45-T153</f>
        <v>7078.14453125</v>
      </c>
      <c r="U261" s="107">
        <f t="shared" si="218"/>
        <v>7498.44921875</v>
      </c>
      <c r="V261" s="107">
        <f t="shared" ref="V261" si="219">V45-V153</f>
        <v>7628.65625</v>
      </c>
    </row>
    <row r="262" spans="1:22" x14ac:dyDescent="0.2">
      <c r="A262" s="1" t="s">
        <v>38</v>
      </c>
      <c r="B262" t="s">
        <v>35</v>
      </c>
      <c r="C262" s="107">
        <f t="shared" si="189"/>
        <v>1008.359375</v>
      </c>
      <c r="D262" s="107">
        <f t="shared" si="189"/>
        <v>917.12255859375</v>
      </c>
      <c r="E262" s="107">
        <f t="shared" si="189"/>
        <v>954.205810546875</v>
      </c>
      <c r="F262" s="107">
        <f t="shared" si="189"/>
        <v>920.061279296875</v>
      </c>
      <c r="G262" s="107">
        <f t="shared" si="189"/>
        <v>937.427978515625</v>
      </c>
      <c r="H262" s="107">
        <f t="shared" si="189"/>
        <v>789.788330078125</v>
      </c>
      <c r="I262" s="107">
        <f t="shared" si="189"/>
        <v>806.92431640625</v>
      </c>
      <c r="J262" s="107">
        <f t="shared" si="189"/>
        <v>910.981689453125</v>
      </c>
      <c r="K262" s="107">
        <f t="shared" si="189"/>
        <v>933.328369140625</v>
      </c>
      <c r="L262" s="107">
        <f t="shared" si="189"/>
        <v>1014.034423828125</v>
      </c>
      <c r="M262" s="107">
        <f t="shared" si="189"/>
        <v>1016.92724609375</v>
      </c>
      <c r="N262" s="107">
        <f t="shared" si="189"/>
        <v>989.74658203125</v>
      </c>
      <c r="O262" s="107">
        <f t="shared" si="189"/>
        <v>952.108154296875</v>
      </c>
      <c r="P262" s="107">
        <f t="shared" si="189"/>
        <v>940.689697265625</v>
      </c>
      <c r="Q262" s="107">
        <f t="shared" si="189"/>
        <v>992.552490234375</v>
      </c>
      <c r="R262" s="107">
        <f t="shared" si="186"/>
        <v>1186.316650390625</v>
      </c>
      <c r="S262" s="107">
        <f t="shared" si="186"/>
        <v>1095.73095703125</v>
      </c>
      <c r="T262" s="107">
        <f t="shared" ref="T262:U262" si="220">T46-T154</f>
        <v>1062.5986328125</v>
      </c>
      <c r="U262" s="107">
        <f t="shared" si="220"/>
        <v>1106.001953125</v>
      </c>
      <c r="V262" s="107">
        <f t="shared" ref="V262" si="221">V46-V154</f>
        <v>1171.70556640625</v>
      </c>
    </row>
    <row r="263" spans="1:22" x14ac:dyDescent="0.2">
      <c r="A263" s="1" t="s">
        <v>40</v>
      </c>
      <c r="B263" t="s">
        <v>286</v>
      </c>
      <c r="C263" s="107">
        <f t="shared" si="189"/>
        <v>129.05970764160156</v>
      </c>
      <c r="D263" s="107">
        <f t="shared" si="189"/>
        <v>182.53030395507813</v>
      </c>
      <c r="E263" s="107">
        <f t="shared" si="189"/>
        <v>175.44180297851563</v>
      </c>
      <c r="F263" s="107">
        <f t="shared" si="189"/>
        <v>107.4241943359375</v>
      </c>
      <c r="G263" s="107">
        <f t="shared" si="189"/>
        <v>82.205398559570313</v>
      </c>
      <c r="H263" s="107">
        <f t="shared" si="189"/>
        <v>59.379653930664063</v>
      </c>
      <c r="I263" s="107">
        <f t="shared" si="189"/>
        <v>60.11767578125</v>
      </c>
      <c r="J263" s="107">
        <f t="shared" si="189"/>
        <v>86.09051513671875</v>
      </c>
      <c r="K263" s="107">
        <f t="shared" si="189"/>
        <v>71.477554321289063</v>
      </c>
      <c r="L263" s="107">
        <f t="shared" si="189"/>
        <v>61.702804565429688</v>
      </c>
      <c r="M263" s="107">
        <f t="shared" si="189"/>
        <v>96.800537109375</v>
      </c>
      <c r="N263" s="107">
        <f t="shared" ref="D263:Q267" si="222">N47-N155</f>
        <v>123.84292602539063</v>
      </c>
      <c r="O263" s="107">
        <f t="shared" si="222"/>
        <v>142.03033447265625</v>
      </c>
      <c r="P263" s="107">
        <f t="shared" si="222"/>
        <v>160.7244873046875</v>
      </c>
      <c r="Q263" s="107">
        <f t="shared" si="222"/>
        <v>203.09793090820313</v>
      </c>
      <c r="R263" s="107">
        <f t="shared" ref="R263:S263" si="223">R47-R155</f>
        <v>266.7288818359375</v>
      </c>
      <c r="S263" s="107">
        <f t="shared" si="223"/>
        <v>239.58279418945313</v>
      </c>
      <c r="T263" s="107">
        <f t="shared" ref="T263:U263" si="224">T47-T155</f>
        <v>261.62799072265625</v>
      </c>
      <c r="U263" s="107">
        <f t="shared" si="224"/>
        <v>277.34893798828125</v>
      </c>
      <c r="V263" s="107">
        <f t="shared" ref="V263" si="225">V47-V155</f>
        <v>346.32846069335938</v>
      </c>
    </row>
    <row r="264" spans="1:22" x14ac:dyDescent="0.2">
      <c r="A264" s="1" t="s">
        <v>287</v>
      </c>
      <c r="B264" t="s">
        <v>288</v>
      </c>
      <c r="C264" s="107">
        <f t="shared" si="189"/>
        <v>127.0654296875</v>
      </c>
      <c r="D264" s="107">
        <f t="shared" si="222"/>
        <v>260.92568969726563</v>
      </c>
      <c r="E264" s="107">
        <f t="shared" si="222"/>
        <v>435.74003601074219</v>
      </c>
      <c r="F264" s="107">
        <f t="shared" si="222"/>
        <v>401.5771484375</v>
      </c>
      <c r="G264" s="107">
        <f t="shared" si="222"/>
        <v>481.07568359375</v>
      </c>
      <c r="H264" s="107">
        <f t="shared" si="222"/>
        <v>477.64865112304688</v>
      </c>
      <c r="I264" s="107">
        <f t="shared" si="222"/>
        <v>483.58743286132813</v>
      </c>
      <c r="J264" s="107">
        <f t="shared" si="222"/>
        <v>510.45358276367188</v>
      </c>
      <c r="K264" s="107">
        <f t="shared" si="222"/>
        <v>510.727783203125</v>
      </c>
      <c r="L264" s="107">
        <f t="shared" si="222"/>
        <v>515.49618530273438</v>
      </c>
      <c r="M264" s="107">
        <f t="shared" si="222"/>
        <v>350.15362548828125</v>
      </c>
      <c r="N264" s="107">
        <f t="shared" si="222"/>
        <v>276.89483642578125</v>
      </c>
      <c r="O264" s="107">
        <f t="shared" si="222"/>
        <v>320.91888427734375</v>
      </c>
      <c r="P264" s="107">
        <f t="shared" si="222"/>
        <v>356.766357421875</v>
      </c>
      <c r="Q264" s="107">
        <f t="shared" si="222"/>
        <v>399.25811767578125</v>
      </c>
      <c r="R264" s="107">
        <f t="shared" ref="R264:S264" si="226">R48-R156</f>
        <v>413.3848876953125</v>
      </c>
      <c r="S264" s="107">
        <f t="shared" si="226"/>
        <v>460.04022216796875</v>
      </c>
      <c r="T264" s="107">
        <f t="shared" ref="T264:U264" si="227">T48-T156</f>
        <v>427.8338623046875</v>
      </c>
      <c r="U264" s="107">
        <f t="shared" si="227"/>
        <v>397.89825439453125</v>
      </c>
      <c r="V264" s="107">
        <f t="shared" ref="V264" si="228">V48-V156</f>
        <v>428.4542236328125</v>
      </c>
    </row>
    <row r="265" spans="1:22" x14ac:dyDescent="0.2">
      <c r="A265" s="1" t="s">
        <v>289</v>
      </c>
      <c r="B265" t="s">
        <v>290</v>
      </c>
      <c r="C265" s="107">
        <f t="shared" si="189"/>
        <v>547.35244750976563</v>
      </c>
      <c r="D265" s="107">
        <f t="shared" si="222"/>
        <v>641.47756958007813</v>
      </c>
      <c r="E265" s="107">
        <f t="shared" si="222"/>
        <v>545.07986450195313</v>
      </c>
      <c r="F265" s="107">
        <f t="shared" si="222"/>
        <v>643.692138671875</v>
      </c>
      <c r="G265" s="107">
        <f t="shared" si="222"/>
        <v>568.00765991210938</v>
      </c>
      <c r="H265" s="107">
        <f t="shared" si="222"/>
        <v>699.6552734375</v>
      </c>
      <c r="I265" s="107">
        <f t="shared" si="222"/>
        <v>830.1749267578125</v>
      </c>
      <c r="J265" s="107">
        <f t="shared" si="222"/>
        <v>875.88693237304688</v>
      </c>
      <c r="K265" s="107">
        <f t="shared" si="222"/>
        <v>916.58770751953125</v>
      </c>
      <c r="L265" s="107">
        <f t="shared" si="222"/>
        <v>970.48974609375</v>
      </c>
      <c r="M265" s="107">
        <f t="shared" si="222"/>
        <v>971.27767944335938</v>
      </c>
      <c r="N265" s="107">
        <f t="shared" si="222"/>
        <v>1020.1787719726563</v>
      </c>
      <c r="O265" s="107">
        <f t="shared" si="222"/>
        <v>1103.6553955078125</v>
      </c>
      <c r="P265" s="107">
        <f t="shared" si="222"/>
        <v>1136.7099304199219</v>
      </c>
      <c r="Q265" s="107">
        <f t="shared" si="222"/>
        <v>1282.5401916503906</v>
      </c>
      <c r="R265" s="107">
        <f t="shared" ref="R265:S265" si="229">R49-R157</f>
        <v>1351.0242614746094</v>
      </c>
      <c r="S265" s="107">
        <f t="shared" si="229"/>
        <v>1518.0938110351563</v>
      </c>
      <c r="T265" s="107">
        <f t="shared" ref="T265:U265" si="230">T49-T157</f>
        <v>1754.830322265625</v>
      </c>
      <c r="U265" s="107">
        <f t="shared" si="230"/>
        <v>1741.6544189453125</v>
      </c>
      <c r="V265" s="107">
        <f t="shared" ref="V265" si="231">V49-V157</f>
        <v>1772.5182495117188</v>
      </c>
    </row>
    <row r="266" spans="1:22" x14ac:dyDescent="0.2">
      <c r="A266" s="1" t="s">
        <v>291</v>
      </c>
      <c r="B266" t="s">
        <v>312</v>
      </c>
      <c r="C266" s="107">
        <f t="shared" si="189"/>
        <v>461.91362762451172</v>
      </c>
      <c r="D266" s="107">
        <f t="shared" si="222"/>
        <v>650.04598999023438</v>
      </c>
      <c r="E266" s="107">
        <f t="shared" si="222"/>
        <v>729.01836776733398</v>
      </c>
      <c r="F266" s="107">
        <f t="shared" si="222"/>
        <v>950.64501190185547</v>
      </c>
      <c r="G266" s="107">
        <f t="shared" si="222"/>
        <v>1252.2278318405151</v>
      </c>
      <c r="H266" s="107">
        <f t="shared" si="222"/>
        <v>1460.186776638031</v>
      </c>
      <c r="I266" s="107">
        <f t="shared" si="222"/>
        <v>1587.5782890319824</v>
      </c>
      <c r="J266" s="107">
        <f t="shared" si="222"/>
        <v>1630.0218262672424</v>
      </c>
      <c r="K266" s="107">
        <f t="shared" si="222"/>
        <v>1552.8858594894409</v>
      </c>
      <c r="L266" s="107">
        <f t="shared" si="222"/>
        <v>1477.6866827011108</v>
      </c>
      <c r="M266" s="107">
        <f t="shared" si="222"/>
        <v>1435.7663879394531</v>
      </c>
      <c r="N266" s="107">
        <f t="shared" si="222"/>
        <v>1360.1135120391846</v>
      </c>
      <c r="O266" s="107">
        <f t="shared" si="222"/>
        <v>1221.4363241195679</v>
      </c>
      <c r="P266" s="107">
        <f t="shared" si="222"/>
        <v>1109.5002684593201</v>
      </c>
      <c r="Q266" s="107">
        <f t="shared" si="222"/>
        <v>1184.7632796764374</v>
      </c>
      <c r="R266" s="107">
        <f t="shared" ref="R266:S266" si="232">R50-R158</f>
        <v>1648.9719409942627</v>
      </c>
      <c r="S266" s="107">
        <f t="shared" si="232"/>
        <v>1569.2609977722168</v>
      </c>
      <c r="T266" s="107">
        <f t="shared" ref="T266:U266" si="233">T50-T158</f>
        <v>1704.8503365516663</v>
      </c>
      <c r="U266" s="107">
        <f t="shared" si="233"/>
        <v>1674.5001859664917</v>
      </c>
      <c r="V266" s="107">
        <f t="shared" ref="V266" si="234">V50-V158</f>
        <v>1564.2686929702759</v>
      </c>
    </row>
    <row r="267" spans="1:22" x14ac:dyDescent="0.2">
      <c r="A267" s="1" t="s">
        <v>313</v>
      </c>
      <c r="B267" t="s">
        <v>314</v>
      </c>
      <c r="C267" s="107">
        <f t="shared" si="189"/>
        <v>-3.8562774658203125E-2</v>
      </c>
      <c r="D267" s="107">
        <f t="shared" si="222"/>
        <v>-4.1507720947265625E-2</v>
      </c>
      <c r="E267" s="107">
        <f t="shared" si="222"/>
        <v>5.345916748046875E-2</v>
      </c>
      <c r="F267" s="107">
        <f t="shared" si="222"/>
        <v>3.978729248046875E-2</v>
      </c>
      <c r="G267" s="107">
        <f t="shared" si="222"/>
        <v>8.5635528564453125</v>
      </c>
      <c r="H267" s="107">
        <f t="shared" si="222"/>
        <v>15.871795654296875</v>
      </c>
      <c r="I267" s="107">
        <f t="shared" si="222"/>
        <v>15.938850402832031</v>
      </c>
      <c r="J267" s="107">
        <f t="shared" si="222"/>
        <v>16.568389892578125</v>
      </c>
      <c r="K267" s="107">
        <f t="shared" si="222"/>
        <v>16.969497680664063</v>
      </c>
      <c r="L267" s="107">
        <f t="shared" si="222"/>
        <v>17.878860473632813</v>
      </c>
      <c r="M267" s="107">
        <f t="shared" si="222"/>
        <v>30.99652099609375</v>
      </c>
      <c r="N267" s="107">
        <f t="shared" si="222"/>
        <v>38.563125610351563</v>
      </c>
      <c r="O267" s="107">
        <f t="shared" si="222"/>
        <v>63.470550537109375</v>
      </c>
      <c r="P267" s="107">
        <f t="shared" si="222"/>
        <v>65.887985229492188</v>
      </c>
      <c r="Q267" s="107">
        <f t="shared" si="222"/>
        <v>66.580001831054688</v>
      </c>
      <c r="R267" s="107">
        <f t="shared" ref="R267:S267" si="235">R51-R159</f>
        <v>84.154006958007813</v>
      </c>
      <c r="S267" s="107">
        <f t="shared" si="235"/>
        <v>97.740570068359375</v>
      </c>
      <c r="T267" s="107">
        <f t="shared" ref="T267:U267" si="236">T51-T159</f>
        <v>100.847412109375</v>
      </c>
      <c r="U267" s="107">
        <f t="shared" si="236"/>
        <v>115.17727661132813</v>
      </c>
      <c r="V267" s="107">
        <f t="shared" ref="V267" si="237">V51-V159</f>
        <v>132.42001342773438</v>
      </c>
    </row>
    <row r="268" spans="1:22" s="58" customFormat="1" ht="20.100000000000001" customHeight="1" x14ac:dyDescent="0.2">
      <c r="A268" s="55"/>
      <c r="B268" s="56" t="s">
        <v>3</v>
      </c>
      <c r="C268" s="57">
        <f>SUM(C246:C267)</f>
        <v>27494.795909881592</v>
      </c>
      <c r="D268" s="57">
        <f t="shared" ref="D268:Q268" si="238">SUM(D246:D267)</f>
        <v>31471.200752258301</v>
      </c>
      <c r="E268" s="57">
        <f t="shared" si="238"/>
        <v>33949.467014312744</v>
      </c>
      <c r="F268" s="57">
        <f t="shared" si="238"/>
        <v>33501.026884078979</v>
      </c>
      <c r="G268" s="57">
        <f t="shared" si="238"/>
        <v>36287.125491142273</v>
      </c>
      <c r="H268" s="57">
        <f t="shared" si="238"/>
        <v>37360.677453517914</v>
      </c>
      <c r="I268" s="57">
        <f t="shared" si="238"/>
        <v>35778.035549163818</v>
      </c>
      <c r="J268" s="57">
        <f t="shared" si="238"/>
        <v>34387.062620639801</v>
      </c>
      <c r="K268" s="57">
        <f t="shared" si="238"/>
        <v>32101.765086174011</v>
      </c>
      <c r="L268" s="57">
        <f t="shared" si="238"/>
        <v>30159.650198936462</v>
      </c>
      <c r="M268" s="57">
        <f t="shared" si="238"/>
        <v>28950.868118286133</v>
      </c>
      <c r="N268" s="57">
        <f t="shared" si="238"/>
        <v>29767.094308853149</v>
      </c>
      <c r="O268" s="57">
        <f t="shared" si="238"/>
        <v>31308.514716148376</v>
      </c>
      <c r="P268" s="57">
        <f t="shared" si="238"/>
        <v>32927.016824245453</v>
      </c>
      <c r="Q268" s="57">
        <f t="shared" si="238"/>
        <v>37599.959393262863</v>
      </c>
      <c r="R268" s="57">
        <f t="shared" ref="R268:S268" si="239">SUM(R246:R267)</f>
        <v>44915.64116859436</v>
      </c>
      <c r="S268" s="57">
        <f t="shared" si="239"/>
        <v>51382.413173675537</v>
      </c>
      <c r="T268" s="57">
        <f t="shared" ref="T268:U268" si="240">SUM(T246:T267)</f>
        <v>55127.579477787018</v>
      </c>
      <c r="U268" s="57">
        <f t="shared" si="240"/>
        <v>56105.027773857117</v>
      </c>
      <c r="V268" s="57">
        <f t="shared" ref="V268" si="241">SUM(V246:V267)</f>
        <v>55519.593567848206</v>
      </c>
    </row>
    <row r="269" spans="1:22" x14ac:dyDescent="0.2">
      <c r="A269" s="98" t="s">
        <v>309</v>
      </c>
      <c r="B269" s="53"/>
      <c r="C269" s="53"/>
      <c r="D269" s="53"/>
      <c r="E269" s="53"/>
      <c r="F269" s="53"/>
      <c r="G269" s="53"/>
      <c r="H269" s="53"/>
      <c r="I269" s="53"/>
      <c r="J269" s="53"/>
      <c r="K269" s="53"/>
      <c r="L269" s="53"/>
      <c r="M269" s="53"/>
      <c r="N269" s="53"/>
      <c r="O269" s="53"/>
      <c r="P269" s="53"/>
      <c r="Q269" s="53"/>
      <c r="R269" s="53"/>
      <c r="S269" s="53"/>
      <c r="T269" s="53"/>
      <c r="U269" s="53"/>
      <c r="V269" s="53"/>
    </row>
    <row r="271" spans="1:22" s="23" customFormat="1" ht="20.100000000000001" customHeight="1" x14ac:dyDescent="0.2">
      <c r="A271" s="178" t="str">
        <f>Index!A56</f>
        <v>Table 3w   Employment by industry, average wage and salary rates, Foreign citizens, FY2000-FY2019</v>
      </c>
    </row>
    <row r="272" spans="1:22" s="23" customFormat="1" ht="20.100000000000001" customHeight="1" x14ac:dyDescent="0.2">
      <c r="A272" s="13"/>
      <c r="B272" s="13"/>
      <c r="C272" s="34" t="str">
        <f>C$2</f>
        <v>FY00</v>
      </c>
      <c r="D272" s="34" t="str">
        <f t="shared" ref="D272:V272" si="242">D$2</f>
        <v>FY01</v>
      </c>
      <c r="E272" s="34" t="str">
        <f t="shared" si="242"/>
        <v>FY02</v>
      </c>
      <c r="F272" s="34" t="str">
        <f t="shared" si="242"/>
        <v>FY03</v>
      </c>
      <c r="G272" s="34" t="str">
        <f t="shared" si="242"/>
        <v>FY04</v>
      </c>
      <c r="H272" s="34" t="str">
        <f t="shared" si="242"/>
        <v>FY05</v>
      </c>
      <c r="I272" s="34" t="str">
        <f t="shared" si="242"/>
        <v>FY06</v>
      </c>
      <c r="J272" s="34" t="str">
        <f t="shared" si="242"/>
        <v>FY07</v>
      </c>
      <c r="K272" s="34" t="str">
        <f t="shared" si="242"/>
        <v>FY08</v>
      </c>
      <c r="L272" s="34" t="str">
        <f t="shared" si="242"/>
        <v>FY09</v>
      </c>
      <c r="M272" s="34" t="str">
        <f t="shared" si="242"/>
        <v>FY10</v>
      </c>
      <c r="N272" s="34" t="str">
        <f t="shared" si="242"/>
        <v>FY11</v>
      </c>
      <c r="O272" s="34" t="str">
        <f t="shared" si="242"/>
        <v>FY12</v>
      </c>
      <c r="P272" s="34" t="str">
        <f t="shared" si="242"/>
        <v>FY13</v>
      </c>
      <c r="Q272" s="34" t="str">
        <f t="shared" si="242"/>
        <v>FY14</v>
      </c>
      <c r="R272" s="34" t="str">
        <f t="shared" si="242"/>
        <v>FY15</v>
      </c>
      <c r="S272" s="34" t="str">
        <f t="shared" si="242"/>
        <v>FY16</v>
      </c>
      <c r="T272" s="34" t="str">
        <f t="shared" si="242"/>
        <v>FY17</v>
      </c>
      <c r="U272" s="34" t="str">
        <f t="shared" si="242"/>
        <v>FY18</v>
      </c>
      <c r="V272" s="34" t="str">
        <f t="shared" si="242"/>
        <v>FY19</v>
      </c>
    </row>
    <row r="273" spans="1:22" x14ac:dyDescent="0.2">
      <c r="A273" s="1" t="s">
        <v>272</v>
      </c>
      <c r="B273" t="s">
        <v>273</v>
      </c>
      <c r="C273" s="289">
        <f t="shared" ref="C273:Q273" si="243">IF(C219&gt;9,C246/C219*1000,"n.a.")</f>
        <v>1980.9978003957804</v>
      </c>
      <c r="D273" s="289">
        <f t="shared" si="243"/>
        <v>1731.2854223406987</v>
      </c>
      <c r="E273" s="289">
        <f t="shared" si="243"/>
        <v>1934.3558598745969</v>
      </c>
      <c r="F273" s="289">
        <f t="shared" si="243"/>
        <v>2083.7418726696678</v>
      </c>
      <c r="G273" s="289">
        <f t="shared" si="243"/>
        <v>2053.75300366683</v>
      </c>
      <c r="H273" s="289">
        <f t="shared" si="243"/>
        <v>2096.6977176442701</v>
      </c>
      <c r="I273" s="289">
        <f t="shared" si="243"/>
        <v>2266.7113022810622</v>
      </c>
      <c r="J273" s="289">
        <f t="shared" si="243"/>
        <v>2117.5856166039634</v>
      </c>
      <c r="K273" s="289">
        <f t="shared" si="243"/>
        <v>2337.415850380437</v>
      </c>
      <c r="L273" s="289">
        <f t="shared" si="243"/>
        <v>2448.4637127904898</v>
      </c>
      <c r="M273" s="289">
        <f t="shared" si="243"/>
        <v>2623.2287015502557</v>
      </c>
      <c r="N273" s="289">
        <f t="shared" si="243"/>
        <v>3143.081780491264</v>
      </c>
      <c r="O273" s="289">
        <f t="shared" si="243"/>
        <v>3402.8706253174241</v>
      </c>
      <c r="P273" s="289">
        <f t="shared" si="243"/>
        <v>4382.8527490585684</v>
      </c>
      <c r="Q273" s="289">
        <f t="shared" si="243"/>
        <v>4723.9646453862761</v>
      </c>
      <c r="R273" s="289">
        <f t="shared" ref="R273:S273" si="244">IF(R219&gt;9,R246/R219*1000,"n.a.")</f>
        <v>4249.0372850998556</v>
      </c>
      <c r="S273" s="289">
        <f t="shared" si="244"/>
        <v>4578.9076319285459</v>
      </c>
      <c r="T273" s="289">
        <f t="shared" ref="T273:U273" si="245">IF(T219&gt;9,T246/T219*1000,"n.a.")</f>
        <v>4465.3329448273944</v>
      </c>
      <c r="U273" s="289">
        <f t="shared" si="245"/>
        <v>4695.3489022242711</v>
      </c>
      <c r="V273" s="289">
        <f t="shared" ref="V273" si="246">IF(V219&gt;9,V246/V219*1000,"n.a.")</f>
        <v>4627.901309636758</v>
      </c>
    </row>
    <row r="274" spans="1:22" x14ac:dyDescent="0.2">
      <c r="A274" s="1" t="s">
        <v>274</v>
      </c>
      <c r="B274" s="33" t="s">
        <v>275</v>
      </c>
      <c r="C274" s="289">
        <f t="shared" ref="C274:Q274" si="247">IF(C220&gt;9,C247/C220*1000,"n.a.")</f>
        <v>4721.5370653262744</v>
      </c>
      <c r="D274" s="289">
        <f t="shared" si="247"/>
        <v>3849.2343901922345</v>
      </c>
      <c r="E274" s="289">
        <f t="shared" si="247"/>
        <v>4363.6174826178658</v>
      </c>
      <c r="F274" s="289">
        <f t="shared" si="247"/>
        <v>4566.9468241496425</v>
      </c>
      <c r="G274" s="289">
        <f t="shared" si="247"/>
        <v>4608.3606740719697</v>
      </c>
      <c r="H274" s="289">
        <f t="shared" si="247"/>
        <v>4236.1311725321912</v>
      </c>
      <c r="I274" s="289">
        <f t="shared" si="247"/>
        <v>4532.8479383243284</v>
      </c>
      <c r="J274" s="289">
        <f t="shared" si="247"/>
        <v>4747.5010079928561</v>
      </c>
      <c r="K274" s="289">
        <f t="shared" si="247"/>
        <v>4301.8642337648789</v>
      </c>
      <c r="L274" s="289">
        <f t="shared" si="247"/>
        <v>4056.7174362779906</v>
      </c>
      <c r="M274" s="289">
        <f t="shared" si="247"/>
        <v>4539.0110650717716</v>
      </c>
      <c r="N274" s="289">
        <f t="shared" si="247"/>
        <v>4548.2871301225887</v>
      </c>
      <c r="O274" s="289">
        <f t="shared" si="247"/>
        <v>4766.6125699571294</v>
      </c>
      <c r="P274" s="289">
        <f t="shared" si="247"/>
        <v>4836.8949782331738</v>
      </c>
      <c r="Q274" s="289">
        <f t="shared" si="247"/>
        <v>5406.7738602189493</v>
      </c>
      <c r="R274" s="289">
        <f t="shared" ref="R274:S274" si="248">IF(R220&gt;9,R247/R220*1000,"n.a.")</f>
        <v>6508.623602138764</v>
      </c>
      <c r="S274" s="289">
        <f t="shared" si="248"/>
        <v>7631.1262538723049</v>
      </c>
      <c r="T274" s="289">
        <f t="shared" ref="T274:U274" si="249">IF(T220&gt;9,T247/T220*1000,"n.a.")</f>
        <v>8300.7454914644513</v>
      </c>
      <c r="U274" s="289">
        <f t="shared" si="249"/>
        <v>8792.5227564110319</v>
      </c>
      <c r="V274" s="289">
        <f t="shared" ref="V274" si="250">IF(V220&gt;9,V247/V220*1000,"n.a.")</f>
        <v>8608.067061495336</v>
      </c>
    </row>
    <row r="275" spans="1:22" x14ac:dyDescent="0.2">
      <c r="A275" s="1" t="s">
        <v>19</v>
      </c>
      <c r="B275" s="33" t="s">
        <v>276</v>
      </c>
      <c r="C275" s="289">
        <f t="shared" ref="C275:Q275" si="251">IF(C221&gt;9,C248/C221*1000,"n.a.")</f>
        <v>6486.8697344350967</v>
      </c>
      <c r="D275" s="289">
        <f t="shared" si="251"/>
        <v>6994.7874139402293</v>
      </c>
      <c r="E275" s="289">
        <f t="shared" si="251"/>
        <v>6813.8787925608503</v>
      </c>
      <c r="F275" s="289">
        <f t="shared" si="251"/>
        <v>7757.6877934960658</v>
      </c>
      <c r="G275" s="289">
        <f t="shared" si="251"/>
        <v>8141.1231936452314</v>
      </c>
      <c r="H275" s="289">
        <f t="shared" si="251"/>
        <v>6653.2373462802261</v>
      </c>
      <c r="I275" s="289">
        <f t="shared" si="251"/>
        <v>7682.0895284966136</v>
      </c>
      <c r="J275" s="289">
        <f t="shared" si="251"/>
        <v>7952.6799191487307</v>
      </c>
      <c r="K275" s="289">
        <f t="shared" si="251"/>
        <v>9001.7957727717258</v>
      </c>
      <c r="L275" s="289">
        <f t="shared" si="251"/>
        <v>9132.7525295127271</v>
      </c>
      <c r="M275" s="289">
        <f t="shared" si="251"/>
        <v>8982.6578360392032</v>
      </c>
      <c r="N275" s="289">
        <f t="shared" si="251"/>
        <v>8627.0834411982978</v>
      </c>
      <c r="O275" s="289">
        <f t="shared" si="251"/>
        <v>9682.3049418156061</v>
      </c>
      <c r="P275" s="289">
        <f t="shared" si="251"/>
        <v>9871.9465369949648</v>
      </c>
      <c r="Q275" s="289">
        <f t="shared" si="251"/>
        <v>11214.507182313058</v>
      </c>
      <c r="R275" s="289">
        <f t="shared" ref="R275:S275" si="252">IF(R221&gt;9,R248/R221*1000,"n.a.")</f>
        <v>13134.05331427268</v>
      </c>
      <c r="S275" s="289">
        <f t="shared" si="252"/>
        <v>14070.481345289592</v>
      </c>
      <c r="T275" s="289">
        <f t="shared" ref="T275:U275" si="253">IF(T221&gt;9,T248/T221*1000,"n.a.")</f>
        <v>13796.23047907171</v>
      </c>
      <c r="U275" s="289">
        <f t="shared" si="253"/>
        <v>10615.570365097336</v>
      </c>
      <c r="V275" s="289">
        <f t="shared" ref="V275" si="254">IF(V221&gt;9,V248/V221*1000,"n.a.")</f>
        <v>12958.580077111681</v>
      </c>
    </row>
    <row r="276" spans="1:22" x14ac:dyDescent="0.2">
      <c r="A276" s="1" t="s">
        <v>20</v>
      </c>
      <c r="B276" t="s">
        <v>22</v>
      </c>
      <c r="C276" s="289">
        <f t="shared" ref="C276:Q276" si="255">IF(C222&gt;9,C249/C222*1000,"n.a.")</f>
        <v>2595.4338247131991</v>
      </c>
      <c r="D276" s="289">
        <f t="shared" si="255"/>
        <v>3362.0512404532751</v>
      </c>
      <c r="E276" s="289">
        <f t="shared" si="255"/>
        <v>5059.3869261950795</v>
      </c>
      <c r="F276" s="289">
        <f t="shared" si="255"/>
        <v>3908.3193269467752</v>
      </c>
      <c r="G276" s="289">
        <f t="shared" si="255"/>
        <v>4102.9573701998679</v>
      </c>
      <c r="H276" s="289">
        <f t="shared" si="255"/>
        <v>4049.5930680852625</v>
      </c>
      <c r="I276" s="289">
        <f t="shared" si="255"/>
        <v>4108.277785797467</v>
      </c>
      <c r="J276" s="289">
        <f t="shared" si="255"/>
        <v>4375.3022683297531</v>
      </c>
      <c r="K276" s="289">
        <f t="shared" si="255"/>
        <v>4449.4284102438342</v>
      </c>
      <c r="L276" s="289">
        <f t="shared" si="255"/>
        <v>4328.8284251126406</v>
      </c>
      <c r="M276" s="289">
        <f t="shared" si="255"/>
        <v>4679.7101979235358</v>
      </c>
      <c r="N276" s="289">
        <f t="shared" si="255"/>
        <v>5008.3199408297296</v>
      </c>
      <c r="O276" s="289">
        <f t="shared" si="255"/>
        <v>5422.2260227065863</v>
      </c>
      <c r="P276" s="289">
        <f t="shared" si="255"/>
        <v>5893.5619416553191</v>
      </c>
      <c r="Q276" s="289">
        <f t="shared" si="255"/>
        <v>6478.4765019767465</v>
      </c>
      <c r="R276" s="289">
        <f t="shared" ref="R276:S276" si="256">IF(R222&gt;9,R249/R222*1000,"n.a.")</f>
        <v>7128.1024714252717</v>
      </c>
      <c r="S276" s="289">
        <f t="shared" si="256"/>
        <v>7565.583062111883</v>
      </c>
      <c r="T276" s="289">
        <f t="shared" ref="T276:U276" si="257">IF(T222&gt;9,T249/T222*1000,"n.a.")</f>
        <v>7963.999538206248</v>
      </c>
      <c r="U276" s="289">
        <f t="shared" si="257"/>
        <v>8268.3048162158939</v>
      </c>
      <c r="V276" s="289">
        <f t="shared" ref="V276" si="258">IF(V222&gt;9,V249/V222*1000,"n.a.")</f>
        <v>8298.6314980214356</v>
      </c>
    </row>
    <row r="277" spans="1:22" x14ac:dyDescent="0.2">
      <c r="A277" s="1" t="s">
        <v>21</v>
      </c>
      <c r="B277" t="s">
        <v>277</v>
      </c>
      <c r="C277" s="289" t="str">
        <f t="shared" ref="C277:Q277" si="259">IF(C223&gt;9,C250/C223*1000,"n.a.")</f>
        <v>n.a.</v>
      </c>
      <c r="D277" s="289" t="str">
        <f t="shared" si="259"/>
        <v>n.a.</v>
      </c>
      <c r="E277" s="289" t="str">
        <f t="shared" si="259"/>
        <v>n.a.</v>
      </c>
      <c r="F277" s="289" t="str">
        <f t="shared" si="259"/>
        <v>n.a.</v>
      </c>
      <c r="G277" s="289">
        <f t="shared" si="259"/>
        <v>21067.075559705339</v>
      </c>
      <c r="H277" s="289">
        <f t="shared" si="259"/>
        <v>28298.932825702614</v>
      </c>
      <c r="I277" s="289" t="str">
        <f t="shared" si="259"/>
        <v>n.a.</v>
      </c>
      <c r="J277" s="289" t="str">
        <f t="shared" si="259"/>
        <v>n.a.</v>
      </c>
      <c r="K277" s="289" t="str">
        <f t="shared" si="259"/>
        <v>n.a.</v>
      </c>
      <c r="L277" s="289" t="str">
        <f t="shared" si="259"/>
        <v>n.a.</v>
      </c>
      <c r="M277" s="289">
        <f t="shared" si="259"/>
        <v>14848.581957063361</v>
      </c>
      <c r="N277" s="289">
        <f t="shared" si="259"/>
        <v>12785.298068281747</v>
      </c>
      <c r="O277" s="289">
        <f t="shared" si="259"/>
        <v>13877.587970340881</v>
      </c>
      <c r="P277" s="289">
        <f t="shared" si="259"/>
        <v>14218.354386900164</v>
      </c>
      <c r="Q277" s="289">
        <f t="shared" si="259"/>
        <v>16307.351468385728</v>
      </c>
      <c r="R277" s="289">
        <f t="shared" ref="R277:S277" si="260">IF(R223&gt;9,R250/R223*1000,"n.a.")</f>
        <v>16854.663113017603</v>
      </c>
      <c r="S277" s="289">
        <f t="shared" si="260"/>
        <v>17143.150297899338</v>
      </c>
      <c r="T277" s="289">
        <f t="shared" ref="T277:U277" si="261">IF(T223&gt;9,T250/T223*1000,"n.a.")</f>
        <v>18090.056073915504</v>
      </c>
      <c r="U277" s="289">
        <f t="shared" si="261"/>
        <v>19664.410128562999</v>
      </c>
      <c r="V277" s="289">
        <f t="shared" ref="V277" si="262">IF(V223&gt;9,V250/V223*1000,"n.a.")</f>
        <v>20689.3476517979</v>
      </c>
    </row>
    <row r="278" spans="1:22" x14ac:dyDescent="0.2">
      <c r="A278" s="1" t="s">
        <v>23</v>
      </c>
      <c r="B278" t="s">
        <v>278</v>
      </c>
      <c r="C278" s="289" t="str">
        <f t="shared" ref="C278:Q278" si="263">IF(C224&gt;9,C251/C224*1000,"n.a.")</f>
        <v>n.a.</v>
      </c>
      <c r="D278" s="289" t="str">
        <f t="shared" si="263"/>
        <v>n.a.</v>
      </c>
      <c r="E278" s="289" t="str">
        <f t="shared" si="263"/>
        <v>n.a.</v>
      </c>
      <c r="F278" s="289" t="str">
        <f t="shared" si="263"/>
        <v>n.a.</v>
      </c>
      <c r="G278" s="289" t="str">
        <f t="shared" si="263"/>
        <v>n.a.</v>
      </c>
      <c r="H278" s="289" t="str">
        <f t="shared" si="263"/>
        <v>n.a.</v>
      </c>
      <c r="I278" s="289" t="str">
        <f t="shared" si="263"/>
        <v>n.a.</v>
      </c>
      <c r="J278" s="289" t="str">
        <f t="shared" si="263"/>
        <v>n.a.</v>
      </c>
      <c r="K278" s="289" t="str">
        <f t="shared" si="263"/>
        <v>n.a.</v>
      </c>
      <c r="L278" s="289" t="str">
        <f t="shared" si="263"/>
        <v>n.a.</v>
      </c>
      <c r="M278" s="289" t="str">
        <f t="shared" si="263"/>
        <v>n.a.</v>
      </c>
      <c r="N278" s="289" t="str">
        <f t="shared" si="263"/>
        <v>n.a.</v>
      </c>
      <c r="O278" s="289" t="str">
        <f t="shared" si="263"/>
        <v>n.a.</v>
      </c>
      <c r="P278" s="289" t="str">
        <f t="shared" si="263"/>
        <v>n.a.</v>
      </c>
      <c r="Q278" s="289" t="str">
        <f t="shared" si="263"/>
        <v>n.a.</v>
      </c>
      <c r="R278" s="289" t="str">
        <f t="shared" ref="R278:S278" si="264">IF(R224&gt;9,R251/R224*1000,"n.a.")</f>
        <v>n.a.</v>
      </c>
      <c r="S278" s="289" t="str">
        <f t="shared" si="264"/>
        <v>n.a.</v>
      </c>
      <c r="T278" s="289" t="str">
        <f t="shared" ref="T278:U278" si="265">IF(T224&gt;9,T251/T224*1000,"n.a.")</f>
        <v>n.a.</v>
      </c>
      <c r="U278" s="289" t="str">
        <f t="shared" si="265"/>
        <v>n.a.</v>
      </c>
      <c r="V278" s="289" t="str">
        <f t="shared" ref="V278" si="266">IF(V224&gt;9,V251/V224*1000,"n.a.")</f>
        <v>n.a.</v>
      </c>
    </row>
    <row r="279" spans="1:22" x14ac:dyDescent="0.2">
      <c r="A279" s="1" t="s">
        <v>24</v>
      </c>
      <c r="B279" t="s">
        <v>25</v>
      </c>
      <c r="C279" s="289">
        <f t="shared" ref="C279:Q279" si="267">IF(C225&gt;9,C252/C225*1000,"n.a.")</f>
        <v>5217.669433012813</v>
      </c>
      <c r="D279" s="289">
        <f t="shared" si="267"/>
        <v>5448.1010416078561</v>
      </c>
      <c r="E279" s="289">
        <f t="shared" si="267"/>
        <v>6199.9931820072743</v>
      </c>
      <c r="F279" s="289">
        <f t="shared" si="267"/>
        <v>5982.1414764465981</v>
      </c>
      <c r="G279" s="289">
        <f t="shared" si="267"/>
        <v>7100.087411062068</v>
      </c>
      <c r="H279" s="289">
        <f t="shared" si="267"/>
        <v>6479.465177673218</v>
      </c>
      <c r="I279" s="289">
        <f t="shared" si="267"/>
        <v>6177.682019771566</v>
      </c>
      <c r="J279" s="289">
        <f t="shared" si="267"/>
        <v>6001.0714474013803</v>
      </c>
      <c r="K279" s="289">
        <f t="shared" si="267"/>
        <v>5259.8485712379088</v>
      </c>
      <c r="L279" s="289">
        <f t="shared" si="267"/>
        <v>4736.3086969729129</v>
      </c>
      <c r="M279" s="289">
        <f t="shared" si="267"/>
        <v>5230.6608007782143</v>
      </c>
      <c r="N279" s="289">
        <f t="shared" si="267"/>
        <v>5694.9620065481449</v>
      </c>
      <c r="O279" s="289">
        <f t="shared" si="267"/>
        <v>5748.2738042142246</v>
      </c>
      <c r="P279" s="289">
        <f t="shared" si="267"/>
        <v>5851.8545033875043</v>
      </c>
      <c r="Q279" s="289">
        <f t="shared" si="267"/>
        <v>6343.0756904732134</v>
      </c>
      <c r="R279" s="289">
        <f t="shared" ref="R279:S279" si="268">IF(R225&gt;9,R252/R225*1000,"n.a.")</f>
        <v>7648.9127156395789</v>
      </c>
      <c r="S279" s="289">
        <f t="shared" si="268"/>
        <v>7825.8050426490408</v>
      </c>
      <c r="T279" s="289">
        <f t="shared" ref="T279:U279" si="269">IF(T225&gt;9,T252/T225*1000,"n.a.")</f>
        <v>7779.3451086824125</v>
      </c>
      <c r="U279" s="289">
        <f t="shared" si="269"/>
        <v>7862.2623236914897</v>
      </c>
      <c r="V279" s="289">
        <f t="shared" ref="V279" si="270">IF(V225&gt;9,V252/V225*1000,"n.a.")</f>
        <v>8330.6170844199969</v>
      </c>
    </row>
    <row r="280" spans="1:22" x14ac:dyDescent="0.2">
      <c r="A280" s="1" t="s">
        <v>26</v>
      </c>
      <c r="B280" t="s">
        <v>279</v>
      </c>
      <c r="C280" s="289">
        <f t="shared" ref="C280:Q280" si="271">IF(C226&gt;9,C253/C226*1000,"n.a.")</f>
        <v>5760.955454436843</v>
      </c>
      <c r="D280" s="289">
        <f t="shared" si="271"/>
        <v>5746.4047831185717</v>
      </c>
      <c r="E280" s="289">
        <f t="shared" si="271"/>
        <v>5511.4102839596053</v>
      </c>
      <c r="F280" s="289">
        <f t="shared" si="271"/>
        <v>5577.7499201271721</v>
      </c>
      <c r="G280" s="289">
        <f t="shared" si="271"/>
        <v>5352.1127790330956</v>
      </c>
      <c r="H280" s="289">
        <f t="shared" si="271"/>
        <v>5160.327125416642</v>
      </c>
      <c r="I280" s="289">
        <f t="shared" si="271"/>
        <v>5252.771269177324</v>
      </c>
      <c r="J280" s="289">
        <f t="shared" si="271"/>
        <v>5395.1945093808072</v>
      </c>
      <c r="K280" s="289">
        <f t="shared" si="271"/>
        <v>5685.9870453413059</v>
      </c>
      <c r="L280" s="289">
        <f t="shared" si="271"/>
        <v>5890.4350382632319</v>
      </c>
      <c r="M280" s="289">
        <f t="shared" si="271"/>
        <v>6023.609564162819</v>
      </c>
      <c r="N280" s="289">
        <f t="shared" si="271"/>
        <v>6341.4146928385971</v>
      </c>
      <c r="O280" s="289">
        <f t="shared" si="271"/>
        <v>6428.4810597134729</v>
      </c>
      <c r="P280" s="289">
        <f t="shared" si="271"/>
        <v>6623.6639285639549</v>
      </c>
      <c r="Q280" s="289">
        <f t="shared" si="271"/>
        <v>7002.4113804078224</v>
      </c>
      <c r="R280" s="289">
        <f t="shared" ref="R280:S280" si="272">IF(R226&gt;9,R253/R226*1000,"n.a.")</f>
        <v>7855.7281666046438</v>
      </c>
      <c r="S280" s="289">
        <f t="shared" si="272"/>
        <v>8374.0099631524645</v>
      </c>
      <c r="T280" s="289">
        <f t="shared" ref="T280:U280" si="273">IF(T226&gt;9,T253/T226*1000,"n.a.")</f>
        <v>8658.9105390206805</v>
      </c>
      <c r="U280" s="289">
        <f t="shared" si="273"/>
        <v>9053.8269889894182</v>
      </c>
      <c r="V280" s="289">
        <f t="shared" ref="V280" si="274">IF(V226&gt;9,V253/V226*1000,"n.a.")</f>
        <v>9071.6616725501754</v>
      </c>
    </row>
    <row r="281" spans="1:22" x14ac:dyDescent="0.2">
      <c r="A281" s="1" t="s">
        <v>27</v>
      </c>
      <c r="B281" t="s">
        <v>280</v>
      </c>
      <c r="C281" s="289">
        <f t="shared" ref="C281:Q281" si="275">IF(C227&gt;9,C254/C227*1000,"n.a.")</f>
        <v>7710.6306111755694</v>
      </c>
      <c r="D281" s="289">
        <f t="shared" si="275"/>
        <v>7395.3666887080117</v>
      </c>
      <c r="E281" s="289">
        <f t="shared" si="275"/>
        <v>7747.3346191922874</v>
      </c>
      <c r="F281" s="289">
        <f t="shared" si="275"/>
        <v>8217.1073568151623</v>
      </c>
      <c r="G281" s="289">
        <f t="shared" si="275"/>
        <v>8701.1204095465182</v>
      </c>
      <c r="H281" s="289">
        <f t="shared" si="275"/>
        <v>8215.1290153945738</v>
      </c>
      <c r="I281" s="289">
        <f t="shared" si="275"/>
        <v>8087.4275905001905</v>
      </c>
      <c r="J281" s="289">
        <f t="shared" si="275"/>
        <v>7907.0697282746432</v>
      </c>
      <c r="K281" s="289">
        <f t="shared" si="275"/>
        <v>7999.3012640149636</v>
      </c>
      <c r="L281" s="289">
        <f t="shared" si="275"/>
        <v>8078.1558313635815</v>
      </c>
      <c r="M281" s="289">
        <f t="shared" si="275"/>
        <v>8464.4136732115912</v>
      </c>
      <c r="N281" s="289">
        <f t="shared" si="275"/>
        <v>8801.0401965107048</v>
      </c>
      <c r="O281" s="289">
        <f t="shared" si="275"/>
        <v>8685.8770179121057</v>
      </c>
      <c r="P281" s="289">
        <f t="shared" si="275"/>
        <v>9034.9950418955086</v>
      </c>
      <c r="Q281" s="289">
        <f t="shared" si="275"/>
        <v>9209.3066001176412</v>
      </c>
      <c r="R281" s="289">
        <f t="shared" ref="R281:S281" si="276">IF(R227&gt;9,R254/R227*1000,"n.a.")</f>
        <v>9680.5595566484917</v>
      </c>
      <c r="S281" s="289">
        <f t="shared" si="276"/>
        <v>10430.716922345884</v>
      </c>
      <c r="T281" s="289">
        <f t="shared" ref="T281:U281" si="277">IF(T227&gt;9,T254/T227*1000,"n.a.")</f>
        <v>10653.829972740919</v>
      </c>
      <c r="U281" s="289">
        <f t="shared" si="277"/>
        <v>11404.336244000162</v>
      </c>
      <c r="V281" s="289">
        <f t="shared" ref="V281" si="278">IF(V227&gt;9,V254/V227*1000,"n.a.")</f>
        <v>11750.113774852327</v>
      </c>
    </row>
    <row r="282" spans="1:22" x14ac:dyDescent="0.2">
      <c r="A282" s="1" t="s">
        <v>28</v>
      </c>
      <c r="B282" t="s">
        <v>281</v>
      </c>
      <c r="C282" s="289">
        <f t="shared" ref="C282:Q282" si="279">IF(C228&gt;9,C255/C228*1000,"n.a.")</f>
        <v>5821.4617275658693</v>
      </c>
      <c r="D282" s="289">
        <f t="shared" si="279"/>
        <v>5528.8407453201271</v>
      </c>
      <c r="E282" s="289">
        <f t="shared" si="279"/>
        <v>4994.6496411297476</v>
      </c>
      <c r="F282" s="289">
        <f t="shared" si="279"/>
        <v>4664.2707995374649</v>
      </c>
      <c r="G282" s="289">
        <f t="shared" si="279"/>
        <v>4974.4306593864112</v>
      </c>
      <c r="H282" s="289">
        <f t="shared" si="279"/>
        <v>4909.5573174775982</v>
      </c>
      <c r="I282" s="289">
        <f t="shared" si="279"/>
        <v>5227.4545849373753</v>
      </c>
      <c r="J282" s="289">
        <f t="shared" si="279"/>
        <v>5454.9300124364172</v>
      </c>
      <c r="K282" s="289">
        <f t="shared" si="279"/>
        <v>5816.238810013996</v>
      </c>
      <c r="L282" s="289">
        <f t="shared" si="279"/>
        <v>6125.3221064049903</v>
      </c>
      <c r="M282" s="289">
        <f t="shared" si="279"/>
        <v>6130.0478662958631</v>
      </c>
      <c r="N282" s="289">
        <f t="shared" si="279"/>
        <v>6562.0933480122176</v>
      </c>
      <c r="O282" s="289">
        <f t="shared" si="279"/>
        <v>6986.2031249318379</v>
      </c>
      <c r="P282" s="289">
        <f t="shared" si="279"/>
        <v>6967.2964678661747</v>
      </c>
      <c r="Q282" s="289">
        <f t="shared" si="279"/>
        <v>7700.0364559567079</v>
      </c>
      <c r="R282" s="289">
        <f t="shared" ref="R282:S282" si="280">IF(R228&gt;9,R255/R228*1000,"n.a.")</f>
        <v>8678.5680474630462</v>
      </c>
      <c r="S282" s="289">
        <f t="shared" si="280"/>
        <v>9105.1883473561866</v>
      </c>
      <c r="T282" s="289">
        <f t="shared" ref="T282:U282" si="281">IF(T228&gt;9,T255/T228*1000,"n.a.")</f>
        <v>9168.741950101421</v>
      </c>
      <c r="U282" s="289">
        <f t="shared" si="281"/>
        <v>8908.5907300424351</v>
      </c>
      <c r="V282" s="289">
        <f t="shared" ref="V282" si="282">IF(V228&gt;9,V255/V228*1000,"n.a.")</f>
        <v>8774.9213225392359</v>
      </c>
    </row>
    <row r="283" spans="1:22" x14ac:dyDescent="0.2">
      <c r="A283" s="1" t="s">
        <v>29</v>
      </c>
      <c r="B283" t="s">
        <v>282</v>
      </c>
      <c r="C283" s="289">
        <f t="shared" ref="C283:Q283" si="283">IF(C229&gt;9,C256/C229*1000,"n.a.")</f>
        <v>8693.1908448434388</v>
      </c>
      <c r="D283" s="289">
        <f t="shared" si="283"/>
        <v>8905.9894374600444</v>
      </c>
      <c r="E283" s="289">
        <f t="shared" si="283"/>
        <v>9634.4347708517416</v>
      </c>
      <c r="F283" s="289">
        <f t="shared" si="283"/>
        <v>11617.891088269689</v>
      </c>
      <c r="G283" s="289">
        <f t="shared" si="283"/>
        <v>11183.506264008916</v>
      </c>
      <c r="H283" s="289">
        <f t="shared" si="283"/>
        <v>10132.922317498836</v>
      </c>
      <c r="I283" s="289">
        <f t="shared" si="283"/>
        <v>9836.7677670870053</v>
      </c>
      <c r="J283" s="289">
        <f t="shared" si="283"/>
        <v>9320.5042822468986</v>
      </c>
      <c r="K283" s="289">
        <f t="shared" si="283"/>
        <v>7806.3123235595813</v>
      </c>
      <c r="L283" s="289">
        <f t="shared" si="283"/>
        <v>6383.1219049867259</v>
      </c>
      <c r="M283" s="289">
        <f t="shared" si="283"/>
        <v>6829.8348927906727</v>
      </c>
      <c r="N283" s="289">
        <f t="shared" si="283"/>
        <v>6889.0574874810745</v>
      </c>
      <c r="O283" s="289">
        <f t="shared" si="283"/>
        <v>7472.3188111746231</v>
      </c>
      <c r="P283" s="289">
        <f t="shared" si="283"/>
        <v>7814.6692629717963</v>
      </c>
      <c r="Q283" s="289">
        <f t="shared" si="283"/>
        <v>8660.249354040383</v>
      </c>
      <c r="R283" s="289">
        <f t="shared" ref="R283:S283" si="284">IF(R229&gt;9,R256/R229*1000,"n.a.")</f>
        <v>9261.6736790806262</v>
      </c>
      <c r="S283" s="289">
        <f t="shared" si="284"/>
        <v>10401.436651813901</v>
      </c>
      <c r="T283" s="289">
        <f t="shared" ref="T283:U283" si="285">IF(T229&gt;9,T256/T229*1000,"n.a.")</f>
        <v>12924.753603088415</v>
      </c>
      <c r="U283" s="289">
        <f t="shared" si="285"/>
        <v>15074.047706485213</v>
      </c>
      <c r="V283" s="289">
        <f t="shared" ref="V283" si="286">IF(V229&gt;9,V256/V229*1000,"n.a.")</f>
        <v>16019.414974984091</v>
      </c>
    </row>
    <row r="284" spans="1:22" x14ac:dyDescent="0.2">
      <c r="A284" s="1" t="s">
        <v>31</v>
      </c>
      <c r="B284" t="s">
        <v>310</v>
      </c>
      <c r="C284" s="289">
        <f t="shared" ref="C284:Q284" si="287">IF(C230&gt;9,C257/C230*1000,"n.a.")</f>
        <v>17311.310107777739</v>
      </c>
      <c r="D284" s="289">
        <f t="shared" si="287"/>
        <v>14037.53085134687</v>
      </c>
      <c r="E284" s="289">
        <f t="shared" si="287"/>
        <v>9632.5984476184658</v>
      </c>
      <c r="F284" s="289">
        <f t="shared" si="287"/>
        <v>11701.745301710696</v>
      </c>
      <c r="G284" s="289">
        <f t="shared" si="287"/>
        <v>13198.793443307808</v>
      </c>
      <c r="H284" s="289">
        <f t="shared" si="287"/>
        <v>14258.801088016697</v>
      </c>
      <c r="I284" s="289">
        <f t="shared" si="287"/>
        <v>14485.167849089219</v>
      </c>
      <c r="J284" s="289">
        <f t="shared" si="287"/>
        <v>14651.33783343178</v>
      </c>
      <c r="K284" s="289">
        <f t="shared" si="287"/>
        <v>17807.824969714253</v>
      </c>
      <c r="L284" s="289">
        <f t="shared" si="287"/>
        <v>18924.249281927361</v>
      </c>
      <c r="M284" s="289">
        <f t="shared" si="287"/>
        <v>21339.102167978588</v>
      </c>
      <c r="N284" s="289">
        <f t="shared" si="287"/>
        <v>23820.321643365256</v>
      </c>
      <c r="O284" s="289">
        <f t="shared" si="287"/>
        <v>25259.146448447929</v>
      </c>
      <c r="P284" s="289">
        <f t="shared" si="287"/>
        <v>15306.175813695007</v>
      </c>
      <c r="Q284" s="289">
        <f t="shared" si="287"/>
        <v>16643.009642128312</v>
      </c>
      <c r="R284" s="289">
        <f t="shared" ref="R284:S284" si="288">IF(R230&gt;9,R257/R230*1000,"n.a.")</f>
        <v>19667.051513140887</v>
      </c>
      <c r="S284" s="289">
        <f t="shared" si="288"/>
        <v>19934.111804598459</v>
      </c>
      <c r="T284" s="289">
        <f t="shared" ref="T284:U284" si="289">IF(T230&gt;9,T257/T230*1000,"n.a.")</f>
        <v>22163.914779150549</v>
      </c>
      <c r="U284" s="289">
        <f t="shared" si="289"/>
        <v>19725.883816215213</v>
      </c>
      <c r="V284" s="289">
        <f t="shared" ref="V284" si="290">IF(V230&gt;9,V257/V230*1000,"n.a.")</f>
        <v>13032.907284740011</v>
      </c>
    </row>
    <row r="285" spans="1:22" x14ac:dyDescent="0.2">
      <c r="A285" s="1" t="s">
        <v>32</v>
      </c>
      <c r="B285" t="s">
        <v>283</v>
      </c>
      <c r="C285" s="289">
        <f t="shared" ref="C285:Q285" si="291">IF(C231&gt;9,C258/C231*1000,"n.a.")</f>
        <v>4634.7576340838032</v>
      </c>
      <c r="D285" s="289">
        <f t="shared" si="291"/>
        <v>5086.3533154018005</v>
      </c>
      <c r="E285" s="289">
        <f t="shared" si="291"/>
        <v>4767.6033162859312</v>
      </c>
      <c r="F285" s="289">
        <f t="shared" si="291"/>
        <v>4849.6812178643122</v>
      </c>
      <c r="G285" s="289">
        <f t="shared" si="291"/>
        <v>4918.5126267306778</v>
      </c>
      <c r="H285" s="289">
        <f t="shared" si="291"/>
        <v>4748.3697433278412</v>
      </c>
      <c r="I285" s="289">
        <f t="shared" si="291"/>
        <v>4693.0709688267998</v>
      </c>
      <c r="J285" s="289">
        <f t="shared" si="291"/>
        <v>4952.3563388328448</v>
      </c>
      <c r="K285" s="289">
        <f t="shared" si="291"/>
        <v>5719.1694513659168</v>
      </c>
      <c r="L285" s="289">
        <f t="shared" si="291"/>
        <v>5642.3062505414455</v>
      </c>
      <c r="M285" s="289">
        <f t="shared" si="291"/>
        <v>5282.1217612901883</v>
      </c>
      <c r="N285" s="289">
        <f t="shared" si="291"/>
        <v>5180.1301545547703</v>
      </c>
      <c r="O285" s="289">
        <f t="shared" si="291"/>
        <v>5480.5336071960301</v>
      </c>
      <c r="P285" s="289">
        <f t="shared" si="291"/>
        <v>7042.2752689193194</v>
      </c>
      <c r="Q285" s="289">
        <f t="shared" si="291"/>
        <v>7435.3564028136561</v>
      </c>
      <c r="R285" s="289">
        <f t="shared" ref="R285:S285" si="292">IF(R231&gt;9,R258/R231*1000,"n.a.")</f>
        <v>7397.0568281706865</v>
      </c>
      <c r="S285" s="289">
        <f t="shared" si="292"/>
        <v>8280.1590215369833</v>
      </c>
      <c r="T285" s="289">
        <f t="shared" ref="T285:U285" si="293">IF(T231&gt;9,T258/T231*1000,"n.a.")</f>
        <v>8501.8582478267545</v>
      </c>
      <c r="U285" s="289">
        <f t="shared" si="293"/>
        <v>7516.6512536525379</v>
      </c>
      <c r="V285" s="289">
        <f t="shared" ref="V285" si="294">IF(V231&gt;9,V258/V231*1000,"n.a.")</f>
        <v>7988.3648238045826</v>
      </c>
    </row>
    <row r="286" spans="1:22" x14ac:dyDescent="0.2">
      <c r="A286" s="1" t="s">
        <v>34</v>
      </c>
      <c r="B286" s="54" t="s">
        <v>284</v>
      </c>
      <c r="C286" s="289">
        <f t="shared" ref="C286:Q286" si="295">IF(C232&gt;9,C259/C232*1000,"n.a.")</f>
        <v>6710.2800603722953</v>
      </c>
      <c r="D286" s="289">
        <f t="shared" si="295"/>
        <v>7311.7039549182136</v>
      </c>
      <c r="E286" s="289">
        <f t="shared" si="295"/>
        <v>8575.7636273735025</v>
      </c>
      <c r="F286" s="289">
        <f t="shared" si="295"/>
        <v>11025.287269206807</v>
      </c>
      <c r="G286" s="289">
        <f t="shared" si="295"/>
        <v>11153.852807340829</v>
      </c>
      <c r="H286" s="289">
        <f t="shared" si="295"/>
        <v>12516.388265939624</v>
      </c>
      <c r="I286" s="289">
        <f t="shared" si="295"/>
        <v>13108.729946114372</v>
      </c>
      <c r="J286" s="289">
        <f t="shared" si="295"/>
        <v>14181.560040253064</v>
      </c>
      <c r="K286" s="289">
        <f t="shared" si="295"/>
        <v>19287.782786830743</v>
      </c>
      <c r="L286" s="289">
        <f t="shared" si="295"/>
        <v>13564.773992547083</v>
      </c>
      <c r="M286" s="289">
        <f t="shared" si="295"/>
        <v>12727.483859378241</v>
      </c>
      <c r="N286" s="289">
        <f t="shared" si="295"/>
        <v>12431.416173778131</v>
      </c>
      <c r="O286" s="289">
        <f t="shared" si="295"/>
        <v>12895.575780172945</v>
      </c>
      <c r="P286" s="289">
        <f t="shared" si="295"/>
        <v>12464.989316766205</v>
      </c>
      <c r="Q286" s="289">
        <f t="shared" si="295"/>
        <v>11313.09572455803</v>
      </c>
      <c r="R286" s="289">
        <f t="shared" ref="R286:S286" si="296">IF(R232&gt;9,R259/R232*1000,"n.a.")</f>
        <v>13042.387060700597</v>
      </c>
      <c r="S286" s="289">
        <f t="shared" si="296"/>
        <v>13689.749953037292</v>
      </c>
      <c r="T286" s="289">
        <f t="shared" ref="T286:U286" si="297">IF(T232&gt;9,T259/T232*1000,"n.a.")</f>
        <v>14135.798559761037</v>
      </c>
      <c r="U286" s="289">
        <f t="shared" si="297"/>
        <v>14587.006782024617</v>
      </c>
      <c r="V286" s="289">
        <f t="shared" ref="V286" si="298">IF(V232&gt;9,V259/V232*1000,"n.a.")</f>
        <v>13752.150063611682</v>
      </c>
    </row>
    <row r="287" spans="1:22" x14ac:dyDescent="0.2">
      <c r="A287" s="1" t="s">
        <v>36</v>
      </c>
      <c r="B287" s="54" t="s">
        <v>285</v>
      </c>
      <c r="C287" s="289">
        <f t="shared" ref="C287:Q287" si="299">IF(C233&gt;9,C260/C233*1000,"n.a.")</f>
        <v>4533.4629503818605</v>
      </c>
      <c r="D287" s="289">
        <f t="shared" si="299"/>
        <v>3928.4206903639192</v>
      </c>
      <c r="E287" s="289">
        <f t="shared" si="299"/>
        <v>4183.1119783609738</v>
      </c>
      <c r="F287" s="289">
        <f t="shared" si="299"/>
        <v>3824.4410126117778</v>
      </c>
      <c r="G287" s="289">
        <f t="shared" si="299"/>
        <v>3773.1906128848887</v>
      </c>
      <c r="H287" s="289">
        <f t="shared" si="299"/>
        <v>3854.3171311328815</v>
      </c>
      <c r="I287" s="289">
        <f t="shared" si="299"/>
        <v>3641.8830381122648</v>
      </c>
      <c r="J287" s="289">
        <f t="shared" si="299"/>
        <v>3809.6578249783461</v>
      </c>
      <c r="K287" s="289">
        <f t="shared" si="299"/>
        <v>3424.4013916598287</v>
      </c>
      <c r="L287" s="289">
        <f t="shared" si="299"/>
        <v>3491.9364740782316</v>
      </c>
      <c r="M287" s="289">
        <f t="shared" si="299"/>
        <v>3803.7563533957796</v>
      </c>
      <c r="N287" s="289">
        <f t="shared" si="299"/>
        <v>4595.8400804423027</v>
      </c>
      <c r="O287" s="289">
        <f t="shared" si="299"/>
        <v>5763.4687409763756</v>
      </c>
      <c r="P287" s="289">
        <f t="shared" si="299"/>
        <v>5836.4682046664975</v>
      </c>
      <c r="Q287" s="289">
        <f t="shared" si="299"/>
        <v>6374.1244386355529</v>
      </c>
      <c r="R287" s="289">
        <f t="shared" ref="R287:S287" si="300">IF(R233&gt;9,R260/R233*1000,"n.a.")</f>
        <v>6440.7907368071201</v>
      </c>
      <c r="S287" s="289">
        <f t="shared" si="300"/>
        <v>6594.6731518599154</v>
      </c>
      <c r="T287" s="289">
        <f t="shared" ref="T287:U287" si="301">IF(T233&gt;9,T260/T233*1000,"n.a.")</f>
        <v>6428.2781065778991</v>
      </c>
      <c r="U287" s="289">
        <f t="shared" si="301"/>
        <v>6696.7950068777391</v>
      </c>
      <c r="V287" s="289">
        <f t="shared" ref="V287" si="302">IF(V233&gt;9,V260/V233*1000,"n.a.")</f>
        <v>6395.4715410069939</v>
      </c>
    </row>
    <row r="288" spans="1:22" x14ac:dyDescent="0.2">
      <c r="A288" s="1" t="s">
        <v>37</v>
      </c>
      <c r="B288" t="s">
        <v>311</v>
      </c>
      <c r="C288" s="289">
        <f t="shared" ref="C288:Q288" si="303">IF(C234&gt;9,C261/C234*1000,"n.a.")</f>
        <v>18900.932258490298</v>
      </c>
      <c r="D288" s="289">
        <f t="shared" si="303"/>
        <v>15925.078290811405</v>
      </c>
      <c r="E288" s="289">
        <f t="shared" si="303"/>
        <v>15676.267043944652</v>
      </c>
      <c r="F288" s="289">
        <f t="shared" si="303"/>
        <v>17716.034051975643</v>
      </c>
      <c r="G288" s="289">
        <f t="shared" si="303"/>
        <v>17274.58751164412</v>
      </c>
      <c r="H288" s="289">
        <f t="shared" si="303"/>
        <v>15676.525143928458</v>
      </c>
      <c r="I288" s="289">
        <f t="shared" si="303"/>
        <v>15198.274806279811</v>
      </c>
      <c r="J288" s="289">
        <f t="shared" si="303"/>
        <v>16259.823640836945</v>
      </c>
      <c r="K288" s="289">
        <f t="shared" si="303"/>
        <v>16611.211310801369</v>
      </c>
      <c r="L288" s="289">
        <f t="shared" si="303"/>
        <v>16127.563203328042</v>
      </c>
      <c r="M288" s="289">
        <f t="shared" si="303"/>
        <v>15044.580295749016</v>
      </c>
      <c r="N288" s="289">
        <f t="shared" si="303"/>
        <v>14517.642202740415</v>
      </c>
      <c r="O288" s="289">
        <f t="shared" si="303"/>
        <v>15242.843263436022</v>
      </c>
      <c r="P288" s="289">
        <f t="shared" si="303"/>
        <v>15396.75363232364</v>
      </c>
      <c r="Q288" s="289">
        <f t="shared" si="303"/>
        <v>17648.774760913398</v>
      </c>
      <c r="R288" s="289">
        <f t="shared" ref="R288:S288" si="304">IF(R234&gt;9,R261/R234*1000,"n.a.")</f>
        <v>18076.501363651587</v>
      </c>
      <c r="S288" s="289">
        <f t="shared" si="304"/>
        <v>18233.193194740237</v>
      </c>
      <c r="T288" s="289">
        <f t="shared" ref="T288:U288" si="305">IF(T234&gt;9,T261/T234*1000,"n.a.")</f>
        <v>18271.486362911604</v>
      </c>
      <c r="U288" s="289">
        <f t="shared" si="305"/>
        <v>18822.301440951505</v>
      </c>
      <c r="V288" s="289">
        <f t="shared" ref="V288" si="306">IF(V234&gt;9,V261/V234*1000,"n.a.")</f>
        <v>19044.812361492721</v>
      </c>
    </row>
    <row r="289" spans="1:22" x14ac:dyDescent="0.2">
      <c r="A289" s="1" t="s">
        <v>38</v>
      </c>
      <c r="B289" t="s">
        <v>35</v>
      </c>
      <c r="C289" s="289">
        <f t="shared" ref="C289:Q289" si="307">IF(C235&gt;9,C262/C235*1000,"n.a.")</f>
        <v>8323.4070380594894</v>
      </c>
      <c r="D289" s="289">
        <f t="shared" si="307"/>
        <v>8233.1901514929432</v>
      </c>
      <c r="E289" s="289">
        <f t="shared" si="307"/>
        <v>8825.0248374277453</v>
      </c>
      <c r="F289" s="289">
        <f t="shared" si="307"/>
        <v>9320.2676450475647</v>
      </c>
      <c r="G289" s="289">
        <f t="shared" si="307"/>
        <v>8618.79631170229</v>
      </c>
      <c r="H289" s="289">
        <f t="shared" si="307"/>
        <v>7808.4394003623656</v>
      </c>
      <c r="I289" s="289">
        <f t="shared" si="307"/>
        <v>7812.2019786593155</v>
      </c>
      <c r="J289" s="289">
        <f t="shared" si="307"/>
        <v>8330.9001075025153</v>
      </c>
      <c r="K289" s="289">
        <f t="shared" si="307"/>
        <v>8172.1513656680072</v>
      </c>
      <c r="L289" s="289">
        <f t="shared" si="307"/>
        <v>8636.7109888430386</v>
      </c>
      <c r="M289" s="289">
        <f t="shared" si="307"/>
        <v>9065.0824538070156</v>
      </c>
      <c r="N289" s="289">
        <f t="shared" si="307"/>
        <v>9255.0335206578729</v>
      </c>
      <c r="O289" s="289">
        <f t="shared" si="307"/>
        <v>9816.4003750527008</v>
      </c>
      <c r="P289" s="289">
        <f t="shared" si="307"/>
        <v>9958.4565169703455</v>
      </c>
      <c r="Q289" s="289">
        <f t="shared" si="307"/>
        <v>10087.319748331545</v>
      </c>
      <c r="R289" s="289">
        <f t="shared" ref="R289:S289" si="308">IF(R235&gt;9,R262/R235*1000,"n.a.")</f>
        <v>10832.112557687989</v>
      </c>
      <c r="S289" s="289">
        <f t="shared" si="308"/>
        <v>10570.198003654021</v>
      </c>
      <c r="T289" s="289">
        <f t="shared" ref="T289:U289" si="309">IF(T235&gt;9,T262/T235*1000,"n.a.")</f>
        <v>10990.208019998705</v>
      </c>
      <c r="U289" s="289">
        <f t="shared" si="309"/>
        <v>11395.130540319171</v>
      </c>
      <c r="V289" s="289">
        <f t="shared" ref="V289" si="310">IF(V235&gt;9,V262/V235*1000,"n.a.")</f>
        <v>10989.695956437874</v>
      </c>
    </row>
    <row r="290" spans="1:22" x14ac:dyDescent="0.2">
      <c r="A290" s="1" t="s">
        <v>40</v>
      </c>
      <c r="B290" t="s">
        <v>286</v>
      </c>
      <c r="C290" s="289">
        <f t="shared" ref="C290:Q290" si="311">IF(C236&gt;9,C263/C236*1000,"n.a.")</f>
        <v>10614.667528731328</v>
      </c>
      <c r="D290" s="289">
        <f t="shared" si="311"/>
        <v>14595.236492038261</v>
      </c>
      <c r="E290" s="289">
        <f t="shared" si="311"/>
        <v>13721.909084440089</v>
      </c>
      <c r="F290" s="289">
        <f t="shared" si="311"/>
        <v>10214.929853222498</v>
      </c>
      <c r="G290" s="289">
        <f t="shared" si="311"/>
        <v>8346.0987458186519</v>
      </c>
      <c r="H290" s="289">
        <f t="shared" si="311"/>
        <v>6200.3287970467418</v>
      </c>
      <c r="I290" s="289" t="str">
        <f t="shared" si="311"/>
        <v>n.a.</v>
      </c>
      <c r="J290" s="289">
        <f t="shared" si="311"/>
        <v>6619.3094693667817</v>
      </c>
      <c r="K290" s="289">
        <f t="shared" si="311"/>
        <v>6452.4146176674567</v>
      </c>
      <c r="L290" s="289" t="str">
        <f t="shared" si="311"/>
        <v>n.a.</v>
      </c>
      <c r="M290" s="289">
        <f t="shared" si="311"/>
        <v>9007.3460703555156</v>
      </c>
      <c r="N290" s="289">
        <f t="shared" si="311"/>
        <v>10293.310724711386</v>
      </c>
      <c r="O290" s="289">
        <f t="shared" si="311"/>
        <v>9449.4447952473092</v>
      </c>
      <c r="P290" s="289">
        <f t="shared" si="311"/>
        <v>7828.2462597342228</v>
      </c>
      <c r="Q290" s="289">
        <f t="shared" si="311"/>
        <v>9311.8143825212301</v>
      </c>
      <c r="R290" s="289">
        <f t="shared" ref="R290:S290" si="312">IF(R236&gt;9,R263/R236*1000,"n.a.")</f>
        <v>10536.864057688799</v>
      </c>
      <c r="S290" s="289">
        <f t="shared" si="312"/>
        <v>10334.729009769624</v>
      </c>
      <c r="T290" s="289">
        <f t="shared" ref="T290:U290" si="313">IF(T236&gt;9,T263/T236*1000,"n.a.")</f>
        <v>8812.2069202288512</v>
      </c>
      <c r="U290" s="289">
        <f t="shared" si="313"/>
        <v>11278.065887591258</v>
      </c>
      <c r="V290" s="289">
        <f t="shared" ref="V290" si="314">IF(V236&gt;9,V263/V236*1000,"n.a.")</f>
        <v>13386.968147460251</v>
      </c>
    </row>
    <row r="291" spans="1:22" x14ac:dyDescent="0.2">
      <c r="A291" s="1" t="s">
        <v>287</v>
      </c>
      <c r="B291" t="s">
        <v>288</v>
      </c>
      <c r="C291" s="289">
        <f t="shared" ref="C291:Q291" si="315">IF(C237&gt;9,C264/C237*1000,"n.a.")</f>
        <v>12785.168801322294</v>
      </c>
      <c r="D291" s="289">
        <f t="shared" si="315"/>
        <v>18300.09841638841</v>
      </c>
      <c r="E291" s="289">
        <f t="shared" si="315"/>
        <v>20950.789231384373</v>
      </c>
      <c r="F291" s="289">
        <f t="shared" si="315"/>
        <v>19703.180608832932</v>
      </c>
      <c r="G291" s="289">
        <f t="shared" si="315"/>
        <v>19743.702650010357</v>
      </c>
      <c r="H291" s="289">
        <f t="shared" si="315"/>
        <v>17743.973684904162</v>
      </c>
      <c r="I291" s="289">
        <f t="shared" si="315"/>
        <v>17353.031565807712</v>
      </c>
      <c r="J291" s="289">
        <f t="shared" si="315"/>
        <v>20206.223999910606</v>
      </c>
      <c r="K291" s="289">
        <f t="shared" si="315"/>
        <v>21466.235517001209</v>
      </c>
      <c r="L291" s="289">
        <f t="shared" si="315"/>
        <v>21309.889036876164</v>
      </c>
      <c r="M291" s="289">
        <f t="shared" si="315"/>
        <v>17781.880553285777</v>
      </c>
      <c r="N291" s="289">
        <f t="shared" si="315"/>
        <v>15427.829951571715</v>
      </c>
      <c r="O291" s="289">
        <f t="shared" si="315"/>
        <v>13942.075898147077</v>
      </c>
      <c r="P291" s="289">
        <f t="shared" si="315"/>
        <v>16465.263132320637</v>
      </c>
      <c r="Q291" s="289">
        <f t="shared" si="315"/>
        <v>15297.861651877178</v>
      </c>
      <c r="R291" s="289">
        <f t="shared" ref="R291:S291" si="316">IF(R237&gt;9,R264/R237*1000,"n.a.")</f>
        <v>14219.214441128222</v>
      </c>
      <c r="S291" s="289">
        <f t="shared" si="316"/>
        <v>13574.975542442235</v>
      </c>
      <c r="T291" s="289">
        <f t="shared" ref="T291:U291" si="317">IF(T237&gt;9,T264/T237*1000,"n.a.")</f>
        <v>11635.617867218516</v>
      </c>
      <c r="U291" s="289">
        <f t="shared" si="317"/>
        <v>11117.476103477822</v>
      </c>
      <c r="V291" s="289">
        <f t="shared" ref="V291" si="318">IF(V237&gt;9,V264/V237*1000,"n.a.")</f>
        <v>11928.56077775819</v>
      </c>
    </row>
    <row r="292" spans="1:22" x14ac:dyDescent="0.2">
      <c r="A292" s="1" t="s">
        <v>289</v>
      </c>
      <c r="B292" t="s">
        <v>290</v>
      </c>
      <c r="C292" s="289">
        <f t="shared" ref="C292:Q292" si="319">IF(C238&gt;9,C265/C238*1000,"n.a.")</f>
        <v>4018.6959548524087</v>
      </c>
      <c r="D292" s="289">
        <f t="shared" si="319"/>
        <v>3724.5928229964347</v>
      </c>
      <c r="E292" s="289">
        <f t="shared" si="319"/>
        <v>3626.5461931337518</v>
      </c>
      <c r="F292" s="289">
        <f t="shared" si="319"/>
        <v>3701.3844500117534</v>
      </c>
      <c r="G292" s="289">
        <f t="shared" si="319"/>
        <v>3345.0199516442908</v>
      </c>
      <c r="H292" s="289">
        <f t="shared" si="319"/>
        <v>3684.4768580504247</v>
      </c>
      <c r="I292" s="289">
        <f t="shared" si="319"/>
        <v>3941.0161692302472</v>
      </c>
      <c r="J292" s="289">
        <f t="shared" si="319"/>
        <v>4008.5346502813986</v>
      </c>
      <c r="K292" s="289">
        <f t="shared" si="319"/>
        <v>3812.286369226802</v>
      </c>
      <c r="L292" s="289">
        <f t="shared" si="319"/>
        <v>3994.6437670293967</v>
      </c>
      <c r="M292" s="289">
        <f t="shared" si="319"/>
        <v>4250.0132241936062</v>
      </c>
      <c r="N292" s="289">
        <f t="shared" si="319"/>
        <v>4372.8697764923018</v>
      </c>
      <c r="O292" s="289">
        <f t="shared" si="319"/>
        <v>4518.6641410458069</v>
      </c>
      <c r="P292" s="289">
        <f t="shared" si="319"/>
        <v>4897.0310959877406</v>
      </c>
      <c r="Q292" s="289">
        <f t="shared" si="319"/>
        <v>5743.3434843816385</v>
      </c>
      <c r="R292" s="289">
        <f t="shared" ref="R292:S292" si="320">IF(R238&gt;9,R265/R238*1000,"n.a.")</f>
        <v>6310.4214019458341</v>
      </c>
      <c r="S292" s="289">
        <f t="shared" si="320"/>
        <v>6831.2658595390603</v>
      </c>
      <c r="T292" s="289">
        <f t="shared" ref="T292:U292" si="321">IF(T238&gt;9,T265/T238*1000,"n.a.")</f>
        <v>7062.4308254653297</v>
      </c>
      <c r="U292" s="289">
        <f t="shared" si="321"/>
        <v>7217.7362167754209</v>
      </c>
      <c r="V292" s="289">
        <f t="shared" ref="V292" si="322">IF(V238&gt;9,V265/V238*1000,"n.a.")</f>
        <v>7694.3163387790146</v>
      </c>
    </row>
    <row r="293" spans="1:22" x14ac:dyDescent="0.2">
      <c r="A293" s="1" t="s">
        <v>291</v>
      </c>
      <c r="B293" t="s">
        <v>312</v>
      </c>
      <c r="C293" s="289">
        <f t="shared" ref="C293:Q293" si="323">IF(C239&gt;9,C266/C239*1000,"n.a.")</f>
        <v>1678.1091762881763</v>
      </c>
      <c r="D293" s="289">
        <f t="shared" si="323"/>
        <v>1755.8220208671696</v>
      </c>
      <c r="E293" s="289">
        <f t="shared" si="323"/>
        <v>1704.9437414028919</v>
      </c>
      <c r="F293" s="289">
        <f t="shared" si="323"/>
        <v>1665.1574373347216</v>
      </c>
      <c r="G293" s="289">
        <f t="shared" si="323"/>
        <v>1654.8214249287623</v>
      </c>
      <c r="H293" s="289">
        <f t="shared" si="323"/>
        <v>1657.4842956386178</v>
      </c>
      <c r="I293" s="289">
        <f t="shared" si="323"/>
        <v>1646.5014262429543</v>
      </c>
      <c r="J293" s="289">
        <f t="shared" si="323"/>
        <v>1689.2688209531304</v>
      </c>
      <c r="K293" s="289">
        <f t="shared" si="323"/>
        <v>1714.6332321415011</v>
      </c>
      <c r="L293" s="289">
        <f t="shared" si="323"/>
        <v>1733.4969867129498</v>
      </c>
      <c r="M293" s="289">
        <f t="shared" si="323"/>
        <v>1755.5301983147024</v>
      </c>
      <c r="N293" s="289">
        <f t="shared" si="323"/>
        <v>1810.9018014504636</v>
      </c>
      <c r="O293" s="289">
        <f t="shared" si="323"/>
        <v>1871.4943745754911</v>
      </c>
      <c r="P293" s="289">
        <f t="shared" si="323"/>
        <v>1951.7767006272725</v>
      </c>
      <c r="Q293" s="289">
        <f t="shared" si="323"/>
        <v>2040.1332559655571</v>
      </c>
      <c r="R293" s="289">
        <f t="shared" ref="R293:S293" si="324">IF(R239&gt;9,R266/R239*1000,"n.a.")</f>
        <v>2221.6523397213964</v>
      </c>
      <c r="S293" s="289">
        <f t="shared" si="324"/>
        <v>2364.3217796436156</v>
      </c>
      <c r="T293" s="289">
        <f t="shared" ref="T293:U293" si="325">IF(T239&gt;9,T266/T239*1000,"n.a.")</f>
        <v>2413.1635507915457</v>
      </c>
      <c r="U293" s="289">
        <f t="shared" si="325"/>
        <v>2505.1905792871535</v>
      </c>
      <c r="V293" s="289">
        <f t="shared" ref="V293" si="326">IF(V239&gt;9,V266/V239*1000,"n.a.")</f>
        <v>2487.4442041929055</v>
      </c>
    </row>
    <row r="294" spans="1:22" x14ac:dyDescent="0.2">
      <c r="A294" s="1" t="s">
        <v>313</v>
      </c>
      <c r="B294" t="s">
        <v>314</v>
      </c>
      <c r="C294" s="289" t="str">
        <f t="shared" ref="C294:Q294" si="327">IF(C240&gt;9,C267/C240*1000,"n.a.")</f>
        <v>n.a.</v>
      </c>
      <c r="D294" s="289" t="str">
        <f t="shared" si="327"/>
        <v>n.a.</v>
      </c>
      <c r="E294" s="289" t="str">
        <f t="shared" si="327"/>
        <v>n.a.</v>
      </c>
      <c r="F294" s="289" t="str">
        <f t="shared" si="327"/>
        <v>n.a.</v>
      </c>
      <c r="G294" s="289" t="str">
        <f t="shared" si="327"/>
        <v>n.a.</v>
      </c>
      <c r="H294" s="289" t="str">
        <f t="shared" si="327"/>
        <v>n.a.</v>
      </c>
      <c r="I294" s="289" t="str">
        <f t="shared" si="327"/>
        <v>n.a.</v>
      </c>
      <c r="J294" s="289" t="str">
        <f t="shared" si="327"/>
        <v>n.a.</v>
      </c>
      <c r="K294" s="289" t="str">
        <f t="shared" si="327"/>
        <v>n.a.</v>
      </c>
      <c r="L294" s="289" t="str">
        <f t="shared" si="327"/>
        <v>n.a.</v>
      </c>
      <c r="M294" s="289" t="str">
        <f t="shared" si="327"/>
        <v>n.a.</v>
      </c>
      <c r="N294" s="289" t="str">
        <f t="shared" si="327"/>
        <v>n.a.</v>
      </c>
      <c r="O294" s="289" t="str">
        <f t="shared" si="327"/>
        <v>n.a.</v>
      </c>
      <c r="P294" s="289" t="str">
        <f t="shared" si="327"/>
        <v>n.a.</v>
      </c>
      <c r="Q294" s="289" t="str">
        <f t="shared" si="327"/>
        <v>n.a.</v>
      </c>
      <c r="R294" s="289" t="str">
        <f t="shared" ref="R294:S294" si="328">IF(R240&gt;9,R267/R240*1000,"n.a.")</f>
        <v>n.a.</v>
      </c>
      <c r="S294" s="289" t="str">
        <f t="shared" si="328"/>
        <v>n.a.</v>
      </c>
      <c r="T294" s="289" t="str">
        <f t="shared" ref="T294:U294" si="329">IF(T240&gt;9,T267/T240*1000,"n.a.")</f>
        <v>n.a.</v>
      </c>
      <c r="U294" s="289" t="str">
        <f t="shared" si="329"/>
        <v>n.a.</v>
      </c>
      <c r="V294" s="289" t="str">
        <f t="shared" ref="V294" si="330">IF(V240&gt;9,V267/V240*1000,"n.a.")</f>
        <v>n.a.</v>
      </c>
    </row>
    <row r="295" spans="1:22" s="58" customFormat="1" ht="20.100000000000001" customHeight="1" x14ac:dyDescent="0.2">
      <c r="A295" s="55"/>
      <c r="B295" s="56" t="s">
        <v>3</v>
      </c>
      <c r="C295" s="57">
        <f t="shared" ref="C295:Q295" si="331">IF(C241&gt;9,C268/C241*1000,"n.a.")</f>
        <v>5837.2253955171573</v>
      </c>
      <c r="D295" s="57">
        <f t="shared" si="331"/>
        <v>5768.6658316971816</v>
      </c>
      <c r="E295" s="57">
        <f t="shared" si="331"/>
        <v>6044.1362188465437</v>
      </c>
      <c r="F295" s="57">
        <f t="shared" si="331"/>
        <v>5948.7653239465308</v>
      </c>
      <c r="G295" s="57">
        <f t="shared" si="331"/>
        <v>6212.4254877485519</v>
      </c>
      <c r="H295" s="57">
        <f t="shared" si="331"/>
        <v>5789.3604345975291</v>
      </c>
      <c r="I295" s="57">
        <f t="shared" si="331"/>
        <v>5663.8111216829866</v>
      </c>
      <c r="J295" s="57">
        <f t="shared" si="331"/>
        <v>5750.4803322708585</v>
      </c>
      <c r="K295" s="57">
        <f t="shared" si="331"/>
        <v>5845.2285053117084</v>
      </c>
      <c r="L295" s="57">
        <f t="shared" si="331"/>
        <v>5887.4226808687254</v>
      </c>
      <c r="M295" s="57">
        <f t="shared" si="331"/>
        <v>6023.7150398434287</v>
      </c>
      <c r="N295" s="57">
        <f t="shared" si="331"/>
        <v>6371.6012865485445</v>
      </c>
      <c r="O295" s="57">
        <f t="shared" si="331"/>
        <v>6735.3824061936866</v>
      </c>
      <c r="P295" s="57">
        <f t="shared" si="331"/>
        <v>6994.1462393982411</v>
      </c>
      <c r="Q295" s="57">
        <f t="shared" si="331"/>
        <v>7621.1406978983086</v>
      </c>
      <c r="R295" s="57">
        <f t="shared" ref="R295:S295" si="332">IF(R241&gt;9,R268/R241*1000,"n.a.")</f>
        <v>8166.3707490149109</v>
      </c>
      <c r="S295" s="57">
        <f t="shared" si="332"/>
        <v>8670.8376100009355</v>
      </c>
      <c r="T295" s="57">
        <f t="shared" ref="T295:U295" si="333">IF(T241&gt;9,T268/T241*1000,"n.a.")</f>
        <v>8741.6074045546866</v>
      </c>
      <c r="U295" s="57">
        <f t="shared" si="333"/>
        <v>8971.9526385795416</v>
      </c>
      <c r="V295" s="57">
        <f t="shared" ref="V295" si="334">IF(V241&gt;9,V268/V241*1000,"n.a.")</f>
        <v>9146.0183689944897</v>
      </c>
    </row>
    <row r="296" spans="1:22" x14ac:dyDescent="0.2">
      <c r="A296" s="98" t="s">
        <v>309</v>
      </c>
      <c r="B296" s="53"/>
      <c r="C296" s="53"/>
      <c r="D296" s="53"/>
      <c r="E296" s="53"/>
      <c r="F296" s="53"/>
      <c r="G296" s="53"/>
      <c r="H296" s="53"/>
      <c r="I296" s="53"/>
      <c r="J296" s="53"/>
      <c r="K296" s="53"/>
      <c r="L296" s="53"/>
      <c r="M296" s="53"/>
      <c r="N296" s="53"/>
      <c r="O296" s="53"/>
      <c r="P296" s="33"/>
      <c r="Q296" s="33"/>
      <c r="R296" s="33"/>
      <c r="S296" s="33"/>
      <c r="T296" s="33"/>
      <c r="U296" s="33"/>
      <c r="V296" s="33"/>
    </row>
    <row r="298" spans="1:22" s="23" customFormat="1" ht="20.100000000000001" customHeight="1" x14ac:dyDescent="0.2">
      <c r="A298" s="178" t="str">
        <f>Index!A57</f>
        <v>Table 3x    Employment by industry, average real wage and salary rates, Foreign citizens, FY2000-FY2019</v>
      </c>
    </row>
    <row r="299" spans="1:22" s="23" customFormat="1" ht="20.100000000000001" customHeight="1" x14ac:dyDescent="0.2">
      <c r="A299" s="13"/>
      <c r="B299" s="408" t="s">
        <v>3512</v>
      </c>
      <c r="C299" s="34" t="str">
        <f>C$2</f>
        <v>FY00</v>
      </c>
      <c r="D299" s="34" t="str">
        <f t="shared" ref="D299:V299" si="335">D$2</f>
        <v>FY01</v>
      </c>
      <c r="E299" s="34" t="str">
        <f t="shared" si="335"/>
        <v>FY02</v>
      </c>
      <c r="F299" s="34" t="str">
        <f t="shared" si="335"/>
        <v>FY03</v>
      </c>
      <c r="G299" s="34" t="str">
        <f t="shared" si="335"/>
        <v>FY04</v>
      </c>
      <c r="H299" s="34" t="str">
        <f t="shared" si="335"/>
        <v>FY05</v>
      </c>
      <c r="I299" s="34" t="str">
        <f t="shared" si="335"/>
        <v>FY06</v>
      </c>
      <c r="J299" s="34" t="str">
        <f t="shared" si="335"/>
        <v>FY07</v>
      </c>
      <c r="K299" s="34" t="str">
        <f t="shared" si="335"/>
        <v>FY08</v>
      </c>
      <c r="L299" s="34" t="str">
        <f t="shared" si="335"/>
        <v>FY09</v>
      </c>
      <c r="M299" s="34" t="str">
        <f t="shared" si="335"/>
        <v>FY10</v>
      </c>
      <c r="N299" s="34" t="str">
        <f t="shared" si="335"/>
        <v>FY11</v>
      </c>
      <c r="O299" s="34" t="str">
        <f t="shared" si="335"/>
        <v>FY12</v>
      </c>
      <c r="P299" s="34" t="str">
        <f t="shared" si="335"/>
        <v>FY13</v>
      </c>
      <c r="Q299" s="34" t="str">
        <f t="shared" si="335"/>
        <v>FY14</v>
      </c>
      <c r="R299" s="34" t="str">
        <f t="shared" si="335"/>
        <v>FY15</v>
      </c>
      <c r="S299" s="34" t="str">
        <f t="shared" si="335"/>
        <v>FY16</v>
      </c>
      <c r="T299" s="34" t="str">
        <f t="shared" si="335"/>
        <v>FY17</v>
      </c>
      <c r="U299" s="34" t="str">
        <f t="shared" si="335"/>
        <v>FY18</v>
      </c>
      <c r="V299" s="34" t="str">
        <f t="shared" si="335"/>
        <v>FY19</v>
      </c>
    </row>
    <row r="300" spans="1:22" x14ac:dyDescent="0.2">
      <c r="A300" s="1" t="s">
        <v>272</v>
      </c>
      <c r="B300" t="s">
        <v>273</v>
      </c>
      <c r="C300" s="289">
        <f>IF(ISNUMBER(C273)=TRUE,IF(C273&gt;0,C273/NAgni!C$57*100,"n.a."),"n.a.")</f>
        <v>3035.9129163537632</v>
      </c>
      <c r="D300" s="289">
        <f>IF(ISNUMBER(D273)=TRUE,IF(D273&gt;0,D273/NAgni!D$57*100,"n.a."),"n.a.")</f>
        <v>2672.6337594749034</v>
      </c>
      <c r="E300" s="289">
        <f>IF(ISNUMBER(E273)=TRUE,IF(E273&gt;0,E273/NAgni!E$57*100,"n.a."),"n.a.")</f>
        <v>2994.2999302205603</v>
      </c>
      <c r="F300" s="289">
        <f>IF(ISNUMBER(F273)=TRUE,IF(F273&gt;0,F273/NAgni!F$57*100,"n.a."),"n.a.")</f>
        <v>3204.8159354343534</v>
      </c>
      <c r="G300" s="289">
        <f>IF(ISNUMBER(G273)=TRUE,IF(G273&gt;0,G273/NAgni!G$57*100,"n.a."),"n.a.")</f>
        <v>3141.8094807749685</v>
      </c>
      <c r="H300" s="289">
        <f>IF(ISNUMBER(H273)=TRUE,IF(H273&gt;0,H273/NAgni!H$57*100,"n.a."),"n.a.")</f>
        <v>3097.3165624367916</v>
      </c>
      <c r="I300" s="289">
        <f>IF(ISNUMBER(I273)=TRUE,IF(I273&gt;0,I273/NAgni!I$57*100,"n.a."),"n.a.")</f>
        <v>3212.2934143494776</v>
      </c>
      <c r="J300" s="289">
        <f>IF(ISNUMBER(J273)=TRUE,IF(J273&gt;0,J273/NAgni!J$57*100,"n.a."),"n.a.")</f>
        <v>2912.9820383526367</v>
      </c>
      <c r="K300" s="289">
        <f>IF(ISNUMBER(K273)=TRUE,IF(K273&gt;0,K273/NAgni!K$57*100,"n.a."),"n.a.")</f>
        <v>2924.9710084342246</v>
      </c>
      <c r="L300" s="289">
        <f>IF(ISNUMBER(L273)=TRUE,IF(L273&gt;0,L273/NAgni!L$57*100,"n.a."),"n.a.")</f>
        <v>2926.9215534299819</v>
      </c>
      <c r="M300" s="289">
        <f>IF(ISNUMBER(M273)=TRUE,IF(M273&gt;0,M273/NAgni!M$57*100,"n.a."),"n.a.")</f>
        <v>3101.9071838823579</v>
      </c>
      <c r="N300" s="289">
        <f>IF(ISNUMBER(N273)=TRUE,IF(N273&gt;0,N273/NAgni!N$57*100,"n.a."),"n.a.")</f>
        <v>3621.2687241354993</v>
      </c>
      <c r="O300" s="289">
        <f>IF(ISNUMBER(O273)=TRUE,IF(O273&gt;0,O273/NAgni!O$57*100,"n.a."),"n.a.")</f>
        <v>3718.3428162016171</v>
      </c>
      <c r="P300" s="289">
        <f>IF(ISNUMBER(P273)=TRUE,IF(P273&gt;0,P273/NAgni!P$57*100,"n.a."),"n.a.")</f>
        <v>4656.6754400417094</v>
      </c>
      <c r="Q300" s="289">
        <f>IF(ISNUMBER(Q273)=TRUE,IF(Q273&gt;0,Q273/NAgni!Q$57*100,"n.a."),"n.a.")</f>
        <v>4827.8285973646289</v>
      </c>
      <c r="R300" s="289">
        <f>IF(ISNUMBER(R273)=TRUE,IF(R273&gt;0,R273/NAgni!R$57*100,"n.a."),"n.a.")</f>
        <v>4249.0372850998556</v>
      </c>
      <c r="S300" s="289">
        <f>IF(ISNUMBER(S273)=TRUE,IF(S273&gt;0,S273/NAgni!S$57*100,"n.a."),"n.a.")</f>
        <v>4640.1935748229453</v>
      </c>
      <c r="T300" s="289">
        <f>IF(ISNUMBER(T273)=TRUE,IF(T273&gt;0,T273/NAgni!T$57*100,"n.a."),"n.a.")</f>
        <v>4485.3402617021411</v>
      </c>
      <c r="U300" s="289">
        <f>IF(ISNUMBER(U273)=TRUE,IF(U273&gt;0,U273/NAgni!U$57*100,"n.a."),"n.a.")</f>
        <v>4626.0081904655144</v>
      </c>
      <c r="V300" s="289">
        <f>IF(ISNUMBER(V273)=TRUE,IF(V273&gt;0,V273/NAgni!V$57*100,"n.a."),"n.a.")</f>
        <v>4531.9544483957916</v>
      </c>
    </row>
    <row r="301" spans="1:22" x14ac:dyDescent="0.2">
      <c r="A301" s="1" t="s">
        <v>274</v>
      </c>
      <c r="B301" s="33" t="s">
        <v>275</v>
      </c>
      <c r="C301" s="289">
        <f>IF(ISNUMBER(C274)=TRUE,IF(C274&gt;0,C274/NAgni!C$57*100,"n.a."),"n.a.")</f>
        <v>7235.8360815964943</v>
      </c>
      <c r="D301" s="289">
        <f>IF(ISNUMBER(D274)=TRUE,IF(D274&gt;0,D274/NAgni!D$57*100,"n.a."),"n.a.")</f>
        <v>5942.1708556008789</v>
      </c>
      <c r="E301" s="289">
        <f>IF(ISNUMBER(E274)=TRUE,IF(E274&gt;0,E274/NAgni!E$57*100,"n.a."),"n.a.")</f>
        <v>6754.6927609064414</v>
      </c>
      <c r="F301" s="289">
        <f>IF(ISNUMBER(F274)=TRUE,IF(F274&gt;0,F274/NAgni!F$57*100,"n.a."),"n.a.")</f>
        <v>7024.0100994679879</v>
      </c>
      <c r="G301" s="289">
        <f>IF(ISNUMBER(G274)=TRUE,IF(G274&gt;0,G274/NAgni!G$57*100,"n.a."),"n.a.")</f>
        <v>7049.821098632282</v>
      </c>
      <c r="H301" s="289">
        <f>IF(ISNUMBER(H274)=TRUE,IF(H274&gt;0,H274/NAgni!H$57*100,"n.a."),"n.a.")</f>
        <v>6257.7638783717202</v>
      </c>
      <c r="I301" s="289">
        <f>IF(ISNUMBER(I274)=TRUE,IF(I274&gt;0,I274/NAgni!I$57*100,"n.a."),"n.a.")</f>
        <v>6423.772434484189</v>
      </c>
      <c r="J301" s="289">
        <f>IF(ISNUMBER(J274)=TRUE,IF(J274&gt;0,J274/NAgni!J$57*100,"n.a."),"n.a.")</f>
        <v>6530.7324789648092</v>
      </c>
      <c r="K301" s="289">
        <f>IF(ISNUMBER(K274)=TRUE,IF(K274&gt;0,K274/NAgni!K$57*100,"n.a."),"n.a.")</f>
        <v>5383.2218875106901</v>
      </c>
      <c r="L301" s="289">
        <f>IF(ISNUMBER(L274)=TRUE,IF(L274&gt;0,L274/NAgni!L$57*100,"n.a."),"n.a.")</f>
        <v>4849.4464665293899</v>
      </c>
      <c r="M301" s="289">
        <f>IF(ISNUMBER(M274)=TRUE,IF(M274&gt;0,M274/NAgni!M$57*100,"n.a."),"n.a.")</f>
        <v>5367.2754579678813</v>
      </c>
      <c r="N301" s="289">
        <f>IF(ISNUMBER(N274)=TRUE,IF(N274&gt;0,N274/NAgni!N$57*100,"n.a."),"n.a.")</f>
        <v>5240.2613367974755</v>
      </c>
      <c r="O301" s="289">
        <f>IF(ISNUMBER(O274)=TRUE,IF(O274&gt;0,O274/NAgni!O$57*100,"n.a."),"n.a.")</f>
        <v>5208.5140925576952</v>
      </c>
      <c r="P301" s="289">
        <f>IF(ISNUMBER(P274)=TRUE,IF(P274&gt;0,P274/NAgni!P$57*100,"n.a."),"n.a.")</f>
        <v>5139.0843682890318</v>
      </c>
      <c r="Q301" s="289">
        <f>IF(ISNUMBER(Q274)=TRUE,IF(Q274&gt;0,Q274/NAgni!Q$57*100,"n.a."),"n.a.")</f>
        <v>5525.6504697473592</v>
      </c>
      <c r="R301" s="289">
        <f>IF(ISNUMBER(R274)=TRUE,IF(R274&gt;0,R274/NAgni!R$57*100,"n.a."),"n.a.")</f>
        <v>6508.6236021387631</v>
      </c>
      <c r="S301" s="289">
        <f>IF(ISNUMBER(S274)=TRUE,IF(S274&gt;0,S274/NAgni!S$57*100,"n.a."),"n.a.")</f>
        <v>7733.2643194130142</v>
      </c>
      <c r="T301" s="289">
        <f>IF(ISNUMBER(T274)=TRUE,IF(T274&gt;0,T274/NAgni!T$57*100,"n.a."),"n.a.")</f>
        <v>8337.9377114839535</v>
      </c>
      <c r="U301" s="289">
        <f>IF(ISNUMBER(U274)=TRUE,IF(U274&gt;0,U274/NAgni!U$57*100,"n.a."),"n.a.")</f>
        <v>8662.6751564178157</v>
      </c>
      <c r="V301" s="289">
        <f>IF(ISNUMBER(V274)=TRUE,IF(V274&gt;0,V274/NAgni!V$57*100,"n.a."),"n.a.")</f>
        <v>8429.6023621331424</v>
      </c>
    </row>
    <row r="302" spans="1:22" x14ac:dyDescent="0.2">
      <c r="A302" s="1" t="s">
        <v>19</v>
      </c>
      <c r="B302" s="33" t="s">
        <v>276</v>
      </c>
      <c r="C302" s="289">
        <f>IF(ISNUMBER(C275)=TRUE,IF(C275&gt;0,C275/NAgni!C$57*100,"n.a."),"n.a.")</f>
        <v>9941.2385059394146</v>
      </c>
      <c r="D302" s="289">
        <f>IF(ISNUMBER(D275)=TRUE,IF(D275&gt;0,D275/NAgni!D$57*100,"n.a."),"n.a.")</f>
        <v>10798.049092085483</v>
      </c>
      <c r="E302" s="289">
        <f>IF(ISNUMBER(E275)=TRUE,IF(E275&gt;0,E275/NAgni!E$57*100,"n.a."),"n.a.")</f>
        <v>10547.592206957726</v>
      </c>
      <c r="F302" s="289">
        <f>IF(ISNUMBER(F275)=TRUE,IF(F275&gt;0,F275/NAgni!F$57*100,"n.a."),"n.a.")</f>
        <v>11931.401767565327</v>
      </c>
      <c r="G302" s="289">
        <f>IF(ISNUMBER(G275)=TRUE,IF(G275&gt;0,G275/NAgni!G$57*100,"n.a."),"n.a.")</f>
        <v>12454.203591319956</v>
      </c>
      <c r="H302" s="289">
        <f>IF(ISNUMBER(H275)=TRUE,IF(H275&gt;0,H275/NAgni!H$57*100,"n.a."),"n.a.")</f>
        <v>9828.3992265751131</v>
      </c>
      <c r="I302" s="289">
        <f>IF(ISNUMBER(I275)=TRUE,IF(I275&gt;0,I275/NAgni!I$57*100,"n.a."),"n.a.")</f>
        <v>10886.752792911648</v>
      </c>
      <c r="J302" s="289">
        <f>IF(ISNUMBER(J275)=TRUE,IF(J275&gt;0,J275/NAgni!J$57*100,"n.a."),"n.a.")</f>
        <v>10939.823910591153</v>
      </c>
      <c r="K302" s="289">
        <f>IF(ISNUMBER(K275)=TRUE,IF(K275&gt;0,K275/NAgni!K$57*100,"n.a."),"n.a.")</f>
        <v>11264.573077536714</v>
      </c>
      <c r="L302" s="289">
        <f>IF(ISNUMBER(L275)=TRUE,IF(L275&gt;0,L275/NAgni!L$57*100,"n.a."),"n.a.")</f>
        <v>10917.396929811186</v>
      </c>
      <c r="M302" s="289">
        <f>IF(ISNUMBER(M275)=TRUE,IF(M275&gt;0,M275/NAgni!M$57*100,"n.a."),"n.a.")</f>
        <v>10621.78484685711</v>
      </c>
      <c r="N302" s="289">
        <f>IF(ISNUMBER(N275)=TRUE,IF(N275&gt;0,N275/NAgni!N$57*100,"n.a."),"n.a.")</f>
        <v>9939.603748151816</v>
      </c>
      <c r="O302" s="289">
        <f>IF(ISNUMBER(O275)=TRUE,IF(O275&gt;0,O275/NAgni!O$57*100,"n.a."),"n.a.")</f>
        <v>10579.928827389713</v>
      </c>
      <c r="P302" s="289">
        <f>IF(ISNUMBER(P275)=TRUE,IF(P275&gt;0,P275/NAgni!P$57*100,"n.a."),"n.a.")</f>
        <v>10488.70532876188</v>
      </c>
      <c r="Q302" s="289">
        <f>IF(ISNUMBER(Q275)=TRUE,IF(Q275&gt;0,Q275/NAgni!Q$57*100,"n.a."),"n.a.")</f>
        <v>11461.076139297582</v>
      </c>
      <c r="R302" s="289">
        <f>IF(ISNUMBER(R275)=TRUE,IF(R275&gt;0,R275/NAgni!R$57*100,"n.a."),"n.a.")</f>
        <v>13134.05331427268</v>
      </c>
      <c r="S302" s="289">
        <f>IF(ISNUMBER(S275)=TRUE,IF(S275&gt;0,S275/NAgni!S$57*100,"n.a."),"n.a.")</f>
        <v>14258.806331408812</v>
      </c>
      <c r="T302" s="289">
        <f>IF(ISNUMBER(T275)=TRUE,IF(T275&gt;0,T275/NAgni!T$57*100,"n.a."),"n.a.")</f>
        <v>13858.045702769994</v>
      </c>
      <c r="U302" s="289">
        <f>IF(ISNUMBER(U275)=TRUE,IF(U275&gt;0,U275/NAgni!U$57*100,"n.a."),"n.a.")</f>
        <v>10458.800075994364</v>
      </c>
      <c r="V302" s="289">
        <f>IF(ISNUMBER(V275)=TRUE,IF(V275&gt;0,V275/NAgni!V$57*100,"n.a."),"n.a.")</f>
        <v>12689.919403222728</v>
      </c>
    </row>
    <row r="303" spans="1:22" x14ac:dyDescent="0.2">
      <c r="A303" s="1" t="s">
        <v>20</v>
      </c>
      <c r="B303" t="s">
        <v>22</v>
      </c>
      <c r="C303" s="289">
        <f>IF(ISNUMBER(C276)=TRUE,IF(C276&gt;0,C276/NAgni!C$57*100,"n.a."),"n.a.")</f>
        <v>3977.5466032390418</v>
      </c>
      <c r="D303" s="289">
        <f>IF(ISNUMBER(D276)=TRUE,IF(D276&gt;0,D276/NAgni!D$57*100,"n.a."),"n.a.")</f>
        <v>5190.0925926884174</v>
      </c>
      <c r="E303" s="289">
        <f>IF(ISNUMBER(E276)=TRUE,IF(E276&gt;0,E276/NAgni!E$57*100,"n.a."),"n.a.")</f>
        <v>7831.714026521915</v>
      </c>
      <c r="F303" s="289">
        <f>IF(ISNUMBER(F276)=TRUE,IF(F276&gt;0,F276/NAgni!F$57*100,"n.a."),"n.a.")</f>
        <v>6011.0343915667563</v>
      </c>
      <c r="G303" s="289">
        <f>IF(ISNUMBER(G276)=TRUE,IF(G276&gt;0,G276/NAgni!G$57*100,"n.a."),"n.a.")</f>
        <v>6276.6605048874089</v>
      </c>
      <c r="H303" s="289">
        <f>IF(ISNUMBER(H276)=TRUE,IF(H276&gt;0,H276/NAgni!H$57*100,"n.a."),"n.a.")</f>
        <v>5982.2031451449093</v>
      </c>
      <c r="I303" s="289">
        <f>IF(ISNUMBER(I276)=TRUE,IF(I276&gt;0,I276/NAgni!I$57*100,"n.a."),"n.a.")</f>
        <v>5822.0884425620989</v>
      </c>
      <c r="J303" s="289">
        <f>IF(ISNUMBER(J276)=TRUE,IF(J276&gt;0,J276/NAgni!J$57*100,"n.a."),"n.a.")</f>
        <v>6018.7303975212799</v>
      </c>
      <c r="K303" s="289">
        <f>IF(ISNUMBER(K276)=TRUE,IF(K276&gt;0,K276/NAgni!K$57*100,"n.a."),"n.a.")</f>
        <v>5567.8792038432402</v>
      </c>
      <c r="L303" s="289">
        <f>IF(ISNUMBER(L276)=TRUE,IF(L276&gt;0,L276/NAgni!L$57*100,"n.a."),"n.a.")</f>
        <v>5174.731057836475</v>
      </c>
      <c r="M303" s="289">
        <f>IF(ISNUMBER(M276)=TRUE,IF(M276&gt;0,M276/NAgni!M$57*100,"n.a."),"n.a.")</f>
        <v>5533.6489238807035</v>
      </c>
      <c r="N303" s="289">
        <f>IF(ISNUMBER(N276)=TRUE,IF(N276&gt;0,N276/NAgni!N$57*100,"n.a."),"n.a.")</f>
        <v>5770.2833170812764</v>
      </c>
      <c r="O303" s="289">
        <f>IF(ISNUMBER(O276)=TRUE,IF(O276&gt;0,O276/NAgni!O$57*100,"n.a."),"n.a.")</f>
        <v>5924.9079378302231</v>
      </c>
      <c r="P303" s="289">
        <f>IF(ISNUMBER(P276)=TRUE,IF(P276&gt;0,P276/NAgni!P$57*100,"n.a."),"n.a.")</f>
        <v>6261.7675562944432</v>
      </c>
      <c r="Q303" s="289">
        <f>IF(ISNUMBER(Q276)=TRUE,IF(Q276&gt;0,Q276/NAgni!Q$57*100,"n.a."),"n.a.")</f>
        <v>6620.9162158199433</v>
      </c>
      <c r="R303" s="289">
        <f>IF(ISNUMBER(R276)=TRUE,IF(R276&gt;0,R276/NAgni!R$57*100,"n.a."),"n.a.")</f>
        <v>7128.1024714252726</v>
      </c>
      <c r="S303" s="289">
        <f>IF(ISNUMBER(S276)=TRUE,IF(S276&gt;0,S276/NAgni!S$57*100,"n.a."),"n.a.")</f>
        <v>7666.8438711909557</v>
      </c>
      <c r="T303" s="289">
        <f>IF(ISNUMBER(T276)=TRUE,IF(T276&gt;0,T276/NAgni!T$57*100,"n.a."),"n.a.")</f>
        <v>7999.6829383737095</v>
      </c>
      <c r="U303" s="289">
        <f>IF(ISNUMBER(U276)=TRUE,IF(U276&gt;0,U276/NAgni!U$57*100,"n.a."),"n.a.")</f>
        <v>8146.1988443416485</v>
      </c>
      <c r="V303" s="289">
        <f>IF(ISNUMBER(V276)=TRUE,IF(V276&gt;0,V276/NAgni!V$57*100,"n.a."),"n.a.")</f>
        <v>8126.5820977516905</v>
      </c>
    </row>
    <row r="304" spans="1:22" x14ac:dyDescent="0.2">
      <c r="A304" s="1" t="s">
        <v>21</v>
      </c>
      <c r="B304" t="s">
        <v>277</v>
      </c>
      <c r="C304" s="289" t="str">
        <f>IF(ISNUMBER(C277)=TRUE,IF(C277&gt;0,C277/NAgni!C$57*100,"n.a."),"n.a.")</f>
        <v>n.a.</v>
      </c>
      <c r="D304" s="289" t="str">
        <f>IF(ISNUMBER(D277)=TRUE,IF(D277&gt;0,D277/NAgni!D$57*100,"n.a."),"n.a.")</f>
        <v>n.a.</v>
      </c>
      <c r="E304" s="289" t="str">
        <f>IF(ISNUMBER(E277)=TRUE,IF(E277&gt;0,E277/NAgni!E$57*100,"n.a."),"n.a.")</f>
        <v>n.a.</v>
      </c>
      <c r="F304" s="289" t="str">
        <f>IF(ISNUMBER(F277)=TRUE,IF(F277&gt;0,F277/NAgni!F$57*100,"n.a."),"n.a.")</f>
        <v>n.a.</v>
      </c>
      <c r="G304" s="289">
        <f>IF(ISNUMBER(G277)=TRUE,IF(G277&gt;0,G277/NAgni!G$57*100,"n.a."),"n.a.")</f>
        <v>32228.187911355253</v>
      </c>
      <c r="H304" s="289">
        <f>IF(ISNUMBER(H277)=TRUE,IF(H277&gt;0,H277/NAgni!H$57*100,"n.a."),"n.a.")</f>
        <v>41804.191707145219</v>
      </c>
      <c r="I304" s="289" t="str">
        <f>IF(ISNUMBER(I277)=TRUE,IF(I277&gt;0,I277/NAgni!I$57*100,"n.a."),"n.a.")</f>
        <v>n.a.</v>
      </c>
      <c r="J304" s="289" t="str">
        <f>IF(ISNUMBER(J277)=TRUE,IF(J277&gt;0,J277/NAgni!J$57*100,"n.a."),"n.a.")</f>
        <v>n.a.</v>
      </c>
      <c r="K304" s="289" t="str">
        <f>IF(ISNUMBER(K277)=TRUE,IF(K277&gt;0,K277/NAgni!K$57*100,"n.a."),"n.a.")</f>
        <v>n.a.</v>
      </c>
      <c r="L304" s="289" t="str">
        <f>IF(ISNUMBER(L277)=TRUE,IF(L277&gt;0,L277/NAgni!L$57*100,"n.a."),"n.a.")</f>
        <v>n.a.</v>
      </c>
      <c r="M304" s="289">
        <f>IF(ISNUMBER(M277)=TRUE,IF(M277&gt;0,M277/NAgni!M$57*100,"n.a."),"n.a.")</f>
        <v>17558.104261310211</v>
      </c>
      <c r="N304" s="289">
        <f>IF(ISNUMBER(N277)=TRUE,IF(N277&gt;0,N277/NAgni!N$57*100,"n.a."),"n.a.")</f>
        <v>14730.447139743901</v>
      </c>
      <c r="O304" s="289">
        <f>IF(ISNUMBER(O277)=TRUE,IF(O277&gt;0,O277/NAgni!O$57*100,"n.a."),"n.a.")</f>
        <v>15164.146750630442</v>
      </c>
      <c r="P304" s="289">
        <f>IF(ISNUMBER(P277)=TRUE,IF(P277&gt;0,P277/NAgni!P$57*100,"n.a."),"n.a.")</f>
        <v>15106.658941601261</v>
      </c>
      <c r="Q304" s="289">
        <f>IF(ISNUMBER(Q277)=TRUE,IF(Q277&gt;0,Q277/NAgni!Q$57*100,"n.a."),"n.a.")</f>
        <v>16665.894788869882</v>
      </c>
      <c r="R304" s="289">
        <f>IF(ISNUMBER(R277)=TRUE,IF(R277&gt;0,R277/NAgni!R$57*100,"n.a."),"n.a.")</f>
        <v>16854.663113017603</v>
      </c>
      <c r="S304" s="289">
        <f>IF(ISNUMBER(S277)=TRUE,IF(S277&gt;0,S277/NAgni!S$57*100,"n.a."),"n.a.")</f>
        <v>17372.601122122374</v>
      </c>
      <c r="T304" s="289">
        <f>IF(ISNUMBER(T277)=TRUE,IF(T277&gt;0,T277/NAgni!T$57*100,"n.a."),"n.a.")</f>
        <v>18171.110160727112</v>
      </c>
      <c r="U304" s="289">
        <f>IF(ISNUMBER(U277)=TRUE,IF(U277&gt;0,U277/NAgni!U$57*100,"n.a."),"n.a.")</f>
        <v>19374.00696086981</v>
      </c>
      <c r="V304" s="289">
        <f>IF(ISNUMBER(V277)=TRUE,IF(V277&gt;0,V277/NAgni!V$57*100,"n.a."),"n.a.")</f>
        <v>20260.410681128367</v>
      </c>
    </row>
    <row r="305" spans="1:22" x14ac:dyDescent="0.2">
      <c r="A305" s="1" t="s">
        <v>23</v>
      </c>
      <c r="B305" t="s">
        <v>278</v>
      </c>
      <c r="C305" s="289" t="str">
        <f>IF(ISNUMBER(C278)=TRUE,IF(C278&gt;0,C278/NAgni!C$57*100,"n.a."),"n.a.")</f>
        <v>n.a.</v>
      </c>
      <c r="D305" s="289" t="str">
        <f>IF(ISNUMBER(D278)=TRUE,IF(D278&gt;0,D278/NAgni!D$57*100,"n.a."),"n.a.")</f>
        <v>n.a.</v>
      </c>
      <c r="E305" s="289" t="str">
        <f>IF(ISNUMBER(E278)=TRUE,IF(E278&gt;0,E278/NAgni!E$57*100,"n.a."),"n.a.")</f>
        <v>n.a.</v>
      </c>
      <c r="F305" s="289" t="str">
        <f>IF(ISNUMBER(F278)=TRUE,IF(F278&gt;0,F278/NAgni!F$57*100,"n.a."),"n.a.")</f>
        <v>n.a.</v>
      </c>
      <c r="G305" s="289" t="str">
        <f>IF(ISNUMBER(G278)=TRUE,IF(G278&gt;0,G278/NAgni!G$57*100,"n.a."),"n.a.")</f>
        <v>n.a.</v>
      </c>
      <c r="H305" s="289" t="str">
        <f>IF(ISNUMBER(H278)=TRUE,IF(H278&gt;0,H278/NAgni!H$57*100,"n.a."),"n.a.")</f>
        <v>n.a.</v>
      </c>
      <c r="I305" s="289" t="str">
        <f>IF(ISNUMBER(I278)=TRUE,IF(I278&gt;0,I278/NAgni!I$57*100,"n.a."),"n.a.")</f>
        <v>n.a.</v>
      </c>
      <c r="J305" s="289" t="str">
        <f>IF(ISNUMBER(J278)=TRUE,IF(J278&gt;0,J278/NAgni!J$57*100,"n.a."),"n.a.")</f>
        <v>n.a.</v>
      </c>
      <c r="K305" s="289" t="str">
        <f>IF(ISNUMBER(K278)=TRUE,IF(K278&gt;0,K278/NAgni!K$57*100,"n.a."),"n.a.")</f>
        <v>n.a.</v>
      </c>
      <c r="L305" s="289" t="str">
        <f>IF(ISNUMBER(L278)=TRUE,IF(L278&gt;0,L278/NAgni!L$57*100,"n.a."),"n.a.")</f>
        <v>n.a.</v>
      </c>
      <c r="M305" s="289" t="str">
        <f>IF(ISNUMBER(M278)=TRUE,IF(M278&gt;0,M278/NAgni!M$57*100,"n.a."),"n.a.")</f>
        <v>n.a.</v>
      </c>
      <c r="N305" s="289" t="str">
        <f>IF(ISNUMBER(N278)=TRUE,IF(N278&gt;0,N278/NAgni!N$57*100,"n.a."),"n.a.")</f>
        <v>n.a.</v>
      </c>
      <c r="O305" s="289" t="str">
        <f>IF(ISNUMBER(O278)=TRUE,IF(O278&gt;0,O278/NAgni!O$57*100,"n.a."),"n.a.")</f>
        <v>n.a.</v>
      </c>
      <c r="P305" s="289" t="str">
        <f>IF(ISNUMBER(P278)=TRUE,IF(P278&gt;0,P278/NAgni!P$57*100,"n.a."),"n.a.")</f>
        <v>n.a.</v>
      </c>
      <c r="Q305" s="289" t="str">
        <f>IF(ISNUMBER(Q278)=TRUE,IF(Q278&gt;0,Q278/NAgni!Q$57*100,"n.a."),"n.a.")</f>
        <v>n.a.</v>
      </c>
      <c r="R305" s="289" t="str">
        <f>IF(ISNUMBER(R278)=TRUE,IF(R278&gt;0,R278/NAgni!R$57*100,"n.a."),"n.a.")</f>
        <v>n.a.</v>
      </c>
      <c r="S305" s="289" t="str">
        <f>IF(ISNUMBER(S278)=TRUE,IF(S278&gt;0,S278/NAgni!S$57*100,"n.a."),"n.a.")</f>
        <v>n.a.</v>
      </c>
      <c r="T305" s="289" t="str">
        <f>IF(ISNUMBER(T278)=TRUE,IF(T278&gt;0,T278/NAgni!T$57*100,"n.a."),"n.a.")</f>
        <v>n.a.</v>
      </c>
      <c r="U305" s="289" t="str">
        <f>IF(ISNUMBER(U278)=TRUE,IF(U278&gt;0,U278/NAgni!U$57*100,"n.a."),"n.a.")</f>
        <v>n.a.</v>
      </c>
      <c r="V305" s="289" t="str">
        <f>IF(ISNUMBER(V278)=TRUE,IF(V278&gt;0,V278/NAgni!V$57*100,"n.a."),"n.a.")</f>
        <v>n.a.</v>
      </c>
    </row>
    <row r="306" spans="1:22" x14ac:dyDescent="0.2">
      <c r="A306" s="1" t="s">
        <v>24</v>
      </c>
      <c r="B306" t="s">
        <v>25</v>
      </c>
      <c r="C306" s="289">
        <f>IF(ISNUMBER(C279)=TRUE,IF(C279&gt;0,C279/NAgni!C$57*100,"n.a."),"n.a.")</f>
        <v>7996.1673969466747</v>
      </c>
      <c r="D306" s="289">
        <f>IF(ISNUMBER(D279)=TRUE,IF(D279&gt;0,D279/NAgni!D$57*100,"n.a."),"n.a.")</f>
        <v>8410.386052431124</v>
      </c>
      <c r="E306" s="289">
        <f>IF(ISNUMBER(E279)=TRUE,IF(E279&gt;0,E279/NAgni!E$57*100,"n.a."),"n.a.")</f>
        <v>9597.3236038666982</v>
      </c>
      <c r="F306" s="289">
        <f>IF(ISNUMBER(F279)=TRUE,IF(F279&gt;0,F279/NAgni!F$57*100,"n.a."),"n.a.")</f>
        <v>9200.5936931028409</v>
      </c>
      <c r="G306" s="289">
        <f>IF(ISNUMBER(G279)=TRUE,IF(G279&gt;0,G279/NAgni!G$57*100,"n.a."),"n.a.")</f>
        <v>10861.638133981072</v>
      </c>
      <c r="H306" s="289">
        <f>IF(ISNUMBER(H279)=TRUE,IF(H279&gt;0,H279/NAgni!H$57*100,"n.a."),"n.a.")</f>
        <v>9571.6967885518752</v>
      </c>
      <c r="I306" s="289">
        <f>IF(ISNUMBER(I279)=TRUE,IF(I279&gt;0,I279/NAgni!I$57*100,"n.a."),"n.a.")</f>
        <v>8754.766100158944</v>
      </c>
      <c r="J306" s="289">
        <f>IF(ISNUMBER(J279)=TRUE,IF(J279&gt;0,J279/NAgni!J$57*100,"n.a."),"n.a.")</f>
        <v>8255.162483199103</v>
      </c>
      <c r="K306" s="289">
        <f>IF(ISNUMBER(K279)=TRUE,IF(K279&gt;0,K279/NAgni!K$57*100,"n.a."),"n.a.")</f>
        <v>6582.0143117113803</v>
      </c>
      <c r="L306" s="289">
        <f>IF(ISNUMBER(L279)=TRUE,IF(L279&gt;0,L279/NAgni!L$57*100,"n.a."),"n.a.")</f>
        <v>5661.8376398433911</v>
      </c>
      <c r="M306" s="289">
        <f>IF(ISNUMBER(M279)=TRUE,IF(M279&gt;0,M279/NAgni!M$57*100,"n.a."),"n.a.")</f>
        <v>6185.1352513782913</v>
      </c>
      <c r="N306" s="289">
        <f>IF(ISNUMBER(N279)=TRUE,IF(N279&gt;0,N279/NAgni!N$57*100,"n.a."),"n.a.")</f>
        <v>6561.3907749576183</v>
      </c>
      <c r="O306" s="289">
        <f>IF(ISNUMBER(O279)=TRUE,IF(O279&gt;0,O279/NAgni!O$57*100,"n.a."),"n.a.")</f>
        <v>6281.1828479274336</v>
      </c>
      <c r="P306" s="289">
        <f>IF(ISNUMBER(P279)=TRUE,IF(P279&gt;0,P279/NAgni!P$57*100,"n.a."),"n.a.")</f>
        <v>6217.4544080850937</v>
      </c>
      <c r="Q306" s="289">
        <f>IF(ISNUMBER(Q279)=TRUE,IF(Q279&gt;0,Q279/NAgni!Q$57*100,"n.a."),"n.a.")</f>
        <v>6482.5383999483593</v>
      </c>
      <c r="R306" s="289">
        <f>IF(ISNUMBER(R279)=TRUE,IF(R279&gt;0,R279/NAgni!R$57*100,"n.a."),"n.a.")</f>
        <v>7648.9127156395798</v>
      </c>
      <c r="S306" s="289">
        <f>IF(ISNUMBER(S279)=TRUE,IF(S279&gt;0,S279/NAgni!S$57*100,"n.a."),"n.a.")</f>
        <v>7930.5487674628321</v>
      </c>
      <c r="T306" s="289">
        <f>IF(ISNUMBER(T279)=TRUE,IF(T279&gt;0,T279/NAgni!T$57*100,"n.a."),"n.a.")</f>
        <v>7814.2011484426093</v>
      </c>
      <c r="U306" s="289">
        <f>IF(ISNUMBER(U279)=TRUE,IF(U279&gt;0,U279/NAgni!U$57*100,"n.a."),"n.a.")</f>
        <v>7746.1527699796097</v>
      </c>
      <c r="V306" s="289">
        <f>IF(ISNUMBER(V279)=TRUE,IF(V279&gt;0,V279/NAgni!V$57*100,"n.a."),"n.a.")</f>
        <v>8157.904550601249</v>
      </c>
    </row>
    <row r="307" spans="1:22" x14ac:dyDescent="0.2">
      <c r="A307" s="1" t="s">
        <v>26</v>
      </c>
      <c r="B307" t="s">
        <v>279</v>
      </c>
      <c r="C307" s="289">
        <f>IF(ISNUMBER(C280)=TRUE,IF(C280&gt;0,C280/NAgni!C$57*100,"n.a."),"n.a.")</f>
        <v>8828.7624908867765</v>
      </c>
      <c r="D307" s="289">
        <f>IF(ISNUMBER(D280)=TRUE,IF(D280&gt;0,D280/NAgni!D$57*100,"n.a."),"n.a.")</f>
        <v>8870.8858867457475</v>
      </c>
      <c r="E307" s="289">
        <f>IF(ISNUMBER(E280)=TRUE,IF(E280&gt;0,E280/NAgni!E$57*100,"n.a."),"n.a.")</f>
        <v>8531.4268025879137</v>
      </c>
      <c r="F307" s="289">
        <f>IF(ISNUMBER(F280)=TRUE,IF(F280&gt;0,F280/NAgni!F$57*100,"n.a."),"n.a.")</f>
        <v>8578.6354165783232</v>
      </c>
      <c r="G307" s="289">
        <f>IF(ISNUMBER(G280)=TRUE,IF(G280&gt;0,G280/NAgni!G$57*100,"n.a."),"n.a.")</f>
        <v>8187.6051508241208</v>
      </c>
      <c r="H307" s="289">
        <f>IF(ISNUMBER(H280)=TRUE,IF(H280&gt;0,H280/NAgni!H$57*100,"n.a."),"n.a.")</f>
        <v>7623.0190640463788</v>
      </c>
      <c r="I307" s="289">
        <f>IF(ISNUMBER(I280)=TRUE,IF(I280&gt;0,I280/NAgni!I$57*100,"n.a."),"n.a.")</f>
        <v>7444.0192441279096</v>
      </c>
      <c r="J307" s="289">
        <f>IF(ISNUMBER(J280)=TRUE,IF(J280&gt;0,J280/NAgni!J$57*100,"n.a."),"n.a.")</f>
        <v>7421.7092220570767</v>
      </c>
      <c r="K307" s="289">
        <f>IF(ISNUMBER(K280)=TRUE,IF(K280&gt;0,K280/NAgni!K$57*100,"n.a."),"n.a.")</f>
        <v>7115.2710200236652</v>
      </c>
      <c r="L307" s="289">
        <f>IF(ISNUMBER(L280)=TRUE,IF(L280&gt;0,L280/NAgni!L$57*100,"n.a."),"n.a.")</f>
        <v>7041.493481201157</v>
      </c>
      <c r="M307" s="289">
        <f>IF(ISNUMBER(M280)=TRUE,IF(M280&gt;0,M280/NAgni!M$57*100,"n.a."),"n.a.")</f>
        <v>7122.7787988660675</v>
      </c>
      <c r="N307" s="289">
        <f>IF(ISNUMBER(N280)=TRUE,IF(N280&gt;0,N280/NAgni!N$57*100,"n.a."),"n.a.")</f>
        <v>7306.194460635531</v>
      </c>
      <c r="O307" s="289">
        <f>IF(ISNUMBER(O280)=TRUE,IF(O280&gt;0,O280/NAgni!O$57*100,"n.a."),"n.a.")</f>
        <v>7024.4505299827606</v>
      </c>
      <c r="P307" s="289">
        <f>IF(ISNUMBER(P280)=TRUE,IF(P280&gt;0,P280/NAgni!P$57*100,"n.a."),"n.a.")</f>
        <v>7037.4833254115747</v>
      </c>
      <c r="Q307" s="289">
        <f>IF(ISNUMBER(Q280)=TRUE,IF(Q280&gt;0,Q280/NAgni!Q$57*100,"n.a."),"n.a.")</f>
        <v>7156.3706442769271</v>
      </c>
      <c r="R307" s="289">
        <f>IF(ISNUMBER(R280)=TRUE,IF(R280&gt;0,R280/NAgni!R$57*100,"n.a."),"n.a.")</f>
        <v>7855.7281666046438</v>
      </c>
      <c r="S307" s="289">
        <f>IF(ISNUMBER(S280)=TRUE,IF(S280&gt;0,S280/NAgni!S$57*100,"n.a."),"n.a.")</f>
        <v>8486.0910832913178</v>
      </c>
      <c r="T307" s="289">
        <f>IF(ISNUMBER(T280)=TRUE,IF(T280&gt;0,T280/NAgni!T$57*100,"n.a."),"n.a.")</f>
        <v>8697.7075490275038</v>
      </c>
      <c r="U307" s="289">
        <f>IF(ISNUMBER(U280)=TRUE,IF(U280&gt;0,U280/NAgni!U$57*100,"n.a."),"n.a.")</f>
        <v>8920.1204592659797</v>
      </c>
      <c r="V307" s="289">
        <f>IF(ISNUMBER(V280)=TRUE,IF(V280&gt;0,V280/NAgni!V$57*100,"n.a."),"n.a.")</f>
        <v>8883.5856083720737</v>
      </c>
    </row>
    <row r="308" spans="1:22" x14ac:dyDescent="0.2">
      <c r="A308" s="1" t="s">
        <v>27</v>
      </c>
      <c r="B308" t="s">
        <v>280</v>
      </c>
      <c r="C308" s="289">
        <f>IF(ISNUMBER(C281)=TRUE,IF(C281&gt;0,C281/NAgni!C$57*100,"n.a."),"n.a.")</f>
        <v>11816.672921607391</v>
      </c>
      <c r="D308" s="289">
        <f>IF(ISNUMBER(D281)=TRUE,IF(D281&gt;0,D281/NAgni!D$57*100,"n.a."),"n.a.")</f>
        <v>11416.434529446176</v>
      </c>
      <c r="E308" s="289">
        <f>IF(ISNUMBER(E281)=TRUE,IF(E281&gt;0,E281/NAgni!E$57*100,"n.a."),"n.a.")</f>
        <v>11992.541802079117</v>
      </c>
      <c r="F308" s="289">
        <f>IF(ISNUMBER(F281)=TRUE,IF(F281&gt;0,F281/NAgni!F$57*100,"n.a."),"n.a.")</f>
        <v>12637.993671719445</v>
      </c>
      <c r="G308" s="289">
        <f>IF(ISNUMBER(G281)=TRUE,IF(G281&gt;0,G281/NAgni!G$57*100,"n.a."),"n.a.")</f>
        <v>13310.881370480816</v>
      </c>
      <c r="H308" s="289">
        <f>IF(ISNUMBER(H281)=TRUE,IF(H281&gt;0,H281/NAgni!H$57*100,"n.a."),"n.a.")</f>
        <v>12135.681241893588</v>
      </c>
      <c r="I308" s="289">
        <f>IF(ISNUMBER(I281)=TRUE,IF(I281&gt;0,I281/NAgni!I$57*100,"n.a."),"n.a.")</f>
        <v>11461.181828426212</v>
      </c>
      <c r="J308" s="289">
        <f>IF(ISNUMBER(J281)=TRUE,IF(J281&gt;0,J281/NAgni!J$57*100,"n.a."),"n.a.")</f>
        <v>10877.081858633355</v>
      </c>
      <c r="K308" s="289">
        <f>IF(ISNUMBER(K281)=TRUE,IF(K281&gt;0,K281/NAgni!K$57*100,"n.a."),"n.a.")</f>
        <v>10010.081980562769</v>
      </c>
      <c r="L308" s="289">
        <f>IF(ISNUMBER(L281)=TRUE,IF(L281&gt;0,L281/NAgni!L$57*100,"n.a."),"n.a.")</f>
        <v>9656.7199633263863</v>
      </c>
      <c r="M308" s="289">
        <f>IF(ISNUMBER(M281)=TRUE,IF(M281&gt;0,M281/NAgni!M$57*100,"n.a."),"n.a.")</f>
        <v>10008.973127188881</v>
      </c>
      <c r="N308" s="289">
        <f>IF(ISNUMBER(N281)=TRUE,IF(N281&gt;0,N281/NAgni!N$57*100,"n.a."),"n.a.")</f>
        <v>10140.026200178008</v>
      </c>
      <c r="O308" s="289">
        <f>IF(ISNUMBER(O281)=TRUE,IF(O281&gt;0,O281/NAgni!O$57*100,"n.a."),"n.a.")</f>
        <v>9491.1243970527066</v>
      </c>
      <c r="P308" s="289">
        <f>IF(ISNUMBER(P281)=TRUE,IF(P281&gt;0,P281/NAgni!P$57*100,"n.a."),"n.a.")</f>
        <v>9599.464531755184</v>
      </c>
      <c r="Q308" s="289">
        <f>IF(ISNUMBER(Q281)=TRUE,IF(Q281&gt;0,Q281/NAgni!Q$57*100,"n.a."),"n.a.")</f>
        <v>9411.7880008628272</v>
      </c>
      <c r="R308" s="289">
        <f>IF(ISNUMBER(R281)=TRUE,IF(R281&gt;0,R281/NAgni!R$57*100,"n.a."),"n.a.")</f>
        <v>9680.5595566484917</v>
      </c>
      <c r="S308" s="289">
        <f>IF(ISNUMBER(S281)=TRUE,IF(S281&gt;0,S281/NAgni!S$57*100,"n.a."),"n.a.")</f>
        <v>10570.325836313274</v>
      </c>
      <c r="T308" s="289">
        <f>IF(ISNUMBER(T281)=TRUE,IF(T281&gt;0,T281/NAgni!T$57*100,"n.a."),"n.a.")</f>
        <v>10701.565394674286</v>
      </c>
      <c r="U308" s="289">
        <f>IF(ISNUMBER(U281)=TRUE,IF(U281&gt;0,U281/NAgni!U$57*100,"n.a."),"n.a.")</f>
        <v>11235.917494134619</v>
      </c>
      <c r="V308" s="289">
        <f>IF(ISNUMBER(V281)=TRUE,IF(V281&gt;0,V281/NAgni!V$57*100,"n.a."),"n.a.")</f>
        <v>11506.507340641263</v>
      </c>
    </row>
    <row r="309" spans="1:22" x14ac:dyDescent="0.2">
      <c r="A309" s="1" t="s">
        <v>28</v>
      </c>
      <c r="B309" t="s">
        <v>281</v>
      </c>
      <c r="C309" s="289">
        <f>IF(ISNUMBER(C282)=TRUE,IF(C282&gt;0,C282/NAgni!C$57*100,"n.a."),"n.a.")</f>
        <v>8921.489386432113</v>
      </c>
      <c r="D309" s="289">
        <f>IF(ISNUMBER(D282)=TRUE,IF(D282&gt;0,D282/NAgni!D$57*100,"n.a."),"n.a.")</f>
        <v>8535.0261926915737</v>
      </c>
      <c r="E309" s="289">
        <f>IF(ISNUMBER(E282)=TRUE,IF(E282&gt;0,E282/NAgni!E$57*100,"n.a."),"n.a.")</f>
        <v>7731.5034850311904</v>
      </c>
      <c r="F309" s="289">
        <f>IF(ISNUMBER(F282)=TRUE,IF(F282&gt;0,F282/NAgni!F$57*100,"n.a."),"n.a.")</f>
        <v>7173.6953514244133</v>
      </c>
      <c r="G309" s="289">
        <f>IF(ISNUMBER(G282)=TRUE,IF(G282&gt;0,G282/NAgni!G$57*100,"n.a."),"n.a.")</f>
        <v>7609.8310649888035</v>
      </c>
      <c r="H309" s="289">
        <f>IF(ISNUMBER(H282)=TRUE,IF(H282&gt;0,H282/NAgni!H$57*100,"n.a."),"n.a.")</f>
        <v>7252.5729701948703</v>
      </c>
      <c r="I309" s="289">
        <f>IF(ISNUMBER(I282)=TRUE,IF(I282&gt;0,I282/NAgni!I$57*100,"n.a."),"n.a.")</f>
        <v>7408.1414426737456</v>
      </c>
      <c r="J309" s="289">
        <f>IF(ISNUMBER(J282)=TRUE,IF(J282&gt;0,J282/NAgni!J$57*100,"n.a."),"n.a.")</f>
        <v>7503.8822619986749</v>
      </c>
      <c r="K309" s="289">
        <f>IF(ISNUMBER(K282)=TRUE,IF(K282&gt;0,K282/NAgni!K$57*100,"n.a."),"n.a.")</f>
        <v>7278.2641114767803</v>
      </c>
      <c r="L309" s="289">
        <f>IF(ISNUMBER(L282)=TRUE,IF(L282&gt;0,L282/NAgni!L$57*100,"n.a."),"n.a.")</f>
        <v>7322.2801715550677</v>
      </c>
      <c r="M309" s="289">
        <f>IF(ISNUMBER(M282)=TRUE,IF(M282&gt;0,M282/NAgni!M$57*100,"n.a."),"n.a.")</f>
        <v>7248.6396259573594</v>
      </c>
      <c r="N309" s="289">
        <f>IF(ISNUMBER(N282)=TRUE,IF(N282&gt;0,N282/NAgni!N$57*100,"n.a."),"n.a.")</f>
        <v>7560.4470597962218</v>
      </c>
      <c r="O309" s="289">
        <f>IF(ISNUMBER(O282)=TRUE,IF(O282&gt;0,O282/NAgni!O$57*100,"n.a."),"n.a.")</f>
        <v>7633.8777057362886</v>
      </c>
      <c r="P309" s="289">
        <f>IF(ISNUMBER(P282)=TRUE,IF(P282&gt;0,P282/NAgni!P$57*100,"n.a."),"n.a.")</f>
        <v>7402.5846185160563</v>
      </c>
      <c r="Q309" s="289">
        <f>IF(ISNUMBER(Q282)=TRUE,IF(Q282&gt;0,Q282/NAgni!Q$57*100,"n.a."),"n.a.")</f>
        <v>7869.3341278760245</v>
      </c>
      <c r="R309" s="289">
        <f>IF(ISNUMBER(R282)=TRUE,IF(R282&gt;0,R282/NAgni!R$57*100,"n.a."),"n.a.")</f>
        <v>8678.5680474630462</v>
      </c>
      <c r="S309" s="289">
        <f>IF(ISNUMBER(S282)=TRUE,IF(S282&gt;0,S282/NAgni!S$57*100,"n.a."),"n.a.")</f>
        <v>9227.0558533106141</v>
      </c>
      <c r="T309" s="289">
        <f>IF(ISNUMBER(T282)=TRUE,IF(T282&gt;0,T282/NAgni!T$57*100,"n.a."),"n.a.")</f>
        <v>9209.8233045726392</v>
      </c>
      <c r="U309" s="289">
        <f>IF(ISNUMBER(U282)=TRUE,IF(U282&gt;0,U282/NAgni!U$57*100,"n.a."),"n.a.")</f>
        <v>8777.0290431790836</v>
      </c>
      <c r="V309" s="289">
        <f>IF(ISNUMBER(V282)=TRUE,IF(V282&gt;0,V282/NAgni!V$57*100,"n.a."),"n.a.")</f>
        <v>8592.9973569652702</v>
      </c>
    </row>
    <row r="310" spans="1:22" x14ac:dyDescent="0.2">
      <c r="A310" s="1" t="s">
        <v>29</v>
      </c>
      <c r="B310" t="s">
        <v>282</v>
      </c>
      <c r="C310" s="289">
        <f>IF(ISNUMBER(C283)=TRUE,IF(C283&gt;0,C283/NAgni!C$57*100,"n.a."),"n.a.")</f>
        <v>13322.46323792773</v>
      </c>
      <c r="D310" s="289">
        <f>IF(ISNUMBER(D283)=TRUE,IF(D283&gt;0,D283/NAgni!D$57*100,"n.a."),"n.a.")</f>
        <v>13748.425144076877</v>
      </c>
      <c r="E310" s="289">
        <f>IF(ISNUMBER(E283)=TRUE,IF(E283&gt;0,E283/NAgni!E$57*100,"n.a."),"n.a.")</f>
        <v>14913.691922202017</v>
      </c>
      <c r="F310" s="289">
        <f>IF(ISNUMBER(F283)=TRUE,IF(F283&gt;0,F283/NAgni!F$57*100,"n.a."),"n.a.")</f>
        <v>17868.433218229991</v>
      </c>
      <c r="G310" s="289">
        <f>IF(ISNUMBER(G283)=TRUE,IF(G283&gt;0,G283/NAgni!G$57*100,"n.a."),"n.a.")</f>
        <v>17108.408823181675</v>
      </c>
      <c r="H310" s="289">
        <f>IF(ISNUMBER(H283)=TRUE,IF(H283&gt;0,H283/NAgni!H$57*100,"n.a."),"n.a.")</f>
        <v>14968.713828303677</v>
      </c>
      <c r="I310" s="289">
        <f>IF(ISNUMBER(I283)=TRUE,IF(I283&gt;0,I283/NAgni!I$57*100,"n.a."),"n.a.")</f>
        <v>13940.277389934994</v>
      </c>
      <c r="J310" s="289">
        <f>IF(ISNUMBER(J283)=TRUE,IF(J283&gt;0,J283/NAgni!J$57*100,"n.a."),"n.a.")</f>
        <v>12821.423299104228</v>
      </c>
      <c r="K310" s="289">
        <f>IF(ISNUMBER(K283)=TRUE,IF(K283&gt;0,K283/NAgni!K$57*100,"n.a."),"n.a.")</f>
        <v>9768.5814980155337</v>
      </c>
      <c r="L310" s="289">
        <f>IF(ISNUMBER(L283)=TRUE,IF(L283&gt;0,L283/NAgni!L$57*100,"n.a."),"n.a.")</f>
        <v>7630.4570021926038</v>
      </c>
      <c r="M310" s="289">
        <f>IF(ISNUMBER(M283)=TRUE,IF(M283&gt;0,M283/NAgni!M$57*100,"n.a."),"n.a.")</f>
        <v>8076.1215772600108</v>
      </c>
      <c r="N310" s="289">
        <f>IF(ISNUMBER(N283)=TRUE,IF(N283&gt;0,N283/NAgni!N$57*100,"n.a."),"n.a.")</f>
        <v>7937.1553654857362</v>
      </c>
      <c r="O310" s="289">
        <f>IF(ISNUMBER(O283)=TRUE,IF(O283&gt;0,O283/NAgni!O$57*100,"n.a."),"n.a.")</f>
        <v>8165.0600423010728</v>
      </c>
      <c r="P310" s="289">
        <f>IF(ISNUMBER(P283)=TRUE,IF(P283&gt;0,P283/NAgni!P$57*100,"n.a."),"n.a.")</f>
        <v>8302.897795675708</v>
      </c>
      <c r="Q310" s="289">
        <f>IF(ISNUMBER(Q283)=TRUE,IF(Q283&gt;0,Q283/NAgni!Q$57*100,"n.a."),"n.a.")</f>
        <v>8850.6588491468101</v>
      </c>
      <c r="R310" s="289">
        <f>IF(ISNUMBER(R283)=TRUE,IF(R283&gt;0,R283/NAgni!R$57*100,"n.a."),"n.a.")</f>
        <v>9261.6736790806262</v>
      </c>
      <c r="S310" s="289">
        <f>IF(ISNUMBER(S283)=TRUE,IF(S283&gt;0,S283/NAgni!S$57*100,"n.a."),"n.a.")</f>
        <v>10540.653666854298</v>
      </c>
      <c r="T310" s="289">
        <f>IF(ISNUMBER(T283)=TRUE,IF(T283&gt;0,T283/NAgni!T$57*100,"n.a."),"n.a.")</f>
        <v>12982.664098019046</v>
      </c>
      <c r="U310" s="289">
        <f>IF(ISNUMBER(U283)=TRUE,IF(U283&gt;0,U283/NAgni!U$57*100,"n.a."),"n.a.")</f>
        <v>14851.434814702456</v>
      </c>
      <c r="V310" s="289">
        <f>IF(ISNUMBER(V283)=TRUE,IF(V283&gt;0,V283/NAgni!V$57*100,"n.a."),"n.a.")</f>
        <v>15687.296270860968</v>
      </c>
    </row>
    <row r="311" spans="1:22" x14ac:dyDescent="0.2">
      <c r="A311" s="1" t="s">
        <v>31</v>
      </c>
      <c r="B311" t="s">
        <v>310</v>
      </c>
      <c r="C311" s="289">
        <f>IF(ISNUMBER(C284)=TRUE,IF(C284&gt;0,C284/NAgni!C$57*100,"n.a."),"n.a.")</f>
        <v>26529.877996183484</v>
      </c>
      <c r="D311" s="289">
        <f>IF(ISNUMBER(D284)=TRUE,IF(D284&gt;0,D284/NAgni!D$57*100,"n.a."),"n.a.")</f>
        <v>21670.129239728063</v>
      </c>
      <c r="E311" s="289">
        <f>IF(ISNUMBER(E284)=TRUE,IF(E284&gt;0,E284/NAgni!E$57*100,"n.a."),"n.a.")</f>
        <v>14910.84937257435</v>
      </c>
      <c r="F311" s="289">
        <f>IF(ISNUMBER(F284)=TRUE,IF(F284&gt;0,F284/NAgni!F$57*100,"n.a."),"n.a.")</f>
        <v>17997.401840982075</v>
      </c>
      <c r="G311" s="289">
        <f>IF(ISNUMBER(G284)=TRUE,IF(G284&gt;0,G284/NAgni!G$57*100,"n.a."),"n.a.")</f>
        <v>20191.373695345366</v>
      </c>
      <c r="H311" s="289">
        <f>IF(ISNUMBER(H284)=TRUE,IF(H284&gt;0,H284/NAgni!H$57*100,"n.a."),"n.a.")</f>
        <v>21063.608930726568</v>
      </c>
      <c r="I311" s="289">
        <f>IF(ISNUMBER(I284)=TRUE,IF(I284&gt;0,I284/NAgni!I$57*100,"n.a."),"n.a.")</f>
        <v>20527.805742421137</v>
      </c>
      <c r="J311" s="289">
        <f>IF(ISNUMBER(J284)=TRUE,IF(J284&gt;0,J284/NAgni!J$57*100,"n.a."),"n.a.")</f>
        <v>20154.596636838211</v>
      </c>
      <c r="K311" s="289">
        <f>IF(ISNUMBER(K284)=TRUE,IF(K284&gt;0,K284/NAgni!K$57*100,"n.a."),"n.a.")</f>
        <v>22284.169824213153</v>
      </c>
      <c r="L311" s="289">
        <f>IF(ISNUMBER(L284)=TRUE,IF(L284&gt;0,L284/NAgni!L$57*100,"n.a."),"n.a.")</f>
        <v>22622.264245291943</v>
      </c>
      <c r="M311" s="289">
        <f>IF(ISNUMBER(M284)=TRUE,IF(M284&gt;0,M284/NAgni!M$57*100,"n.a."),"n.a.")</f>
        <v>25232.994086003553</v>
      </c>
      <c r="N311" s="289">
        <f>IF(ISNUMBER(N284)=TRUE,IF(N284&gt;0,N284/NAgni!N$57*100,"n.a."),"n.a.")</f>
        <v>27444.3338704614</v>
      </c>
      <c r="O311" s="289">
        <f>IF(ISNUMBER(O284)=TRUE,IF(O284&gt;0,O284/NAgni!O$57*100,"n.a."),"n.a.")</f>
        <v>27600.862942360545</v>
      </c>
      <c r="P311" s="289">
        <f>IF(ISNUMBER(P284)=TRUE,IF(P284&gt;0,P284/NAgni!P$57*100,"n.a."),"n.a.")</f>
        <v>16262.442996266287</v>
      </c>
      <c r="Q311" s="289">
        <f>IF(ISNUMBER(Q284)=TRUE,IF(Q284&gt;0,Q284/NAgni!Q$57*100,"n.a."),"n.a.")</f>
        <v>17008.932946811288</v>
      </c>
      <c r="R311" s="289">
        <f>IF(ISNUMBER(R284)=TRUE,IF(R284&gt;0,R284/NAgni!R$57*100,"n.a."),"n.a.")</f>
        <v>19667.051513140887</v>
      </c>
      <c r="S311" s="289">
        <f>IF(ISNUMBER(S284)=TRUE,IF(S284&gt;0,S284/NAgni!S$57*100,"n.a."),"n.a.")</f>
        <v>20200.917981073489</v>
      </c>
      <c r="T311" s="289">
        <f>IF(ISNUMBER(T284)=TRUE,IF(T284&gt;0,T284/NAgni!T$57*100,"n.a."),"n.a.")</f>
        <v>22263.222148085944</v>
      </c>
      <c r="U311" s="289">
        <f>IF(ISNUMBER(U284)=TRUE,IF(U284&gt;0,U284/NAgni!U$57*100,"n.a."),"n.a.")</f>
        <v>19434.572807732126</v>
      </c>
      <c r="V311" s="289">
        <f>IF(ISNUMBER(V284)=TRUE,IF(V284&gt;0,V284/NAgni!V$57*100,"n.a."),"n.a.")</f>
        <v>12762.705639728383</v>
      </c>
    </row>
    <row r="312" spans="1:22" x14ac:dyDescent="0.2">
      <c r="A312" s="1" t="s">
        <v>32</v>
      </c>
      <c r="B312" t="s">
        <v>283</v>
      </c>
      <c r="C312" s="289">
        <f>IF(ISNUMBER(C285)=TRUE,IF(C285&gt;0,C285/NAgni!C$57*100,"n.a."),"n.a.")</f>
        <v>7102.8451231359568</v>
      </c>
      <c r="D312" s="289">
        <f>IF(ISNUMBER(D285)=TRUE,IF(D285&gt;0,D285/NAgni!D$57*100,"n.a."),"n.a.")</f>
        <v>7851.9459633530059</v>
      </c>
      <c r="E312" s="289">
        <f>IF(ISNUMBER(E285)=TRUE,IF(E285&gt;0,E285/NAgni!E$57*100,"n.a."),"n.a.")</f>
        <v>7380.0455094130184</v>
      </c>
      <c r="F312" s="289">
        <f>IF(ISNUMBER(F285)=TRUE,IF(F285&gt;0,F285/NAgni!F$57*100,"n.a."),"n.a.")</f>
        <v>7458.8584376219087</v>
      </c>
      <c r="G312" s="289">
        <f>IF(ISNUMBER(G285)=TRUE,IF(G285&gt;0,G285/NAgni!G$57*100,"n.a."),"n.a.")</f>
        <v>7524.2882539348957</v>
      </c>
      <c r="H312" s="289">
        <f>IF(ISNUMBER(H285)=TRUE,IF(H285&gt;0,H285/NAgni!H$57*100,"n.a."),"n.a.")</f>
        <v>7014.4609434245167</v>
      </c>
      <c r="I312" s="289">
        <f>IF(ISNUMBER(I285)=TRUE,IF(I285&gt;0,I285/NAgni!I$57*100,"n.a."),"n.a.")</f>
        <v>6650.8341627211566</v>
      </c>
      <c r="J312" s="289">
        <f>IF(ISNUMBER(J285)=TRUE,IF(J285&gt;0,J285/NAgni!J$57*100,"n.a."),"n.a.")</f>
        <v>6812.5344965638351</v>
      </c>
      <c r="K312" s="289">
        <f>IF(ISNUMBER(K285)=TRUE,IF(K285&gt;0,K285/NAgni!K$57*100,"n.a."),"n.a.")</f>
        <v>7156.7944723422952</v>
      </c>
      <c r="L312" s="289">
        <f>IF(ISNUMBER(L285)=TRUE,IF(L285&gt;0,L285/NAgni!L$57*100,"n.a."),"n.a.")</f>
        <v>6744.8774876638681</v>
      </c>
      <c r="M312" s="289">
        <f>IF(ISNUMBER(M285)=TRUE,IF(M285&gt;0,M285/NAgni!M$57*100,"n.a."),"n.a.")</f>
        <v>6245.986645314033</v>
      </c>
      <c r="N312" s="289">
        <f>IF(ISNUMBER(N285)=TRUE,IF(N285&gt;0,N285/NAgni!N$57*100,"n.a."),"n.a.")</f>
        <v>5968.232653720007</v>
      </c>
      <c r="O312" s="289">
        <f>IF(ISNUMBER(O285)=TRUE,IF(O285&gt;0,O285/NAgni!O$57*100,"n.a."),"n.a.")</f>
        <v>5988.6210823451338</v>
      </c>
      <c r="P312" s="289">
        <f>IF(ISNUMBER(P285)=TRUE,IF(P285&gt;0,P285/NAgni!P$57*100,"n.a."),"n.a.")</f>
        <v>7482.2477880037713</v>
      </c>
      <c r="Q312" s="289">
        <f>IF(ISNUMBER(Q285)=TRUE,IF(Q285&gt;0,Q285/NAgni!Q$57*100,"n.a."),"n.a.")</f>
        <v>7598.8346585448926</v>
      </c>
      <c r="R312" s="289">
        <f>IF(ISNUMBER(R285)=TRUE,IF(R285&gt;0,R285/NAgni!R$57*100,"n.a."),"n.a.")</f>
        <v>7397.0568281706865</v>
      </c>
      <c r="S312" s="289">
        <f>IF(ISNUMBER(S285)=TRUE,IF(S285&gt;0,S285/NAgni!S$57*100,"n.a."),"n.a.")</f>
        <v>8390.984002895415</v>
      </c>
      <c r="T312" s="289">
        <f>IF(ISNUMBER(T285)=TRUE,IF(T285&gt;0,T285/NAgni!T$57*100,"n.a."),"n.a.")</f>
        <v>8539.9515712340253</v>
      </c>
      <c r="U312" s="289">
        <f>IF(ISNUMBER(U285)=TRUE,IF(U285&gt;0,U285/NAgni!U$57*100,"n.a."),"n.a.")</f>
        <v>7405.6456694405288</v>
      </c>
      <c r="V312" s="289">
        <f>IF(ISNUMBER(V285)=TRUE,IF(V285&gt;0,V285/NAgni!V$57*100,"n.a."),"n.a.")</f>
        <v>7822.7479534327404</v>
      </c>
    </row>
    <row r="313" spans="1:22" x14ac:dyDescent="0.2">
      <c r="A313" s="1" t="s">
        <v>34</v>
      </c>
      <c r="B313" s="54" t="s">
        <v>284</v>
      </c>
      <c r="C313" s="289">
        <f>IF(ISNUMBER(C286)=TRUE,IF(C286&gt;0,C286/NAgni!C$57*100,"n.a."),"n.a.")</f>
        <v>10283.618640851246</v>
      </c>
      <c r="D313" s="289">
        <f>IF(ISNUMBER(D286)=TRUE,IF(D286&gt;0,D286/NAgni!D$57*100,"n.a."),"n.a.")</f>
        <v>11287.282025849012</v>
      </c>
      <c r="E313" s="289">
        <f>IF(ISNUMBER(E286)=TRUE,IF(E286&gt;0,E286/NAgni!E$57*100,"n.a."),"n.a.")</f>
        <v>13274.914385555308</v>
      </c>
      <c r="F313" s="289">
        <f>IF(ISNUMBER(F286)=TRUE,IF(F286&gt;0,F286/NAgni!F$57*100,"n.a."),"n.a.")</f>
        <v>16957.002590645217</v>
      </c>
      <c r="G313" s="289">
        <f>IF(ISNUMBER(G286)=TRUE,IF(G286&gt;0,G286/NAgni!G$57*100,"n.a."),"n.a.")</f>
        <v>17063.04528086125</v>
      </c>
      <c r="H313" s="289">
        <f>IF(ISNUMBER(H286)=TRUE,IF(H286&gt;0,H286/NAgni!H$57*100,"n.a."),"n.a.")</f>
        <v>18489.654637264997</v>
      </c>
      <c r="I313" s="289">
        <f>IF(ISNUMBER(I286)=TRUE,IF(I286&gt;0,I286/NAgni!I$57*100,"n.a."),"n.a.")</f>
        <v>18577.172502741432</v>
      </c>
      <c r="J313" s="289">
        <f>IF(ISNUMBER(J286)=TRUE,IF(J286&gt;0,J286/NAgni!J$57*100,"n.a."),"n.a.")</f>
        <v>19508.363368716011</v>
      </c>
      <c r="K313" s="289">
        <f>IF(ISNUMBER(K286)=TRUE,IF(K286&gt;0,K286/NAgni!K$57*100,"n.a."),"n.a.")</f>
        <v>24136.143963973853</v>
      </c>
      <c r="L313" s="289">
        <f>IF(ISNUMBER(L286)=TRUE,IF(L286&gt;0,L286/NAgni!L$57*100,"n.a."),"n.a.")</f>
        <v>16215.486126581547</v>
      </c>
      <c r="M313" s="289">
        <f>IF(ISNUMBER(M286)=TRUE,IF(M286&gt;0,M286/NAgni!M$57*100,"n.a."),"n.a.")</f>
        <v>15049.954886823571</v>
      </c>
      <c r="N313" s="289">
        <f>IF(ISNUMBER(N286)=TRUE,IF(N286&gt;0,N286/NAgni!N$57*100,"n.a."),"n.a.")</f>
        <v>14322.72582477275</v>
      </c>
      <c r="O313" s="289">
        <f>IF(ISNUMBER(O286)=TRUE,IF(O286&gt;0,O286/NAgni!O$57*100,"n.a."),"n.a.")</f>
        <v>14091.094503046756</v>
      </c>
      <c r="P313" s="289">
        <f>IF(ISNUMBER(P286)=TRUE,IF(P286&gt;0,P286/NAgni!P$57*100,"n.a."),"n.a.")</f>
        <v>13243.750802313758</v>
      </c>
      <c r="Q313" s="289">
        <f>IF(ISNUMBER(Q286)=TRUE,IF(Q286&gt;0,Q286/NAgni!Q$57*100,"n.a."),"n.a.")</f>
        <v>11561.832309030484</v>
      </c>
      <c r="R313" s="289">
        <f>IF(ISNUMBER(R286)=TRUE,IF(R286&gt;0,R286/NAgni!R$57*100,"n.a."),"n.a.")</f>
        <v>13042.387060700597</v>
      </c>
      <c r="S313" s="289">
        <f>IF(ISNUMBER(S286)=TRUE,IF(S286&gt;0,S286/NAgni!S$57*100,"n.a."),"n.a.")</f>
        <v>13872.979076946718</v>
      </c>
      <c r="T313" s="289">
        <f>IF(ISNUMBER(T286)=TRUE,IF(T286&gt;0,T286/NAgni!T$57*100,"n.a."),"n.a.")</f>
        <v>14199.135248101453</v>
      </c>
      <c r="U313" s="289">
        <f>IF(ISNUMBER(U286)=TRUE,IF(U286&gt;0,U286/NAgni!U$57*100,"n.a."),"n.a.")</f>
        <v>14371.586489782596</v>
      </c>
      <c r="V313" s="289">
        <f>IF(ISNUMBER(V286)=TRUE,IF(V286&gt;0,V286/NAgni!V$57*100,"n.a."),"n.a.")</f>
        <v>13467.03688905657</v>
      </c>
    </row>
    <row r="314" spans="1:22" x14ac:dyDescent="0.2">
      <c r="A314" s="1" t="s">
        <v>36</v>
      </c>
      <c r="B314" s="54" t="s">
        <v>285</v>
      </c>
      <c r="C314" s="289">
        <f>IF(ISNUMBER(C287)=TRUE,IF(C287&gt;0,C287/NAgni!C$57*100,"n.a."),"n.a.")</f>
        <v>6947.6092927139052</v>
      </c>
      <c r="D314" s="289">
        <f>IF(ISNUMBER(D287)=TRUE,IF(D287&gt;0,D287/NAgni!D$57*100,"n.a."),"n.a.")</f>
        <v>6064.4129633410494</v>
      </c>
      <c r="E314" s="289">
        <f>IF(ISNUMBER(E287)=TRUE,IF(E287&gt;0,E287/NAgni!E$57*100,"n.a."),"n.a.")</f>
        <v>6475.2779799902355</v>
      </c>
      <c r="F314" s="289">
        <f>IF(ISNUMBER(F287)=TRUE,IF(F287&gt;0,F287/NAgni!F$57*100,"n.a."),"n.a.")</f>
        <v>5882.0287013975758</v>
      </c>
      <c r="G314" s="289">
        <f>IF(ISNUMBER(G287)=TRUE,IF(G287&gt;0,G287/NAgni!G$57*100,"n.a."),"n.a.")</f>
        <v>5772.1868302406519</v>
      </c>
      <c r="H314" s="289">
        <f>IF(ISNUMBER(H287)=TRUE,IF(H287&gt;0,H287/NAgni!H$57*100,"n.a."),"n.a.")</f>
        <v>5693.7345744596096</v>
      </c>
      <c r="I314" s="289">
        <f>IF(ISNUMBER(I287)=TRUE,IF(I287&gt;0,I287/NAgni!I$57*100,"n.a."),"n.a.")</f>
        <v>5161.1322921389374</v>
      </c>
      <c r="J314" s="289">
        <f>IF(ISNUMBER(J287)=TRUE,IF(J287&gt;0,J287/NAgni!J$57*100,"n.a."),"n.a.")</f>
        <v>5240.6215500409553</v>
      </c>
      <c r="K314" s="289">
        <f>IF(ISNUMBER(K287)=TRUE,IF(K287&gt;0,K287/NAgni!K$57*100,"n.a."),"n.a.")</f>
        <v>4285.1916103061276</v>
      </c>
      <c r="L314" s="289">
        <f>IF(ISNUMBER(L287)=TRUE,IF(L287&gt;0,L287/NAgni!L$57*100,"n.a."),"n.a.")</f>
        <v>4174.3008384386176</v>
      </c>
      <c r="M314" s="289">
        <f>IF(ISNUMBER(M287)=TRUE,IF(M287&gt;0,M287/NAgni!M$57*100,"n.a."),"n.a.")</f>
        <v>4497.853790393383</v>
      </c>
      <c r="N314" s="289">
        <f>IF(ISNUMBER(N287)=TRUE,IF(N287&gt;0,N287/NAgni!N$57*100,"n.a."),"n.a.")</f>
        <v>5295.0489700057442</v>
      </c>
      <c r="O314" s="289">
        <f>IF(ISNUMBER(O287)=TRUE,IF(O287&gt;0,O287/NAgni!O$57*100,"n.a."),"n.a.")</f>
        <v>6297.7864718007067</v>
      </c>
      <c r="P314" s="289">
        <f>IF(ISNUMBER(P287)=TRUE,IF(P287&gt;0,P287/NAgni!P$57*100,"n.a."),"n.a.")</f>
        <v>6201.1068364303883</v>
      </c>
      <c r="Q314" s="289">
        <f>IF(ISNUMBER(Q287)=TRUE,IF(Q287&gt;0,Q287/NAgni!Q$57*100,"n.a."),"n.a.")</f>
        <v>6514.2698047201793</v>
      </c>
      <c r="R314" s="289">
        <f>IF(ISNUMBER(R287)=TRUE,IF(R287&gt;0,R287/NAgni!R$57*100,"n.a."),"n.a.")</f>
        <v>6440.790736807121</v>
      </c>
      <c r="S314" s="289">
        <f>IF(ISNUMBER(S287)=TRUE,IF(S287&gt;0,S287/NAgni!S$57*100,"n.a."),"n.a.")</f>
        <v>6682.9389118796016</v>
      </c>
      <c r="T314" s="289">
        <f>IF(ISNUMBER(T287)=TRUE,IF(T287&gt;0,T287/NAgni!T$57*100,"n.a."),"n.a.")</f>
        <v>6457.0805718422835</v>
      </c>
      <c r="U314" s="289">
        <f>IF(ISNUMBER(U287)=TRUE,IF(U287&gt;0,U287/NAgni!U$57*100,"n.a."),"n.a.")</f>
        <v>6597.897024651239</v>
      </c>
      <c r="V314" s="289">
        <f>IF(ISNUMBER(V287)=TRUE,IF(V287&gt;0,V287/NAgni!V$57*100,"n.a."),"n.a.")</f>
        <v>6262.8789510920396</v>
      </c>
    </row>
    <row r="315" spans="1:22" x14ac:dyDescent="0.2">
      <c r="A315" s="1" t="s">
        <v>37</v>
      </c>
      <c r="B315" t="s">
        <v>311</v>
      </c>
      <c r="C315" s="289">
        <f>IF(ISNUMBER(C288)=TRUE,IF(C288&gt;0,C288/NAgni!C$57*100,"n.a."),"n.a.")</f>
        <v>28966.001054223296</v>
      </c>
      <c r="D315" s="289">
        <f>IF(ISNUMBER(D288)=TRUE,IF(D288&gt;0,D288/NAgni!D$57*100,"n.a."),"n.a.")</f>
        <v>24583.989048299001</v>
      </c>
      <c r="E315" s="289">
        <f>IF(ISNUMBER(E288)=TRUE,IF(E288&gt;0,E288/NAgni!E$57*100,"n.a."),"n.a.")</f>
        <v>24266.189220656328</v>
      </c>
      <c r="F315" s="289">
        <f>IF(ISNUMBER(F288)=TRUE,IF(F288&gt;0,F288/NAgni!F$57*100,"n.a."),"n.a.")</f>
        <v>27247.438364199861</v>
      </c>
      <c r="G315" s="289">
        <f>IF(ISNUMBER(G288)=TRUE,IF(G288&gt;0,G288/NAgni!G$57*100,"n.a."),"n.a.")</f>
        <v>26426.480070222158</v>
      </c>
      <c r="H315" s="289">
        <f>IF(ISNUMBER(H288)=TRUE,IF(H288&gt;0,H288/NAgni!H$57*100,"n.a."),"n.a.")</f>
        <v>23157.92141191446</v>
      </c>
      <c r="I315" s="289">
        <f>IF(ISNUMBER(I288)=TRUE,IF(I288&gt;0,I288/NAgni!I$57*100,"n.a."),"n.a.")</f>
        <v>21538.392657483906</v>
      </c>
      <c r="J315" s="289">
        <f>IF(ISNUMBER(J288)=TRUE,IF(J288&gt;0,J288/NAgni!J$57*100,"n.a."),"n.a.")</f>
        <v>22367.253461278982</v>
      </c>
      <c r="K315" s="289">
        <f>IF(ISNUMBER(K288)=TRUE,IF(K288&gt;0,K288/NAgni!K$57*100,"n.a."),"n.a.")</f>
        <v>20786.763934693361</v>
      </c>
      <c r="L315" s="289">
        <f>IF(ISNUMBER(L288)=TRUE,IF(L288&gt;0,L288/NAgni!L$57*100,"n.a."),"n.a.")</f>
        <v>19279.073689161221</v>
      </c>
      <c r="M315" s="289">
        <f>IF(ISNUMBER(M288)=TRUE,IF(M288&gt;0,M288/NAgni!M$57*100,"n.a."),"n.a.")</f>
        <v>17789.867757355656</v>
      </c>
      <c r="N315" s="289">
        <f>IF(ISNUMBER(N288)=TRUE,IF(N288&gt;0,N288/NAgni!N$57*100,"n.a."),"n.a.")</f>
        <v>16726.349273914348</v>
      </c>
      <c r="O315" s="289">
        <f>IF(ISNUMBER(O288)=TRUE,IF(O288&gt;0,O288/NAgni!O$57*100,"n.a."),"n.a.")</f>
        <v>16655.971674443994</v>
      </c>
      <c r="P315" s="289">
        <f>IF(ISNUMBER(P288)=TRUE,IF(P288&gt;0,P288/NAgni!P$57*100,"n.a."),"n.a.")</f>
        <v>16358.679746066087</v>
      </c>
      <c r="Q315" s="289">
        <f>IF(ISNUMBER(Q288)=TRUE,IF(Q288&gt;0,Q288/NAgni!Q$57*100,"n.a."),"n.a.")</f>
        <v>18036.811427537181</v>
      </c>
      <c r="R315" s="289">
        <f>IF(ISNUMBER(R288)=TRUE,IF(R288&gt;0,R288/NAgni!R$57*100,"n.a."),"n.a.")</f>
        <v>18076.501363651587</v>
      </c>
      <c r="S315" s="289">
        <f>IF(ISNUMBER(S288)=TRUE,IF(S288&gt;0,S288/NAgni!S$57*100,"n.a."),"n.a.")</f>
        <v>18477.233591869797</v>
      </c>
      <c r="T315" s="289">
        <f>IF(ISNUMBER(T288)=TRUE,IF(T288&gt;0,T288/NAgni!T$57*100,"n.a."),"n.a.")</f>
        <v>18353.353364085357</v>
      </c>
      <c r="U315" s="289">
        <f>IF(ISNUMBER(U288)=TRUE,IF(U288&gt;0,U288/NAgni!U$57*100,"n.a."),"n.a.")</f>
        <v>18544.334498338321</v>
      </c>
      <c r="V315" s="289">
        <f>IF(ISNUMBER(V288)=TRUE,IF(V288&gt;0,V288/NAgni!V$57*100,"n.a."),"n.a.")</f>
        <v>18649.970326896309</v>
      </c>
    </row>
    <row r="316" spans="1:22" x14ac:dyDescent="0.2">
      <c r="A316" s="1" t="s">
        <v>38</v>
      </c>
      <c r="B316" t="s">
        <v>35</v>
      </c>
      <c r="C316" s="289">
        <f>IF(ISNUMBER(C289)=TRUE,IF(C289&gt;0,C289/NAgni!C$57*100,"n.a."),"n.a.")</f>
        <v>12755.763247120285</v>
      </c>
      <c r="D316" s="289">
        <f>IF(ISNUMBER(D289)=TRUE,IF(D289&gt;0,D289/NAgni!D$57*100,"n.a."),"n.a.")</f>
        <v>12709.806056881427</v>
      </c>
      <c r="E316" s="289">
        <f>IF(ISNUMBER(E289)=TRUE,IF(E289&gt;0,E289/NAgni!E$57*100,"n.a."),"n.a.")</f>
        <v>13660.760050954488</v>
      </c>
      <c r="F316" s="289">
        <f>IF(ISNUMBER(F289)=TRUE,IF(F289&gt;0,F289/NAgni!F$57*100,"n.a."),"n.a.")</f>
        <v>14334.665278426666</v>
      </c>
      <c r="G316" s="289">
        <f>IF(ISNUMBER(G289)=TRUE,IF(G289&gt;0,G289/NAgni!G$57*100,"n.a."),"n.a.")</f>
        <v>13184.942842020262</v>
      </c>
      <c r="H316" s="289">
        <f>IF(ISNUMBER(H289)=TRUE,IF(H289&gt;0,H289/NAgni!H$57*100,"n.a."),"n.a.")</f>
        <v>11534.904854429606</v>
      </c>
      <c r="I316" s="289">
        <f>IF(ISNUMBER(I289)=TRUE,IF(I289&gt;0,I289/NAgni!I$57*100,"n.a."),"n.a.")</f>
        <v>11071.143000152384</v>
      </c>
      <c r="J316" s="289">
        <f>IF(ISNUMBER(J289)=TRUE,IF(J289&gt;0,J289/NAgni!J$57*100,"n.a."),"n.a.")</f>
        <v>11460.109185754589</v>
      </c>
      <c r="K316" s="289">
        <f>IF(ISNUMBER(K289)=TRUE,IF(K289&gt;0,K289/NAgni!K$57*100,"n.a."),"n.a.")</f>
        <v>10226.381333567402</v>
      </c>
      <c r="L316" s="289">
        <f>IF(ISNUMBER(L289)=TRUE,IF(L289&gt;0,L289/NAgni!L$57*100,"n.a."),"n.a.")</f>
        <v>10324.423193178578</v>
      </c>
      <c r="M316" s="289">
        <f>IF(ISNUMBER(M289)=TRUE,IF(M289&gt;0,M289/NAgni!M$57*100,"n.a."),"n.a.")</f>
        <v>10719.250048359228</v>
      </c>
      <c r="N316" s="289">
        <f>IF(ISNUMBER(N289)=TRUE,IF(N289&gt;0,N289/NAgni!N$57*100,"n.a."),"n.a.")</f>
        <v>10663.089849334312</v>
      </c>
      <c r="O316" s="289">
        <f>IF(ISNUMBER(O289)=TRUE,IF(O289&gt;0,O289/NAgni!O$57*100,"n.a."),"n.a.")</f>
        <v>10726.455935165397</v>
      </c>
      <c r="P316" s="289">
        <f>IF(ISNUMBER(P289)=TRUE,IF(P289&gt;0,P289/NAgni!P$57*100,"n.a."),"n.a.")</f>
        <v>10580.620098008094</v>
      </c>
      <c r="Q316" s="289">
        <f>IF(ISNUMBER(Q289)=TRUE,IF(Q289&gt;0,Q289/NAgni!Q$57*100,"n.a."),"n.a.")</f>
        <v>10309.105678705571</v>
      </c>
      <c r="R316" s="289">
        <f>IF(ISNUMBER(R289)=TRUE,IF(R289&gt;0,R289/NAgni!R$57*100,"n.a."),"n.a.")</f>
        <v>10832.112557687989</v>
      </c>
      <c r="S316" s="289">
        <f>IF(ISNUMBER(S289)=TRUE,IF(S289&gt;0,S289/NAgni!S$57*100,"n.a."),"n.a.")</f>
        <v>10711.673788558988</v>
      </c>
      <c r="T316" s="289">
        <f>IF(ISNUMBER(T289)=TRUE,IF(T289&gt;0,T289/NAgni!T$57*100,"n.a."),"n.a.")</f>
        <v>11039.450613348929</v>
      </c>
      <c r="U316" s="289">
        <f>IF(ISNUMBER(U289)=TRUE,IF(U289&gt;0,U289/NAgni!U$57*100,"n.a."),"n.a.")</f>
        <v>11226.847739891844</v>
      </c>
      <c r="V316" s="289">
        <f>IF(ISNUMBER(V289)=TRUE,IF(V289&gt;0,V289/NAgni!V$57*100,"n.a."),"n.a.")</f>
        <v>10761.854703467094</v>
      </c>
    </row>
    <row r="317" spans="1:22" x14ac:dyDescent="0.2">
      <c r="A317" s="1" t="s">
        <v>40</v>
      </c>
      <c r="B317" t="s">
        <v>286</v>
      </c>
      <c r="C317" s="289">
        <f>IF(ISNUMBER(C290)=TRUE,IF(C290&gt;0,C290/NAgni!C$57*100,"n.a."),"n.a.")</f>
        <v>16267.159028060556</v>
      </c>
      <c r="D317" s="289">
        <f>IF(ISNUMBER(D290)=TRUE,IF(D290&gt;0,D290/NAgni!D$57*100,"n.a."),"n.a.")</f>
        <v>22531.075045617294</v>
      </c>
      <c r="E317" s="289">
        <f>IF(ISNUMBER(E290)=TRUE,IF(E290&gt;0,E290/NAgni!E$57*100,"n.a."),"n.a.")</f>
        <v>21240.926897854002</v>
      </c>
      <c r="F317" s="289">
        <f>IF(ISNUMBER(F290)=TRUE,IF(F290&gt;0,F290/NAgni!F$57*100,"n.a."),"n.a.")</f>
        <v>15710.664743233912</v>
      </c>
      <c r="G317" s="289">
        <f>IF(ISNUMBER(G290)=TRUE,IF(G290&gt;0,G290/NAgni!G$57*100,"n.a."),"n.a.")</f>
        <v>12767.773008867114</v>
      </c>
      <c r="H317" s="289">
        <f>IF(ISNUMBER(H290)=TRUE,IF(H290&gt;0,H290/NAgni!H$57*100,"n.a."),"n.a.")</f>
        <v>9159.3465829798333</v>
      </c>
      <c r="I317" s="289" t="str">
        <f>IF(ISNUMBER(I290)=TRUE,IF(I290&gt;0,I290/NAgni!I$57*100,"n.a."),"n.a.")</f>
        <v>n.a.</v>
      </c>
      <c r="J317" s="289">
        <f>IF(ISNUMBER(J290)=TRUE,IF(J290&gt;0,J290/NAgni!J$57*100,"n.a."),"n.a.")</f>
        <v>9105.6198339153689</v>
      </c>
      <c r="K317" s="289">
        <f>IF(ISNUMBER(K290)=TRUE,IF(K290&gt;0,K290/NAgni!K$57*100,"n.a."),"n.a.")</f>
        <v>8074.3551422408327</v>
      </c>
      <c r="L317" s="289" t="str">
        <f>IF(ISNUMBER(L290)=TRUE,IF(L290&gt;0,L290/NAgni!L$57*100,"n.a."),"n.a.")</f>
        <v>n.a.</v>
      </c>
      <c r="M317" s="289">
        <f>IF(ISNUMBER(M290)=TRUE,IF(M290&gt;0,M290/NAgni!M$57*100,"n.a."),"n.a.")</f>
        <v>10650.978112140418</v>
      </c>
      <c r="N317" s="289">
        <f>IF(ISNUMBER(N290)=TRUE,IF(N290&gt;0,N290/NAgni!N$57*100,"n.a."),"n.a.")</f>
        <v>11859.330045615228</v>
      </c>
      <c r="O317" s="289">
        <f>IF(ISNUMBER(O290)=TRUE,IF(O290&gt;0,O290/NAgni!O$57*100,"n.a."),"n.a.")</f>
        <v>10325.480760298971</v>
      </c>
      <c r="P317" s="289">
        <f>IF(ISNUMBER(P290)=TRUE,IF(P290&gt;0,P290/NAgni!P$57*100,"n.a."),"n.a.")</f>
        <v>8317.3230275949645</v>
      </c>
      <c r="Q317" s="289">
        <f>IF(ISNUMBER(Q290)=TRUE,IF(Q290&gt;0,Q290/NAgni!Q$57*100,"n.a."),"n.a.")</f>
        <v>9516.5495815456579</v>
      </c>
      <c r="R317" s="289">
        <f>IF(ISNUMBER(R290)=TRUE,IF(R290&gt;0,R290/NAgni!R$57*100,"n.a."),"n.a.")</f>
        <v>10536.864057688799</v>
      </c>
      <c r="S317" s="289">
        <f>IF(ISNUMBER(S290)=TRUE,IF(S290&gt;0,S290/NAgni!S$57*100,"n.a."),"n.a.")</f>
        <v>10473.053182877058</v>
      </c>
      <c r="T317" s="289">
        <f>IF(ISNUMBER(T290)=TRUE,IF(T290&gt;0,T290/NAgni!T$57*100,"n.a."),"n.a.")</f>
        <v>8851.6907881502993</v>
      </c>
      <c r="U317" s="289">
        <f>IF(ISNUMBER(U290)=TRUE,IF(U290&gt;0,U290/NAgni!U$57*100,"n.a."),"n.a.")</f>
        <v>11111.511892948331</v>
      </c>
      <c r="V317" s="289">
        <f>IF(ISNUMBER(V290)=TRUE,IF(V290&gt;0,V290/NAgni!V$57*100,"n.a."),"n.a.")</f>
        <v>13109.426019972139</v>
      </c>
    </row>
    <row r="318" spans="1:22" x14ac:dyDescent="0.2">
      <c r="A318" s="1" t="s">
        <v>287</v>
      </c>
      <c r="B318" t="s">
        <v>288</v>
      </c>
      <c r="C318" s="289">
        <f>IF(ISNUMBER(C291)=TRUE,IF(C291&gt;0,C291/NAgni!C$57*100,"n.a."),"n.a.")</f>
        <v>19593.489247662361</v>
      </c>
      <c r="D318" s="289">
        <f>IF(ISNUMBER(D291)=TRUE,IF(D291&gt;0,D291/NAgni!D$57*100,"n.a."),"n.a.")</f>
        <v>28250.374085185365</v>
      </c>
      <c r="E318" s="289">
        <f>IF(ISNUMBER(E291)=TRUE,IF(E291&gt;0,E291/NAgni!E$57*100,"n.a."),"n.a.")</f>
        <v>32430.923407064733</v>
      </c>
      <c r="F318" s="289">
        <f>IF(ISNUMBER(F291)=TRUE,IF(F291&gt;0,F291/NAgni!F$57*100,"n.a."),"n.a.")</f>
        <v>30303.689733425635</v>
      </c>
      <c r="G318" s="289">
        <f>IF(ISNUMBER(G291)=TRUE,IF(G291&gt;0,G291/NAgni!G$57*100,"n.a."),"n.a.")</f>
        <v>30203.706122719017</v>
      </c>
      <c r="H318" s="289">
        <f>IF(ISNUMBER(H291)=TRUE,IF(H291&gt;0,H291/NAgni!H$57*100,"n.a."),"n.a.")</f>
        <v>26212.03004858741</v>
      </c>
      <c r="I318" s="289">
        <f>IF(ISNUMBER(I291)=TRUE,IF(I291&gt;0,I291/NAgni!I$57*100,"n.a."),"n.a.")</f>
        <v>24592.028531267642</v>
      </c>
      <c r="J318" s="289">
        <f>IF(ISNUMBER(J291)=TRUE,IF(J291&gt;0,J291/NAgni!J$57*100,"n.a."),"n.a.")</f>
        <v>27795.980060095859</v>
      </c>
      <c r="K318" s="289">
        <f>IF(ISNUMBER(K291)=TRUE,IF(K291&gt;0,K291/NAgni!K$57*100,"n.a."),"n.a.")</f>
        <v>26862.193365048937</v>
      </c>
      <c r="L318" s="289">
        <f>IF(ISNUMBER(L291)=TRUE,IF(L291&gt;0,L291/NAgni!L$57*100,"n.a."),"n.a.")</f>
        <v>25474.085320279853</v>
      </c>
      <c r="M318" s="289">
        <f>IF(ISNUMBER(M291)=TRUE,IF(M291&gt;0,M291/NAgni!M$57*100,"n.a."),"n.a.")</f>
        <v>21026.661914219851</v>
      </c>
      <c r="N318" s="289">
        <f>IF(ISNUMBER(N291)=TRUE,IF(N291&gt;0,N291/NAgni!N$57*100,"n.a."),"n.a.")</f>
        <v>17775.012547136244</v>
      </c>
      <c r="O318" s="289">
        <f>IF(ISNUMBER(O291)=TRUE,IF(O291&gt;0,O291/NAgni!O$57*100,"n.a."),"n.a.")</f>
        <v>15234.613203661558</v>
      </c>
      <c r="P318" s="289">
        <f>IF(ISNUMBER(P291)=TRUE,IF(P291&gt;0,P291/NAgni!P$57*100,"n.a."),"n.a.")</f>
        <v>17493.945343833671</v>
      </c>
      <c r="Q318" s="289">
        <f>IF(ISNUMBER(Q291)=TRUE,IF(Q291&gt;0,Q291/NAgni!Q$57*100,"n.a."),"n.a.")</f>
        <v>15634.20971695719</v>
      </c>
      <c r="R318" s="289">
        <f>IF(ISNUMBER(R291)=TRUE,IF(R291&gt;0,R291/NAgni!R$57*100,"n.a."),"n.a.")</f>
        <v>14219.214441128221</v>
      </c>
      <c r="S318" s="289">
        <f>IF(ISNUMBER(S291)=TRUE,IF(S291&gt;0,S291/NAgni!S$57*100,"n.a."),"n.a.")</f>
        <v>13756.668479440088</v>
      </c>
      <c r="T318" s="289">
        <f>IF(ISNUMBER(T291)=TRUE,IF(T291&gt;0,T291/NAgni!T$57*100,"n.a."),"n.a.")</f>
        <v>11687.752276137022</v>
      </c>
      <c r="U318" s="289">
        <f>IF(ISNUMBER(U291)=TRUE,IF(U291&gt;0,U291/NAgni!U$57*100,"n.a."),"n.a.")</f>
        <v>10953.293691897941</v>
      </c>
      <c r="V318" s="289">
        <f>IF(ISNUMBER(V291)=TRUE,IF(V291&gt;0,V291/NAgni!V$57*100,"n.a."),"n.a.")</f>
        <v>11681.254733576832</v>
      </c>
    </row>
    <row r="319" spans="1:22" x14ac:dyDescent="0.2">
      <c r="A319" s="1" t="s">
        <v>289</v>
      </c>
      <c r="B319" t="s">
        <v>290</v>
      </c>
      <c r="C319" s="289">
        <f>IF(ISNUMBER(C292)=TRUE,IF(C292&gt;0,C292/NAgni!C$57*100,"n.a."),"n.a.")</f>
        <v>6158.7200923683749</v>
      </c>
      <c r="D319" s="289">
        <f>IF(ISNUMBER(D292)=TRUE,IF(D292&gt;0,D292/NAgni!D$57*100,"n.a."),"n.a.")</f>
        <v>5749.7581800115622</v>
      </c>
      <c r="E319" s="289">
        <f>IF(ISNUMBER(E292)=TRUE,IF(E292&gt;0,E292/NAgni!E$57*100,"n.a."),"n.a.")</f>
        <v>5613.7380087581259</v>
      </c>
      <c r="F319" s="289">
        <f>IF(ISNUMBER(F292)=TRUE,IF(F292&gt;0,F292/NAgni!F$57*100,"n.a."),"n.a.")</f>
        <v>5692.7664717745438</v>
      </c>
      <c r="G319" s="289">
        <f>IF(ISNUMBER(G292)=TRUE,IF(G292&gt;0,G292/NAgni!G$57*100,"n.a."),"n.a.")</f>
        <v>5117.1759109754903</v>
      </c>
      <c r="H319" s="289">
        <f>IF(ISNUMBER(H292)=TRUE,IF(H292&gt;0,H292/NAgni!H$57*100,"n.a."),"n.a.")</f>
        <v>5442.8404725772834</v>
      </c>
      <c r="I319" s="289">
        <f>IF(ISNUMBER(I292)=TRUE,IF(I292&gt;0,I292/NAgni!I$57*100,"n.a."),"n.a.")</f>
        <v>5585.0519091351762</v>
      </c>
      <c r="J319" s="289">
        <f>IF(ISNUMBER(J292)=TRUE,IF(J292&gt;0,J292/NAgni!J$57*100,"n.a."),"n.a.")</f>
        <v>5514.1994471563821</v>
      </c>
      <c r="K319" s="289">
        <f>IF(ISNUMBER(K292)=TRUE,IF(K292&gt;0,K292/NAgni!K$57*100,"n.a."),"n.a.")</f>
        <v>4770.5790580749526</v>
      </c>
      <c r="L319" s="289">
        <f>IF(ISNUMBER(L292)=TRUE,IF(L292&gt;0,L292/NAgni!L$57*100,"n.a."),"n.a.")</f>
        <v>4775.2428916611598</v>
      </c>
      <c r="M319" s="289">
        <f>IF(ISNUMBER(M292)=TRUE,IF(M292&gt;0,M292/NAgni!M$57*100,"n.a."),"n.a.")</f>
        <v>5025.5422045093874</v>
      </c>
      <c r="N319" s="289">
        <f>IF(ISNUMBER(N292)=TRUE,IF(N292&gt;0,N292/NAgni!N$57*100,"n.a."),"n.a.")</f>
        <v>5038.156071730943</v>
      </c>
      <c r="O319" s="289">
        <f>IF(ISNUMBER(O292)=TRUE,IF(O292&gt;0,O292/NAgni!O$57*100,"n.a."),"n.a.")</f>
        <v>4937.5789436949926</v>
      </c>
      <c r="P319" s="289">
        <f>IF(ISNUMBER(P292)=TRUE,IF(P292&gt;0,P292/NAgni!P$57*100,"n.a."),"n.a.")</f>
        <v>5202.9775444098359</v>
      </c>
      <c r="Q319" s="289">
        <f>IF(ISNUMBER(Q292)=TRUE,IF(Q292&gt;0,Q292/NAgni!Q$57*100,"n.a."),"n.a.")</f>
        <v>5869.6201178106394</v>
      </c>
      <c r="R319" s="289">
        <f>IF(ISNUMBER(R292)=TRUE,IF(R292&gt;0,R292/NAgni!R$57*100,"n.a."),"n.a.")</f>
        <v>6310.4214019458341</v>
      </c>
      <c r="S319" s="289">
        <f>IF(ISNUMBER(S292)=TRUE,IF(S292&gt;0,S292/NAgni!S$57*100,"n.a."),"n.a.")</f>
        <v>6922.6982715940376</v>
      </c>
      <c r="T319" s="289">
        <f>IF(ISNUMBER(T292)=TRUE,IF(T292&gt;0,T292/NAgni!T$57*100,"n.a."),"n.a.")</f>
        <v>7094.074667744715</v>
      </c>
      <c r="U319" s="289">
        <f>IF(ISNUMBER(U292)=TRUE,IF(U292&gt;0,U292/NAgni!U$57*100,"n.a."),"n.a.")</f>
        <v>7111.1449970428293</v>
      </c>
      <c r="V319" s="289">
        <f>IF(ISNUMBER(V292)=TRUE,IF(V292&gt;0,V292/NAgni!V$57*100,"n.a."),"n.a.")</f>
        <v>7534.7957585618733</v>
      </c>
    </row>
    <row r="320" spans="1:22" x14ac:dyDescent="0.2">
      <c r="A320" s="1" t="s">
        <v>291</v>
      </c>
      <c r="B320" t="s">
        <v>312</v>
      </c>
      <c r="C320" s="289">
        <f>IF(ISNUMBER(C293)=TRUE,IF(C293&gt;0,C293/NAgni!C$57*100,"n.a."),"n.a.")</f>
        <v>2571.7309339400617</v>
      </c>
      <c r="D320" s="289">
        <f>IF(ISNUMBER(D293)=TRUE,IF(D293&gt;0,D293/NAgni!D$57*100,"n.a."),"n.a.")</f>
        <v>2710.5115933192315</v>
      </c>
      <c r="E320" s="289">
        <f>IF(ISNUMBER(E293)=TRUE,IF(E293&gt;0,E293/NAgni!E$57*100,"n.a."),"n.a.")</f>
        <v>2639.1798075063716</v>
      </c>
      <c r="F320" s="289">
        <f>IF(ISNUMBER(F293)=TRUE,IF(F293&gt;0,F293/NAgni!F$57*100,"n.a."),"n.a.")</f>
        <v>2561.0288683886984</v>
      </c>
      <c r="G320" s="289">
        <f>IF(ISNUMBER(G293)=TRUE,IF(G293&gt;0,G293/NAgni!G$57*100,"n.a."),"n.a.")</f>
        <v>2531.5281986431887</v>
      </c>
      <c r="H320" s="289">
        <f>IF(ISNUMBER(H293)=TRUE,IF(H293&gt;0,H293/NAgni!H$57*100,"n.a."),"n.a.")</f>
        <v>2448.4948486653398</v>
      </c>
      <c r="I320" s="289">
        <f>IF(ISNUMBER(I293)=TRUE,IF(I293&gt;0,I293/NAgni!I$57*100,"n.a."),"n.a.")</f>
        <v>2333.3565606324596</v>
      </c>
      <c r="J320" s="289">
        <f>IF(ISNUMBER(J293)=TRUE,IF(J293&gt;0,J293/NAgni!J$57*100,"n.a."),"n.a.")</f>
        <v>2323.7831305622753</v>
      </c>
      <c r="K320" s="289">
        <f>IF(ISNUMBER(K293)=TRUE,IF(K293&gt;0,K293/NAgni!K$57*100,"n.a."),"n.a.")</f>
        <v>2145.6398070097284</v>
      </c>
      <c r="L320" s="289">
        <f>IF(ISNUMBER(L293)=TRUE,IF(L293&gt;0,L293/NAgni!L$57*100,"n.a."),"n.a.")</f>
        <v>2072.2421438026904</v>
      </c>
      <c r="M320" s="289">
        <f>IF(ISNUMBER(M293)=TRUE,IF(M293&gt;0,M293/NAgni!M$57*100,"n.a."),"n.a.")</f>
        <v>2075.8738002739374</v>
      </c>
      <c r="N320" s="289">
        <f>IF(ISNUMBER(N293)=TRUE,IF(N293&gt;0,N293/NAgni!N$57*100,"n.a."),"n.a.")</f>
        <v>2086.4115266667413</v>
      </c>
      <c r="O320" s="289">
        <f>IF(ISNUMBER(O293)=TRUE,IF(O293&gt;0,O293/NAgni!O$57*100,"n.a."),"n.a.")</f>
        <v>2044.9962486056559</v>
      </c>
      <c r="P320" s="289">
        <f>IF(ISNUMBER(P293)=TRUE,IF(P293&gt;0,P293/NAgni!P$57*100,"n.a."),"n.a.")</f>
        <v>2073.7157159133217</v>
      </c>
      <c r="Q320" s="289">
        <f>IF(ISNUMBER(Q293)=TRUE,IF(Q293&gt;0,Q293/NAgni!Q$57*100,"n.a."),"n.a.")</f>
        <v>2084.9888631585532</v>
      </c>
      <c r="R320" s="289">
        <f>IF(ISNUMBER(R293)=TRUE,IF(R293&gt;0,R293/NAgni!R$57*100,"n.a."),"n.a.")</f>
        <v>2221.6523397213964</v>
      </c>
      <c r="S320" s="289">
        <f>IF(ISNUMBER(S293)=TRUE,IF(S293&gt;0,S293/NAgni!S$57*100,"n.a."),"n.a.")</f>
        <v>2395.9668140533172</v>
      </c>
      <c r="T320" s="289">
        <f>IF(ISNUMBER(T293)=TRUE,IF(T293&gt;0,T293/NAgni!T$57*100,"n.a."),"n.a.")</f>
        <v>2423.975942258839</v>
      </c>
      <c r="U320" s="289">
        <f>IF(ISNUMBER(U293)=TRUE,IF(U293&gt;0,U293/NAgni!U$57*100,"n.a."),"n.a.")</f>
        <v>2468.1940319641603</v>
      </c>
      <c r="V320" s="289">
        <f>IF(ISNUMBER(V293)=TRUE,IF(V293&gt;0,V293/NAgni!V$57*100,"n.a."),"n.a.")</f>
        <v>2435.8738598972373</v>
      </c>
    </row>
    <row r="321" spans="1:22" x14ac:dyDescent="0.2">
      <c r="A321" s="1" t="s">
        <v>313</v>
      </c>
      <c r="B321" t="s">
        <v>314</v>
      </c>
      <c r="C321" s="289" t="str">
        <f>IF(ISNUMBER(C294)=TRUE,IF(C294&gt;0,C294/NAgni!C$57*100,"n.a."),"n.a.")</f>
        <v>n.a.</v>
      </c>
      <c r="D321" s="289" t="str">
        <f>IF(ISNUMBER(D294)=TRUE,IF(D294&gt;0,D294/NAgni!D$57*100,"n.a."),"n.a.")</f>
        <v>n.a.</v>
      </c>
      <c r="E321" s="289" t="str">
        <f>IF(ISNUMBER(E294)=TRUE,IF(E294&gt;0,E294/NAgni!E$57*100,"n.a."),"n.a.")</f>
        <v>n.a.</v>
      </c>
      <c r="F321" s="289" t="str">
        <f>IF(ISNUMBER(F294)=TRUE,IF(F294&gt;0,F294/NAgni!F$57*100,"n.a."),"n.a.")</f>
        <v>n.a.</v>
      </c>
      <c r="G321" s="289" t="str">
        <f>IF(ISNUMBER(G294)=TRUE,IF(G294&gt;0,G294/NAgni!G$57*100,"n.a."),"n.a.")</f>
        <v>n.a.</v>
      </c>
      <c r="H321" s="289" t="str">
        <f>IF(ISNUMBER(H294)=TRUE,IF(H294&gt;0,H294/NAgni!H$57*100,"n.a."),"n.a.")</f>
        <v>n.a.</v>
      </c>
      <c r="I321" s="289" t="str">
        <f>IF(ISNUMBER(I294)=TRUE,IF(I294&gt;0,I294/NAgni!I$57*100,"n.a."),"n.a.")</f>
        <v>n.a.</v>
      </c>
      <c r="J321" s="289" t="str">
        <f>IF(ISNUMBER(J294)=TRUE,IF(J294&gt;0,J294/NAgni!J$57*100,"n.a."),"n.a.")</f>
        <v>n.a.</v>
      </c>
      <c r="K321" s="289" t="str">
        <f>IF(ISNUMBER(K294)=TRUE,IF(K294&gt;0,K294/NAgni!K$57*100,"n.a."),"n.a.")</f>
        <v>n.a.</v>
      </c>
      <c r="L321" s="289" t="str">
        <f>IF(ISNUMBER(L294)=TRUE,IF(L294&gt;0,L294/NAgni!L$57*100,"n.a."),"n.a.")</f>
        <v>n.a.</v>
      </c>
      <c r="M321" s="289" t="str">
        <f>IF(ISNUMBER(M294)=TRUE,IF(M294&gt;0,M294/NAgni!M$57*100,"n.a."),"n.a.")</f>
        <v>n.a.</v>
      </c>
      <c r="N321" s="289" t="str">
        <f>IF(ISNUMBER(N294)=TRUE,IF(N294&gt;0,N294/NAgni!N$57*100,"n.a."),"n.a.")</f>
        <v>n.a.</v>
      </c>
      <c r="O321" s="289" t="str">
        <f>IF(ISNUMBER(O294)=TRUE,IF(O294&gt;0,O294/NAgni!O$57*100,"n.a."),"n.a.")</f>
        <v>n.a.</v>
      </c>
      <c r="P321" s="289" t="str">
        <f>IF(ISNUMBER(P294)=TRUE,IF(P294&gt;0,P294/NAgni!P$57*100,"n.a."),"n.a.")</f>
        <v>n.a.</v>
      </c>
      <c r="Q321" s="289" t="str">
        <f>IF(ISNUMBER(Q294)=TRUE,IF(Q294&gt;0,Q294/NAgni!Q$57*100,"n.a."),"n.a.")</f>
        <v>n.a.</v>
      </c>
      <c r="R321" s="289" t="str">
        <f>IF(ISNUMBER(R294)=TRUE,IF(R294&gt;0,R294/NAgni!R$57*100,"n.a."),"n.a.")</f>
        <v>n.a.</v>
      </c>
      <c r="S321" s="289" t="str">
        <f>IF(ISNUMBER(S294)=TRUE,IF(S294&gt;0,S294/NAgni!S$57*100,"n.a."),"n.a.")</f>
        <v>n.a.</v>
      </c>
      <c r="T321" s="289" t="str">
        <f>IF(ISNUMBER(T294)=TRUE,IF(T294&gt;0,T294/NAgni!T$57*100,"n.a."),"n.a.")</f>
        <v>n.a.</v>
      </c>
      <c r="U321" s="289" t="str">
        <f>IF(ISNUMBER(U294)=TRUE,IF(U294&gt;0,U294/NAgni!U$57*100,"n.a."),"n.a.")</f>
        <v>n.a.</v>
      </c>
      <c r="V321" s="289" t="str">
        <f>IF(ISNUMBER(V294)=TRUE,IF(V294&gt;0,V294/NAgni!V$57*100,"n.a."),"n.a.")</f>
        <v>n.a.</v>
      </c>
    </row>
    <row r="322" spans="1:22" s="58" customFormat="1" ht="20.100000000000001" customHeight="1" x14ac:dyDescent="0.2">
      <c r="A322" s="55"/>
      <c r="B322" s="56" t="s">
        <v>3</v>
      </c>
      <c r="C322" s="57">
        <f>IF(ISNUMBER(C295)=TRUE,IF(C295&gt;0,C295/NAgni!C$57*100,"n.a."),"n.a.")</f>
        <v>8945.6474764273989</v>
      </c>
      <c r="D322" s="57">
        <f>IF(ISNUMBER(D295)=TRUE,IF(D295&gt;0,D295/NAgni!D$57*100,"n.a."),"n.a.")</f>
        <v>8905.2508904503738</v>
      </c>
      <c r="E322" s="57">
        <f>IF(ISNUMBER(E295)=TRUE,IF(E295&gt;0,E295/NAgni!E$57*100,"n.a."),"n.a.")</f>
        <v>9356.0637076928779</v>
      </c>
      <c r="F322" s="57">
        <f>IF(ISNUMBER(F295)=TRUE,IF(F295&gt;0,F295/NAgni!F$57*100,"n.a."),"n.a.")</f>
        <v>9149.2608352289117</v>
      </c>
      <c r="G322" s="57">
        <f>IF(ISNUMBER(G295)=TRUE,IF(G295&gt;0,G295/NAgni!G$57*100,"n.a."),"n.a.")</f>
        <v>9503.7023737362761</v>
      </c>
      <c r="H322" s="57">
        <f>IF(ISNUMBER(H295)=TRUE,IF(H295&gt;0,H295/NAgni!H$57*100,"n.a."),"n.a.")</f>
        <v>8552.2494774029601</v>
      </c>
      <c r="I322" s="57">
        <f>IF(ISNUMBER(I295)=TRUE,IF(I295&gt;0,I295/NAgni!I$57*100,"n.a."),"n.a.")</f>
        <v>8026.5286311461778</v>
      </c>
      <c r="J322" s="57">
        <f>IF(ISNUMBER(J295)=TRUE,IF(J295&gt;0,J295/NAgni!J$57*100,"n.a."),"n.a.")</f>
        <v>7910.4456454843485</v>
      </c>
      <c r="K322" s="57">
        <f>IF(ISNUMBER(K295)=TRUE,IF(K295&gt;0,K295/NAgni!K$57*100,"n.a."),"n.a.")</f>
        <v>7314.5409332820864</v>
      </c>
      <c r="L322" s="57">
        <f>IF(ISNUMBER(L295)=TRUE,IF(L295&gt;0,L295/NAgni!L$57*100,"n.a."),"n.a.")</f>
        <v>7037.8924746848843</v>
      </c>
      <c r="M322" s="57">
        <f>IF(ISNUMBER(M295)=TRUE,IF(M295&gt;0,M295/NAgni!M$57*100,"n.a."),"n.a.")</f>
        <v>7122.9035214155028</v>
      </c>
      <c r="N322" s="57">
        <f>IF(ISNUMBER(N295)=TRUE,IF(N295&gt;0,N295/NAgni!N$57*100,"n.a."),"n.a.")</f>
        <v>7340.9736281292044</v>
      </c>
      <c r="O322" s="57">
        <f>IF(ISNUMBER(O295)=TRUE,IF(O295&gt;0,O295/NAgni!O$57*100,"n.a."),"n.a.")</f>
        <v>7359.8039837629376</v>
      </c>
      <c r="P322" s="57">
        <f>IF(ISNUMBER(P295)=TRUE,IF(P295&gt;0,P295/NAgni!P$57*100,"n.a."),"n.a.")</f>
        <v>7431.1118538175297</v>
      </c>
      <c r="Q322" s="57">
        <f>IF(ISNUMBER(Q295)=TRUE,IF(Q295&gt;0,Q295/NAgni!Q$57*100,"n.a."),"n.a.")</f>
        <v>7788.7037198273301</v>
      </c>
      <c r="R322" s="57">
        <f>IF(ISNUMBER(R295)=TRUE,IF(R295&gt;0,R295/NAgni!R$57*100,"n.a."),"n.a.")</f>
        <v>8166.3707490149109</v>
      </c>
      <c r="S322" s="57">
        <f>IF(ISNUMBER(S295)=TRUE,IF(S295&gt;0,S295/NAgni!S$57*100,"n.a."),"n.a.")</f>
        <v>8786.8915908473045</v>
      </c>
      <c r="T322" s="57">
        <f>IF(ISNUMBER(T295)=TRUE,IF(T295&gt;0,T295/NAgni!T$57*100,"n.a."),"n.a.")</f>
        <v>8780.7749451386771</v>
      </c>
      <c r="U322" s="57">
        <f>IF(ISNUMBER(U295)=TRUE,IF(U295&gt;0,U295/NAgni!U$57*100,"n.a."),"n.a.")</f>
        <v>8839.4552257610285</v>
      </c>
      <c r="V322" s="57">
        <f>IF(ISNUMBER(V295)=TRUE,IF(V295&gt;0,V295/NAgni!V$57*100,"n.a."),"n.a.")</f>
        <v>8956.4007223238623</v>
      </c>
    </row>
    <row r="323" spans="1:22" x14ac:dyDescent="0.2">
      <c r="A323" s="98" t="s">
        <v>309</v>
      </c>
      <c r="B323" s="53"/>
      <c r="C323" s="53"/>
      <c r="D323" s="53"/>
      <c r="E323" s="53"/>
      <c r="F323" s="53"/>
      <c r="G323" s="53"/>
      <c r="H323" s="53"/>
      <c r="I323" s="53"/>
      <c r="J323" s="53"/>
      <c r="K323" s="53"/>
      <c r="L323" s="53"/>
      <c r="M323" s="53"/>
      <c r="N323" s="53"/>
      <c r="O323" s="53"/>
      <c r="P323" s="33"/>
      <c r="Q323" s="33"/>
      <c r="R323" s="33"/>
      <c r="S323" s="33"/>
      <c r="T323" s="33"/>
    </row>
  </sheetData>
  <phoneticPr fontId="19" type="noConversion"/>
  <pageMargins left="0.74803149606299202" right="0.74803149606299202" top="0.98425196850393704" bottom="0.98425196850393704" header="0.511811023622047" footer="0.511811023622047"/>
  <pageSetup scale="52" fitToHeight="3" orientation="landscape" r:id="rId1"/>
  <headerFooter alignWithMargins="0"/>
  <rowBreaks count="11" manualBreakCount="11">
    <brk id="27" max="16383" man="1"/>
    <brk id="54" max="16383" man="1"/>
    <brk id="81" max="21" man="1"/>
    <brk id="108" max="21" man="1"/>
    <brk id="135" max="21" man="1"/>
    <brk id="162" max="21" man="1"/>
    <brk id="189" max="21" man="1"/>
    <brk id="216" max="21" man="1"/>
    <brk id="243" max="21" man="1"/>
    <brk id="270" max="21" man="1"/>
    <brk id="297"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sheetPr>
  <dimension ref="A1:AD65"/>
  <sheetViews>
    <sheetView view="pageBreakPreview" zoomScale="90" zoomScaleNormal="80" zoomScaleSheetLayoutView="90" workbookViewId="0">
      <pane xSplit="2" topLeftCell="D1" activePane="topRight" state="frozen"/>
      <selection activeCell="D107" sqref="D107"/>
      <selection pane="topRight" activeCell="A2" sqref="A2"/>
    </sheetView>
  </sheetViews>
  <sheetFormatPr defaultRowHeight="12.75" outlineLevelCol="1" x14ac:dyDescent="0.2"/>
  <cols>
    <col min="1" max="1" width="5.7109375" style="1" customWidth="1"/>
    <col min="2" max="2" width="29.85546875" customWidth="1"/>
    <col min="3" max="12" width="10.7109375" customWidth="1"/>
    <col min="13" max="19" width="10.7109375" hidden="1" customWidth="1" outlineLevel="1"/>
    <col min="20" max="26" width="9.140625" hidden="1" customWidth="1" outlineLevel="1"/>
    <col min="27" max="27" width="9.140625" collapsed="1"/>
  </cols>
  <sheetData>
    <row r="1" spans="1:30" s="23" customFormat="1" ht="24.95" customHeight="1" x14ac:dyDescent="0.2">
      <c r="A1" s="49" t="str">
        <f>Index!A59</f>
        <v>Table 4a    National government employment by department, FY2010-FY2019</v>
      </c>
    </row>
    <row r="2" spans="1:30" s="23" customFormat="1" ht="21.75" customHeight="1" x14ac:dyDescent="0.2">
      <c r="A2" s="13"/>
      <c r="B2" s="179" t="s">
        <v>325</v>
      </c>
      <c r="C2" s="287" t="s">
        <v>1438</v>
      </c>
      <c r="D2" s="133" t="str">
        <f>NAgni!N2</f>
        <v>FY11</v>
      </c>
      <c r="E2" s="133" t="str">
        <f>NAgni!O2</f>
        <v>FY12</v>
      </c>
      <c r="F2" s="133" t="str">
        <f>NAgni!P2</f>
        <v>FY13</v>
      </c>
      <c r="G2" s="133" t="str">
        <f>NAgni!Q2</f>
        <v>FY14</v>
      </c>
      <c r="H2" s="133" t="str">
        <f>NAgni!R2</f>
        <v>FY15</v>
      </c>
      <c r="I2" s="133" t="str">
        <f>NAgni!S2</f>
        <v>FY16</v>
      </c>
      <c r="J2" s="133" t="str">
        <f>NAgni!T2</f>
        <v>FY17</v>
      </c>
      <c r="K2" s="133" t="str">
        <f>NAgni!U2</f>
        <v>FY18</v>
      </c>
      <c r="L2" s="133" t="str">
        <f>NAgni!V2</f>
        <v>FY19</v>
      </c>
      <c r="M2" s="133" t="str">
        <f>NAgni!W2</f>
        <v>FY20</v>
      </c>
      <c r="N2" s="133" t="str">
        <f>NAgni!X2</f>
        <v>FY21</v>
      </c>
      <c r="O2" s="133" t="str">
        <f>NAgni!Y2</f>
        <v>FY22</v>
      </c>
      <c r="P2" s="133" t="str">
        <f>NAgni!Z2</f>
        <v>FY23</v>
      </c>
      <c r="Q2" s="133" t="str">
        <f>NAgni!AA2</f>
        <v>FY24</v>
      </c>
      <c r="R2" s="133" t="str">
        <f>NAgni!AB2</f>
        <v>FY25</v>
      </c>
      <c r="S2" s="133" t="str">
        <f>NAgni!AC2</f>
        <v>FY26</v>
      </c>
      <c r="T2" s="133" t="str">
        <f>NAgni!AD2</f>
        <v>FY27</v>
      </c>
      <c r="U2" s="133" t="str">
        <f>NAgni!AE2</f>
        <v>FY28</v>
      </c>
      <c r="V2" s="133" t="str">
        <f>NAgni!AF2</f>
        <v>FY29</v>
      </c>
      <c r="W2" s="133" t="str">
        <f>NAgni!AG2</f>
        <v>FY30</v>
      </c>
      <c r="X2" s="133" t="str">
        <f>NAgni!AH2</f>
        <v>FY31</v>
      </c>
      <c r="Y2" s="133" t="str">
        <f>NAgni!AI2</f>
        <v>FY32</v>
      </c>
      <c r="Z2" s="133" t="str">
        <f>NAgni!AJ2</f>
        <v>FY33</v>
      </c>
    </row>
    <row r="3" spans="1:30" ht="20.100000000000001" customHeight="1" x14ac:dyDescent="0.2">
      <c r="A3" s="1">
        <v>1</v>
      </c>
      <c r="B3" s="33" t="s">
        <v>315</v>
      </c>
      <c r="C3" s="107">
        <v>28</v>
      </c>
      <c r="D3" s="107">
        <v>28</v>
      </c>
      <c r="E3" s="107">
        <v>27</v>
      </c>
      <c r="F3" s="107">
        <v>27</v>
      </c>
      <c r="G3" s="107">
        <v>31</v>
      </c>
      <c r="H3" s="107">
        <v>23</v>
      </c>
      <c r="I3" s="107">
        <v>18</v>
      </c>
      <c r="J3" s="107">
        <v>21</v>
      </c>
      <c r="K3" s="107">
        <v>22</v>
      </c>
      <c r="L3" s="107">
        <v>22</v>
      </c>
      <c r="AA3" s="23"/>
      <c r="AB3" s="23"/>
      <c r="AC3" s="23"/>
      <c r="AD3" s="23"/>
    </row>
    <row r="4" spans="1:30" x14ac:dyDescent="0.2">
      <c r="A4" s="1">
        <v>2</v>
      </c>
      <c r="B4" s="33" t="s">
        <v>316</v>
      </c>
      <c r="C4" s="107">
        <v>13</v>
      </c>
      <c r="D4" s="107">
        <v>14</v>
      </c>
      <c r="E4" s="107">
        <v>14</v>
      </c>
      <c r="F4" s="107">
        <v>11</v>
      </c>
      <c r="G4" s="107">
        <v>11</v>
      </c>
      <c r="H4" s="107">
        <v>11</v>
      </c>
      <c r="I4" s="107">
        <v>12</v>
      </c>
      <c r="J4" s="107">
        <v>10</v>
      </c>
      <c r="K4" s="107">
        <v>11</v>
      </c>
      <c r="L4" s="107">
        <v>13</v>
      </c>
      <c r="AA4" s="23"/>
      <c r="AB4" s="23"/>
      <c r="AC4" s="23"/>
      <c r="AD4" s="23"/>
    </row>
    <row r="5" spans="1:30" x14ac:dyDescent="0.2">
      <c r="A5" s="1">
        <v>3</v>
      </c>
      <c r="B5" s="33" t="s">
        <v>317</v>
      </c>
      <c r="C5" s="107">
        <v>112</v>
      </c>
      <c r="D5" s="107">
        <v>117</v>
      </c>
      <c r="E5" s="107">
        <v>119</v>
      </c>
      <c r="F5" s="107">
        <v>122</v>
      </c>
      <c r="G5" s="107">
        <v>132</v>
      </c>
      <c r="H5" s="107">
        <v>143</v>
      </c>
      <c r="I5" s="107">
        <v>157</v>
      </c>
      <c r="J5" s="107">
        <v>164</v>
      </c>
      <c r="K5" s="107">
        <v>165</v>
      </c>
      <c r="L5" s="107">
        <v>162</v>
      </c>
      <c r="AA5" s="23"/>
      <c r="AB5" s="23"/>
      <c r="AC5" s="23"/>
      <c r="AD5" s="23"/>
    </row>
    <row r="6" spans="1:30" x14ac:dyDescent="0.2">
      <c r="A6" s="1">
        <v>4</v>
      </c>
      <c r="B6" s="33" t="s">
        <v>318</v>
      </c>
      <c r="C6" s="107">
        <v>48</v>
      </c>
      <c r="D6" s="107">
        <v>47</v>
      </c>
      <c r="E6" s="107">
        <v>44</v>
      </c>
      <c r="F6" s="107">
        <v>40</v>
      </c>
      <c r="G6" s="107">
        <v>41</v>
      </c>
      <c r="H6" s="107">
        <v>41</v>
      </c>
      <c r="I6" s="107">
        <v>44</v>
      </c>
      <c r="J6" s="107">
        <v>46</v>
      </c>
      <c r="K6" s="107">
        <v>45</v>
      </c>
      <c r="L6" s="107">
        <v>51</v>
      </c>
      <c r="AA6" s="23"/>
      <c r="AB6" s="23"/>
      <c r="AC6" s="23"/>
      <c r="AD6" s="23"/>
    </row>
    <row r="7" spans="1:30" x14ac:dyDescent="0.2">
      <c r="A7" s="1">
        <v>5</v>
      </c>
      <c r="B7" s="33" t="s">
        <v>14</v>
      </c>
      <c r="C7" s="107">
        <v>182</v>
      </c>
      <c r="D7" s="107">
        <v>179</v>
      </c>
      <c r="E7" s="107">
        <v>177</v>
      </c>
      <c r="F7" s="107">
        <v>178</v>
      </c>
      <c r="G7" s="107">
        <v>196</v>
      </c>
      <c r="H7" s="107">
        <v>200</v>
      </c>
      <c r="I7" s="107">
        <v>199</v>
      </c>
      <c r="J7" s="107">
        <v>202</v>
      </c>
      <c r="K7" s="107">
        <v>221</v>
      </c>
      <c r="L7" s="107">
        <v>224</v>
      </c>
    </row>
    <row r="8" spans="1:30" x14ac:dyDescent="0.2">
      <c r="A8" s="1">
        <v>6</v>
      </c>
      <c r="B8" s="33" t="s">
        <v>319</v>
      </c>
      <c r="C8" s="107">
        <v>84</v>
      </c>
      <c r="D8" s="107">
        <v>84</v>
      </c>
      <c r="E8" s="107">
        <v>82</v>
      </c>
      <c r="F8" s="107">
        <v>78</v>
      </c>
      <c r="G8" s="107">
        <v>80</v>
      </c>
      <c r="H8" s="107">
        <v>70</v>
      </c>
      <c r="I8" s="107">
        <v>77</v>
      </c>
      <c r="J8" s="107">
        <v>75</v>
      </c>
      <c r="K8" s="107">
        <v>76</v>
      </c>
      <c r="L8" s="107">
        <v>70</v>
      </c>
    </row>
    <row r="9" spans="1:30" x14ac:dyDescent="0.2">
      <c r="A9" s="1">
        <v>7</v>
      </c>
      <c r="B9" s="33" t="s">
        <v>320</v>
      </c>
      <c r="C9" s="107">
        <v>392</v>
      </c>
      <c r="D9" s="107">
        <v>389</v>
      </c>
      <c r="E9" s="107">
        <v>377</v>
      </c>
      <c r="F9" s="107">
        <v>361</v>
      </c>
      <c r="G9" s="107">
        <v>278</v>
      </c>
      <c r="H9" s="107">
        <v>271</v>
      </c>
      <c r="I9" s="107">
        <v>258</v>
      </c>
      <c r="J9" s="107">
        <v>256</v>
      </c>
      <c r="K9" s="107">
        <v>246</v>
      </c>
      <c r="L9" s="107">
        <v>248</v>
      </c>
    </row>
    <row r="10" spans="1:30" x14ac:dyDescent="0.2">
      <c r="A10" s="1">
        <v>8</v>
      </c>
      <c r="B10" s="33" t="s">
        <v>35</v>
      </c>
      <c r="C10" s="107">
        <v>452</v>
      </c>
      <c r="D10" s="107">
        <v>461</v>
      </c>
      <c r="E10" s="107">
        <v>455</v>
      </c>
      <c r="F10" s="107">
        <v>436</v>
      </c>
      <c r="G10" s="107">
        <v>421</v>
      </c>
      <c r="H10" s="107">
        <v>424</v>
      </c>
      <c r="I10" s="107">
        <v>436</v>
      </c>
      <c r="J10" s="107">
        <v>433</v>
      </c>
      <c r="K10" s="107">
        <v>423</v>
      </c>
      <c r="L10" s="107">
        <v>422</v>
      </c>
    </row>
    <row r="11" spans="1:30" x14ac:dyDescent="0.2">
      <c r="A11" s="1">
        <v>9</v>
      </c>
      <c r="B11" s="33" t="s">
        <v>178</v>
      </c>
      <c r="C11" s="107">
        <v>387</v>
      </c>
      <c r="D11" s="107">
        <v>394</v>
      </c>
      <c r="E11" s="107">
        <v>389</v>
      </c>
      <c r="F11" s="107">
        <v>387</v>
      </c>
      <c r="G11" s="107">
        <v>413</v>
      </c>
      <c r="H11" s="107">
        <v>411</v>
      </c>
      <c r="I11" s="107">
        <v>403</v>
      </c>
      <c r="J11" s="107">
        <v>403</v>
      </c>
      <c r="K11" s="107">
        <v>400</v>
      </c>
      <c r="L11" s="107">
        <v>396</v>
      </c>
    </row>
    <row r="12" spans="1:30" x14ac:dyDescent="0.2">
      <c r="A12" s="1">
        <v>10</v>
      </c>
      <c r="B12" s="33" t="s">
        <v>321</v>
      </c>
      <c r="C12" s="107">
        <v>43</v>
      </c>
      <c r="D12" s="107">
        <v>44</v>
      </c>
      <c r="E12" s="107">
        <v>43</v>
      </c>
      <c r="F12" s="107">
        <v>41</v>
      </c>
      <c r="G12" s="107">
        <v>41</v>
      </c>
      <c r="H12" s="107">
        <v>40</v>
      </c>
      <c r="I12" s="107">
        <v>41</v>
      </c>
      <c r="J12" s="107">
        <v>43</v>
      </c>
      <c r="K12" s="107">
        <v>46</v>
      </c>
      <c r="L12" s="107">
        <v>48</v>
      </c>
    </row>
    <row r="13" spans="1:30" x14ac:dyDescent="0.2">
      <c r="A13" s="1">
        <v>11</v>
      </c>
      <c r="B13" s="33" t="s">
        <v>322</v>
      </c>
      <c r="C13" s="107">
        <v>18</v>
      </c>
      <c r="D13" s="107">
        <v>15</v>
      </c>
      <c r="E13" s="107">
        <v>17</v>
      </c>
      <c r="F13" s="107">
        <v>19</v>
      </c>
      <c r="G13" s="107">
        <v>17</v>
      </c>
      <c r="H13" s="107">
        <v>16</v>
      </c>
      <c r="I13" s="107">
        <v>17</v>
      </c>
      <c r="J13" s="107">
        <v>17</v>
      </c>
      <c r="K13" s="107">
        <v>17</v>
      </c>
      <c r="L13" s="107">
        <v>20</v>
      </c>
    </row>
    <row r="14" spans="1:30" x14ac:dyDescent="0.2">
      <c r="A14" s="1">
        <v>12</v>
      </c>
      <c r="B14" s="33" t="s">
        <v>323</v>
      </c>
      <c r="C14" s="107">
        <v>83</v>
      </c>
      <c r="D14" s="107">
        <v>84</v>
      </c>
      <c r="E14" s="107">
        <v>81</v>
      </c>
      <c r="F14" s="107">
        <v>81</v>
      </c>
      <c r="G14" s="107">
        <v>75</v>
      </c>
      <c r="H14" s="107">
        <v>77</v>
      </c>
      <c r="I14" s="107">
        <v>79</v>
      </c>
      <c r="J14" s="107">
        <v>85</v>
      </c>
      <c r="K14" s="107">
        <v>84</v>
      </c>
      <c r="L14" s="107">
        <v>84</v>
      </c>
    </row>
    <row r="15" spans="1:30" x14ac:dyDescent="0.2">
      <c r="B15" s="33"/>
      <c r="C15" s="107"/>
      <c r="D15" s="107"/>
      <c r="E15" s="107"/>
      <c r="F15" s="107"/>
      <c r="G15" s="107"/>
      <c r="H15" s="107"/>
      <c r="I15" s="107"/>
      <c r="J15" s="107"/>
      <c r="K15" s="107"/>
      <c r="L15" s="107"/>
    </row>
    <row r="16" spans="1:30" x14ac:dyDescent="0.2">
      <c r="A16" s="1">
        <v>14</v>
      </c>
      <c r="B16" s="33" t="s">
        <v>324</v>
      </c>
      <c r="C16" s="107">
        <v>118</v>
      </c>
      <c r="D16" s="107">
        <v>116</v>
      </c>
      <c r="E16" s="107">
        <v>119</v>
      </c>
      <c r="F16" s="107">
        <v>120</v>
      </c>
      <c r="G16" s="107">
        <v>121</v>
      </c>
      <c r="H16" s="107">
        <v>126</v>
      </c>
      <c r="I16" s="107">
        <v>130</v>
      </c>
      <c r="J16" s="107">
        <v>132</v>
      </c>
      <c r="K16" s="107">
        <v>131</v>
      </c>
      <c r="L16" s="107">
        <v>132</v>
      </c>
    </row>
    <row r="17" spans="1:12" x14ac:dyDescent="0.2">
      <c r="A17" s="1">
        <v>15</v>
      </c>
      <c r="B17" s="33" t="s">
        <v>13</v>
      </c>
      <c r="C17" s="107">
        <v>66</v>
      </c>
      <c r="D17" s="107">
        <v>67</v>
      </c>
      <c r="E17" s="107">
        <v>66</v>
      </c>
      <c r="F17" s="107">
        <v>62</v>
      </c>
      <c r="G17" s="107">
        <v>62</v>
      </c>
      <c r="H17" s="107">
        <v>60</v>
      </c>
      <c r="I17" s="107">
        <v>61</v>
      </c>
      <c r="J17" s="107">
        <v>66</v>
      </c>
      <c r="K17" s="107">
        <v>70</v>
      </c>
      <c r="L17" s="107">
        <v>70</v>
      </c>
    </row>
    <row r="18" spans="1:12" x14ac:dyDescent="0.2">
      <c r="A18" s="1">
        <v>16</v>
      </c>
      <c r="B18" s="33" t="s">
        <v>256</v>
      </c>
      <c r="C18" s="107">
        <v>7</v>
      </c>
      <c r="D18" s="107">
        <v>9</v>
      </c>
      <c r="E18" s="107">
        <v>14</v>
      </c>
      <c r="F18" s="107">
        <v>21</v>
      </c>
      <c r="G18" s="107">
        <v>10</v>
      </c>
      <c r="H18" s="107">
        <v>12</v>
      </c>
      <c r="I18" s="107">
        <v>15</v>
      </c>
      <c r="J18" s="107">
        <v>24</v>
      </c>
      <c r="K18" s="107">
        <v>43</v>
      </c>
      <c r="L18" s="107">
        <v>55</v>
      </c>
    </row>
    <row r="19" spans="1:12" s="380" customFormat="1" ht="20.100000000000001" customHeight="1" x14ac:dyDescent="0.2">
      <c r="A19" s="929"/>
      <c r="B19" s="930" t="s">
        <v>3</v>
      </c>
      <c r="C19" s="516">
        <f>SUM(C3:C18)</f>
        <v>2033</v>
      </c>
      <c r="D19" s="516">
        <f t="shared" ref="D19:K19" si="0">SUM(D3:D18)</f>
        <v>2048</v>
      </c>
      <c r="E19" s="516">
        <f t="shared" si="0"/>
        <v>2024</v>
      </c>
      <c r="F19" s="516">
        <f t="shared" si="0"/>
        <v>1984</v>
      </c>
      <c r="G19" s="516">
        <f t="shared" si="0"/>
        <v>1929</v>
      </c>
      <c r="H19" s="516">
        <f t="shared" si="0"/>
        <v>1925</v>
      </c>
      <c r="I19" s="516">
        <f t="shared" si="0"/>
        <v>1947</v>
      </c>
      <c r="J19" s="516">
        <f t="shared" si="0"/>
        <v>1977</v>
      </c>
      <c r="K19" s="516">
        <f t="shared" si="0"/>
        <v>2000</v>
      </c>
      <c r="L19" s="516">
        <f t="shared" ref="L19" si="1">SUM(L3:L18)</f>
        <v>2017</v>
      </c>
    </row>
    <row r="20" spans="1:12" ht="12.75" customHeight="1" x14ac:dyDescent="0.2">
      <c r="A20" s="54" t="s">
        <v>326</v>
      </c>
      <c r="B20" s="33"/>
      <c r="C20" s="2"/>
      <c r="D20" s="2"/>
      <c r="E20" s="2"/>
      <c r="F20" s="2"/>
      <c r="G20" s="2"/>
      <c r="H20" s="2"/>
      <c r="I20" s="2"/>
      <c r="J20" s="2"/>
      <c r="K20" s="2"/>
      <c r="L20" s="2"/>
    </row>
    <row r="21" spans="1:12" s="4" customFormat="1" ht="20.100000000000001" customHeight="1" x14ac:dyDescent="0.2">
      <c r="A21" s="288"/>
    </row>
    <row r="22" spans="1:12" ht="20.100000000000001" customHeight="1" x14ac:dyDescent="0.2">
      <c r="A22" s="49" t="str">
        <f>Index!A60</f>
        <v>Table 4b    National government wage costs by department, FY2010-FY2019</v>
      </c>
    </row>
    <row r="23" spans="1:12" s="23" customFormat="1" ht="21.75" customHeight="1" x14ac:dyDescent="0.2">
      <c r="A23" s="13"/>
      <c r="B23" s="12" t="s">
        <v>183</v>
      </c>
      <c r="C23" s="287" t="s">
        <v>1438</v>
      </c>
      <c r="D23" s="133" t="str">
        <f>D2</f>
        <v>FY11</v>
      </c>
      <c r="E23" s="133" t="str">
        <f t="shared" ref="E23:I23" si="2">E2</f>
        <v>FY12</v>
      </c>
      <c r="F23" s="133" t="str">
        <f t="shared" si="2"/>
        <v>FY13</v>
      </c>
      <c r="G23" s="133" t="str">
        <f t="shared" si="2"/>
        <v>FY14</v>
      </c>
      <c r="H23" s="133" t="str">
        <f t="shared" si="2"/>
        <v>FY15</v>
      </c>
      <c r="I23" s="133" t="str">
        <f t="shared" si="2"/>
        <v>FY16</v>
      </c>
      <c r="J23" s="133" t="str">
        <f t="shared" ref="J23:K23" si="3">J2</f>
        <v>FY17</v>
      </c>
      <c r="K23" s="133" t="str">
        <f t="shared" si="3"/>
        <v>FY18</v>
      </c>
      <c r="L23" s="133" t="str">
        <f t="shared" ref="L23" si="4">L2</f>
        <v>FY19</v>
      </c>
    </row>
    <row r="24" spans="1:12" ht="20.100000000000001" customHeight="1" x14ac:dyDescent="0.2">
      <c r="A24" s="1">
        <v>1</v>
      </c>
      <c r="B24" s="33" t="s">
        <v>315</v>
      </c>
      <c r="C24" s="107">
        <v>637.24200439453125</v>
      </c>
      <c r="D24" s="107">
        <v>688.46099853515625</v>
      </c>
      <c r="E24" s="107">
        <v>690.32501220703125</v>
      </c>
      <c r="F24" s="107">
        <v>751.22198486328125</v>
      </c>
      <c r="G24" s="107">
        <v>942.52899169921875</v>
      </c>
      <c r="H24" s="107">
        <v>713.48101806640625</v>
      </c>
      <c r="I24" s="107">
        <v>691.06500244140625</v>
      </c>
      <c r="J24" s="107">
        <v>773.07098388671875</v>
      </c>
      <c r="K24" s="107">
        <v>863.2490234375</v>
      </c>
      <c r="L24" s="107">
        <v>888.41998291015625</v>
      </c>
    </row>
    <row r="25" spans="1:12" x14ac:dyDescent="0.2">
      <c r="A25" s="1">
        <v>2</v>
      </c>
      <c r="B25" s="33" t="s">
        <v>316</v>
      </c>
      <c r="C25" s="107">
        <v>258.36898803710938</v>
      </c>
      <c r="D25" s="107">
        <v>307.47799682617188</v>
      </c>
      <c r="E25" s="107">
        <v>350.86599731445313</v>
      </c>
      <c r="F25" s="107">
        <v>274.77700805664063</v>
      </c>
      <c r="G25" s="107">
        <v>265.54598999023438</v>
      </c>
      <c r="H25" s="107">
        <v>273.38699340820313</v>
      </c>
      <c r="I25" s="107">
        <v>294.33200073242188</v>
      </c>
      <c r="J25" s="107">
        <v>305.08700561523438</v>
      </c>
      <c r="K25" s="107">
        <v>321.94100952148438</v>
      </c>
      <c r="L25" s="107">
        <v>370.15301513671875</v>
      </c>
    </row>
    <row r="26" spans="1:12" x14ac:dyDescent="0.2">
      <c r="A26" s="1">
        <v>3</v>
      </c>
      <c r="B26" s="33" t="s">
        <v>317</v>
      </c>
      <c r="C26" s="107">
        <v>2504.0390625</v>
      </c>
      <c r="D26" s="107">
        <v>2810.967041015625</v>
      </c>
      <c r="E26" s="107">
        <v>3094.4951171875</v>
      </c>
      <c r="F26" s="107">
        <v>3418.12890625</v>
      </c>
      <c r="G26" s="107">
        <v>3837.02490234375</v>
      </c>
      <c r="H26" s="107">
        <v>4259.97119140625</v>
      </c>
      <c r="I26" s="107">
        <v>4640.76220703125</v>
      </c>
      <c r="J26" s="107">
        <v>4937.7138671875</v>
      </c>
      <c r="K26" s="107">
        <v>4821.330078125</v>
      </c>
      <c r="L26" s="107">
        <v>4742.369140625</v>
      </c>
    </row>
    <row r="27" spans="1:12" x14ac:dyDescent="0.2">
      <c r="A27" s="1">
        <v>4</v>
      </c>
      <c r="B27" s="33" t="s">
        <v>318</v>
      </c>
      <c r="C27" s="107">
        <v>1233.2010498046875</v>
      </c>
      <c r="D27" s="107">
        <v>1316.7330322265625</v>
      </c>
      <c r="E27" s="107">
        <v>1270.0679931640625</v>
      </c>
      <c r="F27" s="107">
        <v>1163.508056640625</v>
      </c>
      <c r="G27" s="107">
        <v>1291.696044921875</v>
      </c>
      <c r="H27" s="107">
        <v>1341</v>
      </c>
      <c r="I27" s="107">
        <v>1568.876953125</v>
      </c>
      <c r="J27" s="107">
        <v>1714.8360595703125</v>
      </c>
      <c r="K27" s="107">
        <v>1704.6729736328125</v>
      </c>
      <c r="L27" s="107">
        <v>1794.60205078125</v>
      </c>
    </row>
    <row r="28" spans="1:12" x14ac:dyDescent="0.2">
      <c r="A28" s="1">
        <v>5</v>
      </c>
      <c r="B28" s="33" t="s">
        <v>14</v>
      </c>
      <c r="C28" s="107">
        <v>3805.093017578125</v>
      </c>
      <c r="D28" s="107">
        <v>3786.797119140625</v>
      </c>
      <c r="E28" s="107">
        <v>3796.720947265625</v>
      </c>
      <c r="F28" s="107">
        <v>3845.715087890625</v>
      </c>
      <c r="G28" s="107">
        <v>4372.21923828125</v>
      </c>
      <c r="H28" s="107">
        <v>4730.0849609375</v>
      </c>
      <c r="I28" s="107">
        <v>5437.9541015625</v>
      </c>
      <c r="J28" s="107">
        <v>5706.6572265625</v>
      </c>
      <c r="K28" s="107">
        <v>6759.85400390625</v>
      </c>
      <c r="L28" s="107">
        <v>6227.97998046875</v>
      </c>
    </row>
    <row r="29" spans="1:12" x14ac:dyDescent="0.2">
      <c r="A29" s="1">
        <v>6</v>
      </c>
      <c r="B29" s="33" t="s">
        <v>319</v>
      </c>
      <c r="C29" s="107">
        <v>1314.6719970703125</v>
      </c>
      <c r="D29" s="107">
        <v>1430.4730224609375</v>
      </c>
      <c r="E29" s="107">
        <v>1502.2989501953125</v>
      </c>
      <c r="F29" s="107">
        <v>1490.5250244140625</v>
      </c>
      <c r="G29" s="107">
        <v>1579.9530029296875</v>
      </c>
      <c r="H29" s="107">
        <v>1539.47802734375</v>
      </c>
      <c r="I29" s="107">
        <v>1760.06103515625</v>
      </c>
      <c r="J29" s="107">
        <v>1791.3089599609375</v>
      </c>
      <c r="K29" s="107">
        <v>1846.260009765625</v>
      </c>
      <c r="L29" s="107">
        <v>1745.8360595703125</v>
      </c>
    </row>
    <row r="30" spans="1:12" x14ac:dyDescent="0.2">
      <c r="A30" s="1">
        <v>7</v>
      </c>
      <c r="B30" s="33" t="s">
        <v>320</v>
      </c>
      <c r="C30" s="107">
        <v>4878.751953125</v>
      </c>
      <c r="D30" s="107">
        <v>5122.77001953125</v>
      </c>
      <c r="E30" s="107">
        <v>5137.63916015625</v>
      </c>
      <c r="F30" s="107">
        <v>5381.80078125</v>
      </c>
      <c r="G30" s="107">
        <v>4302.77294921875</v>
      </c>
      <c r="H30" s="107">
        <v>4290.8388671875</v>
      </c>
      <c r="I30" s="107">
        <v>4425.34814453125</v>
      </c>
      <c r="J30" s="107">
        <v>4817.19091796875</v>
      </c>
      <c r="K30" s="107">
        <v>4704.06005859375</v>
      </c>
      <c r="L30" s="107">
        <v>4792.416015625</v>
      </c>
    </row>
    <row r="31" spans="1:12" x14ac:dyDescent="0.2">
      <c r="A31" s="1">
        <v>8</v>
      </c>
      <c r="B31" s="33" t="s">
        <v>35</v>
      </c>
      <c r="C31" s="107">
        <v>5957.0390625</v>
      </c>
      <c r="D31" s="107">
        <v>6261.7578125</v>
      </c>
      <c r="E31" s="107">
        <v>6404.86279296875</v>
      </c>
      <c r="F31" s="107">
        <v>6558.9248046875</v>
      </c>
      <c r="G31" s="107">
        <v>6328.080078125</v>
      </c>
      <c r="H31" s="107">
        <v>6835.26123046875</v>
      </c>
      <c r="I31" s="107">
        <v>7413.4150390625</v>
      </c>
      <c r="J31" s="107">
        <v>7460.89501953125</v>
      </c>
      <c r="K31" s="107">
        <v>7547.005859375</v>
      </c>
      <c r="L31" s="107">
        <v>7643.31396484375</v>
      </c>
    </row>
    <row r="32" spans="1:12" x14ac:dyDescent="0.2">
      <c r="A32" s="1">
        <v>9</v>
      </c>
      <c r="B32" s="33" t="s">
        <v>178</v>
      </c>
      <c r="C32" s="107">
        <v>7081.27001953125</v>
      </c>
      <c r="D32" s="107">
        <v>7155.580078125</v>
      </c>
      <c r="E32" s="107">
        <v>7255.3330078125</v>
      </c>
      <c r="F32" s="107">
        <v>7606.5458984375</v>
      </c>
      <c r="G32" s="107">
        <v>8497.3916015625</v>
      </c>
      <c r="H32" s="107">
        <v>8584.73828125</v>
      </c>
      <c r="I32" s="107">
        <v>8946.2578125</v>
      </c>
      <c r="J32" s="107">
        <v>9063.7431640625</v>
      </c>
      <c r="K32" s="107">
        <v>9411.326171875</v>
      </c>
      <c r="L32" s="107">
        <v>9247.787109375</v>
      </c>
    </row>
    <row r="33" spans="1:12" x14ac:dyDescent="0.2">
      <c r="A33" s="1">
        <v>10</v>
      </c>
      <c r="B33" s="33" t="s">
        <v>321</v>
      </c>
      <c r="C33" s="107">
        <v>519.54498291015625</v>
      </c>
      <c r="D33" s="107">
        <v>568.9849853515625</v>
      </c>
      <c r="E33" s="107">
        <v>572.75701904296875</v>
      </c>
      <c r="F33" s="107">
        <v>573.8599853515625</v>
      </c>
      <c r="G33" s="107">
        <v>550.6719970703125</v>
      </c>
      <c r="H33" s="107">
        <v>553.81402587890625</v>
      </c>
      <c r="I33" s="107">
        <v>606.3909912109375</v>
      </c>
      <c r="J33" s="107">
        <v>670.84100341796875</v>
      </c>
      <c r="K33" s="107">
        <v>736.13299560546875</v>
      </c>
      <c r="L33" s="107">
        <v>795.9019775390625</v>
      </c>
    </row>
    <row r="34" spans="1:12" x14ac:dyDescent="0.2">
      <c r="A34" s="1">
        <v>11</v>
      </c>
      <c r="B34" s="33" t="s">
        <v>322</v>
      </c>
      <c r="C34" s="107">
        <v>383.2860107421875</v>
      </c>
      <c r="D34" s="107">
        <v>318.85501098632813</v>
      </c>
      <c r="E34" s="107">
        <v>353.72900390625</v>
      </c>
      <c r="F34" s="107">
        <v>381.33700561523438</v>
      </c>
      <c r="G34" s="107">
        <v>364.85800170898438</v>
      </c>
      <c r="H34" s="107">
        <v>355.75799560546875</v>
      </c>
      <c r="I34" s="107">
        <v>418.6400146484375</v>
      </c>
      <c r="J34" s="107">
        <v>411.70599365234375</v>
      </c>
      <c r="K34" s="107">
        <v>498.01400756835938</v>
      </c>
      <c r="L34" s="107">
        <v>504.20700073242188</v>
      </c>
    </row>
    <row r="35" spans="1:12" x14ac:dyDescent="0.2">
      <c r="A35" s="1">
        <v>12</v>
      </c>
      <c r="B35" s="33" t="s">
        <v>323</v>
      </c>
      <c r="C35" s="107">
        <v>1534.6429443359375</v>
      </c>
      <c r="D35" s="107">
        <v>1600.31396484375</v>
      </c>
      <c r="E35" s="107">
        <v>1601.491943359375</v>
      </c>
      <c r="F35" s="107">
        <v>1611.926025390625</v>
      </c>
      <c r="G35" s="107">
        <v>1598.8790283203125</v>
      </c>
      <c r="H35" s="107">
        <v>1754.8719482421875</v>
      </c>
      <c r="I35" s="107">
        <v>1935.31005859375</v>
      </c>
      <c r="J35" s="107">
        <v>2124.637939453125</v>
      </c>
      <c r="K35" s="107">
        <v>2233.449951171875</v>
      </c>
      <c r="L35" s="107">
        <v>2230.31103515625</v>
      </c>
    </row>
    <row r="36" spans="1:12" x14ac:dyDescent="0.2">
      <c r="B36" s="33"/>
      <c r="C36" s="107"/>
      <c r="D36" s="107"/>
      <c r="E36" s="107"/>
      <c r="F36" s="107"/>
      <c r="G36" s="107"/>
      <c r="H36" s="107"/>
      <c r="I36" s="107"/>
      <c r="J36" s="107"/>
      <c r="K36" s="107"/>
      <c r="L36" s="107"/>
    </row>
    <row r="37" spans="1:12" x14ac:dyDescent="0.2">
      <c r="A37" s="1">
        <v>14</v>
      </c>
      <c r="B37" s="33" t="s">
        <v>324</v>
      </c>
      <c r="C37" s="107">
        <v>3104.22802734375</v>
      </c>
      <c r="D37" s="107">
        <v>3147.364990234375</v>
      </c>
      <c r="E37" s="107">
        <v>3289.1201171875</v>
      </c>
      <c r="F37" s="107">
        <v>3370.89794921875</v>
      </c>
      <c r="G37" s="107">
        <v>3368.660888671875</v>
      </c>
      <c r="H37" s="107">
        <v>3608.736083984375</v>
      </c>
      <c r="I37" s="107">
        <v>3679.291015625</v>
      </c>
      <c r="J37" s="107">
        <v>3885.5458984375</v>
      </c>
      <c r="K37" s="107">
        <v>3975.0419921875</v>
      </c>
      <c r="L37" s="107">
        <v>4123.044921875</v>
      </c>
    </row>
    <row r="38" spans="1:12" x14ac:dyDescent="0.2">
      <c r="A38" s="1">
        <v>15</v>
      </c>
      <c r="B38" s="33" t="s">
        <v>13</v>
      </c>
      <c r="C38" s="107">
        <v>1733.529052734375</v>
      </c>
      <c r="D38" s="107">
        <v>1804.2779541015625</v>
      </c>
      <c r="E38" s="107">
        <v>1806.887939453125</v>
      </c>
      <c r="F38" s="107">
        <v>1741.550048828125</v>
      </c>
      <c r="G38" s="107">
        <v>1759.612060546875</v>
      </c>
      <c r="H38" s="107">
        <v>1710.3929443359375</v>
      </c>
      <c r="I38" s="107">
        <v>1824.4029541015625</v>
      </c>
      <c r="J38" s="107">
        <v>2169.23291015625</v>
      </c>
      <c r="K38" s="107">
        <v>2430.571044921875</v>
      </c>
      <c r="L38" s="107">
        <v>2438.074951171875</v>
      </c>
    </row>
    <row r="39" spans="1:12" x14ac:dyDescent="0.2">
      <c r="A39" s="1">
        <v>16</v>
      </c>
      <c r="B39" s="33" t="s">
        <v>256</v>
      </c>
      <c r="C39" s="107">
        <v>161.39799499511719</v>
      </c>
      <c r="D39" s="107">
        <v>222.32699584960938</v>
      </c>
      <c r="E39" s="107">
        <v>340.16400146484375</v>
      </c>
      <c r="F39" s="107">
        <v>776.2750244140625</v>
      </c>
      <c r="G39" s="107">
        <v>268.09100341796875</v>
      </c>
      <c r="H39" s="107">
        <v>356.885009765625</v>
      </c>
      <c r="I39" s="107">
        <v>432.75</v>
      </c>
      <c r="J39" s="107">
        <v>643.801025390625</v>
      </c>
      <c r="K39" s="107">
        <v>1033.491943359375</v>
      </c>
      <c r="L39" s="107">
        <v>1475.883056640625</v>
      </c>
    </row>
    <row r="40" spans="1:12" s="380" customFormat="1" ht="20.100000000000001" customHeight="1" x14ac:dyDescent="0.2">
      <c r="A40" s="929"/>
      <c r="B40" s="930" t="s">
        <v>3</v>
      </c>
      <c r="C40" s="516">
        <f>SUM(C24:C39)</f>
        <v>35106.306167602539</v>
      </c>
      <c r="D40" s="516">
        <f t="shared" ref="D40" si="5">SUM(D24:D39)</f>
        <v>36543.141021728516</v>
      </c>
      <c r="E40" s="516">
        <f t="shared" ref="E40" si="6">SUM(E24:E39)</f>
        <v>37466.759002685547</v>
      </c>
      <c r="F40" s="516">
        <f t="shared" ref="F40" si="7">SUM(F24:F39)</f>
        <v>38946.993591308594</v>
      </c>
      <c r="G40" s="516">
        <f t="shared" ref="G40" si="8">SUM(G24:G39)</f>
        <v>39327.985778808594</v>
      </c>
      <c r="H40" s="516">
        <f t="shared" ref="H40" si="9">SUM(H24:H39)</f>
        <v>40908.698577880859</v>
      </c>
      <c r="I40" s="516">
        <f t="shared" ref="I40" si="10">SUM(I24:I39)</f>
        <v>44074.857330322266</v>
      </c>
      <c r="J40" s="516">
        <f t="shared" ref="J40:K40" si="11">SUM(J24:J39)</f>
        <v>46476.267974853516</v>
      </c>
      <c r="K40" s="516">
        <f t="shared" si="11"/>
        <v>48886.401123046875</v>
      </c>
      <c r="L40" s="516">
        <f t="shared" ref="L40" si="12">SUM(L24:L39)</f>
        <v>49020.300262451172</v>
      </c>
    </row>
    <row r="41" spans="1:12" ht="12.75" customHeight="1" x14ac:dyDescent="0.2">
      <c r="A41" s="54" t="s">
        <v>327</v>
      </c>
      <c r="B41" s="33"/>
      <c r="C41" s="2"/>
      <c r="D41" s="2"/>
      <c r="E41" s="2"/>
      <c r="F41" s="2"/>
      <c r="G41" s="2"/>
      <c r="H41" s="2"/>
      <c r="I41" s="2"/>
      <c r="J41" s="2"/>
      <c r="K41" s="2"/>
      <c r="L41" s="2"/>
    </row>
    <row r="42" spans="1:12" ht="12.75" customHeight="1" x14ac:dyDescent="0.2">
      <c r="A42" s="54" t="s">
        <v>328</v>
      </c>
      <c r="B42" s="33"/>
      <c r="C42" s="2"/>
      <c r="D42" s="2"/>
      <c r="E42" s="2"/>
      <c r="F42" s="2"/>
      <c r="G42" s="2"/>
      <c r="H42" s="2"/>
      <c r="I42" s="2"/>
      <c r="J42" s="2"/>
      <c r="K42" s="2"/>
      <c r="L42" s="2"/>
    </row>
    <row r="43" spans="1:12" s="4" customFormat="1" ht="20.100000000000001" customHeight="1" x14ac:dyDescent="0.2">
      <c r="A43" s="288"/>
    </row>
    <row r="44" spans="1:12" ht="20.100000000000001" customHeight="1" x14ac:dyDescent="0.2">
      <c r="A44" s="49" t="str">
        <f>Index!A61</f>
        <v>Table 4c    National government average wage and salary rates by department, FY2010-FY2019</v>
      </c>
    </row>
    <row r="45" spans="1:12" s="23" customFormat="1" ht="21.75" customHeight="1" x14ac:dyDescent="0.2">
      <c r="A45" s="13"/>
      <c r="B45" s="12" t="s">
        <v>126</v>
      </c>
      <c r="C45" s="287" t="s">
        <v>1438</v>
      </c>
      <c r="D45" s="133" t="str">
        <f>D2</f>
        <v>FY11</v>
      </c>
      <c r="E45" s="133" t="str">
        <f t="shared" ref="E45:I45" si="13">E2</f>
        <v>FY12</v>
      </c>
      <c r="F45" s="133" t="str">
        <f t="shared" si="13"/>
        <v>FY13</v>
      </c>
      <c r="G45" s="133" t="str">
        <f t="shared" si="13"/>
        <v>FY14</v>
      </c>
      <c r="H45" s="133" t="str">
        <f t="shared" si="13"/>
        <v>FY15</v>
      </c>
      <c r="I45" s="133" t="str">
        <f t="shared" si="13"/>
        <v>FY16</v>
      </c>
      <c r="J45" s="133" t="str">
        <f t="shared" ref="J45:K45" si="14">J2</f>
        <v>FY17</v>
      </c>
      <c r="K45" s="133" t="str">
        <f t="shared" si="14"/>
        <v>FY18</v>
      </c>
      <c r="L45" s="133" t="str">
        <f t="shared" ref="L45" si="15">L2</f>
        <v>FY19</v>
      </c>
    </row>
    <row r="46" spans="1:12" ht="20.100000000000001" customHeight="1" x14ac:dyDescent="0.2">
      <c r="A46" s="1">
        <v>1</v>
      </c>
      <c r="B46" s="33" t="s">
        <v>315</v>
      </c>
      <c r="C46" s="2">
        <f>C24/C3*1000</f>
        <v>22758.643014090401</v>
      </c>
      <c r="D46" s="2">
        <f t="shared" ref="D46:K46" si="16">D24/D3*1000</f>
        <v>24587.89280482701</v>
      </c>
      <c r="E46" s="2">
        <f t="shared" si="16"/>
        <v>25567.593044704859</v>
      </c>
      <c r="F46" s="2">
        <f t="shared" si="16"/>
        <v>27823.036476417823</v>
      </c>
      <c r="G46" s="2">
        <f t="shared" si="16"/>
        <v>30404.161022555443</v>
      </c>
      <c r="H46" s="2">
        <f t="shared" si="16"/>
        <v>31020.913828974182</v>
      </c>
      <c r="I46" s="2">
        <f t="shared" si="16"/>
        <v>38392.50013563368</v>
      </c>
      <c r="J46" s="2">
        <f t="shared" si="16"/>
        <v>36812.903994605658</v>
      </c>
      <c r="K46" s="2">
        <f t="shared" si="16"/>
        <v>39238.591974431823</v>
      </c>
      <c r="L46" s="2">
        <f t="shared" ref="L46" si="17">L24/L3*1000</f>
        <v>40382.726495916198</v>
      </c>
    </row>
    <row r="47" spans="1:12" x14ac:dyDescent="0.2">
      <c r="A47" s="1">
        <v>2</v>
      </c>
      <c r="B47" s="33" t="s">
        <v>316</v>
      </c>
      <c r="C47" s="2">
        <f t="shared" ref="C47:K47" si="18">C25/C4*1000</f>
        <v>19874.537541316105</v>
      </c>
      <c r="D47" s="2">
        <f t="shared" si="18"/>
        <v>21962.714059012276</v>
      </c>
      <c r="E47" s="2">
        <f t="shared" si="18"/>
        <v>25061.856951032365</v>
      </c>
      <c r="F47" s="2">
        <f t="shared" si="18"/>
        <v>24979.728005149147</v>
      </c>
      <c r="G47" s="2">
        <f t="shared" si="18"/>
        <v>24140.544544566761</v>
      </c>
      <c r="H47" s="2">
        <f t="shared" si="18"/>
        <v>24853.363037109375</v>
      </c>
      <c r="I47" s="2">
        <f t="shared" si="18"/>
        <v>24527.666727701824</v>
      </c>
      <c r="J47" s="2">
        <f t="shared" si="18"/>
        <v>30508.700561523438</v>
      </c>
      <c r="K47" s="2">
        <f t="shared" si="18"/>
        <v>29267.364501953125</v>
      </c>
      <c r="L47" s="2">
        <f t="shared" ref="L47" si="19">L25/L4*1000</f>
        <v>28473.308856670672</v>
      </c>
    </row>
    <row r="48" spans="1:12" x14ac:dyDescent="0.2">
      <c r="A48" s="1">
        <v>3</v>
      </c>
      <c r="B48" s="33" t="s">
        <v>317</v>
      </c>
      <c r="C48" s="2">
        <f t="shared" ref="C48:K48" si="20">C26/C5*1000</f>
        <v>22357.491629464286</v>
      </c>
      <c r="D48" s="2">
        <f t="shared" si="20"/>
        <v>24025.359324919871</v>
      </c>
      <c r="E48" s="2">
        <f t="shared" si="20"/>
        <v>26004.160648634454</v>
      </c>
      <c r="F48" s="2">
        <f t="shared" si="20"/>
        <v>28017.450051229509</v>
      </c>
      <c r="G48" s="2">
        <f t="shared" si="20"/>
        <v>29068.370472301136</v>
      </c>
      <c r="H48" s="2">
        <f t="shared" si="20"/>
        <v>29790.008331512236</v>
      </c>
      <c r="I48" s="2">
        <f t="shared" si="20"/>
        <v>29558.994949243628</v>
      </c>
      <c r="J48" s="2">
        <f t="shared" si="20"/>
        <v>30108.011385289632</v>
      </c>
      <c r="K48" s="2">
        <f t="shared" si="20"/>
        <v>29220.182291666668</v>
      </c>
      <c r="L48" s="2">
        <f t="shared" ref="L48" si="21">L26/L5*1000</f>
        <v>29273.883584104937</v>
      </c>
    </row>
    <row r="49" spans="1:12" x14ac:dyDescent="0.2">
      <c r="A49" s="1">
        <v>4</v>
      </c>
      <c r="B49" s="33" t="s">
        <v>318</v>
      </c>
      <c r="C49" s="2">
        <f t="shared" ref="C49:K49" si="22">C27/C6*1000</f>
        <v>25691.688537597656</v>
      </c>
      <c r="D49" s="2">
        <f t="shared" si="22"/>
        <v>28015.596430352391</v>
      </c>
      <c r="E49" s="2">
        <f t="shared" si="22"/>
        <v>28865.181662819603</v>
      </c>
      <c r="F49" s="2">
        <f t="shared" si="22"/>
        <v>29087.701416015625</v>
      </c>
      <c r="G49" s="2">
        <f t="shared" si="22"/>
        <v>31504.781583460368</v>
      </c>
      <c r="H49" s="2">
        <f t="shared" si="22"/>
        <v>32707.317073170736</v>
      </c>
      <c r="I49" s="2">
        <f t="shared" si="22"/>
        <v>35656.294389204544</v>
      </c>
      <c r="J49" s="2">
        <f t="shared" si="22"/>
        <v>37279.044773267662</v>
      </c>
      <c r="K49" s="2">
        <f t="shared" si="22"/>
        <v>37881.621636284719</v>
      </c>
      <c r="L49" s="2">
        <f t="shared" ref="L49" si="23">L27/L6*1000</f>
        <v>35188.275505514706</v>
      </c>
    </row>
    <row r="50" spans="1:12" x14ac:dyDescent="0.2">
      <c r="A50" s="1">
        <v>5</v>
      </c>
      <c r="B50" s="33" t="s">
        <v>14</v>
      </c>
      <c r="C50" s="2">
        <f t="shared" ref="C50:K50" si="24">C28/C7*1000</f>
        <v>20907.1044921875</v>
      </c>
      <c r="D50" s="2">
        <f t="shared" si="24"/>
        <v>21155.291168383377</v>
      </c>
      <c r="E50" s="2">
        <f t="shared" si="24"/>
        <v>21450.400832009182</v>
      </c>
      <c r="F50" s="2">
        <f t="shared" si="24"/>
        <v>21605.140943205759</v>
      </c>
      <c r="G50" s="2">
        <f t="shared" si="24"/>
        <v>22307.241011639031</v>
      </c>
      <c r="H50" s="2">
        <f t="shared" si="24"/>
        <v>23650.4248046875</v>
      </c>
      <c r="I50" s="2">
        <f t="shared" si="24"/>
        <v>27326.402520414573</v>
      </c>
      <c r="J50" s="2">
        <f t="shared" si="24"/>
        <v>28250.778349319309</v>
      </c>
      <c r="K50" s="2">
        <f t="shared" si="24"/>
        <v>30587.574678308822</v>
      </c>
      <c r="L50" s="2">
        <f t="shared" ref="L50" si="25">L28/L7*1000</f>
        <v>27803.482055664063</v>
      </c>
    </row>
    <row r="51" spans="1:12" x14ac:dyDescent="0.2">
      <c r="A51" s="1">
        <v>6</v>
      </c>
      <c r="B51" s="33" t="s">
        <v>319</v>
      </c>
      <c r="C51" s="2">
        <f t="shared" ref="C51:K51" si="26">C29/C8*1000</f>
        <v>15650.857107979911</v>
      </c>
      <c r="D51" s="2">
        <f t="shared" si="26"/>
        <v>17029.440743582589</v>
      </c>
      <c r="E51" s="2">
        <f t="shared" si="26"/>
        <v>18320.718904820882</v>
      </c>
      <c r="F51" s="2">
        <f t="shared" si="26"/>
        <v>19109.295184795672</v>
      </c>
      <c r="G51" s="2">
        <f t="shared" si="26"/>
        <v>19749.412536621094</v>
      </c>
      <c r="H51" s="2">
        <f t="shared" si="26"/>
        <v>21992.543247767855</v>
      </c>
      <c r="I51" s="2">
        <f t="shared" si="26"/>
        <v>22857.935521509742</v>
      </c>
      <c r="J51" s="2">
        <f t="shared" si="26"/>
        <v>23884.119466145832</v>
      </c>
      <c r="K51" s="2">
        <f t="shared" si="26"/>
        <v>24292.89486533717</v>
      </c>
      <c r="L51" s="2">
        <f t="shared" ref="L51" si="27">L29/L8*1000</f>
        <v>24940.51513671875</v>
      </c>
    </row>
    <row r="52" spans="1:12" x14ac:dyDescent="0.2">
      <c r="A52" s="1">
        <v>7</v>
      </c>
      <c r="B52" s="33" t="s">
        <v>320</v>
      </c>
      <c r="C52" s="2">
        <f t="shared" ref="C52:K52" si="28">C30/C9*1000</f>
        <v>12445.795798788266</v>
      </c>
      <c r="D52" s="2">
        <f t="shared" si="28"/>
        <v>13169.074600337402</v>
      </c>
      <c r="E52" s="2">
        <f t="shared" si="28"/>
        <v>13627.690079990052</v>
      </c>
      <c r="F52" s="2">
        <f t="shared" si="28"/>
        <v>14908.035405124654</v>
      </c>
      <c r="G52" s="2">
        <f t="shared" si="28"/>
        <v>15477.600536758093</v>
      </c>
      <c r="H52" s="2">
        <f t="shared" si="28"/>
        <v>15833.353753459409</v>
      </c>
      <c r="I52" s="2">
        <f t="shared" si="28"/>
        <v>17152.512188105622</v>
      </c>
      <c r="J52" s="2">
        <f t="shared" si="28"/>
        <v>18817.15202331543</v>
      </c>
      <c r="K52" s="2">
        <f t="shared" si="28"/>
        <v>19122.195360137193</v>
      </c>
      <c r="L52" s="2">
        <f t="shared" ref="L52" si="29">L30/L9*1000</f>
        <v>19324.258127520159</v>
      </c>
    </row>
    <row r="53" spans="1:12" x14ac:dyDescent="0.2">
      <c r="A53" s="1">
        <v>8</v>
      </c>
      <c r="B53" s="33" t="s">
        <v>35</v>
      </c>
      <c r="C53" s="2">
        <f t="shared" ref="C53:K53" si="30">C31/C10*1000</f>
        <v>13179.289961283186</v>
      </c>
      <c r="D53" s="2">
        <f t="shared" si="30"/>
        <v>13582.988747288504</v>
      </c>
      <c r="E53" s="2">
        <f t="shared" si="30"/>
        <v>14076.621523008242</v>
      </c>
      <c r="F53" s="2">
        <f t="shared" si="30"/>
        <v>15043.405515338303</v>
      </c>
      <c r="G53" s="2">
        <f t="shared" si="30"/>
        <v>15031.069069180523</v>
      </c>
      <c r="H53" s="2">
        <f t="shared" si="30"/>
        <v>16120.899128464032</v>
      </c>
      <c r="I53" s="2">
        <f t="shared" si="30"/>
        <v>17003.245502436926</v>
      </c>
      <c r="J53" s="2">
        <f t="shared" si="30"/>
        <v>17230.704433097573</v>
      </c>
      <c r="K53" s="2">
        <f t="shared" si="30"/>
        <v>17841.621416962174</v>
      </c>
      <c r="L53" s="2">
        <f t="shared" ref="L53" si="31">L31/L10*1000</f>
        <v>18112.118400103671</v>
      </c>
    </row>
    <row r="54" spans="1:12" x14ac:dyDescent="0.2">
      <c r="A54" s="1">
        <v>9</v>
      </c>
      <c r="B54" s="33" t="s">
        <v>178</v>
      </c>
      <c r="C54" s="2">
        <f t="shared" ref="C54:K54" si="32">C32/C11*1000</f>
        <v>18297.855347625969</v>
      </c>
      <c r="D54" s="2">
        <f t="shared" si="32"/>
        <v>18161.370756662436</v>
      </c>
      <c r="E54" s="2">
        <f t="shared" si="32"/>
        <v>18651.241665327765</v>
      </c>
      <c r="F54" s="2">
        <f t="shared" si="32"/>
        <v>19655.157360303619</v>
      </c>
      <c r="G54" s="2">
        <f t="shared" si="32"/>
        <v>20574.798066737287</v>
      </c>
      <c r="H54" s="2">
        <f t="shared" si="32"/>
        <v>20887.44107360097</v>
      </c>
      <c r="I54" s="2">
        <f t="shared" si="32"/>
        <v>22199.150899503722</v>
      </c>
      <c r="J54" s="2">
        <f t="shared" si="32"/>
        <v>22490.677826457817</v>
      </c>
      <c r="K54" s="2">
        <f t="shared" si="32"/>
        <v>23528.3154296875</v>
      </c>
      <c r="L54" s="2">
        <f t="shared" ref="L54" si="33">L32/L11*1000</f>
        <v>23352.997750946968</v>
      </c>
    </row>
    <row r="55" spans="1:12" x14ac:dyDescent="0.2">
      <c r="A55" s="1">
        <v>10</v>
      </c>
      <c r="B55" s="33" t="s">
        <v>321</v>
      </c>
      <c r="C55" s="2">
        <f t="shared" ref="C55:K55" si="34">C33/C12*1000</f>
        <v>12082.441463026889</v>
      </c>
      <c r="D55" s="2">
        <f t="shared" si="34"/>
        <v>12931.476939808239</v>
      </c>
      <c r="E55" s="2">
        <f t="shared" si="34"/>
        <v>13319.930675417878</v>
      </c>
      <c r="F55" s="2">
        <f t="shared" si="34"/>
        <v>13996.585008574695</v>
      </c>
      <c r="G55" s="2">
        <f t="shared" si="34"/>
        <v>13431.02431878811</v>
      </c>
      <c r="H55" s="2">
        <f t="shared" si="34"/>
        <v>13845.350646972656</v>
      </c>
      <c r="I55" s="2">
        <f t="shared" si="34"/>
        <v>14790.024175876524</v>
      </c>
      <c r="J55" s="2">
        <f t="shared" si="34"/>
        <v>15600.953567859739</v>
      </c>
      <c r="K55" s="2">
        <f t="shared" si="34"/>
        <v>16002.891208814539</v>
      </c>
      <c r="L55" s="2">
        <f t="shared" ref="L55" si="35">L33/L12*1000</f>
        <v>16581.291198730469</v>
      </c>
    </row>
    <row r="56" spans="1:12" x14ac:dyDescent="0.2">
      <c r="A56" s="1">
        <v>11</v>
      </c>
      <c r="B56" s="33" t="s">
        <v>322</v>
      </c>
      <c r="C56" s="2">
        <f t="shared" ref="C56:K56" si="36">C34/C13*1000</f>
        <v>21293.667263454859</v>
      </c>
      <c r="D56" s="2">
        <f t="shared" si="36"/>
        <v>21257.000732421875</v>
      </c>
      <c r="E56" s="2">
        <f t="shared" si="36"/>
        <v>20807.588465073528</v>
      </c>
      <c r="F56" s="2">
        <f t="shared" si="36"/>
        <v>20070.368716591282</v>
      </c>
      <c r="G56" s="2">
        <f t="shared" si="36"/>
        <v>21462.235394646141</v>
      </c>
      <c r="H56" s="2">
        <f t="shared" si="36"/>
        <v>22234.874725341797</v>
      </c>
      <c r="I56" s="2">
        <f t="shared" si="36"/>
        <v>24625.883214613972</v>
      </c>
      <c r="J56" s="2">
        <f t="shared" si="36"/>
        <v>24217.999626608456</v>
      </c>
      <c r="K56" s="2">
        <f t="shared" si="36"/>
        <v>29294.941621668197</v>
      </c>
      <c r="L56" s="2">
        <f t="shared" ref="L56" si="37">L34/L13*1000</f>
        <v>25210.350036621094</v>
      </c>
    </row>
    <row r="57" spans="1:12" x14ac:dyDescent="0.2">
      <c r="A57" s="1">
        <v>12</v>
      </c>
      <c r="B57" s="33" t="s">
        <v>323</v>
      </c>
      <c r="C57" s="2">
        <f t="shared" ref="C57:K57" si="38">C35/C14*1000</f>
        <v>18489.674028143825</v>
      </c>
      <c r="D57" s="2">
        <f t="shared" si="38"/>
        <v>19051.356724330359</v>
      </c>
      <c r="E57" s="2">
        <f t="shared" si="38"/>
        <v>19771.505473572532</v>
      </c>
      <c r="F57" s="2">
        <f t="shared" si="38"/>
        <v>19900.321301118827</v>
      </c>
      <c r="G57" s="2">
        <f t="shared" si="38"/>
        <v>21318.387044270832</v>
      </c>
      <c r="H57" s="2">
        <f t="shared" si="38"/>
        <v>22790.544782366072</v>
      </c>
      <c r="I57" s="2">
        <f t="shared" si="38"/>
        <v>24497.5956784019</v>
      </c>
      <c r="J57" s="2">
        <f t="shared" si="38"/>
        <v>24995.740464154413</v>
      </c>
      <c r="K57" s="2">
        <f t="shared" si="38"/>
        <v>26588.689894903277</v>
      </c>
      <c r="L57" s="2">
        <f t="shared" ref="L57" si="39">L35/L14*1000</f>
        <v>26551.321847098214</v>
      </c>
    </row>
    <row r="58" spans="1:12" x14ac:dyDescent="0.2">
      <c r="A58" s="1">
        <v>14</v>
      </c>
      <c r="B58" s="33" t="s">
        <v>324</v>
      </c>
      <c r="C58" s="2"/>
      <c r="D58" s="2"/>
      <c r="E58" s="2"/>
      <c r="F58" s="2"/>
      <c r="G58" s="2"/>
      <c r="H58" s="2"/>
      <c r="I58" s="2"/>
      <c r="J58" s="2"/>
      <c r="K58" s="2"/>
      <c r="L58" s="2"/>
    </row>
    <row r="59" spans="1:12" x14ac:dyDescent="0.2">
      <c r="A59" s="1">
        <v>15</v>
      </c>
      <c r="B59" s="33" t="s">
        <v>13</v>
      </c>
      <c r="C59" s="2">
        <f t="shared" ref="C59:K59" si="40">C37/C16*1000</f>
        <v>26307.01718087924</v>
      </c>
      <c r="D59" s="2">
        <f t="shared" si="40"/>
        <v>27132.456812365301</v>
      </c>
      <c r="E59" s="2">
        <f t="shared" si="40"/>
        <v>27639.664850315126</v>
      </c>
      <c r="F59" s="2">
        <f t="shared" si="40"/>
        <v>28090.816243489586</v>
      </c>
      <c r="G59" s="2">
        <f t="shared" si="40"/>
        <v>27840.172633651862</v>
      </c>
      <c r="H59" s="2">
        <f t="shared" si="40"/>
        <v>28640.762571304564</v>
      </c>
      <c r="I59" s="2">
        <f t="shared" si="40"/>
        <v>28302.23858173077</v>
      </c>
      <c r="J59" s="2">
        <f t="shared" si="40"/>
        <v>29435.953776041668</v>
      </c>
      <c r="K59" s="2">
        <f t="shared" si="40"/>
        <v>30343.832001431299</v>
      </c>
      <c r="L59" s="2">
        <f t="shared" ref="L59" si="41">L37/L16*1000</f>
        <v>31235.188802083332</v>
      </c>
    </row>
    <row r="60" spans="1:12" x14ac:dyDescent="0.2">
      <c r="A60" s="1">
        <v>16</v>
      </c>
      <c r="B60" s="33" t="s">
        <v>256</v>
      </c>
      <c r="C60" s="2">
        <f t="shared" ref="C60:K60" si="42">C38/C17*1000</f>
        <v>26265.591708096588</v>
      </c>
      <c r="D60" s="2">
        <f t="shared" si="42"/>
        <v>26929.521703008395</v>
      </c>
      <c r="E60" s="2">
        <f t="shared" si="42"/>
        <v>27377.089991714016</v>
      </c>
      <c r="F60" s="2">
        <f t="shared" si="42"/>
        <v>28089.516916582659</v>
      </c>
      <c r="G60" s="2">
        <f t="shared" si="42"/>
        <v>28380.83968623992</v>
      </c>
      <c r="H60" s="2">
        <f t="shared" si="42"/>
        <v>28506.549072265625</v>
      </c>
      <c r="I60" s="2">
        <f t="shared" si="42"/>
        <v>29908.245149205944</v>
      </c>
      <c r="J60" s="2">
        <f t="shared" si="42"/>
        <v>32867.165305397728</v>
      </c>
      <c r="K60" s="2">
        <f t="shared" si="42"/>
        <v>34722.443498883928</v>
      </c>
      <c r="L60" s="2">
        <f t="shared" ref="L60" si="43">L38/L17*1000</f>
        <v>34829.642159598217</v>
      </c>
    </row>
    <row r="61" spans="1:12" s="380" customFormat="1" ht="20.100000000000001" customHeight="1" x14ac:dyDescent="0.2">
      <c r="A61" s="929"/>
      <c r="B61" s="930" t="s">
        <v>3</v>
      </c>
      <c r="C61" s="516">
        <f t="shared" ref="C61:K61" si="44">C39/C18*1000</f>
        <v>23056.856427873885</v>
      </c>
      <c r="D61" s="516">
        <f t="shared" si="44"/>
        <v>24702.999538845484</v>
      </c>
      <c r="E61" s="516">
        <f t="shared" si="44"/>
        <v>24297.428676060266</v>
      </c>
      <c r="F61" s="516">
        <f t="shared" si="44"/>
        <v>36965.477353050592</v>
      </c>
      <c r="G61" s="516">
        <f t="shared" si="44"/>
        <v>26809.100341796875</v>
      </c>
      <c r="H61" s="516">
        <f t="shared" si="44"/>
        <v>29740.41748046875</v>
      </c>
      <c r="I61" s="516">
        <f t="shared" si="44"/>
        <v>28850</v>
      </c>
      <c r="J61" s="516">
        <f t="shared" si="44"/>
        <v>26825.042724609375</v>
      </c>
      <c r="K61" s="516">
        <f t="shared" si="44"/>
        <v>24034.696357194767</v>
      </c>
      <c r="L61" s="516">
        <f t="shared" ref="L61" si="45">L39/L18*1000</f>
        <v>26834.237393465908</v>
      </c>
    </row>
    <row r="62" spans="1:12" ht="12.75" customHeight="1" x14ac:dyDescent="0.2">
      <c r="A62" s="54" t="s">
        <v>326</v>
      </c>
      <c r="B62" s="33"/>
      <c r="C62" s="2"/>
      <c r="D62" s="2"/>
      <c r="E62" s="2"/>
      <c r="F62" s="2"/>
      <c r="G62" s="2"/>
      <c r="H62" s="2"/>
      <c r="I62" s="2"/>
      <c r="J62" s="2"/>
      <c r="K62" s="2"/>
      <c r="L62" s="2"/>
    </row>
    <row r="63" spans="1:12" s="4" customFormat="1" ht="20.100000000000001" customHeight="1" x14ac:dyDescent="0.2">
      <c r="A63" s="288"/>
    </row>
    <row r="65" spans="4:12" x14ac:dyDescent="0.2">
      <c r="D65" s="331"/>
      <c r="E65" s="331"/>
      <c r="F65" s="331"/>
      <c r="G65" s="331"/>
      <c r="H65" s="331"/>
      <c r="I65" s="331"/>
      <c r="J65" s="331"/>
      <c r="K65" s="331"/>
      <c r="L65" s="331"/>
    </row>
  </sheetData>
  <phoneticPr fontId="19" type="noConversion"/>
  <pageMargins left="0.74803149606299202" right="0.74803149606299202" top="0.98425196850393704" bottom="0.98425196850393704" header="0.511811023622047" footer="0.511811023622047"/>
  <pageSetup scale="63"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filterMode="1">
    <tabColor theme="6" tint="0.39997558519241921"/>
  </sheetPr>
  <dimension ref="A1:XFC1048288"/>
  <sheetViews>
    <sheetView view="pageBreakPreview" zoomScale="90" zoomScaleNormal="80" zoomScaleSheetLayoutView="90" workbookViewId="0">
      <pane xSplit="4" topLeftCell="F1" activePane="topRight" state="frozen"/>
      <selection activeCell="D107" sqref="D107"/>
      <selection pane="topRight" activeCell="C2" sqref="C2"/>
    </sheetView>
  </sheetViews>
  <sheetFormatPr defaultRowHeight="12.75" outlineLevelCol="1" x14ac:dyDescent="0.2"/>
  <cols>
    <col min="1" max="2" width="5.7109375" hidden="1" customWidth="1" outlineLevel="1"/>
    <col min="3" max="3" width="8.42578125" style="1" customWidth="1" collapsed="1"/>
    <col min="4" max="4" width="41" bestFit="1" customWidth="1"/>
    <col min="5" max="14" width="10.7109375" customWidth="1"/>
    <col min="15" max="28" width="9.140625" customWidth="1" outlineLevel="1"/>
  </cols>
  <sheetData>
    <row r="1" spans="1:28" s="23" customFormat="1" ht="24.95" customHeight="1" x14ac:dyDescent="0.2">
      <c r="A1" t="s">
        <v>1761</v>
      </c>
      <c r="B1" s="1" t="s">
        <v>1427</v>
      </c>
      <c r="C1" s="49" t="str">
        <f>Index!A62</f>
        <v>Table 4d    National government employment by COFOG1, FY2010-FY2019</v>
      </c>
    </row>
    <row r="2" spans="1:28" s="23" customFormat="1" ht="21.75" customHeight="1" x14ac:dyDescent="0.2">
      <c r="A2" t="s">
        <v>1761</v>
      </c>
      <c r="B2" s="1" t="s">
        <v>1427</v>
      </c>
      <c r="C2" s="408" t="s">
        <v>799</v>
      </c>
      <c r="D2" s="179" t="s">
        <v>376</v>
      </c>
      <c r="E2" s="287" t="s">
        <v>1438</v>
      </c>
      <c r="F2" s="133" t="str">
        <f>NAgni!N$2</f>
        <v>FY11</v>
      </c>
      <c r="G2" s="133" t="str">
        <f>NAgni!O$2</f>
        <v>FY12</v>
      </c>
      <c r="H2" s="133" t="str">
        <f>NAgni!P$2</f>
        <v>FY13</v>
      </c>
      <c r="I2" s="133" t="str">
        <f>NAgni!Q$2</f>
        <v>FY14</v>
      </c>
      <c r="J2" s="133" t="str">
        <f>NAgni!R$2</f>
        <v>FY15</v>
      </c>
      <c r="K2" s="133" t="str">
        <f>NAgni!S$2</f>
        <v>FY16</v>
      </c>
      <c r="L2" s="133" t="str">
        <f>NAgni!T$2</f>
        <v>FY17</v>
      </c>
      <c r="M2" s="133" t="str">
        <f>NAgni!U$2</f>
        <v>FY18</v>
      </c>
      <c r="N2" s="133" t="str">
        <f>NAgni!V$2</f>
        <v>FY19</v>
      </c>
      <c r="O2" s="133" t="str">
        <f>NAgni!W$2</f>
        <v>FY20</v>
      </c>
      <c r="P2" s="133" t="str">
        <f>NAgni!X$2</f>
        <v>FY21</v>
      </c>
      <c r="Q2" s="133" t="str">
        <f>NAgni!Y$2</f>
        <v>FY22</v>
      </c>
      <c r="R2" s="133" t="str">
        <f>NAgni!Z$2</f>
        <v>FY23</v>
      </c>
      <c r="S2" s="133" t="str">
        <f>NAgni!AA$2</f>
        <v>FY24</v>
      </c>
      <c r="T2" s="133" t="str">
        <f>NAgni!AB$2</f>
        <v>FY25</v>
      </c>
      <c r="U2" s="133" t="str">
        <f>NAgni!AC$2</f>
        <v>FY26</v>
      </c>
      <c r="V2" s="133" t="str">
        <f>NAgni!AD$2</f>
        <v>FY27</v>
      </c>
      <c r="W2" s="133" t="str">
        <f>NAgni!AE$2</f>
        <v>FY28</v>
      </c>
      <c r="X2" s="133" t="str">
        <f>NAgni!AF$2</f>
        <v>FY29</v>
      </c>
      <c r="Y2" s="133" t="str">
        <f>NAgni!AG$2</f>
        <v>FY30</v>
      </c>
      <c r="Z2" s="133" t="str">
        <f>NAgni!AH$2</f>
        <v>FY31</v>
      </c>
      <c r="AA2" s="133" t="str">
        <f>NAgni!AI$2</f>
        <v>FY32</v>
      </c>
      <c r="AB2" s="133" t="str">
        <f>NAgni!AJ$2</f>
        <v>FY33</v>
      </c>
    </row>
    <row r="3" spans="1:28" ht="20.100000000000001" hidden="1" customHeight="1" x14ac:dyDescent="0.2">
      <c r="A3" t="str">
        <f>IF(LEN(C3)&lt;=2,"Cofog2","")</f>
        <v>Cofog2</v>
      </c>
      <c r="B3" s="1" t="str">
        <f>IF(SUM(E3:AE3)&lt;=0,"","X")</f>
        <v/>
      </c>
      <c r="C3" s="47" t="s">
        <v>1676</v>
      </c>
      <c r="D3" s="33" t="s">
        <v>1440</v>
      </c>
      <c r="E3" s="107"/>
      <c r="F3" s="107"/>
      <c r="G3" s="107"/>
      <c r="H3" s="107"/>
      <c r="I3" s="107"/>
      <c r="J3" s="107"/>
      <c r="K3" s="107"/>
      <c r="L3" s="107"/>
      <c r="M3" s="107"/>
      <c r="N3" s="107"/>
      <c r="AB3" s="23"/>
    </row>
    <row r="4" spans="1:28" x14ac:dyDescent="0.2">
      <c r="A4" t="str">
        <f t="shared" ref="A4:A67" si="0">IF(LEN(C4)&lt;=2,"Cofog2","")</f>
        <v>Cofog2</v>
      </c>
      <c r="B4" s="1" t="str">
        <f t="shared" ref="B4:B67" si="1">IF(SUM(E4:AE4)&lt;=0,"","X")</f>
        <v>X</v>
      </c>
      <c r="C4" s="47" t="s">
        <v>692</v>
      </c>
      <c r="D4" s="727" t="s">
        <v>1440</v>
      </c>
      <c r="E4" s="107">
        <v>319</v>
      </c>
      <c r="F4" s="107">
        <v>318</v>
      </c>
      <c r="G4" s="107">
        <v>322</v>
      </c>
      <c r="H4" s="107">
        <v>316</v>
      </c>
      <c r="I4" s="107">
        <v>320</v>
      </c>
      <c r="J4" s="107">
        <v>334</v>
      </c>
      <c r="K4" s="107">
        <v>347</v>
      </c>
      <c r="L4" s="107">
        <v>416</v>
      </c>
      <c r="M4" s="107">
        <v>422</v>
      </c>
      <c r="N4" s="107">
        <v>439</v>
      </c>
      <c r="AB4" s="23"/>
    </row>
    <row r="5" spans="1:28" hidden="1" x14ac:dyDescent="0.2">
      <c r="A5" t="str">
        <f t="shared" si="0"/>
        <v/>
      </c>
      <c r="B5" s="1" t="str">
        <f t="shared" si="1"/>
        <v>X</v>
      </c>
      <c r="C5" s="47" t="s">
        <v>330</v>
      </c>
      <c r="D5" s="728" t="s">
        <v>1443</v>
      </c>
      <c r="E5" s="107">
        <v>159</v>
      </c>
      <c r="F5" s="107">
        <v>154</v>
      </c>
      <c r="G5" s="107">
        <v>154</v>
      </c>
      <c r="H5" s="107">
        <v>154</v>
      </c>
      <c r="I5" s="107">
        <v>159</v>
      </c>
      <c r="J5" s="107">
        <v>153</v>
      </c>
      <c r="K5" s="107">
        <v>155</v>
      </c>
      <c r="L5" s="107">
        <v>159</v>
      </c>
      <c r="M5" s="107">
        <v>159</v>
      </c>
      <c r="N5" s="107">
        <v>155</v>
      </c>
      <c r="AB5" s="23"/>
    </row>
    <row r="6" spans="1:28" hidden="1" x14ac:dyDescent="0.2">
      <c r="A6" t="str">
        <f t="shared" si="0"/>
        <v/>
      </c>
      <c r="B6" s="1" t="str">
        <f t="shared" si="1"/>
        <v>X</v>
      </c>
      <c r="C6" s="47" t="s">
        <v>331</v>
      </c>
      <c r="D6" s="728" t="s">
        <v>1445</v>
      </c>
      <c r="E6" s="107">
        <v>107</v>
      </c>
      <c r="F6" s="107">
        <v>110</v>
      </c>
      <c r="G6" s="107">
        <v>112</v>
      </c>
      <c r="H6" s="107">
        <v>112</v>
      </c>
      <c r="I6" s="107">
        <v>115</v>
      </c>
      <c r="J6" s="107">
        <v>120</v>
      </c>
      <c r="K6" s="107">
        <v>117</v>
      </c>
      <c r="L6" s="107">
        <v>86</v>
      </c>
      <c r="M6" s="107">
        <v>87</v>
      </c>
      <c r="N6" s="107">
        <v>99</v>
      </c>
      <c r="AB6" s="23"/>
    </row>
    <row r="7" spans="1:28" hidden="1" x14ac:dyDescent="0.2">
      <c r="A7" t="str">
        <f t="shared" si="0"/>
        <v/>
      </c>
      <c r="B7" s="1" t="str">
        <f t="shared" si="1"/>
        <v>X</v>
      </c>
      <c r="C7" s="47" t="s">
        <v>332</v>
      </c>
      <c r="D7" s="728" t="s">
        <v>1447</v>
      </c>
      <c r="E7" s="107">
        <v>24</v>
      </c>
      <c r="F7" s="107">
        <v>21</v>
      </c>
      <c r="G7" s="107">
        <v>16</v>
      </c>
      <c r="H7" s="107">
        <v>11</v>
      </c>
      <c r="I7" s="107">
        <v>11</v>
      </c>
      <c r="J7" s="107">
        <v>5</v>
      </c>
      <c r="K7" s="107">
        <v>6</v>
      </c>
      <c r="L7" s="107">
        <v>23</v>
      </c>
      <c r="M7" s="107">
        <v>23</v>
      </c>
      <c r="N7" s="107">
        <v>28</v>
      </c>
      <c r="AB7" s="23"/>
    </row>
    <row r="8" spans="1:28" hidden="1" x14ac:dyDescent="0.2">
      <c r="A8" t="str">
        <f t="shared" si="0"/>
        <v/>
      </c>
      <c r="B8" s="1" t="str">
        <f t="shared" si="1"/>
        <v>X</v>
      </c>
      <c r="C8" s="47" t="s">
        <v>1677</v>
      </c>
      <c r="D8" s="728" t="s">
        <v>1449</v>
      </c>
      <c r="E8" s="107">
        <v>0</v>
      </c>
      <c r="F8" s="107">
        <v>0</v>
      </c>
      <c r="G8" s="107">
        <v>0</v>
      </c>
      <c r="H8" s="107">
        <v>0</v>
      </c>
      <c r="I8" s="107">
        <v>0</v>
      </c>
      <c r="J8" s="107">
        <v>0</v>
      </c>
      <c r="K8" s="107">
        <v>0</v>
      </c>
      <c r="L8" s="107">
        <v>1</v>
      </c>
      <c r="M8" s="107">
        <v>0</v>
      </c>
      <c r="N8" s="107">
        <v>0</v>
      </c>
      <c r="AB8" s="23"/>
    </row>
    <row r="9" spans="1:28" hidden="1" x14ac:dyDescent="0.2">
      <c r="A9" t="str">
        <f t="shared" si="0"/>
        <v/>
      </c>
      <c r="B9" s="1" t="str">
        <f t="shared" si="1"/>
        <v/>
      </c>
      <c r="C9" s="47" t="s">
        <v>1678</v>
      </c>
      <c r="D9" s="728" t="s">
        <v>1451</v>
      </c>
      <c r="E9" s="107">
        <v>0</v>
      </c>
      <c r="F9" s="107">
        <v>0</v>
      </c>
      <c r="G9" s="107">
        <v>0</v>
      </c>
      <c r="H9" s="107">
        <v>0</v>
      </c>
      <c r="I9" s="107">
        <v>0</v>
      </c>
      <c r="J9" s="107">
        <v>0</v>
      </c>
      <c r="K9" s="107">
        <v>0</v>
      </c>
      <c r="L9" s="107">
        <v>0</v>
      </c>
      <c r="M9" s="107">
        <v>0</v>
      </c>
      <c r="N9" s="107">
        <v>0</v>
      </c>
      <c r="AB9" s="23"/>
    </row>
    <row r="10" spans="1:28" hidden="1" x14ac:dyDescent="0.2">
      <c r="A10" t="str">
        <f t="shared" si="0"/>
        <v/>
      </c>
      <c r="B10" s="1" t="str">
        <f t="shared" si="1"/>
        <v>X</v>
      </c>
      <c r="C10" s="47" t="s">
        <v>333</v>
      </c>
      <c r="D10" s="728" t="s">
        <v>1453</v>
      </c>
      <c r="E10" s="107">
        <v>6</v>
      </c>
      <c r="F10" s="107">
        <v>6</v>
      </c>
      <c r="G10" s="107">
        <v>5</v>
      </c>
      <c r="H10" s="107">
        <v>5</v>
      </c>
      <c r="I10" s="107">
        <v>6</v>
      </c>
      <c r="J10" s="107">
        <v>5</v>
      </c>
      <c r="K10" s="107">
        <v>7</v>
      </c>
      <c r="L10" s="107">
        <v>8</v>
      </c>
      <c r="M10" s="107">
        <v>7</v>
      </c>
      <c r="N10" s="107">
        <v>7</v>
      </c>
      <c r="AB10" s="23"/>
    </row>
    <row r="11" spans="1:28" hidden="1" x14ac:dyDescent="0.2">
      <c r="A11" t="str">
        <f t="shared" si="0"/>
        <v/>
      </c>
      <c r="B11" s="1" t="str">
        <f t="shared" si="1"/>
        <v>X</v>
      </c>
      <c r="C11" s="47" t="s">
        <v>334</v>
      </c>
      <c r="D11" s="728" t="s">
        <v>1455</v>
      </c>
      <c r="E11" s="107">
        <v>7</v>
      </c>
      <c r="F11" s="107">
        <v>8</v>
      </c>
      <c r="G11" s="107">
        <v>8</v>
      </c>
      <c r="H11" s="107">
        <v>10</v>
      </c>
      <c r="I11" s="107">
        <v>6</v>
      </c>
      <c r="J11" s="107">
        <v>7</v>
      </c>
      <c r="K11" s="107">
        <v>20</v>
      </c>
      <c r="L11" s="107">
        <v>58</v>
      </c>
      <c r="M11" s="107">
        <v>58</v>
      </c>
      <c r="N11" s="107">
        <v>60</v>
      </c>
    </row>
    <row r="12" spans="1:28" hidden="1" x14ac:dyDescent="0.2">
      <c r="A12" t="str">
        <f t="shared" si="0"/>
        <v/>
      </c>
      <c r="B12" s="1" t="str">
        <f t="shared" si="1"/>
        <v>X</v>
      </c>
      <c r="C12" s="47" t="s">
        <v>335</v>
      </c>
      <c r="D12" s="728" t="s">
        <v>1457</v>
      </c>
      <c r="E12" s="107">
        <v>5</v>
      </c>
      <c r="F12" s="107">
        <v>6</v>
      </c>
      <c r="G12" s="107">
        <v>5</v>
      </c>
      <c r="H12" s="107">
        <v>5</v>
      </c>
      <c r="I12" s="107">
        <v>12</v>
      </c>
      <c r="J12" s="107">
        <v>25</v>
      </c>
      <c r="K12" s="107">
        <v>25</v>
      </c>
      <c r="L12" s="107">
        <v>60</v>
      </c>
      <c r="M12" s="107">
        <v>69</v>
      </c>
      <c r="N12" s="107">
        <v>69</v>
      </c>
    </row>
    <row r="13" spans="1:28" hidden="1" x14ac:dyDescent="0.2">
      <c r="A13" t="str">
        <f t="shared" si="0"/>
        <v/>
      </c>
      <c r="B13" s="1" t="str">
        <f t="shared" si="1"/>
        <v>X</v>
      </c>
      <c r="C13" s="47" t="s">
        <v>579</v>
      </c>
      <c r="D13" s="728" t="s">
        <v>1459</v>
      </c>
      <c r="E13" s="107">
        <v>0</v>
      </c>
      <c r="F13" s="107">
        <v>0</v>
      </c>
      <c r="G13" s="107">
        <v>0</v>
      </c>
      <c r="H13" s="107">
        <v>0</v>
      </c>
      <c r="I13" s="107">
        <v>1</v>
      </c>
      <c r="J13" s="107">
        <v>1</v>
      </c>
      <c r="K13" s="107">
        <v>1</v>
      </c>
      <c r="L13" s="107">
        <v>1</v>
      </c>
      <c r="M13" s="107">
        <v>0</v>
      </c>
      <c r="N13" s="404">
        <v>0</v>
      </c>
    </row>
    <row r="14" spans="1:28" hidden="1" x14ac:dyDescent="0.2">
      <c r="A14" t="str">
        <f t="shared" si="0"/>
        <v/>
      </c>
      <c r="B14" s="1" t="str">
        <f t="shared" si="1"/>
        <v>X</v>
      </c>
      <c r="C14" s="47" t="s">
        <v>580</v>
      </c>
      <c r="D14" s="728" t="s">
        <v>1461</v>
      </c>
      <c r="E14" s="107">
        <v>0</v>
      </c>
      <c r="F14" s="107">
        <v>0</v>
      </c>
      <c r="G14" s="107">
        <v>0</v>
      </c>
      <c r="H14" s="107">
        <v>1</v>
      </c>
      <c r="I14" s="107">
        <v>0</v>
      </c>
      <c r="J14" s="107">
        <v>0</v>
      </c>
      <c r="K14" s="107">
        <v>0</v>
      </c>
      <c r="L14" s="107">
        <v>0</v>
      </c>
      <c r="M14" s="107">
        <v>0</v>
      </c>
      <c r="N14" s="2">
        <v>0</v>
      </c>
    </row>
    <row r="15" spans="1:28" hidden="1" x14ac:dyDescent="0.2">
      <c r="A15" t="str">
        <f t="shared" si="0"/>
        <v/>
      </c>
      <c r="B15" s="1" t="str">
        <f t="shared" si="1"/>
        <v>X</v>
      </c>
      <c r="C15" s="47" t="s">
        <v>336</v>
      </c>
      <c r="D15" s="728" t="s">
        <v>1463</v>
      </c>
      <c r="E15" s="107">
        <v>10</v>
      </c>
      <c r="F15" s="107">
        <v>13</v>
      </c>
      <c r="G15" s="107">
        <v>21</v>
      </c>
      <c r="H15" s="107">
        <v>18</v>
      </c>
      <c r="I15" s="107">
        <v>10</v>
      </c>
      <c r="J15" s="107">
        <v>12</v>
      </c>
      <c r="K15" s="107">
        <v>15</v>
      </c>
      <c r="L15" s="107">
        <v>17</v>
      </c>
      <c r="M15" s="107">
        <v>18</v>
      </c>
      <c r="N15" s="4">
        <v>20</v>
      </c>
    </row>
    <row r="16" spans="1:28" hidden="1" x14ac:dyDescent="0.2">
      <c r="A16" t="str">
        <f t="shared" si="0"/>
        <v/>
      </c>
      <c r="B16" s="1" t="str">
        <f t="shared" si="1"/>
        <v/>
      </c>
      <c r="C16" s="47" t="s">
        <v>1679</v>
      </c>
      <c r="D16" s="728" t="s">
        <v>1465</v>
      </c>
      <c r="E16" s="107">
        <v>0</v>
      </c>
      <c r="F16" s="107">
        <v>0</v>
      </c>
      <c r="G16" s="107">
        <v>0</v>
      </c>
      <c r="H16" s="107">
        <v>0</v>
      </c>
      <c r="I16" s="107">
        <v>0</v>
      </c>
      <c r="J16" s="107">
        <v>0</v>
      </c>
      <c r="K16" s="107">
        <v>0</v>
      </c>
      <c r="L16" s="107">
        <v>0</v>
      </c>
      <c r="M16" s="107">
        <v>0</v>
      </c>
      <c r="N16">
        <v>0</v>
      </c>
    </row>
    <row r="17" spans="1:14" hidden="1" x14ac:dyDescent="0.2">
      <c r="A17" t="str">
        <f t="shared" si="0"/>
        <v/>
      </c>
      <c r="B17" s="1" t="str">
        <f t="shared" si="1"/>
        <v>X</v>
      </c>
      <c r="C17" s="47" t="s">
        <v>791</v>
      </c>
      <c r="D17" s="728" t="s">
        <v>1467</v>
      </c>
      <c r="E17" s="107">
        <v>0</v>
      </c>
      <c r="F17" s="107">
        <v>0</v>
      </c>
      <c r="G17" s="107">
        <v>0</v>
      </c>
      <c r="H17" s="107">
        <v>0</v>
      </c>
      <c r="I17" s="107">
        <v>0</v>
      </c>
      <c r="J17" s="107">
        <v>4</v>
      </c>
      <c r="K17" s="107">
        <v>1</v>
      </c>
      <c r="L17" s="107">
        <v>5</v>
      </c>
      <c r="M17" s="107">
        <v>0</v>
      </c>
      <c r="N17" s="133">
        <v>0</v>
      </c>
    </row>
    <row r="18" spans="1:14" x14ac:dyDescent="0.2">
      <c r="A18" t="str">
        <f t="shared" si="0"/>
        <v>Cofog2</v>
      </c>
      <c r="B18" s="1" t="str">
        <f t="shared" si="1"/>
        <v>X</v>
      </c>
      <c r="C18" s="47" t="s">
        <v>693</v>
      </c>
      <c r="D18" s="727" t="s">
        <v>1469</v>
      </c>
      <c r="E18" s="107">
        <v>11</v>
      </c>
      <c r="F18" s="107">
        <v>10</v>
      </c>
      <c r="G18" s="107">
        <v>8</v>
      </c>
      <c r="H18" s="107">
        <v>8</v>
      </c>
      <c r="I18" s="107">
        <v>9</v>
      </c>
      <c r="J18" s="107">
        <v>10</v>
      </c>
      <c r="K18" s="107">
        <v>12</v>
      </c>
      <c r="L18" s="107">
        <v>11</v>
      </c>
      <c r="M18" s="107">
        <v>10</v>
      </c>
      <c r="N18" s="107">
        <v>9</v>
      </c>
    </row>
    <row r="19" spans="1:14" hidden="1" x14ac:dyDescent="0.2">
      <c r="A19" t="str">
        <f t="shared" si="0"/>
        <v/>
      </c>
      <c r="B19" s="1" t="str">
        <f t="shared" si="1"/>
        <v/>
      </c>
      <c r="C19" s="47" t="s">
        <v>1680</v>
      </c>
      <c r="D19" s="728" t="s">
        <v>1471</v>
      </c>
      <c r="E19" s="107">
        <v>0</v>
      </c>
      <c r="F19" s="107">
        <v>0</v>
      </c>
      <c r="G19" s="107">
        <v>0</v>
      </c>
      <c r="H19" s="107">
        <v>0</v>
      </c>
      <c r="I19" s="107">
        <v>0</v>
      </c>
      <c r="J19" s="107">
        <v>0</v>
      </c>
      <c r="K19" s="107">
        <v>0</v>
      </c>
      <c r="L19" s="107">
        <v>0</v>
      </c>
      <c r="M19" s="107">
        <v>0</v>
      </c>
      <c r="N19" s="107">
        <v>0</v>
      </c>
    </row>
    <row r="20" spans="1:14" hidden="1" x14ac:dyDescent="0.2">
      <c r="A20" t="str">
        <f t="shared" si="0"/>
        <v/>
      </c>
      <c r="B20" s="1" t="str">
        <f t="shared" si="1"/>
        <v/>
      </c>
      <c r="C20" s="47" t="s">
        <v>1681</v>
      </c>
      <c r="D20" s="728" t="s">
        <v>1473</v>
      </c>
      <c r="E20" s="107">
        <v>0</v>
      </c>
      <c r="F20" s="107">
        <v>0</v>
      </c>
      <c r="G20" s="107">
        <v>0</v>
      </c>
      <c r="H20" s="107">
        <v>0</v>
      </c>
      <c r="I20" s="107">
        <v>0</v>
      </c>
      <c r="J20" s="107">
        <v>0</v>
      </c>
      <c r="K20" s="107">
        <v>0</v>
      </c>
      <c r="L20" s="107">
        <v>0</v>
      </c>
      <c r="M20" s="107">
        <v>0</v>
      </c>
      <c r="N20" s="107">
        <v>0</v>
      </c>
    </row>
    <row r="21" spans="1:14" hidden="1" x14ac:dyDescent="0.2">
      <c r="A21" t="str">
        <f t="shared" si="0"/>
        <v/>
      </c>
      <c r="B21" s="1" t="str">
        <f t="shared" si="1"/>
        <v/>
      </c>
      <c r="C21" s="47" t="s">
        <v>1682</v>
      </c>
      <c r="D21" s="728" t="s">
        <v>1475</v>
      </c>
      <c r="E21" s="107">
        <v>0</v>
      </c>
      <c r="F21" s="107">
        <v>0</v>
      </c>
      <c r="G21" s="107">
        <v>0</v>
      </c>
      <c r="H21" s="107">
        <v>0</v>
      </c>
      <c r="I21" s="107">
        <v>0</v>
      </c>
      <c r="J21" s="107">
        <v>0</v>
      </c>
      <c r="K21" s="107">
        <v>0</v>
      </c>
      <c r="L21" s="107">
        <v>0</v>
      </c>
      <c r="M21" s="107">
        <v>0</v>
      </c>
      <c r="N21" s="107">
        <v>0</v>
      </c>
    </row>
    <row r="22" spans="1:14" hidden="1" x14ac:dyDescent="0.2">
      <c r="A22" t="str">
        <f t="shared" si="0"/>
        <v/>
      </c>
      <c r="B22" s="1" t="str">
        <f t="shared" si="1"/>
        <v/>
      </c>
      <c r="C22" s="47" t="s">
        <v>1683</v>
      </c>
      <c r="D22" s="728" t="s">
        <v>1477</v>
      </c>
      <c r="E22" s="107">
        <v>0</v>
      </c>
      <c r="F22" s="107">
        <v>0</v>
      </c>
      <c r="G22" s="107">
        <v>0</v>
      </c>
      <c r="H22" s="107">
        <v>0</v>
      </c>
      <c r="I22" s="107">
        <v>0</v>
      </c>
      <c r="J22" s="107">
        <v>0</v>
      </c>
      <c r="K22" s="107">
        <v>0</v>
      </c>
      <c r="L22" s="107">
        <v>0</v>
      </c>
      <c r="M22" s="107">
        <v>0</v>
      </c>
      <c r="N22" s="107">
        <v>0</v>
      </c>
    </row>
    <row r="23" spans="1:14" hidden="1" x14ac:dyDescent="0.2">
      <c r="A23" t="str">
        <f t="shared" si="0"/>
        <v/>
      </c>
      <c r="B23" s="1" t="str">
        <f t="shared" si="1"/>
        <v>X</v>
      </c>
      <c r="C23" s="47" t="s">
        <v>337</v>
      </c>
      <c r="D23" s="728" t="s">
        <v>1479</v>
      </c>
      <c r="E23" s="107">
        <v>11</v>
      </c>
      <c r="F23" s="107">
        <v>10</v>
      </c>
      <c r="G23" s="107">
        <v>8</v>
      </c>
      <c r="H23" s="107">
        <v>8</v>
      </c>
      <c r="I23" s="107">
        <v>9</v>
      </c>
      <c r="J23" s="107">
        <v>10</v>
      </c>
      <c r="K23" s="107">
        <v>12</v>
      </c>
      <c r="L23" s="107">
        <v>11</v>
      </c>
      <c r="M23" s="107">
        <v>10</v>
      </c>
      <c r="N23" s="107">
        <v>9</v>
      </c>
    </row>
    <row r="24" spans="1:14" x14ac:dyDescent="0.2">
      <c r="A24" t="str">
        <f t="shared" si="0"/>
        <v>Cofog2</v>
      </c>
      <c r="B24" s="1" t="str">
        <f t="shared" si="1"/>
        <v>X</v>
      </c>
      <c r="C24" s="47" t="s">
        <v>694</v>
      </c>
      <c r="D24" s="728" t="s">
        <v>1481</v>
      </c>
      <c r="E24" s="107">
        <v>255</v>
      </c>
      <c r="F24" s="107">
        <v>259</v>
      </c>
      <c r="G24" s="107">
        <v>258</v>
      </c>
      <c r="H24" s="107">
        <v>256</v>
      </c>
      <c r="I24" s="107">
        <v>270</v>
      </c>
      <c r="J24" s="107">
        <v>260</v>
      </c>
      <c r="K24" s="107">
        <v>257</v>
      </c>
      <c r="L24" s="107">
        <v>246</v>
      </c>
      <c r="M24" s="107">
        <v>262</v>
      </c>
      <c r="N24" s="107">
        <v>264</v>
      </c>
    </row>
    <row r="25" spans="1:14" hidden="1" x14ac:dyDescent="0.2">
      <c r="A25" t="str">
        <f t="shared" si="0"/>
        <v/>
      </c>
      <c r="B25" s="1" t="str">
        <f t="shared" si="1"/>
        <v>X</v>
      </c>
      <c r="C25" s="47" t="s">
        <v>338</v>
      </c>
      <c r="D25" s="728" t="s">
        <v>1483</v>
      </c>
      <c r="E25" s="107">
        <v>63</v>
      </c>
      <c r="F25" s="107">
        <v>60</v>
      </c>
      <c r="G25" s="107">
        <v>64</v>
      </c>
      <c r="H25" s="107">
        <v>63</v>
      </c>
      <c r="I25" s="107">
        <v>88</v>
      </c>
      <c r="J25" s="107">
        <v>61</v>
      </c>
      <c r="K25" s="107">
        <v>62</v>
      </c>
      <c r="L25" s="107">
        <v>69</v>
      </c>
      <c r="M25" s="107">
        <v>73</v>
      </c>
      <c r="N25" s="107">
        <v>73</v>
      </c>
    </row>
    <row r="26" spans="1:14" hidden="1" x14ac:dyDescent="0.2">
      <c r="A26" t="str">
        <f t="shared" si="0"/>
        <v/>
      </c>
      <c r="B26" s="1" t="str">
        <f t="shared" si="1"/>
        <v>X</v>
      </c>
      <c r="C26" s="47" t="s">
        <v>339</v>
      </c>
      <c r="D26" s="33" t="s">
        <v>1485</v>
      </c>
      <c r="E26" s="107">
        <v>15</v>
      </c>
      <c r="F26" s="107">
        <v>18</v>
      </c>
      <c r="G26" s="107">
        <v>16</v>
      </c>
      <c r="H26" s="107">
        <v>17</v>
      </c>
      <c r="I26" s="107">
        <v>17</v>
      </c>
      <c r="J26" s="107">
        <v>18</v>
      </c>
      <c r="K26" s="107">
        <v>16</v>
      </c>
      <c r="L26" s="107">
        <v>20</v>
      </c>
      <c r="M26" s="107">
        <v>22</v>
      </c>
      <c r="N26" s="107">
        <v>24</v>
      </c>
    </row>
    <row r="27" spans="1:14" hidden="1" x14ac:dyDescent="0.2">
      <c r="A27" t="str">
        <f t="shared" si="0"/>
        <v/>
      </c>
      <c r="B27" s="1" t="str">
        <f t="shared" si="1"/>
        <v>X</v>
      </c>
      <c r="C27" s="47" t="s">
        <v>340</v>
      </c>
      <c r="D27" s="728" t="s">
        <v>1487</v>
      </c>
      <c r="E27" s="107">
        <v>72</v>
      </c>
      <c r="F27" s="107">
        <v>76</v>
      </c>
      <c r="G27" s="107">
        <v>72</v>
      </c>
      <c r="H27" s="107">
        <v>68</v>
      </c>
      <c r="I27" s="107">
        <v>69</v>
      </c>
      <c r="J27" s="107">
        <v>93</v>
      </c>
      <c r="K27" s="107">
        <v>93</v>
      </c>
      <c r="L27" s="107">
        <v>97</v>
      </c>
      <c r="M27" s="107">
        <v>101</v>
      </c>
      <c r="N27" s="107">
        <v>101</v>
      </c>
    </row>
    <row r="28" spans="1:14" hidden="1" x14ac:dyDescent="0.2">
      <c r="A28" t="str">
        <f t="shared" si="0"/>
        <v/>
      </c>
      <c r="B28" s="1" t="str">
        <f t="shared" si="1"/>
        <v>X</v>
      </c>
      <c r="C28" s="47" t="s">
        <v>341</v>
      </c>
      <c r="D28" s="728" t="s">
        <v>1489</v>
      </c>
      <c r="E28" s="107">
        <v>14</v>
      </c>
      <c r="F28" s="107">
        <v>16</v>
      </c>
      <c r="G28" s="107">
        <v>16</v>
      </c>
      <c r="H28" s="107">
        <v>17</v>
      </c>
      <c r="I28" s="107">
        <v>21</v>
      </c>
      <c r="J28" s="107">
        <v>21</v>
      </c>
      <c r="K28" s="107">
        <v>19</v>
      </c>
      <c r="L28" s="107">
        <v>19</v>
      </c>
      <c r="M28" s="107">
        <v>20</v>
      </c>
      <c r="N28" s="404">
        <v>21</v>
      </c>
    </row>
    <row r="29" spans="1:14" hidden="1" x14ac:dyDescent="0.2">
      <c r="A29" t="str">
        <f t="shared" si="0"/>
        <v/>
      </c>
      <c r="B29" s="1" t="str">
        <f t="shared" si="1"/>
        <v>X</v>
      </c>
      <c r="C29" s="47" t="s">
        <v>342</v>
      </c>
      <c r="D29" s="728" t="s">
        <v>1491</v>
      </c>
      <c r="E29" s="107">
        <v>5</v>
      </c>
      <c r="F29" s="107">
        <v>4</v>
      </c>
      <c r="G29" s="107">
        <v>3</v>
      </c>
      <c r="H29" s="107">
        <v>2</v>
      </c>
      <c r="I29" s="107">
        <v>2</v>
      </c>
      <c r="J29" s="107">
        <v>3</v>
      </c>
      <c r="K29" s="107">
        <v>4</v>
      </c>
      <c r="L29" s="107">
        <v>6</v>
      </c>
      <c r="M29" s="107">
        <v>6</v>
      </c>
      <c r="N29" s="2">
        <v>6</v>
      </c>
    </row>
    <row r="30" spans="1:14" hidden="1" x14ac:dyDescent="0.2">
      <c r="A30" t="str">
        <f t="shared" si="0"/>
        <v/>
      </c>
      <c r="B30" s="1" t="str">
        <f t="shared" si="1"/>
        <v>X</v>
      </c>
      <c r="C30" s="47" t="s">
        <v>343</v>
      </c>
      <c r="D30" s="728" t="s">
        <v>1493</v>
      </c>
      <c r="E30" s="107">
        <v>85</v>
      </c>
      <c r="F30" s="107">
        <v>85</v>
      </c>
      <c r="G30" s="107">
        <v>87</v>
      </c>
      <c r="H30" s="107">
        <v>90</v>
      </c>
      <c r="I30" s="107">
        <v>73</v>
      </c>
      <c r="J30" s="107">
        <v>65</v>
      </c>
      <c r="K30" s="107">
        <v>63</v>
      </c>
      <c r="L30" s="107">
        <v>36</v>
      </c>
      <c r="M30" s="107">
        <v>41</v>
      </c>
      <c r="N30" s="4">
        <v>39</v>
      </c>
    </row>
    <row r="31" spans="1:14" x14ac:dyDescent="0.2">
      <c r="A31" t="str">
        <f t="shared" si="0"/>
        <v>Cofog2</v>
      </c>
      <c r="B31" s="1" t="str">
        <f t="shared" si="1"/>
        <v>X</v>
      </c>
      <c r="C31" s="47" t="s">
        <v>695</v>
      </c>
      <c r="D31" s="727" t="s">
        <v>1495</v>
      </c>
      <c r="E31" s="107">
        <v>418</v>
      </c>
      <c r="F31" s="107">
        <v>419</v>
      </c>
      <c r="G31" s="107">
        <v>407</v>
      </c>
      <c r="H31" s="107">
        <v>394</v>
      </c>
      <c r="I31" s="107">
        <v>401</v>
      </c>
      <c r="J31" s="107">
        <v>383</v>
      </c>
      <c r="K31" s="107">
        <v>379</v>
      </c>
      <c r="L31" s="107">
        <v>357</v>
      </c>
      <c r="M31" s="107">
        <v>347</v>
      </c>
      <c r="N31">
        <v>358</v>
      </c>
    </row>
    <row r="32" spans="1:14" hidden="1" x14ac:dyDescent="0.2">
      <c r="A32" t="str">
        <f t="shared" si="0"/>
        <v/>
      </c>
      <c r="B32" s="1" t="str">
        <f t="shared" si="1"/>
        <v>X</v>
      </c>
      <c r="C32" s="47" t="s">
        <v>344</v>
      </c>
      <c r="D32" s="728" t="s">
        <v>1497</v>
      </c>
      <c r="E32" s="107">
        <v>96</v>
      </c>
      <c r="F32" s="107">
        <v>92</v>
      </c>
      <c r="G32" s="107">
        <v>85</v>
      </c>
      <c r="H32" s="107">
        <v>86</v>
      </c>
      <c r="I32" s="107">
        <v>91</v>
      </c>
      <c r="J32" s="107">
        <v>31</v>
      </c>
      <c r="K32" s="107">
        <v>26</v>
      </c>
      <c r="L32" s="107">
        <v>21</v>
      </c>
      <c r="M32" s="107">
        <v>20</v>
      </c>
      <c r="N32" s="133">
        <v>20</v>
      </c>
    </row>
    <row r="33" spans="1:14" hidden="1" x14ac:dyDescent="0.2">
      <c r="A33" t="str">
        <f t="shared" si="0"/>
        <v/>
      </c>
      <c r="B33" s="1" t="str">
        <f t="shared" si="1"/>
        <v>X</v>
      </c>
      <c r="C33" s="47" t="s">
        <v>345</v>
      </c>
      <c r="D33" s="728" t="s">
        <v>1499</v>
      </c>
      <c r="E33" s="107">
        <v>17</v>
      </c>
      <c r="F33" s="107">
        <v>16</v>
      </c>
      <c r="G33" s="107">
        <v>14</v>
      </c>
      <c r="H33" s="107">
        <v>13</v>
      </c>
      <c r="I33" s="107">
        <v>10</v>
      </c>
      <c r="J33" s="107">
        <v>9</v>
      </c>
      <c r="K33" s="107">
        <v>12</v>
      </c>
      <c r="L33" s="107">
        <v>0</v>
      </c>
      <c r="M33" s="107">
        <v>0</v>
      </c>
      <c r="N33" s="289">
        <v>0</v>
      </c>
    </row>
    <row r="34" spans="1:14" hidden="1" x14ac:dyDescent="0.2">
      <c r="A34" t="str">
        <f t="shared" si="0"/>
        <v/>
      </c>
      <c r="B34" s="1" t="str">
        <f t="shared" si="1"/>
        <v>X</v>
      </c>
      <c r="C34" s="47" t="s">
        <v>346</v>
      </c>
      <c r="D34" s="728" t="s">
        <v>1501</v>
      </c>
      <c r="E34" s="107">
        <v>27</v>
      </c>
      <c r="F34" s="107">
        <v>31</v>
      </c>
      <c r="G34" s="107">
        <v>30</v>
      </c>
      <c r="H34" s="107">
        <v>29</v>
      </c>
      <c r="I34" s="107">
        <v>31</v>
      </c>
      <c r="J34" s="107">
        <v>43</v>
      </c>
      <c r="K34" s="107">
        <v>44</v>
      </c>
      <c r="L34" s="107">
        <v>45</v>
      </c>
      <c r="M34" s="107">
        <v>50</v>
      </c>
      <c r="N34" s="289">
        <v>47</v>
      </c>
    </row>
    <row r="35" spans="1:14" hidden="1" x14ac:dyDescent="0.2">
      <c r="A35" t="str">
        <f t="shared" si="0"/>
        <v/>
      </c>
      <c r="B35" s="1" t="str">
        <f t="shared" si="1"/>
        <v>X</v>
      </c>
      <c r="C35" s="47" t="s">
        <v>347</v>
      </c>
      <c r="D35" s="728" t="s">
        <v>1503</v>
      </c>
      <c r="E35" s="107">
        <v>6</v>
      </c>
      <c r="F35" s="107">
        <v>5</v>
      </c>
      <c r="G35" s="107">
        <v>6</v>
      </c>
      <c r="H35" s="107">
        <v>6</v>
      </c>
      <c r="I35" s="107">
        <v>4</v>
      </c>
      <c r="J35" s="107">
        <v>0</v>
      </c>
      <c r="K35" s="107">
        <v>0</v>
      </c>
      <c r="L35" s="107">
        <v>0</v>
      </c>
      <c r="M35" s="107">
        <v>0</v>
      </c>
      <c r="N35" s="289">
        <v>0</v>
      </c>
    </row>
    <row r="36" spans="1:14" hidden="1" x14ac:dyDescent="0.2">
      <c r="A36" t="str">
        <f t="shared" si="0"/>
        <v/>
      </c>
      <c r="B36" s="1" t="str">
        <f t="shared" si="1"/>
        <v>X</v>
      </c>
      <c r="C36" s="47" t="s">
        <v>348</v>
      </c>
      <c r="D36" s="728" t="s">
        <v>1505</v>
      </c>
      <c r="E36" s="107">
        <v>34</v>
      </c>
      <c r="F36" s="107">
        <v>34</v>
      </c>
      <c r="G36" s="107">
        <v>33</v>
      </c>
      <c r="H36" s="107">
        <v>30</v>
      </c>
      <c r="I36" s="107">
        <v>33</v>
      </c>
      <c r="J36" s="107">
        <v>35</v>
      </c>
      <c r="K36" s="107">
        <v>37</v>
      </c>
      <c r="L36" s="107">
        <v>35</v>
      </c>
      <c r="M36" s="107">
        <v>33</v>
      </c>
      <c r="N36" s="289">
        <v>43</v>
      </c>
    </row>
    <row r="37" spans="1:14" hidden="1" x14ac:dyDescent="0.2">
      <c r="A37" t="str">
        <f t="shared" si="0"/>
        <v/>
      </c>
      <c r="B37" s="1" t="str">
        <f t="shared" si="1"/>
        <v/>
      </c>
      <c r="C37" s="47" t="s">
        <v>1684</v>
      </c>
      <c r="D37" s="728" t="s">
        <v>1507</v>
      </c>
      <c r="E37" s="107">
        <v>0</v>
      </c>
      <c r="F37" s="107">
        <v>0</v>
      </c>
      <c r="G37" s="107">
        <v>0</v>
      </c>
      <c r="H37" s="107">
        <v>0</v>
      </c>
      <c r="I37" s="107">
        <v>0</v>
      </c>
      <c r="J37" s="107">
        <v>0</v>
      </c>
      <c r="K37" s="107">
        <v>0</v>
      </c>
      <c r="L37" s="107">
        <v>0</v>
      </c>
      <c r="M37" s="107">
        <v>0</v>
      </c>
      <c r="N37" s="289">
        <v>0</v>
      </c>
    </row>
    <row r="38" spans="1:14" hidden="1" x14ac:dyDescent="0.2">
      <c r="A38" t="str">
        <f t="shared" si="0"/>
        <v/>
      </c>
      <c r="B38" s="1" t="str">
        <f t="shared" si="1"/>
        <v/>
      </c>
      <c r="C38" s="47" t="s">
        <v>1685</v>
      </c>
      <c r="D38" s="728" t="s">
        <v>1509</v>
      </c>
      <c r="E38" s="107">
        <v>0</v>
      </c>
      <c r="F38" s="107">
        <v>0</v>
      </c>
      <c r="G38" s="107">
        <v>0</v>
      </c>
      <c r="H38" s="107">
        <v>0</v>
      </c>
      <c r="I38" s="107">
        <v>0</v>
      </c>
      <c r="J38" s="107">
        <v>0</v>
      </c>
      <c r="K38" s="107">
        <v>0</v>
      </c>
      <c r="L38" s="107">
        <v>0</v>
      </c>
      <c r="M38" s="107">
        <v>0</v>
      </c>
      <c r="N38" s="289">
        <v>0</v>
      </c>
    </row>
    <row r="39" spans="1:14" hidden="1" x14ac:dyDescent="0.2">
      <c r="A39" t="str">
        <f t="shared" si="0"/>
        <v/>
      </c>
      <c r="B39" s="1" t="str">
        <f t="shared" si="1"/>
        <v/>
      </c>
      <c r="C39" s="47" t="s">
        <v>1686</v>
      </c>
      <c r="D39" s="728" t="s">
        <v>1511</v>
      </c>
      <c r="E39" s="107">
        <v>0</v>
      </c>
      <c r="F39" s="107">
        <v>0</v>
      </c>
      <c r="G39" s="107">
        <v>0</v>
      </c>
      <c r="H39" s="107">
        <v>0</v>
      </c>
      <c r="I39" s="107">
        <v>0</v>
      </c>
      <c r="J39" s="107">
        <v>0</v>
      </c>
      <c r="K39" s="107">
        <v>0</v>
      </c>
      <c r="L39" s="107">
        <v>0</v>
      </c>
      <c r="M39" s="107">
        <v>0</v>
      </c>
      <c r="N39" s="289">
        <v>0</v>
      </c>
    </row>
    <row r="40" spans="1:14" hidden="1" x14ac:dyDescent="0.2">
      <c r="A40" t="str">
        <f t="shared" si="0"/>
        <v/>
      </c>
      <c r="B40" s="1" t="str">
        <f t="shared" si="1"/>
        <v/>
      </c>
      <c r="C40" s="47" t="s">
        <v>1687</v>
      </c>
      <c r="D40" s="728" t="s">
        <v>1513</v>
      </c>
      <c r="E40" s="107">
        <v>0</v>
      </c>
      <c r="F40" s="107">
        <v>0</v>
      </c>
      <c r="G40" s="107">
        <v>0</v>
      </c>
      <c r="H40" s="107">
        <v>0</v>
      </c>
      <c r="I40" s="107">
        <v>0</v>
      </c>
      <c r="J40" s="107">
        <v>0</v>
      </c>
      <c r="K40" s="107">
        <v>0</v>
      </c>
      <c r="L40" s="107">
        <v>0</v>
      </c>
      <c r="M40" s="107">
        <v>0</v>
      </c>
      <c r="N40" s="289">
        <v>0</v>
      </c>
    </row>
    <row r="41" spans="1:14" hidden="1" x14ac:dyDescent="0.2">
      <c r="A41" t="str">
        <f t="shared" si="0"/>
        <v/>
      </c>
      <c r="B41" s="1" t="str">
        <f t="shared" si="1"/>
        <v/>
      </c>
      <c r="C41" s="47" t="s">
        <v>1688</v>
      </c>
      <c r="D41" s="728" t="s">
        <v>1515</v>
      </c>
      <c r="E41" s="107">
        <v>0</v>
      </c>
      <c r="F41" s="107">
        <v>0</v>
      </c>
      <c r="G41" s="107">
        <v>0</v>
      </c>
      <c r="H41" s="107">
        <v>0</v>
      </c>
      <c r="I41" s="107">
        <v>0</v>
      </c>
      <c r="J41" s="107">
        <v>0</v>
      </c>
      <c r="K41" s="107">
        <v>0</v>
      </c>
      <c r="L41" s="107">
        <v>0</v>
      </c>
      <c r="M41" s="107">
        <v>0</v>
      </c>
      <c r="N41" s="289">
        <v>0</v>
      </c>
    </row>
    <row r="42" spans="1:14" hidden="1" x14ac:dyDescent="0.2">
      <c r="A42" t="str">
        <f t="shared" si="0"/>
        <v/>
      </c>
      <c r="B42" s="1" t="str">
        <f t="shared" si="1"/>
        <v>X</v>
      </c>
      <c r="C42" s="47" t="s">
        <v>349</v>
      </c>
      <c r="D42" s="728" t="s">
        <v>1517</v>
      </c>
      <c r="E42" s="107">
        <v>1</v>
      </c>
      <c r="F42" s="107">
        <v>2</v>
      </c>
      <c r="G42" s="107">
        <v>1</v>
      </c>
      <c r="H42" s="107">
        <v>1</v>
      </c>
      <c r="I42" s="107">
        <v>0</v>
      </c>
      <c r="J42" s="107">
        <v>0</v>
      </c>
      <c r="K42" s="107">
        <v>1</v>
      </c>
      <c r="L42" s="107">
        <v>2</v>
      </c>
      <c r="M42" s="107">
        <v>4</v>
      </c>
      <c r="N42" s="289">
        <v>4</v>
      </c>
    </row>
    <row r="43" spans="1:14" hidden="1" x14ac:dyDescent="0.2">
      <c r="A43" t="str">
        <f t="shared" si="0"/>
        <v/>
      </c>
      <c r="B43" s="1" t="str">
        <f t="shared" si="1"/>
        <v/>
      </c>
      <c r="C43" s="47" t="s">
        <v>1689</v>
      </c>
      <c r="D43" s="728" t="s">
        <v>1519</v>
      </c>
      <c r="E43" s="107">
        <v>0</v>
      </c>
      <c r="F43" s="107">
        <v>0</v>
      </c>
      <c r="G43" s="107">
        <v>0</v>
      </c>
      <c r="H43" s="107">
        <v>0</v>
      </c>
      <c r="I43" s="107">
        <v>0</v>
      </c>
      <c r="J43" s="107">
        <v>0</v>
      </c>
      <c r="K43" s="107">
        <v>0</v>
      </c>
      <c r="L43" s="107">
        <v>0</v>
      </c>
      <c r="M43" s="107">
        <v>0</v>
      </c>
      <c r="N43" s="404">
        <v>0</v>
      </c>
    </row>
    <row r="44" spans="1:14" hidden="1" x14ac:dyDescent="0.2">
      <c r="A44" t="str">
        <f t="shared" si="0"/>
        <v/>
      </c>
      <c r="B44" s="1" t="str">
        <f t="shared" si="1"/>
        <v/>
      </c>
      <c r="C44" s="47" t="s">
        <v>1690</v>
      </c>
      <c r="D44" s="728" t="s">
        <v>1521</v>
      </c>
      <c r="E44" s="107">
        <v>0</v>
      </c>
      <c r="F44" s="107">
        <v>0</v>
      </c>
      <c r="G44" s="107">
        <v>0</v>
      </c>
      <c r="H44" s="107">
        <v>0</v>
      </c>
      <c r="I44" s="107">
        <v>0</v>
      </c>
      <c r="J44" s="107">
        <v>0</v>
      </c>
      <c r="K44" s="107">
        <v>0</v>
      </c>
      <c r="L44" s="107">
        <v>0</v>
      </c>
      <c r="M44" s="107">
        <v>0</v>
      </c>
      <c r="N44">
        <v>0</v>
      </c>
    </row>
    <row r="45" spans="1:14" hidden="1" x14ac:dyDescent="0.2">
      <c r="A45" t="str">
        <f t="shared" si="0"/>
        <v/>
      </c>
      <c r="B45" s="1" t="str">
        <f t="shared" si="1"/>
        <v>X</v>
      </c>
      <c r="C45" s="47" t="s">
        <v>350</v>
      </c>
      <c r="D45" s="728" t="s">
        <v>1523</v>
      </c>
      <c r="E45" s="107">
        <v>138</v>
      </c>
      <c r="F45" s="107">
        <v>137</v>
      </c>
      <c r="G45" s="107">
        <v>135</v>
      </c>
      <c r="H45" s="107">
        <v>128</v>
      </c>
      <c r="I45" s="107">
        <v>124</v>
      </c>
      <c r="J45" s="107">
        <v>154</v>
      </c>
      <c r="K45" s="107">
        <v>151</v>
      </c>
      <c r="L45" s="107">
        <v>145</v>
      </c>
      <c r="M45" s="107">
        <v>133</v>
      </c>
      <c r="N45">
        <v>133</v>
      </c>
    </row>
    <row r="46" spans="1:14" hidden="1" x14ac:dyDescent="0.2">
      <c r="A46" t="str">
        <f t="shared" si="0"/>
        <v/>
      </c>
      <c r="B46" s="1" t="str">
        <f t="shared" si="1"/>
        <v>X</v>
      </c>
      <c r="C46" s="47" t="s">
        <v>351</v>
      </c>
      <c r="D46" s="728" t="s">
        <v>1525</v>
      </c>
      <c r="E46" s="107">
        <v>3</v>
      </c>
      <c r="F46" s="107">
        <v>3</v>
      </c>
      <c r="G46" s="107">
        <v>3</v>
      </c>
      <c r="H46" s="107">
        <v>3</v>
      </c>
      <c r="I46" s="107">
        <v>4</v>
      </c>
      <c r="J46" s="107">
        <v>4</v>
      </c>
      <c r="K46" s="107">
        <v>4</v>
      </c>
      <c r="L46" s="107">
        <v>3</v>
      </c>
      <c r="M46" s="107">
        <v>3</v>
      </c>
      <c r="N46">
        <v>4</v>
      </c>
    </row>
    <row r="47" spans="1:14" hidden="1" x14ac:dyDescent="0.2">
      <c r="A47" t="str">
        <f t="shared" si="0"/>
        <v/>
      </c>
      <c r="B47" s="1" t="str">
        <f t="shared" si="1"/>
        <v>X</v>
      </c>
      <c r="C47" s="47" t="s">
        <v>352</v>
      </c>
      <c r="D47" s="728" t="s">
        <v>1527</v>
      </c>
      <c r="E47" s="107">
        <v>1</v>
      </c>
      <c r="F47" s="107">
        <v>1</v>
      </c>
      <c r="G47" s="107">
        <v>1</v>
      </c>
      <c r="H47" s="107">
        <v>1</v>
      </c>
      <c r="I47" s="107">
        <v>1</v>
      </c>
      <c r="J47" s="107">
        <v>0</v>
      </c>
      <c r="K47" s="107">
        <v>0</v>
      </c>
      <c r="L47" s="107">
        <v>0</v>
      </c>
      <c r="M47" s="107">
        <v>0</v>
      </c>
      <c r="N47">
        <v>0</v>
      </c>
    </row>
    <row r="48" spans="1:14" hidden="1" x14ac:dyDescent="0.2">
      <c r="A48" t="str">
        <f t="shared" si="0"/>
        <v/>
      </c>
      <c r="B48" s="1" t="str">
        <f t="shared" si="1"/>
        <v/>
      </c>
      <c r="C48" s="47" t="s">
        <v>1691</v>
      </c>
      <c r="D48" s="728" t="s">
        <v>1529</v>
      </c>
      <c r="E48" s="107">
        <v>0</v>
      </c>
      <c r="F48" s="107">
        <v>0</v>
      </c>
      <c r="G48" s="107">
        <v>0</v>
      </c>
      <c r="H48" s="107">
        <v>0</v>
      </c>
      <c r="I48" s="107">
        <v>0</v>
      </c>
      <c r="J48" s="107">
        <v>0</v>
      </c>
      <c r="K48" s="107">
        <v>0</v>
      </c>
      <c r="L48" s="107">
        <v>0</v>
      </c>
      <c r="M48" s="107">
        <v>0</v>
      </c>
      <c r="N48">
        <v>0</v>
      </c>
    </row>
    <row r="49" spans="1:14" hidden="1" x14ac:dyDescent="0.2">
      <c r="A49" t="str">
        <f t="shared" si="0"/>
        <v/>
      </c>
      <c r="B49" s="1" t="str">
        <f t="shared" si="1"/>
        <v>X</v>
      </c>
      <c r="C49" s="47" t="s">
        <v>353</v>
      </c>
      <c r="D49" s="728" t="s">
        <v>1531</v>
      </c>
      <c r="E49" s="107">
        <v>74</v>
      </c>
      <c r="F49" s="107">
        <v>79</v>
      </c>
      <c r="G49" s="107">
        <v>80</v>
      </c>
      <c r="H49" s="107">
        <v>78</v>
      </c>
      <c r="I49" s="107">
        <v>81</v>
      </c>
      <c r="J49" s="107">
        <v>79</v>
      </c>
      <c r="K49" s="107">
        <v>75</v>
      </c>
      <c r="L49" s="107">
        <v>78</v>
      </c>
      <c r="M49" s="107">
        <v>78</v>
      </c>
      <c r="N49">
        <v>81</v>
      </c>
    </row>
    <row r="50" spans="1:14" hidden="1" x14ac:dyDescent="0.2">
      <c r="A50" t="str">
        <f t="shared" si="0"/>
        <v/>
      </c>
      <c r="B50" s="1" t="str">
        <f t="shared" si="1"/>
        <v/>
      </c>
      <c r="C50" s="47" t="s">
        <v>1692</v>
      </c>
      <c r="D50" s="728" t="s">
        <v>1533</v>
      </c>
      <c r="E50" s="107">
        <v>0</v>
      </c>
      <c r="F50" s="107">
        <v>0</v>
      </c>
      <c r="G50" s="107">
        <v>0</v>
      </c>
      <c r="H50" s="107">
        <v>0</v>
      </c>
      <c r="I50" s="107">
        <v>0</v>
      </c>
      <c r="J50" s="107">
        <v>0</v>
      </c>
      <c r="K50" s="107">
        <v>0</v>
      </c>
      <c r="L50" s="107">
        <v>0</v>
      </c>
      <c r="M50" s="107">
        <v>0</v>
      </c>
      <c r="N50">
        <v>0</v>
      </c>
    </row>
    <row r="51" spans="1:14" hidden="1" x14ac:dyDescent="0.2">
      <c r="A51" t="str">
        <f t="shared" si="0"/>
        <v/>
      </c>
      <c r="B51" s="1" t="str">
        <f t="shared" si="1"/>
        <v>X</v>
      </c>
      <c r="C51" s="47" t="s">
        <v>354</v>
      </c>
      <c r="D51" s="728" t="s">
        <v>1535</v>
      </c>
      <c r="E51" s="107">
        <v>19</v>
      </c>
      <c r="F51" s="107">
        <v>19</v>
      </c>
      <c r="G51" s="107">
        <v>19</v>
      </c>
      <c r="H51" s="107">
        <v>20</v>
      </c>
      <c r="I51" s="107">
        <v>20</v>
      </c>
      <c r="J51" s="107">
        <v>23</v>
      </c>
      <c r="K51" s="107">
        <v>20</v>
      </c>
      <c r="L51" s="107">
        <v>19</v>
      </c>
      <c r="M51" s="107">
        <v>19</v>
      </c>
      <c r="N51">
        <v>19</v>
      </c>
    </row>
    <row r="52" spans="1:14" hidden="1" x14ac:dyDescent="0.2">
      <c r="A52" t="str">
        <f t="shared" si="0"/>
        <v/>
      </c>
      <c r="B52" s="1" t="str">
        <f t="shared" si="1"/>
        <v/>
      </c>
      <c r="C52" s="47" t="s">
        <v>1693</v>
      </c>
      <c r="D52" s="728" t="s">
        <v>1537</v>
      </c>
      <c r="E52" s="107">
        <v>0</v>
      </c>
      <c r="F52" s="107">
        <v>0</v>
      </c>
      <c r="G52" s="107">
        <v>0</v>
      </c>
      <c r="H52" s="107">
        <v>0</v>
      </c>
      <c r="I52" s="107">
        <v>0</v>
      </c>
      <c r="J52" s="107">
        <v>0</v>
      </c>
      <c r="K52" s="107">
        <v>0</v>
      </c>
      <c r="L52" s="107">
        <v>0</v>
      </c>
      <c r="M52" s="107">
        <v>0</v>
      </c>
      <c r="N52">
        <v>0</v>
      </c>
    </row>
    <row r="53" spans="1:14" hidden="1" x14ac:dyDescent="0.2">
      <c r="A53" t="str">
        <f t="shared" si="0"/>
        <v/>
      </c>
      <c r="B53" s="1" t="str">
        <f t="shared" si="1"/>
        <v/>
      </c>
      <c r="C53" s="47" t="s">
        <v>1694</v>
      </c>
      <c r="D53" s="728" t="s">
        <v>1539</v>
      </c>
      <c r="E53" s="107">
        <v>0</v>
      </c>
      <c r="F53" s="107">
        <v>0</v>
      </c>
      <c r="G53" s="107">
        <v>0</v>
      </c>
      <c r="H53" s="107">
        <v>0</v>
      </c>
      <c r="I53" s="107">
        <v>0</v>
      </c>
      <c r="J53" s="107">
        <v>0</v>
      </c>
      <c r="K53" s="107">
        <v>0</v>
      </c>
      <c r="L53" s="107">
        <v>0</v>
      </c>
      <c r="M53" s="107">
        <v>0</v>
      </c>
      <c r="N53">
        <v>0</v>
      </c>
    </row>
    <row r="54" spans="1:14" hidden="1" x14ac:dyDescent="0.2">
      <c r="A54" t="str">
        <f t="shared" si="0"/>
        <v/>
      </c>
      <c r="B54" s="1" t="str">
        <f t="shared" si="1"/>
        <v>X</v>
      </c>
      <c r="C54" s="47" t="s">
        <v>792</v>
      </c>
      <c r="D54" s="728" t="s">
        <v>1541</v>
      </c>
      <c r="E54" s="107">
        <v>0</v>
      </c>
      <c r="F54" s="107">
        <v>0</v>
      </c>
      <c r="G54" s="107">
        <v>0</v>
      </c>
      <c r="H54" s="107">
        <v>0</v>
      </c>
      <c r="I54" s="107">
        <v>0</v>
      </c>
      <c r="J54" s="107">
        <v>5</v>
      </c>
      <c r="K54" s="107">
        <v>9</v>
      </c>
      <c r="L54" s="107">
        <v>9</v>
      </c>
      <c r="M54" s="107">
        <v>7</v>
      </c>
      <c r="N54">
        <v>7</v>
      </c>
    </row>
    <row r="55" spans="1:14" hidden="1" x14ac:dyDescent="0.2">
      <c r="A55" t="str">
        <f t="shared" si="0"/>
        <v/>
      </c>
      <c r="B55" s="1" t="str">
        <f t="shared" si="1"/>
        <v/>
      </c>
      <c r="C55" s="47" t="s">
        <v>1695</v>
      </c>
      <c r="D55" s="728" t="s">
        <v>1543</v>
      </c>
      <c r="E55" s="107">
        <v>0</v>
      </c>
      <c r="F55" s="107">
        <v>0</v>
      </c>
      <c r="G55" s="107">
        <v>0</v>
      </c>
      <c r="H55" s="107">
        <v>0</v>
      </c>
      <c r="I55" s="107">
        <v>0</v>
      </c>
      <c r="J55" s="107">
        <v>0</v>
      </c>
      <c r="K55" s="107">
        <v>0</v>
      </c>
      <c r="L55" s="107">
        <v>0</v>
      </c>
      <c r="M55" s="107">
        <v>0</v>
      </c>
      <c r="N55">
        <v>0</v>
      </c>
    </row>
    <row r="56" spans="1:14" hidden="1" x14ac:dyDescent="0.2">
      <c r="A56" t="str">
        <f t="shared" si="0"/>
        <v/>
      </c>
      <c r="B56" s="1" t="str">
        <f t="shared" si="1"/>
        <v/>
      </c>
      <c r="C56" s="47" t="s">
        <v>1696</v>
      </c>
      <c r="D56" s="728" t="s">
        <v>1545</v>
      </c>
      <c r="E56" s="107">
        <v>0</v>
      </c>
      <c r="F56" s="107">
        <v>0</v>
      </c>
      <c r="G56" s="107">
        <v>0</v>
      </c>
      <c r="H56" s="107">
        <v>0</v>
      </c>
      <c r="I56" s="107">
        <v>0</v>
      </c>
      <c r="J56" s="107">
        <v>0</v>
      </c>
      <c r="K56" s="107">
        <v>0</v>
      </c>
      <c r="L56" s="107">
        <v>0</v>
      </c>
      <c r="M56" s="107">
        <v>0</v>
      </c>
      <c r="N56">
        <v>0</v>
      </c>
    </row>
    <row r="57" spans="1:14" hidden="1" x14ac:dyDescent="0.2">
      <c r="A57" t="str">
        <f t="shared" si="0"/>
        <v/>
      </c>
      <c r="B57" s="1" t="str">
        <f t="shared" si="1"/>
        <v/>
      </c>
      <c r="C57" s="47" t="s">
        <v>1697</v>
      </c>
      <c r="D57" s="728" t="s">
        <v>1547</v>
      </c>
      <c r="E57" s="107">
        <v>0</v>
      </c>
      <c r="F57" s="107">
        <v>0</v>
      </c>
      <c r="G57" s="107">
        <v>0</v>
      </c>
      <c r="H57" s="107">
        <v>0</v>
      </c>
      <c r="I57" s="107">
        <v>0</v>
      </c>
      <c r="J57" s="107">
        <v>0</v>
      </c>
      <c r="K57" s="107">
        <v>0</v>
      </c>
      <c r="L57" s="107">
        <v>0</v>
      </c>
      <c r="M57" s="107">
        <v>0</v>
      </c>
      <c r="N57">
        <v>0</v>
      </c>
    </row>
    <row r="58" spans="1:14" hidden="1" x14ac:dyDescent="0.2">
      <c r="A58" t="str">
        <f t="shared" si="0"/>
        <v/>
      </c>
      <c r="B58" s="1" t="str">
        <f t="shared" si="1"/>
        <v/>
      </c>
      <c r="C58" s="47" t="s">
        <v>1698</v>
      </c>
      <c r="D58" s="728" t="s">
        <v>1549</v>
      </c>
      <c r="E58" s="107">
        <v>0</v>
      </c>
      <c r="F58" s="107">
        <v>0</v>
      </c>
      <c r="G58" s="107">
        <v>0</v>
      </c>
      <c r="H58" s="107">
        <v>0</v>
      </c>
      <c r="I58" s="107">
        <v>0</v>
      </c>
      <c r="J58" s="107">
        <v>0</v>
      </c>
      <c r="K58" s="107">
        <v>0</v>
      </c>
      <c r="L58" s="107">
        <v>0</v>
      </c>
      <c r="M58" s="107">
        <v>0</v>
      </c>
      <c r="N58">
        <v>0</v>
      </c>
    </row>
    <row r="59" spans="1:14" hidden="1" x14ac:dyDescent="0.2">
      <c r="A59" t="str">
        <f t="shared" si="0"/>
        <v/>
      </c>
      <c r="B59" s="1" t="str">
        <f t="shared" si="1"/>
        <v>X</v>
      </c>
      <c r="C59" s="47" t="s">
        <v>1699</v>
      </c>
      <c r="D59" s="728" t="s">
        <v>1551</v>
      </c>
      <c r="E59" s="107">
        <v>0</v>
      </c>
      <c r="F59" s="107">
        <v>0</v>
      </c>
      <c r="G59" s="107">
        <v>0</v>
      </c>
      <c r="H59" s="107">
        <v>0</v>
      </c>
      <c r="I59" s="107">
        <v>1</v>
      </c>
      <c r="J59" s="107">
        <v>0</v>
      </c>
      <c r="K59" s="107">
        <v>0</v>
      </c>
      <c r="L59" s="107">
        <v>0</v>
      </c>
      <c r="M59" s="107">
        <v>0</v>
      </c>
      <c r="N59">
        <v>0</v>
      </c>
    </row>
    <row r="60" spans="1:14" hidden="1" x14ac:dyDescent="0.2">
      <c r="A60" t="str">
        <f t="shared" si="0"/>
        <v/>
      </c>
      <c r="B60" s="1" t="str">
        <f t="shared" si="1"/>
        <v/>
      </c>
      <c r="C60" s="47" t="s">
        <v>1700</v>
      </c>
      <c r="D60" s="728" t="s">
        <v>1553</v>
      </c>
      <c r="E60" s="107">
        <v>0</v>
      </c>
      <c r="F60" s="107">
        <v>0</v>
      </c>
      <c r="G60" s="107">
        <v>0</v>
      </c>
      <c r="H60" s="107">
        <v>0</v>
      </c>
      <c r="I60" s="107">
        <v>0</v>
      </c>
      <c r="J60" s="107">
        <v>0</v>
      </c>
      <c r="K60" s="107">
        <v>0</v>
      </c>
      <c r="L60" s="107">
        <v>0</v>
      </c>
      <c r="M60" s="107">
        <v>0</v>
      </c>
      <c r="N60">
        <v>0</v>
      </c>
    </row>
    <row r="61" spans="1:14" hidden="1" x14ac:dyDescent="0.2">
      <c r="A61" t="str">
        <f t="shared" si="0"/>
        <v/>
      </c>
      <c r="B61" s="1" t="str">
        <f t="shared" si="1"/>
        <v/>
      </c>
      <c r="C61" s="47" t="s">
        <v>1701</v>
      </c>
      <c r="D61" s="728" t="s">
        <v>1555</v>
      </c>
      <c r="E61" s="107">
        <v>0</v>
      </c>
      <c r="F61" s="107">
        <v>0</v>
      </c>
      <c r="G61" s="107">
        <v>0</v>
      </c>
      <c r="H61" s="107">
        <v>0</v>
      </c>
      <c r="I61" s="107">
        <v>0</v>
      </c>
      <c r="J61" s="107">
        <v>0</v>
      </c>
      <c r="K61" s="107">
        <v>0</v>
      </c>
      <c r="L61" s="107">
        <v>0</v>
      </c>
      <c r="M61" s="107">
        <v>0</v>
      </c>
      <c r="N61">
        <v>0</v>
      </c>
    </row>
    <row r="62" spans="1:14" hidden="1" x14ac:dyDescent="0.2">
      <c r="A62" t="str">
        <f t="shared" si="0"/>
        <v/>
      </c>
      <c r="B62" s="1" t="str">
        <f t="shared" si="1"/>
        <v/>
      </c>
      <c r="C62" s="47" t="s">
        <v>1702</v>
      </c>
      <c r="D62" s="728" t="s">
        <v>1557</v>
      </c>
      <c r="E62" s="107">
        <v>0</v>
      </c>
      <c r="F62" s="107">
        <v>0</v>
      </c>
      <c r="G62" s="107">
        <v>0</v>
      </c>
      <c r="H62" s="107">
        <v>0</v>
      </c>
      <c r="I62" s="107">
        <v>0</v>
      </c>
      <c r="J62" s="107">
        <v>0</v>
      </c>
      <c r="K62" s="107">
        <v>0</v>
      </c>
      <c r="L62" s="107">
        <v>0</v>
      </c>
      <c r="M62" s="107">
        <v>0</v>
      </c>
      <c r="N62">
        <v>0</v>
      </c>
    </row>
    <row r="63" spans="1:14" hidden="1" x14ac:dyDescent="0.2">
      <c r="A63" t="str">
        <f t="shared" si="0"/>
        <v/>
      </c>
      <c r="B63" s="1" t="str">
        <f t="shared" si="1"/>
        <v/>
      </c>
      <c r="C63" s="47" t="s">
        <v>1703</v>
      </c>
      <c r="D63" s="728" t="s">
        <v>1559</v>
      </c>
      <c r="E63" s="107">
        <v>0</v>
      </c>
      <c r="F63" s="107">
        <v>0</v>
      </c>
      <c r="G63" s="107">
        <v>0</v>
      </c>
      <c r="H63" s="107">
        <v>0</v>
      </c>
      <c r="I63" s="107">
        <v>0</v>
      </c>
      <c r="J63" s="107">
        <v>0</v>
      </c>
      <c r="K63" s="107">
        <v>0</v>
      </c>
      <c r="L63" s="107">
        <v>0</v>
      </c>
      <c r="M63" s="107">
        <v>0</v>
      </c>
      <c r="N63">
        <v>0</v>
      </c>
    </row>
    <row r="64" spans="1:14" x14ac:dyDescent="0.2">
      <c r="A64" t="str">
        <f t="shared" si="0"/>
        <v>Cofog2</v>
      </c>
      <c r="B64" s="1" t="str">
        <f t="shared" si="1"/>
        <v>X</v>
      </c>
      <c r="C64" s="47" t="s">
        <v>696</v>
      </c>
      <c r="D64" s="727" t="s">
        <v>1561</v>
      </c>
      <c r="E64" s="107">
        <v>32</v>
      </c>
      <c r="F64" s="107">
        <v>30</v>
      </c>
      <c r="G64" s="107">
        <v>29</v>
      </c>
      <c r="H64" s="107">
        <v>27</v>
      </c>
      <c r="I64" s="107">
        <v>29</v>
      </c>
      <c r="J64" s="107">
        <v>36</v>
      </c>
      <c r="K64" s="107">
        <v>41</v>
      </c>
      <c r="L64" s="107">
        <v>56</v>
      </c>
      <c r="M64" s="107">
        <v>68</v>
      </c>
      <c r="N64">
        <v>67</v>
      </c>
    </row>
    <row r="65" spans="1:14" hidden="1" x14ac:dyDescent="0.2">
      <c r="A65" t="str">
        <f t="shared" si="0"/>
        <v/>
      </c>
      <c r="B65" s="1" t="str">
        <f t="shared" si="1"/>
        <v/>
      </c>
      <c r="C65" s="47" t="s">
        <v>1704</v>
      </c>
      <c r="D65" s="728" t="s">
        <v>1563</v>
      </c>
      <c r="E65" s="107">
        <v>0</v>
      </c>
      <c r="F65" s="107">
        <v>0</v>
      </c>
      <c r="G65" s="107">
        <v>0</v>
      </c>
      <c r="H65" s="107">
        <v>0</v>
      </c>
      <c r="I65" s="107">
        <v>0</v>
      </c>
      <c r="J65" s="107">
        <v>0</v>
      </c>
      <c r="K65" s="107">
        <v>0</v>
      </c>
      <c r="L65" s="107">
        <v>0</v>
      </c>
      <c r="M65" s="107">
        <v>0</v>
      </c>
      <c r="N65">
        <v>0</v>
      </c>
    </row>
    <row r="66" spans="1:14" hidden="1" x14ac:dyDescent="0.2">
      <c r="A66" t="str">
        <f t="shared" si="0"/>
        <v/>
      </c>
      <c r="B66" s="1" t="str">
        <f t="shared" si="1"/>
        <v/>
      </c>
      <c r="C66" s="47" t="s">
        <v>1705</v>
      </c>
      <c r="D66" s="728" t="s">
        <v>1565</v>
      </c>
      <c r="E66" s="107">
        <v>0</v>
      </c>
      <c r="F66" s="107">
        <v>0</v>
      </c>
      <c r="G66" s="107">
        <v>0</v>
      </c>
      <c r="H66" s="107">
        <v>0</v>
      </c>
      <c r="I66" s="107">
        <v>0</v>
      </c>
      <c r="J66" s="107">
        <v>0</v>
      </c>
      <c r="K66" s="107">
        <v>0</v>
      </c>
      <c r="L66" s="107">
        <v>0</v>
      </c>
      <c r="M66" s="107">
        <v>0</v>
      </c>
      <c r="N66">
        <v>0</v>
      </c>
    </row>
    <row r="67" spans="1:14" hidden="1" x14ac:dyDescent="0.2">
      <c r="A67" t="str">
        <f t="shared" si="0"/>
        <v/>
      </c>
      <c r="B67" s="1" t="str">
        <f t="shared" si="1"/>
        <v/>
      </c>
      <c r="C67" s="47" t="s">
        <v>1706</v>
      </c>
      <c r="D67" s="728" t="s">
        <v>1567</v>
      </c>
      <c r="E67" s="107">
        <v>0</v>
      </c>
      <c r="F67" s="107">
        <v>0</v>
      </c>
      <c r="G67" s="107">
        <v>0</v>
      </c>
      <c r="H67" s="107">
        <v>0</v>
      </c>
      <c r="I67" s="107">
        <v>0</v>
      </c>
      <c r="J67" s="107">
        <v>0</v>
      </c>
      <c r="K67" s="107">
        <v>0</v>
      </c>
      <c r="L67" s="107">
        <v>0</v>
      </c>
      <c r="M67" s="107">
        <v>0</v>
      </c>
      <c r="N67">
        <v>0</v>
      </c>
    </row>
    <row r="68" spans="1:14" hidden="1" x14ac:dyDescent="0.2">
      <c r="A68" t="str">
        <f t="shared" ref="A68:A122" si="2">IF(LEN(C68)&lt;=2,"Cofog2","")</f>
        <v/>
      </c>
      <c r="B68" s="1" t="str">
        <f t="shared" ref="B68:B122" si="3">IF(SUM(E68:AE68)&lt;=0,"","X")</f>
        <v>X</v>
      </c>
      <c r="C68" s="47" t="s">
        <v>355</v>
      </c>
      <c r="D68" s="728" t="s">
        <v>1569</v>
      </c>
      <c r="E68" s="107">
        <v>18</v>
      </c>
      <c r="F68" s="107">
        <v>17</v>
      </c>
      <c r="G68" s="107">
        <v>16</v>
      </c>
      <c r="H68" s="107">
        <v>15</v>
      </c>
      <c r="I68" s="107">
        <v>18</v>
      </c>
      <c r="J68" s="107">
        <v>17</v>
      </c>
      <c r="K68" s="107">
        <v>22</v>
      </c>
      <c r="L68" s="107">
        <v>19</v>
      </c>
      <c r="M68" s="107">
        <v>26</v>
      </c>
      <c r="N68">
        <v>26</v>
      </c>
    </row>
    <row r="69" spans="1:14" hidden="1" x14ac:dyDescent="0.2">
      <c r="A69" t="str">
        <f t="shared" si="2"/>
        <v/>
      </c>
      <c r="B69" s="1" t="str">
        <f t="shared" si="3"/>
        <v>X</v>
      </c>
      <c r="C69" s="47" t="s">
        <v>793</v>
      </c>
      <c r="D69" s="728" t="s">
        <v>1571</v>
      </c>
      <c r="E69" s="107">
        <v>0</v>
      </c>
      <c r="F69" s="107">
        <v>0</v>
      </c>
      <c r="G69" s="107">
        <v>0</v>
      </c>
      <c r="H69" s="107">
        <v>0</v>
      </c>
      <c r="I69" s="107">
        <v>0</v>
      </c>
      <c r="J69" s="107">
        <v>0</v>
      </c>
      <c r="K69" s="107">
        <v>0</v>
      </c>
      <c r="L69" s="107">
        <v>11</v>
      </c>
      <c r="M69" s="107">
        <v>12</v>
      </c>
      <c r="N69">
        <v>12</v>
      </c>
    </row>
    <row r="70" spans="1:14" hidden="1" x14ac:dyDescent="0.2">
      <c r="A70" t="str">
        <f t="shared" si="2"/>
        <v/>
      </c>
      <c r="B70" s="1" t="str">
        <f t="shared" si="3"/>
        <v>X</v>
      </c>
      <c r="C70" s="47" t="s">
        <v>356</v>
      </c>
      <c r="D70" s="728" t="s">
        <v>1573</v>
      </c>
      <c r="E70" s="107">
        <v>14</v>
      </c>
      <c r="F70" s="107">
        <v>14</v>
      </c>
      <c r="G70" s="107">
        <v>13</v>
      </c>
      <c r="H70" s="107">
        <v>13</v>
      </c>
      <c r="I70" s="107">
        <v>11</v>
      </c>
      <c r="J70" s="107">
        <v>18</v>
      </c>
      <c r="K70" s="107">
        <v>20</v>
      </c>
      <c r="L70" s="107">
        <v>26</v>
      </c>
      <c r="M70" s="107">
        <v>30</v>
      </c>
      <c r="N70">
        <v>30</v>
      </c>
    </row>
    <row r="71" spans="1:14" x14ac:dyDescent="0.2">
      <c r="A71" t="str">
        <f t="shared" si="2"/>
        <v>Cofog2</v>
      </c>
      <c r="B71" s="1" t="str">
        <f t="shared" si="3"/>
        <v>X</v>
      </c>
      <c r="C71" s="47" t="s">
        <v>697</v>
      </c>
      <c r="D71" s="727" t="s">
        <v>1575</v>
      </c>
      <c r="E71" s="107">
        <v>94</v>
      </c>
      <c r="F71" s="107">
        <v>91</v>
      </c>
      <c r="G71" s="107">
        <v>87</v>
      </c>
      <c r="H71" s="107">
        <v>93</v>
      </c>
      <c r="I71" s="107">
        <v>7</v>
      </c>
      <c r="J71" s="107">
        <v>1</v>
      </c>
      <c r="K71" s="107">
        <v>1</v>
      </c>
      <c r="L71" s="107">
        <v>1</v>
      </c>
      <c r="M71" s="107">
        <v>1</v>
      </c>
      <c r="N71">
        <v>3</v>
      </c>
    </row>
    <row r="72" spans="1:14" hidden="1" x14ac:dyDescent="0.2">
      <c r="A72" t="str">
        <f t="shared" si="2"/>
        <v/>
      </c>
      <c r="B72" s="1" t="str">
        <f t="shared" si="3"/>
        <v/>
      </c>
      <c r="C72" s="47" t="s">
        <v>1707</v>
      </c>
      <c r="D72" s="728" t="s">
        <v>1577</v>
      </c>
      <c r="E72" s="107">
        <v>0</v>
      </c>
      <c r="F72" s="107">
        <v>0</v>
      </c>
      <c r="G72" s="107">
        <v>0</v>
      </c>
      <c r="H72" s="107">
        <v>0</v>
      </c>
      <c r="I72" s="107">
        <v>0</v>
      </c>
      <c r="J72" s="107">
        <v>0</v>
      </c>
      <c r="K72" s="107">
        <v>0</v>
      </c>
      <c r="L72" s="107">
        <v>0</v>
      </c>
      <c r="M72" s="107">
        <v>0</v>
      </c>
      <c r="N72">
        <v>0</v>
      </c>
    </row>
    <row r="73" spans="1:14" hidden="1" x14ac:dyDescent="0.2">
      <c r="A73" t="str">
        <f t="shared" si="2"/>
        <v/>
      </c>
      <c r="B73" s="1" t="str">
        <f t="shared" si="3"/>
        <v>X</v>
      </c>
      <c r="C73" s="47" t="s">
        <v>794</v>
      </c>
      <c r="D73" s="728" t="s">
        <v>1579</v>
      </c>
      <c r="E73" s="107">
        <v>0</v>
      </c>
      <c r="F73" s="107">
        <v>0</v>
      </c>
      <c r="G73" s="107">
        <v>0</v>
      </c>
      <c r="H73" s="107">
        <v>0</v>
      </c>
      <c r="I73" s="107">
        <v>0</v>
      </c>
      <c r="J73" s="107">
        <v>1</v>
      </c>
      <c r="K73" s="107">
        <v>1</v>
      </c>
      <c r="L73" s="107">
        <v>1</v>
      </c>
      <c r="M73" s="107">
        <v>1</v>
      </c>
      <c r="N73">
        <v>3</v>
      </c>
    </row>
    <row r="74" spans="1:14" hidden="1" x14ac:dyDescent="0.2">
      <c r="A74" t="str">
        <f t="shared" si="2"/>
        <v/>
      </c>
      <c r="B74" s="1" t="str">
        <f t="shared" si="3"/>
        <v>X</v>
      </c>
      <c r="C74" s="47" t="s">
        <v>357</v>
      </c>
      <c r="D74" s="728" t="s">
        <v>1581</v>
      </c>
      <c r="E74" s="107">
        <v>94</v>
      </c>
      <c r="F74" s="107">
        <v>91</v>
      </c>
      <c r="G74" s="107">
        <v>87</v>
      </c>
      <c r="H74" s="107">
        <v>93</v>
      </c>
      <c r="I74" s="107">
        <v>7</v>
      </c>
      <c r="J74" s="107">
        <v>0</v>
      </c>
      <c r="K74" s="107">
        <v>0</v>
      </c>
      <c r="L74" s="107">
        <v>0</v>
      </c>
      <c r="M74" s="107">
        <v>0</v>
      </c>
      <c r="N74">
        <v>0</v>
      </c>
    </row>
    <row r="75" spans="1:14" hidden="1" x14ac:dyDescent="0.2">
      <c r="A75" t="str">
        <f t="shared" si="2"/>
        <v/>
      </c>
      <c r="B75" s="1" t="str">
        <f t="shared" si="3"/>
        <v/>
      </c>
      <c r="C75" s="47" t="s">
        <v>1708</v>
      </c>
      <c r="D75" s="728" t="s">
        <v>1583</v>
      </c>
      <c r="E75" s="107">
        <v>0</v>
      </c>
      <c r="F75" s="107">
        <v>0</v>
      </c>
      <c r="G75" s="107">
        <v>0</v>
      </c>
      <c r="H75" s="107">
        <v>0</v>
      </c>
      <c r="I75" s="107">
        <v>0</v>
      </c>
      <c r="J75" s="107">
        <v>0</v>
      </c>
      <c r="K75" s="107">
        <v>0</v>
      </c>
      <c r="L75" s="107">
        <v>0</v>
      </c>
      <c r="M75" s="107">
        <v>0</v>
      </c>
      <c r="N75">
        <v>0</v>
      </c>
    </row>
    <row r="76" spans="1:14" hidden="1" x14ac:dyDescent="0.2">
      <c r="A76" t="str">
        <f t="shared" si="2"/>
        <v/>
      </c>
      <c r="B76" s="1" t="str">
        <f t="shared" si="3"/>
        <v/>
      </c>
      <c r="C76" s="47" t="s">
        <v>1709</v>
      </c>
      <c r="D76" s="728" t="s">
        <v>1585</v>
      </c>
      <c r="E76" s="107">
        <v>0</v>
      </c>
      <c r="F76" s="107">
        <v>0</v>
      </c>
      <c r="G76" s="107">
        <v>0</v>
      </c>
      <c r="H76" s="107">
        <v>0</v>
      </c>
      <c r="I76" s="107">
        <v>0</v>
      </c>
      <c r="J76" s="107">
        <v>0</v>
      </c>
      <c r="K76" s="107">
        <v>0</v>
      </c>
      <c r="L76" s="107">
        <v>0</v>
      </c>
      <c r="M76" s="107">
        <v>0</v>
      </c>
      <c r="N76">
        <v>0</v>
      </c>
    </row>
    <row r="77" spans="1:14" hidden="1" x14ac:dyDescent="0.2">
      <c r="A77" t="str">
        <f t="shared" si="2"/>
        <v/>
      </c>
      <c r="B77" s="1" t="str">
        <f t="shared" si="3"/>
        <v/>
      </c>
      <c r="C77" s="47" t="s">
        <v>1710</v>
      </c>
      <c r="D77" s="728" t="s">
        <v>1587</v>
      </c>
      <c r="E77" s="107">
        <v>0</v>
      </c>
      <c r="F77" s="107">
        <v>0</v>
      </c>
      <c r="G77" s="107">
        <v>0</v>
      </c>
      <c r="H77" s="107">
        <v>0</v>
      </c>
      <c r="I77" s="107">
        <v>0</v>
      </c>
      <c r="J77" s="107">
        <v>0</v>
      </c>
      <c r="K77" s="107">
        <v>0</v>
      </c>
      <c r="L77" s="107">
        <v>0</v>
      </c>
      <c r="M77" s="107">
        <v>0</v>
      </c>
      <c r="N77">
        <v>0</v>
      </c>
    </row>
    <row r="78" spans="1:14" x14ac:dyDescent="0.2">
      <c r="A78" t="str">
        <f t="shared" si="2"/>
        <v>Cofog2</v>
      </c>
      <c r="B78" s="1" t="str">
        <f t="shared" si="3"/>
        <v>X</v>
      </c>
      <c r="C78" s="47" t="s">
        <v>698</v>
      </c>
      <c r="D78" s="727" t="s">
        <v>178</v>
      </c>
      <c r="E78" s="107">
        <v>375</v>
      </c>
      <c r="F78" s="107">
        <v>383</v>
      </c>
      <c r="G78" s="107">
        <v>383</v>
      </c>
      <c r="H78" s="107">
        <v>383</v>
      </c>
      <c r="I78" s="107">
        <v>406</v>
      </c>
      <c r="J78" s="107">
        <v>396</v>
      </c>
      <c r="K78" s="107">
        <v>387</v>
      </c>
      <c r="L78" s="107">
        <v>387</v>
      </c>
      <c r="M78" s="107">
        <v>396</v>
      </c>
      <c r="N78">
        <v>369</v>
      </c>
    </row>
    <row r="79" spans="1:14" hidden="1" x14ac:dyDescent="0.2">
      <c r="A79" t="str">
        <f t="shared" si="2"/>
        <v/>
      </c>
      <c r="B79" s="1" t="str">
        <f t="shared" si="3"/>
        <v/>
      </c>
      <c r="C79" s="47" t="s">
        <v>1711</v>
      </c>
      <c r="D79" s="728" t="s">
        <v>1590</v>
      </c>
      <c r="E79" s="107">
        <v>0</v>
      </c>
      <c r="F79" s="107">
        <v>0</v>
      </c>
      <c r="G79" s="107">
        <v>0</v>
      </c>
      <c r="H79" s="107">
        <v>0</v>
      </c>
      <c r="I79" s="107">
        <v>0</v>
      </c>
      <c r="J79" s="107">
        <v>0</v>
      </c>
      <c r="K79" s="107">
        <v>0</v>
      </c>
      <c r="L79" s="107">
        <v>0</v>
      </c>
      <c r="M79" s="107">
        <v>0</v>
      </c>
      <c r="N79">
        <v>0</v>
      </c>
    </row>
    <row r="80" spans="1:14" hidden="1" x14ac:dyDescent="0.2">
      <c r="A80" t="str">
        <f t="shared" si="2"/>
        <v/>
      </c>
      <c r="B80" s="1" t="str">
        <f t="shared" si="3"/>
        <v/>
      </c>
      <c r="C80" s="47" t="s">
        <v>1712</v>
      </c>
      <c r="D80" s="728" t="s">
        <v>1592</v>
      </c>
      <c r="E80" s="107">
        <v>0</v>
      </c>
      <c r="F80" s="107">
        <v>0</v>
      </c>
      <c r="G80" s="107">
        <v>0</v>
      </c>
      <c r="H80" s="107">
        <v>0</v>
      </c>
      <c r="I80" s="107">
        <v>0</v>
      </c>
      <c r="J80" s="107">
        <v>0</v>
      </c>
      <c r="K80" s="107">
        <v>0</v>
      </c>
      <c r="L80" s="107">
        <v>0</v>
      </c>
      <c r="M80" s="107">
        <v>0</v>
      </c>
      <c r="N80">
        <v>0</v>
      </c>
    </row>
    <row r="81" spans="1:14" hidden="1" x14ac:dyDescent="0.2">
      <c r="A81" t="str">
        <f t="shared" si="2"/>
        <v/>
      </c>
      <c r="B81" s="1" t="str">
        <f t="shared" si="3"/>
        <v/>
      </c>
      <c r="C81" s="47" t="s">
        <v>1713</v>
      </c>
      <c r="D81" s="728" t="s">
        <v>1594</v>
      </c>
      <c r="E81" s="107">
        <v>0</v>
      </c>
      <c r="F81" s="107">
        <v>0</v>
      </c>
      <c r="G81" s="107">
        <v>0</v>
      </c>
      <c r="H81" s="107">
        <v>0</v>
      </c>
      <c r="I81" s="107">
        <v>0</v>
      </c>
      <c r="J81" s="107">
        <v>0</v>
      </c>
      <c r="K81" s="107">
        <v>0</v>
      </c>
      <c r="L81" s="107">
        <v>0</v>
      </c>
      <c r="M81" s="107">
        <v>0</v>
      </c>
      <c r="N81">
        <v>0</v>
      </c>
    </row>
    <row r="82" spans="1:14" hidden="1" x14ac:dyDescent="0.2">
      <c r="A82" t="str">
        <f t="shared" si="2"/>
        <v/>
      </c>
      <c r="B82" s="1" t="str">
        <f t="shared" si="3"/>
        <v>X</v>
      </c>
      <c r="C82" s="47" t="s">
        <v>358</v>
      </c>
      <c r="D82" s="728" t="s">
        <v>1596</v>
      </c>
      <c r="E82" s="107">
        <v>13</v>
      </c>
      <c r="F82" s="107">
        <v>13</v>
      </c>
      <c r="G82" s="107">
        <v>13</v>
      </c>
      <c r="H82" s="107">
        <v>13</v>
      </c>
      <c r="I82" s="107">
        <v>18</v>
      </c>
      <c r="J82" s="107">
        <v>18</v>
      </c>
      <c r="K82" s="107">
        <v>20</v>
      </c>
      <c r="L82" s="107">
        <v>20</v>
      </c>
      <c r="M82" s="107">
        <v>21</v>
      </c>
      <c r="N82">
        <v>20</v>
      </c>
    </row>
    <row r="83" spans="1:14" hidden="1" x14ac:dyDescent="0.2">
      <c r="A83" t="str">
        <f t="shared" si="2"/>
        <v/>
      </c>
      <c r="B83" s="1" t="str">
        <f t="shared" si="3"/>
        <v>X</v>
      </c>
      <c r="C83" s="47" t="s">
        <v>359</v>
      </c>
      <c r="D83" s="728" t="s">
        <v>1598</v>
      </c>
      <c r="E83" s="107">
        <v>24</v>
      </c>
      <c r="F83" s="107">
        <v>23</v>
      </c>
      <c r="G83" s="107">
        <v>24</v>
      </c>
      <c r="H83" s="107">
        <v>24</v>
      </c>
      <c r="I83" s="107">
        <v>28</v>
      </c>
      <c r="J83" s="107">
        <v>29</v>
      </c>
      <c r="K83" s="107">
        <v>25</v>
      </c>
      <c r="L83" s="107">
        <v>25</v>
      </c>
      <c r="M83" s="107">
        <v>27</v>
      </c>
      <c r="N83">
        <v>29</v>
      </c>
    </row>
    <row r="84" spans="1:14" hidden="1" x14ac:dyDescent="0.2">
      <c r="A84" t="str">
        <f t="shared" si="2"/>
        <v/>
      </c>
      <c r="B84" s="1" t="str">
        <f t="shared" si="3"/>
        <v>X</v>
      </c>
      <c r="C84" s="47" t="s">
        <v>360</v>
      </c>
      <c r="D84" s="728" t="s">
        <v>1600</v>
      </c>
      <c r="E84" s="107">
        <v>18</v>
      </c>
      <c r="F84" s="107">
        <v>17</v>
      </c>
      <c r="G84" s="107">
        <v>18</v>
      </c>
      <c r="H84" s="107">
        <v>17</v>
      </c>
      <c r="I84" s="107">
        <v>16</v>
      </c>
      <c r="J84" s="107">
        <v>13</v>
      </c>
      <c r="K84" s="107">
        <v>14</v>
      </c>
      <c r="L84" s="107">
        <v>15</v>
      </c>
      <c r="M84" s="107">
        <v>15</v>
      </c>
      <c r="N84">
        <v>15</v>
      </c>
    </row>
    <row r="85" spans="1:14" hidden="1" x14ac:dyDescent="0.2">
      <c r="A85" t="str">
        <f t="shared" si="2"/>
        <v/>
      </c>
      <c r="B85" s="1" t="str">
        <f t="shared" si="3"/>
        <v/>
      </c>
      <c r="C85" s="47" t="s">
        <v>1714</v>
      </c>
      <c r="D85" s="728" t="s">
        <v>1602</v>
      </c>
      <c r="E85" s="107">
        <v>0</v>
      </c>
      <c r="F85" s="107">
        <v>0</v>
      </c>
      <c r="G85" s="107">
        <v>0</v>
      </c>
      <c r="H85" s="107">
        <v>0</v>
      </c>
      <c r="I85" s="107">
        <v>0</v>
      </c>
      <c r="J85" s="107">
        <v>0</v>
      </c>
      <c r="K85" s="107">
        <v>0</v>
      </c>
      <c r="L85" s="107">
        <v>0</v>
      </c>
      <c r="M85" s="107">
        <v>0</v>
      </c>
      <c r="N85">
        <v>0</v>
      </c>
    </row>
    <row r="86" spans="1:14" hidden="1" x14ac:dyDescent="0.2">
      <c r="A86" t="str">
        <f t="shared" si="2"/>
        <v/>
      </c>
      <c r="B86" s="1" t="str">
        <f t="shared" si="3"/>
        <v/>
      </c>
      <c r="C86" s="47" t="s">
        <v>1715</v>
      </c>
      <c r="D86" s="728" t="s">
        <v>1604</v>
      </c>
      <c r="E86" s="107">
        <v>0</v>
      </c>
      <c r="F86" s="107">
        <v>0</v>
      </c>
      <c r="G86" s="107">
        <v>0</v>
      </c>
      <c r="H86" s="107">
        <v>0</v>
      </c>
      <c r="I86" s="107">
        <v>0</v>
      </c>
      <c r="J86" s="107">
        <v>0</v>
      </c>
      <c r="K86" s="107">
        <v>0</v>
      </c>
      <c r="L86" s="107">
        <v>0</v>
      </c>
      <c r="M86" s="107">
        <v>0</v>
      </c>
      <c r="N86">
        <v>0</v>
      </c>
    </row>
    <row r="87" spans="1:14" hidden="1" x14ac:dyDescent="0.2">
      <c r="A87" t="str">
        <f t="shared" si="2"/>
        <v/>
      </c>
      <c r="B87" s="1" t="str">
        <f t="shared" si="3"/>
        <v/>
      </c>
      <c r="C87" s="47" t="s">
        <v>1716</v>
      </c>
      <c r="D87" s="728" t="s">
        <v>1606</v>
      </c>
      <c r="E87" s="107">
        <v>0</v>
      </c>
      <c r="F87" s="107">
        <v>0</v>
      </c>
      <c r="G87" s="107">
        <v>0</v>
      </c>
      <c r="H87" s="107">
        <v>0</v>
      </c>
      <c r="I87" s="107">
        <v>0</v>
      </c>
      <c r="J87" s="107">
        <v>0</v>
      </c>
      <c r="K87" s="107">
        <v>0</v>
      </c>
      <c r="L87" s="107">
        <v>0</v>
      </c>
      <c r="M87" s="107">
        <v>0</v>
      </c>
      <c r="N87">
        <v>0</v>
      </c>
    </row>
    <row r="88" spans="1:14" hidden="1" x14ac:dyDescent="0.2">
      <c r="A88" t="str">
        <f t="shared" si="2"/>
        <v/>
      </c>
      <c r="B88" s="1" t="str">
        <f t="shared" si="3"/>
        <v/>
      </c>
      <c r="C88" s="47" t="s">
        <v>1717</v>
      </c>
      <c r="D88" s="728" t="s">
        <v>1608</v>
      </c>
      <c r="E88" s="107">
        <v>0</v>
      </c>
      <c r="F88" s="107">
        <v>0</v>
      </c>
      <c r="G88" s="107">
        <v>0</v>
      </c>
      <c r="H88" s="107">
        <v>0</v>
      </c>
      <c r="I88" s="107">
        <v>0</v>
      </c>
      <c r="J88" s="107">
        <v>0</v>
      </c>
      <c r="K88" s="107">
        <v>0</v>
      </c>
      <c r="L88" s="107">
        <v>0</v>
      </c>
      <c r="M88" s="107">
        <v>0</v>
      </c>
      <c r="N88">
        <v>0</v>
      </c>
    </row>
    <row r="89" spans="1:14" hidden="1" x14ac:dyDescent="0.2">
      <c r="A89" t="str">
        <f t="shared" si="2"/>
        <v/>
      </c>
      <c r="B89" s="1" t="str">
        <f t="shared" si="3"/>
        <v>X</v>
      </c>
      <c r="C89" s="47" t="s">
        <v>361</v>
      </c>
      <c r="D89" s="728" t="s">
        <v>1610</v>
      </c>
      <c r="E89" s="107">
        <v>105</v>
      </c>
      <c r="F89" s="107">
        <v>106</v>
      </c>
      <c r="G89" s="107">
        <v>99</v>
      </c>
      <c r="H89" s="107">
        <v>94</v>
      </c>
      <c r="I89" s="107">
        <v>99</v>
      </c>
      <c r="J89" s="107">
        <v>102</v>
      </c>
      <c r="K89" s="107">
        <v>100</v>
      </c>
      <c r="L89" s="107">
        <v>104</v>
      </c>
      <c r="M89" s="107">
        <v>116</v>
      </c>
      <c r="N89">
        <v>105</v>
      </c>
    </row>
    <row r="90" spans="1:14" hidden="1" x14ac:dyDescent="0.2">
      <c r="A90" t="str">
        <f t="shared" si="2"/>
        <v/>
      </c>
      <c r="B90" s="1" t="str">
        <f t="shared" si="3"/>
        <v>X</v>
      </c>
      <c r="C90" s="47" t="s">
        <v>362</v>
      </c>
      <c r="D90" s="728" t="s">
        <v>1612</v>
      </c>
      <c r="E90" s="107">
        <v>140</v>
      </c>
      <c r="F90" s="107">
        <v>138</v>
      </c>
      <c r="G90" s="107">
        <v>146</v>
      </c>
      <c r="H90" s="107">
        <v>158</v>
      </c>
      <c r="I90" s="107">
        <v>155</v>
      </c>
      <c r="J90" s="107">
        <v>144</v>
      </c>
      <c r="K90" s="107">
        <v>141</v>
      </c>
      <c r="L90" s="107">
        <v>134</v>
      </c>
      <c r="M90" s="107">
        <v>126</v>
      </c>
      <c r="N90">
        <v>112</v>
      </c>
    </row>
    <row r="91" spans="1:14" hidden="1" x14ac:dyDescent="0.2">
      <c r="A91" t="str">
        <f t="shared" si="2"/>
        <v/>
      </c>
      <c r="B91" s="1" t="str">
        <f t="shared" si="3"/>
        <v/>
      </c>
      <c r="C91" s="47" t="s">
        <v>1718</v>
      </c>
      <c r="D91" s="728" t="s">
        <v>1614</v>
      </c>
      <c r="E91" s="107">
        <v>0</v>
      </c>
      <c r="F91" s="107">
        <v>0</v>
      </c>
      <c r="G91" s="107">
        <v>0</v>
      </c>
      <c r="H91" s="107">
        <v>0</v>
      </c>
      <c r="I91" s="107">
        <v>0</v>
      </c>
      <c r="J91" s="107">
        <v>0</v>
      </c>
      <c r="K91" s="107">
        <v>0</v>
      </c>
      <c r="L91" s="107">
        <v>0</v>
      </c>
      <c r="M91" s="107">
        <v>0</v>
      </c>
      <c r="N91">
        <v>0</v>
      </c>
    </row>
    <row r="92" spans="1:14" hidden="1" x14ac:dyDescent="0.2">
      <c r="A92" t="str">
        <f t="shared" si="2"/>
        <v/>
      </c>
      <c r="B92" s="1" t="str">
        <f t="shared" si="3"/>
        <v>X</v>
      </c>
      <c r="C92" s="47" t="s">
        <v>363</v>
      </c>
      <c r="D92" s="728" t="s">
        <v>1616</v>
      </c>
      <c r="E92" s="107">
        <v>75</v>
      </c>
      <c r="F92" s="107">
        <v>85</v>
      </c>
      <c r="G92" s="107">
        <v>84</v>
      </c>
      <c r="H92" s="107">
        <v>76</v>
      </c>
      <c r="I92" s="107">
        <v>90</v>
      </c>
      <c r="J92" s="107">
        <v>90</v>
      </c>
      <c r="K92" s="107">
        <v>86</v>
      </c>
      <c r="L92" s="107">
        <v>89</v>
      </c>
      <c r="M92" s="107">
        <v>91</v>
      </c>
      <c r="N92">
        <v>87</v>
      </c>
    </row>
    <row r="93" spans="1:14" x14ac:dyDescent="0.2">
      <c r="A93" t="str">
        <f t="shared" si="2"/>
        <v>Cofog2</v>
      </c>
      <c r="B93" s="1" t="str">
        <f t="shared" si="3"/>
        <v>X</v>
      </c>
      <c r="C93" s="47" t="s">
        <v>699</v>
      </c>
      <c r="D93" s="727" t="s">
        <v>1618</v>
      </c>
      <c r="E93" s="107">
        <v>73</v>
      </c>
      <c r="F93" s="107">
        <v>71</v>
      </c>
      <c r="G93" s="107">
        <v>69</v>
      </c>
      <c r="H93" s="107">
        <v>66</v>
      </c>
      <c r="I93" s="107">
        <v>54</v>
      </c>
      <c r="J93" s="107">
        <v>74</v>
      </c>
      <c r="K93" s="107">
        <v>78</v>
      </c>
      <c r="L93" s="107">
        <v>44</v>
      </c>
      <c r="M93" s="107">
        <v>46</v>
      </c>
      <c r="N93">
        <v>54</v>
      </c>
    </row>
    <row r="94" spans="1:14" hidden="1" x14ac:dyDescent="0.2">
      <c r="A94" t="str">
        <f t="shared" si="2"/>
        <v/>
      </c>
      <c r="B94" s="1" t="str">
        <f t="shared" si="3"/>
        <v>X</v>
      </c>
      <c r="C94" s="47" t="s">
        <v>364</v>
      </c>
      <c r="D94" s="728" t="s">
        <v>1620</v>
      </c>
      <c r="E94" s="107">
        <v>21</v>
      </c>
      <c r="F94" s="107">
        <v>19</v>
      </c>
      <c r="G94" s="107">
        <v>19</v>
      </c>
      <c r="H94" s="107">
        <v>18</v>
      </c>
      <c r="I94" s="107">
        <v>8</v>
      </c>
      <c r="J94" s="107">
        <v>34</v>
      </c>
      <c r="K94" s="107">
        <v>35</v>
      </c>
      <c r="L94" s="107">
        <v>22</v>
      </c>
      <c r="M94" s="107">
        <v>23</v>
      </c>
      <c r="N94">
        <v>24</v>
      </c>
    </row>
    <row r="95" spans="1:14" hidden="1" x14ac:dyDescent="0.2">
      <c r="A95" t="str">
        <f t="shared" si="2"/>
        <v/>
      </c>
      <c r="B95" s="1" t="str">
        <f t="shared" si="3"/>
        <v>X</v>
      </c>
      <c r="C95" s="47" t="s">
        <v>365</v>
      </c>
      <c r="D95" s="728" t="s">
        <v>1622</v>
      </c>
      <c r="E95" s="107">
        <v>16</v>
      </c>
      <c r="F95" s="107">
        <v>15</v>
      </c>
      <c r="G95" s="107">
        <v>15</v>
      </c>
      <c r="H95" s="107">
        <v>14</v>
      </c>
      <c r="I95" s="107">
        <v>16</v>
      </c>
      <c r="J95" s="107">
        <v>18</v>
      </c>
      <c r="K95" s="107">
        <v>21</v>
      </c>
      <c r="L95" s="107">
        <v>13</v>
      </c>
      <c r="M95" s="107">
        <v>15</v>
      </c>
      <c r="N95">
        <v>14</v>
      </c>
    </row>
    <row r="96" spans="1:14" hidden="1" x14ac:dyDescent="0.2">
      <c r="A96" t="str">
        <f t="shared" si="2"/>
        <v/>
      </c>
      <c r="B96" s="1" t="str">
        <f t="shared" si="3"/>
        <v>X</v>
      </c>
      <c r="C96" s="47" t="s">
        <v>366</v>
      </c>
      <c r="D96" s="728" t="s">
        <v>1624</v>
      </c>
      <c r="E96" s="107">
        <v>9</v>
      </c>
      <c r="F96" s="107">
        <v>8</v>
      </c>
      <c r="G96" s="107">
        <v>7</v>
      </c>
      <c r="H96" s="107">
        <v>8</v>
      </c>
      <c r="I96" s="107">
        <v>6</v>
      </c>
      <c r="J96" s="107">
        <v>0</v>
      </c>
      <c r="K96" s="107">
        <v>0</v>
      </c>
      <c r="L96" s="107">
        <v>7</v>
      </c>
      <c r="M96" s="107">
        <v>7</v>
      </c>
      <c r="N96">
        <v>7</v>
      </c>
    </row>
    <row r="97" spans="1:14" hidden="1" x14ac:dyDescent="0.2">
      <c r="A97" t="str">
        <f t="shared" si="2"/>
        <v/>
      </c>
      <c r="B97" s="1" t="str">
        <f t="shared" si="3"/>
        <v>X</v>
      </c>
      <c r="C97" s="47" t="s">
        <v>367</v>
      </c>
      <c r="D97" s="728" t="s">
        <v>1626</v>
      </c>
      <c r="E97" s="107">
        <v>24</v>
      </c>
      <c r="F97" s="107">
        <v>25</v>
      </c>
      <c r="G97" s="107">
        <v>25</v>
      </c>
      <c r="H97" s="107">
        <v>23</v>
      </c>
      <c r="I97" s="107">
        <v>24</v>
      </c>
      <c r="J97" s="107">
        <v>19</v>
      </c>
      <c r="K97" s="107">
        <v>20</v>
      </c>
      <c r="L97" s="107">
        <v>0</v>
      </c>
      <c r="M97" s="107">
        <v>0</v>
      </c>
      <c r="N97">
        <v>0</v>
      </c>
    </row>
    <row r="98" spans="1:14" hidden="1" x14ac:dyDescent="0.2">
      <c r="A98" t="str">
        <f t="shared" si="2"/>
        <v/>
      </c>
      <c r="B98" s="1" t="str">
        <f t="shared" si="3"/>
        <v/>
      </c>
      <c r="C98" s="47" t="s">
        <v>1719</v>
      </c>
      <c r="D98" s="728" t="s">
        <v>1628</v>
      </c>
      <c r="E98" s="107">
        <v>0</v>
      </c>
      <c r="F98" s="107">
        <v>0</v>
      </c>
      <c r="G98" s="107">
        <v>0</v>
      </c>
      <c r="H98" s="107">
        <v>0</v>
      </c>
      <c r="I98" s="107">
        <v>0</v>
      </c>
      <c r="J98" s="107">
        <v>0</v>
      </c>
      <c r="K98" s="107">
        <v>0</v>
      </c>
      <c r="L98" s="107">
        <v>0</v>
      </c>
      <c r="M98" s="107">
        <v>0</v>
      </c>
      <c r="N98">
        <v>0</v>
      </c>
    </row>
    <row r="99" spans="1:14" hidden="1" x14ac:dyDescent="0.2">
      <c r="A99" t="str">
        <f t="shared" si="2"/>
        <v/>
      </c>
      <c r="B99" s="1" t="str">
        <f t="shared" si="3"/>
        <v>X</v>
      </c>
      <c r="C99" s="47" t="s">
        <v>368</v>
      </c>
      <c r="D99" s="728" t="s">
        <v>1630</v>
      </c>
      <c r="E99" s="107">
        <v>3</v>
      </c>
      <c r="F99" s="107">
        <v>3</v>
      </c>
      <c r="G99" s="107">
        <v>3</v>
      </c>
      <c r="H99" s="107">
        <v>3</v>
      </c>
      <c r="I99" s="107">
        <v>0</v>
      </c>
      <c r="J99" s="107">
        <v>2</v>
      </c>
      <c r="K99" s="107">
        <v>2</v>
      </c>
      <c r="L99" s="107">
        <v>2</v>
      </c>
      <c r="M99" s="107">
        <v>1</v>
      </c>
      <c r="N99">
        <v>9</v>
      </c>
    </row>
    <row r="100" spans="1:14" x14ac:dyDescent="0.2">
      <c r="A100" t="str">
        <f t="shared" si="2"/>
        <v>Cofog2</v>
      </c>
      <c r="B100" s="1" t="str">
        <f t="shared" si="3"/>
        <v>X</v>
      </c>
      <c r="C100" s="47" t="s">
        <v>700</v>
      </c>
      <c r="D100" s="727" t="s">
        <v>35</v>
      </c>
      <c r="E100" s="107">
        <v>452</v>
      </c>
      <c r="F100" s="107">
        <v>461</v>
      </c>
      <c r="G100" s="107">
        <v>455</v>
      </c>
      <c r="H100" s="107">
        <v>436</v>
      </c>
      <c r="I100" s="107">
        <v>421</v>
      </c>
      <c r="J100" s="107">
        <v>424</v>
      </c>
      <c r="K100" s="107">
        <v>436</v>
      </c>
      <c r="L100" s="107">
        <v>433</v>
      </c>
      <c r="M100" s="107">
        <v>423</v>
      </c>
      <c r="N100">
        <v>422</v>
      </c>
    </row>
    <row r="101" spans="1:14" hidden="1" x14ac:dyDescent="0.2">
      <c r="A101" t="str">
        <f t="shared" si="2"/>
        <v/>
      </c>
      <c r="B101" s="1" t="str">
        <f t="shared" si="3"/>
        <v/>
      </c>
      <c r="C101" s="47" t="s">
        <v>1720</v>
      </c>
      <c r="D101" s="728" t="s">
        <v>1633</v>
      </c>
      <c r="E101" s="107">
        <v>0</v>
      </c>
      <c r="F101" s="107">
        <v>0</v>
      </c>
      <c r="G101" s="107">
        <v>0</v>
      </c>
      <c r="H101" s="107">
        <v>0</v>
      </c>
      <c r="I101" s="107">
        <v>0</v>
      </c>
      <c r="J101" s="107">
        <v>0</v>
      </c>
      <c r="K101" s="107">
        <v>0</v>
      </c>
      <c r="L101" s="107">
        <v>0</v>
      </c>
      <c r="M101" s="107">
        <v>0</v>
      </c>
      <c r="N101">
        <v>0</v>
      </c>
    </row>
    <row r="102" spans="1:14" hidden="1" x14ac:dyDescent="0.2">
      <c r="A102" t="str">
        <f t="shared" si="2"/>
        <v/>
      </c>
      <c r="B102" s="1" t="str">
        <f t="shared" si="3"/>
        <v>X</v>
      </c>
      <c r="C102" s="47" t="s">
        <v>369</v>
      </c>
      <c r="D102" s="728" t="s">
        <v>1635</v>
      </c>
      <c r="E102" s="107">
        <v>216</v>
      </c>
      <c r="F102" s="107">
        <v>226</v>
      </c>
      <c r="G102" s="107">
        <v>223</v>
      </c>
      <c r="H102" s="107">
        <v>217</v>
      </c>
      <c r="I102" s="107">
        <v>212</v>
      </c>
      <c r="J102" s="107">
        <v>284</v>
      </c>
      <c r="K102" s="107">
        <v>289</v>
      </c>
      <c r="L102" s="107">
        <v>215</v>
      </c>
      <c r="M102" s="107">
        <v>212</v>
      </c>
      <c r="N102">
        <v>215</v>
      </c>
    </row>
    <row r="103" spans="1:14" hidden="1" x14ac:dyDescent="0.2">
      <c r="A103" t="str">
        <f t="shared" si="2"/>
        <v/>
      </c>
      <c r="B103" s="1" t="str">
        <f t="shared" si="3"/>
        <v/>
      </c>
      <c r="C103" s="47" t="s">
        <v>1721</v>
      </c>
      <c r="D103" s="728" t="s">
        <v>1637</v>
      </c>
      <c r="E103" s="107">
        <v>0</v>
      </c>
      <c r="F103" s="107">
        <v>0</v>
      </c>
      <c r="G103" s="107">
        <v>0</v>
      </c>
      <c r="H103" s="107">
        <v>0</v>
      </c>
      <c r="I103" s="107">
        <v>0</v>
      </c>
      <c r="J103" s="107">
        <v>0</v>
      </c>
      <c r="K103" s="107">
        <v>0</v>
      </c>
      <c r="L103" s="107">
        <v>0</v>
      </c>
      <c r="M103" s="107">
        <v>0</v>
      </c>
      <c r="N103">
        <v>0</v>
      </c>
    </row>
    <row r="104" spans="1:14" hidden="1" x14ac:dyDescent="0.2">
      <c r="A104" t="str">
        <f t="shared" si="2"/>
        <v/>
      </c>
      <c r="B104" s="1" t="str">
        <f t="shared" si="3"/>
        <v>X</v>
      </c>
      <c r="C104" s="47" t="s">
        <v>370</v>
      </c>
      <c r="D104" s="728" t="s">
        <v>1639</v>
      </c>
      <c r="E104" s="107">
        <v>68</v>
      </c>
      <c r="F104" s="107">
        <v>73</v>
      </c>
      <c r="G104" s="107">
        <v>71</v>
      </c>
      <c r="H104" s="107">
        <v>66</v>
      </c>
      <c r="I104" s="107">
        <v>65</v>
      </c>
      <c r="J104" s="107">
        <v>0</v>
      </c>
      <c r="K104" s="107">
        <v>0</v>
      </c>
      <c r="L104" s="107">
        <v>0</v>
      </c>
      <c r="M104" s="107">
        <v>0</v>
      </c>
      <c r="N104">
        <v>0</v>
      </c>
    </row>
    <row r="105" spans="1:14" hidden="1" x14ac:dyDescent="0.2">
      <c r="A105" t="str">
        <f t="shared" si="2"/>
        <v/>
      </c>
      <c r="B105" s="1" t="str">
        <f t="shared" si="3"/>
        <v/>
      </c>
      <c r="C105" s="47" t="s">
        <v>1722</v>
      </c>
      <c r="D105" s="728" t="s">
        <v>1641</v>
      </c>
      <c r="E105" s="107">
        <v>0</v>
      </c>
      <c r="F105" s="107">
        <v>0</v>
      </c>
      <c r="G105" s="107">
        <v>0</v>
      </c>
      <c r="H105" s="107">
        <v>0</v>
      </c>
      <c r="I105" s="107">
        <v>0</v>
      </c>
      <c r="J105" s="107">
        <v>0</v>
      </c>
      <c r="K105" s="107">
        <v>0</v>
      </c>
      <c r="L105" s="107">
        <v>0</v>
      </c>
      <c r="M105" s="107">
        <v>0</v>
      </c>
      <c r="N105">
        <v>0</v>
      </c>
    </row>
    <row r="106" spans="1:14" hidden="1" x14ac:dyDescent="0.2">
      <c r="A106" t="str">
        <f t="shared" si="2"/>
        <v/>
      </c>
      <c r="B106" s="1" t="str">
        <f t="shared" si="3"/>
        <v/>
      </c>
      <c r="C106" s="47" t="s">
        <v>1723</v>
      </c>
      <c r="D106" s="728" t="s">
        <v>1643</v>
      </c>
      <c r="E106" s="107">
        <v>0</v>
      </c>
      <c r="F106" s="107">
        <v>0</v>
      </c>
      <c r="G106" s="107">
        <v>0</v>
      </c>
      <c r="H106" s="107">
        <v>0</v>
      </c>
      <c r="I106" s="107">
        <v>0</v>
      </c>
      <c r="J106" s="107">
        <v>0</v>
      </c>
      <c r="K106" s="107">
        <v>0</v>
      </c>
      <c r="L106" s="107">
        <v>0</v>
      </c>
      <c r="M106" s="107">
        <v>0</v>
      </c>
      <c r="N106">
        <v>0</v>
      </c>
    </row>
    <row r="107" spans="1:14" hidden="1" x14ac:dyDescent="0.2">
      <c r="A107" t="str">
        <f t="shared" si="2"/>
        <v/>
      </c>
      <c r="B107" s="1" t="str">
        <f t="shared" si="3"/>
        <v>X</v>
      </c>
      <c r="C107" s="47" t="s">
        <v>795</v>
      </c>
      <c r="D107" s="728" t="s">
        <v>1645</v>
      </c>
      <c r="E107" s="107">
        <v>0</v>
      </c>
      <c r="F107" s="107">
        <v>0</v>
      </c>
      <c r="G107" s="107">
        <v>0</v>
      </c>
      <c r="H107" s="107">
        <v>0</v>
      </c>
      <c r="I107" s="107">
        <v>0</v>
      </c>
      <c r="J107" s="107">
        <v>0</v>
      </c>
      <c r="K107" s="107">
        <v>0</v>
      </c>
      <c r="L107" s="107">
        <v>67</v>
      </c>
      <c r="M107" s="107">
        <v>66</v>
      </c>
      <c r="N107">
        <v>64</v>
      </c>
    </row>
    <row r="108" spans="1:14" hidden="1" x14ac:dyDescent="0.2">
      <c r="A108" t="str">
        <f t="shared" si="2"/>
        <v/>
      </c>
      <c r="B108" s="1" t="str">
        <f t="shared" si="3"/>
        <v>X</v>
      </c>
      <c r="C108" s="47" t="s">
        <v>371</v>
      </c>
      <c r="D108" s="728" t="s">
        <v>1647</v>
      </c>
      <c r="E108" s="107">
        <v>58</v>
      </c>
      <c r="F108" s="107">
        <v>60</v>
      </c>
      <c r="G108" s="107">
        <v>64</v>
      </c>
      <c r="H108" s="107">
        <v>63</v>
      </c>
      <c r="I108" s="107">
        <v>55</v>
      </c>
      <c r="J108" s="107">
        <v>55</v>
      </c>
      <c r="K108" s="107">
        <v>54</v>
      </c>
      <c r="L108" s="107">
        <v>48</v>
      </c>
      <c r="M108" s="107">
        <v>45</v>
      </c>
      <c r="N108">
        <v>43</v>
      </c>
    </row>
    <row r="109" spans="1:14" hidden="1" x14ac:dyDescent="0.2">
      <c r="A109" t="str">
        <f t="shared" si="2"/>
        <v/>
      </c>
      <c r="B109" s="1" t="str">
        <f t="shared" si="3"/>
        <v>X</v>
      </c>
      <c r="C109" s="47" t="s">
        <v>372</v>
      </c>
      <c r="D109" s="728" t="s">
        <v>1649</v>
      </c>
      <c r="E109" s="107">
        <v>36</v>
      </c>
      <c r="F109" s="107">
        <v>36</v>
      </c>
      <c r="G109" s="107">
        <v>31</v>
      </c>
      <c r="H109" s="107">
        <v>30</v>
      </c>
      <c r="I109" s="107">
        <v>29</v>
      </c>
      <c r="J109" s="107">
        <v>28</v>
      </c>
      <c r="K109" s="107">
        <v>33</v>
      </c>
      <c r="L109" s="107">
        <v>34</v>
      </c>
      <c r="M109" s="107">
        <v>33</v>
      </c>
      <c r="N109">
        <v>33</v>
      </c>
    </row>
    <row r="110" spans="1:14" hidden="1" x14ac:dyDescent="0.2">
      <c r="A110" t="str">
        <f t="shared" si="2"/>
        <v/>
      </c>
      <c r="B110" s="1" t="str">
        <f t="shared" si="3"/>
        <v>X</v>
      </c>
      <c r="C110" s="47" t="s">
        <v>373</v>
      </c>
      <c r="D110" s="728" t="s">
        <v>1651</v>
      </c>
      <c r="E110" s="107">
        <v>7</v>
      </c>
      <c r="F110" s="107">
        <v>7</v>
      </c>
      <c r="G110" s="107">
        <v>6</v>
      </c>
      <c r="H110" s="107">
        <v>6</v>
      </c>
      <c r="I110" s="107">
        <v>6</v>
      </c>
      <c r="J110" s="107">
        <v>6</v>
      </c>
      <c r="K110" s="107">
        <v>6</v>
      </c>
      <c r="L110" s="107">
        <v>6</v>
      </c>
      <c r="M110" s="107">
        <v>6</v>
      </c>
      <c r="N110">
        <v>6</v>
      </c>
    </row>
    <row r="111" spans="1:14" hidden="1" x14ac:dyDescent="0.2">
      <c r="A111" t="str">
        <f t="shared" si="2"/>
        <v/>
      </c>
      <c r="B111" s="1" t="str">
        <f t="shared" si="3"/>
        <v>X</v>
      </c>
      <c r="C111" s="47" t="s">
        <v>374</v>
      </c>
      <c r="D111" s="728" t="s">
        <v>1653</v>
      </c>
      <c r="E111" s="107">
        <v>67</v>
      </c>
      <c r="F111" s="107">
        <v>59</v>
      </c>
      <c r="G111" s="107">
        <v>60</v>
      </c>
      <c r="H111" s="107">
        <v>55</v>
      </c>
      <c r="I111" s="107">
        <v>53</v>
      </c>
      <c r="J111" s="107">
        <v>51</v>
      </c>
      <c r="K111" s="107">
        <v>53</v>
      </c>
      <c r="L111" s="107">
        <v>62</v>
      </c>
      <c r="M111" s="107">
        <v>60</v>
      </c>
      <c r="N111">
        <v>61</v>
      </c>
    </row>
    <row r="112" spans="1:14" x14ac:dyDescent="0.2">
      <c r="A112" t="str">
        <f t="shared" si="2"/>
        <v>Cofog2</v>
      </c>
      <c r="B112" s="1" t="str">
        <f t="shared" si="3"/>
        <v>X</v>
      </c>
      <c r="C112" s="47" t="s">
        <v>701</v>
      </c>
      <c r="D112" s="727" t="s">
        <v>1655</v>
      </c>
      <c r="E112" s="107">
        <v>5</v>
      </c>
      <c r="F112" s="107">
        <v>6</v>
      </c>
      <c r="G112" s="107">
        <v>6</v>
      </c>
      <c r="H112" s="107">
        <v>5</v>
      </c>
      <c r="I112" s="107">
        <v>14</v>
      </c>
      <c r="J112" s="107">
        <v>6</v>
      </c>
      <c r="K112" s="107">
        <v>8</v>
      </c>
      <c r="L112" s="107">
        <v>27</v>
      </c>
      <c r="M112" s="107">
        <v>27</v>
      </c>
      <c r="N112">
        <v>29</v>
      </c>
    </row>
    <row r="113" spans="1:28" hidden="1" x14ac:dyDescent="0.2">
      <c r="A113" t="str">
        <f t="shared" si="2"/>
        <v/>
      </c>
      <c r="B113" s="1" t="str">
        <f t="shared" si="3"/>
        <v/>
      </c>
      <c r="C113" s="47" t="s">
        <v>1724</v>
      </c>
      <c r="D113" s="728" t="s">
        <v>1657</v>
      </c>
      <c r="E113" s="107">
        <v>0</v>
      </c>
      <c r="F113" s="107">
        <v>0</v>
      </c>
      <c r="G113" s="107">
        <v>0</v>
      </c>
      <c r="H113" s="107">
        <v>0</v>
      </c>
      <c r="I113" s="107">
        <v>0</v>
      </c>
      <c r="J113" s="107">
        <v>0</v>
      </c>
      <c r="K113" s="107">
        <v>0</v>
      </c>
      <c r="L113" s="107">
        <v>0</v>
      </c>
      <c r="M113" s="107">
        <v>0</v>
      </c>
      <c r="N113">
        <v>0</v>
      </c>
    </row>
    <row r="114" spans="1:28" hidden="1" x14ac:dyDescent="0.2">
      <c r="A114" t="str">
        <f t="shared" si="2"/>
        <v/>
      </c>
      <c r="B114" s="1" t="str">
        <f t="shared" si="3"/>
        <v>X</v>
      </c>
      <c r="C114" s="47" t="s">
        <v>581</v>
      </c>
      <c r="D114" s="728" t="s">
        <v>1659</v>
      </c>
      <c r="E114" s="107">
        <v>0</v>
      </c>
      <c r="F114" s="107">
        <v>0</v>
      </c>
      <c r="G114" s="107">
        <v>0</v>
      </c>
      <c r="H114" s="107">
        <v>0</v>
      </c>
      <c r="I114" s="107">
        <v>0</v>
      </c>
      <c r="J114" s="107">
        <v>1</v>
      </c>
      <c r="K114" s="107">
        <v>1</v>
      </c>
      <c r="L114" s="107">
        <v>2</v>
      </c>
      <c r="M114" s="107">
        <v>0</v>
      </c>
      <c r="N114">
        <v>0</v>
      </c>
    </row>
    <row r="115" spans="1:28" hidden="1" x14ac:dyDescent="0.2">
      <c r="A115" t="str">
        <f t="shared" si="2"/>
        <v/>
      </c>
      <c r="B115" s="1" t="str">
        <f t="shared" si="3"/>
        <v>X</v>
      </c>
      <c r="C115" s="47" t="s">
        <v>796</v>
      </c>
      <c r="D115" s="728" t="s">
        <v>1661</v>
      </c>
      <c r="E115" s="107">
        <v>0</v>
      </c>
      <c r="F115" s="107">
        <v>0</v>
      </c>
      <c r="G115" s="107">
        <v>0</v>
      </c>
      <c r="H115" s="107">
        <v>0</v>
      </c>
      <c r="I115" s="107">
        <v>0</v>
      </c>
      <c r="J115" s="107">
        <v>0</v>
      </c>
      <c r="K115" s="107">
        <v>0</v>
      </c>
      <c r="L115" s="107">
        <v>18</v>
      </c>
      <c r="M115" s="107">
        <v>20</v>
      </c>
      <c r="N115">
        <v>21</v>
      </c>
    </row>
    <row r="116" spans="1:28" hidden="1" x14ac:dyDescent="0.2">
      <c r="A116" t="str">
        <f t="shared" si="2"/>
        <v/>
      </c>
      <c r="B116" s="1" t="str">
        <f t="shared" si="3"/>
        <v/>
      </c>
      <c r="C116" s="47" t="s">
        <v>1725</v>
      </c>
      <c r="D116" s="728" t="s">
        <v>1663</v>
      </c>
      <c r="E116" s="107">
        <v>0</v>
      </c>
      <c r="F116" s="107">
        <v>0</v>
      </c>
      <c r="G116" s="107">
        <v>0</v>
      </c>
      <c r="H116" s="107">
        <v>0</v>
      </c>
      <c r="I116" s="107">
        <v>0</v>
      </c>
      <c r="J116" s="107">
        <v>0</v>
      </c>
      <c r="K116" s="107">
        <v>0</v>
      </c>
      <c r="L116" s="107">
        <v>0</v>
      </c>
      <c r="M116" s="107">
        <v>0</v>
      </c>
      <c r="N116">
        <v>0</v>
      </c>
    </row>
    <row r="117" spans="1:28" hidden="1" x14ac:dyDescent="0.2">
      <c r="A117" t="str">
        <f t="shared" si="2"/>
        <v/>
      </c>
      <c r="B117" s="1" t="str">
        <f t="shared" si="3"/>
        <v>X</v>
      </c>
      <c r="C117" s="47" t="s">
        <v>797</v>
      </c>
      <c r="D117" s="728" t="s">
        <v>1665</v>
      </c>
      <c r="E117" s="107">
        <v>0</v>
      </c>
      <c r="F117" s="107">
        <v>0</v>
      </c>
      <c r="G117" s="107">
        <v>0</v>
      </c>
      <c r="H117" s="107">
        <v>0</v>
      </c>
      <c r="I117" s="107">
        <v>0</v>
      </c>
      <c r="J117" s="107">
        <v>0</v>
      </c>
      <c r="K117" s="107">
        <v>0</v>
      </c>
      <c r="L117" s="107">
        <v>1</v>
      </c>
      <c r="M117" s="107">
        <v>0</v>
      </c>
      <c r="N117">
        <v>0</v>
      </c>
    </row>
    <row r="118" spans="1:28" hidden="1" x14ac:dyDescent="0.2">
      <c r="A118" t="str">
        <f t="shared" si="2"/>
        <v/>
      </c>
      <c r="B118" s="1" t="str">
        <f t="shared" si="3"/>
        <v/>
      </c>
      <c r="C118" s="47" t="s">
        <v>1726</v>
      </c>
      <c r="D118" s="728" t="s">
        <v>1667</v>
      </c>
      <c r="E118" s="107">
        <v>0</v>
      </c>
      <c r="F118" s="107">
        <v>0</v>
      </c>
      <c r="G118" s="107">
        <v>0</v>
      </c>
      <c r="H118" s="107">
        <v>0</v>
      </c>
      <c r="I118" s="107">
        <v>0</v>
      </c>
      <c r="J118" s="107">
        <v>0</v>
      </c>
      <c r="K118" s="107">
        <v>0</v>
      </c>
      <c r="L118" s="107">
        <v>0</v>
      </c>
      <c r="M118" s="107">
        <v>0</v>
      </c>
      <c r="N118">
        <v>0</v>
      </c>
    </row>
    <row r="119" spans="1:28" hidden="1" x14ac:dyDescent="0.2">
      <c r="A119" t="str">
        <f t="shared" si="2"/>
        <v/>
      </c>
      <c r="B119" s="1" t="str">
        <f t="shared" si="3"/>
        <v/>
      </c>
      <c r="C119" s="47" t="s">
        <v>1727</v>
      </c>
      <c r="D119" s="728" t="s">
        <v>1669</v>
      </c>
      <c r="E119" s="107">
        <v>0</v>
      </c>
      <c r="F119" s="107">
        <v>0</v>
      </c>
      <c r="G119" s="107">
        <v>0</v>
      </c>
      <c r="H119" s="107">
        <v>0</v>
      </c>
      <c r="I119" s="107">
        <v>0</v>
      </c>
      <c r="J119" s="107">
        <v>0</v>
      </c>
      <c r="K119" s="107">
        <v>0</v>
      </c>
      <c r="L119" s="107">
        <v>0</v>
      </c>
      <c r="M119" s="107">
        <v>0</v>
      </c>
      <c r="N119">
        <v>0</v>
      </c>
    </row>
    <row r="120" spans="1:28" hidden="1" x14ac:dyDescent="0.2">
      <c r="A120" t="str">
        <f t="shared" si="2"/>
        <v/>
      </c>
      <c r="B120" s="1" t="str">
        <f t="shared" si="3"/>
        <v>X</v>
      </c>
      <c r="C120" s="47" t="s">
        <v>798</v>
      </c>
      <c r="D120" s="728" t="s">
        <v>1671</v>
      </c>
      <c r="E120" s="107">
        <v>0</v>
      </c>
      <c r="F120" s="107">
        <v>0</v>
      </c>
      <c r="G120" s="107">
        <v>0</v>
      </c>
      <c r="H120" s="107">
        <v>0</v>
      </c>
      <c r="I120" s="107">
        <v>0</v>
      </c>
      <c r="J120" s="107">
        <v>1</v>
      </c>
      <c r="K120" s="107">
        <v>1</v>
      </c>
      <c r="L120" s="107">
        <v>0</v>
      </c>
      <c r="M120" s="107">
        <v>1</v>
      </c>
      <c r="N120">
        <v>1</v>
      </c>
    </row>
    <row r="121" spans="1:28" hidden="1" x14ac:dyDescent="0.2">
      <c r="A121" t="str">
        <f t="shared" si="2"/>
        <v/>
      </c>
      <c r="B121" s="1" t="str">
        <f t="shared" si="3"/>
        <v/>
      </c>
      <c r="C121" s="47" t="s">
        <v>1728</v>
      </c>
      <c r="D121" s="728" t="s">
        <v>1673</v>
      </c>
      <c r="E121" s="107">
        <v>0</v>
      </c>
      <c r="F121" s="107">
        <v>0</v>
      </c>
      <c r="G121" s="107">
        <v>0</v>
      </c>
      <c r="H121" s="107">
        <v>0</v>
      </c>
      <c r="I121" s="107">
        <v>0</v>
      </c>
      <c r="J121" s="107">
        <v>0</v>
      </c>
      <c r="K121" s="107">
        <v>0</v>
      </c>
      <c r="L121" s="107">
        <v>0</v>
      </c>
      <c r="M121" s="107">
        <v>0</v>
      </c>
      <c r="N121">
        <v>0</v>
      </c>
    </row>
    <row r="122" spans="1:28" s="4" customFormat="1" ht="20.100000000000001" hidden="1" customHeight="1" x14ac:dyDescent="0.2">
      <c r="A122" t="str">
        <f t="shared" si="2"/>
        <v/>
      </c>
      <c r="B122" s="1" t="str">
        <f t="shared" si="3"/>
        <v>X</v>
      </c>
      <c r="C122" s="729" t="s">
        <v>375</v>
      </c>
      <c r="D122" s="730" t="s">
        <v>1675</v>
      </c>
      <c r="E122" s="731">
        <v>5</v>
      </c>
      <c r="F122" s="731">
        <v>6</v>
      </c>
      <c r="G122" s="731">
        <v>6</v>
      </c>
      <c r="H122" s="731">
        <v>5</v>
      </c>
      <c r="I122" s="731">
        <v>13</v>
      </c>
      <c r="J122" s="731">
        <v>5</v>
      </c>
      <c r="K122" s="731">
        <v>6</v>
      </c>
      <c r="L122" s="731">
        <v>5</v>
      </c>
      <c r="M122" s="731">
        <v>6</v>
      </c>
      <c r="N122">
        <v>6</v>
      </c>
      <c r="O122" s="649"/>
      <c r="P122" s="649"/>
      <c r="Q122" s="649"/>
      <c r="R122" s="649"/>
      <c r="S122" s="649"/>
      <c r="T122" s="649"/>
      <c r="U122" s="649"/>
      <c r="V122" s="649"/>
      <c r="W122" s="649"/>
      <c r="X122" s="649"/>
      <c r="Y122" s="649"/>
      <c r="Z122" s="649"/>
      <c r="AA122" s="649"/>
      <c r="AB122" s="649"/>
    </row>
    <row r="123" spans="1:28" ht="20.100000000000001" customHeight="1" x14ac:dyDescent="0.2">
      <c r="A123" t="s">
        <v>1761</v>
      </c>
      <c r="B123" s="1" t="s">
        <v>1427</v>
      </c>
      <c r="C123" s="733" t="s">
        <v>329</v>
      </c>
      <c r="D123" s="734"/>
      <c r="E123" s="404"/>
      <c r="F123" s="404"/>
      <c r="G123" s="404"/>
      <c r="H123" s="404"/>
      <c r="I123" s="404"/>
      <c r="J123" s="404"/>
      <c r="K123" s="404"/>
      <c r="L123" s="404"/>
      <c r="M123" s="404"/>
      <c r="N123" s="404"/>
      <c r="O123" s="9"/>
      <c r="P123" s="9"/>
      <c r="Q123" s="9"/>
      <c r="R123" s="9"/>
      <c r="S123" s="9"/>
      <c r="T123" s="9"/>
      <c r="U123" s="9"/>
      <c r="V123" s="9"/>
      <c r="W123" s="9"/>
      <c r="X123" s="9"/>
      <c r="Y123" s="9"/>
      <c r="Z123" s="9"/>
      <c r="AA123" s="9"/>
      <c r="AB123" s="9"/>
    </row>
    <row r="124" spans="1:28" x14ac:dyDescent="0.2">
      <c r="A124" t="s">
        <v>1761</v>
      </c>
      <c r="B124" s="1" t="s">
        <v>1427</v>
      </c>
      <c r="C124" s="54" t="s">
        <v>328</v>
      </c>
      <c r="D124" s="33"/>
      <c r="E124" s="2"/>
      <c r="F124" s="2"/>
      <c r="G124" s="2"/>
      <c r="H124" s="2"/>
      <c r="I124" s="2"/>
      <c r="J124" s="2"/>
      <c r="K124" s="2"/>
      <c r="L124" s="2"/>
      <c r="M124" s="2"/>
    </row>
    <row r="125" spans="1:28" x14ac:dyDescent="0.2">
      <c r="A125" t="s">
        <v>1761</v>
      </c>
      <c r="B125" s="1" t="s">
        <v>1427</v>
      </c>
      <c r="C125" s="288"/>
      <c r="D125" s="4"/>
      <c r="E125" s="4"/>
      <c r="F125" s="4"/>
      <c r="G125" s="4"/>
      <c r="H125" s="4"/>
      <c r="I125" s="4"/>
      <c r="J125" s="4"/>
      <c r="K125" s="4"/>
      <c r="L125" s="4"/>
      <c r="M125" s="4"/>
      <c r="O125" s="4"/>
      <c r="P125" s="4"/>
      <c r="Q125" s="4"/>
      <c r="R125" s="4"/>
      <c r="S125" s="4"/>
      <c r="T125" s="4"/>
      <c r="U125" s="4"/>
      <c r="V125" s="4"/>
      <c r="W125" s="4"/>
      <c r="X125" s="4"/>
    </row>
    <row r="126" spans="1:28" ht="20.100000000000001" customHeight="1" x14ac:dyDescent="0.2">
      <c r="A126" t="s">
        <v>1761</v>
      </c>
      <c r="B126" s="1" t="s">
        <v>1427</v>
      </c>
      <c r="C126" s="15" t="str">
        <f>Index!A63</f>
        <v>Table 4e    National government wage costs by COFOG, FY2010-FY2019</v>
      </c>
    </row>
    <row r="127" spans="1:28" s="23" customFormat="1" ht="21.75" customHeight="1" x14ac:dyDescent="0.2">
      <c r="A127" s="23" t="s">
        <v>1761</v>
      </c>
      <c r="B127" s="1" t="s">
        <v>1427</v>
      </c>
      <c r="C127" s="408" t="s">
        <v>799</v>
      </c>
      <c r="D127" s="179" t="s">
        <v>377</v>
      </c>
      <c r="E127" s="287" t="s">
        <v>1438</v>
      </c>
      <c r="F127" s="133" t="str">
        <f>NAgni!N$2</f>
        <v>FY11</v>
      </c>
      <c r="G127" s="133" t="str">
        <f>NAgni!O$2</f>
        <v>FY12</v>
      </c>
      <c r="H127" s="133" t="str">
        <f>NAgni!P$2</f>
        <v>FY13</v>
      </c>
      <c r="I127" s="133" t="str">
        <f>NAgni!Q$2</f>
        <v>FY14</v>
      </c>
      <c r="J127" s="133" t="str">
        <f>NAgni!R$2</f>
        <v>FY15</v>
      </c>
      <c r="K127" s="133" t="str">
        <f>NAgni!S$2</f>
        <v>FY16</v>
      </c>
      <c r="L127" s="133" t="str">
        <f>NAgni!T$2</f>
        <v>FY17</v>
      </c>
      <c r="M127" s="133" t="str">
        <f>NAgni!U$2</f>
        <v>FY18</v>
      </c>
      <c r="N127" s="133" t="str">
        <f>NAgni!V$2</f>
        <v>FY19</v>
      </c>
      <c r="O127" s="133" t="str">
        <f>NAgni!W$2</f>
        <v>FY20</v>
      </c>
      <c r="P127" s="133" t="str">
        <f>NAgni!X$2</f>
        <v>FY21</v>
      </c>
      <c r="Q127" s="133" t="str">
        <f>NAgni!Y$2</f>
        <v>FY22</v>
      </c>
      <c r="R127" s="133" t="str">
        <f>NAgni!Z$2</f>
        <v>FY23</v>
      </c>
      <c r="S127" s="133" t="str">
        <f>NAgni!AA$2</f>
        <v>FY24</v>
      </c>
      <c r="T127" s="133" t="str">
        <f>NAgni!AB$2</f>
        <v>FY25</v>
      </c>
      <c r="U127" s="133" t="str">
        <f>NAgni!AC$2</f>
        <v>FY26</v>
      </c>
      <c r="V127" s="133" t="str">
        <f>NAgni!AD$2</f>
        <v>FY27</v>
      </c>
      <c r="W127" s="133" t="str">
        <f>NAgni!AE$2</f>
        <v>FY28</v>
      </c>
      <c r="X127" s="133" t="str">
        <f>NAgni!AF$2</f>
        <v>FY29</v>
      </c>
      <c r="Y127" s="133" t="str">
        <f>NAgni!AG$2</f>
        <v>FY30</v>
      </c>
      <c r="Z127" s="133" t="str">
        <f>NAgni!AH$2</f>
        <v>FY31</v>
      </c>
      <c r="AA127" s="133" t="str">
        <f>NAgni!AI$2</f>
        <v>FY32</v>
      </c>
      <c r="AB127" s="133" t="str">
        <f>NAgni!AJ$2</f>
        <v>FY33</v>
      </c>
    </row>
    <row r="128" spans="1:28" ht="20.100000000000001" hidden="1" customHeight="1" x14ac:dyDescent="0.2">
      <c r="A128" t="str">
        <f t="shared" ref="A128:A191" si="4">IF(LEN(C128)&lt;=2,"Cofog2","")</f>
        <v>Cofog2</v>
      </c>
      <c r="B128" s="1" t="str">
        <f t="shared" ref="B128:B191" si="5">IF(SUM(E128:AE128)&lt;=0,"","X")</f>
        <v/>
      </c>
      <c r="C128" s="47" t="s">
        <v>1676</v>
      </c>
      <c r="D128" s="33" t="s">
        <v>1440</v>
      </c>
      <c r="E128" s="107"/>
      <c r="F128" s="107"/>
      <c r="G128" s="107"/>
      <c r="H128" s="107"/>
      <c r="I128" s="107"/>
      <c r="J128" s="107"/>
      <c r="K128" s="107"/>
      <c r="L128" s="107"/>
      <c r="M128" s="107"/>
    </row>
    <row r="129" spans="1:14" x14ac:dyDescent="0.2">
      <c r="A129" t="str">
        <f t="shared" si="4"/>
        <v>Cofog2</v>
      </c>
      <c r="B129" s="1" t="str">
        <f t="shared" si="5"/>
        <v>X</v>
      </c>
      <c r="C129" s="47" t="s">
        <v>692</v>
      </c>
      <c r="D129" s="727" t="s">
        <v>1440</v>
      </c>
      <c r="E129" s="107">
        <v>7857.89111328125</v>
      </c>
      <c r="F129" s="107">
        <v>8304.3857421875</v>
      </c>
      <c r="G129" s="107">
        <v>8796.87890625</v>
      </c>
      <c r="H129" s="107">
        <v>8959.73046875</v>
      </c>
      <c r="I129" s="107">
        <v>9402.3291015625</v>
      </c>
      <c r="J129" s="107">
        <v>10000.603515625</v>
      </c>
      <c r="K129" s="107">
        <v>10597.703125</v>
      </c>
      <c r="L129" s="107">
        <v>12977.1396484375</v>
      </c>
      <c r="M129" s="107">
        <v>13559.583984375</v>
      </c>
      <c r="N129" s="107">
        <v>13927.275390625</v>
      </c>
    </row>
    <row r="130" spans="1:14" hidden="1" x14ac:dyDescent="0.2">
      <c r="A130" t="str">
        <f t="shared" si="4"/>
        <v/>
      </c>
      <c r="B130" s="1" t="str">
        <f t="shared" si="5"/>
        <v>X</v>
      </c>
      <c r="C130" s="47" t="s">
        <v>330</v>
      </c>
      <c r="D130" s="728" t="s">
        <v>1443</v>
      </c>
      <c r="E130" s="107">
        <v>4061.18310546875</v>
      </c>
      <c r="F130" s="107">
        <v>4106.09814453125</v>
      </c>
      <c r="G130" s="107">
        <v>4263.283203125</v>
      </c>
      <c r="H130" s="107">
        <v>4326.06494140625</v>
      </c>
      <c r="I130" s="107">
        <v>4513.1259765625</v>
      </c>
      <c r="J130" s="107">
        <v>4459.98583984375</v>
      </c>
      <c r="K130" s="107">
        <v>4602.630859375</v>
      </c>
      <c r="L130" s="107">
        <v>4891.18115234375</v>
      </c>
      <c r="M130" s="107">
        <v>5067.5869140625</v>
      </c>
      <c r="N130">
        <v>5115.07177734375</v>
      </c>
    </row>
    <row r="131" spans="1:14" hidden="1" x14ac:dyDescent="0.2">
      <c r="A131" t="str">
        <f t="shared" si="4"/>
        <v/>
      </c>
      <c r="B131" s="1" t="str">
        <f t="shared" si="5"/>
        <v>X</v>
      </c>
      <c r="C131" s="47" t="s">
        <v>331</v>
      </c>
      <c r="D131" s="728" t="s">
        <v>1445</v>
      </c>
      <c r="E131" s="107">
        <v>2458.9599609375</v>
      </c>
      <c r="F131" s="107">
        <v>2710.875</v>
      </c>
      <c r="G131" s="107">
        <v>2965.0400390625</v>
      </c>
      <c r="H131" s="107">
        <v>3169.446044921875</v>
      </c>
      <c r="I131" s="107">
        <v>3476.083984375</v>
      </c>
      <c r="J131" s="107">
        <v>3857.591064453125</v>
      </c>
      <c r="K131" s="107">
        <v>3855.533935546875</v>
      </c>
      <c r="L131" s="107">
        <v>2315.37890625</v>
      </c>
      <c r="M131" s="107">
        <v>2413.674072265625</v>
      </c>
      <c r="N131">
        <v>2717.571044921875</v>
      </c>
    </row>
    <row r="132" spans="1:14" hidden="1" x14ac:dyDescent="0.2">
      <c r="A132" t="str">
        <f t="shared" si="4"/>
        <v/>
      </c>
      <c r="B132" s="1" t="str">
        <f t="shared" si="5"/>
        <v>X</v>
      </c>
      <c r="C132" s="47" t="s">
        <v>332</v>
      </c>
      <c r="D132" s="728" t="s">
        <v>1447</v>
      </c>
      <c r="E132" s="107">
        <v>780.344970703125</v>
      </c>
      <c r="F132" s="107">
        <v>795.0479736328125</v>
      </c>
      <c r="G132" s="107">
        <v>674.5</v>
      </c>
      <c r="H132" s="107">
        <v>503.20498657226563</v>
      </c>
      <c r="I132" s="107">
        <v>564.9420166015625</v>
      </c>
      <c r="J132" s="107">
        <v>287.02499389648438</v>
      </c>
      <c r="K132" s="107">
        <v>391.68899536132813</v>
      </c>
      <c r="L132" s="107">
        <v>848.4320068359375</v>
      </c>
      <c r="M132" s="107">
        <v>944.593017578125</v>
      </c>
      <c r="N132">
        <v>1039.0050048828125</v>
      </c>
    </row>
    <row r="133" spans="1:14" hidden="1" x14ac:dyDescent="0.2">
      <c r="A133" t="str">
        <f t="shared" si="4"/>
        <v/>
      </c>
      <c r="B133" s="1" t="str">
        <f t="shared" si="5"/>
        <v>X</v>
      </c>
      <c r="C133" s="47" t="s">
        <v>1677</v>
      </c>
      <c r="D133" s="728" t="s">
        <v>1449</v>
      </c>
      <c r="E133" s="107">
        <v>0</v>
      </c>
      <c r="F133" s="107">
        <v>0</v>
      </c>
      <c r="G133" s="107">
        <v>0</v>
      </c>
      <c r="H133" s="107">
        <v>0</v>
      </c>
      <c r="I133" s="107">
        <v>0</v>
      </c>
      <c r="J133" s="107">
        <v>0</v>
      </c>
      <c r="K133" s="107">
        <v>0</v>
      </c>
      <c r="L133" s="107">
        <v>30.031999588012695</v>
      </c>
      <c r="M133" s="107">
        <v>16.215000152587891</v>
      </c>
      <c r="N133">
        <v>0</v>
      </c>
    </row>
    <row r="134" spans="1:14" hidden="1" x14ac:dyDescent="0.2">
      <c r="A134" t="str">
        <f t="shared" si="4"/>
        <v/>
      </c>
      <c r="B134" s="1" t="str">
        <f t="shared" si="5"/>
        <v/>
      </c>
      <c r="C134" s="47" t="s">
        <v>1678</v>
      </c>
      <c r="D134" s="728" t="s">
        <v>1451</v>
      </c>
      <c r="E134" s="107">
        <v>0</v>
      </c>
      <c r="F134" s="107">
        <v>0</v>
      </c>
      <c r="G134" s="107">
        <v>0</v>
      </c>
      <c r="H134" s="107">
        <v>0</v>
      </c>
      <c r="I134" s="107">
        <v>0</v>
      </c>
      <c r="J134" s="107">
        <v>0</v>
      </c>
      <c r="K134" s="107">
        <v>0</v>
      </c>
      <c r="L134" s="107">
        <v>0</v>
      </c>
      <c r="M134" s="107">
        <v>0</v>
      </c>
      <c r="N134">
        <v>0</v>
      </c>
    </row>
    <row r="135" spans="1:14" hidden="1" x14ac:dyDescent="0.2">
      <c r="A135" t="str">
        <f t="shared" si="4"/>
        <v/>
      </c>
      <c r="B135" s="1" t="str">
        <f t="shared" si="5"/>
        <v>X</v>
      </c>
      <c r="C135" s="47" t="s">
        <v>333</v>
      </c>
      <c r="D135" s="728" t="s">
        <v>1453</v>
      </c>
      <c r="E135" s="107">
        <v>124.70099639892578</v>
      </c>
      <c r="F135" s="107">
        <v>129.82600402832031</v>
      </c>
      <c r="G135" s="107">
        <v>118.14600372314453</v>
      </c>
      <c r="H135" s="107">
        <v>140.61300659179688</v>
      </c>
      <c r="I135" s="107">
        <v>140.5989990234375</v>
      </c>
      <c r="J135" s="107">
        <v>140.42999267578125</v>
      </c>
      <c r="K135" s="107">
        <v>188.01800537109375</v>
      </c>
      <c r="L135" s="107">
        <v>222.30099487304688</v>
      </c>
      <c r="M135" s="107">
        <v>218.33399963378906</v>
      </c>
      <c r="N135">
        <v>208.29299926757813</v>
      </c>
    </row>
    <row r="136" spans="1:14" hidden="1" x14ac:dyDescent="0.2">
      <c r="A136" t="str">
        <f t="shared" si="4"/>
        <v/>
      </c>
      <c r="B136" s="1" t="str">
        <f t="shared" si="5"/>
        <v>X</v>
      </c>
      <c r="C136" s="47" t="s">
        <v>334</v>
      </c>
      <c r="D136" s="728" t="s">
        <v>1455</v>
      </c>
      <c r="E136" s="107">
        <v>154.08399963378906</v>
      </c>
      <c r="F136" s="107">
        <v>188.7550048828125</v>
      </c>
      <c r="G136" s="107">
        <v>229.63099670410156</v>
      </c>
      <c r="H136" s="107">
        <v>285.31600952148438</v>
      </c>
      <c r="I136" s="107">
        <v>184.65699768066406</v>
      </c>
      <c r="J136" s="107">
        <v>236.40800476074219</v>
      </c>
      <c r="K136" s="107">
        <v>540.2969970703125</v>
      </c>
      <c r="L136" s="107">
        <v>2393.35107421875</v>
      </c>
      <c r="M136" s="107">
        <v>2252.041015625</v>
      </c>
      <c r="N136">
        <v>2220.22705078125</v>
      </c>
    </row>
    <row r="137" spans="1:14" hidden="1" x14ac:dyDescent="0.2">
      <c r="A137" t="str">
        <f t="shared" si="4"/>
        <v/>
      </c>
      <c r="B137" s="1" t="str">
        <f t="shared" si="5"/>
        <v>X</v>
      </c>
      <c r="C137" s="47" t="s">
        <v>335</v>
      </c>
      <c r="D137" s="728" t="s">
        <v>1457</v>
      </c>
      <c r="E137" s="107">
        <v>115.83399963378906</v>
      </c>
      <c r="F137" s="107">
        <v>159.64900207519531</v>
      </c>
      <c r="G137" s="107">
        <v>160.22799682617188</v>
      </c>
      <c r="H137" s="107">
        <v>153.61300659179688</v>
      </c>
      <c r="I137" s="107">
        <v>304.59799194335938</v>
      </c>
      <c r="J137" s="107">
        <v>695.19097900390625</v>
      </c>
      <c r="K137" s="107">
        <v>708.84197998046875</v>
      </c>
      <c r="L137" s="107">
        <v>1855.6510009765625</v>
      </c>
      <c r="M137" s="107">
        <v>2262.708984375</v>
      </c>
      <c r="N137">
        <v>2204.177001953125</v>
      </c>
    </row>
    <row r="138" spans="1:14" hidden="1" x14ac:dyDescent="0.2">
      <c r="A138" t="str">
        <f t="shared" si="4"/>
        <v/>
      </c>
      <c r="B138" s="1" t="str">
        <f t="shared" si="5"/>
        <v>X</v>
      </c>
      <c r="C138" s="47" t="s">
        <v>579</v>
      </c>
      <c r="D138" s="728" t="s">
        <v>1459</v>
      </c>
      <c r="E138" s="107">
        <v>0</v>
      </c>
      <c r="F138" s="107">
        <v>0</v>
      </c>
      <c r="G138" s="107">
        <v>0</v>
      </c>
      <c r="H138" s="107">
        <v>3.3989999294281006</v>
      </c>
      <c r="I138" s="107">
        <v>19.72599983215332</v>
      </c>
      <c r="J138" s="107">
        <v>21.062000274658203</v>
      </c>
      <c r="K138" s="107">
        <v>21.319999694824219</v>
      </c>
      <c r="L138" s="107">
        <v>17.48699951171875</v>
      </c>
      <c r="M138" s="107">
        <v>0</v>
      </c>
      <c r="N138">
        <v>0</v>
      </c>
    </row>
    <row r="139" spans="1:14" hidden="1" x14ac:dyDescent="0.2">
      <c r="A139" t="str">
        <f t="shared" si="4"/>
        <v/>
      </c>
      <c r="B139" s="1" t="str">
        <f t="shared" si="5"/>
        <v>X</v>
      </c>
      <c r="C139" s="47" t="s">
        <v>580</v>
      </c>
      <c r="D139" s="728" t="s">
        <v>1461</v>
      </c>
      <c r="E139" s="107">
        <v>0</v>
      </c>
      <c r="F139" s="107">
        <v>0</v>
      </c>
      <c r="G139" s="107">
        <v>20.608999252319336</v>
      </c>
      <c r="H139" s="107">
        <v>34.888999938964844</v>
      </c>
      <c r="I139" s="107">
        <v>0</v>
      </c>
      <c r="J139" s="107">
        <v>0</v>
      </c>
      <c r="K139" s="107">
        <v>0</v>
      </c>
      <c r="L139" s="107">
        <v>0</v>
      </c>
      <c r="M139" s="107">
        <v>0</v>
      </c>
      <c r="N139">
        <v>0</v>
      </c>
    </row>
    <row r="140" spans="1:14" hidden="1" x14ac:dyDescent="0.2">
      <c r="A140" t="str">
        <f t="shared" si="4"/>
        <v/>
      </c>
      <c r="B140" s="1" t="str">
        <f t="shared" si="5"/>
        <v>X</v>
      </c>
      <c r="C140" s="47" t="s">
        <v>336</v>
      </c>
      <c r="D140" s="728" t="s">
        <v>1463</v>
      </c>
      <c r="E140" s="107">
        <v>162.78300476074219</v>
      </c>
      <c r="F140" s="107">
        <v>214.13600158691406</v>
      </c>
      <c r="G140" s="107">
        <v>365.44198608398438</v>
      </c>
      <c r="H140" s="107">
        <v>343.18499755859375</v>
      </c>
      <c r="I140" s="107">
        <v>198.59599304199219</v>
      </c>
      <c r="J140" s="107">
        <v>200.20899963378906</v>
      </c>
      <c r="K140" s="107">
        <v>277.072998046875</v>
      </c>
      <c r="L140" s="107">
        <v>335.45599365234375</v>
      </c>
      <c r="M140" s="107">
        <v>377.37701416015625</v>
      </c>
      <c r="N140">
        <v>422.92898559570313</v>
      </c>
    </row>
    <row r="141" spans="1:14" hidden="1" x14ac:dyDescent="0.2">
      <c r="A141" t="str">
        <f t="shared" si="4"/>
        <v/>
      </c>
      <c r="B141" s="1" t="str">
        <f t="shared" si="5"/>
        <v/>
      </c>
      <c r="C141" s="47" t="s">
        <v>1679</v>
      </c>
      <c r="D141" s="728" t="s">
        <v>1465</v>
      </c>
      <c r="E141" s="107">
        <v>0</v>
      </c>
      <c r="F141" s="107">
        <v>0</v>
      </c>
      <c r="G141" s="107">
        <v>0</v>
      </c>
      <c r="H141" s="107">
        <v>0</v>
      </c>
      <c r="I141" s="107">
        <v>0</v>
      </c>
      <c r="J141" s="107">
        <v>0</v>
      </c>
      <c r="K141" s="107">
        <v>0</v>
      </c>
      <c r="L141" s="107">
        <v>0</v>
      </c>
      <c r="M141" s="107">
        <v>0</v>
      </c>
      <c r="N141">
        <v>0</v>
      </c>
    </row>
    <row r="142" spans="1:14" hidden="1" x14ac:dyDescent="0.2">
      <c r="A142" t="str">
        <f t="shared" si="4"/>
        <v/>
      </c>
      <c r="B142" s="1" t="str">
        <f t="shared" si="5"/>
        <v>X</v>
      </c>
      <c r="C142" s="47" t="s">
        <v>791</v>
      </c>
      <c r="D142" s="728" t="s">
        <v>1467</v>
      </c>
      <c r="E142" s="107">
        <v>0</v>
      </c>
      <c r="F142" s="107">
        <v>0</v>
      </c>
      <c r="G142" s="107">
        <v>0</v>
      </c>
      <c r="H142" s="107">
        <v>0</v>
      </c>
      <c r="I142" s="107">
        <v>0</v>
      </c>
      <c r="J142" s="107">
        <v>102.70099639892578</v>
      </c>
      <c r="K142" s="107">
        <v>12.298000335693359</v>
      </c>
      <c r="L142" s="107">
        <v>67.872001647949219</v>
      </c>
      <c r="M142" s="107">
        <v>7.0520000457763672</v>
      </c>
      <c r="N142">
        <v>0</v>
      </c>
    </row>
    <row r="143" spans="1:14" x14ac:dyDescent="0.2">
      <c r="A143" t="str">
        <f t="shared" si="4"/>
        <v>Cofog2</v>
      </c>
      <c r="B143" s="1" t="str">
        <f t="shared" si="5"/>
        <v>X</v>
      </c>
      <c r="C143" s="47" t="s">
        <v>693</v>
      </c>
      <c r="D143" s="727" t="s">
        <v>1469</v>
      </c>
      <c r="E143" s="107">
        <v>315.22500610351563</v>
      </c>
      <c r="F143" s="107">
        <v>283.65899658203125</v>
      </c>
      <c r="G143" s="107">
        <v>200.30000305175781</v>
      </c>
      <c r="H143" s="107">
        <v>210.34500122070313</v>
      </c>
      <c r="I143" s="107">
        <v>247.1820068359375</v>
      </c>
      <c r="J143" s="107">
        <v>271.43301391601563</v>
      </c>
      <c r="K143" s="107">
        <v>306.87200927734375</v>
      </c>
      <c r="L143" s="107">
        <v>261.06399536132813</v>
      </c>
      <c r="M143" s="107">
        <v>253.77499389648438</v>
      </c>
      <c r="N143" s="107">
        <v>246.37699890136719</v>
      </c>
    </row>
    <row r="144" spans="1:14" hidden="1" x14ac:dyDescent="0.2">
      <c r="A144" t="str">
        <f t="shared" si="4"/>
        <v/>
      </c>
      <c r="B144" s="1" t="str">
        <f t="shared" si="5"/>
        <v/>
      </c>
      <c r="C144" s="47" t="s">
        <v>1680</v>
      </c>
      <c r="D144" s="728" t="s">
        <v>1471</v>
      </c>
      <c r="E144" s="107">
        <v>0</v>
      </c>
      <c r="F144" s="107">
        <v>0</v>
      </c>
      <c r="G144" s="107">
        <v>0</v>
      </c>
      <c r="H144" s="107">
        <v>0</v>
      </c>
      <c r="I144" s="107">
        <v>0</v>
      </c>
      <c r="J144" s="107">
        <v>0</v>
      </c>
      <c r="K144" s="107">
        <v>0</v>
      </c>
      <c r="L144" s="107">
        <v>0</v>
      </c>
      <c r="M144" s="107">
        <v>0</v>
      </c>
      <c r="N144">
        <v>0</v>
      </c>
    </row>
    <row r="145" spans="1:14" hidden="1" x14ac:dyDescent="0.2">
      <c r="A145" t="str">
        <f t="shared" si="4"/>
        <v/>
      </c>
      <c r="B145" s="1" t="str">
        <f t="shared" si="5"/>
        <v/>
      </c>
      <c r="C145" s="47" t="s">
        <v>1681</v>
      </c>
      <c r="D145" s="728" t="s">
        <v>1473</v>
      </c>
      <c r="E145" s="107">
        <v>0</v>
      </c>
      <c r="F145" s="107">
        <v>0</v>
      </c>
      <c r="G145" s="107">
        <v>0</v>
      </c>
      <c r="H145" s="107">
        <v>0</v>
      </c>
      <c r="I145" s="107">
        <v>0</v>
      </c>
      <c r="J145" s="107">
        <v>0</v>
      </c>
      <c r="K145" s="107">
        <v>0</v>
      </c>
      <c r="L145" s="107">
        <v>0</v>
      </c>
      <c r="M145" s="107">
        <v>0</v>
      </c>
      <c r="N145">
        <v>0</v>
      </c>
    </row>
    <row r="146" spans="1:14" hidden="1" x14ac:dyDescent="0.2">
      <c r="A146" t="str">
        <f t="shared" si="4"/>
        <v/>
      </c>
      <c r="B146" s="1" t="str">
        <f t="shared" si="5"/>
        <v/>
      </c>
      <c r="C146" s="47" t="s">
        <v>1682</v>
      </c>
      <c r="D146" s="728" t="s">
        <v>1475</v>
      </c>
      <c r="E146" s="107">
        <v>0</v>
      </c>
      <c r="F146" s="107">
        <v>0</v>
      </c>
      <c r="G146" s="107">
        <v>0</v>
      </c>
      <c r="H146" s="107">
        <v>0</v>
      </c>
      <c r="I146" s="107">
        <v>0</v>
      </c>
      <c r="J146" s="107">
        <v>0</v>
      </c>
      <c r="K146" s="107">
        <v>0</v>
      </c>
      <c r="L146" s="107">
        <v>0</v>
      </c>
      <c r="M146" s="107">
        <v>0</v>
      </c>
      <c r="N146">
        <v>0</v>
      </c>
    </row>
    <row r="147" spans="1:14" hidden="1" x14ac:dyDescent="0.2">
      <c r="A147" t="str">
        <f t="shared" si="4"/>
        <v/>
      </c>
      <c r="B147" s="1" t="str">
        <f t="shared" si="5"/>
        <v/>
      </c>
      <c r="C147" s="47" t="s">
        <v>1683</v>
      </c>
      <c r="D147" s="728" t="s">
        <v>1477</v>
      </c>
      <c r="E147" s="107">
        <v>0</v>
      </c>
      <c r="F147" s="107">
        <v>0</v>
      </c>
      <c r="G147" s="107">
        <v>0</v>
      </c>
      <c r="H147" s="107">
        <v>0</v>
      </c>
      <c r="I147" s="107">
        <v>0</v>
      </c>
      <c r="J147" s="107">
        <v>0</v>
      </c>
      <c r="K147" s="107">
        <v>0</v>
      </c>
      <c r="L147" s="107">
        <v>0</v>
      </c>
      <c r="M147" s="107">
        <v>0</v>
      </c>
      <c r="N147">
        <v>0</v>
      </c>
    </row>
    <row r="148" spans="1:14" hidden="1" x14ac:dyDescent="0.2">
      <c r="A148" t="str">
        <f t="shared" si="4"/>
        <v/>
      </c>
      <c r="B148" s="1" t="str">
        <f t="shared" si="5"/>
        <v>X</v>
      </c>
      <c r="C148" s="47" t="s">
        <v>337</v>
      </c>
      <c r="D148" s="728" t="s">
        <v>1479</v>
      </c>
      <c r="E148" s="107">
        <v>315.22500610351563</v>
      </c>
      <c r="F148" s="107">
        <v>283.65899658203125</v>
      </c>
      <c r="G148" s="107">
        <v>200.30000305175781</v>
      </c>
      <c r="H148" s="107">
        <v>210.34500122070313</v>
      </c>
      <c r="I148" s="107">
        <v>247.1820068359375</v>
      </c>
      <c r="J148" s="107">
        <v>271.43301391601563</v>
      </c>
      <c r="K148" s="107">
        <v>306.87200927734375</v>
      </c>
      <c r="L148" s="107">
        <v>261.06399536132813</v>
      </c>
      <c r="M148" s="107">
        <v>253.77499389648438</v>
      </c>
      <c r="N148">
        <v>246.37699890136719</v>
      </c>
    </row>
    <row r="149" spans="1:14" x14ac:dyDescent="0.2">
      <c r="A149" t="str">
        <f t="shared" si="4"/>
        <v>Cofog2</v>
      </c>
      <c r="B149" s="1" t="str">
        <f t="shared" si="5"/>
        <v>X</v>
      </c>
      <c r="C149" s="47" t="s">
        <v>694</v>
      </c>
      <c r="D149" s="727" t="s">
        <v>1481</v>
      </c>
      <c r="E149" s="107">
        <v>5654.6298828125</v>
      </c>
      <c r="F149" s="107">
        <v>5816.02294921875</v>
      </c>
      <c r="G149" s="107">
        <v>5887.65283203125</v>
      </c>
      <c r="H149" s="107">
        <v>5849.55810546875</v>
      </c>
      <c r="I149" s="107">
        <v>6412.9677734375</v>
      </c>
      <c r="J149" s="107">
        <v>6667.44921875</v>
      </c>
      <c r="K149" s="107">
        <v>7511.5908203125</v>
      </c>
      <c r="L149" s="107">
        <v>7223.10888671875</v>
      </c>
      <c r="M149" s="107">
        <v>8232.6650390625</v>
      </c>
      <c r="N149" s="107">
        <v>7744.20703125</v>
      </c>
    </row>
    <row r="150" spans="1:14" hidden="1" x14ac:dyDescent="0.2">
      <c r="A150" t="str">
        <f t="shared" si="4"/>
        <v/>
      </c>
      <c r="B150" s="1" t="str">
        <f t="shared" si="5"/>
        <v>X</v>
      </c>
      <c r="C150" s="47" t="s">
        <v>338</v>
      </c>
      <c r="D150" s="728" t="s">
        <v>1483</v>
      </c>
      <c r="E150" s="107">
        <v>1203.06005859375</v>
      </c>
      <c r="F150" s="107">
        <v>1102.4820556640625</v>
      </c>
      <c r="G150" s="107">
        <v>1136.0770263671875</v>
      </c>
      <c r="H150" s="107">
        <v>1136.9840087890625</v>
      </c>
      <c r="I150" s="107">
        <v>1699.29296875</v>
      </c>
      <c r="J150" s="107">
        <v>1224.6729736328125</v>
      </c>
      <c r="K150" s="107">
        <v>1502.6629638671875</v>
      </c>
      <c r="L150" s="107">
        <v>1815.4659423828125</v>
      </c>
      <c r="M150" s="107">
        <v>2083.845947265625</v>
      </c>
      <c r="N150">
        <v>1842.5360107421875</v>
      </c>
    </row>
    <row r="151" spans="1:14" hidden="1" x14ac:dyDescent="0.2">
      <c r="A151" t="str">
        <f t="shared" si="4"/>
        <v/>
      </c>
      <c r="B151" s="1" t="str">
        <f t="shared" si="5"/>
        <v>X</v>
      </c>
      <c r="C151" s="47" t="s">
        <v>339</v>
      </c>
      <c r="D151" s="728" t="s">
        <v>1485</v>
      </c>
      <c r="E151" s="107">
        <v>267.4530029296875</v>
      </c>
      <c r="F151" s="107">
        <v>283.04098510742188</v>
      </c>
      <c r="G151" s="107">
        <v>266.43399047851563</v>
      </c>
      <c r="H151" s="107">
        <v>294.822998046875</v>
      </c>
      <c r="I151" s="107">
        <v>279.885009765625</v>
      </c>
      <c r="J151" s="107">
        <v>314.61099243164063</v>
      </c>
      <c r="K151" s="107">
        <v>377.82101440429688</v>
      </c>
      <c r="L151" s="107">
        <v>463.70599365234375</v>
      </c>
      <c r="M151" s="107">
        <v>591.67999267578125</v>
      </c>
      <c r="N151">
        <v>543.64398193359375</v>
      </c>
    </row>
    <row r="152" spans="1:14" hidden="1" x14ac:dyDescent="0.2">
      <c r="A152" t="str">
        <f t="shared" si="4"/>
        <v/>
      </c>
      <c r="B152" s="1" t="str">
        <f t="shared" si="5"/>
        <v>X</v>
      </c>
      <c r="C152" s="47" t="s">
        <v>340</v>
      </c>
      <c r="D152" s="728" t="s">
        <v>1487</v>
      </c>
      <c r="E152" s="107">
        <v>1890.0350341796875</v>
      </c>
      <c r="F152" s="107">
        <v>2055.511962890625</v>
      </c>
      <c r="G152" s="107">
        <v>1990.1290283203125</v>
      </c>
      <c r="H152" s="107">
        <v>1907.2440185546875</v>
      </c>
      <c r="I152" s="107">
        <v>2005.3780517578125</v>
      </c>
      <c r="J152" s="107">
        <v>2552.492919921875</v>
      </c>
      <c r="K152" s="107">
        <v>2767.548095703125</v>
      </c>
      <c r="L152" s="107">
        <v>3155.533935546875</v>
      </c>
      <c r="M152" s="107">
        <v>3346.56005859375</v>
      </c>
      <c r="N152">
        <v>3357.916015625</v>
      </c>
    </row>
    <row r="153" spans="1:14" hidden="1" x14ac:dyDescent="0.2">
      <c r="A153" t="str">
        <f t="shared" si="4"/>
        <v/>
      </c>
      <c r="B153" s="1" t="str">
        <f t="shared" si="5"/>
        <v>X</v>
      </c>
      <c r="C153" s="47" t="s">
        <v>341</v>
      </c>
      <c r="D153" s="728" t="s">
        <v>1489</v>
      </c>
      <c r="E153" s="107">
        <v>254.18800354003906</v>
      </c>
      <c r="F153" s="107">
        <v>294.57199096679688</v>
      </c>
      <c r="G153" s="107">
        <v>275.26901245117188</v>
      </c>
      <c r="H153" s="107">
        <v>309.32400512695313</v>
      </c>
      <c r="I153" s="107">
        <v>362.57199096679688</v>
      </c>
      <c r="J153" s="107">
        <v>390.77999877929688</v>
      </c>
      <c r="K153" s="107">
        <v>431.59698486328125</v>
      </c>
      <c r="L153" s="107">
        <v>481.5570068359375</v>
      </c>
      <c r="M153" s="107">
        <v>593.47802734375</v>
      </c>
      <c r="N153">
        <v>547.3070068359375</v>
      </c>
    </row>
    <row r="154" spans="1:14" hidden="1" x14ac:dyDescent="0.2">
      <c r="A154" t="str">
        <f t="shared" si="4"/>
        <v/>
      </c>
      <c r="B154" s="1" t="str">
        <f t="shared" si="5"/>
        <v>X</v>
      </c>
      <c r="C154" s="47" t="s">
        <v>342</v>
      </c>
      <c r="D154" s="728" t="s">
        <v>1491</v>
      </c>
      <c r="E154" s="107">
        <v>122.83899688720703</v>
      </c>
      <c r="F154" s="107">
        <v>76.03399658203125</v>
      </c>
      <c r="G154" s="107">
        <v>86.425003051757813</v>
      </c>
      <c r="H154" s="107">
        <v>51.490001678466797</v>
      </c>
      <c r="I154" s="107">
        <v>89.252998352050781</v>
      </c>
      <c r="J154" s="107">
        <v>129.51300048828125</v>
      </c>
      <c r="K154" s="107">
        <v>194.75199890136719</v>
      </c>
      <c r="L154" s="107">
        <v>241.39700317382813</v>
      </c>
      <c r="M154" s="107">
        <v>243.5989990234375</v>
      </c>
      <c r="N154">
        <v>258.44699096679688</v>
      </c>
    </row>
    <row r="155" spans="1:14" hidden="1" x14ac:dyDescent="0.2">
      <c r="A155" t="str">
        <f t="shared" si="4"/>
        <v/>
      </c>
      <c r="B155" s="1" t="str">
        <f t="shared" si="5"/>
        <v>X</v>
      </c>
      <c r="C155" s="47" t="s">
        <v>343</v>
      </c>
      <c r="D155" s="728" t="s">
        <v>1493</v>
      </c>
      <c r="E155" s="107">
        <v>1917.0550537109375</v>
      </c>
      <c r="F155" s="107">
        <v>2004.3809814453125</v>
      </c>
      <c r="G155" s="107">
        <v>2133.319091796875</v>
      </c>
      <c r="H155" s="107">
        <v>2149.694091796875</v>
      </c>
      <c r="I155" s="107">
        <v>1976.5880126953125</v>
      </c>
      <c r="J155" s="107">
        <v>2055.37890625</v>
      </c>
      <c r="K155" s="107">
        <v>2237.2099609375</v>
      </c>
      <c r="L155" s="107">
        <v>1065.447998046875</v>
      </c>
      <c r="M155" s="107">
        <v>1373.5009765625</v>
      </c>
      <c r="N155">
        <v>1194.3580322265625</v>
      </c>
    </row>
    <row r="156" spans="1:14" x14ac:dyDescent="0.2">
      <c r="A156" t="str">
        <f t="shared" si="4"/>
        <v>Cofog2</v>
      </c>
      <c r="B156" s="1" t="str">
        <f t="shared" si="5"/>
        <v>X</v>
      </c>
      <c r="C156" s="47" t="s">
        <v>695</v>
      </c>
      <c r="D156" s="727" t="s">
        <v>1495</v>
      </c>
      <c r="E156" s="107">
        <v>5789.033203125</v>
      </c>
      <c r="F156" s="107">
        <v>6204.0478515625</v>
      </c>
      <c r="G156" s="107">
        <v>6300.671875</v>
      </c>
      <c r="H156" s="107">
        <v>6576.35888671875</v>
      </c>
      <c r="I156" s="107">
        <v>6785.06005859375</v>
      </c>
      <c r="J156" s="107">
        <v>6567.61083984375</v>
      </c>
      <c r="K156" s="107">
        <v>7053.44677734375</v>
      </c>
      <c r="L156" s="107">
        <v>7126.326171875</v>
      </c>
      <c r="M156" s="107">
        <v>7043.703125</v>
      </c>
      <c r="N156" s="107">
        <v>7455.64990234375</v>
      </c>
    </row>
    <row r="157" spans="1:14" hidden="1" x14ac:dyDescent="0.2">
      <c r="A157" t="str">
        <f t="shared" si="4"/>
        <v/>
      </c>
      <c r="B157" s="1" t="str">
        <f t="shared" si="5"/>
        <v>X</v>
      </c>
      <c r="C157" s="47" t="s">
        <v>344</v>
      </c>
      <c r="D157" s="728" t="s">
        <v>1497</v>
      </c>
      <c r="E157" s="107">
        <v>1516.1800537109375</v>
      </c>
      <c r="F157" s="107">
        <v>1545.3270263671875</v>
      </c>
      <c r="G157" s="107">
        <v>1437.7530517578125</v>
      </c>
      <c r="H157" s="107">
        <v>1599.8900146484375</v>
      </c>
      <c r="I157" s="107">
        <v>1825.1820068359375</v>
      </c>
      <c r="J157" s="107">
        <v>839.11798095703125</v>
      </c>
      <c r="K157" s="107">
        <v>813.7540283203125</v>
      </c>
      <c r="L157" s="107">
        <v>652.3699951171875</v>
      </c>
      <c r="M157" s="107">
        <v>697.63897705078125</v>
      </c>
      <c r="N157">
        <v>694.9329833984375</v>
      </c>
    </row>
    <row r="158" spans="1:14" hidden="1" x14ac:dyDescent="0.2">
      <c r="A158" t="str">
        <f t="shared" si="4"/>
        <v/>
      </c>
      <c r="B158" s="1" t="str">
        <f t="shared" si="5"/>
        <v>X</v>
      </c>
      <c r="C158" s="47" t="s">
        <v>345</v>
      </c>
      <c r="D158" s="728" t="s">
        <v>1499</v>
      </c>
      <c r="E158" s="107">
        <v>221.14900207519531</v>
      </c>
      <c r="F158" s="107">
        <v>208.03700256347656</v>
      </c>
      <c r="G158" s="107">
        <v>207.18099975585938</v>
      </c>
      <c r="H158" s="107">
        <v>204.05400085449219</v>
      </c>
      <c r="I158" s="107">
        <v>145.91999816894531</v>
      </c>
      <c r="J158" s="107">
        <v>123.88200378417969</v>
      </c>
      <c r="K158" s="107">
        <v>172.87800598144531</v>
      </c>
      <c r="L158" s="107">
        <v>0</v>
      </c>
      <c r="M158" s="107">
        <v>0</v>
      </c>
      <c r="N158">
        <v>0</v>
      </c>
    </row>
    <row r="159" spans="1:14" hidden="1" x14ac:dyDescent="0.2">
      <c r="A159" t="str">
        <f t="shared" si="4"/>
        <v/>
      </c>
      <c r="B159" s="1" t="str">
        <f t="shared" si="5"/>
        <v>X</v>
      </c>
      <c r="C159" s="47" t="s">
        <v>346</v>
      </c>
      <c r="D159" s="728" t="s">
        <v>1501</v>
      </c>
      <c r="E159" s="107">
        <v>574.2249755859375</v>
      </c>
      <c r="F159" s="107">
        <v>702.23297119140625</v>
      </c>
      <c r="G159" s="107">
        <v>744.5469970703125</v>
      </c>
      <c r="H159" s="107">
        <v>725.6510009765625</v>
      </c>
      <c r="I159" s="107">
        <v>818.07501220703125</v>
      </c>
      <c r="J159" s="107">
        <v>1105.5479736328125</v>
      </c>
      <c r="K159" s="107">
        <v>1190.68896484375</v>
      </c>
      <c r="L159" s="107">
        <v>1248.7449951171875</v>
      </c>
      <c r="M159" s="107">
        <v>1344.7989501953125</v>
      </c>
      <c r="N159">
        <v>1242.886962890625</v>
      </c>
    </row>
    <row r="160" spans="1:14" hidden="1" x14ac:dyDescent="0.2">
      <c r="A160" t="str">
        <f t="shared" si="4"/>
        <v/>
      </c>
      <c r="B160" s="1" t="str">
        <f t="shared" si="5"/>
        <v>X</v>
      </c>
      <c r="C160" s="47" t="s">
        <v>347</v>
      </c>
      <c r="D160" s="728" t="s">
        <v>1503</v>
      </c>
      <c r="E160" s="107">
        <v>82.387001037597656</v>
      </c>
      <c r="F160" s="107">
        <v>67.505996704101563</v>
      </c>
      <c r="G160" s="107">
        <v>75.376998901367188</v>
      </c>
      <c r="H160" s="107">
        <v>80.629997253417969</v>
      </c>
      <c r="I160" s="107">
        <v>57.078998565673828</v>
      </c>
      <c r="J160" s="107">
        <v>1.7599999904632568</v>
      </c>
      <c r="K160" s="107">
        <v>0</v>
      </c>
      <c r="L160" s="107">
        <v>0</v>
      </c>
      <c r="M160" s="107">
        <v>0</v>
      </c>
      <c r="N160">
        <v>0</v>
      </c>
    </row>
    <row r="161" spans="1:14" hidden="1" x14ac:dyDescent="0.2">
      <c r="A161" t="str">
        <f t="shared" si="4"/>
        <v/>
      </c>
      <c r="B161" s="1" t="str">
        <f t="shared" si="5"/>
        <v>X</v>
      </c>
      <c r="C161" s="47" t="s">
        <v>348</v>
      </c>
      <c r="D161" s="728" t="s">
        <v>1505</v>
      </c>
      <c r="E161" s="107">
        <v>444.45098876953125</v>
      </c>
      <c r="F161" s="107">
        <v>460.37200927734375</v>
      </c>
      <c r="G161" s="107">
        <v>467.239013671875</v>
      </c>
      <c r="H161" s="107">
        <v>447.87899780273438</v>
      </c>
      <c r="I161" s="107">
        <v>495.02801513671875</v>
      </c>
      <c r="J161" s="107">
        <v>472.36801147460938</v>
      </c>
      <c r="K161" s="107">
        <v>535.77099609375</v>
      </c>
      <c r="L161" s="107">
        <v>517.21600341796875</v>
      </c>
      <c r="M161" s="107">
        <v>539.21002197265625</v>
      </c>
      <c r="N161">
        <v>909.28802490234375</v>
      </c>
    </row>
    <row r="162" spans="1:14" hidden="1" x14ac:dyDescent="0.2">
      <c r="A162" t="str">
        <f t="shared" si="4"/>
        <v/>
      </c>
      <c r="B162" s="1" t="str">
        <f t="shared" si="5"/>
        <v/>
      </c>
      <c r="C162" s="47" t="s">
        <v>1684</v>
      </c>
      <c r="D162" s="728" t="s">
        <v>1507</v>
      </c>
      <c r="E162" s="107">
        <v>0</v>
      </c>
      <c r="F162" s="107">
        <v>0</v>
      </c>
      <c r="G162" s="107">
        <v>0</v>
      </c>
      <c r="H162" s="107">
        <v>0</v>
      </c>
      <c r="I162" s="107">
        <v>0</v>
      </c>
      <c r="J162" s="107">
        <v>0</v>
      </c>
      <c r="K162" s="107">
        <v>0</v>
      </c>
      <c r="L162" s="107">
        <v>0</v>
      </c>
      <c r="M162" s="107">
        <v>0</v>
      </c>
      <c r="N162">
        <v>0</v>
      </c>
    </row>
    <row r="163" spans="1:14" hidden="1" x14ac:dyDescent="0.2">
      <c r="A163" t="str">
        <f t="shared" si="4"/>
        <v/>
      </c>
      <c r="B163" s="1" t="str">
        <f t="shared" si="5"/>
        <v/>
      </c>
      <c r="C163" s="47" t="s">
        <v>1685</v>
      </c>
      <c r="D163" s="728" t="s">
        <v>1509</v>
      </c>
      <c r="E163" s="107">
        <v>0</v>
      </c>
      <c r="F163" s="107">
        <v>0</v>
      </c>
      <c r="G163" s="107">
        <v>0</v>
      </c>
      <c r="H163" s="107">
        <v>0</v>
      </c>
      <c r="I163" s="107">
        <v>0</v>
      </c>
      <c r="J163" s="107">
        <v>0</v>
      </c>
      <c r="K163" s="107">
        <v>0</v>
      </c>
      <c r="L163" s="107">
        <v>0</v>
      </c>
      <c r="M163" s="107">
        <v>0</v>
      </c>
      <c r="N163">
        <v>0</v>
      </c>
    </row>
    <row r="164" spans="1:14" hidden="1" x14ac:dyDescent="0.2">
      <c r="A164" t="str">
        <f t="shared" si="4"/>
        <v/>
      </c>
      <c r="B164" s="1" t="str">
        <f t="shared" si="5"/>
        <v/>
      </c>
      <c r="C164" s="47" t="s">
        <v>1686</v>
      </c>
      <c r="D164" s="728" t="s">
        <v>1511</v>
      </c>
      <c r="E164" s="107">
        <v>0</v>
      </c>
      <c r="F164" s="107">
        <v>0</v>
      </c>
      <c r="G164" s="107">
        <v>0</v>
      </c>
      <c r="H164" s="107">
        <v>0</v>
      </c>
      <c r="I164" s="107">
        <v>0</v>
      </c>
      <c r="J164" s="107">
        <v>0</v>
      </c>
      <c r="K164" s="107">
        <v>0</v>
      </c>
      <c r="L164" s="107">
        <v>0</v>
      </c>
      <c r="M164" s="107">
        <v>0</v>
      </c>
      <c r="N164">
        <v>0</v>
      </c>
    </row>
    <row r="165" spans="1:14" hidden="1" x14ac:dyDescent="0.2">
      <c r="A165" t="str">
        <f t="shared" si="4"/>
        <v/>
      </c>
      <c r="B165" s="1" t="str">
        <f t="shared" si="5"/>
        <v/>
      </c>
      <c r="C165" s="47" t="s">
        <v>1687</v>
      </c>
      <c r="D165" s="728" t="s">
        <v>1513</v>
      </c>
      <c r="E165" s="107">
        <v>0</v>
      </c>
      <c r="F165" s="107">
        <v>0</v>
      </c>
      <c r="G165" s="107">
        <v>0</v>
      </c>
      <c r="H165" s="107">
        <v>0</v>
      </c>
      <c r="I165" s="107">
        <v>0</v>
      </c>
      <c r="J165" s="107">
        <v>0</v>
      </c>
      <c r="K165" s="107">
        <v>0</v>
      </c>
      <c r="L165" s="107">
        <v>0</v>
      </c>
      <c r="M165" s="107">
        <v>0</v>
      </c>
      <c r="N165">
        <v>0</v>
      </c>
    </row>
    <row r="166" spans="1:14" hidden="1" x14ac:dyDescent="0.2">
      <c r="A166" t="str">
        <f t="shared" si="4"/>
        <v/>
      </c>
      <c r="B166" s="1" t="str">
        <f t="shared" si="5"/>
        <v/>
      </c>
      <c r="C166" s="47" t="s">
        <v>1688</v>
      </c>
      <c r="D166" s="728" t="s">
        <v>1515</v>
      </c>
      <c r="E166" s="107">
        <v>0</v>
      </c>
      <c r="F166" s="107">
        <v>0</v>
      </c>
      <c r="G166" s="107">
        <v>0</v>
      </c>
      <c r="H166" s="107">
        <v>0</v>
      </c>
      <c r="I166" s="107">
        <v>0</v>
      </c>
      <c r="J166" s="107">
        <v>0</v>
      </c>
      <c r="K166" s="107">
        <v>0</v>
      </c>
      <c r="L166" s="107">
        <v>0</v>
      </c>
      <c r="M166" s="107">
        <v>0</v>
      </c>
      <c r="N166">
        <v>0</v>
      </c>
    </row>
    <row r="167" spans="1:14" hidden="1" x14ac:dyDescent="0.2">
      <c r="A167" t="str">
        <f t="shared" si="4"/>
        <v/>
      </c>
      <c r="B167" s="1" t="str">
        <f t="shared" si="5"/>
        <v>X</v>
      </c>
      <c r="C167" s="47" t="s">
        <v>349</v>
      </c>
      <c r="D167" s="728" t="s">
        <v>1517</v>
      </c>
      <c r="E167" s="107">
        <v>17.916000366210938</v>
      </c>
      <c r="F167" s="107">
        <v>43.312999725341797</v>
      </c>
      <c r="G167" s="107">
        <v>19.103000640869141</v>
      </c>
      <c r="H167" s="107">
        <v>21.232999801635742</v>
      </c>
      <c r="I167" s="107">
        <v>0</v>
      </c>
      <c r="J167" s="107">
        <v>0</v>
      </c>
      <c r="K167" s="107">
        <v>24.704000473022461</v>
      </c>
      <c r="L167" s="107">
        <v>60.840999603271484</v>
      </c>
      <c r="M167" s="107">
        <v>82.747001647949219</v>
      </c>
      <c r="N167">
        <v>94.288002014160156</v>
      </c>
    </row>
    <row r="168" spans="1:14" hidden="1" x14ac:dyDescent="0.2">
      <c r="A168" t="str">
        <f t="shared" si="4"/>
        <v/>
      </c>
      <c r="B168" s="1" t="str">
        <f t="shared" si="5"/>
        <v/>
      </c>
      <c r="C168" s="47" t="s">
        <v>1689</v>
      </c>
      <c r="D168" s="728" t="s">
        <v>1519</v>
      </c>
      <c r="E168" s="107">
        <v>0</v>
      </c>
      <c r="F168" s="107">
        <v>0</v>
      </c>
      <c r="G168" s="107">
        <v>0</v>
      </c>
      <c r="H168" s="107">
        <v>0</v>
      </c>
      <c r="I168" s="107">
        <v>0</v>
      </c>
      <c r="J168" s="107">
        <v>0</v>
      </c>
      <c r="K168" s="107">
        <v>0</v>
      </c>
      <c r="L168" s="107">
        <v>0</v>
      </c>
      <c r="M168" s="107">
        <v>0</v>
      </c>
      <c r="N168">
        <v>0</v>
      </c>
    </row>
    <row r="169" spans="1:14" hidden="1" x14ac:dyDescent="0.2">
      <c r="A169" t="str">
        <f t="shared" si="4"/>
        <v/>
      </c>
      <c r="B169" s="1" t="str">
        <f t="shared" si="5"/>
        <v/>
      </c>
      <c r="C169" s="47" t="s">
        <v>1690</v>
      </c>
      <c r="D169" s="728" t="s">
        <v>1521</v>
      </c>
      <c r="E169" s="107">
        <v>0</v>
      </c>
      <c r="F169" s="107">
        <v>0</v>
      </c>
      <c r="G169" s="107">
        <v>0</v>
      </c>
      <c r="H169" s="107">
        <v>0</v>
      </c>
      <c r="I169" s="107">
        <v>0</v>
      </c>
      <c r="J169" s="107">
        <v>0</v>
      </c>
      <c r="K169" s="107">
        <v>0</v>
      </c>
      <c r="L169" s="107">
        <v>0</v>
      </c>
      <c r="M169" s="107">
        <v>0</v>
      </c>
      <c r="N169">
        <v>0</v>
      </c>
    </row>
    <row r="170" spans="1:14" hidden="1" x14ac:dyDescent="0.2">
      <c r="A170" t="str">
        <f t="shared" si="4"/>
        <v/>
      </c>
      <c r="B170" s="1" t="str">
        <f t="shared" si="5"/>
        <v>X</v>
      </c>
      <c r="C170" s="47" t="s">
        <v>350</v>
      </c>
      <c r="D170" s="728" t="s">
        <v>1523</v>
      </c>
      <c r="E170" s="107">
        <v>1605.779052734375</v>
      </c>
      <c r="F170" s="107">
        <v>1654.10302734375</v>
      </c>
      <c r="G170" s="107">
        <v>1751.5439453125</v>
      </c>
      <c r="H170" s="107">
        <v>1809.821044921875</v>
      </c>
      <c r="I170" s="107">
        <v>1705.2569580078125</v>
      </c>
      <c r="J170" s="107">
        <v>2193.673095703125</v>
      </c>
      <c r="K170" s="107">
        <v>2333.906005859375</v>
      </c>
      <c r="L170" s="107">
        <v>2470.35400390625</v>
      </c>
      <c r="M170" s="107">
        <v>2231.18798828125</v>
      </c>
      <c r="N170">
        <v>2267.64208984375</v>
      </c>
    </row>
    <row r="171" spans="1:14" hidden="1" x14ac:dyDescent="0.2">
      <c r="A171" t="str">
        <f t="shared" si="4"/>
        <v/>
      </c>
      <c r="B171" s="1" t="str">
        <f t="shared" si="5"/>
        <v>X</v>
      </c>
      <c r="C171" s="47" t="s">
        <v>351</v>
      </c>
      <c r="D171" s="728" t="s">
        <v>1525</v>
      </c>
      <c r="E171" s="107">
        <v>44.180999755859375</v>
      </c>
      <c r="F171" s="107">
        <v>46.167999267578125</v>
      </c>
      <c r="G171" s="107">
        <v>47.765998840332031</v>
      </c>
      <c r="H171" s="107">
        <v>59.930000305175781</v>
      </c>
      <c r="I171" s="107">
        <v>80.567001342773438</v>
      </c>
      <c r="J171" s="107">
        <v>83.697998046875</v>
      </c>
      <c r="K171" s="107">
        <v>92.028999328613281</v>
      </c>
      <c r="L171" s="107">
        <v>84.725997924804688</v>
      </c>
      <c r="M171" s="107">
        <v>76.083000183105469</v>
      </c>
      <c r="N171">
        <v>87.917999267578125</v>
      </c>
    </row>
    <row r="172" spans="1:14" hidden="1" x14ac:dyDescent="0.2">
      <c r="A172" t="str">
        <f t="shared" si="4"/>
        <v/>
      </c>
      <c r="B172" s="1" t="str">
        <f t="shared" si="5"/>
        <v>X</v>
      </c>
      <c r="C172" s="47" t="s">
        <v>352</v>
      </c>
      <c r="D172" s="728" t="s">
        <v>1527</v>
      </c>
      <c r="E172" s="107">
        <v>23.378999710083008</v>
      </c>
      <c r="F172" s="107">
        <v>25.216999053955078</v>
      </c>
      <c r="G172" s="107">
        <v>42.03900146484375</v>
      </c>
      <c r="H172" s="107">
        <v>29.809000015258789</v>
      </c>
      <c r="I172" s="107">
        <v>27.822999954223633</v>
      </c>
      <c r="J172" s="107">
        <v>0</v>
      </c>
      <c r="K172" s="107">
        <v>0</v>
      </c>
      <c r="L172" s="107">
        <v>0</v>
      </c>
      <c r="M172" s="107">
        <v>0</v>
      </c>
      <c r="N172">
        <v>0</v>
      </c>
    </row>
    <row r="173" spans="1:14" hidden="1" x14ac:dyDescent="0.2">
      <c r="A173" t="str">
        <f t="shared" si="4"/>
        <v/>
      </c>
      <c r="B173" s="1" t="str">
        <f t="shared" si="5"/>
        <v/>
      </c>
      <c r="C173" s="47" t="s">
        <v>1691</v>
      </c>
      <c r="D173" s="728" t="s">
        <v>1529</v>
      </c>
      <c r="E173" s="107">
        <v>0</v>
      </c>
      <c r="F173" s="107">
        <v>0</v>
      </c>
      <c r="G173" s="107">
        <v>0</v>
      </c>
      <c r="H173" s="107">
        <v>0</v>
      </c>
      <c r="I173" s="107">
        <v>0</v>
      </c>
      <c r="J173" s="107">
        <v>0</v>
      </c>
      <c r="K173" s="107">
        <v>0</v>
      </c>
      <c r="L173" s="107">
        <v>0</v>
      </c>
      <c r="M173" s="107">
        <v>0</v>
      </c>
      <c r="N173">
        <v>0</v>
      </c>
    </row>
    <row r="174" spans="1:14" hidden="1" x14ac:dyDescent="0.2">
      <c r="A174" t="str">
        <f t="shared" si="4"/>
        <v/>
      </c>
      <c r="B174" s="1" t="str">
        <f t="shared" si="5"/>
        <v>X</v>
      </c>
      <c r="C174" s="47" t="s">
        <v>353</v>
      </c>
      <c r="D174" s="728" t="s">
        <v>1531</v>
      </c>
      <c r="E174" s="107">
        <v>964.85302734375</v>
      </c>
      <c r="F174" s="107">
        <v>1142.4990234375</v>
      </c>
      <c r="G174" s="107">
        <v>1187.68994140625</v>
      </c>
      <c r="H174" s="107">
        <v>1240.612060546875</v>
      </c>
      <c r="I174" s="107">
        <v>1252.800048828125</v>
      </c>
      <c r="J174" s="107">
        <v>1225.9439697265625</v>
      </c>
      <c r="K174" s="107">
        <v>1246.5479736328125</v>
      </c>
      <c r="L174" s="107">
        <v>1512.0770263671875</v>
      </c>
      <c r="M174" s="107">
        <v>1537.5269775390625</v>
      </c>
      <c r="N174">
        <v>1606.073974609375</v>
      </c>
    </row>
    <row r="175" spans="1:14" hidden="1" x14ac:dyDescent="0.2">
      <c r="A175" t="str">
        <f t="shared" si="4"/>
        <v/>
      </c>
      <c r="B175" s="1" t="str">
        <f t="shared" si="5"/>
        <v/>
      </c>
      <c r="C175" s="47" t="s">
        <v>1692</v>
      </c>
      <c r="D175" s="728" t="s">
        <v>1533</v>
      </c>
      <c r="E175" s="107">
        <v>0</v>
      </c>
      <c r="F175" s="107">
        <v>0</v>
      </c>
      <c r="G175" s="107">
        <v>0</v>
      </c>
      <c r="H175" s="107">
        <v>0</v>
      </c>
      <c r="I175" s="107">
        <v>0</v>
      </c>
      <c r="J175" s="107">
        <v>0</v>
      </c>
      <c r="K175" s="107">
        <v>0</v>
      </c>
      <c r="L175" s="107">
        <v>0</v>
      </c>
      <c r="M175" s="107">
        <v>0</v>
      </c>
      <c r="N175">
        <v>0</v>
      </c>
    </row>
    <row r="176" spans="1:14" hidden="1" x14ac:dyDescent="0.2">
      <c r="A176" t="str">
        <f t="shared" si="4"/>
        <v/>
      </c>
      <c r="B176" s="1" t="str">
        <f t="shared" si="5"/>
        <v>X</v>
      </c>
      <c r="C176" s="47" t="s">
        <v>354</v>
      </c>
      <c r="D176" s="728" t="s">
        <v>1535</v>
      </c>
      <c r="E176" s="107">
        <v>294.53201293945313</v>
      </c>
      <c r="F176" s="107">
        <v>309.27301025390625</v>
      </c>
      <c r="G176" s="107">
        <v>320.4320068359375</v>
      </c>
      <c r="H176" s="107">
        <v>356.85000610351563</v>
      </c>
      <c r="I176" s="107">
        <v>335.87799072265625</v>
      </c>
      <c r="J176" s="107">
        <v>399.10299682617188</v>
      </c>
      <c r="K176" s="107">
        <v>373.59500122070313</v>
      </c>
      <c r="L176" s="107">
        <v>362.84799194335938</v>
      </c>
      <c r="M176" s="107">
        <v>371.31201171875</v>
      </c>
      <c r="N176">
        <v>385.77999877929688</v>
      </c>
    </row>
    <row r="177" spans="1:24" hidden="1" x14ac:dyDescent="0.2">
      <c r="A177" t="str">
        <f t="shared" si="4"/>
        <v/>
      </c>
      <c r="B177" s="1" t="str">
        <f t="shared" si="5"/>
        <v/>
      </c>
      <c r="C177" s="47" t="s">
        <v>1693</v>
      </c>
      <c r="D177" s="728" t="s">
        <v>1537</v>
      </c>
      <c r="E177" s="107">
        <v>0</v>
      </c>
      <c r="F177" s="107">
        <v>0</v>
      </c>
      <c r="G177" s="107">
        <v>0</v>
      </c>
      <c r="H177" s="107">
        <v>0</v>
      </c>
      <c r="I177" s="107">
        <v>0</v>
      </c>
      <c r="J177" s="107">
        <v>0</v>
      </c>
      <c r="K177" s="107">
        <v>0</v>
      </c>
      <c r="L177" s="107">
        <v>0</v>
      </c>
      <c r="M177" s="107">
        <v>0</v>
      </c>
      <c r="N177">
        <v>0</v>
      </c>
    </row>
    <row r="178" spans="1:24" hidden="1" x14ac:dyDescent="0.2">
      <c r="A178" t="str">
        <f t="shared" si="4"/>
        <v/>
      </c>
      <c r="B178" s="1" t="str">
        <f t="shared" si="5"/>
        <v/>
      </c>
      <c r="C178" s="47" t="s">
        <v>1694</v>
      </c>
      <c r="D178" s="728" t="s">
        <v>1539</v>
      </c>
      <c r="E178" s="107">
        <v>0</v>
      </c>
      <c r="F178" s="107">
        <v>0</v>
      </c>
      <c r="G178" s="107">
        <v>0</v>
      </c>
      <c r="H178" s="107">
        <v>0</v>
      </c>
      <c r="I178" s="107">
        <v>0</v>
      </c>
      <c r="J178" s="107">
        <v>0</v>
      </c>
      <c r="K178" s="107">
        <v>0</v>
      </c>
      <c r="L178" s="107">
        <v>0</v>
      </c>
      <c r="M178" s="107">
        <v>0</v>
      </c>
      <c r="N178">
        <v>0</v>
      </c>
    </row>
    <row r="179" spans="1:24" hidden="1" x14ac:dyDescent="0.2">
      <c r="A179" t="str">
        <f t="shared" si="4"/>
        <v/>
      </c>
      <c r="B179" s="1" t="str">
        <f t="shared" si="5"/>
        <v>X</v>
      </c>
      <c r="C179" s="47" t="s">
        <v>792</v>
      </c>
      <c r="D179" s="728" t="s">
        <v>1541</v>
      </c>
      <c r="E179" s="107">
        <v>0</v>
      </c>
      <c r="F179" s="107">
        <v>0</v>
      </c>
      <c r="G179" s="107">
        <v>0</v>
      </c>
      <c r="H179" s="107">
        <v>0</v>
      </c>
      <c r="I179" s="107">
        <v>0</v>
      </c>
      <c r="J179" s="107">
        <v>122.51699829101563</v>
      </c>
      <c r="K179" s="107">
        <v>269.572998046875</v>
      </c>
      <c r="L179" s="107">
        <v>217.14900207519531</v>
      </c>
      <c r="M179" s="107">
        <v>163.19700622558594</v>
      </c>
      <c r="N179">
        <v>166.84100341796875</v>
      </c>
    </row>
    <row r="180" spans="1:24" hidden="1" x14ac:dyDescent="0.2">
      <c r="A180" t="str">
        <f t="shared" si="4"/>
        <v/>
      </c>
      <c r="B180" s="1" t="str">
        <f t="shared" si="5"/>
        <v/>
      </c>
      <c r="C180" s="47" t="s">
        <v>1695</v>
      </c>
      <c r="D180" s="728" t="s">
        <v>1543</v>
      </c>
      <c r="E180" s="107">
        <v>0</v>
      </c>
      <c r="F180" s="107">
        <v>0</v>
      </c>
      <c r="G180" s="107">
        <v>0</v>
      </c>
      <c r="H180" s="107">
        <v>0</v>
      </c>
      <c r="I180" s="107">
        <v>0</v>
      </c>
      <c r="J180" s="107">
        <v>0</v>
      </c>
      <c r="K180" s="107">
        <v>0</v>
      </c>
      <c r="L180" s="107">
        <v>0</v>
      </c>
      <c r="M180" s="107">
        <v>0</v>
      </c>
      <c r="N180">
        <v>0</v>
      </c>
    </row>
    <row r="181" spans="1:24" hidden="1" x14ac:dyDescent="0.2">
      <c r="A181" t="str">
        <f t="shared" si="4"/>
        <v/>
      </c>
      <c r="B181" s="1" t="str">
        <f t="shared" si="5"/>
        <v/>
      </c>
      <c r="C181" s="47" t="s">
        <v>1696</v>
      </c>
      <c r="D181" s="728" t="s">
        <v>1545</v>
      </c>
      <c r="E181" s="107">
        <v>0</v>
      </c>
      <c r="F181" s="107">
        <v>0</v>
      </c>
      <c r="G181" s="107">
        <v>0</v>
      </c>
      <c r="H181" s="107">
        <v>0</v>
      </c>
      <c r="I181" s="107">
        <v>0</v>
      </c>
      <c r="J181" s="107">
        <v>0</v>
      </c>
      <c r="K181" s="107">
        <v>0</v>
      </c>
      <c r="L181" s="107">
        <v>0</v>
      </c>
      <c r="M181" s="107">
        <v>0</v>
      </c>
      <c r="N181">
        <v>0</v>
      </c>
    </row>
    <row r="182" spans="1:24" hidden="1" x14ac:dyDescent="0.2">
      <c r="A182" t="str">
        <f t="shared" si="4"/>
        <v/>
      </c>
      <c r="B182" s="1" t="str">
        <f t="shared" si="5"/>
        <v/>
      </c>
      <c r="C182" s="47" t="s">
        <v>1697</v>
      </c>
      <c r="D182" s="728" t="s">
        <v>1547</v>
      </c>
      <c r="E182" s="107">
        <v>0</v>
      </c>
      <c r="F182" s="107">
        <v>0</v>
      </c>
      <c r="G182" s="107">
        <v>0</v>
      </c>
      <c r="H182" s="107">
        <v>0</v>
      </c>
      <c r="I182" s="107">
        <v>0</v>
      </c>
      <c r="J182" s="107">
        <v>0</v>
      </c>
      <c r="K182" s="107">
        <v>0</v>
      </c>
      <c r="L182" s="107">
        <v>0</v>
      </c>
      <c r="M182" s="107">
        <v>0</v>
      </c>
      <c r="N182">
        <v>0</v>
      </c>
    </row>
    <row r="183" spans="1:24" hidden="1" x14ac:dyDescent="0.2">
      <c r="A183" t="str">
        <f t="shared" si="4"/>
        <v/>
      </c>
      <c r="B183" s="1" t="str">
        <f t="shared" si="5"/>
        <v/>
      </c>
      <c r="C183" s="47" t="s">
        <v>1698</v>
      </c>
      <c r="D183" s="728" t="s">
        <v>1549</v>
      </c>
      <c r="E183" s="107">
        <v>0</v>
      </c>
      <c r="F183" s="107">
        <v>0</v>
      </c>
      <c r="G183" s="107">
        <v>0</v>
      </c>
      <c r="H183" s="107">
        <v>0</v>
      </c>
      <c r="I183" s="107">
        <v>0</v>
      </c>
      <c r="J183" s="107">
        <v>0</v>
      </c>
      <c r="K183" s="107">
        <v>0</v>
      </c>
      <c r="L183" s="107">
        <v>0</v>
      </c>
      <c r="M183" s="107">
        <v>0</v>
      </c>
      <c r="N183">
        <v>0</v>
      </c>
    </row>
    <row r="184" spans="1:24" hidden="1" x14ac:dyDescent="0.2">
      <c r="A184" t="str">
        <f t="shared" si="4"/>
        <v/>
      </c>
      <c r="B184" s="1" t="str">
        <f t="shared" si="5"/>
        <v>X</v>
      </c>
      <c r="C184" s="47" t="s">
        <v>1699</v>
      </c>
      <c r="D184" s="728" t="s">
        <v>1551</v>
      </c>
      <c r="E184" s="107">
        <v>0</v>
      </c>
      <c r="F184" s="107">
        <v>0</v>
      </c>
      <c r="G184" s="107">
        <v>0</v>
      </c>
      <c r="H184" s="107">
        <v>0</v>
      </c>
      <c r="I184" s="107">
        <v>41.450000762939453</v>
      </c>
      <c r="J184" s="107">
        <v>0</v>
      </c>
      <c r="K184" s="107">
        <v>0</v>
      </c>
      <c r="L184" s="107">
        <v>0</v>
      </c>
      <c r="M184" s="107">
        <v>0</v>
      </c>
      <c r="N184">
        <v>0</v>
      </c>
    </row>
    <row r="185" spans="1:24" s="380" customFormat="1" ht="20.100000000000001" hidden="1" customHeight="1" x14ac:dyDescent="0.2">
      <c r="A185" t="str">
        <f t="shared" si="4"/>
        <v/>
      </c>
      <c r="B185" s="1" t="str">
        <f t="shared" si="5"/>
        <v/>
      </c>
      <c r="C185" s="47" t="s">
        <v>1700</v>
      </c>
      <c r="D185" s="728" t="s">
        <v>1553</v>
      </c>
      <c r="E185" s="107">
        <v>0</v>
      </c>
      <c r="F185" s="107">
        <v>0</v>
      </c>
      <c r="G185" s="107">
        <v>0</v>
      </c>
      <c r="H185" s="107">
        <v>0</v>
      </c>
      <c r="I185" s="107">
        <v>0</v>
      </c>
      <c r="J185" s="107">
        <v>0</v>
      </c>
      <c r="K185" s="107">
        <v>0</v>
      </c>
      <c r="L185" s="107">
        <v>0</v>
      </c>
      <c r="M185" s="107">
        <v>0</v>
      </c>
      <c r="N185">
        <v>0</v>
      </c>
      <c r="O185" s="66"/>
      <c r="P185" s="66"/>
      <c r="Q185" s="66"/>
      <c r="R185" s="66"/>
      <c r="S185" s="66"/>
      <c r="T185" s="66"/>
      <c r="U185" s="66"/>
      <c r="V185" s="66"/>
      <c r="W185" s="66"/>
      <c r="X185" s="66"/>
    </row>
    <row r="186" spans="1:24" hidden="1" x14ac:dyDescent="0.2">
      <c r="A186" t="str">
        <f t="shared" si="4"/>
        <v/>
      </c>
      <c r="B186" s="1" t="str">
        <f t="shared" si="5"/>
        <v/>
      </c>
      <c r="C186" s="47" t="s">
        <v>1701</v>
      </c>
      <c r="D186" s="728" t="s">
        <v>1555</v>
      </c>
      <c r="E186" s="107">
        <v>0</v>
      </c>
      <c r="F186" s="107">
        <v>0</v>
      </c>
      <c r="G186" s="107">
        <v>0</v>
      </c>
      <c r="H186" s="107">
        <v>0</v>
      </c>
      <c r="I186" s="107">
        <v>0</v>
      </c>
      <c r="J186" s="107">
        <v>0</v>
      </c>
      <c r="K186" s="107">
        <v>0</v>
      </c>
      <c r="L186" s="107">
        <v>0</v>
      </c>
      <c r="M186" s="107">
        <v>0</v>
      </c>
      <c r="N186">
        <v>0</v>
      </c>
    </row>
    <row r="187" spans="1:24" hidden="1" x14ac:dyDescent="0.2">
      <c r="A187" t="str">
        <f t="shared" si="4"/>
        <v/>
      </c>
      <c r="B187" s="1" t="str">
        <f t="shared" si="5"/>
        <v/>
      </c>
      <c r="C187" s="47" t="s">
        <v>1702</v>
      </c>
      <c r="D187" s="728" t="s">
        <v>1557</v>
      </c>
      <c r="E187" s="107">
        <v>0</v>
      </c>
      <c r="F187" s="107">
        <v>0</v>
      </c>
      <c r="G187" s="107">
        <v>0</v>
      </c>
      <c r="H187" s="107">
        <v>0</v>
      </c>
      <c r="I187" s="107">
        <v>0</v>
      </c>
      <c r="J187" s="107">
        <v>0</v>
      </c>
      <c r="K187" s="107">
        <v>0</v>
      </c>
      <c r="L187" s="107">
        <v>0</v>
      </c>
      <c r="M187" s="107">
        <v>0</v>
      </c>
      <c r="N187">
        <v>0</v>
      </c>
      <c r="O187" s="4"/>
      <c r="P187" s="4"/>
      <c r="Q187" s="4"/>
      <c r="R187" s="4"/>
      <c r="S187" s="4"/>
      <c r="T187" s="4"/>
      <c r="U187" s="4"/>
      <c r="V187" s="4"/>
      <c r="W187" s="4"/>
      <c r="X187" s="4"/>
    </row>
    <row r="188" spans="1:24" hidden="1" x14ac:dyDescent="0.2">
      <c r="A188" t="str">
        <f t="shared" si="4"/>
        <v/>
      </c>
      <c r="B188" s="1" t="str">
        <f t="shared" si="5"/>
        <v/>
      </c>
      <c r="C188" s="47" t="s">
        <v>1703</v>
      </c>
      <c r="D188" s="728" t="s">
        <v>1559</v>
      </c>
      <c r="E188" s="107">
        <v>0</v>
      </c>
      <c r="F188" s="107">
        <v>0</v>
      </c>
      <c r="G188" s="107">
        <v>0</v>
      </c>
      <c r="H188" s="107">
        <v>0</v>
      </c>
      <c r="I188" s="107">
        <v>0</v>
      </c>
      <c r="J188" s="107">
        <v>0</v>
      </c>
      <c r="K188" s="107">
        <v>0</v>
      </c>
      <c r="L188" s="107">
        <v>0</v>
      </c>
      <c r="M188" s="107">
        <v>0</v>
      </c>
      <c r="N188">
        <v>0</v>
      </c>
    </row>
    <row r="189" spans="1:24" x14ac:dyDescent="0.2">
      <c r="A189" t="str">
        <f t="shared" si="4"/>
        <v>Cofog2</v>
      </c>
      <c r="B189" s="1" t="str">
        <f t="shared" si="5"/>
        <v>X</v>
      </c>
      <c r="C189" s="47" t="s">
        <v>696</v>
      </c>
      <c r="D189" s="727" t="s">
        <v>1561</v>
      </c>
      <c r="E189" s="107">
        <v>643.57000732421875</v>
      </c>
      <c r="F189" s="107">
        <v>632.3900146484375</v>
      </c>
      <c r="G189" s="107">
        <v>646.155029296875</v>
      </c>
      <c r="H189" s="107">
        <v>638.81201171875</v>
      </c>
      <c r="I189" s="107">
        <v>686.72100830078125</v>
      </c>
      <c r="J189" s="107">
        <v>919.00201416015625</v>
      </c>
      <c r="K189" s="107">
        <v>1079.9610595703125</v>
      </c>
      <c r="L189" s="107">
        <v>1555.5040283203125</v>
      </c>
      <c r="M189" s="107">
        <v>1835.012939453125</v>
      </c>
      <c r="N189" s="107">
        <v>1853.0450439453125</v>
      </c>
    </row>
    <row r="190" spans="1:24" hidden="1" x14ac:dyDescent="0.2">
      <c r="A190" t="str">
        <f t="shared" si="4"/>
        <v/>
      </c>
      <c r="B190" s="1" t="str">
        <f t="shared" si="5"/>
        <v/>
      </c>
      <c r="C190" s="47" t="s">
        <v>1704</v>
      </c>
      <c r="D190" s="728" t="s">
        <v>1563</v>
      </c>
      <c r="E190" s="107">
        <v>0</v>
      </c>
      <c r="F190" s="107">
        <v>0</v>
      </c>
      <c r="G190" s="107">
        <v>0</v>
      </c>
      <c r="H190" s="107">
        <v>0</v>
      </c>
      <c r="I190" s="107">
        <v>0</v>
      </c>
      <c r="J190" s="107">
        <v>0</v>
      </c>
      <c r="K190" s="107">
        <v>0</v>
      </c>
      <c r="L190" s="107">
        <v>0</v>
      </c>
      <c r="M190" s="107">
        <v>0</v>
      </c>
      <c r="N190">
        <v>0</v>
      </c>
    </row>
    <row r="191" spans="1:24" hidden="1" x14ac:dyDescent="0.2">
      <c r="A191" t="str">
        <f t="shared" si="4"/>
        <v/>
      </c>
      <c r="B191" s="1" t="str">
        <f t="shared" si="5"/>
        <v/>
      </c>
      <c r="C191" s="47" t="s">
        <v>1705</v>
      </c>
      <c r="D191" s="728" t="s">
        <v>1565</v>
      </c>
      <c r="E191" s="107">
        <v>0</v>
      </c>
      <c r="F191" s="107">
        <v>0</v>
      </c>
      <c r="G191" s="107">
        <v>0</v>
      </c>
      <c r="H191" s="107">
        <v>0</v>
      </c>
      <c r="I191" s="107">
        <v>0</v>
      </c>
      <c r="J191" s="107">
        <v>0</v>
      </c>
      <c r="K191" s="107">
        <v>0</v>
      </c>
      <c r="L191" s="107">
        <v>0</v>
      </c>
      <c r="M191" s="107">
        <v>0</v>
      </c>
      <c r="N191">
        <v>0</v>
      </c>
    </row>
    <row r="192" spans="1:24" hidden="1" x14ac:dyDescent="0.2">
      <c r="A192" t="str">
        <f t="shared" ref="A192:A247" si="6">IF(LEN(C192)&lt;=2,"Cofog2","")</f>
        <v/>
      </c>
      <c r="B192" s="1" t="str">
        <f t="shared" ref="B192:B247" si="7">IF(SUM(E192:AE192)&lt;=0,"","X")</f>
        <v/>
      </c>
      <c r="C192" s="47" t="s">
        <v>1706</v>
      </c>
      <c r="D192" s="728" t="s">
        <v>1567</v>
      </c>
      <c r="E192" s="107">
        <v>0</v>
      </c>
      <c r="F192" s="107">
        <v>0</v>
      </c>
      <c r="G192" s="107">
        <v>0</v>
      </c>
      <c r="H192" s="107">
        <v>0</v>
      </c>
      <c r="I192" s="107">
        <v>0</v>
      </c>
      <c r="J192" s="107">
        <v>0</v>
      </c>
      <c r="K192" s="107">
        <v>0</v>
      </c>
      <c r="L192" s="107">
        <v>0</v>
      </c>
      <c r="M192" s="107">
        <v>0</v>
      </c>
      <c r="N192">
        <v>0</v>
      </c>
    </row>
    <row r="193" spans="1:14" hidden="1" x14ac:dyDescent="0.2">
      <c r="A193" t="str">
        <f t="shared" si="6"/>
        <v/>
      </c>
      <c r="B193" s="1" t="str">
        <f t="shared" si="7"/>
        <v>X</v>
      </c>
      <c r="C193" s="47" t="s">
        <v>355</v>
      </c>
      <c r="D193" s="728" t="s">
        <v>1569</v>
      </c>
      <c r="E193" s="107">
        <v>344.88800048828125</v>
      </c>
      <c r="F193" s="107">
        <v>335.02899169921875</v>
      </c>
      <c r="G193" s="107">
        <v>343.38800048828125</v>
      </c>
      <c r="H193" s="107">
        <v>350.98699951171875</v>
      </c>
      <c r="I193" s="107">
        <v>433.63299560546875</v>
      </c>
      <c r="J193" s="107">
        <v>512.2349853515625</v>
      </c>
      <c r="K193" s="107">
        <v>647.0889892578125</v>
      </c>
      <c r="L193" s="107">
        <v>671.24298095703125</v>
      </c>
      <c r="M193" s="107">
        <v>813.61700439453125</v>
      </c>
      <c r="N193">
        <v>827.86602783203125</v>
      </c>
    </row>
    <row r="194" spans="1:14" hidden="1" x14ac:dyDescent="0.2">
      <c r="A194" t="str">
        <f t="shared" si="6"/>
        <v/>
      </c>
      <c r="B194" s="1" t="str">
        <f t="shared" si="7"/>
        <v>X</v>
      </c>
      <c r="C194" s="47" t="s">
        <v>793</v>
      </c>
      <c r="D194" s="728" t="s">
        <v>1571</v>
      </c>
      <c r="E194" s="107">
        <v>0</v>
      </c>
      <c r="F194" s="107">
        <v>0</v>
      </c>
      <c r="G194" s="107">
        <v>0</v>
      </c>
      <c r="H194" s="107">
        <v>0</v>
      </c>
      <c r="I194" s="107">
        <v>0</v>
      </c>
      <c r="J194" s="107">
        <v>0</v>
      </c>
      <c r="K194" s="107">
        <v>0</v>
      </c>
      <c r="L194" s="107">
        <v>332.56201171875</v>
      </c>
      <c r="M194" s="107">
        <v>401.82901000976563</v>
      </c>
      <c r="N194">
        <v>359.31298828125</v>
      </c>
    </row>
    <row r="195" spans="1:14" hidden="1" x14ac:dyDescent="0.2">
      <c r="A195" t="str">
        <f t="shared" si="6"/>
        <v/>
      </c>
      <c r="B195" s="1" t="str">
        <f t="shared" si="7"/>
        <v>X</v>
      </c>
      <c r="C195" s="47" t="s">
        <v>356</v>
      </c>
      <c r="D195" s="728" t="s">
        <v>1573</v>
      </c>
      <c r="E195" s="107">
        <v>298.6820068359375</v>
      </c>
      <c r="F195" s="107">
        <v>297.36099243164063</v>
      </c>
      <c r="G195" s="107">
        <v>302.76699829101563</v>
      </c>
      <c r="H195" s="107">
        <v>287.82598876953125</v>
      </c>
      <c r="I195" s="107">
        <v>253.08799743652344</v>
      </c>
      <c r="J195" s="107">
        <v>406.76699829101563</v>
      </c>
      <c r="K195" s="107">
        <v>432.87200927734375</v>
      </c>
      <c r="L195" s="107">
        <v>551.698974609375</v>
      </c>
      <c r="M195" s="107">
        <v>619.56597900390625</v>
      </c>
      <c r="N195">
        <v>665.86602783203125</v>
      </c>
    </row>
    <row r="196" spans="1:14" x14ac:dyDescent="0.2">
      <c r="A196" t="str">
        <f t="shared" si="6"/>
        <v>Cofog2</v>
      </c>
      <c r="B196" s="1" t="str">
        <f t="shared" si="7"/>
        <v>X</v>
      </c>
      <c r="C196" s="47" t="s">
        <v>697</v>
      </c>
      <c r="D196" s="727" t="s">
        <v>1575</v>
      </c>
      <c r="E196" s="107">
        <v>1048.6639404296875</v>
      </c>
      <c r="F196" s="107">
        <v>1050.9520263671875</v>
      </c>
      <c r="G196" s="107">
        <v>1036.052001953125</v>
      </c>
      <c r="H196" s="107">
        <v>1540.248046875</v>
      </c>
      <c r="I196" s="107">
        <v>122.50499725341797</v>
      </c>
      <c r="J196" s="107">
        <v>29.836999893188477</v>
      </c>
      <c r="K196" s="107">
        <v>31.441999435424805</v>
      </c>
      <c r="L196" s="107">
        <v>55.689998626708984</v>
      </c>
      <c r="M196" s="107">
        <v>57.75</v>
      </c>
      <c r="N196" s="107">
        <v>79.111000061035156</v>
      </c>
    </row>
    <row r="197" spans="1:14" hidden="1" x14ac:dyDescent="0.2">
      <c r="A197" t="str">
        <f t="shared" si="6"/>
        <v/>
      </c>
      <c r="B197" s="1" t="str">
        <f t="shared" si="7"/>
        <v/>
      </c>
      <c r="C197" s="47" t="s">
        <v>1707</v>
      </c>
      <c r="D197" s="728" t="s">
        <v>1577</v>
      </c>
      <c r="E197" s="107">
        <v>0</v>
      </c>
      <c r="F197" s="107">
        <v>0</v>
      </c>
      <c r="G197" s="107">
        <v>0</v>
      </c>
      <c r="H197" s="107">
        <v>0</v>
      </c>
      <c r="I197" s="107">
        <v>0</v>
      </c>
      <c r="J197" s="107">
        <v>0</v>
      </c>
      <c r="K197" s="107">
        <v>0</v>
      </c>
      <c r="L197" s="107">
        <v>0</v>
      </c>
      <c r="M197" s="107">
        <v>0</v>
      </c>
      <c r="N197">
        <v>0</v>
      </c>
    </row>
    <row r="198" spans="1:14" hidden="1" x14ac:dyDescent="0.2">
      <c r="A198" t="str">
        <f t="shared" si="6"/>
        <v/>
      </c>
      <c r="B198" s="1" t="str">
        <f t="shared" si="7"/>
        <v>X</v>
      </c>
      <c r="C198" s="47" t="s">
        <v>794</v>
      </c>
      <c r="D198" s="728" t="s">
        <v>1579</v>
      </c>
      <c r="E198" s="107">
        <v>0</v>
      </c>
      <c r="F198" s="107">
        <v>0</v>
      </c>
      <c r="G198" s="107">
        <v>0</v>
      </c>
      <c r="H198" s="107">
        <v>0</v>
      </c>
      <c r="I198" s="107">
        <v>0</v>
      </c>
      <c r="J198" s="107">
        <v>29.836999893188477</v>
      </c>
      <c r="K198" s="107">
        <v>31.441999435424805</v>
      </c>
      <c r="L198" s="107">
        <v>55.689998626708984</v>
      </c>
      <c r="M198" s="107">
        <v>57.75</v>
      </c>
      <c r="N198">
        <v>79.111000061035156</v>
      </c>
    </row>
    <row r="199" spans="1:14" hidden="1" x14ac:dyDescent="0.2">
      <c r="A199" t="str">
        <f t="shared" si="6"/>
        <v/>
      </c>
      <c r="B199" s="1" t="str">
        <f t="shared" si="7"/>
        <v>X</v>
      </c>
      <c r="C199" s="47" t="s">
        <v>357</v>
      </c>
      <c r="D199" s="728" t="s">
        <v>1581</v>
      </c>
      <c r="E199" s="107">
        <v>1048.6639404296875</v>
      </c>
      <c r="F199" s="107">
        <v>1050.9520263671875</v>
      </c>
      <c r="G199" s="107">
        <v>1036.052001953125</v>
      </c>
      <c r="H199" s="107">
        <v>1540.248046875</v>
      </c>
      <c r="I199" s="107">
        <v>122.50499725341797</v>
      </c>
      <c r="J199" s="107">
        <v>0</v>
      </c>
      <c r="K199" s="107">
        <v>0</v>
      </c>
      <c r="L199" s="107">
        <v>0</v>
      </c>
      <c r="M199" s="107">
        <v>0</v>
      </c>
      <c r="N199">
        <v>0</v>
      </c>
    </row>
    <row r="200" spans="1:14" hidden="1" x14ac:dyDescent="0.2">
      <c r="A200" t="str">
        <f t="shared" si="6"/>
        <v/>
      </c>
      <c r="B200" s="1" t="str">
        <f t="shared" si="7"/>
        <v/>
      </c>
      <c r="C200" s="47" t="s">
        <v>1708</v>
      </c>
      <c r="D200" s="728" t="s">
        <v>1583</v>
      </c>
      <c r="E200" s="107">
        <v>0</v>
      </c>
      <c r="F200" s="107">
        <v>0</v>
      </c>
      <c r="G200" s="107">
        <v>0</v>
      </c>
      <c r="H200" s="107">
        <v>0</v>
      </c>
      <c r="I200" s="107">
        <v>0</v>
      </c>
      <c r="J200" s="107">
        <v>0</v>
      </c>
      <c r="K200" s="107">
        <v>0</v>
      </c>
      <c r="L200" s="107">
        <v>0</v>
      </c>
      <c r="M200" s="107">
        <v>0</v>
      </c>
      <c r="N200">
        <v>0</v>
      </c>
    </row>
    <row r="201" spans="1:14" hidden="1" x14ac:dyDescent="0.2">
      <c r="A201" t="str">
        <f t="shared" si="6"/>
        <v/>
      </c>
      <c r="B201" s="1" t="str">
        <f t="shared" si="7"/>
        <v/>
      </c>
      <c r="C201" s="47" t="s">
        <v>1709</v>
      </c>
      <c r="D201" s="728" t="s">
        <v>1585</v>
      </c>
      <c r="E201" s="107">
        <v>0</v>
      </c>
      <c r="F201" s="107">
        <v>0</v>
      </c>
      <c r="G201" s="107">
        <v>0</v>
      </c>
      <c r="H201" s="107">
        <v>0</v>
      </c>
      <c r="I201" s="107">
        <v>0</v>
      </c>
      <c r="J201" s="107">
        <v>0</v>
      </c>
      <c r="K201" s="107">
        <v>0</v>
      </c>
      <c r="L201" s="107">
        <v>0</v>
      </c>
      <c r="M201" s="107">
        <v>0</v>
      </c>
      <c r="N201">
        <v>0</v>
      </c>
    </row>
    <row r="202" spans="1:14" hidden="1" x14ac:dyDescent="0.2">
      <c r="A202" t="str">
        <f t="shared" si="6"/>
        <v/>
      </c>
      <c r="B202" s="1" t="str">
        <f t="shared" si="7"/>
        <v/>
      </c>
      <c r="C202" s="47" t="s">
        <v>1710</v>
      </c>
      <c r="D202" s="728" t="s">
        <v>1587</v>
      </c>
      <c r="E202" s="107">
        <v>0</v>
      </c>
      <c r="F202" s="107">
        <v>0</v>
      </c>
      <c r="G202" s="107">
        <v>0</v>
      </c>
      <c r="H202" s="107">
        <v>0</v>
      </c>
      <c r="I202" s="107">
        <v>0</v>
      </c>
      <c r="J202" s="107">
        <v>0</v>
      </c>
      <c r="K202" s="107">
        <v>0</v>
      </c>
      <c r="L202" s="107">
        <v>0</v>
      </c>
      <c r="M202" s="107">
        <v>0</v>
      </c>
      <c r="N202">
        <v>0</v>
      </c>
    </row>
    <row r="203" spans="1:14" x14ac:dyDescent="0.2">
      <c r="A203" t="str">
        <f t="shared" si="6"/>
        <v>Cofog2</v>
      </c>
      <c r="B203" s="1" t="str">
        <f t="shared" si="7"/>
        <v>X</v>
      </c>
      <c r="C203" s="47" t="s">
        <v>698</v>
      </c>
      <c r="D203" s="727" t="s">
        <v>178</v>
      </c>
      <c r="E203" s="107">
        <v>6766.044921875</v>
      </c>
      <c r="F203" s="107">
        <v>6872.68017578125</v>
      </c>
      <c r="G203" s="107">
        <v>7095.92822265625</v>
      </c>
      <c r="H203" s="107">
        <v>7490.0087890625</v>
      </c>
      <c r="I203" s="107">
        <v>8286.6494140625</v>
      </c>
      <c r="J203" s="107">
        <v>8211.904296875</v>
      </c>
      <c r="K203" s="107">
        <v>8518.45703125</v>
      </c>
      <c r="L203" s="107">
        <v>8636.779296875</v>
      </c>
      <c r="M203" s="107">
        <v>9104.6416015625</v>
      </c>
      <c r="N203" s="107">
        <v>8533.3779296875</v>
      </c>
    </row>
    <row r="204" spans="1:14" hidden="1" x14ac:dyDescent="0.2">
      <c r="A204" t="str">
        <f t="shared" si="6"/>
        <v/>
      </c>
      <c r="B204" s="1" t="str">
        <f t="shared" si="7"/>
        <v/>
      </c>
      <c r="C204" s="47" t="s">
        <v>1711</v>
      </c>
      <c r="D204" s="728" t="s">
        <v>1590</v>
      </c>
      <c r="E204" s="107">
        <v>0</v>
      </c>
      <c r="F204" s="107">
        <v>0</v>
      </c>
      <c r="G204" s="107">
        <v>0</v>
      </c>
      <c r="H204" s="107">
        <v>0</v>
      </c>
      <c r="I204" s="107">
        <v>0</v>
      </c>
      <c r="J204" s="107">
        <v>0</v>
      </c>
      <c r="K204" s="107">
        <v>0</v>
      </c>
      <c r="L204" s="107">
        <v>0</v>
      </c>
      <c r="M204" s="107">
        <v>0</v>
      </c>
      <c r="N204">
        <v>0</v>
      </c>
    </row>
    <row r="205" spans="1:14" hidden="1" x14ac:dyDescent="0.2">
      <c r="A205" t="str">
        <f t="shared" si="6"/>
        <v/>
      </c>
      <c r="B205" s="1" t="str">
        <f t="shared" si="7"/>
        <v/>
      </c>
      <c r="C205" s="47" t="s">
        <v>1712</v>
      </c>
      <c r="D205" s="728" t="s">
        <v>1592</v>
      </c>
      <c r="E205" s="107">
        <v>0</v>
      </c>
      <c r="F205" s="107">
        <v>0</v>
      </c>
      <c r="G205" s="107">
        <v>0</v>
      </c>
      <c r="H205" s="107">
        <v>0</v>
      </c>
      <c r="I205" s="107">
        <v>0</v>
      </c>
      <c r="J205" s="107">
        <v>0</v>
      </c>
      <c r="K205" s="107">
        <v>0</v>
      </c>
      <c r="L205" s="107">
        <v>0</v>
      </c>
      <c r="M205" s="107">
        <v>0</v>
      </c>
      <c r="N205">
        <v>0</v>
      </c>
    </row>
    <row r="206" spans="1:14" hidden="1" x14ac:dyDescent="0.2">
      <c r="A206" t="str">
        <f t="shared" si="6"/>
        <v/>
      </c>
      <c r="B206" s="1" t="str">
        <f t="shared" si="7"/>
        <v/>
      </c>
      <c r="C206" s="47" t="s">
        <v>1713</v>
      </c>
      <c r="D206" s="728" t="s">
        <v>1594</v>
      </c>
      <c r="E206" s="107">
        <v>0</v>
      </c>
      <c r="F206" s="107">
        <v>0</v>
      </c>
      <c r="G206" s="107">
        <v>0</v>
      </c>
      <c r="H206" s="107">
        <v>0</v>
      </c>
      <c r="I206" s="107">
        <v>0</v>
      </c>
      <c r="J206" s="107">
        <v>0</v>
      </c>
      <c r="K206" s="107">
        <v>0</v>
      </c>
      <c r="L206" s="107">
        <v>0</v>
      </c>
      <c r="M206" s="107">
        <v>0</v>
      </c>
      <c r="N206">
        <v>0</v>
      </c>
    </row>
    <row r="207" spans="1:14" hidden="1" x14ac:dyDescent="0.2">
      <c r="A207" t="str">
        <f t="shared" si="6"/>
        <v/>
      </c>
      <c r="B207" s="1" t="str">
        <f t="shared" si="7"/>
        <v>X</v>
      </c>
      <c r="C207" s="47" t="s">
        <v>358</v>
      </c>
      <c r="D207" s="728" t="s">
        <v>1596</v>
      </c>
      <c r="E207" s="107">
        <v>741.37200927734375</v>
      </c>
      <c r="F207" s="107">
        <v>708.08599853515625</v>
      </c>
      <c r="G207" s="107">
        <v>732.55902099609375</v>
      </c>
      <c r="H207" s="107">
        <v>745.76397705078125</v>
      </c>
      <c r="I207" s="107">
        <v>999.50799560546875</v>
      </c>
      <c r="J207" s="107">
        <v>1044.3909912109375</v>
      </c>
      <c r="K207" s="107">
        <v>1134.2900390625</v>
      </c>
      <c r="L207" s="107">
        <v>1108.633056640625</v>
      </c>
      <c r="M207" s="107">
        <v>1288.3800048828125</v>
      </c>
      <c r="N207">
        <v>1182.6729736328125</v>
      </c>
    </row>
    <row r="208" spans="1:14" hidden="1" x14ac:dyDescent="0.2">
      <c r="A208" t="str">
        <f t="shared" si="6"/>
        <v/>
      </c>
      <c r="B208" s="1" t="str">
        <f t="shared" si="7"/>
        <v>X</v>
      </c>
      <c r="C208" s="47" t="s">
        <v>359</v>
      </c>
      <c r="D208" s="728" t="s">
        <v>1598</v>
      </c>
      <c r="E208" s="107">
        <v>450.0989990234375</v>
      </c>
      <c r="F208" s="107">
        <v>422.22900390625</v>
      </c>
      <c r="G208" s="107">
        <v>386.1669921875</v>
      </c>
      <c r="H208" s="107">
        <v>438.114013671875</v>
      </c>
      <c r="I208" s="107">
        <v>544.9310302734375</v>
      </c>
      <c r="J208" s="107">
        <v>565.44097900390625</v>
      </c>
      <c r="K208" s="107">
        <v>549.42901611328125</v>
      </c>
      <c r="L208" s="107">
        <v>542.7650146484375</v>
      </c>
      <c r="M208" s="107">
        <v>601.322021484375</v>
      </c>
      <c r="N208">
        <v>628.69598388671875</v>
      </c>
    </row>
    <row r="209" spans="1:14" hidden="1" x14ac:dyDescent="0.2">
      <c r="A209" t="str">
        <f t="shared" si="6"/>
        <v/>
      </c>
      <c r="B209" s="1" t="str">
        <f t="shared" si="7"/>
        <v>X</v>
      </c>
      <c r="C209" s="47" t="s">
        <v>360</v>
      </c>
      <c r="D209" s="728" t="s">
        <v>1600</v>
      </c>
      <c r="E209" s="107">
        <v>339.17300415039063</v>
      </c>
      <c r="F209" s="107">
        <v>330.17001342773438</v>
      </c>
      <c r="G209" s="107">
        <v>346.9429931640625</v>
      </c>
      <c r="H209" s="107">
        <v>352.96798706054688</v>
      </c>
      <c r="I209" s="107">
        <v>336.62200927734375</v>
      </c>
      <c r="J209" s="107">
        <v>287.3179931640625</v>
      </c>
      <c r="K209" s="107">
        <v>368.44601440429688</v>
      </c>
      <c r="L209" s="107">
        <v>404.73001098632813</v>
      </c>
      <c r="M209" s="107">
        <v>425.2449951171875</v>
      </c>
      <c r="N209">
        <v>427.75201416015625</v>
      </c>
    </row>
    <row r="210" spans="1:14" hidden="1" x14ac:dyDescent="0.2">
      <c r="A210" t="str">
        <f t="shared" si="6"/>
        <v/>
      </c>
      <c r="B210" s="1" t="str">
        <f t="shared" si="7"/>
        <v/>
      </c>
      <c r="C210" s="47" t="s">
        <v>1714</v>
      </c>
      <c r="D210" s="728" t="s">
        <v>1602</v>
      </c>
      <c r="E210" s="107">
        <v>0</v>
      </c>
      <c r="F210" s="107">
        <v>0</v>
      </c>
      <c r="G210" s="107">
        <v>0</v>
      </c>
      <c r="H210" s="107">
        <v>0</v>
      </c>
      <c r="I210" s="107">
        <v>0</v>
      </c>
      <c r="J210" s="107">
        <v>0</v>
      </c>
      <c r="K210" s="107">
        <v>0</v>
      </c>
      <c r="L210" s="107">
        <v>0</v>
      </c>
      <c r="M210" s="107">
        <v>0</v>
      </c>
      <c r="N210">
        <v>0</v>
      </c>
    </row>
    <row r="211" spans="1:14" hidden="1" x14ac:dyDescent="0.2">
      <c r="A211" t="str">
        <f t="shared" si="6"/>
        <v/>
      </c>
      <c r="B211" s="1" t="str">
        <f t="shared" si="7"/>
        <v/>
      </c>
      <c r="C211" s="47" t="s">
        <v>1715</v>
      </c>
      <c r="D211" s="728" t="s">
        <v>1604</v>
      </c>
      <c r="E211" s="107">
        <v>0</v>
      </c>
      <c r="F211" s="107">
        <v>0</v>
      </c>
      <c r="G211" s="107">
        <v>0</v>
      </c>
      <c r="H211" s="107">
        <v>0</v>
      </c>
      <c r="I211" s="107">
        <v>0</v>
      </c>
      <c r="J211" s="107">
        <v>0</v>
      </c>
      <c r="K211" s="107">
        <v>0</v>
      </c>
      <c r="L211" s="107">
        <v>0</v>
      </c>
      <c r="M211" s="107">
        <v>0</v>
      </c>
      <c r="N211">
        <v>0</v>
      </c>
    </row>
    <row r="212" spans="1:14" hidden="1" x14ac:dyDescent="0.2">
      <c r="A212" t="str">
        <f t="shared" si="6"/>
        <v/>
      </c>
      <c r="B212" s="1" t="str">
        <f t="shared" si="7"/>
        <v/>
      </c>
      <c r="C212" s="47" t="s">
        <v>1716</v>
      </c>
      <c r="D212" s="728" t="s">
        <v>1606</v>
      </c>
      <c r="E212" s="107">
        <v>0</v>
      </c>
      <c r="F212" s="107">
        <v>0</v>
      </c>
      <c r="G212" s="107">
        <v>0</v>
      </c>
      <c r="H212" s="107">
        <v>0</v>
      </c>
      <c r="I212" s="107">
        <v>0</v>
      </c>
      <c r="J212" s="107">
        <v>0</v>
      </c>
      <c r="K212" s="107">
        <v>0</v>
      </c>
      <c r="L212" s="107">
        <v>0</v>
      </c>
      <c r="M212" s="107">
        <v>0</v>
      </c>
      <c r="N212">
        <v>0</v>
      </c>
    </row>
    <row r="213" spans="1:14" hidden="1" x14ac:dyDescent="0.2">
      <c r="A213" t="str">
        <f t="shared" si="6"/>
        <v/>
      </c>
      <c r="B213" s="1" t="str">
        <f t="shared" si="7"/>
        <v/>
      </c>
      <c r="C213" s="47" t="s">
        <v>1717</v>
      </c>
      <c r="D213" s="728" t="s">
        <v>1608</v>
      </c>
      <c r="E213" s="107">
        <v>0</v>
      </c>
      <c r="F213" s="107">
        <v>0</v>
      </c>
      <c r="G213" s="107">
        <v>0</v>
      </c>
      <c r="H213" s="107">
        <v>0</v>
      </c>
      <c r="I213" s="107">
        <v>0</v>
      </c>
      <c r="J213" s="107">
        <v>0</v>
      </c>
      <c r="K213" s="107">
        <v>0</v>
      </c>
      <c r="L213" s="107">
        <v>0</v>
      </c>
      <c r="M213" s="107">
        <v>0</v>
      </c>
      <c r="N213">
        <v>0</v>
      </c>
    </row>
    <row r="214" spans="1:14" hidden="1" x14ac:dyDescent="0.2">
      <c r="A214" t="str">
        <f t="shared" si="6"/>
        <v/>
      </c>
      <c r="B214" s="1" t="str">
        <f t="shared" si="7"/>
        <v>X</v>
      </c>
      <c r="C214" s="47" t="s">
        <v>361</v>
      </c>
      <c r="D214" s="728" t="s">
        <v>1610</v>
      </c>
      <c r="E214" s="107">
        <v>1645.52099609375</v>
      </c>
      <c r="F214" s="107">
        <v>1669.3790283203125</v>
      </c>
      <c r="G214" s="107">
        <v>1623.177978515625</v>
      </c>
      <c r="H214" s="107">
        <v>1624.383056640625</v>
      </c>
      <c r="I214" s="107">
        <v>1855.4580078125</v>
      </c>
      <c r="J214" s="107">
        <v>2010.56201171875</v>
      </c>
      <c r="K214" s="107">
        <v>2060.424072265625</v>
      </c>
      <c r="L214" s="107">
        <v>2182.35107421875</v>
      </c>
      <c r="M214" s="107">
        <v>2426.7900390625</v>
      </c>
      <c r="N214">
        <v>2255.02587890625</v>
      </c>
    </row>
    <row r="215" spans="1:14" hidden="1" x14ac:dyDescent="0.2">
      <c r="A215" t="str">
        <f t="shared" si="6"/>
        <v/>
      </c>
      <c r="B215" s="1" t="str">
        <f t="shared" si="7"/>
        <v>X</v>
      </c>
      <c r="C215" s="47" t="s">
        <v>362</v>
      </c>
      <c r="D215" s="728" t="s">
        <v>1612</v>
      </c>
      <c r="E215" s="107">
        <v>2493.4208984375</v>
      </c>
      <c r="F215" s="107">
        <v>2453.98291015625</v>
      </c>
      <c r="G215" s="107">
        <v>2655.52099609375</v>
      </c>
      <c r="H215" s="107">
        <v>3069.027099609375</v>
      </c>
      <c r="I215" s="107">
        <v>3031.072998046875</v>
      </c>
      <c r="J215" s="107">
        <v>2757.820068359375</v>
      </c>
      <c r="K215" s="107">
        <v>2868.239990234375</v>
      </c>
      <c r="L215" s="107">
        <v>2798.360107421875</v>
      </c>
      <c r="M215" s="107">
        <v>2707.969970703125</v>
      </c>
      <c r="N215">
        <v>2435.679931640625</v>
      </c>
    </row>
    <row r="216" spans="1:14" hidden="1" x14ac:dyDescent="0.2">
      <c r="A216" t="str">
        <f t="shared" si="6"/>
        <v/>
      </c>
      <c r="B216" s="1" t="str">
        <f t="shared" si="7"/>
        <v/>
      </c>
      <c r="C216" s="47" t="s">
        <v>1718</v>
      </c>
      <c r="D216" s="728" t="s">
        <v>1614</v>
      </c>
      <c r="E216" s="107">
        <v>0</v>
      </c>
      <c r="F216" s="107">
        <v>0</v>
      </c>
      <c r="G216" s="107">
        <v>0</v>
      </c>
      <c r="H216" s="107">
        <v>0</v>
      </c>
      <c r="I216" s="107">
        <v>0</v>
      </c>
      <c r="J216" s="107">
        <v>0</v>
      </c>
      <c r="K216" s="107">
        <v>0</v>
      </c>
      <c r="L216" s="107">
        <v>0</v>
      </c>
      <c r="M216" s="107">
        <v>0</v>
      </c>
      <c r="N216">
        <v>0</v>
      </c>
    </row>
    <row r="217" spans="1:14" hidden="1" x14ac:dyDescent="0.2">
      <c r="A217" t="str">
        <f t="shared" si="6"/>
        <v/>
      </c>
      <c r="B217" s="1" t="str">
        <f t="shared" si="7"/>
        <v>X</v>
      </c>
      <c r="C217" s="47" t="s">
        <v>363</v>
      </c>
      <c r="D217" s="728" t="s">
        <v>1616</v>
      </c>
      <c r="E217" s="107">
        <v>1096.4599609375</v>
      </c>
      <c r="F217" s="107">
        <v>1288.83203125</v>
      </c>
      <c r="G217" s="107">
        <v>1351.56005859375</v>
      </c>
      <c r="H217" s="107">
        <v>1259.751953125</v>
      </c>
      <c r="I217" s="107">
        <v>1519.0579833984375</v>
      </c>
      <c r="J217" s="107">
        <v>1546.3709716796875</v>
      </c>
      <c r="K217" s="107">
        <v>1537.6280517578125</v>
      </c>
      <c r="L217" s="107">
        <v>1599.93994140625</v>
      </c>
      <c r="M217" s="107">
        <v>1654.93603515625</v>
      </c>
      <c r="N217">
        <v>1603.551025390625</v>
      </c>
    </row>
    <row r="218" spans="1:14" x14ac:dyDescent="0.2">
      <c r="A218" t="str">
        <f t="shared" si="6"/>
        <v>Cofog2</v>
      </c>
      <c r="B218" s="1" t="str">
        <f t="shared" si="7"/>
        <v>X</v>
      </c>
      <c r="C218" s="47" t="s">
        <v>699</v>
      </c>
      <c r="D218" s="727" t="s">
        <v>1618</v>
      </c>
      <c r="E218" s="107">
        <v>1003.2269897460938</v>
      </c>
      <c r="F218" s="107">
        <v>1030.2530517578125</v>
      </c>
      <c r="G218" s="107">
        <v>1008.5050048828125</v>
      </c>
      <c r="H218" s="107">
        <v>1025.72705078125</v>
      </c>
      <c r="I218" s="107">
        <v>783.2760009765625</v>
      </c>
      <c r="J218" s="107">
        <v>1280.0469970703125</v>
      </c>
      <c r="K218" s="107">
        <v>1390.427978515625</v>
      </c>
      <c r="L218" s="107">
        <v>826.66497802734375</v>
      </c>
      <c r="M218" s="107">
        <v>917.322021484375</v>
      </c>
      <c r="N218" s="107">
        <v>1132.343017578125</v>
      </c>
    </row>
    <row r="219" spans="1:14" hidden="1" x14ac:dyDescent="0.2">
      <c r="A219" t="str">
        <f t="shared" si="6"/>
        <v/>
      </c>
      <c r="B219" s="1" t="str">
        <f t="shared" si="7"/>
        <v>X</v>
      </c>
      <c r="C219" s="47" t="s">
        <v>364</v>
      </c>
      <c r="D219" s="728" t="s">
        <v>1620</v>
      </c>
      <c r="E219" s="107">
        <v>291.18301391601563</v>
      </c>
      <c r="F219" s="107">
        <v>277.1400146484375</v>
      </c>
      <c r="G219" s="107">
        <v>273.83599853515625</v>
      </c>
      <c r="H219" s="107">
        <v>278.70498657226563</v>
      </c>
      <c r="I219" s="107">
        <v>113.5</v>
      </c>
      <c r="J219" s="107">
        <v>693.64801025390625</v>
      </c>
      <c r="K219" s="107">
        <v>719.09600830078125</v>
      </c>
      <c r="L219" s="107">
        <v>391.9219970703125</v>
      </c>
      <c r="M219" s="107">
        <v>447.56100463867188</v>
      </c>
      <c r="N219">
        <v>476.61801147460938</v>
      </c>
    </row>
    <row r="220" spans="1:14" hidden="1" x14ac:dyDescent="0.2">
      <c r="A220" t="str">
        <f t="shared" si="6"/>
        <v/>
      </c>
      <c r="B220" s="1" t="str">
        <f t="shared" si="7"/>
        <v>X</v>
      </c>
      <c r="C220" s="47" t="s">
        <v>365</v>
      </c>
      <c r="D220" s="728" t="s">
        <v>1622</v>
      </c>
      <c r="E220" s="107">
        <v>279.75399780273438</v>
      </c>
      <c r="F220" s="107">
        <v>310.10598754882813</v>
      </c>
      <c r="G220" s="107">
        <v>307.77899169921875</v>
      </c>
      <c r="H220" s="107">
        <v>296.80801391601563</v>
      </c>
      <c r="I220" s="107">
        <v>333.39199829101563</v>
      </c>
      <c r="J220" s="107">
        <v>367.25799560546875</v>
      </c>
      <c r="K220" s="107">
        <v>417.3590087890625</v>
      </c>
      <c r="L220" s="107">
        <v>250.49200439453125</v>
      </c>
      <c r="M220" s="107">
        <v>280.09100341796875</v>
      </c>
      <c r="N220">
        <v>272.5419921875</v>
      </c>
    </row>
    <row r="221" spans="1:14" hidden="1" x14ac:dyDescent="0.2">
      <c r="A221" t="str">
        <f t="shared" si="6"/>
        <v/>
      </c>
      <c r="B221" s="1" t="str">
        <f t="shared" si="7"/>
        <v>X</v>
      </c>
      <c r="C221" s="47" t="s">
        <v>366</v>
      </c>
      <c r="D221" s="728" t="s">
        <v>1624</v>
      </c>
      <c r="E221" s="107">
        <v>138.62699890136719</v>
      </c>
      <c r="F221" s="107">
        <v>127.23300170898438</v>
      </c>
      <c r="G221" s="107">
        <v>109.61399841308594</v>
      </c>
      <c r="H221" s="107">
        <v>131.75100708007813</v>
      </c>
      <c r="I221" s="107">
        <v>93.083000183105469</v>
      </c>
      <c r="J221" s="107">
        <v>0</v>
      </c>
      <c r="K221" s="107">
        <v>0</v>
      </c>
      <c r="L221" s="107">
        <v>129.78999328613281</v>
      </c>
      <c r="M221" s="107">
        <v>156.10400390625</v>
      </c>
      <c r="N221">
        <v>158.51499938964844</v>
      </c>
    </row>
    <row r="222" spans="1:14" hidden="1" x14ac:dyDescent="0.2">
      <c r="A222" t="str">
        <f t="shared" si="6"/>
        <v/>
      </c>
      <c r="B222" s="1" t="str">
        <f t="shared" si="7"/>
        <v>X</v>
      </c>
      <c r="C222" s="47" t="s">
        <v>367</v>
      </c>
      <c r="D222" s="728" t="s">
        <v>1626</v>
      </c>
      <c r="E222" s="107">
        <v>241.21499633789063</v>
      </c>
      <c r="F222" s="107">
        <v>254.66799926757813</v>
      </c>
      <c r="G222" s="107">
        <v>254.41000366210938</v>
      </c>
      <c r="H222" s="107">
        <v>252.93299865722656</v>
      </c>
      <c r="I222" s="107">
        <v>240.83999633789063</v>
      </c>
      <c r="J222" s="107">
        <v>172.53500366210938</v>
      </c>
      <c r="K222" s="107">
        <v>196.54400634765625</v>
      </c>
      <c r="L222" s="107">
        <v>0</v>
      </c>
      <c r="M222" s="107">
        <v>0</v>
      </c>
      <c r="N222">
        <v>0</v>
      </c>
    </row>
    <row r="223" spans="1:14" hidden="1" x14ac:dyDescent="0.2">
      <c r="A223" t="str">
        <f t="shared" si="6"/>
        <v/>
      </c>
      <c r="B223" s="1" t="str">
        <f t="shared" si="7"/>
        <v/>
      </c>
      <c r="C223" s="47" t="s">
        <v>1719</v>
      </c>
      <c r="D223" s="728" t="s">
        <v>1628</v>
      </c>
      <c r="E223" s="107">
        <v>0</v>
      </c>
      <c r="F223" s="107">
        <v>0</v>
      </c>
      <c r="G223" s="107">
        <v>0</v>
      </c>
      <c r="H223" s="107">
        <v>0</v>
      </c>
      <c r="I223" s="107">
        <v>0</v>
      </c>
      <c r="J223" s="107">
        <v>0</v>
      </c>
      <c r="K223" s="107">
        <v>0</v>
      </c>
      <c r="L223" s="107">
        <v>0</v>
      </c>
      <c r="M223" s="107">
        <v>0</v>
      </c>
      <c r="N223">
        <v>0</v>
      </c>
    </row>
    <row r="224" spans="1:14" hidden="1" x14ac:dyDescent="0.2">
      <c r="A224" t="str">
        <f t="shared" si="6"/>
        <v/>
      </c>
      <c r="B224" s="1" t="str">
        <f t="shared" si="7"/>
        <v>X</v>
      </c>
      <c r="C224" s="47" t="s">
        <v>368</v>
      </c>
      <c r="D224" s="728" t="s">
        <v>1630</v>
      </c>
      <c r="E224" s="107">
        <v>52.448001861572266</v>
      </c>
      <c r="F224" s="107">
        <v>61.104999542236328</v>
      </c>
      <c r="G224" s="107">
        <v>62.866001129150391</v>
      </c>
      <c r="H224" s="107">
        <v>65.529998779296875</v>
      </c>
      <c r="I224" s="107">
        <v>2.4609999656677246</v>
      </c>
      <c r="J224" s="107">
        <v>46.605998992919922</v>
      </c>
      <c r="K224" s="107">
        <v>57.430000305175781</v>
      </c>
      <c r="L224" s="107">
        <v>54.462001800537109</v>
      </c>
      <c r="M224" s="107">
        <v>33.567001342773438</v>
      </c>
      <c r="N224">
        <v>224.66700744628906</v>
      </c>
    </row>
    <row r="225" spans="1:14" x14ac:dyDescent="0.2">
      <c r="A225" t="str">
        <f t="shared" si="6"/>
        <v>Cofog2</v>
      </c>
      <c r="B225" s="1" t="str">
        <f t="shared" si="7"/>
        <v>X</v>
      </c>
      <c r="C225" s="47" t="s">
        <v>700</v>
      </c>
      <c r="D225" s="727" t="s">
        <v>35</v>
      </c>
      <c r="E225" s="107">
        <v>5957.0390625</v>
      </c>
      <c r="F225" s="107">
        <v>6261.7578125</v>
      </c>
      <c r="G225" s="107">
        <v>6404.86279296875</v>
      </c>
      <c r="H225" s="107">
        <v>6558.9248046875</v>
      </c>
      <c r="I225" s="107">
        <v>6328.080078125</v>
      </c>
      <c r="J225" s="107">
        <v>6835.26123046875</v>
      </c>
      <c r="K225" s="107">
        <v>7413.4150390625</v>
      </c>
      <c r="L225" s="107">
        <v>7460.89501953125</v>
      </c>
      <c r="M225" s="107">
        <v>7547.005859375</v>
      </c>
      <c r="N225" s="107">
        <v>7643.31396484375</v>
      </c>
    </row>
    <row r="226" spans="1:14" hidden="1" x14ac:dyDescent="0.2">
      <c r="A226" t="str">
        <f t="shared" si="6"/>
        <v/>
      </c>
      <c r="B226" s="1" t="str">
        <f t="shared" si="7"/>
        <v/>
      </c>
      <c r="C226" s="47" t="s">
        <v>1720</v>
      </c>
      <c r="D226" s="728" t="s">
        <v>1633</v>
      </c>
      <c r="E226" s="107">
        <v>0</v>
      </c>
      <c r="F226" s="107">
        <v>0</v>
      </c>
      <c r="G226" s="107">
        <v>0</v>
      </c>
      <c r="H226" s="107">
        <v>0</v>
      </c>
      <c r="I226" s="107">
        <v>0</v>
      </c>
      <c r="J226" s="107">
        <v>0</v>
      </c>
      <c r="K226" s="107">
        <v>0</v>
      </c>
      <c r="L226" s="107">
        <v>0</v>
      </c>
      <c r="M226" s="107">
        <v>0</v>
      </c>
      <c r="N226">
        <v>0</v>
      </c>
    </row>
    <row r="227" spans="1:14" hidden="1" x14ac:dyDescent="0.2">
      <c r="A227" t="str">
        <f t="shared" si="6"/>
        <v/>
      </c>
      <c r="B227" s="1" t="str">
        <f t="shared" si="7"/>
        <v>X</v>
      </c>
      <c r="C227" s="47" t="s">
        <v>369</v>
      </c>
      <c r="D227" s="728" t="s">
        <v>1635</v>
      </c>
      <c r="E227" s="107">
        <v>2791.738037109375</v>
      </c>
      <c r="F227" s="107">
        <v>2970.510986328125</v>
      </c>
      <c r="G227" s="107">
        <v>3011.169921875</v>
      </c>
      <c r="H227" s="107">
        <v>3145.575927734375</v>
      </c>
      <c r="I227" s="107">
        <v>3056.680908203125</v>
      </c>
      <c r="J227" s="107">
        <v>4634.06005859375</v>
      </c>
      <c r="K227" s="107">
        <v>4981.98193359375</v>
      </c>
      <c r="L227" s="107">
        <v>3536.5439453125</v>
      </c>
      <c r="M227" s="107">
        <v>3611.56396484375</v>
      </c>
      <c r="N227">
        <v>3718.2880859375</v>
      </c>
    </row>
    <row r="228" spans="1:14" hidden="1" x14ac:dyDescent="0.2">
      <c r="A228" t="str">
        <f t="shared" si="6"/>
        <v/>
      </c>
      <c r="B228" s="1" t="str">
        <f t="shared" si="7"/>
        <v/>
      </c>
      <c r="C228" s="47" t="s">
        <v>1721</v>
      </c>
      <c r="D228" s="728" t="s">
        <v>1637</v>
      </c>
      <c r="E228" s="107">
        <v>0</v>
      </c>
      <c r="F228" s="107">
        <v>0</v>
      </c>
      <c r="G228" s="107">
        <v>0</v>
      </c>
      <c r="H228" s="107">
        <v>0</v>
      </c>
      <c r="I228" s="107">
        <v>0</v>
      </c>
      <c r="J228" s="107">
        <v>0</v>
      </c>
      <c r="K228" s="107">
        <v>0</v>
      </c>
      <c r="L228" s="107">
        <v>0</v>
      </c>
      <c r="M228" s="107">
        <v>0</v>
      </c>
      <c r="N228">
        <v>0</v>
      </c>
    </row>
    <row r="229" spans="1:14" hidden="1" x14ac:dyDescent="0.2">
      <c r="A229" t="str">
        <f t="shared" si="6"/>
        <v/>
      </c>
      <c r="B229" s="1" t="str">
        <f t="shared" si="7"/>
        <v>X</v>
      </c>
      <c r="C229" s="47" t="s">
        <v>370</v>
      </c>
      <c r="D229" s="728" t="s">
        <v>1639</v>
      </c>
      <c r="E229" s="107">
        <v>1012.8090209960938</v>
      </c>
      <c r="F229" s="107">
        <v>1112.81298828125</v>
      </c>
      <c r="G229" s="107">
        <v>1139.43505859375</v>
      </c>
      <c r="H229" s="107">
        <v>1112.364990234375</v>
      </c>
      <c r="I229" s="107">
        <v>1105.22705078125</v>
      </c>
      <c r="J229" s="107">
        <v>0</v>
      </c>
      <c r="K229" s="107">
        <v>0</v>
      </c>
      <c r="L229" s="107">
        <v>0</v>
      </c>
      <c r="M229" s="107">
        <v>0</v>
      </c>
      <c r="N229">
        <v>0</v>
      </c>
    </row>
    <row r="230" spans="1:14" hidden="1" x14ac:dyDescent="0.2">
      <c r="A230" t="str">
        <f t="shared" si="6"/>
        <v/>
      </c>
      <c r="B230" s="1" t="str">
        <f t="shared" si="7"/>
        <v/>
      </c>
      <c r="C230" s="47" t="s">
        <v>1722</v>
      </c>
      <c r="D230" s="728" t="s">
        <v>1641</v>
      </c>
      <c r="E230" s="107">
        <v>0</v>
      </c>
      <c r="F230" s="107">
        <v>0</v>
      </c>
      <c r="G230" s="107">
        <v>0</v>
      </c>
      <c r="H230" s="107">
        <v>0</v>
      </c>
      <c r="I230" s="107">
        <v>0</v>
      </c>
      <c r="J230" s="107">
        <v>0</v>
      </c>
      <c r="K230" s="107">
        <v>0</v>
      </c>
      <c r="L230" s="107">
        <v>0</v>
      </c>
      <c r="M230" s="107">
        <v>0</v>
      </c>
      <c r="N230">
        <v>0</v>
      </c>
    </row>
    <row r="231" spans="1:14" hidden="1" x14ac:dyDescent="0.2">
      <c r="A231" t="str">
        <f t="shared" si="6"/>
        <v/>
      </c>
      <c r="B231" s="1" t="str">
        <f t="shared" si="7"/>
        <v/>
      </c>
      <c r="C231" s="47" t="s">
        <v>1723</v>
      </c>
      <c r="D231" s="728" t="s">
        <v>1643</v>
      </c>
      <c r="E231" s="107">
        <v>0</v>
      </c>
      <c r="F231" s="107">
        <v>0</v>
      </c>
      <c r="G231" s="107">
        <v>0</v>
      </c>
      <c r="H231" s="107">
        <v>0</v>
      </c>
      <c r="I231" s="107">
        <v>0</v>
      </c>
      <c r="J231" s="107">
        <v>0</v>
      </c>
      <c r="K231" s="107">
        <v>0</v>
      </c>
      <c r="L231" s="107">
        <v>0</v>
      </c>
      <c r="M231" s="107">
        <v>0</v>
      </c>
      <c r="N231">
        <v>0</v>
      </c>
    </row>
    <row r="232" spans="1:14" hidden="1" x14ac:dyDescent="0.2">
      <c r="A232" t="str">
        <f t="shared" si="6"/>
        <v/>
      </c>
      <c r="B232" s="1" t="str">
        <f t="shared" si="7"/>
        <v>X</v>
      </c>
      <c r="C232" s="47" t="s">
        <v>795</v>
      </c>
      <c r="D232" s="728" t="s">
        <v>1645</v>
      </c>
      <c r="E232" s="107">
        <v>0</v>
      </c>
      <c r="F232" s="107">
        <v>0</v>
      </c>
      <c r="G232" s="107">
        <v>0</v>
      </c>
      <c r="H232" s="107">
        <v>0</v>
      </c>
      <c r="I232" s="107">
        <v>0</v>
      </c>
      <c r="J232" s="107">
        <v>0</v>
      </c>
      <c r="K232" s="107">
        <v>0</v>
      </c>
      <c r="L232" s="107">
        <v>1359.157958984375</v>
      </c>
      <c r="M232" s="107">
        <v>1347.5419921875</v>
      </c>
      <c r="N232">
        <v>1335.426025390625</v>
      </c>
    </row>
    <row r="233" spans="1:14" hidden="1" x14ac:dyDescent="0.2">
      <c r="A233" t="str">
        <f t="shared" si="6"/>
        <v/>
      </c>
      <c r="B233" s="1" t="str">
        <f t="shared" si="7"/>
        <v>X</v>
      </c>
      <c r="C233" s="47" t="s">
        <v>371</v>
      </c>
      <c r="D233" s="728" t="s">
        <v>1647</v>
      </c>
      <c r="E233" s="107">
        <v>718.1199951171875</v>
      </c>
      <c r="F233" s="107">
        <v>752.16802978515625</v>
      </c>
      <c r="G233" s="107">
        <v>832.07501220703125</v>
      </c>
      <c r="H233" s="107">
        <v>899.6240234375</v>
      </c>
      <c r="I233" s="107">
        <v>788.676025390625</v>
      </c>
      <c r="J233" s="107">
        <v>834.66302490234375</v>
      </c>
      <c r="K233" s="107">
        <v>878.302978515625</v>
      </c>
      <c r="L233" s="107">
        <v>789.26397705078125</v>
      </c>
      <c r="M233" s="107">
        <v>798.333984375</v>
      </c>
      <c r="N233">
        <v>782.20501708984375</v>
      </c>
    </row>
    <row r="234" spans="1:14" hidden="1" x14ac:dyDescent="0.2">
      <c r="A234" t="str">
        <f t="shared" si="6"/>
        <v/>
      </c>
      <c r="B234" s="1" t="str">
        <f t="shared" si="7"/>
        <v>X</v>
      </c>
      <c r="C234" s="47" t="s">
        <v>372</v>
      </c>
      <c r="D234" s="728" t="s">
        <v>1649</v>
      </c>
      <c r="E234" s="107">
        <v>322.43899536132813</v>
      </c>
      <c r="F234" s="107">
        <v>324.13400268554688</v>
      </c>
      <c r="G234" s="107">
        <v>294.49700927734375</v>
      </c>
      <c r="H234" s="107">
        <v>306.91500854492188</v>
      </c>
      <c r="I234" s="107">
        <v>283.239013671875</v>
      </c>
      <c r="J234" s="107">
        <v>277.89498901367188</v>
      </c>
      <c r="K234" s="107">
        <v>356.52999877929688</v>
      </c>
      <c r="L234" s="107">
        <v>372.07501220703125</v>
      </c>
      <c r="M234" s="107">
        <v>373.09600830078125</v>
      </c>
      <c r="N234">
        <v>381.71499633789063</v>
      </c>
    </row>
    <row r="235" spans="1:14" hidden="1" x14ac:dyDescent="0.2">
      <c r="A235" t="str">
        <f t="shared" si="6"/>
        <v/>
      </c>
      <c r="B235" s="1" t="str">
        <f t="shared" si="7"/>
        <v>X</v>
      </c>
      <c r="C235" s="47" t="s">
        <v>373</v>
      </c>
      <c r="D235" s="728" t="s">
        <v>1651</v>
      </c>
      <c r="E235" s="107">
        <v>112.68299865722656</v>
      </c>
      <c r="F235" s="107">
        <v>121.22799682617188</v>
      </c>
      <c r="G235" s="107">
        <v>110.55999755859375</v>
      </c>
      <c r="H235" s="107">
        <v>121.55699920654297</v>
      </c>
      <c r="I235" s="107">
        <v>118.32499694824219</v>
      </c>
      <c r="J235" s="107">
        <v>119.88800048828125</v>
      </c>
      <c r="K235" s="107">
        <v>128.33500671386719</v>
      </c>
      <c r="L235" s="107">
        <v>133.86199951171875</v>
      </c>
      <c r="M235" s="107">
        <v>136.98300170898438</v>
      </c>
      <c r="N235">
        <v>139.67599487304688</v>
      </c>
    </row>
    <row r="236" spans="1:14" hidden="1" x14ac:dyDescent="0.2">
      <c r="A236" t="str">
        <f t="shared" si="6"/>
        <v/>
      </c>
      <c r="B236" s="1" t="str">
        <f t="shared" si="7"/>
        <v>X</v>
      </c>
      <c r="C236" s="47" t="s">
        <v>374</v>
      </c>
      <c r="D236" s="728" t="s">
        <v>1653</v>
      </c>
      <c r="E236" s="107">
        <v>999.2490234375</v>
      </c>
      <c r="F236" s="107">
        <v>980.90301513671875</v>
      </c>
      <c r="G236" s="107">
        <v>1017.1259765625</v>
      </c>
      <c r="H236" s="107">
        <v>972.88800048828125</v>
      </c>
      <c r="I236" s="107">
        <v>975.9329833984375</v>
      </c>
      <c r="J236" s="107">
        <v>968.7559814453125</v>
      </c>
      <c r="K236" s="107">
        <v>1068.2650146484375</v>
      </c>
      <c r="L236" s="107">
        <v>1269.9930419921875</v>
      </c>
      <c r="M236" s="107">
        <v>1279.487060546875</v>
      </c>
      <c r="N236">
        <v>1286.0040283203125</v>
      </c>
    </row>
    <row r="237" spans="1:14" x14ac:dyDescent="0.2">
      <c r="A237" t="str">
        <f t="shared" si="6"/>
        <v>Cofog2</v>
      </c>
      <c r="B237" s="1" t="str">
        <f t="shared" si="7"/>
        <v>X</v>
      </c>
      <c r="C237" s="47" t="s">
        <v>701</v>
      </c>
      <c r="D237" s="727" t="s">
        <v>1655</v>
      </c>
      <c r="E237" s="107">
        <v>70.981002807617188</v>
      </c>
      <c r="F237" s="107">
        <v>86.995002746582031</v>
      </c>
      <c r="G237" s="107">
        <v>89.75</v>
      </c>
      <c r="H237" s="107">
        <v>97.279998779296875</v>
      </c>
      <c r="I237" s="107">
        <v>273.21600341796875</v>
      </c>
      <c r="J237" s="107">
        <v>125.55000305175781</v>
      </c>
      <c r="K237" s="107">
        <v>171.54299926757813</v>
      </c>
      <c r="L237" s="107">
        <v>353.09600830078125</v>
      </c>
      <c r="M237" s="107">
        <v>334.94198608398438</v>
      </c>
      <c r="N237" s="107">
        <v>405.60198974609375</v>
      </c>
    </row>
    <row r="238" spans="1:14" hidden="1" x14ac:dyDescent="0.2">
      <c r="A238" t="str">
        <f t="shared" si="6"/>
        <v/>
      </c>
      <c r="B238" s="1" t="str">
        <f t="shared" si="7"/>
        <v/>
      </c>
      <c r="C238" s="47" t="s">
        <v>1724</v>
      </c>
      <c r="D238" s="728" t="s">
        <v>1657</v>
      </c>
      <c r="E238" s="107">
        <v>0</v>
      </c>
      <c r="F238" s="107">
        <v>0</v>
      </c>
      <c r="G238" s="107">
        <v>0</v>
      </c>
      <c r="H238" s="107">
        <v>0</v>
      </c>
      <c r="I238" s="107">
        <v>0</v>
      </c>
      <c r="J238" s="107">
        <v>0</v>
      </c>
      <c r="K238" s="107">
        <v>0</v>
      </c>
      <c r="L238" s="107">
        <v>0</v>
      </c>
      <c r="M238" s="107">
        <v>0</v>
      </c>
      <c r="N238">
        <v>0</v>
      </c>
    </row>
    <row r="239" spans="1:14" hidden="1" x14ac:dyDescent="0.2">
      <c r="A239" t="str">
        <f t="shared" si="6"/>
        <v/>
      </c>
      <c r="B239" s="1" t="str">
        <f t="shared" si="7"/>
        <v>X</v>
      </c>
      <c r="C239" s="47" t="s">
        <v>581</v>
      </c>
      <c r="D239" s="728" t="s">
        <v>1659</v>
      </c>
      <c r="E239" s="107">
        <v>0</v>
      </c>
      <c r="F239" s="107">
        <v>0</v>
      </c>
      <c r="G239" s="107">
        <v>0</v>
      </c>
      <c r="H239" s="107">
        <v>4.4739999771118164</v>
      </c>
      <c r="I239" s="107">
        <v>8.2950000762939453</v>
      </c>
      <c r="J239" s="107">
        <v>18.635000228881836</v>
      </c>
      <c r="K239" s="107">
        <v>20.048999786376953</v>
      </c>
      <c r="L239" s="107">
        <v>31.090000152587891</v>
      </c>
      <c r="M239" s="107">
        <v>0</v>
      </c>
      <c r="N239">
        <v>0</v>
      </c>
    </row>
    <row r="240" spans="1:14" hidden="1" x14ac:dyDescent="0.2">
      <c r="A240" t="str">
        <f t="shared" si="6"/>
        <v/>
      </c>
      <c r="B240" s="1" t="str">
        <f t="shared" si="7"/>
        <v>X</v>
      </c>
      <c r="C240" s="47" t="s">
        <v>796</v>
      </c>
      <c r="D240" s="728" t="s">
        <v>1661</v>
      </c>
      <c r="E240" s="107">
        <v>0</v>
      </c>
      <c r="F240" s="107">
        <v>0</v>
      </c>
      <c r="G240" s="107">
        <v>0</v>
      </c>
      <c r="H240" s="107">
        <v>0</v>
      </c>
      <c r="I240" s="107">
        <v>0</v>
      </c>
      <c r="J240" s="107">
        <v>0</v>
      </c>
      <c r="K240" s="107">
        <v>0</v>
      </c>
      <c r="L240" s="107">
        <v>169.79100036621094</v>
      </c>
      <c r="M240" s="107">
        <v>196.37199401855469</v>
      </c>
      <c r="N240">
        <v>233.24299621582031</v>
      </c>
    </row>
    <row r="241" spans="1:28 16383:16383" hidden="1" x14ac:dyDescent="0.2">
      <c r="A241" t="str">
        <f t="shared" si="6"/>
        <v/>
      </c>
      <c r="B241" s="1" t="str">
        <f t="shared" si="7"/>
        <v/>
      </c>
      <c r="C241" s="47" t="s">
        <v>1725</v>
      </c>
      <c r="D241" s="728" t="s">
        <v>1663</v>
      </c>
      <c r="E241" s="107">
        <v>0</v>
      </c>
      <c r="F241" s="107">
        <v>0</v>
      </c>
      <c r="G241" s="107">
        <v>0</v>
      </c>
      <c r="H241" s="107">
        <v>0</v>
      </c>
      <c r="I241" s="107">
        <v>0</v>
      </c>
      <c r="J241" s="107">
        <v>0</v>
      </c>
      <c r="K241" s="107">
        <v>0</v>
      </c>
      <c r="L241" s="107">
        <v>0</v>
      </c>
      <c r="M241" s="107">
        <v>0</v>
      </c>
      <c r="N241">
        <v>0</v>
      </c>
    </row>
    <row r="242" spans="1:28 16383:16383" hidden="1" x14ac:dyDescent="0.2">
      <c r="A242" t="str">
        <f t="shared" si="6"/>
        <v/>
      </c>
      <c r="B242" s="1" t="str">
        <f t="shared" si="7"/>
        <v>X</v>
      </c>
      <c r="C242" s="47" t="s">
        <v>797</v>
      </c>
      <c r="D242" s="728" t="s">
        <v>1665</v>
      </c>
      <c r="E242" s="107">
        <v>0</v>
      </c>
      <c r="F242" s="107">
        <v>0</v>
      </c>
      <c r="G242" s="107">
        <v>0</v>
      </c>
      <c r="H242" s="107">
        <v>0</v>
      </c>
      <c r="I242" s="107">
        <v>0</v>
      </c>
      <c r="J242" s="107">
        <v>0</v>
      </c>
      <c r="K242" s="107">
        <v>3.7960000038146973</v>
      </c>
      <c r="L242" s="107">
        <v>30.017000198364258</v>
      </c>
      <c r="M242" s="107">
        <v>1.7050000429153442</v>
      </c>
      <c r="N242">
        <v>0</v>
      </c>
    </row>
    <row r="243" spans="1:28 16383:16383" hidden="1" x14ac:dyDescent="0.2">
      <c r="A243" t="str">
        <f t="shared" si="6"/>
        <v/>
      </c>
      <c r="B243" s="1" t="str">
        <f t="shared" si="7"/>
        <v/>
      </c>
      <c r="C243" s="47" t="s">
        <v>1726</v>
      </c>
      <c r="D243" s="728" t="s">
        <v>1667</v>
      </c>
      <c r="E243" s="107">
        <v>0</v>
      </c>
      <c r="F243" s="107">
        <v>0</v>
      </c>
      <c r="G243" s="107">
        <v>0</v>
      </c>
      <c r="H243" s="107">
        <v>0</v>
      </c>
      <c r="I243" s="107">
        <v>0</v>
      </c>
      <c r="J243" s="107">
        <v>0</v>
      </c>
      <c r="K243" s="107">
        <v>0</v>
      </c>
      <c r="L243" s="107">
        <v>0</v>
      </c>
      <c r="M243" s="107">
        <v>0</v>
      </c>
      <c r="N243">
        <v>0</v>
      </c>
    </row>
    <row r="244" spans="1:28 16383:16383" hidden="1" x14ac:dyDescent="0.2">
      <c r="A244" t="str">
        <f t="shared" si="6"/>
        <v/>
      </c>
      <c r="B244" s="1" t="str">
        <f t="shared" si="7"/>
        <v/>
      </c>
      <c r="C244" s="47" t="s">
        <v>1727</v>
      </c>
      <c r="D244" s="728" t="s">
        <v>1669</v>
      </c>
      <c r="E244" s="107">
        <v>0</v>
      </c>
      <c r="F244" s="107">
        <v>0</v>
      </c>
      <c r="G244" s="107">
        <v>0</v>
      </c>
      <c r="H244" s="107">
        <v>0</v>
      </c>
      <c r="I244" s="107">
        <v>0</v>
      </c>
      <c r="J244" s="107">
        <v>0</v>
      </c>
      <c r="K244" s="107">
        <v>0</v>
      </c>
      <c r="L244" s="107">
        <v>0</v>
      </c>
      <c r="M244" s="107">
        <v>0</v>
      </c>
      <c r="N244">
        <v>0</v>
      </c>
    </row>
    <row r="245" spans="1:28 16383:16383" hidden="1" x14ac:dyDescent="0.2">
      <c r="A245" t="str">
        <f t="shared" si="6"/>
        <v/>
      </c>
      <c r="B245" s="1" t="str">
        <f t="shared" si="7"/>
        <v>X</v>
      </c>
      <c r="C245" s="47" t="s">
        <v>798</v>
      </c>
      <c r="D245" s="728" t="s">
        <v>1671</v>
      </c>
      <c r="E245" s="107">
        <v>0</v>
      </c>
      <c r="F245" s="107">
        <v>0</v>
      </c>
      <c r="G245" s="107">
        <v>0</v>
      </c>
      <c r="H245" s="107">
        <v>0</v>
      </c>
      <c r="I245" s="107">
        <v>0</v>
      </c>
      <c r="J245" s="107">
        <v>24.190000534057617</v>
      </c>
      <c r="K245" s="107">
        <v>34.410999298095703</v>
      </c>
      <c r="L245" s="107">
        <v>14.869000434875488</v>
      </c>
      <c r="M245" s="107">
        <v>12.385000228881836</v>
      </c>
      <c r="N245">
        <v>38.530998229980469</v>
      </c>
    </row>
    <row r="246" spans="1:28 16383:16383" hidden="1" x14ac:dyDescent="0.2">
      <c r="A246" t="str">
        <f t="shared" si="6"/>
        <v/>
      </c>
      <c r="B246" s="1" t="str">
        <f t="shared" si="7"/>
        <v/>
      </c>
      <c r="C246" s="47" t="s">
        <v>1728</v>
      </c>
      <c r="D246" s="728" t="s">
        <v>1673</v>
      </c>
      <c r="E246" s="107">
        <v>0</v>
      </c>
      <c r="F246" s="107">
        <v>0</v>
      </c>
      <c r="G246" s="107">
        <v>0</v>
      </c>
      <c r="H246" s="107">
        <v>0</v>
      </c>
      <c r="I246" s="107">
        <v>0</v>
      </c>
      <c r="J246" s="107">
        <v>0</v>
      </c>
      <c r="K246" s="107">
        <v>0</v>
      </c>
      <c r="L246" s="107">
        <v>0</v>
      </c>
      <c r="M246" s="107">
        <v>0</v>
      </c>
      <c r="N246">
        <v>0</v>
      </c>
    </row>
    <row r="247" spans="1:28 16383:16383" s="4" customFormat="1" ht="20.100000000000001" hidden="1" customHeight="1" x14ac:dyDescent="0.2">
      <c r="A247" t="str">
        <f t="shared" si="6"/>
        <v/>
      </c>
      <c r="B247" s="1" t="str">
        <f t="shared" si="7"/>
        <v>X</v>
      </c>
      <c r="C247" s="729" t="s">
        <v>375</v>
      </c>
      <c r="D247" s="730" t="s">
        <v>1675</v>
      </c>
      <c r="E247" s="731">
        <v>70.981002807617188</v>
      </c>
      <c r="F247" s="731">
        <v>86.995002746582031</v>
      </c>
      <c r="G247" s="731">
        <v>89.75</v>
      </c>
      <c r="H247" s="731">
        <v>92.805999755859375</v>
      </c>
      <c r="I247" s="731">
        <v>264.92098999023438</v>
      </c>
      <c r="J247" s="731">
        <v>82.724998474121094</v>
      </c>
      <c r="K247" s="731">
        <v>113.28600311279297</v>
      </c>
      <c r="L247" s="731">
        <v>107.32900238037109</v>
      </c>
      <c r="M247" s="731">
        <v>124.48100280761719</v>
      </c>
      <c r="N247">
        <v>133.8280029296875</v>
      </c>
      <c r="O247" s="649"/>
      <c r="P247" s="649"/>
      <c r="Q247" s="649"/>
      <c r="R247" s="649"/>
      <c r="S247" s="649"/>
      <c r="T247" s="649"/>
      <c r="U247" s="649"/>
      <c r="V247" s="649"/>
      <c r="W247" s="649"/>
      <c r="X247" s="649"/>
      <c r="Y247" s="649"/>
      <c r="Z247" s="649"/>
      <c r="AA247" s="649"/>
      <c r="AB247" s="649"/>
    </row>
    <row r="248" spans="1:28 16383:16383" ht="20.100000000000001" customHeight="1" x14ac:dyDescent="0.2">
      <c r="A248" t="s">
        <v>1761</v>
      </c>
      <c r="B248" s="1" t="s">
        <v>1427</v>
      </c>
      <c r="C248" s="733" t="s">
        <v>327</v>
      </c>
      <c r="D248" s="734"/>
      <c r="E248" s="404"/>
      <c r="F248" s="404"/>
      <c r="G248" s="404"/>
      <c r="H248" s="404"/>
      <c r="I248" s="404"/>
      <c r="J248" s="404"/>
      <c r="K248" s="404"/>
      <c r="L248" s="404"/>
      <c r="M248" s="404"/>
      <c r="N248" s="404"/>
      <c r="O248" s="9"/>
      <c r="P248" s="9"/>
      <c r="Q248" s="9"/>
      <c r="R248" s="9"/>
      <c r="S248" s="9"/>
      <c r="T248" s="9"/>
      <c r="U248" s="9"/>
      <c r="V248" s="9"/>
      <c r="W248" s="9"/>
      <c r="X248" s="9"/>
      <c r="Y248" s="9"/>
      <c r="Z248" s="9"/>
      <c r="AA248" s="9"/>
      <c r="AB248" s="9"/>
    </row>
    <row r="249" spans="1:28 16383:16383" x14ac:dyDescent="0.2">
      <c r="A249" t="s">
        <v>1761</v>
      </c>
      <c r="B249" s="1" t="s">
        <v>1427</v>
      </c>
      <c r="C249" s="54" t="s">
        <v>328</v>
      </c>
      <c r="D249" s="33"/>
      <c r="E249" s="2"/>
      <c r="F249" s="2"/>
      <c r="G249" s="2"/>
      <c r="H249" s="2"/>
      <c r="I249" s="2"/>
      <c r="J249" s="2"/>
      <c r="K249" s="2"/>
      <c r="L249" s="2"/>
      <c r="M249" s="2"/>
    </row>
    <row r="250" spans="1:28 16383:16383" x14ac:dyDescent="0.2">
      <c r="A250" t="s">
        <v>1761</v>
      </c>
      <c r="B250" s="1" t="s">
        <v>1427</v>
      </c>
      <c r="C250" s="288"/>
      <c r="D250" s="4"/>
      <c r="E250" s="4"/>
      <c r="F250" s="4"/>
      <c r="G250" s="4"/>
      <c r="H250" s="4"/>
      <c r="I250" s="4"/>
      <c r="J250" s="4"/>
      <c r="K250" s="4"/>
      <c r="L250" s="4"/>
      <c r="M250" s="4"/>
    </row>
    <row r="251" spans="1:28 16383:16383" ht="20.100000000000001" customHeight="1" x14ac:dyDescent="0.2">
      <c r="A251" s="15" t="s">
        <v>1761</v>
      </c>
      <c r="B251" t="s">
        <v>1427</v>
      </c>
      <c r="C251" t="str">
        <f>Index!A64</f>
        <v>Table 4f     National government average wage and salary rates by COFOG,  FY2010-FY2019</v>
      </c>
      <c r="XFC251" s="15"/>
    </row>
    <row r="252" spans="1:28 16383:16383" ht="14.25" x14ac:dyDescent="0.2">
      <c r="A252" t="s">
        <v>1761</v>
      </c>
      <c r="B252" s="1" t="s">
        <v>1427</v>
      </c>
      <c r="C252" s="408" t="s">
        <v>799</v>
      </c>
      <c r="D252" s="179" t="s">
        <v>378</v>
      </c>
      <c r="E252" s="287" t="s">
        <v>1438</v>
      </c>
      <c r="F252" s="133" t="str">
        <f>NAgni!N$2</f>
        <v>FY11</v>
      </c>
      <c r="G252" s="133" t="str">
        <f>NAgni!O$2</f>
        <v>FY12</v>
      </c>
      <c r="H252" s="133" t="str">
        <f>NAgni!P$2</f>
        <v>FY13</v>
      </c>
      <c r="I252" s="133" t="str">
        <f>NAgni!Q$2</f>
        <v>FY14</v>
      </c>
      <c r="J252" s="133" t="str">
        <f>NAgni!R$2</f>
        <v>FY15</v>
      </c>
      <c r="K252" s="133" t="str">
        <f>NAgni!S$2</f>
        <v>FY16</v>
      </c>
      <c r="L252" s="133" t="str">
        <f>NAgni!T$2</f>
        <v>FY17</v>
      </c>
      <c r="M252" s="133" t="str">
        <f>NAgni!U$2</f>
        <v>FY18</v>
      </c>
      <c r="N252" s="133" t="str">
        <f>NAgni!V$2</f>
        <v>FY19</v>
      </c>
      <c r="O252" s="133" t="str">
        <f>NAgni!W$2</f>
        <v>FY20</v>
      </c>
      <c r="P252" s="133" t="str">
        <f>NAgni!X$2</f>
        <v>FY21</v>
      </c>
      <c r="Q252" s="133" t="str">
        <f>NAgni!Y$2</f>
        <v>FY22</v>
      </c>
      <c r="R252" s="133" t="str">
        <f>NAgni!Z$2</f>
        <v>FY23</v>
      </c>
      <c r="S252" s="133" t="str">
        <f>NAgni!AA$2</f>
        <v>FY24</v>
      </c>
      <c r="T252" s="133" t="str">
        <f>NAgni!AB$2</f>
        <v>FY25</v>
      </c>
      <c r="U252" s="133" t="str">
        <f>NAgni!AC$2</f>
        <v>FY26</v>
      </c>
      <c r="V252" s="133" t="str">
        <f>NAgni!AD$2</f>
        <v>FY27</v>
      </c>
      <c r="W252" s="133" t="str">
        <f>NAgni!AE$2</f>
        <v>FY28</v>
      </c>
      <c r="X252" s="133" t="str">
        <f>NAgni!AF$2</f>
        <v>FY29</v>
      </c>
      <c r="Y252" s="133" t="str">
        <f>NAgni!AG$2</f>
        <v>FY30</v>
      </c>
      <c r="Z252" s="133" t="str">
        <f>NAgni!AH$2</f>
        <v>FY31</v>
      </c>
      <c r="AA252" s="133" t="str">
        <f>NAgni!AI$2</f>
        <v>FY32</v>
      </c>
      <c r="AB252" s="133" t="str">
        <f>NAgni!AJ$2</f>
        <v>FY33</v>
      </c>
    </row>
    <row r="253" spans="1:28 16383:16383" ht="20.100000000000001" hidden="1" customHeight="1" x14ac:dyDescent="0.2">
      <c r="A253" t="str">
        <f t="shared" ref="A253:A316" si="8">IF(LEN(C253)&lt;=2,"Cofog2","")</f>
        <v>Cofog2</v>
      </c>
      <c r="B253" s="1" t="str">
        <f t="shared" ref="B253:B316" si="9">IF(SUM(E253:AE253)&lt;=0,"","X")</f>
        <v/>
      </c>
      <c r="C253" s="47" t="s">
        <v>1676</v>
      </c>
      <c r="D253" s="33" t="s">
        <v>1440</v>
      </c>
      <c r="E253" s="289" t="str">
        <f t="shared" ref="E253:F253" si="10">IF(E3=0,"",E128/E3*1000)</f>
        <v/>
      </c>
      <c r="F253" s="289" t="str">
        <f t="shared" si="10"/>
        <v/>
      </c>
      <c r="G253" s="289" t="str">
        <f t="shared" ref="G253:N262" si="11">IF(G3=0,"",G128/G3*1000)</f>
        <v/>
      </c>
      <c r="H253" s="289" t="str">
        <f t="shared" si="11"/>
        <v/>
      </c>
      <c r="I253" s="289" t="str">
        <f t="shared" si="11"/>
        <v/>
      </c>
      <c r="J253" s="289" t="str">
        <f t="shared" si="11"/>
        <v/>
      </c>
      <c r="K253" s="289" t="str">
        <f t="shared" si="11"/>
        <v/>
      </c>
      <c r="L253" s="289" t="str">
        <f t="shared" si="11"/>
        <v/>
      </c>
      <c r="M253" s="289" t="str">
        <f t="shared" si="11"/>
        <v/>
      </c>
    </row>
    <row r="254" spans="1:28 16383:16383" x14ac:dyDescent="0.2">
      <c r="A254" t="str">
        <f t="shared" si="8"/>
        <v>Cofog2</v>
      </c>
      <c r="B254" s="1" t="str">
        <f t="shared" si="9"/>
        <v>X</v>
      </c>
      <c r="C254" s="47" t="s">
        <v>692</v>
      </c>
      <c r="D254" s="727" t="s">
        <v>1440</v>
      </c>
      <c r="E254" s="289">
        <f t="shared" ref="E254:F273" si="12">IF(E4=0,"",E129/E4*1000)</f>
        <v>24632.887502449059</v>
      </c>
      <c r="F254" s="289">
        <f t="shared" si="12"/>
        <v>26114.420572916668</v>
      </c>
      <c r="G254" s="289">
        <f t="shared" si="11"/>
        <v>27319.49970885093</v>
      </c>
      <c r="H254" s="289">
        <f t="shared" si="11"/>
        <v>28353.577432753165</v>
      </c>
      <c r="I254" s="289">
        <f t="shared" si="11"/>
        <v>29382.278442382813</v>
      </c>
      <c r="J254" s="289">
        <f t="shared" si="11"/>
        <v>29941.926693488025</v>
      </c>
      <c r="K254" s="289">
        <f t="shared" si="11"/>
        <v>30540.931195965415</v>
      </c>
      <c r="L254" s="289">
        <f t="shared" si="11"/>
        <v>31195.047231820914</v>
      </c>
      <c r="M254" s="289">
        <f t="shared" si="11"/>
        <v>32131.715602784359</v>
      </c>
      <c r="N254" s="289">
        <f t="shared" si="11"/>
        <v>31725.000889806379</v>
      </c>
    </row>
    <row r="255" spans="1:28 16383:16383" hidden="1" x14ac:dyDescent="0.2">
      <c r="A255" t="str">
        <f t="shared" si="8"/>
        <v/>
      </c>
      <c r="B255" s="1" t="str">
        <f t="shared" si="9"/>
        <v>X</v>
      </c>
      <c r="C255" s="47" t="s">
        <v>330</v>
      </c>
      <c r="D255" s="728" t="s">
        <v>1443</v>
      </c>
      <c r="E255" s="289">
        <f t="shared" si="12"/>
        <v>25542.032109866352</v>
      </c>
      <c r="F255" s="289">
        <f t="shared" si="12"/>
        <v>26662.974964488636</v>
      </c>
      <c r="G255" s="289">
        <f t="shared" si="11"/>
        <v>27683.657163149353</v>
      </c>
      <c r="H255" s="289">
        <f t="shared" si="11"/>
        <v>28091.330788352272</v>
      </c>
      <c r="I255" s="289">
        <f t="shared" si="11"/>
        <v>28384.440104166668</v>
      </c>
      <c r="J255" s="289">
        <f t="shared" si="11"/>
        <v>29150.234247344772</v>
      </c>
      <c r="K255" s="289">
        <f t="shared" si="11"/>
        <v>29694.39264112903</v>
      </c>
      <c r="L255" s="289">
        <f t="shared" si="11"/>
        <v>30762.145612224842</v>
      </c>
      <c r="M255" s="289">
        <f t="shared" si="11"/>
        <v>31871.615811713837</v>
      </c>
    </row>
    <row r="256" spans="1:28 16383:16383" hidden="1" x14ac:dyDescent="0.2">
      <c r="A256" t="str">
        <f t="shared" si="8"/>
        <v/>
      </c>
      <c r="B256" s="1" t="str">
        <f t="shared" si="9"/>
        <v>X</v>
      </c>
      <c r="C256" s="47" t="s">
        <v>331</v>
      </c>
      <c r="D256" s="728" t="s">
        <v>1445</v>
      </c>
      <c r="E256" s="289">
        <f t="shared" si="12"/>
        <v>22980.934214369161</v>
      </c>
      <c r="F256" s="289">
        <f t="shared" si="12"/>
        <v>24644.318181818184</v>
      </c>
      <c r="G256" s="289">
        <f t="shared" si="11"/>
        <v>26473.57177734375</v>
      </c>
      <c r="H256" s="289">
        <f t="shared" si="11"/>
        <v>28298.625401088171</v>
      </c>
      <c r="I256" s="289">
        <f t="shared" si="11"/>
        <v>30226.81725543478</v>
      </c>
      <c r="J256" s="289">
        <f t="shared" si="11"/>
        <v>32146.592203776047</v>
      </c>
      <c r="K256" s="289">
        <f t="shared" si="11"/>
        <v>32953.281500400641</v>
      </c>
      <c r="L256" s="289">
        <f t="shared" si="11"/>
        <v>26923.010537790698</v>
      </c>
      <c r="M256" s="289">
        <f t="shared" si="11"/>
        <v>27743.380140984198</v>
      </c>
    </row>
    <row r="257" spans="1:14" hidden="1" x14ac:dyDescent="0.2">
      <c r="A257" t="str">
        <f t="shared" si="8"/>
        <v/>
      </c>
      <c r="B257" s="1" t="str">
        <f t="shared" si="9"/>
        <v>X</v>
      </c>
      <c r="C257" s="47" t="s">
        <v>332</v>
      </c>
      <c r="D257" s="728" t="s">
        <v>1447</v>
      </c>
      <c r="E257" s="289">
        <f t="shared" si="12"/>
        <v>32514.373779296875</v>
      </c>
      <c r="F257" s="289">
        <f t="shared" si="12"/>
        <v>37859.427315848217</v>
      </c>
      <c r="G257" s="289">
        <f t="shared" si="11"/>
        <v>42156.25</v>
      </c>
      <c r="H257" s="289">
        <f t="shared" si="11"/>
        <v>45745.907870205971</v>
      </c>
      <c r="I257" s="289">
        <f t="shared" si="11"/>
        <v>51358.365145596596</v>
      </c>
      <c r="J257" s="289">
        <f t="shared" si="11"/>
        <v>57404.998779296875</v>
      </c>
      <c r="K257" s="289">
        <f t="shared" si="11"/>
        <v>65281.499226888016</v>
      </c>
      <c r="L257" s="289">
        <f t="shared" si="11"/>
        <v>36888.348123301635</v>
      </c>
      <c r="M257" s="289">
        <f t="shared" si="11"/>
        <v>41069.26163383152</v>
      </c>
    </row>
    <row r="258" spans="1:14" hidden="1" x14ac:dyDescent="0.2">
      <c r="A258" t="str">
        <f t="shared" si="8"/>
        <v/>
      </c>
      <c r="B258" s="1" t="str">
        <f t="shared" si="9"/>
        <v>X</v>
      </c>
      <c r="C258" s="47" t="s">
        <v>1677</v>
      </c>
      <c r="D258" s="728" t="s">
        <v>1449</v>
      </c>
      <c r="E258" s="289" t="str">
        <f t="shared" si="12"/>
        <v/>
      </c>
      <c r="F258" s="289" t="str">
        <f t="shared" si="12"/>
        <v/>
      </c>
      <c r="G258" s="289" t="str">
        <f t="shared" si="11"/>
        <v/>
      </c>
      <c r="H258" s="289" t="str">
        <f t="shared" si="11"/>
        <v/>
      </c>
      <c r="I258" s="289" t="str">
        <f t="shared" si="11"/>
        <v/>
      </c>
      <c r="J258" s="289" t="str">
        <f t="shared" si="11"/>
        <v/>
      </c>
      <c r="K258" s="289" t="str">
        <f t="shared" si="11"/>
        <v/>
      </c>
      <c r="L258" s="289">
        <f t="shared" si="11"/>
        <v>30031.999588012695</v>
      </c>
      <c r="M258" s="289" t="str">
        <f t="shared" si="11"/>
        <v/>
      </c>
    </row>
    <row r="259" spans="1:14" hidden="1" x14ac:dyDescent="0.2">
      <c r="A259" t="str">
        <f t="shared" si="8"/>
        <v/>
      </c>
      <c r="B259" s="1" t="str">
        <f t="shared" si="9"/>
        <v/>
      </c>
      <c r="C259" s="47" t="s">
        <v>1678</v>
      </c>
      <c r="D259" s="728" t="s">
        <v>1451</v>
      </c>
      <c r="E259" s="289" t="str">
        <f t="shared" si="12"/>
        <v/>
      </c>
      <c r="F259" s="289" t="str">
        <f t="shared" si="12"/>
        <v/>
      </c>
      <c r="G259" s="289" t="str">
        <f t="shared" si="11"/>
        <v/>
      </c>
      <c r="H259" s="289" t="str">
        <f t="shared" si="11"/>
        <v/>
      </c>
      <c r="I259" s="289" t="str">
        <f t="shared" si="11"/>
        <v/>
      </c>
      <c r="J259" s="289" t="str">
        <f t="shared" si="11"/>
        <v/>
      </c>
      <c r="K259" s="289" t="str">
        <f t="shared" si="11"/>
        <v/>
      </c>
      <c r="L259" s="289" t="str">
        <f t="shared" si="11"/>
        <v/>
      </c>
      <c r="M259" s="289" t="str">
        <f t="shared" si="11"/>
        <v/>
      </c>
    </row>
    <row r="260" spans="1:14" hidden="1" x14ac:dyDescent="0.2">
      <c r="A260" t="str">
        <f t="shared" si="8"/>
        <v/>
      </c>
      <c r="B260" s="1" t="str">
        <f t="shared" si="9"/>
        <v>X</v>
      </c>
      <c r="C260" s="47" t="s">
        <v>333</v>
      </c>
      <c r="D260" s="728" t="s">
        <v>1453</v>
      </c>
      <c r="E260" s="289">
        <f t="shared" si="12"/>
        <v>20783.499399820965</v>
      </c>
      <c r="F260" s="289">
        <f t="shared" si="12"/>
        <v>21637.667338053387</v>
      </c>
      <c r="G260" s="289">
        <f t="shared" si="11"/>
        <v>23629.200744628906</v>
      </c>
      <c r="H260" s="289">
        <f t="shared" si="11"/>
        <v>28122.601318359375</v>
      </c>
      <c r="I260" s="289">
        <f t="shared" si="11"/>
        <v>23433.16650390625</v>
      </c>
      <c r="J260" s="289">
        <f t="shared" si="11"/>
        <v>28085.99853515625</v>
      </c>
      <c r="K260" s="289">
        <f t="shared" si="11"/>
        <v>26859.715053013391</v>
      </c>
      <c r="L260" s="289">
        <f t="shared" si="11"/>
        <v>27787.624359130859</v>
      </c>
      <c r="M260" s="289">
        <f t="shared" si="11"/>
        <v>31190.571376255579</v>
      </c>
    </row>
    <row r="261" spans="1:14" hidden="1" x14ac:dyDescent="0.2">
      <c r="A261" t="str">
        <f t="shared" si="8"/>
        <v/>
      </c>
      <c r="B261" s="1" t="str">
        <f t="shared" si="9"/>
        <v>X</v>
      </c>
      <c r="C261" s="47" t="s">
        <v>334</v>
      </c>
      <c r="D261" s="728" t="s">
        <v>1455</v>
      </c>
      <c r="E261" s="289">
        <f t="shared" si="12"/>
        <v>22011.999947684151</v>
      </c>
      <c r="F261" s="289">
        <f t="shared" si="12"/>
        <v>23594.375610351563</v>
      </c>
      <c r="G261" s="289">
        <f t="shared" si="11"/>
        <v>28703.874588012695</v>
      </c>
      <c r="H261" s="289">
        <f t="shared" si="11"/>
        <v>28531.600952148438</v>
      </c>
      <c r="I261" s="289">
        <f t="shared" si="11"/>
        <v>30776.166280110676</v>
      </c>
      <c r="J261" s="289">
        <f t="shared" si="11"/>
        <v>33772.572108677457</v>
      </c>
      <c r="K261" s="289">
        <f t="shared" si="11"/>
        <v>27014.849853515625</v>
      </c>
      <c r="L261" s="289">
        <f t="shared" si="11"/>
        <v>41264.673693426725</v>
      </c>
      <c r="M261" s="289">
        <f t="shared" si="11"/>
        <v>38828.293372844826</v>
      </c>
    </row>
    <row r="262" spans="1:14" hidden="1" x14ac:dyDescent="0.2">
      <c r="A262" t="str">
        <f t="shared" si="8"/>
        <v/>
      </c>
      <c r="B262" s="1" t="str">
        <f t="shared" si="9"/>
        <v>X</v>
      </c>
      <c r="C262" s="47" t="s">
        <v>335</v>
      </c>
      <c r="D262" s="728" t="s">
        <v>1457</v>
      </c>
      <c r="E262" s="289">
        <f t="shared" si="12"/>
        <v>23166.799926757813</v>
      </c>
      <c r="F262" s="289">
        <f t="shared" si="12"/>
        <v>26608.167012532551</v>
      </c>
      <c r="G262" s="289">
        <f t="shared" si="11"/>
        <v>32045.599365234375</v>
      </c>
      <c r="H262" s="289">
        <f t="shared" si="11"/>
        <v>30722.601318359375</v>
      </c>
      <c r="I262" s="289">
        <f t="shared" si="11"/>
        <v>25383.165995279949</v>
      </c>
      <c r="J262" s="289">
        <f t="shared" si="11"/>
        <v>27807.63916015625</v>
      </c>
      <c r="K262" s="289">
        <f t="shared" si="11"/>
        <v>28353.67919921875</v>
      </c>
      <c r="L262" s="289">
        <f t="shared" si="11"/>
        <v>30927.516682942711</v>
      </c>
      <c r="M262" s="289">
        <f t="shared" si="11"/>
        <v>32792.883831521744</v>
      </c>
    </row>
    <row r="263" spans="1:14" hidden="1" x14ac:dyDescent="0.2">
      <c r="A263" t="str">
        <f t="shared" si="8"/>
        <v/>
      </c>
      <c r="B263" s="1" t="str">
        <f t="shared" si="9"/>
        <v>X</v>
      </c>
      <c r="C263" s="47" t="s">
        <v>579</v>
      </c>
      <c r="D263" s="728" t="s">
        <v>1459</v>
      </c>
      <c r="E263" s="289" t="str">
        <f t="shared" si="12"/>
        <v/>
      </c>
      <c r="F263" s="289" t="str">
        <f t="shared" si="12"/>
        <v/>
      </c>
      <c r="G263" s="289" t="str">
        <f t="shared" ref="G263:N272" si="13">IF(G13=0,"",G138/G13*1000)</f>
        <v/>
      </c>
      <c r="H263" s="289" t="str">
        <f t="shared" si="13"/>
        <v/>
      </c>
      <c r="I263" s="289">
        <f t="shared" si="13"/>
        <v>19725.99983215332</v>
      </c>
      <c r="J263" s="289">
        <f t="shared" si="13"/>
        <v>21062.000274658203</v>
      </c>
      <c r="K263" s="289">
        <f t="shared" si="13"/>
        <v>21319.999694824219</v>
      </c>
      <c r="L263" s="289">
        <f t="shared" si="13"/>
        <v>17486.99951171875</v>
      </c>
      <c r="M263" s="289" t="str">
        <f t="shared" si="13"/>
        <v/>
      </c>
    </row>
    <row r="264" spans="1:14" hidden="1" x14ac:dyDescent="0.2">
      <c r="A264" t="str">
        <f t="shared" si="8"/>
        <v/>
      </c>
      <c r="B264" s="1" t="str">
        <f t="shared" si="9"/>
        <v>X</v>
      </c>
      <c r="C264" s="47" t="s">
        <v>580</v>
      </c>
      <c r="D264" s="728" t="s">
        <v>1461</v>
      </c>
      <c r="E264" s="289" t="str">
        <f t="shared" si="12"/>
        <v/>
      </c>
      <c r="F264" s="289" t="str">
        <f t="shared" si="12"/>
        <v/>
      </c>
      <c r="G264" s="289" t="str">
        <f t="shared" si="13"/>
        <v/>
      </c>
      <c r="H264" s="289">
        <f t="shared" si="13"/>
        <v>34888.999938964844</v>
      </c>
      <c r="I264" s="289" t="str">
        <f t="shared" si="13"/>
        <v/>
      </c>
      <c r="J264" s="289" t="str">
        <f t="shared" si="13"/>
        <v/>
      </c>
      <c r="K264" s="289" t="str">
        <f t="shared" si="13"/>
        <v/>
      </c>
      <c r="L264" s="289" t="str">
        <f t="shared" si="13"/>
        <v/>
      </c>
      <c r="M264" s="289" t="str">
        <f t="shared" si="13"/>
        <v/>
      </c>
    </row>
    <row r="265" spans="1:14" hidden="1" x14ac:dyDescent="0.2">
      <c r="A265" t="str">
        <f t="shared" si="8"/>
        <v/>
      </c>
      <c r="B265" s="1" t="str">
        <f t="shared" si="9"/>
        <v>X</v>
      </c>
      <c r="C265" s="47" t="s">
        <v>336</v>
      </c>
      <c r="D265" s="728" t="s">
        <v>1463</v>
      </c>
      <c r="E265" s="289">
        <f t="shared" si="12"/>
        <v>16278.300476074219</v>
      </c>
      <c r="F265" s="289">
        <f t="shared" si="12"/>
        <v>16472.000122070313</v>
      </c>
      <c r="G265" s="289">
        <f t="shared" si="13"/>
        <v>17401.999337332589</v>
      </c>
      <c r="H265" s="289">
        <f t="shared" si="13"/>
        <v>19065.833197699652</v>
      </c>
      <c r="I265" s="289">
        <f t="shared" si="13"/>
        <v>19859.599304199219</v>
      </c>
      <c r="J265" s="289">
        <f t="shared" si="13"/>
        <v>16684.083302815754</v>
      </c>
      <c r="K265" s="289">
        <f t="shared" si="13"/>
        <v>18471.533203125</v>
      </c>
      <c r="L265" s="289">
        <f t="shared" si="13"/>
        <v>19732.705508961397</v>
      </c>
      <c r="M265" s="289">
        <f t="shared" si="13"/>
        <v>20965.389675564234</v>
      </c>
    </row>
    <row r="266" spans="1:14" hidden="1" x14ac:dyDescent="0.2">
      <c r="A266" t="str">
        <f t="shared" si="8"/>
        <v/>
      </c>
      <c r="B266" s="1" t="str">
        <f t="shared" si="9"/>
        <v/>
      </c>
      <c r="C266" s="47" t="s">
        <v>1679</v>
      </c>
      <c r="D266" s="728" t="s">
        <v>1465</v>
      </c>
      <c r="E266" s="289" t="str">
        <f t="shared" si="12"/>
        <v/>
      </c>
      <c r="F266" s="289" t="str">
        <f t="shared" si="12"/>
        <v/>
      </c>
      <c r="G266" s="289" t="str">
        <f t="shared" si="13"/>
        <v/>
      </c>
      <c r="H266" s="289" t="str">
        <f t="shared" si="13"/>
        <v/>
      </c>
      <c r="I266" s="289" t="str">
        <f t="shared" si="13"/>
        <v/>
      </c>
      <c r="J266" s="289" t="str">
        <f t="shared" si="13"/>
        <v/>
      </c>
      <c r="K266" s="289" t="str">
        <f t="shared" si="13"/>
        <v/>
      </c>
      <c r="L266" s="289" t="str">
        <f t="shared" si="13"/>
        <v/>
      </c>
      <c r="M266" s="289" t="str">
        <f t="shared" si="13"/>
        <v/>
      </c>
    </row>
    <row r="267" spans="1:14" hidden="1" x14ac:dyDescent="0.2">
      <c r="A267" t="str">
        <f t="shared" si="8"/>
        <v/>
      </c>
      <c r="B267" s="1" t="str">
        <f t="shared" si="9"/>
        <v>X</v>
      </c>
      <c r="C267" s="47" t="s">
        <v>791</v>
      </c>
      <c r="D267" s="728" t="s">
        <v>1467</v>
      </c>
      <c r="E267" s="289" t="str">
        <f t="shared" si="12"/>
        <v/>
      </c>
      <c r="F267" s="289" t="str">
        <f t="shared" si="12"/>
        <v/>
      </c>
      <c r="G267" s="289" t="str">
        <f t="shared" si="13"/>
        <v/>
      </c>
      <c r="H267" s="289" t="str">
        <f t="shared" si="13"/>
        <v/>
      </c>
      <c r="I267" s="289" t="str">
        <f t="shared" si="13"/>
        <v/>
      </c>
      <c r="J267" s="289">
        <f t="shared" si="13"/>
        <v>25675.249099731445</v>
      </c>
      <c r="K267" s="289">
        <f t="shared" si="13"/>
        <v>12298.000335693359</v>
      </c>
      <c r="L267" s="289">
        <f t="shared" si="13"/>
        <v>13574.400329589844</v>
      </c>
      <c r="M267" s="289" t="str">
        <f t="shared" si="13"/>
        <v/>
      </c>
    </row>
    <row r="268" spans="1:14" x14ac:dyDescent="0.2">
      <c r="A268" t="str">
        <f t="shared" si="8"/>
        <v>Cofog2</v>
      </c>
      <c r="B268" s="1" t="str">
        <f t="shared" si="9"/>
        <v>X</v>
      </c>
      <c r="C268" s="47" t="s">
        <v>693</v>
      </c>
      <c r="D268" s="727" t="s">
        <v>1469</v>
      </c>
      <c r="E268" s="289">
        <f t="shared" si="12"/>
        <v>28656.818736683239</v>
      </c>
      <c r="F268" s="289">
        <f t="shared" si="12"/>
        <v>28365.899658203125</v>
      </c>
      <c r="G268" s="289">
        <f t="shared" si="13"/>
        <v>25037.500381469727</v>
      </c>
      <c r="H268" s="289">
        <f t="shared" si="13"/>
        <v>26293.125152587891</v>
      </c>
      <c r="I268" s="289">
        <f t="shared" si="13"/>
        <v>27464.667426215277</v>
      </c>
      <c r="J268" s="289">
        <f t="shared" si="13"/>
        <v>27143.301391601563</v>
      </c>
      <c r="K268" s="289">
        <f t="shared" si="13"/>
        <v>25572.667439778645</v>
      </c>
      <c r="L268" s="289">
        <f t="shared" si="13"/>
        <v>23733.090487393463</v>
      </c>
      <c r="M268" s="289">
        <f t="shared" si="13"/>
        <v>25377.499389648438</v>
      </c>
      <c r="N268" s="289">
        <f t="shared" si="13"/>
        <v>27375.22210015191</v>
      </c>
    </row>
    <row r="269" spans="1:14" hidden="1" x14ac:dyDescent="0.2">
      <c r="A269" t="str">
        <f t="shared" si="8"/>
        <v/>
      </c>
      <c r="B269" s="1" t="str">
        <f t="shared" si="9"/>
        <v/>
      </c>
      <c r="C269" s="47" t="s">
        <v>1680</v>
      </c>
      <c r="D269" s="728" t="s">
        <v>1471</v>
      </c>
      <c r="E269" s="289" t="str">
        <f t="shared" si="12"/>
        <v/>
      </c>
      <c r="F269" s="289" t="str">
        <f t="shared" si="12"/>
        <v/>
      </c>
      <c r="G269" s="289" t="str">
        <f t="shared" si="13"/>
        <v/>
      </c>
      <c r="H269" s="289" t="str">
        <f t="shared" si="13"/>
        <v/>
      </c>
      <c r="I269" s="289" t="str">
        <f t="shared" si="13"/>
        <v/>
      </c>
      <c r="J269" s="289" t="str">
        <f t="shared" si="13"/>
        <v/>
      </c>
      <c r="K269" s="289" t="str">
        <f t="shared" si="13"/>
        <v/>
      </c>
      <c r="L269" s="289" t="str">
        <f t="shared" si="13"/>
        <v/>
      </c>
      <c r="M269" s="289" t="str">
        <f t="shared" si="13"/>
        <v/>
      </c>
    </row>
    <row r="270" spans="1:14" hidden="1" x14ac:dyDescent="0.2">
      <c r="A270" t="str">
        <f t="shared" si="8"/>
        <v/>
      </c>
      <c r="B270" s="1" t="str">
        <f t="shared" si="9"/>
        <v/>
      </c>
      <c r="C270" s="47" t="s">
        <v>1681</v>
      </c>
      <c r="D270" s="728" t="s">
        <v>1473</v>
      </c>
      <c r="E270" s="289" t="str">
        <f t="shared" si="12"/>
        <v/>
      </c>
      <c r="F270" s="289" t="str">
        <f t="shared" si="12"/>
        <v/>
      </c>
      <c r="G270" s="289" t="str">
        <f t="shared" si="13"/>
        <v/>
      </c>
      <c r="H270" s="289" t="str">
        <f t="shared" si="13"/>
        <v/>
      </c>
      <c r="I270" s="289" t="str">
        <f t="shared" si="13"/>
        <v/>
      </c>
      <c r="J270" s="289" t="str">
        <f t="shared" si="13"/>
        <v/>
      </c>
      <c r="K270" s="289" t="str">
        <f t="shared" si="13"/>
        <v/>
      </c>
      <c r="L270" s="289" t="str">
        <f t="shared" si="13"/>
        <v/>
      </c>
      <c r="M270" s="289" t="str">
        <f t="shared" si="13"/>
        <v/>
      </c>
    </row>
    <row r="271" spans="1:14" hidden="1" x14ac:dyDescent="0.2">
      <c r="A271" t="str">
        <f t="shared" si="8"/>
        <v/>
      </c>
      <c r="B271" s="1" t="str">
        <f t="shared" si="9"/>
        <v/>
      </c>
      <c r="C271" s="47" t="s">
        <v>1682</v>
      </c>
      <c r="D271" s="728" t="s">
        <v>1475</v>
      </c>
      <c r="E271" s="289" t="str">
        <f t="shared" si="12"/>
        <v/>
      </c>
      <c r="F271" s="289" t="str">
        <f t="shared" si="12"/>
        <v/>
      </c>
      <c r="G271" s="289" t="str">
        <f t="shared" si="13"/>
        <v/>
      </c>
      <c r="H271" s="289" t="str">
        <f t="shared" si="13"/>
        <v/>
      </c>
      <c r="I271" s="289" t="str">
        <f t="shared" si="13"/>
        <v/>
      </c>
      <c r="J271" s="289" t="str">
        <f t="shared" si="13"/>
        <v/>
      </c>
      <c r="K271" s="289" t="str">
        <f t="shared" si="13"/>
        <v/>
      </c>
      <c r="L271" s="289" t="str">
        <f t="shared" si="13"/>
        <v/>
      </c>
      <c r="M271" s="289" t="str">
        <f t="shared" si="13"/>
        <v/>
      </c>
    </row>
    <row r="272" spans="1:14" hidden="1" x14ac:dyDescent="0.2">
      <c r="A272" t="str">
        <f t="shared" si="8"/>
        <v/>
      </c>
      <c r="B272" s="1" t="str">
        <f t="shared" si="9"/>
        <v/>
      </c>
      <c r="C272" s="47" t="s">
        <v>1683</v>
      </c>
      <c r="D272" s="728" t="s">
        <v>1477</v>
      </c>
      <c r="E272" s="289" t="str">
        <f t="shared" si="12"/>
        <v/>
      </c>
      <c r="F272" s="289" t="str">
        <f t="shared" si="12"/>
        <v/>
      </c>
      <c r="G272" s="289" t="str">
        <f t="shared" si="13"/>
        <v/>
      </c>
      <c r="H272" s="289" t="str">
        <f t="shared" si="13"/>
        <v/>
      </c>
      <c r="I272" s="289" t="str">
        <f t="shared" si="13"/>
        <v/>
      </c>
      <c r="J272" s="289" t="str">
        <f t="shared" si="13"/>
        <v/>
      </c>
      <c r="K272" s="289" t="str">
        <f t="shared" si="13"/>
        <v/>
      </c>
      <c r="L272" s="289" t="str">
        <f t="shared" si="13"/>
        <v/>
      </c>
      <c r="M272" s="289" t="str">
        <f t="shared" si="13"/>
        <v/>
      </c>
    </row>
    <row r="273" spans="1:14" hidden="1" x14ac:dyDescent="0.2">
      <c r="A273" t="str">
        <f t="shared" si="8"/>
        <v/>
      </c>
      <c r="B273" s="1" t="str">
        <f t="shared" si="9"/>
        <v>X</v>
      </c>
      <c r="C273" s="47" t="s">
        <v>337</v>
      </c>
      <c r="D273" s="728" t="s">
        <v>1479</v>
      </c>
      <c r="E273" s="289">
        <f t="shared" si="12"/>
        <v>28656.818736683239</v>
      </c>
      <c r="F273" s="289">
        <f t="shared" si="12"/>
        <v>28365.899658203125</v>
      </c>
      <c r="G273" s="289">
        <f t="shared" ref="G273:N282" si="14">IF(G23=0,"",G148/G23*1000)</f>
        <v>25037.500381469727</v>
      </c>
      <c r="H273" s="289">
        <f t="shared" si="14"/>
        <v>26293.125152587891</v>
      </c>
      <c r="I273" s="289">
        <f t="shared" si="14"/>
        <v>27464.667426215277</v>
      </c>
      <c r="J273" s="289">
        <f t="shared" si="14"/>
        <v>27143.301391601563</v>
      </c>
      <c r="K273" s="289">
        <f t="shared" si="14"/>
        <v>25572.667439778645</v>
      </c>
      <c r="L273" s="289">
        <f t="shared" si="14"/>
        <v>23733.090487393463</v>
      </c>
      <c r="M273" s="289">
        <f t="shared" si="14"/>
        <v>25377.499389648438</v>
      </c>
    </row>
    <row r="274" spans="1:14" x14ac:dyDescent="0.2">
      <c r="A274" t="str">
        <f t="shared" si="8"/>
        <v>Cofog2</v>
      </c>
      <c r="B274" s="1" t="str">
        <f t="shared" si="9"/>
        <v>X</v>
      </c>
      <c r="C274" s="47" t="s">
        <v>694</v>
      </c>
      <c r="D274" s="727" t="s">
        <v>1481</v>
      </c>
      <c r="E274" s="289">
        <f t="shared" ref="E274:F293" si="15">IF(E24=0,"",E149/E24*1000)</f>
        <v>22175.019148284315</v>
      </c>
      <c r="F274" s="289">
        <f t="shared" si="15"/>
        <v>22455.687062620655</v>
      </c>
      <c r="G274" s="289">
        <f t="shared" si="14"/>
        <v>22820.359814074614</v>
      </c>
      <c r="H274" s="289">
        <f t="shared" si="14"/>
        <v>22849.836349487305</v>
      </c>
      <c r="I274" s="289">
        <f t="shared" si="14"/>
        <v>23751.732494212964</v>
      </c>
      <c r="J274" s="289">
        <f t="shared" si="14"/>
        <v>25644.03545673077</v>
      </c>
      <c r="K274" s="289">
        <f t="shared" si="14"/>
        <v>29227.979845573929</v>
      </c>
      <c r="L274" s="289">
        <f t="shared" si="14"/>
        <v>29362.231246824187</v>
      </c>
      <c r="M274" s="289">
        <f t="shared" si="14"/>
        <v>31422.385645276714</v>
      </c>
      <c r="N274" s="289">
        <f t="shared" si="14"/>
        <v>29334.117542613636</v>
      </c>
    </row>
    <row r="275" spans="1:14" hidden="1" x14ac:dyDescent="0.2">
      <c r="A275" t="str">
        <f t="shared" si="8"/>
        <v/>
      </c>
      <c r="B275" s="1" t="str">
        <f t="shared" si="9"/>
        <v>X</v>
      </c>
      <c r="C275" s="47" t="s">
        <v>338</v>
      </c>
      <c r="D275" s="728" t="s">
        <v>1483</v>
      </c>
      <c r="E275" s="289">
        <f t="shared" si="15"/>
        <v>19096.19140625</v>
      </c>
      <c r="F275" s="289">
        <f t="shared" si="15"/>
        <v>18374.700927734375</v>
      </c>
      <c r="G275" s="289">
        <f t="shared" si="14"/>
        <v>17751.203536987305</v>
      </c>
      <c r="H275" s="289">
        <f t="shared" si="14"/>
        <v>18047.365218874009</v>
      </c>
      <c r="I275" s="289">
        <f t="shared" si="14"/>
        <v>19310.147372159088</v>
      </c>
      <c r="J275" s="289">
        <f t="shared" si="14"/>
        <v>20076.606125128073</v>
      </c>
      <c r="K275" s="289">
        <f t="shared" si="14"/>
        <v>24236.499417212701</v>
      </c>
      <c r="L275" s="289">
        <f t="shared" si="14"/>
        <v>26311.10061424366</v>
      </c>
      <c r="M275" s="289">
        <f t="shared" si="14"/>
        <v>28545.834894049658</v>
      </c>
    </row>
    <row r="276" spans="1:14" hidden="1" x14ac:dyDescent="0.2">
      <c r="A276" t="str">
        <f t="shared" si="8"/>
        <v/>
      </c>
      <c r="B276" s="1" t="str">
        <f t="shared" si="9"/>
        <v>X</v>
      </c>
      <c r="C276" s="47" t="s">
        <v>339</v>
      </c>
      <c r="D276" s="728" t="s">
        <v>1485</v>
      </c>
      <c r="E276" s="289">
        <f t="shared" si="15"/>
        <v>17830.2001953125</v>
      </c>
      <c r="F276" s="289">
        <f t="shared" si="15"/>
        <v>15724.499172634549</v>
      </c>
      <c r="G276" s="289">
        <f t="shared" si="14"/>
        <v>16652.124404907227</v>
      </c>
      <c r="H276" s="289">
        <f t="shared" si="14"/>
        <v>17342.529296875</v>
      </c>
      <c r="I276" s="289">
        <f t="shared" si="14"/>
        <v>16463.824103860294</v>
      </c>
      <c r="J276" s="289">
        <f t="shared" si="14"/>
        <v>17478.38846842448</v>
      </c>
      <c r="K276" s="289">
        <f t="shared" si="14"/>
        <v>23613.813400268555</v>
      </c>
      <c r="L276" s="289">
        <f t="shared" si="14"/>
        <v>23185.299682617188</v>
      </c>
      <c r="M276" s="289">
        <f t="shared" si="14"/>
        <v>26894.545121626423</v>
      </c>
    </row>
    <row r="277" spans="1:14" hidden="1" x14ac:dyDescent="0.2">
      <c r="A277" t="str">
        <f t="shared" si="8"/>
        <v/>
      </c>
      <c r="B277" s="1" t="str">
        <f t="shared" si="9"/>
        <v>X</v>
      </c>
      <c r="C277" s="47" t="s">
        <v>340</v>
      </c>
      <c r="D277" s="728" t="s">
        <v>1487</v>
      </c>
      <c r="E277" s="289">
        <f t="shared" si="15"/>
        <v>26250.486585828996</v>
      </c>
      <c r="F277" s="289">
        <f t="shared" si="15"/>
        <v>27046.21003803454</v>
      </c>
      <c r="G277" s="289">
        <f t="shared" si="14"/>
        <v>27640.68094889323</v>
      </c>
      <c r="H277" s="289">
        <f t="shared" si="14"/>
        <v>28047.70615521599</v>
      </c>
      <c r="I277" s="289">
        <f t="shared" si="14"/>
        <v>29063.450025475544</v>
      </c>
      <c r="J277" s="289">
        <f t="shared" si="14"/>
        <v>27446.160429267471</v>
      </c>
      <c r="K277" s="289">
        <f t="shared" si="14"/>
        <v>29758.581674227153</v>
      </c>
      <c r="L277" s="289">
        <f t="shared" si="14"/>
        <v>32531.27768605026</v>
      </c>
      <c r="M277" s="289">
        <f t="shared" si="14"/>
        <v>33134.258005878713</v>
      </c>
    </row>
    <row r="278" spans="1:14" hidden="1" x14ac:dyDescent="0.2">
      <c r="A278" t="str">
        <f t="shared" si="8"/>
        <v/>
      </c>
      <c r="B278" s="1" t="str">
        <f t="shared" si="9"/>
        <v>X</v>
      </c>
      <c r="C278" s="47" t="s">
        <v>341</v>
      </c>
      <c r="D278" s="728" t="s">
        <v>1489</v>
      </c>
      <c r="E278" s="289">
        <f t="shared" si="15"/>
        <v>18156.285967145646</v>
      </c>
      <c r="F278" s="289">
        <f t="shared" si="15"/>
        <v>18410.749435424805</v>
      </c>
      <c r="G278" s="289">
        <f t="shared" si="14"/>
        <v>17204.313278198242</v>
      </c>
      <c r="H278" s="289">
        <f t="shared" si="14"/>
        <v>18195.529713350184</v>
      </c>
      <c r="I278" s="289">
        <f t="shared" si="14"/>
        <v>17265.332903180803</v>
      </c>
      <c r="J278" s="289">
        <f t="shared" si="14"/>
        <v>18608.571370442707</v>
      </c>
      <c r="K278" s="289">
        <f t="shared" si="14"/>
        <v>22715.63078227796</v>
      </c>
      <c r="L278" s="289">
        <f t="shared" si="14"/>
        <v>25345.10562294408</v>
      </c>
      <c r="M278" s="289">
        <f t="shared" si="14"/>
        <v>29673.9013671875</v>
      </c>
    </row>
    <row r="279" spans="1:14" hidden="1" x14ac:dyDescent="0.2">
      <c r="A279" t="str">
        <f t="shared" si="8"/>
        <v/>
      </c>
      <c r="B279" s="1" t="str">
        <f t="shared" si="9"/>
        <v>X</v>
      </c>
      <c r="C279" s="47" t="s">
        <v>342</v>
      </c>
      <c r="D279" s="728" t="s">
        <v>1491</v>
      </c>
      <c r="E279" s="289">
        <f t="shared" si="15"/>
        <v>24567.799377441406</v>
      </c>
      <c r="F279" s="289">
        <f t="shared" si="15"/>
        <v>19008.499145507813</v>
      </c>
      <c r="G279" s="289">
        <f t="shared" si="14"/>
        <v>28808.334350585938</v>
      </c>
      <c r="H279" s="289">
        <f t="shared" si="14"/>
        <v>25745.000839233398</v>
      </c>
      <c r="I279" s="289">
        <f t="shared" si="14"/>
        <v>44626.499176025391</v>
      </c>
      <c r="J279" s="289">
        <f t="shared" si="14"/>
        <v>43171.000162760414</v>
      </c>
      <c r="K279" s="289">
        <f t="shared" si="14"/>
        <v>48687.999725341797</v>
      </c>
      <c r="L279" s="289">
        <f t="shared" si="14"/>
        <v>40232.833862304688</v>
      </c>
      <c r="M279" s="289">
        <f t="shared" si="14"/>
        <v>40599.833170572914</v>
      </c>
    </row>
    <row r="280" spans="1:14" hidden="1" x14ac:dyDescent="0.2">
      <c r="A280" t="str">
        <f t="shared" si="8"/>
        <v/>
      </c>
      <c r="B280" s="1" t="str">
        <f t="shared" si="9"/>
        <v>X</v>
      </c>
      <c r="C280" s="47" t="s">
        <v>343</v>
      </c>
      <c r="D280" s="728" t="s">
        <v>1493</v>
      </c>
      <c r="E280" s="289">
        <f t="shared" si="15"/>
        <v>22553.5888671875</v>
      </c>
      <c r="F280" s="289">
        <f t="shared" si="15"/>
        <v>23580.952722886028</v>
      </c>
      <c r="G280" s="289">
        <f t="shared" si="14"/>
        <v>24520.909101113506</v>
      </c>
      <c r="H280" s="289">
        <f t="shared" si="14"/>
        <v>23885.489908854164</v>
      </c>
      <c r="I280" s="289">
        <f t="shared" si="14"/>
        <v>27076.548119113872</v>
      </c>
      <c r="J280" s="289">
        <f t="shared" si="14"/>
        <v>31621.213942307691</v>
      </c>
      <c r="K280" s="289">
        <f t="shared" si="14"/>
        <v>35511.269221230155</v>
      </c>
      <c r="L280" s="289">
        <f t="shared" si="14"/>
        <v>29595.777723524308</v>
      </c>
      <c r="M280" s="289">
        <f t="shared" si="14"/>
        <v>33500.023818597561</v>
      </c>
    </row>
    <row r="281" spans="1:14" x14ac:dyDescent="0.2">
      <c r="A281" t="str">
        <f t="shared" si="8"/>
        <v>Cofog2</v>
      </c>
      <c r="B281" s="1" t="str">
        <f t="shared" si="9"/>
        <v>X</v>
      </c>
      <c r="C281" s="47" t="s">
        <v>695</v>
      </c>
      <c r="D281" s="727" t="s">
        <v>1495</v>
      </c>
      <c r="E281" s="289">
        <f t="shared" si="15"/>
        <v>13849.361729964114</v>
      </c>
      <c r="F281" s="289">
        <f t="shared" si="15"/>
        <v>14806.796781772076</v>
      </c>
      <c r="G281" s="289">
        <f t="shared" si="14"/>
        <v>15480.766277641278</v>
      </c>
      <c r="H281" s="289">
        <f t="shared" si="14"/>
        <v>16691.266209946065</v>
      </c>
      <c r="I281" s="289">
        <f t="shared" si="14"/>
        <v>16920.349273301123</v>
      </c>
      <c r="J281" s="289">
        <f t="shared" si="14"/>
        <v>17147.808981315276</v>
      </c>
      <c r="K281" s="289">
        <f t="shared" si="14"/>
        <v>18610.677512780341</v>
      </c>
      <c r="L281" s="289">
        <f t="shared" si="14"/>
        <v>19961.697960434172</v>
      </c>
      <c r="M281" s="289">
        <f t="shared" si="14"/>
        <v>20298.856268011528</v>
      </c>
      <c r="N281" s="289">
        <f t="shared" si="14"/>
        <v>20825.837716043996</v>
      </c>
    </row>
    <row r="282" spans="1:14" hidden="1" x14ac:dyDescent="0.2">
      <c r="A282" t="str">
        <f t="shared" si="8"/>
        <v/>
      </c>
      <c r="B282" s="1" t="str">
        <f t="shared" si="9"/>
        <v>X</v>
      </c>
      <c r="C282" s="47" t="s">
        <v>344</v>
      </c>
      <c r="D282" s="728" t="s">
        <v>1497</v>
      </c>
      <c r="E282" s="289">
        <f t="shared" si="15"/>
        <v>15793.5422261556</v>
      </c>
      <c r="F282" s="289">
        <f t="shared" si="15"/>
        <v>16797.032895295517</v>
      </c>
      <c r="G282" s="289">
        <f t="shared" si="14"/>
        <v>16914.741785386032</v>
      </c>
      <c r="H282" s="289">
        <f t="shared" si="14"/>
        <v>18603.372263353926</v>
      </c>
      <c r="I282" s="289">
        <f t="shared" si="14"/>
        <v>20056.945130065247</v>
      </c>
      <c r="J282" s="289">
        <f t="shared" si="14"/>
        <v>27068.321966355845</v>
      </c>
      <c r="K282" s="289">
        <f t="shared" si="14"/>
        <v>31298.231858473555</v>
      </c>
      <c r="L282" s="289">
        <f t="shared" si="14"/>
        <v>31065.237862723214</v>
      </c>
      <c r="M282" s="289">
        <f t="shared" si="14"/>
        <v>34881.948852539063</v>
      </c>
    </row>
    <row r="283" spans="1:14" hidden="1" x14ac:dyDescent="0.2">
      <c r="A283" t="str">
        <f t="shared" si="8"/>
        <v/>
      </c>
      <c r="B283" s="1" t="str">
        <f t="shared" si="9"/>
        <v>X</v>
      </c>
      <c r="C283" s="47" t="s">
        <v>345</v>
      </c>
      <c r="D283" s="728" t="s">
        <v>1499</v>
      </c>
      <c r="E283" s="289">
        <f t="shared" si="15"/>
        <v>13008.764827952666</v>
      </c>
      <c r="F283" s="289">
        <f t="shared" si="15"/>
        <v>13002.312660217285</v>
      </c>
      <c r="G283" s="289">
        <f t="shared" ref="G283:M292" si="16">IF(G33=0,"",G158/G33*1000)</f>
        <v>14798.642839704242</v>
      </c>
      <c r="H283" s="289">
        <f t="shared" si="16"/>
        <v>15696.461604191707</v>
      </c>
      <c r="I283" s="289">
        <f t="shared" si="16"/>
        <v>14591.999816894531</v>
      </c>
      <c r="J283" s="289">
        <f t="shared" si="16"/>
        <v>13764.667087131076</v>
      </c>
      <c r="K283" s="289">
        <f t="shared" si="16"/>
        <v>14406.500498453775</v>
      </c>
      <c r="L283" s="289" t="str">
        <f t="shared" si="16"/>
        <v/>
      </c>
      <c r="M283" s="289" t="str">
        <f t="shared" si="16"/>
        <v/>
      </c>
    </row>
    <row r="284" spans="1:14" hidden="1" x14ac:dyDescent="0.2">
      <c r="A284" t="str">
        <f t="shared" si="8"/>
        <v/>
      </c>
      <c r="B284" s="1" t="str">
        <f t="shared" si="9"/>
        <v>X</v>
      </c>
      <c r="C284" s="47" t="s">
        <v>346</v>
      </c>
      <c r="D284" s="728" t="s">
        <v>1501</v>
      </c>
      <c r="E284" s="289">
        <f t="shared" si="15"/>
        <v>21267.591688368058</v>
      </c>
      <c r="F284" s="289">
        <f t="shared" si="15"/>
        <v>22652.676490045364</v>
      </c>
      <c r="G284" s="289">
        <f t="shared" si="16"/>
        <v>24818.233235677086</v>
      </c>
      <c r="H284" s="289">
        <f t="shared" si="16"/>
        <v>25022.448309536638</v>
      </c>
      <c r="I284" s="289">
        <f t="shared" si="16"/>
        <v>26389.516522807458</v>
      </c>
      <c r="J284" s="289">
        <f t="shared" si="16"/>
        <v>25710.417991460756</v>
      </c>
      <c r="K284" s="289">
        <f t="shared" si="16"/>
        <v>27061.112837357952</v>
      </c>
      <c r="L284" s="289">
        <f t="shared" si="16"/>
        <v>27749.888780381945</v>
      </c>
      <c r="M284" s="289">
        <f t="shared" si="16"/>
        <v>26895.97900390625</v>
      </c>
    </row>
    <row r="285" spans="1:14" hidden="1" x14ac:dyDescent="0.2">
      <c r="A285" t="str">
        <f t="shared" si="8"/>
        <v/>
      </c>
      <c r="B285" s="1" t="str">
        <f t="shared" si="9"/>
        <v>X</v>
      </c>
      <c r="C285" s="47" t="s">
        <v>347</v>
      </c>
      <c r="D285" s="728" t="s">
        <v>1503</v>
      </c>
      <c r="E285" s="289">
        <f t="shared" si="15"/>
        <v>13731.166839599609</v>
      </c>
      <c r="F285" s="289">
        <f t="shared" si="15"/>
        <v>13501.199340820313</v>
      </c>
      <c r="G285" s="289">
        <f t="shared" si="16"/>
        <v>12562.833150227865</v>
      </c>
      <c r="H285" s="289">
        <f t="shared" si="16"/>
        <v>13438.332875569662</v>
      </c>
      <c r="I285" s="289">
        <f t="shared" si="16"/>
        <v>14269.749641418457</v>
      </c>
      <c r="J285" s="289" t="str">
        <f t="shared" si="16"/>
        <v/>
      </c>
      <c r="K285" s="289" t="str">
        <f t="shared" si="16"/>
        <v/>
      </c>
      <c r="L285" s="289" t="str">
        <f t="shared" si="16"/>
        <v/>
      </c>
      <c r="M285" s="289" t="str">
        <f t="shared" si="16"/>
        <v/>
      </c>
    </row>
    <row r="286" spans="1:14" hidden="1" x14ac:dyDescent="0.2">
      <c r="A286" t="str">
        <f t="shared" si="8"/>
        <v/>
      </c>
      <c r="B286" s="1" t="str">
        <f t="shared" si="9"/>
        <v>X</v>
      </c>
      <c r="C286" s="47" t="s">
        <v>348</v>
      </c>
      <c r="D286" s="728" t="s">
        <v>1505</v>
      </c>
      <c r="E286" s="289">
        <f t="shared" si="15"/>
        <v>13072.087904986214</v>
      </c>
      <c r="F286" s="289">
        <f t="shared" si="15"/>
        <v>13540.353214039522</v>
      </c>
      <c r="G286" s="289">
        <f t="shared" si="16"/>
        <v>14158.757990056818</v>
      </c>
      <c r="H286" s="289">
        <f t="shared" si="16"/>
        <v>14929.299926757813</v>
      </c>
      <c r="I286" s="289">
        <f t="shared" si="16"/>
        <v>15000.848943536932</v>
      </c>
      <c r="J286" s="289">
        <f t="shared" si="16"/>
        <v>13496.228899274554</v>
      </c>
      <c r="K286" s="289">
        <f t="shared" si="16"/>
        <v>14480.297191722973</v>
      </c>
      <c r="L286" s="289">
        <f t="shared" si="16"/>
        <v>14777.60009765625</v>
      </c>
      <c r="M286" s="289">
        <f t="shared" si="16"/>
        <v>16339.69763553504</v>
      </c>
    </row>
    <row r="287" spans="1:14" hidden="1" x14ac:dyDescent="0.2">
      <c r="A287" t="str">
        <f t="shared" si="8"/>
        <v/>
      </c>
      <c r="B287" s="1" t="str">
        <f t="shared" si="9"/>
        <v/>
      </c>
      <c r="C287" s="47" t="s">
        <v>1684</v>
      </c>
      <c r="D287" s="728" t="s">
        <v>1507</v>
      </c>
      <c r="E287" s="289" t="str">
        <f t="shared" si="15"/>
        <v/>
      </c>
      <c r="F287" s="289" t="str">
        <f t="shared" si="15"/>
        <v/>
      </c>
      <c r="G287" s="289" t="str">
        <f t="shared" si="16"/>
        <v/>
      </c>
      <c r="H287" s="289" t="str">
        <f t="shared" si="16"/>
        <v/>
      </c>
      <c r="I287" s="289" t="str">
        <f t="shared" si="16"/>
        <v/>
      </c>
      <c r="J287" s="289" t="str">
        <f t="shared" si="16"/>
        <v/>
      </c>
      <c r="K287" s="289" t="str">
        <f t="shared" si="16"/>
        <v/>
      </c>
      <c r="L287" s="289" t="str">
        <f t="shared" si="16"/>
        <v/>
      </c>
      <c r="M287" s="289" t="str">
        <f t="shared" si="16"/>
        <v/>
      </c>
    </row>
    <row r="288" spans="1:14" hidden="1" x14ac:dyDescent="0.2">
      <c r="A288" t="str">
        <f t="shared" si="8"/>
        <v/>
      </c>
      <c r="B288" s="1" t="str">
        <f t="shared" si="9"/>
        <v/>
      </c>
      <c r="C288" s="47" t="s">
        <v>1685</v>
      </c>
      <c r="D288" s="728" t="s">
        <v>1509</v>
      </c>
      <c r="E288" s="289" t="str">
        <f t="shared" si="15"/>
        <v/>
      </c>
      <c r="F288" s="289" t="str">
        <f t="shared" si="15"/>
        <v/>
      </c>
      <c r="G288" s="289" t="str">
        <f t="shared" si="16"/>
        <v/>
      </c>
      <c r="H288" s="289" t="str">
        <f t="shared" si="16"/>
        <v/>
      </c>
      <c r="I288" s="289" t="str">
        <f t="shared" si="16"/>
        <v/>
      </c>
      <c r="J288" s="289" t="str">
        <f t="shared" si="16"/>
        <v/>
      </c>
      <c r="K288" s="289" t="str">
        <f t="shared" si="16"/>
        <v/>
      </c>
      <c r="L288" s="289" t="str">
        <f t="shared" si="16"/>
        <v/>
      </c>
      <c r="M288" s="289" t="str">
        <f t="shared" si="16"/>
        <v/>
      </c>
    </row>
    <row r="289" spans="1:13" hidden="1" x14ac:dyDescent="0.2">
      <c r="A289" t="str">
        <f t="shared" si="8"/>
        <v/>
      </c>
      <c r="B289" s="1" t="str">
        <f t="shared" si="9"/>
        <v/>
      </c>
      <c r="C289" s="47" t="s">
        <v>1686</v>
      </c>
      <c r="D289" s="728" t="s">
        <v>1511</v>
      </c>
      <c r="E289" s="289" t="str">
        <f t="shared" si="15"/>
        <v/>
      </c>
      <c r="F289" s="289" t="str">
        <f t="shared" si="15"/>
        <v/>
      </c>
      <c r="G289" s="289" t="str">
        <f t="shared" si="16"/>
        <v/>
      </c>
      <c r="H289" s="289" t="str">
        <f t="shared" si="16"/>
        <v/>
      </c>
      <c r="I289" s="289" t="str">
        <f t="shared" si="16"/>
        <v/>
      </c>
      <c r="J289" s="289" t="str">
        <f t="shared" si="16"/>
        <v/>
      </c>
      <c r="K289" s="289" t="str">
        <f t="shared" si="16"/>
        <v/>
      </c>
      <c r="L289" s="289" t="str">
        <f t="shared" si="16"/>
        <v/>
      </c>
      <c r="M289" s="289" t="str">
        <f t="shared" si="16"/>
        <v/>
      </c>
    </row>
    <row r="290" spans="1:13" hidden="1" x14ac:dyDescent="0.2">
      <c r="A290" t="str">
        <f t="shared" si="8"/>
        <v/>
      </c>
      <c r="B290" s="1" t="str">
        <f t="shared" si="9"/>
        <v/>
      </c>
      <c r="C290" s="47" t="s">
        <v>1687</v>
      </c>
      <c r="D290" s="728" t="s">
        <v>1513</v>
      </c>
      <c r="E290" s="289" t="str">
        <f t="shared" si="15"/>
        <v/>
      </c>
      <c r="F290" s="289" t="str">
        <f t="shared" si="15"/>
        <v/>
      </c>
      <c r="G290" s="289" t="str">
        <f t="shared" si="16"/>
        <v/>
      </c>
      <c r="H290" s="289" t="str">
        <f t="shared" si="16"/>
        <v/>
      </c>
      <c r="I290" s="289" t="str">
        <f t="shared" si="16"/>
        <v/>
      </c>
      <c r="J290" s="289" t="str">
        <f t="shared" si="16"/>
        <v/>
      </c>
      <c r="K290" s="289" t="str">
        <f t="shared" si="16"/>
        <v/>
      </c>
      <c r="L290" s="289" t="str">
        <f t="shared" si="16"/>
        <v/>
      </c>
      <c r="M290" s="289" t="str">
        <f t="shared" si="16"/>
        <v/>
      </c>
    </row>
    <row r="291" spans="1:13" hidden="1" x14ac:dyDescent="0.2">
      <c r="A291" t="str">
        <f t="shared" si="8"/>
        <v/>
      </c>
      <c r="B291" s="1" t="str">
        <f t="shared" si="9"/>
        <v/>
      </c>
      <c r="C291" s="47" t="s">
        <v>1688</v>
      </c>
      <c r="D291" s="728" t="s">
        <v>1515</v>
      </c>
      <c r="E291" s="289" t="str">
        <f t="shared" si="15"/>
        <v/>
      </c>
      <c r="F291" s="289" t="str">
        <f t="shared" si="15"/>
        <v/>
      </c>
      <c r="G291" s="289" t="str">
        <f t="shared" si="16"/>
        <v/>
      </c>
      <c r="H291" s="289" t="str">
        <f t="shared" si="16"/>
        <v/>
      </c>
      <c r="I291" s="289" t="str">
        <f t="shared" si="16"/>
        <v/>
      </c>
      <c r="J291" s="289" t="str">
        <f t="shared" si="16"/>
        <v/>
      </c>
      <c r="K291" s="289" t="str">
        <f t="shared" si="16"/>
        <v/>
      </c>
      <c r="L291" s="289" t="str">
        <f t="shared" si="16"/>
        <v/>
      </c>
      <c r="M291" s="289" t="str">
        <f t="shared" si="16"/>
        <v/>
      </c>
    </row>
    <row r="292" spans="1:13" hidden="1" x14ac:dyDescent="0.2">
      <c r="A292" t="str">
        <f t="shared" si="8"/>
        <v/>
      </c>
      <c r="B292" s="1" t="str">
        <f t="shared" si="9"/>
        <v>X</v>
      </c>
      <c r="C292" s="47" t="s">
        <v>349</v>
      </c>
      <c r="D292" s="728" t="s">
        <v>1517</v>
      </c>
      <c r="E292" s="289">
        <f t="shared" si="15"/>
        <v>17916.000366210938</v>
      </c>
      <c r="F292" s="289">
        <f t="shared" si="15"/>
        <v>21656.499862670898</v>
      </c>
      <c r="G292" s="289">
        <f t="shared" si="16"/>
        <v>19103.000640869141</v>
      </c>
      <c r="H292" s="289">
        <f t="shared" si="16"/>
        <v>21232.999801635742</v>
      </c>
      <c r="I292" s="289" t="str">
        <f t="shared" si="16"/>
        <v/>
      </c>
      <c r="J292" s="289" t="str">
        <f t="shared" si="16"/>
        <v/>
      </c>
      <c r="K292" s="289">
        <f t="shared" si="16"/>
        <v>24704.000473022461</v>
      </c>
      <c r="L292" s="289">
        <f t="shared" si="16"/>
        <v>30420.499801635742</v>
      </c>
      <c r="M292" s="289">
        <f t="shared" si="16"/>
        <v>20686.750411987305</v>
      </c>
    </row>
    <row r="293" spans="1:13" hidden="1" x14ac:dyDescent="0.2">
      <c r="A293" t="str">
        <f t="shared" si="8"/>
        <v/>
      </c>
      <c r="B293" s="1" t="str">
        <f t="shared" si="9"/>
        <v/>
      </c>
      <c r="C293" s="47" t="s">
        <v>1689</v>
      </c>
      <c r="D293" s="728" t="s">
        <v>1519</v>
      </c>
      <c r="E293" s="289" t="str">
        <f t="shared" si="15"/>
        <v/>
      </c>
      <c r="F293" s="289" t="str">
        <f t="shared" si="15"/>
        <v/>
      </c>
      <c r="G293" s="289" t="str">
        <f t="shared" ref="G293:M302" si="17">IF(G43=0,"",G168/G43*1000)</f>
        <v/>
      </c>
      <c r="H293" s="289" t="str">
        <f t="shared" si="17"/>
        <v/>
      </c>
      <c r="I293" s="289" t="str">
        <f t="shared" si="17"/>
        <v/>
      </c>
      <c r="J293" s="289" t="str">
        <f t="shared" si="17"/>
        <v/>
      </c>
      <c r="K293" s="289" t="str">
        <f t="shared" si="17"/>
        <v/>
      </c>
      <c r="L293" s="289" t="str">
        <f t="shared" si="17"/>
        <v/>
      </c>
      <c r="M293" s="289" t="str">
        <f t="shared" si="17"/>
        <v/>
      </c>
    </row>
    <row r="294" spans="1:13" hidden="1" x14ac:dyDescent="0.2">
      <c r="A294" t="str">
        <f t="shared" si="8"/>
        <v/>
      </c>
      <c r="B294" s="1" t="str">
        <f t="shared" si="9"/>
        <v/>
      </c>
      <c r="C294" s="47" t="s">
        <v>1690</v>
      </c>
      <c r="D294" s="728" t="s">
        <v>1521</v>
      </c>
      <c r="E294" s="289" t="str">
        <f t="shared" ref="E294:F313" si="18">IF(E44=0,"",E169/E44*1000)</f>
        <v/>
      </c>
      <c r="F294" s="289" t="str">
        <f t="shared" si="18"/>
        <v/>
      </c>
      <c r="G294" s="289" t="str">
        <f t="shared" si="17"/>
        <v/>
      </c>
      <c r="H294" s="289" t="str">
        <f t="shared" si="17"/>
        <v/>
      </c>
      <c r="I294" s="289" t="str">
        <f t="shared" si="17"/>
        <v/>
      </c>
      <c r="J294" s="289" t="str">
        <f t="shared" si="17"/>
        <v/>
      </c>
      <c r="K294" s="289" t="str">
        <f t="shared" si="17"/>
        <v/>
      </c>
      <c r="L294" s="289" t="str">
        <f t="shared" si="17"/>
        <v/>
      </c>
      <c r="M294" s="289" t="str">
        <f t="shared" si="17"/>
        <v/>
      </c>
    </row>
    <row r="295" spans="1:13" hidden="1" x14ac:dyDescent="0.2">
      <c r="A295" t="str">
        <f t="shared" si="8"/>
        <v/>
      </c>
      <c r="B295" s="1" t="str">
        <f t="shared" si="9"/>
        <v>X</v>
      </c>
      <c r="C295" s="47" t="s">
        <v>350</v>
      </c>
      <c r="D295" s="728" t="s">
        <v>1523</v>
      </c>
      <c r="E295" s="289">
        <f t="shared" si="18"/>
        <v>11636.08009227808</v>
      </c>
      <c r="F295" s="289">
        <f t="shared" si="18"/>
        <v>12073.744725136861</v>
      </c>
      <c r="G295" s="289">
        <f t="shared" si="17"/>
        <v>12974.399594907407</v>
      </c>
      <c r="H295" s="289">
        <f t="shared" si="17"/>
        <v>14139.226913452148</v>
      </c>
      <c r="I295" s="289">
        <f t="shared" si="17"/>
        <v>13752.072241998487</v>
      </c>
      <c r="J295" s="289">
        <f t="shared" si="17"/>
        <v>14244.630491578733</v>
      </c>
      <c r="K295" s="289">
        <f t="shared" si="17"/>
        <v>15456.331164631623</v>
      </c>
      <c r="L295" s="289">
        <f t="shared" si="17"/>
        <v>17036.924164870692</v>
      </c>
      <c r="M295" s="289">
        <f t="shared" si="17"/>
        <v>16775.849535949248</v>
      </c>
    </row>
    <row r="296" spans="1:13" hidden="1" x14ac:dyDescent="0.2">
      <c r="A296" t="str">
        <f t="shared" si="8"/>
        <v/>
      </c>
      <c r="B296" s="1" t="str">
        <f t="shared" si="9"/>
        <v>X</v>
      </c>
      <c r="C296" s="47" t="s">
        <v>351</v>
      </c>
      <c r="D296" s="728" t="s">
        <v>1525</v>
      </c>
      <c r="E296" s="289">
        <f t="shared" si="18"/>
        <v>14726.999918619791</v>
      </c>
      <c r="F296" s="289">
        <f t="shared" si="18"/>
        <v>15389.333089192709</v>
      </c>
      <c r="G296" s="289">
        <f t="shared" si="17"/>
        <v>15921.99961344401</v>
      </c>
      <c r="H296" s="289">
        <f t="shared" si="17"/>
        <v>19976.666768391926</v>
      </c>
      <c r="I296" s="289">
        <f t="shared" si="17"/>
        <v>20141.750335693359</v>
      </c>
      <c r="J296" s="289">
        <f t="shared" si="17"/>
        <v>20924.49951171875</v>
      </c>
      <c r="K296" s="289">
        <f t="shared" si="17"/>
        <v>23007.24983215332</v>
      </c>
      <c r="L296" s="289">
        <f t="shared" si="17"/>
        <v>28241.99930826823</v>
      </c>
      <c r="M296" s="289">
        <f t="shared" si="17"/>
        <v>25361.000061035156</v>
      </c>
    </row>
    <row r="297" spans="1:13" hidden="1" x14ac:dyDescent="0.2">
      <c r="A297" t="str">
        <f t="shared" si="8"/>
        <v/>
      </c>
      <c r="B297" s="1" t="str">
        <f t="shared" si="9"/>
        <v>X</v>
      </c>
      <c r="C297" s="47" t="s">
        <v>352</v>
      </c>
      <c r="D297" s="728" t="s">
        <v>1527</v>
      </c>
      <c r="E297" s="289">
        <f t="shared" si="18"/>
        <v>23378.999710083008</v>
      </c>
      <c r="F297" s="289">
        <f t="shared" si="18"/>
        <v>25216.999053955078</v>
      </c>
      <c r="G297" s="289">
        <f t="shared" si="17"/>
        <v>42039.00146484375</v>
      </c>
      <c r="H297" s="289">
        <f t="shared" si="17"/>
        <v>29809.000015258789</v>
      </c>
      <c r="I297" s="289">
        <f t="shared" si="17"/>
        <v>27822.999954223633</v>
      </c>
      <c r="J297" s="289" t="str">
        <f t="shared" si="17"/>
        <v/>
      </c>
      <c r="K297" s="289" t="str">
        <f t="shared" si="17"/>
        <v/>
      </c>
      <c r="L297" s="289" t="str">
        <f t="shared" si="17"/>
        <v/>
      </c>
      <c r="M297" s="289" t="str">
        <f t="shared" si="17"/>
        <v/>
      </c>
    </row>
    <row r="298" spans="1:13" hidden="1" x14ac:dyDescent="0.2">
      <c r="A298" t="str">
        <f t="shared" si="8"/>
        <v/>
      </c>
      <c r="B298" s="1" t="str">
        <f t="shared" si="9"/>
        <v/>
      </c>
      <c r="C298" s="47" t="s">
        <v>1691</v>
      </c>
      <c r="D298" s="728" t="s">
        <v>1529</v>
      </c>
      <c r="E298" s="289" t="str">
        <f t="shared" si="18"/>
        <v/>
      </c>
      <c r="F298" s="289" t="str">
        <f t="shared" si="18"/>
        <v/>
      </c>
      <c r="G298" s="289" t="str">
        <f t="shared" si="17"/>
        <v/>
      </c>
      <c r="H298" s="289" t="str">
        <f t="shared" si="17"/>
        <v/>
      </c>
      <c r="I298" s="289" t="str">
        <f t="shared" si="17"/>
        <v/>
      </c>
      <c r="J298" s="289" t="str">
        <f t="shared" si="17"/>
        <v/>
      </c>
      <c r="K298" s="289" t="str">
        <f t="shared" si="17"/>
        <v/>
      </c>
      <c r="L298" s="289" t="str">
        <f t="shared" si="17"/>
        <v/>
      </c>
      <c r="M298" s="289" t="str">
        <f t="shared" si="17"/>
        <v/>
      </c>
    </row>
    <row r="299" spans="1:13" hidden="1" x14ac:dyDescent="0.2">
      <c r="A299" t="str">
        <f t="shared" si="8"/>
        <v/>
      </c>
      <c r="B299" s="1" t="str">
        <f t="shared" si="9"/>
        <v>X</v>
      </c>
      <c r="C299" s="47" t="s">
        <v>353</v>
      </c>
      <c r="D299" s="728" t="s">
        <v>1531</v>
      </c>
      <c r="E299" s="289">
        <f t="shared" si="18"/>
        <v>13038.55442356419</v>
      </c>
      <c r="F299" s="289">
        <f t="shared" si="18"/>
        <v>14462.012954905063</v>
      </c>
      <c r="G299" s="289">
        <f t="shared" si="17"/>
        <v>14846.124267578125</v>
      </c>
      <c r="H299" s="289">
        <f t="shared" si="17"/>
        <v>15905.282827524039</v>
      </c>
      <c r="I299" s="289">
        <f t="shared" si="17"/>
        <v>15466.667269483025</v>
      </c>
      <c r="J299" s="289">
        <f t="shared" si="17"/>
        <v>15518.278097804588</v>
      </c>
      <c r="K299" s="289">
        <f t="shared" si="17"/>
        <v>16620.6396484375</v>
      </c>
      <c r="L299" s="289">
        <f t="shared" si="17"/>
        <v>19385.60290214343</v>
      </c>
      <c r="M299" s="289">
        <f t="shared" si="17"/>
        <v>19711.884327423879</v>
      </c>
    </row>
    <row r="300" spans="1:13" hidden="1" x14ac:dyDescent="0.2">
      <c r="A300" t="str">
        <f t="shared" si="8"/>
        <v/>
      </c>
      <c r="B300" s="1" t="str">
        <f t="shared" si="9"/>
        <v/>
      </c>
      <c r="C300" s="47" t="s">
        <v>1692</v>
      </c>
      <c r="D300" s="728" t="s">
        <v>1533</v>
      </c>
      <c r="E300" s="289" t="str">
        <f t="shared" si="18"/>
        <v/>
      </c>
      <c r="F300" s="289" t="str">
        <f t="shared" si="18"/>
        <v/>
      </c>
      <c r="G300" s="289" t="str">
        <f t="shared" si="17"/>
        <v/>
      </c>
      <c r="H300" s="289" t="str">
        <f t="shared" si="17"/>
        <v/>
      </c>
      <c r="I300" s="289" t="str">
        <f t="shared" si="17"/>
        <v/>
      </c>
      <c r="J300" s="289" t="str">
        <f t="shared" si="17"/>
        <v/>
      </c>
      <c r="K300" s="289" t="str">
        <f t="shared" si="17"/>
        <v/>
      </c>
      <c r="L300" s="289" t="str">
        <f t="shared" si="17"/>
        <v/>
      </c>
      <c r="M300" s="289" t="str">
        <f t="shared" si="17"/>
        <v/>
      </c>
    </row>
    <row r="301" spans="1:13" hidden="1" x14ac:dyDescent="0.2">
      <c r="A301" t="str">
        <f t="shared" si="8"/>
        <v/>
      </c>
      <c r="B301" s="1" t="str">
        <f t="shared" si="9"/>
        <v>X</v>
      </c>
      <c r="C301" s="47" t="s">
        <v>354</v>
      </c>
      <c r="D301" s="728" t="s">
        <v>1535</v>
      </c>
      <c r="E301" s="289">
        <f t="shared" si="18"/>
        <v>15501.684891550165</v>
      </c>
      <c r="F301" s="289">
        <f t="shared" si="18"/>
        <v>16277.52685546875</v>
      </c>
      <c r="G301" s="289">
        <f t="shared" si="17"/>
        <v>16864.842465049343</v>
      </c>
      <c r="H301" s="289">
        <f t="shared" si="17"/>
        <v>17842.500305175781</v>
      </c>
      <c r="I301" s="289">
        <f t="shared" si="17"/>
        <v>16793.899536132813</v>
      </c>
      <c r="J301" s="289">
        <f t="shared" si="17"/>
        <v>17352.304209833557</v>
      </c>
      <c r="K301" s="289">
        <f t="shared" si="17"/>
        <v>18679.750061035156</v>
      </c>
      <c r="L301" s="289">
        <f t="shared" si="17"/>
        <v>19097.262733861018</v>
      </c>
      <c r="M301" s="289">
        <f t="shared" si="17"/>
        <v>19542.73745888158</v>
      </c>
    </row>
    <row r="302" spans="1:13" hidden="1" x14ac:dyDescent="0.2">
      <c r="A302" t="str">
        <f t="shared" si="8"/>
        <v/>
      </c>
      <c r="B302" s="1" t="str">
        <f t="shared" si="9"/>
        <v/>
      </c>
      <c r="C302" s="47" t="s">
        <v>1693</v>
      </c>
      <c r="D302" s="728" t="s">
        <v>1537</v>
      </c>
      <c r="E302" s="289" t="str">
        <f t="shared" si="18"/>
        <v/>
      </c>
      <c r="F302" s="289" t="str">
        <f t="shared" si="18"/>
        <v/>
      </c>
      <c r="G302" s="289" t="str">
        <f t="shared" si="17"/>
        <v/>
      </c>
      <c r="H302" s="289" t="str">
        <f t="shared" si="17"/>
        <v/>
      </c>
      <c r="I302" s="289" t="str">
        <f t="shared" si="17"/>
        <v/>
      </c>
      <c r="J302" s="289" t="str">
        <f t="shared" si="17"/>
        <v/>
      </c>
      <c r="K302" s="289" t="str">
        <f t="shared" si="17"/>
        <v/>
      </c>
      <c r="L302" s="289" t="str">
        <f t="shared" si="17"/>
        <v/>
      </c>
      <c r="M302" s="289" t="str">
        <f t="shared" si="17"/>
        <v/>
      </c>
    </row>
    <row r="303" spans="1:13" hidden="1" x14ac:dyDescent="0.2">
      <c r="A303" t="str">
        <f t="shared" si="8"/>
        <v/>
      </c>
      <c r="B303" s="1" t="str">
        <f t="shared" si="9"/>
        <v/>
      </c>
      <c r="C303" s="47" t="s">
        <v>1694</v>
      </c>
      <c r="D303" s="728" t="s">
        <v>1539</v>
      </c>
      <c r="E303" s="289" t="str">
        <f t="shared" si="18"/>
        <v/>
      </c>
      <c r="F303" s="289" t="str">
        <f t="shared" si="18"/>
        <v/>
      </c>
      <c r="G303" s="289" t="str">
        <f t="shared" ref="G303:M312" si="19">IF(G53=0,"",G178/G53*1000)</f>
        <v/>
      </c>
      <c r="H303" s="289" t="str">
        <f t="shared" si="19"/>
        <v/>
      </c>
      <c r="I303" s="289" t="str">
        <f t="shared" si="19"/>
        <v/>
      </c>
      <c r="J303" s="289" t="str">
        <f t="shared" si="19"/>
        <v/>
      </c>
      <c r="K303" s="289" t="str">
        <f t="shared" si="19"/>
        <v/>
      </c>
      <c r="L303" s="289" t="str">
        <f t="shared" si="19"/>
        <v/>
      </c>
      <c r="M303" s="289" t="str">
        <f t="shared" si="19"/>
        <v/>
      </c>
    </row>
    <row r="304" spans="1:13" hidden="1" x14ac:dyDescent="0.2">
      <c r="A304" t="str">
        <f t="shared" si="8"/>
        <v/>
      </c>
      <c r="B304" s="1" t="str">
        <f t="shared" si="9"/>
        <v>X</v>
      </c>
      <c r="C304" s="47" t="s">
        <v>792</v>
      </c>
      <c r="D304" s="728" t="s">
        <v>1541</v>
      </c>
      <c r="E304" s="289" t="str">
        <f t="shared" si="18"/>
        <v/>
      </c>
      <c r="F304" s="289" t="str">
        <f t="shared" si="18"/>
        <v/>
      </c>
      <c r="G304" s="289" t="str">
        <f t="shared" si="19"/>
        <v/>
      </c>
      <c r="H304" s="289" t="str">
        <f t="shared" si="19"/>
        <v/>
      </c>
      <c r="I304" s="289" t="str">
        <f t="shared" si="19"/>
        <v/>
      </c>
      <c r="J304" s="289">
        <f t="shared" si="19"/>
        <v>24503.399658203125</v>
      </c>
      <c r="K304" s="289">
        <f t="shared" si="19"/>
        <v>29952.555338541668</v>
      </c>
      <c r="L304" s="289">
        <f t="shared" si="19"/>
        <v>24127.666897243922</v>
      </c>
      <c r="M304" s="289">
        <f t="shared" si="19"/>
        <v>23313.858032226563</v>
      </c>
    </row>
    <row r="305" spans="1:14" hidden="1" x14ac:dyDescent="0.2">
      <c r="A305" t="str">
        <f t="shared" si="8"/>
        <v/>
      </c>
      <c r="B305" s="1" t="str">
        <f t="shared" si="9"/>
        <v/>
      </c>
      <c r="C305" s="47" t="s">
        <v>1695</v>
      </c>
      <c r="D305" s="728" t="s">
        <v>1543</v>
      </c>
      <c r="E305" s="289" t="str">
        <f t="shared" si="18"/>
        <v/>
      </c>
      <c r="F305" s="289" t="str">
        <f t="shared" si="18"/>
        <v/>
      </c>
      <c r="G305" s="289" t="str">
        <f t="shared" si="19"/>
        <v/>
      </c>
      <c r="H305" s="289" t="str">
        <f t="shared" si="19"/>
        <v/>
      </c>
      <c r="I305" s="289" t="str">
        <f t="shared" si="19"/>
        <v/>
      </c>
      <c r="J305" s="289" t="str">
        <f t="shared" si="19"/>
        <v/>
      </c>
      <c r="K305" s="289" t="str">
        <f t="shared" si="19"/>
        <v/>
      </c>
      <c r="L305" s="289" t="str">
        <f t="shared" si="19"/>
        <v/>
      </c>
      <c r="M305" s="289" t="str">
        <f t="shared" si="19"/>
        <v/>
      </c>
    </row>
    <row r="306" spans="1:14" hidden="1" x14ac:dyDescent="0.2">
      <c r="A306" t="str">
        <f t="shared" si="8"/>
        <v/>
      </c>
      <c r="B306" s="1" t="str">
        <f t="shared" si="9"/>
        <v/>
      </c>
      <c r="C306" s="47" t="s">
        <v>1696</v>
      </c>
      <c r="D306" s="728" t="s">
        <v>1545</v>
      </c>
      <c r="E306" s="289" t="str">
        <f t="shared" si="18"/>
        <v/>
      </c>
      <c r="F306" s="289" t="str">
        <f t="shared" si="18"/>
        <v/>
      </c>
      <c r="G306" s="289" t="str">
        <f t="shared" si="19"/>
        <v/>
      </c>
      <c r="H306" s="289" t="str">
        <f t="shared" si="19"/>
        <v/>
      </c>
      <c r="I306" s="289" t="str">
        <f t="shared" si="19"/>
        <v/>
      </c>
      <c r="J306" s="289" t="str">
        <f t="shared" si="19"/>
        <v/>
      </c>
      <c r="K306" s="289" t="str">
        <f t="shared" si="19"/>
        <v/>
      </c>
      <c r="L306" s="289" t="str">
        <f t="shared" si="19"/>
        <v/>
      </c>
      <c r="M306" s="289" t="str">
        <f t="shared" si="19"/>
        <v/>
      </c>
    </row>
    <row r="307" spans="1:14" hidden="1" x14ac:dyDescent="0.2">
      <c r="A307" t="str">
        <f t="shared" si="8"/>
        <v/>
      </c>
      <c r="B307" s="1" t="str">
        <f t="shared" si="9"/>
        <v/>
      </c>
      <c r="C307" s="47" t="s">
        <v>1697</v>
      </c>
      <c r="D307" s="728" t="s">
        <v>1547</v>
      </c>
      <c r="E307" s="289" t="str">
        <f t="shared" si="18"/>
        <v/>
      </c>
      <c r="F307" s="289" t="str">
        <f t="shared" si="18"/>
        <v/>
      </c>
      <c r="G307" s="289" t="str">
        <f t="shared" si="19"/>
        <v/>
      </c>
      <c r="H307" s="289" t="str">
        <f t="shared" si="19"/>
        <v/>
      </c>
      <c r="I307" s="289" t="str">
        <f t="shared" si="19"/>
        <v/>
      </c>
      <c r="J307" s="289" t="str">
        <f t="shared" si="19"/>
        <v/>
      </c>
      <c r="K307" s="289" t="str">
        <f t="shared" si="19"/>
        <v/>
      </c>
      <c r="L307" s="289" t="str">
        <f t="shared" si="19"/>
        <v/>
      </c>
      <c r="M307" s="289" t="str">
        <f t="shared" si="19"/>
        <v/>
      </c>
    </row>
    <row r="308" spans="1:14" hidden="1" x14ac:dyDescent="0.2">
      <c r="A308" t="str">
        <f t="shared" si="8"/>
        <v/>
      </c>
      <c r="B308" s="1" t="str">
        <f t="shared" si="9"/>
        <v/>
      </c>
      <c r="C308" s="47" t="s">
        <v>1698</v>
      </c>
      <c r="D308" s="728" t="s">
        <v>1549</v>
      </c>
      <c r="E308" s="289" t="str">
        <f t="shared" si="18"/>
        <v/>
      </c>
      <c r="F308" s="289" t="str">
        <f t="shared" si="18"/>
        <v/>
      </c>
      <c r="G308" s="289" t="str">
        <f t="shared" si="19"/>
        <v/>
      </c>
      <c r="H308" s="289" t="str">
        <f t="shared" si="19"/>
        <v/>
      </c>
      <c r="I308" s="289" t="str">
        <f t="shared" si="19"/>
        <v/>
      </c>
      <c r="J308" s="289" t="str">
        <f t="shared" si="19"/>
        <v/>
      </c>
      <c r="K308" s="289" t="str">
        <f t="shared" si="19"/>
        <v/>
      </c>
      <c r="L308" s="289" t="str">
        <f t="shared" si="19"/>
        <v/>
      </c>
      <c r="M308" s="289" t="str">
        <f t="shared" si="19"/>
        <v/>
      </c>
    </row>
    <row r="309" spans="1:14" hidden="1" x14ac:dyDescent="0.2">
      <c r="A309" t="str">
        <f t="shared" si="8"/>
        <v/>
      </c>
      <c r="B309" s="1" t="str">
        <f t="shared" si="9"/>
        <v>X</v>
      </c>
      <c r="C309" s="47" t="s">
        <v>1699</v>
      </c>
      <c r="D309" s="728" t="s">
        <v>1551</v>
      </c>
      <c r="E309" s="289" t="str">
        <f t="shared" si="18"/>
        <v/>
      </c>
      <c r="F309" s="289" t="str">
        <f t="shared" si="18"/>
        <v/>
      </c>
      <c r="G309" s="289" t="str">
        <f t="shared" si="19"/>
        <v/>
      </c>
      <c r="H309" s="289" t="str">
        <f t="shared" si="19"/>
        <v/>
      </c>
      <c r="I309" s="289">
        <f t="shared" si="19"/>
        <v>41450.000762939453</v>
      </c>
      <c r="J309" s="289" t="str">
        <f t="shared" si="19"/>
        <v/>
      </c>
      <c r="K309" s="289" t="str">
        <f t="shared" si="19"/>
        <v/>
      </c>
      <c r="L309" s="289" t="str">
        <f t="shared" si="19"/>
        <v/>
      </c>
      <c r="M309" s="289" t="str">
        <f t="shared" si="19"/>
        <v/>
      </c>
    </row>
    <row r="310" spans="1:14" hidden="1" x14ac:dyDescent="0.2">
      <c r="A310" t="str">
        <f t="shared" si="8"/>
        <v/>
      </c>
      <c r="B310" s="1" t="str">
        <f t="shared" si="9"/>
        <v/>
      </c>
      <c r="C310" s="47" t="s">
        <v>1700</v>
      </c>
      <c r="D310" s="728" t="s">
        <v>1553</v>
      </c>
      <c r="E310" s="289" t="str">
        <f t="shared" si="18"/>
        <v/>
      </c>
      <c r="F310" s="289" t="str">
        <f t="shared" si="18"/>
        <v/>
      </c>
      <c r="G310" s="289" t="str">
        <f t="shared" si="19"/>
        <v/>
      </c>
      <c r="H310" s="289" t="str">
        <f t="shared" si="19"/>
        <v/>
      </c>
      <c r="I310" s="289" t="str">
        <f t="shared" si="19"/>
        <v/>
      </c>
      <c r="J310" s="289" t="str">
        <f t="shared" si="19"/>
        <v/>
      </c>
      <c r="K310" s="289" t="str">
        <f t="shared" si="19"/>
        <v/>
      </c>
      <c r="L310" s="289" t="str">
        <f t="shared" si="19"/>
        <v/>
      </c>
      <c r="M310" s="289" t="str">
        <f t="shared" si="19"/>
        <v/>
      </c>
    </row>
    <row r="311" spans="1:14" hidden="1" x14ac:dyDescent="0.2">
      <c r="A311" t="str">
        <f t="shared" si="8"/>
        <v/>
      </c>
      <c r="B311" s="1" t="str">
        <f t="shared" si="9"/>
        <v/>
      </c>
      <c r="C311" s="47" t="s">
        <v>1701</v>
      </c>
      <c r="D311" s="728" t="s">
        <v>1555</v>
      </c>
      <c r="E311" s="289" t="str">
        <f t="shared" si="18"/>
        <v/>
      </c>
      <c r="F311" s="289" t="str">
        <f t="shared" si="18"/>
        <v/>
      </c>
      <c r="G311" s="289" t="str">
        <f t="shared" si="19"/>
        <v/>
      </c>
      <c r="H311" s="289" t="str">
        <f t="shared" si="19"/>
        <v/>
      </c>
      <c r="I311" s="289" t="str">
        <f t="shared" si="19"/>
        <v/>
      </c>
      <c r="J311" s="289" t="str">
        <f t="shared" si="19"/>
        <v/>
      </c>
      <c r="K311" s="289" t="str">
        <f t="shared" si="19"/>
        <v/>
      </c>
      <c r="L311" s="289" t="str">
        <f t="shared" si="19"/>
        <v/>
      </c>
      <c r="M311" s="289" t="str">
        <f t="shared" si="19"/>
        <v/>
      </c>
    </row>
    <row r="312" spans="1:14" hidden="1" x14ac:dyDescent="0.2">
      <c r="A312" t="str">
        <f t="shared" si="8"/>
        <v/>
      </c>
      <c r="B312" s="1" t="str">
        <f t="shared" si="9"/>
        <v/>
      </c>
      <c r="C312" s="47" t="s">
        <v>1702</v>
      </c>
      <c r="D312" s="728" t="s">
        <v>1557</v>
      </c>
      <c r="E312" s="289" t="str">
        <f t="shared" si="18"/>
        <v/>
      </c>
      <c r="F312" s="289" t="str">
        <f t="shared" si="18"/>
        <v/>
      </c>
      <c r="G312" s="289" t="str">
        <f t="shared" si="19"/>
        <v/>
      </c>
      <c r="H312" s="289" t="str">
        <f t="shared" si="19"/>
        <v/>
      </c>
      <c r="I312" s="289" t="str">
        <f t="shared" si="19"/>
        <v/>
      </c>
      <c r="J312" s="289" t="str">
        <f t="shared" si="19"/>
        <v/>
      </c>
      <c r="K312" s="289" t="str">
        <f t="shared" si="19"/>
        <v/>
      </c>
      <c r="L312" s="289" t="str">
        <f t="shared" si="19"/>
        <v/>
      </c>
      <c r="M312" s="289" t="str">
        <f t="shared" si="19"/>
        <v/>
      </c>
    </row>
    <row r="313" spans="1:14" hidden="1" x14ac:dyDescent="0.2">
      <c r="A313" t="str">
        <f t="shared" si="8"/>
        <v/>
      </c>
      <c r="B313" s="1" t="str">
        <f t="shared" si="9"/>
        <v/>
      </c>
      <c r="C313" s="47" t="s">
        <v>1703</v>
      </c>
      <c r="D313" s="728" t="s">
        <v>1559</v>
      </c>
      <c r="E313" s="289" t="str">
        <f t="shared" si="18"/>
        <v/>
      </c>
      <c r="F313" s="289" t="str">
        <f t="shared" si="18"/>
        <v/>
      </c>
      <c r="G313" s="289" t="str">
        <f t="shared" ref="G313:N322" si="20">IF(G63=0,"",G188/G63*1000)</f>
        <v/>
      </c>
      <c r="H313" s="289" t="str">
        <f t="shared" si="20"/>
        <v/>
      </c>
      <c r="I313" s="289" t="str">
        <f t="shared" si="20"/>
        <v/>
      </c>
      <c r="J313" s="289" t="str">
        <f t="shared" si="20"/>
        <v/>
      </c>
      <c r="K313" s="289" t="str">
        <f t="shared" si="20"/>
        <v/>
      </c>
      <c r="L313" s="289" t="str">
        <f t="shared" si="20"/>
        <v/>
      </c>
      <c r="M313" s="289" t="str">
        <f t="shared" si="20"/>
        <v/>
      </c>
    </row>
    <row r="314" spans="1:14" x14ac:dyDescent="0.2">
      <c r="A314" t="str">
        <f t="shared" si="8"/>
        <v>Cofog2</v>
      </c>
      <c r="B314" s="1" t="str">
        <f t="shared" si="9"/>
        <v>X</v>
      </c>
      <c r="C314" s="47" t="s">
        <v>696</v>
      </c>
      <c r="D314" s="727" t="s">
        <v>1561</v>
      </c>
      <c r="E314" s="289">
        <f t="shared" ref="E314:F333" si="21">IF(E64=0,"",E189/E64*1000)</f>
        <v>20111.562728881836</v>
      </c>
      <c r="F314" s="289">
        <f t="shared" si="21"/>
        <v>21079.667154947918</v>
      </c>
      <c r="G314" s="289">
        <f t="shared" si="20"/>
        <v>22281.207906788793</v>
      </c>
      <c r="H314" s="289">
        <f t="shared" si="20"/>
        <v>23659.704137731482</v>
      </c>
      <c r="I314" s="289">
        <f t="shared" si="20"/>
        <v>23680.034768992457</v>
      </c>
      <c r="J314" s="289">
        <f t="shared" si="20"/>
        <v>25527.833726671004</v>
      </c>
      <c r="K314" s="289">
        <f t="shared" si="20"/>
        <v>26340.5136480564</v>
      </c>
      <c r="L314" s="289">
        <f t="shared" si="20"/>
        <v>27776.85764857701</v>
      </c>
      <c r="M314" s="289">
        <f t="shared" si="20"/>
        <v>26985.484403722428</v>
      </c>
      <c r="N314" s="289">
        <f t="shared" si="20"/>
        <v>27657.388715601679</v>
      </c>
    </row>
    <row r="315" spans="1:14" hidden="1" x14ac:dyDescent="0.2">
      <c r="A315" t="str">
        <f t="shared" si="8"/>
        <v/>
      </c>
      <c r="B315" s="1" t="str">
        <f t="shared" si="9"/>
        <v/>
      </c>
      <c r="C315" s="47" t="s">
        <v>1704</v>
      </c>
      <c r="D315" s="728" t="s">
        <v>1563</v>
      </c>
      <c r="E315" s="289" t="str">
        <f t="shared" si="21"/>
        <v/>
      </c>
      <c r="F315" s="289" t="str">
        <f t="shared" si="21"/>
        <v/>
      </c>
      <c r="G315" s="289" t="str">
        <f t="shared" si="20"/>
        <v/>
      </c>
      <c r="H315" s="289" t="str">
        <f t="shared" si="20"/>
        <v/>
      </c>
      <c r="I315" s="289" t="str">
        <f t="shared" si="20"/>
        <v/>
      </c>
      <c r="J315" s="289" t="str">
        <f t="shared" si="20"/>
        <v/>
      </c>
      <c r="K315" s="289" t="str">
        <f t="shared" si="20"/>
        <v/>
      </c>
      <c r="L315" s="289" t="str">
        <f t="shared" si="20"/>
        <v/>
      </c>
      <c r="M315" s="289" t="str">
        <f t="shared" si="20"/>
        <v/>
      </c>
    </row>
    <row r="316" spans="1:14" hidden="1" x14ac:dyDescent="0.2">
      <c r="A316" t="str">
        <f t="shared" si="8"/>
        <v/>
      </c>
      <c r="B316" s="1" t="str">
        <f t="shared" si="9"/>
        <v/>
      </c>
      <c r="C316" s="47" t="s">
        <v>1705</v>
      </c>
      <c r="D316" s="728" t="s">
        <v>1565</v>
      </c>
      <c r="E316" s="289" t="str">
        <f t="shared" si="21"/>
        <v/>
      </c>
      <c r="F316" s="289" t="str">
        <f t="shared" si="21"/>
        <v/>
      </c>
      <c r="G316" s="289" t="str">
        <f t="shared" si="20"/>
        <v/>
      </c>
      <c r="H316" s="289" t="str">
        <f t="shared" si="20"/>
        <v/>
      </c>
      <c r="I316" s="289" t="str">
        <f t="shared" si="20"/>
        <v/>
      </c>
      <c r="J316" s="289" t="str">
        <f t="shared" si="20"/>
        <v/>
      </c>
      <c r="K316" s="289" t="str">
        <f t="shared" si="20"/>
        <v/>
      </c>
      <c r="L316" s="289" t="str">
        <f t="shared" si="20"/>
        <v/>
      </c>
      <c r="M316" s="289" t="str">
        <f t="shared" si="20"/>
        <v/>
      </c>
    </row>
    <row r="317" spans="1:14" hidden="1" x14ac:dyDescent="0.2">
      <c r="A317" t="str">
        <f t="shared" ref="A317:A372" si="22">IF(LEN(C317)&lt;=2,"Cofog2","")</f>
        <v/>
      </c>
      <c r="B317" s="1" t="str">
        <f t="shared" ref="B317:B372" si="23">IF(SUM(E317:AE317)&lt;=0,"","X")</f>
        <v/>
      </c>
      <c r="C317" s="47" t="s">
        <v>1706</v>
      </c>
      <c r="D317" s="728" t="s">
        <v>1567</v>
      </c>
      <c r="E317" s="289" t="str">
        <f t="shared" si="21"/>
        <v/>
      </c>
      <c r="F317" s="289" t="str">
        <f t="shared" si="21"/>
        <v/>
      </c>
      <c r="G317" s="289" t="str">
        <f t="shared" si="20"/>
        <v/>
      </c>
      <c r="H317" s="289" t="str">
        <f t="shared" si="20"/>
        <v/>
      </c>
      <c r="I317" s="289" t="str">
        <f t="shared" si="20"/>
        <v/>
      </c>
      <c r="J317" s="289" t="str">
        <f t="shared" si="20"/>
        <v/>
      </c>
      <c r="K317" s="289" t="str">
        <f t="shared" si="20"/>
        <v/>
      </c>
      <c r="L317" s="289" t="str">
        <f t="shared" si="20"/>
        <v/>
      </c>
      <c r="M317" s="289" t="str">
        <f t="shared" si="20"/>
        <v/>
      </c>
    </row>
    <row r="318" spans="1:14" hidden="1" x14ac:dyDescent="0.2">
      <c r="A318" t="str">
        <f t="shared" si="22"/>
        <v/>
      </c>
      <c r="B318" s="1" t="str">
        <f t="shared" si="23"/>
        <v>X</v>
      </c>
      <c r="C318" s="47" t="s">
        <v>355</v>
      </c>
      <c r="D318" s="728" t="s">
        <v>1569</v>
      </c>
      <c r="E318" s="289">
        <f t="shared" si="21"/>
        <v>19160.444471571183</v>
      </c>
      <c r="F318" s="289">
        <f t="shared" si="21"/>
        <v>19707.587747012865</v>
      </c>
      <c r="G318" s="289">
        <f t="shared" si="20"/>
        <v>21461.750030517578</v>
      </c>
      <c r="H318" s="289">
        <f t="shared" si="20"/>
        <v>23399.13330078125</v>
      </c>
      <c r="I318" s="289">
        <f t="shared" si="20"/>
        <v>24090.721978081598</v>
      </c>
      <c r="J318" s="289">
        <f t="shared" si="20"/>
        <v>30131.4697265625</v>
      </c>
      <c r="K318" s="289">
        <f t="shared" si="20"/>
        <v>29413.135875355114</v>
      </c>
      <c r="L318" s="289">
        <f t="shared" si="20"/>
        <v>35328.57794510691</v>
      </c>
      <c r="M318" s="289">
        <f t="shared" si="20"/>
        <v>31292.961707481973</v>
      </c>
    </row>
    <row r="319" spans="1:14" hidden="1" x14ac:dyDescent="0.2">
      <c r="A319" t="str">
        <f t="shared" si="22"/>
        <v/>
      </c>
      <c r="B319" s="1" t="str">
        <f t="shared" si="23"/>
        <v>X</v>
      </c>
      <c r="C319" s="47" t="s">
        <v>793</v>
      </c>
      <c r="D319" s="728" t="s">
        <v>1571</v>
      </c>
      <c r="E319" s="289" t="str">
        <f t="shared" si="21"/>
        <v/>
      </c>
      <c r="F319" s="289" t="str">
        <f t="shared" si="21"/>
        <v/>
      </c>
      <c r="G319" s="289" t="str">
        <f t="shared" si="20"/>
        <v/>
      </c>
      <c r="H319" s="289" t="str">
        <f t="shared" si="20"/>
        <v/>
      </c>
      <c r="I319" s="289" t="str">
        <f t="shared" si="20"/>
        <v/>
      </c>
      <c r="J319" s="289" t="str">
        <f t="shared" si="20"/>
        <v/>
      </c>
      <c r="K319" s="289" t="str">
        <f t="shared" si="20"/>
        <v/>
      </c>
      <c r="L319" s="289">
        <f t="shared" si="20"/>
        <v>30232.91015625</v>
      </c>
      <c r="M319" s="289">
        <f t="shared" si="20"/>
        <v>33485.750834147133</v>
      </c>
    </row>
    <row r="320" spans="1:14" hidden="1" x14ac:dyDescent="0.2">
      <c r="A320" t="str">
        <f t="shared" si="22"/>
        <v/>
      </c>
      <c r="B320" s="1" t="str">
        <f t="shared" si="23"/>
        <v>X</v>
      </c>
      <c r="C320" s="47" t="s">
        <v>356</v>
      </c>
      <c r="D320" s="728" t="s">
        <v>1573</v>
      </c>
      <c r="E320" s="289">
        <f t="shared" si="21"/>
        <v>21334.429059709822</v>
      </c>
      <c r="F320" s="289">
        <f t="shared" si="21"/>
        <v>21240.070887974329</v>
      </c>
      <c r="G320" s="289">
        <f t="shared" si="20"/>
        <v>23289.769099308895</v>
      </c>
      <c r="H320" s="289">
        <f t="shared" si="20"/>
        <v>22140.460674579328</v>
      </c>
      <c r="I320" s="289">
        <f t="shared" si="20"/>
        <v>23007.999766956676</v>
      </c>
      <c r="J320" s="289">
        <f t="shared" si="20"/>
        <v>22598.16657172309</v>
      </c>
      <c r="K320" s="289">
        <f t="shared" si="20"/>
        <v>21643.600463867188</v>
      </c>
      <c r="L320" s="289">
        <f t="shared" si="20"/>
        <v>21219.191331129805</v>
      </c>
      <c r="M320" s="289">
        <f t="shared" si="20"/>
        <v>20652.199300130211</v>
      </c>
    </row>
    <row r="321" spans="1:14" x14ac:dyDescent="0.2">
      <c r="A321" t="str">
        <f t="shared" si="22"/>
        <v>Cofog2</v>
      </c>
      <c r="B321" s="1" t="str">
        <f t="shared" si="23"/>
        <v>X</v>
      </c>
      <c r="C321" s="47" t="s">
        <v>697</v>
      </c>
      <c r="D321" s="727" t="s">
        <v>1575</v>
      </c>
      <c r="E321" s="289">
        <f t="shared" si="21"/>
        <v>11155.99936627327</v>
      </c>
      <c r="F321" s="289">
        <f t="shared" si="21"/>
        <v>11548.92336667239</v>
      </c>
      <c r="G321" s="289">
        <f t="shared" si="20"/>
        <v>11908.643700610632</v>
      </c>
      <c r="H321" s="289">
        <f t="shared" si="20"/>
        <v>16561.806955645159</v>
      </c>
      <c r="I321" s="289">
        <f t="shared" si="20"/>
        <v>17500.713893345423</v>
      </c>
      <c r="J321" s="289">
        <f t="shared" si="20"/>
        <v>29836.999893188477</v>
      </c>
      <c r="K321" s="289">
        <f t="shared" si="20"/>
        <v>31441.999435424805</v>
      </c>
      <c r="L321" s="289">
        <f t="shared" si="20"/>
        <v>55689.998626708984</v>
      </c>
      <c r="M321" s="289">
        <f t="shared" si="20"/>
        <v>57750</v>
      </c>
      <c r="N321" s="289">
        <f t="shared" si="20"/>
        <v>26370.333353678387</v>
      </c>
    </row>
    <row r="322" spans="1:14" hidden="1" x14ac:dyDescent="0.2">
      <c r="A322" t="str">
        <f t="shared" si="22"/>
        <v/>
      </c>
      <c r="B322" s="1" t="str">
        <f t="shared" si="23"/>
        <v/>
      </c>
      <c r="C322" s="47" t="s">
        <v>1707</v>
      </c>
      <c r="D322" s="728" t="s">
        <v>1577</v>
      </c>
      <c r="E322" s="289" t="str">
        <f t="shared" si="21"/>
        <v/>
      </c>
      <c r="F322" s="289" t="str">
        <f t="shared" si="21"/>
        <v/>
      </c>
      <c r="G322" s="289" t="str">
        <f t="shared" si="20"/>
        <v/>
      </c>
      <c r="H322" s="289" t="str">
        <f t="shared" si="20"/>
        <v/>
      </c>
      <c r="I322" s="289" t="str">
        <f t="shared" si="20"/>
        <v/>
      </c>
      <c r="J322" s="289" t="str">
        <f t="shared" si="20"/>
        <v/>
      </c>
      <c r="K322" s="289" t="str">
        <f t="shared" si="20"/>
        <v/>
      </c>
      <c r="L322" s="289" t="str">
        <f t="shared" si="20"/>
        <v/>
      </c>
      <c r="M322" s="289" t="str">
        <f t="shared" si="20"/>
        <v/>
      </c>
    </row>
    <row r="323" spans="1:14" hidden="1" x14ac:dyDescent="0.2">
      <c r="A323" t="str">
        <f t="shared" si="22"/>
        <v/>
      </c>
      <c r="B323" s="1" t="str">
        <f t="shared" si="23"/>
        <v>X</v>
      </c>
      <c r="C323" s="47" t="s">
        <v>794</v>
      </c>
      <c r="D323" s="728" t="s">
        <v>1579</v>
      </c>
      <c r="E323" s="289" t="str">
        <f t="shared" si="21"/>
        <v/>
      </c>
      <c r="F323" s="289" t="str">
        <f t="shared" si="21"/>
        <v/>
      </c>
      <c r="G323" s="289" t="str">
        <f t="shared" ref="G323:N332" si="24">IF(G73=0,"",G198/G73*1000)</f>
        <v/>
      </c>
      <c r="H323" s="289" t="str">
        <f t="shared" si="24"/>
        <v/>
      </c>
      <c r="I323" s="289" t="str">
        <f t="shared" si="24"/>
        <v/>
      </c>
      <c r="J323" s="289">
        <f t="shared" si="24"/>
        <v>29836.999893188477</v>
      </c>
      <c r="K323" s="289">
        <f t="shared" si="24"/>
        <v>31441.999435424805</v>
      </c>
      <c r="L323" s="289">
        <f t="shared" si="24"/>
        <v>55689.998626708984</v>
      </c>
      <c r="M323" s="289">
        <f t="shared" si="24"/>
        <v>57750</v>
      </c>
    </row>
    <row r="324" spans="1:14" hidden="1" x14ac:dyDescent="0.2">
      <c r="A324" t="str">
        <f t="shared" si="22"/>
        <v/>
      </c>
      <c r="B324" s="1" t="str">
        <f t="shared" si="23"/>
        <v>X</v>
      </c>
      <c r="C324" s="47" t="s">
        <v>357</v>
      </c>
      <c r="D324" s="728" t="s">
        <v>1581</v>
      </c>
      <c r="E324" s="289">
        <f t="shared" si="21"/>
        <v>11155.99936627327</v>
      </c>
      <c r="F324" s="289">
        <f t="shared" si="21"/>
        <v>11548.92336667239</v>
      </c>
      <c r="G324" s="289">
        <f t="shared" si="24"/>
        <v>11908.643700610632</v>
      </c>
      <c r="H324" s="289">
        <f t="shared" si="24"/>
        <v>16561.806955645159</v>
      </c>
      <c r="I324" s="289">
        <f t="shared" si="24"/>
        <v>17500.713893345423</v>
      </c>
      <c r="J324" s="289" t="str">
        <f t="shared" si="24"/>
        <v/>
      </c>
      <c r="K324" s="289" t="str">
        <f t="shared" si="24"/>
        <v/>
      </c>
      <c r="L324" s="289" t="str">
        <f t="shared" si="24"/>
        <v/>
      </c>
      <c r="M324" s="289" t="str">
        <f t="shared" si="24"/>
        <v/>
      </c>
    </row>
    <row r="325" spans="1:14" hidden="1" x14ac:dyDescent="0.2">
      <c r="A325" t="str">
        <f t="shared" si="22"/>
        <v/>
      </c>
      <c r="B325" s="1" t="str">
        <f t="shared" si="23"/>
        <v/>
      </c>
      <c r="C325" s="47" t="s">
        <v>1708</v>
      </c>
      <c r="D325" s="728" t="s">
        <v>1583</v>
      </c>
      <c r="E325" s="289" t="str">
        <f t="shared" si="21"/>
        <v/>
      </c>
      <c r="F325" s="289" t="str">
        <f t="shared" si="21"/>
        <v/>
      </c>
      <c r="G325" s="289" t="str">
        <f t="shared" si="24"/>
        <v/>
      </c>
      <c r="H325" s="289" t="str">
        <f t="shared" si="24"/>
        <v/>
      </c>
      <c r="I325" s="289" t="str">
        <f t="shared" si="24"/>
        <v/>
      </c>
      <c r="J325" s="289" t="str">
        <f t="shared" si="24"/>
        <v/>
      </c>
      <c r="K325" s="289" t="str">
        <f t="shared" si="24"/>
        <v/>
      </c>
      <c r="L325" s="289" t="str">
        <f t="shared" si="24"/>
        <v/>
      </c>
      <c r="M325" s="289" t="str">
        <f t="shared" si="24"/>
        <v/>
      </c>
    </row>
    <row r="326" spans="1:14" hidden="1" x14ac:dyDescent="0.2">
      <c r="A326" t="str">
        <f t="shared" si="22"/>
        <v/>
      </c>
      <c r="B326" s="1" t="str">
        <f t="shared" si="23"/>
        <v/>
      </c>
      <c r="C326" s="47" t="s">
        <v>1709</v>
      </c>
      <c r="D326" s="728" t="s">
        <v>1585</v>
      </c>
      <c r="E326" s="289" t="str">
        <f t="shared" si="21"/>
        <v/>
      </c>
      <c r="F326" s="289" t="str">
        <f t="shared" si="21"/>
        <v/>
      </c>
      <c r="G326" s="289" t="str">
        <f t="shared" si="24"/>
        <v/>
      </c>
      <c r="H326" s="289" t="str">
        <f t="shared" si="24"/>
        <v/>
      </c>
      <c r="I326" s="289" t="str">
        <f t="shared" si="24"/>
        <v/>
      </c>
      <c r="J326" s="289" t="str">
        <f t="shared" si="24"/>
        <v/>
      </c>
      <c r="K326" s="289" t="str">
        <f t="shared" si="24"/>
        <v/>
      </c>
      <c r="L326" s="289" t="str">
        <f t="shared" si="24"/>
        <v/>
      </c>
      <c r="M326" s="289" t="str">
        <f t="shared" si="24"/>
        <v/>
      </c>
    </row>
    <row r="327" spans="1:14" hidden="1" x14ac:dyDescent="0.2">
      <c r="A327" t="str">
        <f t="shared" si="22"/>
        <v/>
      </c>
      <c r="B327" s="1" t="str">
        <f t="shared" si="23"/>
        <v/>
      </c>
      <c r="C327" s="47" t="s">
        <v>1710</v>
      </c>
      <c r="D327" s="728" t="s">
        <v>1587</v>
      </c>
      <c r="E327" s="289" t="str">
        <f t="shared" si="21"/>
        <v/>
      </c>
      <c r="F327" s="289" t="str">
        <f t="shared" si="21"/>
        <v/>
      </c>
      <c r="G327" s="289" t="str">
        <f t="shared" si="24"/>
        <v/>
      </c>
      <c r="H327" s="289" t="str">
        <f t="shared" si="24"/>
        <v/>
      </c>
      <c r="I327" s="289" t="str">
        <f t="shared" si="24"/>
        <v/>
      </c>
      <c r="J327" s="289" t="str">
        <f t="shared" si="24"/>
        <v/>
      </c>
      <c r="K327" s="289" t="str">
        <f t="shared" si="24"/>
        <v/>
      </c>
      <c r="L327" s="289" t="str">
        <f t="shared" si="24"/>
        <v/>
      </c>
      <c r="M327" s="289" t="str">
        <f t="shared" si="24"/>
        <v/>
      </c>
    </row>
    <row r="328" spans="1:14" x14ac:dyDescent="0.2">
      <c r="A328" t="str">
        <f t="shared" si="22"/>
        <v>Cofog2</v>
      </c>
      <c r="B328" s="1" t="str">
        <f t="shared" si="23"/>
        <v>X</v>
      </c>
      <c r="C328" s="47" t="s">
        <v>698</v>
      </c>
      <c r="D328" s="727" t="s">
        <v>178</v>
      </c>
      <c r="E328" s="289">
        <f t="shared" si="21"/>
        <v>18042.786458333332</v>
      </c>
      <c r="F328" s="289">
        <f t="shared" si="21"/>
        <v>17944.33466261423</v>
      </c>
      <c r="G328" s="289">
        <f t="shared" si="24"/>
        <v>18527.22773539491</v>
      </c>
      <c r="H328" s="289">
        <f t="shared" si="24"/>
        <v>19556.158718178849</v>
      </c>
      <c r="I328" s="289">
        <f t="shared" si="24"/>
        <v>20410.466537099754</v>
      </c>
      <c r="J328" s="289">
        <f t="shared" si="24"/>
        <v>20737.132062815657</v>
      </c>
      <c r="K328" s="289">
        <f t="shared" si="24"/>
        <v>22011.516876614987</v>
      </c>
      <c r="L328" s="289">
        <f t="shared" si="24"/>
        <v>22317.259165051681</v>
      </c>
      <c r="M328" s="289">
        <f t="shared" si="24"/>
        <v>22991.519195864901</v>
      </c>
      <c r="N328" s="289">
        <f t="shared" si="24"/>
        <v>23125.685446307591</v>
      </c>
    </row>
    <row r="329" spans="1:14" hidden="1" x14ac:dyDescent="0.2">
      <c r="A329" t="str">
        <f t="shared" si="22"/>
        <v/>
      </c>
      <c r="B329" s="1" t="str">
        <f t="shared" si="23"/>
        <v/>
      </c>
      <c r="C329" s="47" t="s">
        <v>1711</v>
      </c>
      <c r="D329" s="728" t="s">
        <v>1590</v>
      </c>
      <c r="E329" s="289" t="str">
        <f t="shared" si="21"/>
        <v/>
      </c>
      <c r="F329" s="289" t="str">
        <f t="shared" si="21"/>
        <v/>
      </c>
      <c r="G329" s="289" t="str">
        <f t="shared" si="24"/>
        <v/>
      </c>
      <c r="H329" s="289" t="str">
        <f t="shared" si="24"/>
        <v/>
      </c>
      <c r="I329" s="289" t="str">
        <f t="shared" si="24"/>
        <v/>
      </c>
      <c r="J329" s="289" t="str">
        <f t="shared" si="24"/>
        <v/>
      </c>
      <c r="K329" s="289" t="str">
        <f t="shared" si="24"/>
        <v/>
      </c>
      <c r="L329" s="289" t="str">
        <f t="shared" si="24"/>
        <v/>
      </c>
      <c r="M329" s="289" t="str">
        <f t="shared" si="24"/>
        <v/>
      </c>
    </row>
    <row r="330" spans="1:14" hidden="1" x14ac:dyDescent="0.2">
      <c r="A330" t="str">
        <f t="shared" si="22"/>
        <v/>
      </c>
      <c r="B330" s="1" t="str">
        <f t="shared" si="23"/>
        <v/>
      </c>
      <c r="C330" s="47" t="s">
        <v>1712</v>
      </c>
      <c r="D330" s="728" t="s">
        <v>1592</v>
      </c>
      <c r="E330" s="289" t="str">
        <f t="shared" si="21"/>
        <v/>
      </c>
      <c r="F330" s="289" t="str">
        <f t="shared" si="21"/>
        <v/>
      </c>
      <c r="G330" s="289" t="str">
        <f t="shared" si="24"/>
        <v/>
      </c>
      <c r="H330" s="289" t="str">
        <f t="shared" si="24"/>
        <v/>
      </c>
      <c r="I330" s="289" t="str">
        <f t="shared" si="24"/>
        <v/>
      </c>
      <c r="J330" s="289" t="str">
        <f t="shared" si="24"/>
        <v/>
      </c>
      <c r="K330" s="289" t="str">
        <f t="shared" si="24"/>
        <v/>
      </c>
      <c r="L330" s="289" t="str">
        <f t="shared" si="24"/>
        <v/>
      </c>
      <c r="M330" s="289" t="str">
        <f t="shared" si="24"/>
        <v/>
      </c>
    </row>
    <row r="331" spans="1:14" hidden="1" x14ac:dyDescent="0.2">
      <c r="A331" t="str">
        <f t="shared" si="22"/>
        <v/>
      </c>
      <c r="B331" s="1" t="str">
        <f t="shared" si="23"/>
        <v/>
      </c>
      <c r="C331" s="47" t="s">
        <v>1713</v>
      </c>
      <c r="D331" s="728" t="s">
        <v>1594</v>
      </c>
      <c r="E331" s="289" t="str">
        <f t="shared" si="21"/>
        <v/>
      </c>
      <c r="F331" s="289" t="str">
        <f t="shared" si="21"/>
        <v/>
      </c>
      <c r="G331" s="289" t="str">
        <f t="shared" si="24"/>
        <v/>
      </c>
      <c r="H331" s="289" t="str">
        <f t="shared" si="24"/>
        <v/>
      </c>
      <c r="I331" s="289" t="str">
        <f t="shared" si="24"/>
        <v/>
      </c>
      <c r="J331" s="289" t="str">
        <f t="shared" si="24"/>
        <v/>
      </c>
      <c r="K331" s="289" t="str">
        <f t="shared" si="24"/>
        <v/>
      </c>
      <c r="L331" s="289" t="str">
        <f t="shared" si="24"/>
        <v/>
      </c>
      <c r="M331" s="289" t="str">
        <f t="shared" si="24"/>
        <v/>
      </c>
    </row>
    <row r="332" spans="1:14" hidden="1" x14ac:dyDescent="0.2">
      <c r="A332" t="str">
        <f t="shared" si="22"/>
        <v/>
      </c>
      <c r="B332" s="1" t="str">
        <f t="shared" si="23"/>
        <v>X</v>
      </c>
      <c r="C332" s="47" t="s">
        <v>358</v>
      </c>
      <c r="D332" s="728" t="s">
        <v>1596</v>
      </c>
      <c r="E332" s="289">
        <f t="shared" si="21"/>
        <v>57028.616098257211</v>
      </c>
      <c r="F332" s="289">
        <f t="shared" si="21"/>
        <v>54468.153733473555</v>
      </c>
      <c r="G332" s="289">
        <f t="shared" si="24"/>
        <v>56350.693922776445</v>
      </c>
      <c r="H332" s="289">
        <f t="shared" si="24"/>
        <v>57366.459773137016</v>
      </c>
      <c r="I332" s="289">
        <f t="shared" si="24"/>
        <v>55528.221978081594</v>
      </c>
      <c r="J332" s="289">
        <f t="shared" si="24"/>
        <v>58021.721733940969</v>
      </c>
      <c r="K332" s="289">
        <f t="shared" si="24"/>
        <v>56714.501953125</v>
      </c>
      <c r="L332" s="289">
        <f t="shared" si="24"/>
        <v>55431.65283203125</v>
      </c>
      <c r="M332" s="289">
        <f t="shared" si="24"/>
        <v>61351.428803943447</v>
      </c>
    </row>
    <row r="333" spans="1:14" hidden="1" x14ac:dyDescent="0.2">
      <c r="A333" t="str">
        <f t="shared" si="22"/>
        <v/>
      </c>
      <c r="B333" s="1" t="str">
        <f t="shared" si="23"/>
        <v>X</v>
      </c>
      <c r="C333" s="47" t="s">
        <v>359</v>
      </c>
      <c r="D333" s="728" t="s">
        <v>1598</v>
      </c>
      <c r="E333" s="289">
        <f t="shared" si="21"/>
        <v>18754.124959309895</v>
      </c>
      <c r="F333" s="289">
        <f t="shared" si="21"/>
        <v>18357.782778532608</v>
      </c>
      <c r="G333" s="289">
        <f t="shared" ref="G333:M342" si="25">IF(G83=0,"",G208/G83*1000)</f>
        <v>16090.291341145832</v>
      </c>
      <c r="H333" s="289">
        <f t="shared" si="25"/>
        <v>18254.750569661457</v>
      </c>
      <c r="I333" s="289">
        <f t="shared" si="25"/>
        <v>19461.822509765625</v>
      </c>
      <c r="J333" s="289">
        <f t="shared" si="25"/>
        <v>19497.964793238149</v>
      </c>
      <c r="K333" s="289">
        <f t="shared" si="25"/>
        <v>21977.16064453125</v>
      </c>
      <c r="L333" s="289">
        <f t="shared" si="25"/>
        <v>21710.6005859375</v>
      </c>
      <c r="M333" s="289">
        <f t="shared" si="25"/>
        <v>22271.185980902777</v>
      </c>
    </row>
    <row r="334" spans="1:14" hidden="1" x14ac:dyDescent="0.2">
      <c r="A334" t="str">
        <f t="shared" si="22"/>
        <v/>
      </c>
      <c r="B334" s="1" t="str">
        <f t="shared" si="23"/>
        <v>X</v>
      </c>
      <c r="C334" s="47" t="s">
        <v>360</v>
      </c>
      <c r="D334" s="728" t="s">
        <v>1600</v>
      </c>
      <c r="E334" s="289">
        <f t="shared" ref="E334:F353" si="26">IF(E84=0,"",E209/E84*1000)</f>
        <v>18842.944675021703</v>
      </c>
      <c r="F334" s="289">
        <f t="shared" si="26"/>
        <v>19421.765495749081</v>
      </c>
      <c r="G334" s="289">
        <f t="shared" si="25"/>
        <v>19274.610731336808</v>
      </c>
      <c r="H334" s="289">
        <f t="shared" si="25"/>
        <v>20762.822768267462</v>
      </c>
      <c r="I334" s="289">
        <f t="shared" si="25"/>
        <v>21038.875579833984</v>
      </c>
      <c r="J334" s="289">
        <f t="shared" si="25"/>
        <v>22101.38408954327</v>
      </c>
      <c r="K334" s="289">
        <f t="shared" si="25"/>
        <v>26317.572457449776</v>
      </c>
      <c r="L334" s="289">
        <f t="shared" si="25"/>
        <v>26982.000732421875</v>
      </c>
      <c r="M334" s="289">
        <f t="shared" si="25"/>
        <v>28349.666341145836</v>
      </c>
    </row>
    <row r="335" spans="1:14" hidden="1" x14ac:dyDescent="0.2">
      <c r="A335" t="str">
        <f t="shared" si="22"/>
        <v/>
      </c>
      <c r="B335" s="1" t="str">
        <f t="shared" si="23"/>
        <v/>
      </c>
      <c r="C335" s="47" t="s">
        <v>1714</v>
      </c>
      <c r="D335" s="728" t="s">
        <v>1602</v>
      </c>
      <c r="E335" s="289" t="str">
        <f t="shared" si="26"/>
        <v/>
      </c>
      <c r="F335" s="289" t="str">
        <f t="shared" si="26"/>
        <v/>
      </c>
      <c r="G335" s="289" t="str">
        <f t="shared" si="25"/>
        <v/>
      </c>
      <c r="H335" s="289" t="str">
        <f t="shared" si="25"/>
        <v/>
      </c>
      <c r="I335" s="289" t="str">
        <f t="shared" si="25"/>
        <v/>
      </c>
      <c r="J335" s="289" t="str">
        <f t="shared" si="25"/>
        <v/>
      </c>
      <c r="K335" s="289" t="str">
        <f t="shared" si="25"/>
        <v/>
      </c>
      <c r="L335" s="289" t="str">
        <f t="shared" si="25"/>
        <v/>
      </c>
      <c r="M335" s="289" t="str">
        <f t="shared" si="25"/>
        <v/>
      </c>
    </row>
    <row r="336" spans="1:14" hidden="1" x14ac:dyDescent="0.2">
      <c r="A336" t="str">
        <f t="shared" si="22"/>
        <v/>
      </c>
      <c r="B336" s="1" t="str">
        <f t="shared" si="23"/>
        <v/>
      </c>
      <c r="C336" s="47" t="s">
        <v>1715</v>
      </c>
      <c r="D336" s="728" t="s">
        <v>1604</v>
      </c>
      <c r="E336" s="289" t="str">
        <f t="shared" si="26"/>
        <v/>
      </c>
      <c r="F336" s="289" t="str">
        <f t="shared" si="26"/>
        <v/>
      </c>
      <c r="G336" s="289" t="str">
        <f t="shared" si="25"/>
        <v/>
      </c>
      <c r="H336" s="289" t="str">
        <f t="shared" si="25"/>
        <v/>
      </c>
      <c r="I336" s="289" t="str">
        <f t="shared" si="25"/>
        <v/>
      </c>
      <c r="J336" s="289" t="str">
        <f t="shared" si="25"/>
        <v/>
      </c>
      <c r="K336" s="289" t="str">
        <f t="shared" si="25"/>
        <v/>
      </c>
      <c r="L336" s="289" t="str">
        <f t="shared" si="25"/>
        <v/>
      </c>
      <c r="M336" s="289" t="str">
        <f t="shared" si="25"/>
        <v/>
      </c>
    </row>
    <row r="337" spans="1:14" hidden="1" x14ac:dyDescent="0.2">
      <c r="A337" t="str">
        <f t="shared" si="22"/>
        <v/>
      </c>
      <c r="B337" s="1" t="str">
        <f t="shared" si="23"/>
        <v/>
      </c>
      <c r="C337" s="47" t="s">
        <v>1716</v>
      </c>
      <c r="D337" s="728" t="s">
        <v>1606</v>
      </c>
      <c r="E337" s="289" t="str">
        <f t="shared" si="26"/>
        <v/>
      </c>
      <c r="F337" s="289" t="str">
        <f t="shared" si="26"/>
        <v/>
      </c>
      <c r="G337" s="289" t="str">
        <f t="shared" si="25"/>
        <v/>
      </c>
      <c r="H337" s="289" t="str">
        <f t="shared" si="25"/>
        <v/>
      </c>
      <c r="I337" s="289" t="str">
        <f t="shared" si="25"/>
        <v/>
      </c>
      <c r="J337" s="289" t="str">
        <f t="shared" si="25"/>
        <v/>
      </c>
      <c r="K337" s="289" t="str">
        <f t="shared" si="25"/>
        <v/>
      </c>
      <c r="L337" s="289" t="str">
        <f t="shared" si="25"/>
        <v/>
      </c>
      <c r="M337" s="289" t="str">
        <f t="shared" si="25"/>
        <v/>
      </c>
    </row>
    <row r="338" spans="1:14" hidden="1" x14ac:dyDescent="0.2">
      <c r="A338" t="str">
        <f t="shared" si="22"/>
        <v/>
      </c>
      <c r="B338" s="1" t="str">
        <f t="shared" si="23"/>
        <v/>
      </c>
      <c r="C338" s="47" t="s">
        <v>1717</v>
      </c>
      <c r="D338" s="728" t="s">
        <v>1608</v>
      </c>
      <c r="E338" s="289" t="str">
        <f t="shared" si="26"/>
        <v/>
      </c>
      <c r="F338" s="289" t="str">
        <f t="shared" si="26"/>
        <v/>
      </c>
      <c r="G338" s="289" t="str">
        <f t="shared" si="25"/>
        <v/>
      </c>
      <c r="H338" s="289" t="str">
        <f t="shared" si="25"/>
        <v/>
      </c>
      <c r="I338" s="289" t="str">
        <f t="shared" si="25"/>
        <v/>
      </c>
      <c r="J338" s="289" t="str">
        <f t="shared" si="25"/>
        <v/>
      </c>
      <c r="K338" s="289" t="str">
        <f t="shared" si="25"/>
        <v/>
      </c>
      <c r="L338" s="289" t="str">
        <f t="shared" si="25"/>
        <v/>
      </c>
      <c r="M338" s="289" t="str">
        <f t="shared" si="25"/>
        <v/>
      </c>
    </row>
    <row r="339" spans="1:14" hidden="1" x14ac:dyDescent="0.2">
      <c r="A339" t="str">
        <f t="shared" si="22"/>
        <v/>
      </c>
      <c r="B339" s="1" t="str">
        <f t="shared" si="23"/>
        <v>X</v>
      </c>
      <c r="C339" s="47" t="s">
        <v>361</v>
      </c>
      <c r="D339" s="728" t="s">
        <v>1610</v>
      </c>
      <c r="E339" s="289">
        <f t="shared" si="26"/>
        <v>15671.628534226191</v>
      </c>
      <c r="F339" s="289">
        <f t="shared" si="26"/>
        <v>15748.858757738797</v>
      </c>
      <c r="G339" s="289">
        <f t="shared" si="25"/>
        <v>16395.737156723484</v>
      </c>
      <c r="H339" s="289">
        <f t="shared" si="25"/>
        <v>17280.670815325797</v>
      </c>
      <c r="I339" s="289">
        <f t="shared" si="25"/>
        <v>18742.000078914141</v>
      </c>
      <c r="J339" s="289">
        <f t="shared" si="25"/>
        <v>19711.392271752451</v>
      </c>
      <c r="K339" s="289">
        <f t="shared" si="25"/>
        <v>20604.24072265625</v>
      </c>
      <c r="L339" s="289">
        <f t="shared" si="25"/>
        <v>20984.144944411055</v>
      </c>
      <c r="M339" s="289">
        <f t="shared" si="25"/>
        <v>20920.603785021551</v>
      </c>
    </row>
    <row r="340" spans="1:14" hidden="1" x14ac:dyDescent="0.2">
      <c r="A340" t="str">
        <f t="shared" si="22"/>
        <v/>
      </c>
      <c r="B340" s="1" t="str">
        <f t="shared" si="23"/>
        <v>X</v>
      </c>
      <c r="C340" s="47" t="s">
        <v>362</v>
      </c>
      <c r="D340" s="728" t="s">
        <v>1612</v>
      </c>
      <c r="E340" s="289">
        <f t="shared" si="26"/>
        <v>17810.149274553569</v>
      </c>
      <c r="F340" s="289">
        <f t="shared" si="26"/>
        <v>17782.484856204712</v>
      </c>
      <c r="G340" s="289">
        <f t="shared" si="25"/>
        <v>18188.499973244863</v>
      </c>
      <c r="H340" s="289">
        <f t="shared" si="25"/>
        <v>19424.222149426423</v>
      </c>
      <c r="I340" s="289">
        <f t="shared" si="25"/>
        <v>19555.309664818549</v>
      </c>
      <c r="J340" s="289">
        <f t="shared" si="25"/>
        <v>19151.52825249566</v>
      </c>
      <c r="K340" s="289">
        <f t="shared" si="25"/>
        <v>20342.127590314718</v>
      </c>
      <c r="L340" s="289">
        <f t="shared" si="25"/>
        <v>20883.284383745337</v>
      </c>
      <c r="M340" s="289">
        <f t="shared" si="25"/>
        <v>21491.825164310514</v>
      </c>
    </row>
    <row r="341" spans="1:14" hidden="1" x14ac:dyDescent="0.2">
      <c r="A341" t="str">
        <f t="shared" si="22"/>
        <v/>
      </c>
      <c r="B341" s="1" t="str">
        <f t="shared" si="23"/>
        <v/>
      </c>
      <c r="C341" s="47" t="s">
        <v>1718</v>
      </c>
      <c r="D341" s="728" t="s">
        <v>1614</v>
      </c>
      <c r="E341" s="289" t="str">
        <f t="shared" si="26"/>
        <v/>
      </c>
      <c r="F341" s="289" t="str">
        <f t="shared" si="26"/>
        <v/>
      </c>
      <c r="G341" s="289" t="str">
        <f t="shared" si="25"/>
        <v/>
      </c>
      <c r="H341" s="289" t="str">
        <f t="shared" si="25"/>
        <v/>
      </c>
      <c r="I341" s="289" t="str">
        <f t="shared" si="25"/>
        <v/>
      </c>
      <c r="J341" s="289" t="str">
        <f t="shared" si="25"/>
        <v/>
      </c>
      <c r="K341" s="289" t="str">
        <f t="shared" si="25"/>
        <v/>
      </c>
      <c r="L341" s="289" t="str">
        <f t="shared" si="25"/>
        <v/>
      </c>
      <c r="M341" s="289" t="str">
        <f t="shared" si="25"/>
        <v/>
      </c>
    </row>
    <row r="342" spans="1:14" hidden="1" x14ac:dyDescent="0.2">
      <c r="A342" t="str">
        <f t="shared" si="22"/>
        <v/>
      </c>
      <c r="B342" s="1" t="str">
        <f t="shared" si="23"/>
        <v>X</v>
      </c>
      <c r="C342" s="47" t="s">
        <v>363</v>
      </c>
      <c r="D342" s="728" t="s">
        <v>1616</v>
      </c>
      <c r="E342" s="289">
        <f t="shared" si="26"/>
        <v>14619.466145833334</v>
      </c>
      <c r="F342" s="289">
        <f t="shared" si="26"/>
        <v>15162.729779411764</v>
      </c>
      <c r="G342" s="289">
        <f t="shared" si="25"/>
        <v>16090.000697544643</v>
      </c>
      <c r="H342" s="289">
        <f t="shared" si="25"/>
        <v>16575.68359375</v>
      </c>
      <c r="I342" s="289">
        <f t="shared" si="25"/>
        <v>16878.422037760414</v>
      </c>
      <c r="J342" s="289">
        <f t="shared" si="25"/>
        <v>17181.899685329859</v>
      </c>
      <c r="K342" s="289">
        <f t="shared" si="25"/>
        <v>17879.395950672235</v>
      </c>
      <c r="L342" s="289">
        <f t="shared" si="25"/>
        <v>17976.853274227531</v>
      </c>
      <c r="M342" s="289">
        <f t="shared" si="25"/>
        <v>18186.110276442305</v>
      </c>
    </row>
    <row r="343" spans="1:14" x14ac:dyDescent="0.2">
      <c r="A343" t="str">
        <f t="shared" si="22"/>
        <v>Cofog2</v>
      </c>
      <c r="B343" s="1" t="str">
        <f t="shared" si="23"/>
        <v>X</v>
      </c>
      <c r="C343" s="47" t="s">
        <v>699</v>
      </c>
      <c r="D343" s="727" t="s">
        <v>1618</v>
      </c>
      <c r="E343" s="289">
        <f t="shared" si="26"/>
        <v>13742.835475973887</v>
      </c>
      <c r="F343" s="289">
        <f t="shared" si="26"/>
        <v>14510.606362786091</v>
      </c>
      <c r="G343" s="289">
        <f t="shared" ref="G343:N352" si="27">IF(G93=0,"",G218/G93*1000)</f>
        <v>14616.014563519022</v>
      </c>
      <c r="H343" s="289">
        <f t="shared" si="27"/>
        <v>15541.31895123106</v>
      </c>
      <c r="I343" s="289">
        <f t="shared" si="27"/>
        <v>14505.1111291956</v>
      </c>
      <c r="J343" s="289">
        <f t="shared" si="27"/>
        <v>17297.93239284206</v>
      </c>
      <c r="K343" s="289">
        <f t="shared" si="27"/>
        <v>17825.999724559297</v>
      </c>
      <c r="L343" s="289">
        <f t="shared" si="27"/>
        <v>18787.84040971236</v>
      </c>
      <c r="M343" s="289">
        <f t="shared" si="27"/>
        <v>19941.78307574728</v>
      </c>
      <c r="N343" s="289">
        <f t="shared" si="27"/>
        <v>20969.31514033565</v>
      </c>
    </row>
    <row r="344" spans="1:14" hidden="1" x14ac:dyDescent="0.2">
      <c r="A344" t="str">
        <f t="shared" si="22"/>
        <v/>
      </c>
      <c r="B344" s="1" t="str">
        <f t="shared" si="23"/>
        <v>X</v>
      </c>
      <c r="C344" s="47" t="s">
        <v>364</v>
      </c>
      <c r="D344" s="728" t="s">
        <v>1620</v>
      </c>
      <c r="E344" s="289">
        <f t="shared" si="26"/>
        <v>13865.857805524554</v>
      </c>
      <c r="F344" s="289">
        <f t="shared" si="26"/>
        <v>14586.316560444078</v>
      </c>
      <c r="G344" s="289">
        <f t="shared" si="27"/>
        <v>14412.42097553454</v>
      </c>
      <c r="H344" s="289">
        <f t="shared" si="27"/>
        <v>15483.610365125867</v>
      </c>
      <c r="I344" s="289">
        <f t="shared" si="27"/>
        <v>14187.5</v>
      </c>
      <c r="J344" s="289">
        <f t="shared" si="27"/>
        <v>20401.412066291359</v>
      </c>
      <c r="K344" s="289">
        <f t="shared" si="27"/>
        <v>20545.600237165178</v>
      </c>
      <c r="L344" s="289">
        <f t="shared" si="27"/>
        <v>17814.63623046875</v>
      </c>
      <c r="M344" s="289">
        <f t="shared" si="27"/>
        <v>19459.174114724865</v>
      </c>
    </row>
    <row r="345" spans="1:14" hidden="1" x14ac:dyDescent="0.2">
      <c r="A345" t="str">
        <f t="shared" si="22"/>
        <v/>
      </c>
      <c r="B345" s="1" t="str">
        <f t="shared" si="23"/>
        <v>X</v>
      </c>
      <c r="C345" s="47" t="s">
        <v>365</v>
      </c>
      <c r="D345" s="728" t="s">
        <v>1622</v>
      </c>
      <c r="E345" s="289">
        <f t="shared" si="26"/>
        <v>17484.624862670898</v>
      </c>
      <c r="F345" s="289">
        <f t="shared" si="26"/>
        <v>20673.732503255211</v>
      </c>
      <c r="G345" s="289">
        <f t="shared" si="27"/>
        <v>20518.599446614582</v>
      </c>
      <c r="H345" s="289">
        <f t="shared" si="27"/>
        <v>21200.572422572546</v>
      </c>
      <c r="I345" s="289">
        <f t="shared" si="27"/>
        <v>20836.999893188477</v>
      </c>
      <c r="J345" s="289">
        <f t="shared" si="27"/>
        <v>20403.221978081598</v>
      </c>
      <c r="K345" s="289">
        <f t="shared" si="27"/>
        <v>19874.238513764878</v>
      </c>
      <c r="L345" s="289">
        <f t="shared" si="27"/>
        <v>19268.61572265625</v>
      </c>
      <c r="M345" s="289">
        <f t="shared" si="27"/>
        <v>18672.733561197914</v>
      </c>
    </row>
    <row r="346" spans="1:14" hidden="1" x14ac:dyDescent="0.2">
      <c r="A346" t="str">
        <f t="shared" si="22"/>
        <v/>
      </c>
      <c r="B346" s="1" t="str">
        <f t="shared" si="23"/>
        <v>X</v>
      </c>
      <c r="C346" s="47" t="s">
        <v>366</v>
      </c>
      <c r="D346" s="728" t="s">
        <v>1624</v>
      </c>
      <c r="E346" s="289">
        <f t="shared" si="26"/>
        <v>15402.999877929688</v>
      </c>
      <c r="F346" s="289">
        <f t="shared" si="26"/>
        <v>15904.125213623047</v>
      </c>
      <c r="G346" s="289">
        <f t="shared" si="27"/>
        <v>15659.142630440849</v>
      </c>
      <c r="H346" s="289">
        <f t="shared" si="27"/>
        <v>16468.875885009766</v>
      </c>
      <c r="I346" s="289">
        <f t="shared" si="27"/>
        <v>15513.833363850912</v>
      </c>
      <c r="J346" s="289" t="str">
        <f t="shared" si="27"/>
        <v/>
      </c>
      <c r="K346" s="289" t="str">
        <f t="shared" si="27"/>
        <v/>
      </c>
      <c r="L346" s="289">
        <f t="shared" si="27"/>
        <v>18541.427612304688</v>
      </c>
      <c r="M346" s="289">
        <f t="shared" si="27"/>
        <v>22300.571986607141</v>
      </c>
    </row>
    <row r="347" spans="1:14" hidden="1" x14ac:dyDescent="0.2">
      <c r="A347" t="str">
        <f t="shared" si="22"/>
        <v/>
      </c>
      <c r="B347" s="1" t="str">
        <f t="shared" si="23"/>
        <v>X</v>
      </c>
      <c r="C347" s="47" t="s">
        <v>367</v>
      </c>
      <c r="D347" s="728" t="s">
        <v>1626</v>
      </c>
      <c r="E347" s="289">
        <f t="shared" si="26"/>
        <v>10050.624847412109</v>
      </c>
      <c r="F347" s="289">
        <f t="shared" si="26"/>
        <v>10186.719970703125</v>
      </c>
      <c r="G347" s="289">
        <f t="shared" si="27"/>
        <v>10176.400146484375</v>
      </c>
      <c r="H347" s="289">
        <f t="shared" si="27"/>
        <v>10997.086898140285</v>
      </c>
      <c r="I347" s="289">
        <f t="shared" si="27"/>
        <v>10034.999847412109</v>
      </c>
      <c r="J347" s="289">
        <f t="shared" si="27"/>
        <v>9080.7896664268101</v>
      </c>
      <c r="K347" s="289">
        <f t="shared" si="27"/>
        <v>9827.2003173828125</v>
      </c>
      <c r="L347" s="289" t="str">
        <f t="shared" si="27"/>
        <v/>
      </c>
      <c r="M347" s="289" t="str">
        <f t="shared" si="27"/>
        <v/>
      </c>
    </row>
    <row r="348" spans="1:14" hidden="1" x14ac:dyDescent="0.2">
      <c r="A348" t="str">
        <f t="shared" si="22"/>
        <v/>
      </c>
      <c r="B348" s="1" t="str">
        <f t="shared" si="23"/>
        <v/>
      </c>
      <c r="C348" s="47" t="s">
        <v>1719</v>
      </c>
      <c r="D348" s="728" t="s">
        <v>1628</v>
      </c>
      <c r="E348" s="289" t="str">
        <f t="shared" si="26"/>
        <v/>
      </c>
      <c r="F348" s="289" t="str">
        <f t="shared" si="26"/>
        <v/>
      </c>
      <c r="G348" s="289" t="str">
        <f t="shared" si="27"/>
        <v/>
      </c>
      <c r="H348" s="289" t="str">
        <f t="shared" si="27"/>
        <v/>
      </c>
      <c r="I348" s="289" t="str">
        <f t="shared" si="27"/>
        <v/>
      </c>
      <c r="J348" s="289" t="str">
        <f t="shared" si="27"/>
        <v/>
      </c>
      <c r="K348" s="289" t="str">
        <f t="shared" si="27"/>
        <v/>
      </c>
      <c r="L348" s="289" t="str">
        <f t="shared" si="27"/>
        <v/>
      </c>
      <c r="M348" s="289" t="str">
        <f t="shared" si="27"/>
        <v/>
      </c>
    </row>
    <row r="349" spans="1:14" hidden="1" x14ac:dyDescent="0.2">
      <c r="A349" t="str">
        <f t="shared" si="22"/>
        <v/>
      </c>
      <c r="B349" s="1" t="str">
        <f t="shared" si="23"/>
        <v>X</v>
      </c>
      <c r="C349" s="47" t="s">
        <v>368</v>
      </c>
      <c r="D349" s="728" t="s">
        <v>1630</v>
      </c>
      <c r="E349" s="289">
        <f t="shared" si="26"/>
        <v>17482.667287190754</v>
      </c>
      <c r="F349" s="289">
        <f t="shared" si="26"/>
        <v>20368.333180745441</v>
      </c>
      <c r="G349" s="289">
        <f t="shared" si="27"/>
        <v>20955.333709716797</v>
      </c>
      <c r="H349" s="289">
        <f t="shared" si="27"/>
        <v>21843.332926432293</v>
      </c>
      <c r="I349" s="289" t="str">
        <f t="shared" si="27"/>
        <v/>
      </c>
      <c r="J349" s="289">
        <f t="shared" si="27"/>
        <v>23302.999496459961</v>
      </c>
      <c r="K349" s="289">
        <f t="shared" si="27"/>
        <v>28715.000152587891</v>
      </c>
      <c r="L349" s="289">
        <f t="shared" si="27"/>
        <v>27231.000900268555</v>
      </c>
      <c r="M349" s="289">
        <f t="shared" si="27"/>
        <v>33567.001342773438</v>
      </c>
    </row>
    <row r="350" spans="1:14" x14ac:dyDescent="0.2">
      <c r="A350" t="str">
        <f t="shared" si="22"/>
        <v>Cofog2</v>
      </c>
      <c r="B350" s="1" t="str">
        <f t="shared" si="23"/>
        <v>X</v>
      </c>
      <c r="C350" s="47" t="s">
        <v>700</v>
      </c>
      <c r="D350" s="727" t="s">
        <v>35</v>
      </c>
      <c r="E350" s="289">
        <f t="shared" si="26"/>
        <v>13179.289961283186</v>
      </c>
      <c r="F350" s="289">
        <f t="shared" si="26"/>
        <v>13582.988747288504</v>
      </c>
      <c r="G350" s="289">
        <f t="shared" si="27"/>
        <v>14076.621523008242</v>
      </c>
      <c r="H350" s="289">
        <f t="shared" si="27"/>
        <v>15043.405515338303</v>
      </c>
      <c r="I350" s="289">
        <f t="shared" si="27"/>
        <v>15031.069069180523</v>
      </c>
      <c r="J350" s="289">
        <f t="shared" si="27"/>
        <v>16120.899128464032</v>
      </c>
      <c r="K350" s="289">
        <f t="shared" si="27"/>
        <v>17003.245502436926</v>
      </c>
      <c r="L350" s="289">
        <f t="shared" si="27"/>
        <v>17230.704433097573</v>
      </c>
      <c r="M350" s="289">
        <f t="shared" si="27"/>
        <v>17841.621416962174</v>
      </c>
      <c r="N350" s="289">
        <f t="shared" si="27"/>
        <v>18112.118400103671</v>
      </c>
    </row>
    <row r="351" spans="1:14" hidden="1" x14ac:dyDescent="0.2">
      <c r="A351" t="str">
        <f t="shared" si="22"/>
        <v/>
      </c>
      <c r="B351" s="1" t="str">
        <f t="shared" si="23"/>
        <v/>
      </c>
      <c r="C351" s="47" t="s">
        <v>1720</v>
      </c>
      <c r="D351" s="728" t="s">
        <v>1633</v>
      </c>
      <c r="E351" s="289" t="str">
        <f t="shared" si="26"/>
        <v/>
      </c>
      <c r="F351" s="289" t="str">
        <f t="shared" si="26"/>
        <v/>
      </c>
      <c r="G351" s="289" t="str">
        <f t="shared" si="27"/>
        <v/>
      </c>
      <c r="H351" s="289" t="str">
        <f t="shared" si="27"/>
        <v/>
      </c>
      <c r="I351" s="289" t="str">
        <f t="shared" si="27"/>
        <v/>
      </c>
      <c r="J351" s="289" t="str">
        <f t="shared" si="27"/>
        <v/>
      </c>
      <c r="K351" s="289" t="str">
        <f t="shared" si="27"/>
        <v/>
      </c>
      <c r="L351" s="289" t="str">
        <f t="shared" si="27"/>
        <v/>
      </c>
      <c r="M351" s="289" t="str">
        <f t="shared" si="27"/>
        <v/>
      </c>
    </row>
    <row r="352" spans="1:14" hidden="1" x14ac:dyDescent="0.2">
      <c r="A352" t="str">
        <f t="shared" si="22"/>
        <v/>
      </c>
      <c r="B352" s="1" t="str">
        <f t="shared" si="23"/>
        <v>X</v>
      </c>
      <c r="C352" s="47" t="s">
        <v>369</v>
      </c>
      <c r="D352" s="728" t="s">
        <v>1635</v>
      </c>
      <c r="E352" s="289">
        <f t="shared" si="26"/>
        <v>12924.713134765625</v>
      </c>
      <c r="F352" s="289">
        <f t="shared" si="26"/>
        <v>13143.853921805863</v>
      </c>
      <c r="G352" s="289">
        <f t="shared" si="27"/>
        <v>13503.004133968609</v>
      </c>
      <c r="H352" s="289">
        <f t="shared" si="27"/>
        <v>14495.741602462556</v>
      </c>
      <c r="I352" s="289">
        <f t="shared" si="27"/>
        <v>14418.306170769458</v>
      </c>
      <c r="J352" s="289">
        <f t="shared" si="27"/>
        <v>16317.112882372359</v>
      </c>
      <c r="K352" s="289">
        <f t="shared" si="27"/>
        <v>17238.69181174308</v>
      </c>
      <c r="L352" s="289">
        <f t="shared" si="27"/>
        <v>16449.041606104649</v>
      </c>
      <c r="M352" s="289">
        <f t="shared" si="27"/>
        <v>17035.679079451649</v>
      </c>
    </row>
    <row r="353" spans="1:14" hidden="1" x14ac:dyDescent="0.2">
      <c r="A353" t="str">
        <f t="shared" si="22"/>
        <v/>
      </c>
      <c r="B353" s="1" t="str">
        <f t="shared" si="23"/>
        <v/>
      </c>
      <c r="C353" s="47" t="s">
        <v>1721</v>
      </c>
      <c r="D353" s="728" t="s">
        <v>1637</v>
      </c>
      <c r="E353" s="289" t="str">
        <f t="shared" si="26"/>
        <v/>
      </c>
      <c r="F353" s="289" t="str">
        <f t="shared" si="26"/>
        <v/>
      </c>
      <c r="G353" s="289" t="str">
        <f t="shared" ref="G353:N362" si="28">IF(G103=0,"",G228/G103*1000)</f>
        <v/>
      </c>
      <c r="H353" s="289" t="str">
        <f t="shared" si="28"/>
        <v/>
      </c>
      <c r="I353" s="289" t="str">
        <f t="shared" si="28"/>
        <v/>
      </c>
      <c r="J353" s="289" t="str">
        <f t="shared" si="28"/>
        <v/>
      </c>
      <c r="K353" s="289" t="str">
        <f t="shared" si="28"/>
        <v/>
      </c>
      <c r="L353" s="289" t="str">
        <f t="shared" si="28"/>
        <v/>
      </c>
      <c r="M353" s="289" t="str">
        <f t="shared" si="28"/>
        <v/>
      </c>
    </row>
    <row r="354" spans="1:14" hidden="1" x14ac:dyDescent="0.2">
      <c r="A354" t="str">
        <f t="shared" si="22"/>
        <v/>
      </c>
      <c r="B354" s="1" t="str">
        <f t="shared" si="23"/>
        <v>X</v>
      </c>
      <c r="C354" s="47" t="s">
        <v>370</v>
      </c>
      <c r="D354" s="728" t="s">
        <v>1639</v>
      </c>
      <c r="E354" s="289">
        <f t="shared" ref="E354:F372" si="29">IF(E104=0,"",E229/E104*1000)</f>
        <v>14894.250308766084</v>
      </c>
      <c r="F354" s="289">
        <f t="shared" si="29"/>
        <v>15244.013538099314</v>
      </c>
      <c r="G354" s="289">
        <f t="shared" si="28"/>
        <v>16048.381106954224</v>
      </c>
      <c r="H354" s="289">
        <f t="shared" si="28"/>
        <v>16854.015003551136</v>
      </c>
      <c r="I354" s="289">
        <f t="shared" si="28"/>
        <v>17003.493088942305</v>
      </c>
      <c r="J354" s="289" t="str">
        <f t="shared" si="28"/>
        <v/>
      </c>
      <c r="K354" s="289" t="str">
        <f t="shared" si="28"/>
        <v/>
      </c>
      <c r="L354" s="289" t="str">
        <f t="shared" si="28"/>
        <v/>
      </c>
      <c r="M354" s="289" t="str">
        <f t="shared" si="28"/>
        <v/>
      </c>
    </row>
    <row r="355" spans="1:14" hidden="1" x14ac:dyDescent="0.2">
      <c r="A355" t="str">
        <f t="shared" si="22"/>
        <v/>
      </c>
      <c r="B355" s="1" t="str">
        <f t="shared" si="23"/>
        <v/>
      </c>
      <c r="C355" s="47" t="s">
        <v>1722</v>
      </c>
      <c r="D355" s="728" t="s">
        <v>1641</v>
      </c>
      <c r="E355" s="289" t="str">
        <f t="shared" si="29"/>
        <v/>
      </c>
      <c r="F355" s="289" t="str">
        <f t="shared" si="29"/>
        <v/>
      </c>
      <c r="G355" s="289" t="str">
        <f t="shared" si="28"/>
        <v/>
      </c>
      <c r="H355" s="289" t="str">
        <f t="shared" si="28"/>
        <v/>
      </c>
      <c r="I355" s="289" t="str">
        <f t="shared" si="28"/>
        <v/>
      </c>
      <c r="J355" s="289" t="str">
        <f t="shared" si="28"/>
        <v/>
      </c>
      <c r="K355" s="289" t="str">
        <f t="shared" si="28"/>
        <v/>
      </c>
      <c r="L355" s="289" t="str">
        <f t="shared" si="28"/>
        <v/>
      </c>
      <c r="M355" s="289" t="str">
        <f t="shared" si="28"/>
        <v/>
      </c>
    </row>
    <row r="356" spans="1:14" hidden="1" x14ac:dyDescent="0.2">
      <c r="A356" t="str">
        <f t="shared" si="22"/>
        <v/>
      </c>
      <c r="B356" s="1" t="str">
        <f t="shared" si="23"/>
        <v/>
      </c>
      <c r="C356" s="47" t="s">
        <v>1723</v>
      </c>
      <c r="D356" s="728" t="s">
        <v>1643</v>
      </c>
      <c r="E356" s="289" t="str">
        <f t="shared" si="29"/>
        <v/>
      </c>
      <c r="F356" s="289" t="str">
        <f t="shared" si="29"/>
        <v/>
      </c>
      <c r="G356" s="289" t="str">
        <f t="shared" si="28"/>
        <v/>
      </c>
      <c r="H356" s="289" t="str">
        <f t="shared" si="28"/>
        <v/>
      </c>
      <c r="I356" s="289" t="str">
        <f t="shared" si="28"/>
        <v/>
      </c>
      <c r="J356" s="289" t="str">
        <f t="shared" si="28"/>
        <v/>
      </c>
      <c r="K356" s="289" t="str">
        <f t="shared" si="28"/>
        <v/>
      </c>
      <c r="L356" s="289" t="str">
        <f t="shared" si="28"/>
        <v/>
      </c>
      <c r="M356" s="289" t="str">
        <f t="shared" si="28"/>
        <v/>
      </c>
    </row>
    <row r="357" spans="1:14" hidden="1" x14ac:dyDescent="0.2">
      <c r="A357" t="str">
        <f t="shared" si="22"/>
        <v/>
      </c>
      <c r="B357" s="1" t="str">
        <f t="shared" si="23"/>
        <v>X</v>
      </c>
      <c r="C357" s="47" t="s">
        <v>795</v>
      </c>
      <c r="D357" s="728" t="s">
        <v>1645</v>
      </c>
      <c r="E357" s="289" t="str">
        <f t="shared" si="29"/>
        <v/>
      </c>
      <c r="F357" s="289" t="str">
        <f t="shared" si="29"/>
        <v/>
      </c>
      <c r="G357" s="289" t="str">
        <f t="shared" si="28"/>
        <v/>
      </c>
      <c r="H357" s="289" t="str">
        <f t="shared" si="28"/>
        <v/>
      </c>
      <c r="I357" s="289" t="str">
        <f t="shared" si="28"/>
        <v/>
      </c>
      <c r="J357" s="289" t="str">
        <f t="shared" si="28"/>
        <v/>
      </c>
      <c r="K357" s="289" t="str">
        <f t="shared" si="28"/>
        <v/>
      </c>
      <c r="L357" s="289">
        <f t="shared" si="28"/>
        <v>20285.939686333953</v>
      </c>
      <c r="M357" s="289">
        <f t="shared" si="28"/>
        <v>20417.302911931816</v>
      </c>
    </row>
    <row r="358" spans="1:14" hidden="1" x14ac:dyDescent="0.2">
      <c r="A358" t="str">
        <f t="shared" si="22"/>
        <v/>
      </c>
      <c r="B358" s="1" t="str">
        <f t="shared" si="23"/>
        <v>X</v>
      </c>
      <c r="C358" s="47" t="s">
        <v>371</v>
      </c>
      <c r="D358" s="728" t="s">
        <v>1647</v>
      </c>
      <c r="E358" s="289">
        <f t="shared" si="29"/>
        <v>12381.379226158404</v>
      </c>
      <c r="F358" s="289">
        <f t="shared" si="29"/>
        <v>12536.133829752604</v>
      </c>
      <c r="G358" s="289">
        <f t="shared" si="28"/>
        <v>13001.172065734863</v>
      </c>
      <c r="H358" s="289">
        <f t="shared" si="28"/>
        <v>14279.746403769841</v>
      </c>
      <c r="I358" s="289">
        <f t="shared" si="28"/>
        <v>14339.564098011364</v>
      </c>
      <c r="J358" s="289">
        <f t="shared" si="28"/>
        <v>15175.691361860796</v>
      </c>
      <c r="K358" s="289">
        <f t="shared" si="28"/>
        <v>16264.869972511573</v>
      </c>
      <c r="L358" s="289">
        <f t="shared" si="28"/>
        <v>16442.999521891277</v>
      </c>
      <c r="M358" s="289">
        <f t="shared" si="28"/>
        <v>17740.755208333332</v>
      </c>
    </row>
    <row r="359" spans="1:14" hidden="1" x14ac:dyDescent="0.2">
      <c r="A359" t="str">
        <f t="shared" si="22"/>
        <v/>
      </c>
      <c r="B359" s="1" t="str">
        <f t="shared" si="23"/>
        <v>X</v>
      </c>
      <c r="C359" s="47" t="s">
        <v>372</v>
      </c>
      <c r="D359" s="728" t="s">
        <v>1649</v>
      </c>
      <c r="E359" s="289">
        <f t="shared" si="29"/>
        <v>8956.6387600368926</v>
      </c>
      <c r="F359" s="289">
        <f t="shared" si="29"/>
        <v>9003.7222968207479</v>
      </c>
      <c r="G359" s="289">
        <f t="shared" si="28"/>
        <v>9499.9035250756042</v>
      </c>
      <c r="H359" s="289">
        <f t="shared" si="28"/>
        <v>10230.500284830729</v>
      </c>
      <c r="I359" s="289">
        <f t="shared" si="28"/>
        <v>9766.8625404094819</v>
      </c>
      <c r="J359" s="289">
        <f t="shared" si="28"/>
        <v>9924.8210362025675</v>
      </c>
      <c r="K359" s="289">
        <f t="shared" si="28"/>
        <v>10803.939356948391</v>
      </c>
      <c r="L359" s="289">
        <f t="shared" si="28"/>
        <v>10943.382711971508</v>
      </c>
      <c r="M359" s="289">
        <f t="shared" si="28"/>
        <v>11305.939645478218</v>
      </c>
    </row>
    <row r="360" spans="1:14" hidden="1" x14ac:dyDescent="0.2">
      <c r="A360" t="str">
        <f t="shared" si="22"/>
        <v/>
      </c>
      <c r="B360" s="1" t="str">
        <f t="shared" si="23"/>
        <v>X</v>
      </c>
      <c r="C360" s="47" t="s">
        <v>373</v>
      </c>
      <c r="D360" s="728" t="s">
        <v>1651</v>
      </c>
      <c r="E360" s="289">
        <f t="shared" si="29"/>
        <v>16097.571236746653</v>
      </c>
      <c r="F360" s="289">
        <f t="shared" si="29"/>
        <v>17318.285260881697</v>
      </c>
      <c r="G360" s="289">
        <f t="shared" si="28"/>
        <v>18426.666259765625</v>
      </c>
      <c r="H360" s="289">
        <f t="shared" si="28"/>
        <v>20259.49986775716</v>
      </c>
      <c r="I360" s="289">
        <f t="shared" si="28"/>
        <v>19720.832824707031</v>
      </c>
      <c r="J360" s="289">
        <f t="shared" si="28"/>
        <v>19981.333414713543</v>
      </c>
      <c r="K360" s="289">
        <f t="shared" si="28"/>
        <v>21389.167785644531</v>
      </c>
      <c r="L360" s="289">
        <f t="shared" si="28"/>
        <v>22310.333251953125</v>
      </c>
      <c r="M360" s="289">
        <f t="shared" si="28"/>
        <v>22830.50028483073</v>
      </c>
    </row>
    <row r="361" spans="1:14" hidden="1" x14ac:dyDescent="0.2">
      <c r="A361" t="str">
        <f t="shared" si="22"/>
        <v/>
      </c>
      <c r="B361" s="1" t="str">
        <f t="shared" si="23"/>
        <v>X</v>
      </c>
      <c r="C361" s="47" t="s">
        <v>374</v>
      </c>
      <c r="D361" s="728" t="s">
        <v>1653</v>
      </c>
      <c r="E361" s="289">
        <f t="shared" si="29"/>
        <v>14914.164528917911</v>
      </c>
      <c r="F361" s="289">
        <f t="shared" si="29"/>
        <v>16625.474832825741</v>
      </c>
      <c r="G361" s="289">
        <f t="shared" si="28"/>
        <v>16952.099609375</v>
      </c>
      <c r="H361" s="289">
        <f t="shared" si="28"/>
        <v>17688.872736150566</v>
      </c>
      <c r="I361" s="289">
        <f t="shared" si="28"/>
        <v>18413.829875442218</v>
      </c>
      <c r="J361" s="289">
        <f t="shared" si="28"/>
        <v>18995.215322457105</v>
      </c>
      <c r="K361" s="289">
        <f t="shared" si="28"/>
        <v>20155.943672612029</v>
      </c>
      <c r="L361" s="289">
        <f t="shared" si="28"/>
        <v>20483.758741809474</v>
      </c>
      <c r="M361" s="289">
        <f t="shared" si="28"/>
        <v>21324.784342447918</v>
      </c>
    </row>
    <row r="362" spans="1:14" x14ac:dyDescent="0.2">
      <c r="A362" t="str">
        <f t="shared" si="22"/>
        <v>Cofog2</v>
      </c>
      <c r="B362" s="1" t="str">
        <f t="shared" si="23"/>
        <v>X</v>
      </c>
      <c r="C362" s="47" t="s">
        <v>701</v>
      </c>
      <c r="D362" s="727" t="s">
        <v>1655</v>
      </c>
      <c r="E362" s="289">
        <f t="shared" si="29"/>
        <v>14196.200561523438</v>
      </c>
      <c r="F362" s="289">
        <f t="shared" si="29"/>
        <v>14499.167124430338</v>
      </c>
      <c r="G362" s="289">
        <f t="shared" si="28"/>
        <v>14958.333333333334</v>
      </c>
      <c r="H362" s="289">
        <f t="shared" si="28"/>
        <v>19455.999755859375</v>
      </c>
      <c r="I362" s="289">
        <f t="shared" si="28"/>
        <v>19515.428815569197</v>
      </c>
      <c r="J362" s="289">
        <f t="shared" si="28"/>
        <v>20925.000508626301</v>
      </c>
      <c r="K362" s="289">
        <f t="shared" si="28"/>
        <v>21442.874908447266</v>
      </c>
      <c r="L362" s="289">
        <f t="shared" si="28"/>
        <v>13077.629937065971</v>
      </c>
      <c r="M362" s="289">
        <f t="shared" si="28"/>
        <v>12405.258743851275</v>
      </c>
      <c r="N362" s="289">
        <f t="shared" si="28"/>
        <v>13986.275508485993</v>
      </c>
    </row>
    <row r="363" spans="1:14" hidden="1" x14ac:dyDescent="0.2">
      <c r="A363" t="str">
        <f t="shared" si="22"/>
        <v/>
      </c>
      <c r="B363" s="1" t="str">
        <f t="shared" si="23"/>
        <v/>
      </c>
      <c r="C363" s="47" t="s">
        <v>1724</v>
      </c>
      <c r="D363" s="728" t="s">
        <v>1657</v>
      </c>
      <c r="E363" s="289" t="str">
        <f t="shared" si="29"/>
        <v/>
      </c>
      <c r="F363" s="289" t="str">
        <f t="shared" si="29"/>
        <v/>
      </c>
      <c r="G363" s="289" t="str">
        <f t="shared" ref="G363:M372" si="30">IF(G113=0,"",G238/G113*1000)</f>
        <v/>
      </c>
      <c r="H363" s="289" t="str">
        <f t="shared" si="30"/>
        <v/>
      </c>
      <c r="I363" s="289" t="str">
        <f t="shared" si="30"/>
        <v/>
      </c>
      <c r="J363" s="289" t="str">
        <f t="shared" si="30"/>
        <v/>
      </c>
      <c r="K363" s="289" t="str">
        <f t="shared" si="30"/>
        <v/>
      </c>
      <c r="L363" s="289" t="str">
        <f t="shared" si="30"/>
        <v/>
      </c>
      <c r="M363" s="289" t="str">
        <f t="shared" si="30"/>
        <v/>
      </c>
    </row>
    <row r="364" spans="1:14" hidden="1" x14ac:dyDescent="0.2">
      <c r="A364" t="str">
        <f t="shared" si="22"/>
        <v/>
      </c>
      <c r="B364" s="1" t="str">
        <f t="shared" si="23"/>
        <v>X</v>
      </c>
      <c r="C364" s="47" t="s">
        <v>581</v>
      </c>
      <c r="D364" s="728" t="s">
        <v>1659</v>
      </c>
      <c r="E364" s="289" t="str">
        <f t="shared" si="29"/>
        <v/>
      </c>
      <c r="F364" s="289" t="str">
        <f t="shared" si="29"/>
        <v/>
      </c>
      <c r="G364" s="289" t="str">
        <f t="shared" si="30"/>
        <v/>
      </c>
      <c r="H364" s="289" t="str">
        <f t="shared" si="30"/>
        <v/>
      </c>
      <c r="I364" s="289" t="str">
        <f t="shared" si="30"/>
        <v/>
      </c>
      <c r="J364" s="289">
        <f t="shared" si="30"/>
        <v>18635.000228881836</v>
      </c>
      <c r="K364" s="289">
        <f t="shared" si="30"/>
        <v>20048.999786376953</v>
      </c>
      <c r="L364" s="289">
        <f t="shared" si="30"/>
        <v>15545.000076293945</v>
      </c>
      <c r="M364" s="289" t="str">
        <f t="shared" si="30"/>
        <v/>
      </c>
    </row>
    <row r="365" spans="1:14" hidden="1" x14ac:dyDescent="0.2">
      <c r="A365" t="str">
        <f t="shared" si="22"/>
        <v/>
      </c>
      <c r="B365" s="1" t="str">
        <f t="shared" si="23"/>
        <v>X</v>
      </c>
      <c r="C365" s="47" t="s">
        <v>796</v>
      </c>
      <c r="D365" s="728" t="s">
        <v>1661</v>
      </c>
      <c r="E365" s="289" t="str">
        <f t="shared" si="29"/>
        <v/>
      </c>
      <c r="F365" s="289" t="str">
        <f t="shared" si="29"/>
        <v/>
      </c>
      <c r="G365" s="289" t="str">
        <f t="shared" si="30"/>
        <v/>
      </c>
      <c r="H365" s="289" t="str">
        <f t="shared" si="30"/>
        <v/>
      </c>
      <c r="I365" s="289" t="str">
        <f t="shared" si="30"/>
        <v/>
      </c>
      <c r="J365" s="289" t="str">
        <f t="shared" si="30"/>
        <v/>
      </c>
      <c r="K365" s="289" t="str">
        <f t="shared" si="30"/>
        <v/>
      </c>
      <c r="L365" s="289">
        <f t="shared" si="30"/>
        <v>9432.8333536783848</v>
      </c>
      <c r="M365" s="289">
        <f t="shared" si="30"/>
        <v>9818.5997009277344</v>
      </c>
    </row>
    <row r="366" spans="1:14" hidden="1" x14ac:dyDescent="0.2">
      <c r="A366" t="str">
        <f t="shared" si="22"/>
        <v/>
      </c>
      <c r="B366" s="1" t="str">
        <f t="shared" si="23"/>
        <v/>
      </c>
      <c r="C366" s="47" t="s">
        <v>1725</v>
      </c>
      <c r="D366" s="728" t="s">
        <v>1663</v>
      </c>
      <c r="E366" s="289" t="str">
        <f t="shared" si="29"/>
        <v/>
      </c>
      <c r="F366" s="289" t="str">
        <f t="shared" si="29"/>
        <v/>
      </c>
      <c r="G366" s="289" t="str">
        <f t="shared" si="30"/>
        <v/>
      </c>
      <c r="H366" s="289" t="str">
        <f t="shared" si="30"/>
        <v/>
      </c>
      <c r="I366" s="289" t="str">
        <f t="shared" si="30"/>
        <v/>
      </c>
      <c r="J366" s="289" t="str">
        <f t="shared" si="30"/>
        <v/>
      </c>
      <c r="K366" s="289" t="str">
        <f t="shared" si="30"/>
        <v/>
      </c>
      <c r="L366" s="289" t="str">
        <f t="shared" si="30"/>
        <v/>
      </c>
      <c r="M366" s="289" t="str">
        <f t="shared" si="30"/>
        <v/>
      </c>
    </row>
    <row r="367" spans="1:14" hidden="1" x14ac:dyDescent="0.2">
      <c r="A367" t="str">
        <f t="shared" si="22"/>
        <v/>
      </c>
      <c r="B367" s="1" t="str">
        <f t="shared" si="23"/>
        <v>X</v>
      </c>
      <c r="C367" s="47" t="s">
        <v>797</v>
      </c>
      <c r="D367" s="728" t="s">
        <v>1665</v>
      </c>
      <c r="E367" s="289" t="str">
        <f t="shared" si="29"/>
        <v/>
      </c>
      <c r="F367" s="289" t="str">
        <f t="shared" si="29"/>
        <v/>
      </c>
      <c r="G367" s="289" t="str">
        <f t="shared" si="30"/>
        <v/>
      </c>
      <c r="H367" s="289" t="str">
        <f t="shared" si="30"/>
        <v/>
      </c>
      <c r="I367" s="289" t="str">
        <f t="shared" si="30"/>
        <v/>
      </c>
      <c r="J367" s="289" t="str">
        <f t="shared" si="30"/>
        <v/>
      </c>
      <c r="K367" s="289" t="str">
        <f t="shared" si="30"/>
        <v/>
      </c>
      <c r="L367" s="289">
        <f t="shared" si="30"/>
        <v>30017.000198364258</v>
      </c>
      <c r="M367" s="289" t="str">
        <f t="shared" si="30"/>
        <v/>
      </c>
    </row>
    <row r="368" spans="1:14" hidden="1" x14ac:dyDescent="0.2">
      <c r="A368" t="str">
        <f t="shared" si="22"/>
        <v/>
      </c>
      <c r="B368" s="1" t="str">
        <f t="shared" si="23"/>
        <v/>
      </c>
      <c r="C368" s="47" t="s">
        <v>1726</v>
      </c>
      <c r="D368" s="728" t="s">
        <v>1667</v>
      </c>
      <c r="E368" s="289" t="str">
        <f t="shared" si="29"/>
        <v/>
      </c>
      <c r="F368" s="289" t="str">
        <f t="shared" si="29"/>
        <v/>
      </c>
      <c r="G368" s="289" t="str">
        <f t="shared" si="30"/>
        <v/>
      </c>
      <c r="H368" s="289" t="str">
        <f t="shared" si="30"/>
        <v/>
      </c>
      <c r="I368" s="289" t="str">
        <f t="shared" si="30"/>
        <v/>
      </c>
      <c r="J368" s="289" t="str">
        <f t="shared" si="30"/>
        <v/>
      </c>
      <c r="K368" s="289" t="str">
        <f t="shared" si="30"/>
        <v/>
      </c>
      <c r="L368" s="289" t="str">
        <f t="shared" si="30"/>
        <v/>
      </c>
      <c r="M368" s="289" t="str">
        <f t="shared" si="30"/>
        <v/>
      </c>
    </row>
    <row r="369" spans="1:28" hidden="1" x14ac:dyDescent="0.2">
      <c r="A369" t="str">
        <f t="shared" si="22"/>
        <v/>
      </c>
      <c r="B369" s="1" t="str">
        <f t="shared" si="23"/>
        <v/>
      </c>
      <c r="C369" s="47" t="s">
        <v>1727</v>
      </c>
      <c r="D369" s="728" t="s">
        <v>1669</v>
      </c>
      <c r="E369" s="289" t="str">
        <f t="shared" si="29"/>
        <v/>
      </c>
      <c r="F369" s="289" t="str">
        <f t="shared" si="29"/>
        <v/>
      </c>
      <c r="G369" s="289" t="str">
        <f t="shared" si="30"/>
        <v/>
      </c>
      <c r="H369" s="289" t="str">
        <f t="shared" si="30"/>
        <v/>
      </c>
      <c r="I369" s="289" t="str">
        <f t="shared" si="30"/>
        <v/>
      </c>
      <c r="J369" s="289" t="str">
        <f t="shared" si="30"/>
        <v/>
      </c>
      <c r="K369" s="289" t="str">
        <f t="shared" si="30"/>
        <v/>
      </c>
      <c r="L369" s="289" t="str">
        <f t="shared" si="30"/>
        <v/>
      </c>
      <c r="M369" s="289" t="str">
        <f t="shared" si="30"/>
        <v/>
      </c>
    </row>
    <row r="370" spans="1:28" hidden="1" x14ac:dyDescent="0.2">
      <c r="A370" t="str">
        <f t="shared" si="22"/>
        <v/>
      </c>
      <c r="B370" s="1" t="str">
        <f t="shared" si="23"/>
        <v>X</v>
      </c>
      <c r="C370" s="47" t="s">
        <v>798</v>
      </c>
      <c r="D370" s="728" t="s">
        <v>1671</v>
      </c>
      <c r="E370" s="289" t="str">
        <f t="shared" si="29"/>
        <v/>
      </c>
      <c r="F370" s="289" t="str">
        <f t="shared" si="29"/>
        <v/>
      </c>
      <c r="G370" s="289" t="str">
        <f t="shared" si="30"/>
        <v/>
      </c>
      <c r="H370" s="289" t="str">
        <f t="shared" si="30"/>
        <v/>
      </c>
      <c r="I370" s="289" t="str">
        <f t="shared" si="30"/>
        <v/>
      </c>
      <c r="J370" s="289">
        <f t="shared" si="30"/>
        <v>24190.000534057617</v>
      </c>
      <c r="K370" s="289">
        <f t="shared" si="30"/>
        <v>34410.999298095703</v>
      </c>
      <c r="L370" s="289" t="str">
        <f t="shared" si="30"/>
        <v/>
      </c>
      <c r="M370" s="289">
        <f t="shared" si="30"/>
        <v>12385.000228881836</v>
      </c>
    </row>
    <row r="371" spans="1:28" hidden="1" x14ac:dyDescent="0.2">
      <c r="A371" t="str">
        <f t="shared" si="22"/>
        <v/>
      </c>
      <c r="B371" s="1" t="str">
        <f t="shared" si="23"/>
        <v/>
      </c>
      <c r="C371" s="47" t="s">
        <v>1728</v>
      </c>
      <c r="D371" s="728" t="s">
        <v>1673</v>
      </c>
      <c r="E371" s="289" t="str">
        <f t="shared" si="29"/>
        <v/>
      </c>
      <c r="F371" s="289" t="str">
        <f t="shared" si="29"/>
        <v/>
      </c>
      <c r="G371" s="289" t="str">
        <f t="shared" si="30"/>
        <v/>
      </c>
      <c r="H371" s="289" t="str">
        <f t="shared" si="30"/>
        <v/>
      </c>
      <c r="I371" s="289" t="str">
        <f t="shared" si="30"/>
        <v/>
      </c>
      <c r="J371" s="289" t="str">
        <f t="shared" si="30"/>
        <v/>
      </c>
      <c r="K371" s="289" t="str">
        <f t="shared" si="30"/>
        <v/>
      </c>
      <c r="L371" s="289" t="str">
        <f t="shared" si="30"/>
        <v/>
      </c>
      <c r="M371" s="289" t="str">
        <f t="shared" si="30"/>
        <v/>
      </c>
    </row>
    <row r="372" spans="1:28" s="4" customFormat="1" ht="20.100000000000001" hidden="1" customHeight="1" x14ac:dyDescent="0.2">
      <c r="A372" t="str">
        <f t="shared" si="22"/>
        <v/>
      </c>
      <c r="B372" s="1" t="str">
        <f t="shared" si="23"/>
        <v>X</v>
      </c>
      <c r="C372" s="729" t="s">
        <v>375</v>
      </c>
      <c r="D372" s="730" t="s">
        <v>1675</v>
      </c>
      <c r="E372" s="732">
        <f t="shared" si="29"/>
        <v>14196.200561523438</v>
      </c>
      <c r="F372" s="732">
        <f t="shared" si="29"/>
        <v>14499.167124430338</v>
      </c>
      <c r="G372" s="732">
        <f t="shared" si="30"/>
        <v>14958.333333333334</v>
      </c>
      <c r="H372" s="732">
        <f t="shared" si="30"/>
        <v>18561.199951171875</v>
      </c>
      <c r="I372" s="732">
        <f t="shared" si="30"/>
        <v>20378.537691556492</v>
      </c>
      <c r="J372" s="732">
        <f t="shared" si="30"/>
        <v>16544.999694824219</v>
      </c>
      <c r="K372" s="732">
        <f t="shared" si="30"/>
        <v>18881.000518798828</v>
      </c>
      <c r="L372" s="732">
        <f t="shared" si="30"/>
        <v>21465.800476074219</v>
      </c>
      <c r="M372" s="732">
        <f t="shared" si="30"/>
        <v>20746.833801269531</v>
      </c>
      <c r="N372"/>
      <c r="O372" s="649"/>
      <c r="P372" s="649"/>
      <c r="Q372" s="649"/>
      <c r="R372" s="649"/>
      <c r="S372" s="649"/>
      <c r="T372" s="649"/>
      <c r="U372" s="649"/>
      <c r="V372" s="649"/>
      <c r="W372" s="649"/>
      <c r="X372" s="649"/>
      <c r="Y372" s="649"/>
      <c r="Z372" s="649"/>
      <c r="AA372" s="649"/>
      <c r="AB372" s="649"/>
    </row>
    <row r="373" spans="1:28" ht="20.100000000000001" customHeight="1" x14ac:dyDescent="0.2">
      <c r="A373" t="s">
        <v>1761</v>
      </c>
      <c r="B373" s="1" t="s">
        <v>1427</v>
      </c>
      <c r="C373" s="733" t="s">
        <v>326</v>
      </c>
      <c r="D373" s="734"/>
      <c r="E373" s="404"/>
      <c r="F373" s="404"/>
      <c r="G373" s="404"/>
      <c r="H373" s="404"/>
      <c r="I373" s="404"/>
      <c r="J373" s="404"/>
      <c r="K373" s="404"/>
      <c r="L373" s="404"/>
      <c r="M373" s="404"/>
      <c r="N373" s="404"/>
      <c r="O373" s="9"/>
      <c r="P373" s="9"/>
      <c r="Q373" s="9"/>
      <c r="R373" s="9"/>
      <c r="S373" s="9"/>
      <c r="T373" s="9"/>
      <c r="U373" s="9"/>
      <c r="V373" s="9"/>
      <c r="W373" s="9"/>
      <c r="X373" s="9"/>
      <c r="Y373" s="9"/>
      <c r="Z373" s="9"/>
      <c r="AA373" s="9"/>
      <c r="AB373" s="9"/>
    </row>
    <row r="374" spans="1:28" hidden="1" x14ac:dyDescent="0.2">
      <c r="C374" s="288"/>
      <c r="D374" s="4"/>
      <c r="E374" s="4"/>
      <c r="F374" s="4"/>
      <c r="G374" s="4"/>
      <c r="H374" s="4"/>
      <c r="I374" s="4"/>
      <c r="J374" s="4"/>
      <c r="K374" s="4"/>
      <c r="L374" s="4"/>
      <c r="M374" s="4"/>
    </row>
    <row r="1048246" spans="14:14" x14ac:dyDescent="0.2">
      <c r="N1048246" s="23"/>
    </row>
    <row r="1048247" spans="14:14" x14ac:dyDescent="0.2">
      <c r="N1048247" s="133"/>
    </row>
    <row r="1048248" spans="14:14" x14ac:dyDescent="0.2">
      <c r="N1048248" s="107"/>
    </row>
    <row r="1048249" spans="14:14" x14ac:dyDescent="0.2">
      <c r="N1048249" s="107"/>
    </row>
    <row r="1048250" spans="14:14" x14ac:dyDescent="0.2">
      <c r="N1048250" s="107"/>
    </row>
    <row r="1048251" spans="14:14" x14ac:dyDescent="0.2">
      <c r="N1048251" s="107"/>
    </row>
    <row r="1048252" spans="14:14" x14ac:dyDescent="0.2">
      <c r="N1048252" s="107"/>
    </row>
    <row r="1048253" spans="14:14" x14ac:dyDescent="0.2">
      <c r="N1048253" s="107"/>
    </row>
    <row r="1048254" spans="14:14" x14ac:dyDescent="0.2">
      <c r="N1048254" s="107"/>
    </row>
    <row r="1048255" spans="14:14" x14ac:dyDescent="0.2">
      <c r="N1048255" s="107"/>
    </row>
    <row r="1048256" spans="14:14" x14ac:dyDescent="0.2">
      <c r="N1048256" s="107"/>
    </row>
    <row r="1048257" spans="14:14" x14ac:dyDescent="0.2">
      <c r="N1048257" s="107"/>
    </row>
    <row r="1048258" spans="14:14" x14ac:dyDescent="0.2">
      <c r="N1048258" s="404"/>
    </row>
    <row r="1048259" spans="14:14" x14ac:dyDescent="0.2">
      <c r="N1048259" s="2"/>
    </row>
    <row r="1048260" spans="14:14" x14ac:dyDescent="0.2">
      <c r="N1048260" s="4"/>
    </row>
    <row r="1048262" spans="14:14" x14ac:dyDescent="0.2">
      <c r="N1048262" s="133"/>
    </row>
    <row r="1048263" spans="14:14" x14ac:dyDescent="0.2">
      <c r="N1048263" s="107"/>
    </row>
    <row r="1048264" spans="14:14" x14ac:dyDescent="0.2">
      <c r="N1048264" s="107"/>
    </row>
    <row r="1048265" spans="14:14" x14ac:dyDescent="0.2">
      <c r="N1048265" s="107"/>
    </row>
    <row r="1048266" spans="14:14" x14ac:dyDescent="0.2">
      <c r="N1048266" s="107"/>
    </row>
    <row r="1048267" spans="14:14" x14ac:dyDescent="0.2">
      <c r="N1048267" s="107"/>
    </row>
    <row r="1048268" spans="14:14" x14ac:dyDescent="0.2">
      <c r="N1048268" s="107"/>
    </row>
    <row r="1048269" spans="14:14" x14ac:dyDescent="0.2">
      <c r="N1048269" s="107"/>
    </row>
    <row r="1048270" spans="14:14" x14ac:dyDescent="0.2">
      <c r="N1048270" s="107"/>
    </row>
    <row r="1048271" spans="14:14" x14ac:dyDescent="0.2">
      <c r="N1048271" s="107"/>
    </row>
    <row r="1048272" spans="14:14" x14ac:dyDescent="0.2">
      <c r="N1048272" s="107"/>
    </row>
    <row r="1048273" spans="14:14" x14ac:dyDescent="0.2">
      <c r="N1048273" s="404"/>
    </row>
    <row r="1048274" spans="14:14" x14ac:dyDescent="0.2">
      <c r="N1048274" s="2"/>
    </row>
    <row r="1048275" spans="14:14" x14ac:dyDescent="0.2">
      <c r="N1048275" s="4"/>
    </row>
    <row r="1048277" spans="14:14" x14ac:dyDescent="0.2">
      <c r="N1048277" s="133"/>
    </row>
    <row r="1048278" spans="14:14" x14ac:dyDescent="0.2">
      <c r="N1048278" s="289"/>
    </row>
    <row r="1048279" spans="14:14" x14ac:dyDescent="0.2">
      <c r="N1048279" s="289"/>
    </row>
    <row r="1048280" spans="14:14" x14ac:dyDescent="0.2">
      <c r="N1048280" s="289"/>
    </row>
    <row r="1048281" spans="14:14" x14ac:dyDescent="0.2">
      <c r="N1048281" s="289"/>
    </row>
    <row r="1048282" spans="14:14" x14ac:dyDescent="0.2">
      <c r="N1048282" s="289"/>
    </row>
    <row r="1048283" spans="14:14" x14ac:dyDescent="0.2">
      <c r="N1048283" s="289"/>
    </row>
    <row r="1048284" spans="14:14" x14ac:dyDescent="0.2">
      <c r="N1048284" s="289"/>
    </row>
    <row r="1048285" spans="14:14" x14ac:dyDescent="0.2">
      <c r="N1048285" s="289"/>
    </row>
    <row r="1048286" spans="14:14" x14ac:dyDescent="0.2">
      <c r="N1048286" s="289"/>
    </row>
    <row r="1048287" spans="14:14" x14ac:dyDescent="0.2">
      <c r="N1048287" s="289"/>
    </row>
    <row r="1048288" spans="14:14" x14ac:dyDescent="0.2">
      <c r="N1048288" s="404"/>
    </row>
  </sheetData>
  <autoFilter ref="A1:B374" xr:uid="{00000000-0009-0000-0000-000010000000}">
    <filterColumn colId="0">
      <customFilters>
        <customFilter operator="notEqual" val=" "/>
      </customFilters>
    </filterColumn>
    <filterColumn colId="1">
      <customFilters>
        <customFilter operator="notEqual" val=" "/>
      </customFilters>
    </filterColumn>
  </autoFilter>
  <pageMargins left="0.74803149606299213" right="0.74803149606299213" top="0.98425196850393704" bottom="0.98425196850393704" header="0.51181102362204722" footer="0.51181102362204722"/>
  <pageSetup scale="69" fitToHeight="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249977111117893"/>
  </sheetPr>
  <dimension ref="A1:AU428"/>
  <sheetViews>
    <sheetView view="pageBreakPreview" zoomScale="90" zoomScaleNormal="80" zoomScaleSheetLayoutView="90" workbookViewId="0">
      <pane xSplit="1" topLeftCell="F1" activePane="topRight" state="frozen"/>
      <selection activeCell="D107" sqref="D107"/>
      <selection pane="topRight" activeCell="A2" sqref="A2"/>
    </sheetView>
  </sheetViews>
  <sheetFormatPr defaultColWidth="9.140625" defaultRowHeight="12.75" x14ac:dyDescent="0.2"/>
  <cols>
    <col min="1" max="1" width="29.42578125" style="33" customWidth="1"/>
    <col min="2" max="4" width="10.7109375" style="33" customWidth="1"/>
    <col min="5" max="21" width="9.7109375" style="33" customWidth="1"/>
    <col min="22" max="35" width="9.5703125" style="33" customWidth="1"/>
    <col min="36" max="16384" width="9.140625" style="33"/>
  </cols>
  <sheetData>
    <row r="1" spans="1:37" s="52" customFormat="1" ht="24.95" customHeight="1" x14ac:dyDescent="0.2">
      <c r="A1" s="49" t="str">
        <f>Index!A67</f>
        <v>Table 5a    Visitors to Palau by nationality (tourists plus business):  FY2000-FY2019</v>
      </c>
      <c r="H1" s="33"/>
      <c r="I1" s="33"/>
      <c r="J1" s="33"/>
      <c r="K1" s="33"/>
      <c r="L1" s="33"/>
      <c r="M1" s="33"/>
      <c r="N1" s="33"/>
      <c r="O1" s="33"/>
      <c r="P1" s="33"/>
      <c r="Q1" s="33"/>
      <c r="R1" s="33"/>
      <c r="S1" s="33"/>
      <c r="T1" s="33"/>
      <c r="U1" s="33"/>
    </row>
    <row r="2" spans="1:37" s="48" customFormat="1" ht="25.15" customHeight="1" x14ac:dyDescent="0.25">
      <c r="A2" s="333" t="s">
        <v>663</v>
      </c>
      <c r="B2" s="133" t="str">
        <f>NAgni!C2</f>
        <v>FY00</v>
      </c>
      <c r="C2" s="133" t="str">
        <f>NAgni!D2</f>
        <v>FY01</v>
      </c>
      <c r="D2" s="133" t="str">
        <f>NAgni!E2</f>
        <v>FY02</v>
      </c>
      <c r="E2" s="133" t="str">
        <f>NAgni!F2</f>
        <v>FY03</v>
      </c>
      <c r="F2" s="133" t="str">
        <f>NAgni!G2</f>
        <v>FY04</v>
      </c>
      <c r="G2" s="133" t="str">
        <f>NAgni!H2</f>
        <v>FY05</v>
      </c>
      <c r="H2" s="133" t="str">
        <f>NAgni!I2</f>
        <v>FY06</v>
      </c>
      <c r="I2" s="133" t="str">
        <f>NAgni!J2</f>
        <v>FY07</v>
      </c>
      <c r="J2" s="133" t="str">
        <f>NAgni!K2</f>
        <v>FY08</v>
      </c>
      <c r="K2" s="133" t="str">
        <f>NAgni!L2</f>
        <v>FY09</v>
      </c>
      <c r="L2" s="133" t="str">
        <f>NAgni!M2</f>
        <v>FY10</v>
      </c>
      <c r="M2" s="133" t="str">
        <f>NAgni!N2</f>
        <v>FY11</v>
      </c>
      <c r="N2" s="133" t="str">
        <f>NAgni!O2</f>
        <v>FY12</v>
      </c>
      <c r="O2" s="133" t="str">
        <f>NAgni!P2</f>
        <v>FY13</v>
      </c>
      <c r="P2" s="133" t="str">
        <f>NAgni!Q2</f>
        <v>FY14</v>
      </c>
      <c r="Q2" s="133" t="str">
        <f>NAgni!R2</f>
        <v>FY15</v>
      </c>
      <c r="R2" s="133" t="str">
        <f>NAgni!S2</f>
        <v>FY16</v>
      </c>
      <c r="S2" s="133" t="str">
        <f>NAgni!T2</f>
        <v>FY17</v>
      </c>
      <c r="T2" s="133" t="str">
        <f>NAgni!U2</f>
        <v>FY18</v>
      </c>
      <c r="U2" s="133" t="str">
        <f>NAgni!V2</f>
        <v>FY19</v>
      </c>
      <c r="V2" s="133" t="str">
        <f>NAgni!W2</f>
        <v>FY20</v>
      </c>
      <c r="W2" s="133" t="str">
        <f>NAgni!X2</f>
        <v>FY21</v>
      </c>
      <c r="X2" s="133" t="str">
        <f>NAgni!Y2</f>
        <v>FY22</v>
      </c>
      <c r="Y2" s="133" t="str">
        <f>NAgni!Z2</f>
        <v>FY23</v>
      </c>
      <c r="Z2" s="133" t="str">
        <f>NAgni!AA2</f>
        <v>FY24</v>
      </c>
      <c r="AA2" s="133" t="str">
        <f>NAgni!AB2</f>
        <v>FY25</v>
      </c>
      <c r="AB2" s="133" t="str">
        <f>NAgni!AC2</f>
        <v>FY26</v>
      </c>
      <c r="AC2" s="133" t="str">
        <f>NAgni!AD2</f>
        <v>FY27</v>
      </c>
      <c r="AD2" s="133" t="str">
        <f>NAgni!AE2</f>
        <v>FY28</v>
      </c>
      <c r="AE2" s="133" t="str">
        <f>NAgni!AF2</f>
        <v>FY29</v>
      </c>
      <c r="AF2" s="133" t="str">
        <f>NAgni!AG2</f>
        <v>FY30</v>
      </c>
      <c r="AG2" s="133" t="str">
        <f>NAgni!AH2</f>
        <v>FY31</v>
      </c>
      <c r="AH2" s="133" t="str">
        <f>NAgni!AI2</f>
        <v>FY32</v>
      </c>
      <c r="AI2" s="133" t="str">
        <f>NAgni!AJ2</f>
        <v>FY33</v>
      </c>
      <c r="AJ2" s="133"/>
      <c r="AK2" s="133"/>
    </row>
    <row r="3" spans="1:37" ht="20.100000000000001" customHeight="1" x14ac:dyDescent="0.2">
      <c r="A3" s="312" t="s">
        <v>79</v>
      </c>
      <c r="B3" s="326">
        <v>20762</v>
      </c>
      <c r="C3" s="326">
        <v>23043</v>
      </c>
      <c r="D3" s="326">
        <v>21863</v>
      </c>
      <c r="E3" s="326">
        <v>21237</v>
      </c>
      <c r="F3" s="326">
        <v>23983</v>
      </c>
      <c r="G3" s="326">
        <v>25574</v>
      </c>
      <c r="H3" s="326">
        <v>26751</v>
      </c>
      <c r="I3" s="326">
        <v>28467</v>
      </c>
      <c r="J3" s="326">
        <v>29586</v>
      </c>
      <c r="K3" s="326">
        <v>29350</v>
      </c>
      <c r="L3" s="326">
        <v>28046</v>
      </c>
      <c r="M3" s="326">
        <v>37759</v>
      </c>
      <c r="N3" s="326">
        <v>38428</v>
      </c>
      <c r="O3" s="326">
        <v>36474</v>
      </c>
      <c r="P3" s="326">
        <v>38200</v>
      </c>
      <c r="Q3" s="326">
        <v>31786.23076923077</v>
      </c>
      <c r="R3" s="326">
        <v>30585</v>
      </c>
      <c r="S3" s="326">
        <v>25829</v>
      </c>
      <c r="T3" s="326">
        <v>24437</v>
      </c>
      <c r="U3" s="326">
        <v>19637</v>
      </c>
      <c r="V3" s="52"/>
      <c r="W3" s="52"/>
      <c r="X3" s="52"/>
      <c r="Y3" s="52"/>
      <c r="Z3" s="52"/>
      <c r="AA3" s="52"/>
      <c r="AB3" s="52"/>
      <c r="AC3" s="52"/>
      <c r="AD3" s="52"/>
      <c r="AE3" s="52"/>
      <c r="AF3" s="52"/>
      <c r="AG3" s="52"/>
    </row>
    <row r="4" spans="1:37" x14ac:dyDescent="0.2">
      <c r="A4" s="312" t="s">
        <v>728</v>
      </c>
      <c r="B4" s="326">
        <v>13412</v>
      </c>
      <c r="C4" s="326">
        <v>2850</v>
      </c>
      <c r="D4" s="326">
        <v>138</v>
      </c>
      <c r="E4" s="326">
        <v>122</v>
      </c>
      <c r="F4" s="326">
        <v>33272</v>
      </c>
      <c r="G4" s="326">
        <v>36542</v>
      </c>
      <c r="H4" s="326">
        <v>28759</v>
      </c>
      <c r="I4" s="326">
        <v>29147</v>
      </c>
      <c r="J4" s="326">
        <v>14534</v>
      </c>
      <c r="K4" s="326">
        <v>14556</v>
      </c>
      <c r="L4" s="326">
        <v>14104</v>
      </c>
      <c r="M4" s="326">
        <v>14826</v>
      </c>
      <c r="N4" s="326">
        <v>18675</v>
      </c>
      <c r="O4" s="326">
        <v>18501</v>
      </c>
      <c r="P4" s="326">
        <v>15834</v>
      </c>
      <c r="Q4" s="326">
        <v>12453.307692307691</v>
      </c>
      <c r="R4" s="326">
        <v>12529</v>
      </c>
      <c r="S4" s="326">
        <v>13472</v>
      </c>
      <c r="T4" s="326">
        <v>12872</v>
      </c>
      <c r="U4" s="326">
        <v>11569</v>
      </c>
      <c r="V4" s="52"/>
      <c r="W4" s="52"/>
      <c r="X4" s="52"/>
      <c r="Y4" s="52"/>
      <c r="Z4" s="52"/>
      <c r="AA4" s="52"/>
      <c r="AB4" s="52"/>
      <c r="AC4" s="52"/>
      <c r="AD4" s="52"/>
      <c r="AE4" s="52"/>
      <c r="AF4" s="52"/>
      <c r="AG4" s="52"/>
    </row>
    <row r="5" spans="1:37" x14ac:dyDescent="0.2">
      <c r="A5" s="312" t="s">
        <v>727</v>
      </c>
      <c r="B5" s="326">
        <v>577</v>
      </c>
      <c r="C5" s="326">
        <v>355</v>
      </c>
      <c r="D5" s="326">
        <v>317</v>
      </c>
      <c r="E5" s="326">
        <v>306</v>
      </c>
      <c r="F5" s="326">
        <v>2779</v>
      </c>
      <c r="G5" s="326">
        <v>4922</v>
      </c>
      <c r="H5" s="326">
        <v>8436</v>
      </c>
      <c r="I5" s="326">
        <v>14197</v>
      </c>
      <c r="J5" s="326">
        <v>22785</v>
      </c>
      <c r="K5" s="326">
        <v>14569</v>
      </c>
      <c r="L5" s="326">
        <v>22209</v>
      </c>
      <c r="M5" s="326">
        <v>32682</v>
      </c>
      <c r="N5" s="326">
        <v>40645</v>
      </c>
      <c r="O5" s="326">
        <v>28171</v>
      </c>
      <c r="P5" s="326">
        <v>31175</v>
      </c>
      <c r="Q5" s="326">
        <v>15257.692307692309</v>
      </c>
      <c r="R5" s="326">
        <v>15501</v>
      </c>
      <c r="S5" s="326">
        <v>9493</v>
      </c>
      <c r="T5" s="326">
        <v>11354</v>
      </c>
      <c r="U5" s="326">
        <v>14065</v>
      </c>
      <c r="V5" s="52"/>
      <c r="W5" s="52"/>
      <c r="X5" s="52"/>
      <c r="Y5" s="52"/>
      <c r="Z5" s="52"/>
      <c r="AA5" s="52"/>
      <c r="AB5" s="52"/>
      <c r="AC5" s="52"/>
      <c r="AD5" s="52"/>
      <c r="AE5" s="52"/>
      <c r="AF5" s="52"/>
      <c r="AG5" s="52"/>
    </row>
    <row r="6" spans="1:37" x14ac:dyDescent="0.2">
      <c r="A6" s="312" t="s">
        <v>729</v>
      </c>
      <c r="B6" s="326">
        <v>1100</v>
      </c>
      <c r="C6" s="326">
        <v>1126</v>
      </c>
      <c r="D6" s="326">
        <v>800</v>
      </c>
      <c r="E6" s="326">
        <v>780</v>
      </c>
      <c r="F6" s="326">
        <v>652</v>
      </c>
      <c r="G6" s="326">
        <v>1491</v>
      </c>
      <c r="H6" s="326">
        <v>1020</v>
      </c>
      <c r="I6" s="326">
        <v>947</v>
      </c>
      <c r="J6" s="326">
        <v>634</v>
      </c>
      <c r="K6" s="326">
        <v>651</v>
      </c>
      <c r="L6" s="326">
        <v>956</v>
      </c>
      <c r="M6" s="326">
        <v>1656</v>
      </c>
      <c r="N6" s="326">
        <v>3715</v>
      </c>
      <c r="O6" s="326">
        <v>9357</v>
      </c>
      <c r="P6" s="326">
        <v>21706</v>
      </c>
      <c r="Q6" s="326">
        <v>91174</v>
      </c>
      <c r="R6" s="326">
        <v>70741</v>
      </c>
      <c r="S6" s="326">
        <v>55491</v>
      </c>
      <c r="T6" s="326">
        <v>50211</v>
      </c>
      <c r="U6" s="326">
        <v>28504</v>
      </c>
      <c r="V6" s="52"/>
      <c r="W6" s="52"/>
      <c r="X6" s="52"/>
      <c r="Y6" s="52"/>
      <c r="Z6" s="52"/>
      <c r="AA6" s="52"/>
      <c r="AB6" s="52"/>
      <c r="AC6" s="52"/>
      <c r="AD6" s="52"/>
      <c r="AE6" s="52"/>
      <c r="AF6" s="52"/>
      <c r="AG6" s="52"/>
    </row>
    <row r="7" spans="1:37" x14ac:dyDescent="0.2">
      <c r="A7" s="312" t="s">
        <v>730</v>
      </c>
      <c r="B7" s="326">
        <v>11398</v>
      </c>
      <c r="C7" s="326">
        <v>8398</v>
      </c>
      <c r="D7" s="326">
        <v>7975</v>
      </c>
      <c r="E7" s="326">
        <v>8022</v>
      </c>
      <c r="F7" s="326">
        <v>8346</v>
      </c>
      <c r="G7" s="326">
        <v>8616</v>
      </c>
      <c r="H7" s="326">
        <v>8239</v>
      </c>
      <c r="I7" s="326">
        <v>7521</v>
      </c>
      <c r="J7" s="326">
        <v>7800</v>
      </c>
      <c r="K7" s="326">
        <v>7001</v>
      </c>
      <c r="L7" s="326">
        <v>7560</v>
      </c>
      <c r="M7" s="326">
        <v>8439</v>
      </c>
      <c r="N7" s="326">
        <v>8308</v>
      </c>
      <c r="O7" s="326">
        <v>8432</v>
      </c>
      <c r="P7" s="326">
        <v>8630</v>
      </c>
      <c r="Q7" s="326">
        <v>8856.076923076922</v>
      </c>
      <c r="R7" s="326">
        <v>8499</v>
      </c>
      <c r="S7" s="326">
        <v>8532</v>
      </c>
      <c r="T7" s="326">
        <v>8426</v>
      </c>
      <c r="U7" s="326">
        <v>7832</v>
      </c>
      <c r="V7" s="52"/>
      <c r="W7" s="52"/>
      <c r="X7" s="52"/>
      <c r="Y7" s="52"/>
      <c r="Z7" s="52"/>
      <c r="AA7" s="52"/>
      <c r="AB7" s="52"/>
      <c r="AC7" s="52"/>
      <c r="AD7" s="52"/>
      <c r="AE7" s="52"/>
      <c r="AF7" s="52"/>
      <c r="AG7" s="52"/>
    </row>
    <row r="8" spans="1:37" x14ac:dyDescent="0.2">
      <c r="A8" s="312" t="s">
        <v>721</v>
      </c>
      <c r="B8" s="326">
        <v>993</v>
      </c>
      <c r="C8" s="326">
        <v>877</v>
      </c>
      <c r="D8" s="326">
        <v>750</v>
      </c>
      <c r="E8" s="326">
        <v>730</v>
      </c>
      <c r="F8" s="326">
        <v>1476</v>
      </c>
      <c r="G8" s="326">
        <v>2203</v>
      </c>
      <c r="H8" s="326">
        <v>2251</v>
      </c>
      <c r="I8" s="326">
        <v>2533</v>
      </c>
      <c r="J8" s="326">
        <v>3946</v>
      </c>
      <c r="K8" s="326">
        <v>3519</v>
      </c>
      <c r="L8" s="326">
        <v>3819</v>
      </c>
      <c r="M8" s="326">
        <v>4297</v>
      </c>
      <c r="N8" s="326">
        <v>5092</v>
      </c>
      <c r="O8" s="326">
        <v>5507</v>
      </c>
      <c r="P8" s="326">
        <v>5390</v>
      </c>
      <c r="Q8" s="326">
        <v>4653.3076923076924</v>
      </c>
      <c r="R8" s="326">
        <v>4293</v>
      </c>
      <c r="S8" s="326">
        <v>5005</v>
      </c>
      <c r="T8" s="326">
        <v>4486</v>
      </c>
      <c r="U8" s="326">
        <v>3786</v>
      </c>
      <c r="V8" s="52"/>
      <c r="W8" s="52"/>
      <c r="X8" s="52"/>
      <c r="Y8" s="52"/>
      <c r="Z8" s="52"/>
      <c r="AA8" s="52"/>
      <c r="AB8" s="52"/>
      <c r="AC8" s="52"/>
      <c r="AD8" s="52"/>
      <c r="AE8" s="52"/>
      <c r="AF8" s="52"/>
      <c r="AG8" s="52"/>
    </row>
    <row r="9" spans="1:37" x14ac:dyDescent="0.2">
      <c r="A9" s="312" t="s">
        <v>2</v>
      </c>
      <c r="B9" s="326">
        <v>8259</v>
      </c>
      <c r="C9" s="326">
        <v>14515</v>
      </c>
      <c r="D9" s="326">
        <v>16314</v>
      </c>
      <c r="E9" s="326">
        <v>29541</v>
      </c>
      <c r="F9" s="326">
        <v>14643</v>
      </c>
      <c r="G9" s="326">
        <v>5656</v>
      </c>
      <c r="H9" s="326">
        <v>4346</v>
      </c>
      <c r="I9" s="326">
        <v>4329</v>
      </c>
      <c r="J9" s="326">
        <v>3790</v>
      </c>
      <c r="K9" s="326">
        <v>3566</v>
      </c>
      <c r="L9" s="326">
        <v>4407</v>
      </c>
      <c r="M9" s="326">
        <v>4244</v>
      </c>
      <c r="N9" s="326">
        <v>4065</v>
      </c>
      <c r="O9" s="326">
        <v>4381</v>
      </c>
      <c r="P9" s="326">
        <v>4739</v>
      </c>
      <c r="Q9" s="326">
        <v>4589.3846153846152</v>
      </c>
      <c r="R9" s="326">
        <v>4502</v>
      </c>
      <c r="S9" s="326">
        <v>4281</v>
      </c>
      <c r="T9" s="326">
        <v>4211</v>
      </c>
      <c r="U9" s="326">
        <v>4333</v>
      </c>
      <c r="V9" s="52"/>
      <c r="W9" s="52"/>
      <c r="X9" s="52"/>
      <c r="Y9" s="52"/>
      <c r="Z9" s="52"/>
      <c r="AA9" s="52"/>
      <c r="AB9" s="52"/>
      <c r="AC9" s="52"/>
      <c r="AD9" s="52"/>
      <c r="AE9" s="52"/>
      <c r="AF9" s="52"/>
      <c r="AG9" s="52"/>
    </row>
    <row r="10" spans="1:37" s="66" customFormat="1" ht="20.100000000000001" customHeight="1" x14ac:dyDescent="0.2">
      <c r="A10" s="154" t="s">
        <v>3</v>
      </c>
      <c r="B10" s="379">
        <f>SUM(B3:B9)</f>
        <v>56501</v>
      </c>
      <c r="C10" s="379">
        <f t="shared" ref="C10:R10" si="0">SUM(C3:C9)</f>
        <v>51164</v>
      </c>
      <c r="D10" s="379">
        <f t="shared" si="0"/>
        <v>48157</v>
      </c>
      <c r="E10" s="379">
        <f t="shared" si="0"/>
        <v>60738</v>
      </c>
      <c r="F10" s="379">
        <f t="shared" si="0"/>
        <v>85151</v>
      </c>
      <c r="G10" s="379">
        <f t="shared" si="0"/>
        <v>85004</v>
      </c>
      <c r="H10" s="379">
        <f t="shared" si="0"/>
        <v>79802</v>
      </c>
      <c r="I10" s="379">
        <f t="shared" si="0"/>
        <v>87141</v>
      </c>
      <c r="J10" s="379">
        <f t="shared" si="0"/>
        <v>83075</v>
      </c>
      <c r="K10" s="379">
        <f t="shared" si="0"/>
        <v>73212</v>
      </c>
      <c r="L10" s="379">
        <f t="shared" si="0"/>
        <v>81101</v>
      </c>
      <c r="M10" s="379">
        <f t="shared" si="0"/>
        <v>103903</v>
      </c>
      <c r="N10" s="379">
        <f t="shared" si="0"/>
        <v>118928</v>
      </c>
      <c r="O10" s="379">
        <f t="shared" si="0"/>
        <v>110823</v>
      </c>
      <c r="P10" s="379">
        <f t="shared" si="0"/>
        <v>125674</v>
      </c>
      <c r="Q10" s="379">
        <f t="shared" si="0"/>
        <v>168770</v>
      </c>
      <c r="R10" s="379">
        <f t="shared" si="0"/>
        <v>146650</v>
      </c>
      <c r="S10" s="379">
        <f t="shared" ref="S10:T10" si="1">SUM(S3:S9)</f>
        <v>122103</v>
      </c>
      <c r="T10" s="379">
        <f t="shared" si="1"/>
        <v>115997</v>
      </c>
      <c r="U10" s="379">
        <f t="shared" ref="U10" si="2">SUM(U3:U9)</f>
        <v>89726</v>
      </c>
      <c r="V10" s="380"/>
      <c r="W10" s="380"/>
      <c r="X10" s="380"/>
      <c r="Y10" s="380"/>
      <c r="Z10" s="380"/>
      <c r="AA10" s="380"/>
      <c r="AB10" s="380"/>
      <c r="AC10" s="380"/>
      <c r="AD10" s="380"/>
      <c r="AE10" s="380"/>
      <c r="AF10" s="380"/>
      <c r="AG10" s="380"/>
    </row>
    <row r="11" spans="1:37" x14ac:dyDescent="0.2">
      <c r="A11" s="53" t="s">
        <v>1166</v>
      </c>
      <c r="V11" s="52"/>
      <c r="W11" s="52"/>
      <c r="X11" s="52"/>
      <c r="Y11" s="52"/>
      <c r="Z11" s="52"/>
      <c r="AA11" s="52"/>
      <c r="AB11" s="52"/>
      <c r="AC11" s="52"/>
      <c r="AD11" s="52"/>
      <c r="AE11" s="52"/>
      <c r="AF11" s="52"/>
      <c r="AG11" s="52"/>
    </row>
    <row r="12" spans="1:37" x14ac:dyDescent="0.2">
      <c r="A12" s="53" t="s">
        <v>563</v>
      </c>
      <c r="V12" s="52"/>
      <c r="W12" s="52"/>
      <c r="X12" s="52"/>
      <c r="Y12" s="52"/>
      <c r="Z12" s="52"/>
      <c r="AA12" s="52"/>
      <c r="AB12" s="52"/>
      <c r="AC12" s="52"/>
      <c r="AD12" s="52"/>
      <c r="AE12" s="52"/>
      <c r="AF12" s="52"/>
      <c r="AG12" s="52"/>
    </row>
    <row r="13" spans="1:37" x14ac:dyDescent="0.2">
      <c r="A13" s="53"/>
      <c r="V13" s="52"/>
      <c r="W13" s="52"/>
      <c r="X13" s="52"/>
      <c r="Y13" s="52"/>
      <c r="Z13" s="52"/>
      <c r="AA13" s="52"/>
      <c r="AB13" s="52"/>
      <c r="AC13" s="52"/>
      <c r="AD13" s="52"/>
      <c r="AE13" s="52"/>
      <c r="AF13" s="52"/>
      <c r="AG13" s="52"/>
    </row>
    <row r="14" spans="1:37" s="52" customFormat="1" ht="24.95" customHeight="1" x14ac:dyDescent="0.2">
      <c r="A14" s="49" t="str">
        <f>Index!A68</f>
        <v>Table 5b    Length of stay, visitors to Palau by nationality: FY2008-FY2019</v>
      </c>
      <c r="B14" s="320"/>
      <c r="C14" s="320"/>
      <c r="D14" s="320"/>
      <c r="E14" s="320"/>
      <c r="F14" s="320"/>
      <c r="G14" s="320"/>
      <c r="H14" s="321"/>
      <c r="I14" s="321"/>
    </row>
    <row r="15" spans="1:37" s="48" customFormat="1" ht="25.15" customHeight="1" x14ac:dyDescent="0.25">
      <c r="A15" s="333" t="s">
        <v>663</v>
      </c>
      <c r="B15" s="319"/>
      <c r="C15" s="320"/>
      <c r="D15" s="320"/>
      <c r="E15" s="320"/>
      <c r="F15" s="320"/>
      <c r="G15" s="320"/>
      <c r="H15" s="324"/>
      <c r="I15" s="324"/>
      <c r="J15" s="133" t="str">
        <f t="shared" ref="J15:P15" si="3">J2</f>
        <v>FY08</v>
      </c>
      <c r="K15" s="133" t="str">
        <f t="shared" si="3"/>
        <v>FY09</v>
      </c>
      <c r="L15" s="133" t="str">
        <f t="shared" si="3"/>
        <v>FY10</v>
      </c>
      <c r="M15" s="133" t="str">
        <f t="shared" si="3"/>
        <v>FY11</v>
      </c>
      <c r="N15" s="133" t="str">
        <f t="shared" si="3"/>
        <v>FY12</v>
      </c>
      <c r="O15" s="133" t="str">
        <f t="shared" si="3"/>
        <v>FY13</v>
      </c>
      <c r="P15" s="133" t="str">
        <f t="shared" si="3"/>
        <v>FY14</v>
      </c>
      <c r="Q15" s="133" t="str">
        <f t="shared" ref="Q15:T15" si="4">Q2</f>
        <v>FY15</v>
      </c>
      <c r="R15" s="133" t="str">
        <f t="shared" si="4"/>
        <v>FY16</v>
      </c>
      <c r="S15" s="133" t="str">
        <f t="shared" si="4"/>
        <v>FY17</v>
      </c>
      <c r="T15" s="133" t="str">
        <f t="shared" si="4"/>
        <v>FY18</v>
      </c>
      <c r="U15" s="133" t="str">
        <f t="shared" ref="U15" si="5">U2</f>
        <v>FY19</v>
      </c>
      <c r="V15" s="52"/>
      <c r="W15" s="52"/>
      <c r="X15" s="52"/>
      <c r="Y15" s="52"/>
      <c r="Z15" s="52"/>
      <c r="AA15" s="52"/>
      <c r="AB15" s="52"/>
      <c r="AC15" s="52"/>
      <c r="AD15" s="52"/>
      <c r="AE15" s="52"/>
      <c r="AF15" s="52"/>
      <c r="AG15" s="52"/>
    </row>
    <row r="16" spans="1:37" ht="20.100000000000001" customHeight="1" x14ac:dyDescent="0.2">
      <c r="A16" s="312" t="s">
        <v>79</v>
      </c>
      <c r="C16" s="52"/>
      <c r="D16" s="52"/>
      <c r="E16" s="52"/>
      <c r="F16" s="52"/>
      <c r="G16" s="52"/>
      <c r="H16" s="325"/>
      <c r="I16" s="52"/>
      <c r="J16" s="332">
        <f t="shared" ref="J16:P23" si="6">IF(J3&gt;20,J28/J3,"")</f>
        <v>4.6320419995868756</v>
      </c>
      <c r="K16" s="332">
        <f t="shared" si="6"/>
        <v>4.5232935889586248</v>
      </c>
      <c r="L16" s="332">
        <f t="shared" si="6"/>
        <v>4.5193926955395778</v>
      </c>
      <c r="M16" s="332">
        <f t="shared" si="6"/>
        <v>4.5988154362435507</v>
      </c>
      <c r="N16" s="332">
        <f t="shared" si="6"/>
        <v>4.5436455588416402</v>
      </c>
      <c r="O16" s="332">
        <f t="shared" si="6"/>
        <v>4.6225569587449664</v>
      </c>
      <c r="P16" s="332">
        <f t="shared" si="6"/>
        <v>4.6122903786759446</v>
      </c>
      <c r="Q16" s="332">
        <f t="shared" ref="Q16" si="7">IF(Q3&gt;20,Q28/Q3,"")</f>
        <v>4.2722838335261741</v>
      </c>
      <c r="R16" s="332">
        <f t="shared" ref="R16:S16" si="8">IF(R3&gt;20,R28/R3,"")</f>
        <v>4.178598885191052</v>
      </c>
      <c r="S16" s="332">
        <f t="shared" si="8"/>
        <v>4.2325112556540834</v>
      </c>
      <c r="T16" s="332">
        <f t="shared" ref="T16:U16" si="9">IF(T3&gt;20,T28/T3,"")</f>
        <v>4.3087835296696477</v>
      </c>
      <c r="U16" s="332">
        <f t="shared" si="9"/>
        <v>4.5817658995669746</v>
      </c>
      <c r="V16" s="52"/>
      <c r="W16" s="52"/>
      <c r="X16" s="52"/>
      <c r="Y16" s="52"/>
      <c r="Z16" s="52"/>
      <c r="AA16" s="52"/>
      <c r="AB16" s="52"/>
      <c r="AC16" s="52"/>
      <c r="AD16" s="52"/>
      <c r="AE16" s="52"/>
      <c r="AF16" s="52"/>
      <c r="AG16" s="52"/>
    </row>
    <row r="17" spans="1:33" x14ac:dyDescent="0.2">
      <c r="A17" s="312" t="s">
        <v>728</v>
      </c>
      <c r="C17" s="52"/>
      <c r="D17" s="52"/>
      <c r="E17" s="52"/>
      <c r="F17" s="52"/>
      <c r="G17" s="52"/>
      <c r="H17" s="325"/>
      <c r="I17" s="52"/>
      <c r="J17" s="332">
        <f t="shared" si="6"/>
        <v>3.5655178178846043</v>
      </c>
      <c r="K17" s="332">
        <f t="shared" si="6"/>
        <v>3.5454277252090853</v>
      </c>
      <c r="L17" s="332">
        <f t="shared" si="6"/>
        <v>3.5528908610053871</v>
      </c>
      <c r="M17" s="332">
        <f t="shared" si="6"/>
        <v>3.6859229866599348</v>
      </c>
      <c r="N17" s="332">
        <f t="shared" si="6"/>
        <v>3.6329632721831189</v>
      </c>
      <c r="O17" s="332">
        <f t="shared" si="6"/>
        <v>3.7108013795938941</v>
      </c>
      <c r="P17" s="332">
        <f t="shared" si="6"/>
        <v>3.7659334835774803</v>
      </c>
      <c r="Q17" s="332">
        <f t="shared" ref="Q17" si="10">IF(Q4&gt;20,Q29/Q4,"")</f>
        <v>3.8393367948120858</v>
      </c>
      <c r="R17" s="332">
        <f t="shared" ref="R17:S17" si="11">IF(R4&gt;20,R29/R4,"")</f>
        <v>3.8452210358123602</v>
      </c>
      <c r="S17" s="332">
        <f t="shared" si="11"/>
        <v>3.9633567717540443</v>
      </c>
      <c r="T17" s="332">
        <f t="shared" ref="T17:U17" si="12">IF(T4&gt;20,T29/T4,"")</f>
        <v>3.9064675510584141</v>
      </c>
      <c r="U17" s="332">
        <f t="shared" si="12"/>
        <v>4.1369520697493156</v>
      </c>
      <c r="V17" s="52"/>
      <c r="W17" s="52"/>
      <c r="X17" s="52"/>
      <c r="Y17" s="52"/>
      <c r="Z17" s="52"/>
      <c r="AA17" s="52"/>
      <c r="AB17" s="52"/>
      <c r="AC17" s="52"/>
      <c r="AD17" s="52"/>
      <c r="AE17" s="52"/>
      <c r="AF17" s="52"/>
      <c r="AG17" s="52"/>
    </row>
    <row r="18" spans="1:33" x14ac:dyDescent="0.2">
      <c r="A18" s="312" t="s">
        <v>727</v>
      </c>
      <c r="C18" s="52"/>
      <c r="D18" s="52"/>
      <c r="E18" s="52"/>
      <c r="F18" s="52"/>
      <c r="G18" s="52"/>
      <c r="H18" s="325"/>
      <c r="I18" s="52"/>
      <c r="J18" s="332">
        <f t="shared" si="6"/>
        <v>3.6591158279344409</v>
      </c>
      <c r="K18" s="332">
        <f t="shared" si="6"/>
        <v>3.847937886394325</v>
      </c>
      <c r="L18" s="332">
        <f t="shared" si="6"/>
        <v>3.8505262409410532</v>
      </c>
      <c r="M18" s="332">
        <f t="shared" si="6"/>
        <v>3.805867689552191</v>
      </c>
      <c r="N18" s="332">
        <f t="shared" si="6"/>
        <v>3.8681481119922574</v>
      </c>
      <c r="O18" s="332">
        <f t="shared" si="6"/>
        <v>3.8229636603326065</v>
      </c>
      <c r="P18" s="332">
        <f t="shared" si="6"/>
        <v>4.216029362450481</v>
      </c>
      <c r="Q18" s="332">
        <f t="shared" ref="Q18" si="13">IF(Q5&gt;20,Q30/Q5,"")</f>
        <v>4.1739267842475405</v>
      </c>
      <c r="R18" s="332">
        <f t="shared" ref="R18:S18" si="14">IF(R5&gt;20,R30/R5,"")</f>
        <v>4.0331407798717507</v>
      </c>
      <c r="S18" s="332">
        <f t="shared" si="14"/>
        <v>4.2012961899195211</v>
      </c>
      <c r="T18" s="332">
        <f t="shared" ref="T18:U18" si="15">IF(T5&gt;20,T30/T5,"")</f>
        <v>3.9468580124233639</v>
      </c>
      <c r="U18" s="332">
        <f t="shared" si="15"/>
        <v>4.3525982577953419</v>
      </c>
      <c r="V18" s="52"/>
      <c r="W18" s="52"/>
      <c r="X18" s="52"/>
      <c r="Y18" s="52"/>
      <c r="Z18" s="52"/>
      <c r="AA18" s="52"/>
      <c r="AB18" s="52"/>
      <c r="AC18" s="52"/>
      <c r="AD18" s="52"/>
      <c r="AE18" s="52"/>
      <c r="AF18" s="52"/>
      <c r="AG18" s="52"/>
    </row>
    <row r="19" spans="1:33" x14ac:dyDescent="0.2">
      <c r="A19" s="312" t="s">
        <v>729</v>
      </c>
      <c r="C19" s="52"/>
      <c r="D19" s="52"/>
      <c r="E19" s="52"/>
      <c r="F19" s="52"/>
      <c r="G19" s="52"/>
      <c r="H19" s="325"/>
      <c r="I19" s="52"/>
      <c r="J19" s="332">
        <f t="shared" si="6"/>
        <v>5.2877625118499516</v>
      </c>
      <c r="K19" s="332">
        <f t="shared" si="6"/>
        <v>5.4750939951243094</v>
      </c>
      <c r="L19" s="332">
        <f t="shared" si="6"/>
        <v>5.0547466011264319</v>
      </c>
      <c r="M19" s="332">
        <f t="shared" si="6"/>
        <v>5.1698977655469029</v>
      </c>
      <c r="N19" s="332">
        <f t="shared" si="6"/>
        <v>5.217341067754715</v>
      </c>
      <c r="O19" s="332">
        <f t="shared" si="6"/>
        <v>4.0670161050876805</v>
      </c>
      <c r="P19" s="332">
        <f t="shared" si="6"/>
        <v>4.3513084876261372</v>
      </c>
      <c r="Q19" s="332">
        <f t="shared" ref="Q19" si="16">IF(Q6&gt;20,Q31/Q6,"")</f>
        <v>4.2338908854232571</v>
      </c>
      <c r="R19" s="332">
        <f t="shared" ref="R19:S19" si="17">IF(R6&gt;20,R31/R6,"")</f>
        <v>4.5371108370085338</v>
      </c>
      <c r="S19" s="332">
        <f t="shared" si="17"/>
        <v>4.6263987692385546</v>
      </c>
      <c r="T19" s="332">
        <f t="shared" ref="T19:U19" si="18">IF(T6&gt;20,T31/T6,"")</f>
        <v>4.7318701683666253</v>
      </c>
      <c r="U19" s="332">
        <f t="shared" si="18"/>
        <v>5.0777423591145521</v>
      </c>
      <c r="V19" s="52"/>
      <c r="W19" s="52"/>
      <c r="X19" s="52"/>
      <c r="Y19" s="52"/>
      <c r="Z19" s="52"/>
      <c r="AA19" s="52"/>
      <c r="AB19" s="52"/>
      <c r="AC19" s="52"/>
      <c r="AD19" s="52"/>
      <c r="AE19" s="52"/>
      <c r="AF19" s="52"/>
      <c r="AG19" s="52"/>
    </row>
    <row r="20" spans="1:33" x14ac:dyDescent="0.2">
      <c r="A20" s="312" t="s">
        <v>730</v>
      </c>
      <c r="H20" s="325"/>
      <c r="J20" s="332">
        <f t="shared" si="6"/>
        <v>6.842121631263641</v>
      </c>
      <c r="K20" s="332">
        <f t="shared" si="6"/>
        <v>6.6854329667609065</v>
      </c>
      <c r="L20" s="332">
        <f t="shared" si="6"/>
        <v>6.9978131641209096</v>
      </c>
      <c r="M20" s="332">
        <f t="shared" si="6"/>
        <v>6.5875450624130192</v>
      </c>
      <c r="N20" s="332">
        <f t="shared" si="6"/>
        <v>6.8211125991940316</v>
      </c>
      <c r="O20" s="332">
        <f t="shared" si="6"/>
        <v>6.9435964888069295</v>
      </c>
      <c r="P20" s="332">
        <f t="shared" si="6"/>
        <v>7.0962348194237403</v>
      </c>
      <c r="Q20" s="332">
        <f t="shared" ref="Q20" si="19">IF(Q7&gt;20,Q32/Q7,"")</f>
        <v>7.037200698356604</v>
      </c>
      <c r="R20" s="332">
        <f t="shared" ref="R20:S20" si="20">IF(R7&gt;20,R32/R7,"")</f>
        <v>6.9533506661256181</v>
      </c>
      <c r="S20" s="332">
        <f t="shared" si="20"/>
        <v>6.9679391610749013</v>
      </c>
      <c r="T20" s="332">
        <f t="shared" ref="T20:U20" si="21">IF(T7&gt;20,T32/T7,"")</f>
        <v>7.3860321030851317</v>
      </c>
      <c r="U20" s="332">
        <f t="shared" si="21"/>
        <v>7.3787592961825483</v>
      </c>
      <c r="V20" s="52"/>
      <c r="W20" s="52"/>
      <c r="X20" s="52"/>
      <c r="Y20" s="52"/>
      <c r="Z20" s="52"/>
      <c r="AA20" s="52"/>
      <c r="AB20" s="52"/>
      <c r="AC20" s="52"/>
      <c r="AD20" s="52"/>
      <c r="AE20" s="52"/>
      <c r="AF20" s="52"/>
      <c r="AG20" s="52"/>
    </row>
    <row r="21" spans="1:33" x14ac:dyDescent="0.2">
      <c r="A21" s="312" t="s">
        <v>721</v>
      </c>
      <c r="H21" s="325"/>
      <c r="J21" s="332">
        <f t="shared" si="6"/>
        <v>7.5804408089677242</v>
      </c>
      <c r="K21" s="332">
        <f t="shared" si="6"/>
        <v>8.470780407199106</v>
      </c>
      <c r="L21" s="332">
        <f t="shared" si="6"/>
        <v>8.1485050204012524</v>
      </c>
      <c r="M21" s="332">
        <f t="shared" si="6"/>
        <v>8.8272994718179731</v>
      </c>
      <c r="N21" s="332">
        <f t="shared" si="6"/>
        <v>8.5488135646426109</v>
      </c>
      <c r="O21" s="332">
        <f t="shared" si="6"/>
        <v>8.6574515787295034</v>
      </c>
      <c r="P21" s="332">
        <f t="shared" si="6"/>
        <v>8.9167237888492359</v>
      </c>
      <c r="Q21" s="332">
        <f t="shared" ref="Q21" si="22">IF(Q8&gt;20,Q33/Q8,"")</f>
        <v>8.742513056894369</v>
      </c>
      <c r="R21" s="332">
        <f t="shared" ref="R21:S21" si="23">IF(R8&gt;20,R33/R8,"")</f>
        <v>9.3372715304577198</v>
      </c>
      <c r="S21" s="332">
        <f t="shared" si="23"/>
        <v>9.2612736455883269</v>
      </c>
      <c r="T21" s="332">
        <f t="shared" ref="T21:U21" si="24">IF(T8&gt;20,T33/T8,"")</f>
        <v>8.6333466134144601</v>
      </c>
      <c r="U21" s="332">
        <f t="shared" si="24"/>
        <v>8.5884779124673152</v>
      </c>
      <c r="V21" s="52"/>
      <c r="W21" s="52"/>
      <c r="X21" s="52"/>
      <c r="Y21" s="52"/>
      <c r="Z21" s="52"/>
      <c r="AA21" s="52"/>
      <c r="AB21" s="52"/>
      <c r="AC21" s="52"/>
      <c r="AD21" s="52"/>
      <c r="AE21" s="52"/>
      <c r="AF21" s="52"/>
      <c r="AG21" s="52"/>
    </row>
    <row r="22" spans="1:33" x14ac:dyDescent="0.2">
      <c r="A22" s="312" t="s">
        <v>2</v>
      </c>
      <c r="C22" s="52"/>
      <c r="D22" s="52"/>
      <c r="E22" s="52"/>
      <c r="F22" s="52"/>
      <c r="G22" s="52"/>
      <c r="H22" s="325"/>
      <c r="I22" s="52"/>
      <c r="J22" s="332">
        <f t="shared" si="6"/>
        <v>6.9152638081452844</v>
      </c>
      <c r="K22" s="332">
        <f t="shared" si="6"/>
        <v>6.3993589209958435</v>
      </c>
      <c r="L22" s="332">
        <f t="shared" si="6"/>
        <v>7.318990273220237</v>
      </c>
      <c r="M22" s="332">
        <f t="shared" si="6"/>
        <v>6.6471457898830879</v>
      </c>
      <c r="N22" s="332">
        <f t="shared" si="6"/>
        <v>6.8381534817695755</v>
      </c>
      <c r="O22" s="332">
        <f t="shared" si="6"/>
        <v>7.0293648356222764</v>
      </c>
      <c r="P22" s="332">
        <f t="shared" si="6"/>
        <v>6.8902939600267725</v>
      </c>
      <c r="Q22" s="332">
        <f t="shared" ref="Q22" si="25">IF(Q9&gt;20,Q34/Q9,"")</f>
        <v>6.689562503026675</v>
      </c>
      <c r="R22" s="332">
        <f t="shared" ref="R22:S22" si="26">IF(R9&gt;20,R34/R9,"")</f>
        <v>6.555206407607959</v>
      </c>
      <c r="S22" s="332">
        <f t="shared" si="26"/>
        <v>6.5651811567892633</v>
      </c>
      <c r="T22" s="332">
        <f t="shared" ref="T22:U22" si="27">IF(T9&gt;20,T34/T9,"")</f>
        <v>6.9574562471624954</v>
      </c>
      <c r="U22" s="332">
        <f t="shared" si="27"/>
        <v>6.8070514022768291</v>
      </c>
      <c r="V22" s="52"/>
      <c r="W22" s="52"/>
      <c r="X22" s="52"/>
      <c r="Y22" s="52"/>
      <c r="Z22" s="52"/>
      <c r="AA22" s="52"/>
      <c r="AB22" s="52"/>
      <c r="AC22" s="52"/>
      <c r="AD22" s="52"/>
      <c r="AE22" s="52"/>
      <c r="AF22" s="52"/>
      <c r="AG22" s="52"/>
    </row>
    <row r="23" spans="1:33" s="66" customFormat="1" ht="20.100000000000001" customHeight="1" x14ac:dyDescent="0.2">
      <c r="A23" s="377" t="s">
        <v>3</v>
      </c>
      <c r="B23" s="381"/>
      <c r="C23" s="381"/>
      <c r="D23" s="381"/>
      <c r="E23" s="381"/>
      <c r="F23" s="381"/>
      <c r="G23" s="381"/>
      <c r="H23" s="378"/>
      <c r="I23" s="381"/>
      <c r="J23" s="338">
        <f t="shared" si="6"/>
        <v>4.6353300526731864</v>
      </c>
      <c r="K23" s="338">
        <f t="shared" si="6"/>
        <v>4.6908199807037345</v>
      </c>
      <c r="L23" s="338">
        <f t="shared" si="6"/>
        <v>4.7285105437196542</v>
      </c>
      <c r="M23" s="338">
        <f t="shared" si="6"/>
        <v>4.6483024564391773</v>
      </c>
      <c r="N23" s="338">
        <f t="shared" si="6"/>
        <v>4.5998382111065341</v>
      </c>
      <c r="O23" s="338">
        <f t="shared" si="6"/>
        <v>4.692429338586849</v>
      </c>
      <c r="P23" s="338">
        <f t="shared" si="6"/>
        <v>4.8033662606528376</v>
      </c>
      <c r="Q23" s="338">
        <f t="shared" ref="Q23" si="28">IF(Q10&gt;20,Q35/Q10,"")</f>
        <v>4.5447773280875916</v>
      </c>
      <c r="R23" s="338">
        <f t="shared" ref="R23:S23" si="29">IF(R10&gt;20,R35/R10,"")</f>
        <v>4.6924627852000116</v>
      </c>
      <c r="S23" s="338">
        <f t="shared" si="29"/>
        <v>4.8584469385417064</v>
      </c>
      <c r="T23" s="338">
        <f t="shared" ref="T23:U23" si="30">IF(T10&gt;20,T35/T10,"")</f>
        <v>4.898782727086445</v>
      </c>
      <c r="U23" s="338">
        <f t="shared" si="30"/>
        <v>5.1667205946457848</v>
      </c>
      <c r="V23" s="380"/>
      <c r="W23" s="380"/>
      <c r="X23" s="380"/>
      <c r="Y23" s="380"/>
      <c r="Z23" s="380"/>
      <c r="AA23" s="380"/>
      <c r="AB23" s="380"/>
      <c r="AC23" s="380"/>
      <c r="AD23" s="380"/>
      <c r="AE23" s="380"/>
      <c r="AF23" s="380"/>
      <c r="AG23" s="380"/>
    </row>
    <row r="24" spans="1:33" x14ac:dyDescent="0.2">
      <c r="A24" s="53" t="s">
        <v>646</v>
      </c>
      <c r="B24" s="53"/>
      <c r="C24" s="51"/>
      <c r="D24" s="53"/>
      <c r="E24" s="53"/>
      <c r="F24" s="53"/>
      <c r="G24" s="53"/>
      <c r="V24" s="52"/>
      <c r="W24" s="52"/>
      <c r="X24" s="52"/>
      <c r="Y24" s="52"/>
      <c r="Z24" s="52"/>
      <c r="AA24" s="52"/>
      <c r="AB24" s="52"/>
      <c r="AC24" s="52"/>
      <c r="AD24" s="52"/>
      <c r="AE24" s="52"/>
      <c r="AF24" s="52"/>
      <c r="AG24" s="52"/>
    </row>
    <row r="25" spans="1:33" x14ac:dyDescent="0.2">
      <c r="A25" s="51"/>
      <c r="B25" s="53"/>
      <c r="V25" s="52"/>
      <c r="W25" s="52"/>
      <c r="X25" s="52"/>
      <c r="Y25" s="52"/>
      <c r="Z25" s="52"/>
      <c r="AA25" s="52"/>
      <c r="AB25" s="52"/>
      <c r="AC25" s="52"/>
      <c r="AD25" s="52"/>
      <c r="AE25" s="52"/>
      <c r="AF25" s="52"/>
      <c r="AG25" s="52"/>
    </row>
    <row r="26" spans="1:33" s="52" customFormat="1" ht="24.95" customHeight="1" x14ac:dyDescent="0.2">
      <c r="A26" s="49" t="str">
        <f>Index!A69</f>
        <v>Table 5c    Visitor Nights spent in Palau by nationality: FY2008-FY2019</v>
      </c>
      <c r="B26" s="320"/>
      <c r="C26" s="320"/>
      <c r="D26" s="320"/>
      <c r="E26" s="320"/>
      <c r="F26" s="320"/>
      <c r="G26" s="320"/>
      <c r="H26" s="321"/>
      <c r="I26" s="321"/>
    </row>
    <row r="27" spans="1:33" s="48" customFormat="1" ht="25.15" customHeight="1" x14ac:dyDescent="0.25">
      <c r="A27" s="333" t="s">
        <v>663</v>
      </c>
      <c r="B27" s="319"/>
      <c r="C27" s="320"/>
      <c r="D27" s="320"/>
      <c r="E27" s="320"/>
      <c r="F27" s="320"/>
      <c r="G27" s="320"/>
      <c r="H27" s="324"/>
      <c r="I27" s="324"/>
      <c r="J27" s="133" t="str">
        <f t="shared" ref="J27:T27" si="31">J2</f>
        <v>FY08</v>
      </c>
      <c r="K27" s="133" t="str">
        <f t="shared" si="31"/>
        <v>FY09</v>
      </c>
      <c r="L27" s="133" t="str">
        <f t="shared" si="31"/>
        <v>FY10</v>
      </c>
      <c r="M27" s="133" t="str">
        <f t="shared" si="31"/>
        <v>FY11</v>
      </c>
      <c r="N27" s="133" t="str">
        <f t="shared" si="31"/>
        <v>FY12</v>
      </c>
      <c r="O27" s="133" t="str">
        <f t="shared" si="31"/>
        <v>FY13</v>
      </c>
      <c r="P27" s="133" t="str">
        <f t="shared" si="31"/>
        <v>FY14</v>
      </c>
      <c r="Q27" s="133" t="str">
        <f t="shared" si="31"/>
        <v>FY15</v>
      </c>
      <c r="R27" s="133" t="str">
        <f t="shared" si="31"/>
        <v>FY16</v>
      </c>
      <c r="S27" s="133" t="str">
        <f t="shared" si="31"/>
        <v>FY17</v>
      </c>
      <c r="T27" s="133" t="str">
        <f t="shared" si="31"/>
        <v>FY18</v>
      </c>
      <c r="U27" s="133" t="str">
        <f t="shared" ref="U27" si="32">U2</f>
        <v>FY19</v>
      </c>
      <c r="V27" s="52"/>
      <c r="W27" s="52"/>
      <c r="X27" s="52"/>
      <c r="Y27" s="52"/>
      <c r="Z27" s="52"/>
      <c r="AA27" s="52"/>
      <c r="AB27" s="52"/>
      <c r="AC27" s="52"/>
      <c r="AD27" s="52"/>
      <c r="AE27" s="52"/>
      <c r="AF27" s="52"/>
      <c r="AG27" s="52"/>
    </row>
    <row r="28" spans="1:33" ht="20.100000000000001" customHeight="1" x14ac:dyDescent="0.2">
      <c r="A28" s="312" t="s">
        <v>79</v>
      </c>
      <c r="C28" s="52"/>
      <c r="D28" s="52"/>
      <c r="E28" s="52"/>
      <c r="F28" s="52"/>
      <c r="G28" s="52"/>
      <c r="H28" s="325"/>
      <c r="I28" s="52"/>
      <c r="J28" s="326">
        <v>137043.59459977731</v>
      </c>
      <c r="K28" s="326">
        <v>132758.66683593564</v>
      </c>
      <c r="L28" s="326">
        <v>126750.88753910299</v>
      </c>
      <c r="M28" s="326">
        <v>173646.67205712022</v>
      </c>
      <c r="N28" s="326">
        <v>174603.21153516654</v>
      </c>
      <c r="O28" s="326">
        <v>168603.14251326391</v>
      </c>
      <c r="P28" s="326">
        <v>176189.49246542109</v>
      </c>
      <c r="Q28" s="326">
        <v>135799.79984411687</v>
      </c>
      <c r="R28" s="326">
        <v>127802.44690356833</v>
      </c>
      <c r="S28" s="326">
        <v>109321.53322228932</v>
      </c>
      <c r="T28" s="326">
        <v>105293.74311453718</v>
      </c>
      <c r="U28" s="326">
        <v>89972.136969796673</v>
      </c>
      <c r="V28" s="52"/>
      <c r="W28" s="52"/>
      <c r="X28" s="52"/>
      <c r="Y28" s="52"/>
      <c r="Z28" s="52"/>
      <c r="AA28" s="52"/>
      <c r="AB28" s="52"/>
      <c r="AC28" s="52"/>
      <c r="AD28" s="52"/>
      <c r="AE28" s="52"/>
      <c r="AF28" s="52"/>
      <c r="AG28" s="52"/>
    </row>
    <row r="29" spans="1:33" x14ac:dyDescent="0.2">
      <c r="A29" s="312" t="s">
        <v>728</v>
      </c>
      <c r="C29" s="52"/>
      <c r="D29" s="52"/>
      <c r="E29" s="52"/>
      <c r="F29" s="52"/>
      <c r="G29" s="52"/>
      <c r="H29" s="325"/>
      <c r="I29" s="52"/>
      <c r="J29" s="326">
        <v>51821.235965134838</v>
      </c>
      <c r="K29" s="326">
        <v>51607.245968143448</v>
      </c>
      <c r="L29" s="326">
        <v>50109.972703619977</v>
      </c>
      <c r="M29" s="326">
        <v>54647.494200220193</v>
      </c>
      <c r="N29" s="326">
        <v>67845.589108019747</v>
      </c>
      <c r="O29" s="326">
        <v>68653.536323866632</v>
      </c>
      <c r="P29" s="326">
        <v>59629.79077896582</v>
      </c>
      <c r="Q29" s="326">
        <v>47812.442440193307</v>
      </c>
      <c r="R29" s="326">
        <v>48176.774357693059</v>
      </c>
      <c r="S29" s="326">
        <v>53394.342429070486</v>
      </c>
      <c r="T29" s="326">
        <v>50284.050317223904</v>
      </c>
      <c r="U29" s="326">
        <v>47860.398494929832</v>
      </c>
      <c r="V29" s="52"/>
      <c r="W29" s="52"/>
      <c r="X29" s="52"/>
      <c r="Y29" s="52"/>
      <c r="Z29" s="52"/>
      <c r="AA29" s="52"/>
      <c r="AB29" s="52"/>
      <c r="AC29" s="52"/>
      <c r="AD29" s="52"/>
      <c r="AE29" s="52"/>
      <c r="AF29" s="52"/>
      <c r="AG29" s="52"/>
    </row>
    <row r="30" spans="1:33" x14ac:dyDescent="0.2">
      <c r="A30" s="312" t="s">
        <v>727</v>
      </c>
      <c r="C30" s="52"/>
      <c r="D30" s="52"/>
      <c r="E30" s="52"/>
      <c r="F30" s="52"/>
      <c r="G30" s="52"/>
      <c r="H30" s="325"/>
      <c r="I30" s="52"/>
      <c r="J30" s="326">
        <v>83372.954139486232</v>
      </c>
      <c r="K30" s="326">
        <v>56060.607066878918</v>
      </c>
      <c r="L30" s="326">
        <v>85516.337285059853</v>
      </c>
      <c r="M30" s="326">
        <v>124383.36782994471</v>
      </c>
      <c r="N30" s="326">
        <v>157220.8800119253</v>
      </c>
      <c r="O30" s="326">
        <v>107696.70927522986</v>
      </c>
      <c r="P30" s="326">
        <v>131434.71537439374</v>
      </c>
      <c r="Q30" s="326">
        <v>63684.490588884597</v>
      </c>
      <c r="R30" s="326">
        <v>62517.715228792003</v>
      </c>
      <c r="S30" s="326">
        <v>39882.904730906012</v>
      </c>
      <c r="T30" s="326">
        <v>44812.625873054872</v>
      </c>
      <c r="U30" s="326">
        <v>61219.294495891489</v>
      </c>
      <c r="V30" s="52"/>
      <c r="W30" s="52"/>
      <c r="X30" s="52"/>
      <c r="Y30" s="52"/>
      <c r="Z30" s="52"/>
      <c r="AA30" s="52"/>
      <c r="AB30" s="52"/>
      <c r="AC30" s="52"/>
      <c r="AD30" s="52"/>
      <c r="AE30" s="52"/>
      <c r="AF30" s="52"/>
      <c r="AG30" s="52"/>
    </row>
    <row r="31" spans="1:33" x14ac:dyDescent="0.2">
      <c r="A31" s="312" t="s">
        <v>729</v>
      </c>
      <c r="C31" s="52"/>
      <c r="D31" s="52"/>
      <c r="E31" s="52"/>
      <c r="F31" s="52"/>
      <c r="G31" s="52"/>
      <c r="H31" s="325"/>
      <c r="I31" s="52"/>
      <c r="J31" s="326">
        <v>3352.4414325128691</v>
      </c>
      <c r="K31" s="326">
        <v>3564.2861908259256</v>
      </c>
      <c r="L31" s="326">
        <v>4832.3377506768693</v>
      </c>
      <c r="M31" s="326">
        <v>8561.3506997456716</v>
      </c>
      <c r="N31" s="326">
        <v>19382.422066708765</v>
      </c>
      <c r="O31" s="326">
        <v>38055.069695305428</v>
      </c>
      <c r="P31" s="326">
        <v>94449.502032412929</v>
      </c>
      <c r="Q31" s="326">
        <v>386020.76758758002</v>
      </c>
      <c r="R31" s="326">
        <v>320959.75772082066</v>
      </c>
      <c r="S31" s="326">
        <v>256723.49410381666</v>
      </c>
      <c r="T31" s="326">
        <v>237591.9330238566</v>
      </c>
      <c r="U31" s="326">
        <v>144735.9682042012</v>
      </c>
      <c r="V31" s="52"/>
      <c r="W31" s="52"/>
      <c r="X31" s="52"/>
      <c r="Y31" s="52"/>
      <c r="Z31" s="52"/>
      <c r="AA31" s="52"/>
      <c r="AB31" s="52"/>
      <c r="AC31" s="52"/>
      <c r="AD31" s="52"/>
      <c r="AE31" s="52"/>
      <c r="AF31" s="52"/>
      <c r="AG31" s="52"/>
    </row>
    <row r="32" spans="1:33" x14ac:dyDescent="0.2">
      <c r="A32" s="312" t="s">
        <v>730</v>
      </c>
      <c r="H32" s="325"/>
      <c r="J32" s="326">
        <v>53368.548723856402</v>
      </c>
      <c r="K32" s="326">
        <v>46804.716200293107</v>
      </c>
      <c r="L32" s="326">
        <v>52903.467520754079</v>
      </c>
      <c r="M32" s="326">
        <v>55592.292781703472</v>
      </c>
      <c r="N32" s="326">
        <v>56669.803474104017</v>
      </c>
      <c r="O32" s="326">
        <v>58548.405593620031</v>
      </c>
      <c r="P32" s="326">
        <v>61240.506491626882</v>
      </c>
      <c r="Q32" s="326">
        <v>62321.99070777672</v>
      </c>
      <c r="R32" s="326">
        <v>59096.527311401631</v>
      </c>
      <c r="S32" s="326">
        <v>59450.456922291058</v>
      </c>
      <c r="T32" s="326">
        <v>62234.706500595319</v>
      </c>
      <c r="U32" s="326">
        <v>57790.442807701722</v>
      </c>
      <c r="V32" s="52"/>
      <c r="W32" s="52"/>
      <c r="X32" s="52"/>
      <c r="Y32" s="52"/>
      <c r="Z32" s="52"/>
      <c r="AA32" s="52"/>
      <c r="AB32" s="52"/>
      <c r="AC32" s="52"/>
      <c r="AD32" s="52"/>
      <c r="AE32" s="52"/>
      <c r="AF32" s="52"/>
      <c r="AG32" s="52"/>
    </row>
    <row r="33" spans="1:33" x14ac:dyDescent="0.2">
      <c r="A33" s="312" t="s">
        <v>721</v>
      </c>
      <c r="H33" s="325"/>
      <c r="J33" s="326">
        <v>29912.419432186638</v>
      </c>
      <c r="K33" s="326">
        <v>29808.676252933652</v>
      </c>
      <c r="L33" s="326">
        <v>31119.140672912385</v>
      </c>
      <c r="M33" s="326">
        <v>37930.905830401833</v>
      </c>
      <c r="N33" s="326">
        <v>43530.558671160179</v>
      </c>
      <c r="O33" s="326">
        <v>47676.585844063375</v>
      </c>
      <c r="P33" s="326">
        <v>48061.141221897378</v>
      </c>
      <c r="Q33" s="326">
        <v>40681.603257747003</v>
      </c>
      <c r="R33" s="326">
        <v>40084.906680254993</v>
      </c>
      <c r="S33" s="326">
        <v>46352.674596169578</v>
      </c>
      <c r="T33" s="326">
        <v>38729.192907777266</v>
      </c>
      <c r="U33" s="326">
        <v>32515.977376601255</v>
      </c>
      <c r="V33" s="52"/>
      <c r="W33" s="52"/>
      <c r="X33" s="52"/>
      <c r="Y33" s="52"/>
      <c r="Z33" s="52"/>
      <c r="AA33" s="52"/>
      <c r="AB33" s="52"/>
      <c r="AC33" s="52"/>
      <c r="AD33" s="52"/>
      <c r="AE33" s="52"/>
      <c r="AF33" s="52"/>
      <c r="AG33" s="52"/>
    </row>
    <row r="34" spans="1:33" x14ac:dyDescent="0.2">
      <c r="A34" s="312" t="s">
        <v>2</v>
      </c>
      <c r="C34" s="52"/>
      <c r="D34" s="52"/>
      <c r="E34" s="52"/>
      <c r="F34" s="52"/>
      <c r="G34" s="52"/>
      <c r="H34" s="325"/>
      <c r="I34" s="52"/>
      <c r="J34" s="326">
        <v>26208.849832870626</v>
      </c>
      <c r="K34" s="326">
        <v>22820.113912271179</v>
      </c>
      <c r="L34" s="326">
        <v>32254.790134081584</v>
      </c>
      <c r="M34" s="326">
        <v>28210.486732263824</v>
      </c>
      <c r="N34" s="326">
        <v>27797.093903393325</v>
      </c>
      <c r="O34" s="326">
        <v>30795.647344861194</v>
      </c>
      <c r="P34" s="326">
        <v>32653.103076566877</v>
      </c>
      <c r="Q34" s="326">
        <v>30700.975235044421</v>
      </c>
      <c r="R34" s="326">
        <v>29511.539247051031</v>
      </c>
      <c r="S34" s="326">
        <v>28105.540532214836</v>
      </c>
      <c r="T34" s="326">
        <v>29297.84825680127</v>
      </c>
      <c r="U34" s="326">
        <v>29494.953726065502</v>
      </c>
      <c r="V34" s="52"/>
      <c r="W34" s="52"/>
      <c r="X34" s="52"/>
      <c r="Y34" s="52"/>
      <c r="Z34" s="52"/>
      <c r="AA34" s="52"/>
      <c r="AB34" s="52"/>
      <c r="AC34" s="52"/>
      <c r="AD34" s="52"/>
      <c r="AE34" s="52"/>
      <c r="AF34" s="52"/>
      <c r="AG34" s="52"/>
    </row>
    <row r="35" spans="1:33" s="293" customFormat="1" ht="20.100000000000001" customHeight="1" x14ac:dyDescent="0.2">
      <c r="A35" s="377" t="s">
        <v>3</v>
      </c>
      <c r="B35" s="154"/>
      <c r="C35" s="154"/>
      <c r="D35" s="154"/>
      <c r="E35" s="154"/>
      <c r="F35" s="154"/>
      <c r="G35" s="154"/>
      <c r="H35" s="378"/>
      <c r="I35" s="154"/>
      <c r="J35" s="379">
        <f>SUM(J28:J34)</f>
        <v>385080.04412582493</v>
      </c>
      <c r="K35" s="379">
        <f t="shared" ref="K35:R35" si="33">SUM(K28:K34)</f>
        <v>343424.31242728181</v>
      </c>
      <c r="L35" s="379">
        <f t="shared" si="33"/>
        <v>383486.93360620766</v>
      </c>
      <c r="M35" s="379">
        <f t="shared" si="33"/>
        <v>482972.57013139984</v>
      </c>
      <c r="N35" s="379">
        <f t="shared" si="33"/>
        <v>547049.55877047789</v>
      </c>
      <c r="O35" s="379">
        <f t="shared" si="33"/>
        <v>520029.09659021039</v>
      </c>
      <c r="P35" s="379">
        <f t="shared" si="33"/>
        <v>603658.25144128466</v>
      </c>
      <c r="Q35" s="379">
        <f t="shared" si="33"/>
        <v>767022.06966134289</v>
      </c>
      <c r="R35" s="379">
        <f t="shared" si="33"/>
        <v>688149.66744958167</v>
      </c>
      <c r="S35" s="379">
        <f t="shared" ref="S35:T35" si="34">SUM(S28:S34)</f>
        <v>593230.94653675798</v>
      </c>
      <c r="T35" s="379">
        <f t="shared" si="34"/>
        <v>568244.09999384638</v>
      </c>
      <c r="U35" s="379">
        <f t="shared" ref="U35" si="35">SUM(U28:U34)</f>
        <v>463589.17207518767</v>
      </c>
      <c r="V35" s="380"/>
      <c r="W35" s="380"/>
      <c r="X35" s="380"/>
      <c r="Y35" s="380"/>
      <c r="Z35" s="380"/>
      <c r="AA35" s="380"/>
      <c r="AB35" s="380"/>
      <c r="AC35" s="380"/>
      <c r="AD35" s="380"/>
      <c r="AE35" s="380"/>
      <c r="AF35" s="380"/>
      <c r="AG35" s="380"/>
    </row>
    <row r="36" spans="1:33" x14ac:dyDescent="0.2">
      <c r="A36" s="53" t="s">
        <v>646</v>
      </c>
      <c r="B36" s="53"/>
      <c r="C36" s="51"/>
      <c r="D36" s="53"/>
      <c r="E36" s="53"/>
      <c r="F36" s="53"/>
      <c r="G36" s="53"/>
      <c r="V36" s="52"/>
      <c r="W36" s="52"/>
      <c r="X36" s="52"/>
      <c r="Y36" s="52"/>
      <c r="Z36" s="52"/>
      <c r="AA36" s="52"/>
      <c r="AB36" s="52"/>
      <c r="AC36" s="52"/>
      <c r="AD36" s="52"/>
      <c r="AE36" s="52"/>
      <c r="AF36" s="52"/>
      <c r="AG36" s="52"/>
    </row>
    <row r="37" spans="1:33" x14ac:dyDescent="0.2">
      <c r="V37" s="52"/>
      <c r="W37" s="52"/>
      <c r="X37" s="52"/>
      <c r="Y37" s="52"/>
      <c r="Z37" s="52"/>
      <c r="AA37" s="52"/>
      <c r="AB37" s="52"/>
      <c r="AC37" s="52"/>
      <c r="AD37" s="52"/>
      <c r="AE37" s="52"/>
      <c r="AF37" s="52"/>
      <c r="AG37" s="52"/>
    </row>
    <row r="38" spans="1:33" s="52" customFormat="1" ht="24.95" customHeight="1" x14ac:dyDescent="0.2">
      <c r="A38" s="49" t="str">
        <f>Index!A70</f>
        <v>Table 5d    Palau summary of Tourism Expenditure and Receipts, current prices, FY2000-FY2019</v>
      </c>
      <c r="H38" s="33"/>
      <c r="I38" s="33"/>
      <c r="J38" s="33"/>
      <c r="K38" s="33"/>
      <c r="L38" s="33"/>
      <c r="M38" s="33"/>
      <c r="N38" s="33"/>
      <c r="O38" s="33"/>
      <c r="P38" s="33"/>
      <c r="Q38" s="33"/>
      <c r="R38" s="33"/>
      <c r="S38" s="33"/>
      <c r="T38" s="33"/>
      <c r="U38" s="33"/>
    </row>
    <row r="39" spans="1:33" s="48" customFormat="1" ht="25.15" customHeight="1" x14ac:dyDescent="0.25">
      <c r="A39" s="71" t="s">
        <v>115</v>
      </c>
      <c r="B39" s="133" t="str">
        <f>NAgni!C2</f>
        <v>FY00</v>
      </c>
      <c r="C39" s="133" t="str">
        <f>NAgni!D2</f>
        <v>FY01</v>
      </c>
      <c r="D39" s="133" t="str">
        <f>NAgni!E2</f>
        <v>FY02</v>
      </c>
      <c r="E39" s="133" t="str">
        <f>NAgni!F2</f>
        <v>FY03</v>
      </c>
      <c r="F39" s="133" t="str">
        <f>NAgni!G2</f>
        <v>FY04</v>
      </c>
      <c r="G39" s="133" t="str">
        <f>NAgni!H2</f>
        <v>FY05</v>
      </c>
      <c r="H39" s="133" t="str">
        <f>NAgni!I2</f>
        <v>FY06</v>
      </c>
      <c r="I39" s="133" t="str">
        <f>NAgni!J2</f>
        <v>FY07</v>
      </c>
      <c r="J39" s="133" t="str">
        <f>NAgni!K2</f>
        <v>FY08</v>
      </c>
      <c r="K39" s="133" t="str">
        <f>NAgni!L2</f>
        <v>FY09</v>
      </c>
      <c r="L39" s="133" t="str">
        <f>NAgni!M2</f>
        <v>FY10</v>
      </c>
      <c r="M39" s="133" t="str">
        <f>NAgni!N2</f>
        <v>FY11</v>
      </c>
      <c r="N39" s="133" t="str">
        <f>NAgni!O2</f>
        <v>FY12</v>
      </c>
      <c r="O39" s="133" t="str">
        <f>NAgni!P2</f>
        <v>FY13</v>
      </c>
      <c r="P39" s="133" t="str">
        <f>NAgni!Q2</f>
        <v>FY14</v>
      </c>
      <c r="Q39" s="133" t="str">
        <f>NAgni!R2</f>
        <v>FY15</v>
      </c>
      <c r="R39" s="133" t="str">
        <f>NAgni!S2</f>
        <v>FY16</v>
      </c>
      <c r="S39" s="133" t="str">
        <f>NAgni!T2</f>
        <v>FY17</v>
      </c>
      <c r="T39" s="133" t="str">
        <f>NAgni!U2</f>
        <v>FY18</v>
      </c>
      <c r="U39" s="133" t="str">
        <f>NAgni!V2</f>
        <v>FY19</v>
      </c>
      <c r="V39" s="52"/>
      <c r="W39" s="52"/>
      <c r="X39" s="52"/>
      <c r="Y39" s="52"/>
      <c r="Z39" s="52"/>
      <c r="AA39" s="52"/>
      <c r="AB39" s="52"/>
      <c r="AC39" s="52"/>
      <c r="AD39" s="52"/>
      <c r="AE39" s="52"/>
      <c r="AF39" s="52"/>
      <c r="AG39" s="52"/>
    </row>
    <row r="40" spans="1:33" s="301" customFormat="1" ht="20.100000000000001" customHeight="1" x14ac:dyDescent="0.2">
      <c r="A40" s="312" t="s">
        <v>664</v>
      </c>
      <c r="B40" s="844">
        <v>18.047048568725586</v>
      </c>
      <c r="C40" s="844">
        <v>16.816608428955078</v>
      </c>
      <c r="D40" s="844">
        <v>13.574858665466309</v>
      </c>
      <c r="E40" s="844">
        <v>13.145834922790527</v>
      </c>
      <c r="F40" s="844">
        <v>16.579761505126953</v>
      </c>
      <c r="G40" s="844">
        <v>19.377378463745117</v>
      </c>
      <c r="H40" s="844">
        <v>18.984642028808594</v>
      </c>
      <c r="I40" s="844">
        <v>21.133371353149414</v>
      </c>
      <c r="J40" s="844">
        <v>22.874536514282227</v>
      </c>
      <c r="K40" s="844">
        <v>21.708620071411133</v>
      </c>
      <c r="L40" s="844">
        <v>22.771047592163086</v>
      </c>
      <c r="M40" s="844">
        <v>29.473648071289063</v>
      </c>
      <c r="N40" s="844">
        <v>34.944358825683594</v>
      </c>
      <c r="O40" s="844">
        <v>38.011077880859375</v>
      </c>
      <c r="P40" s="844">
        <v>42.651874542236328</v>
      </c>
      <c r="Q40" s="844">
        <v>52.150672912597656</v>
      </c>
      <c r="R40" s="844">
        <v>51.369003295898438</v>
      </c>
      <c r="S40" s="844">
        <v>45.087062835693359</v>
      </c>
      <c r="T40" s="844">
        <v>40.857746124267578</v>
      </c>
      <c r="U40" s="844">
        <v>33.088607788085938</v>
      </c>
      <c r="V40" s="52"/>
      <c r="W40" s="52"/>
      <c r="X40" s="52"/>
      <c r="Y40" s="52"/>
      <c r="Z40" s="52"/>
      <c r="AA40" s="52"/>
      <c r="AB40" s="52"/>
      <c r="AC40" s="52"/>
      <c r="AD40" s="52"/>
      <c r="AE40" s="52"/>
      <c r="AF40" s="52"/>
      <c r="AG40" s="52"/>
    </row>
    <row r="41" spans="1:33" s="301" customFormat="1" x14ac:dyDescent="0.2">
      <c r="A41" s="312" t="s">
        <v>665</v>
      </c>
      <c r="B41" s="844">
        <v>5.0649909973144531</v>
      </c>
      <c r="C41" s="844">
        <v>4.2794442176818848</v>
      </c>
      <c r="D41" s="844">
        <v>9.5066146850585938</v>
      </c>
      <c r="E41" s="844">
        <v>10.522006988525391</v>
      </c>
      <c r="F41" s="844">
        <v>11.964916229248047</v>
      </c>
      <c r="G41" s="844">
        <v>13.69774341583252</v>
      </c>
      <c r="H41" s="844">
        <v>14.392361640930176</v>
      </c>
      <c r="I41" s="844">
        <v>15.838432312011719</v>
      </c>
      <c r="J41" s="844">
        <v>16.515810012817383</v>
      </c>
      <c r="K41" s="844">
        <v>15.357452392578125</v>
      </c>
      <c r="L41" s="844">
        <v>15.657541275024414</v>
      </c>
      <c r="M41" s="844">
        <v>18.60748291015625</v>
      </c>
      <c r="N41" s="844">
        <v>20.870527267456055</v>
      </c>
      <c r="O41" s="844">
        <v>22.850320816040039</v>
      </c>
      <c r="P41" s="844">
        <v>25.68598747253418</v>
      </c>
      <c r="Q41" s="844">
        <v>29.819587707519531</v>
      </c>
      <c r="R41" s="844">
        <v>29.005064010620117</v>
      </c>
      <c r="S41" s="844">
        <v>26.865945816040039</v>
      </c>
      <c r="T41" s="844">
        <v>26.220190048217773</v>
      </c>
      <c r="U41" s="844">
        <v>23.73681640625</v>
      </c>
      <c r="V41" s="52"/>
      <c r="W41" s="52"/>
      <c r="X41" s="52"/>
      <c r="Y41" s="52"/>
      <c r="Z41" s="52"/>
      <c r="AA41" s="52"/>
      <c r="AB41" s="52"/>
      <c r="AC41" s="52"/>
      <c r="AD41" s="52"/>
      <c r="AE41" s="52"/>
      <c r="AF41" s="52"/>
      <c r="AG41" s="52"/>
    </row>
    <row r="42" spans="1:33" s="301" customFormat="1" x14ac:dyDescent="0.2">
      <c r="A42" s="312" t="s">
        <v>1229</v>
      </c>
      <c r="B42" s="844">
        <v>7.1312618255615234</v>
      </c>
      <c r="C42" s="844">
        <v>7.5271153450012207</v>
      </c>
      <c r="D42" s="844">
        <v>6.5604853630065918</v>
      </c>
      <c r="E42" s="844">
        <v>6.6740617752075195</v>
      </c>
      <c r="F42" s="844">
        <v>7.9851293563842773</v>
      </c>
      <c r="G42" s="844">
        <v>9.9779644012451172</v>
      </c>
      <c r="H42" s="844">
        <v>10.182666778564453</v>
      </c>
      <c r="I42" s="844">
        <v>11.234210968017578</v>
      </c>
      <c r="J42" s="844">
        <v>11.628392219543457</v>
      </c>
      <c r="K42" s="844">
        <v>10.859060287475586</v>
      </c>
      <c r="L42" s="844">
        <v>11.617840766906738</v>
      </c>
      <c r="M42" s="844">
        <v>14.094546318054199</v>
      </c>
      <c r="N42" s="844">
        <v>14.694998741149902</v>
      </c>
      <c r="O42" s="844">
        <v>14.638009071350098</v>
      </c>
      <c r="P42" s="844">
        <v>16.813385009765625</v>
      </c>
      <c r="Q42" s="844">
        <v>14.921008110046387</v>
      </c>
      <c r="R42" s="844">
        <v>14.659167289733887</v>
      </c>
      <c r="S42" s="844">
        <v>14.765839576721191</v>
      </c>
      <c r="T42" s="844">
        <v>13.161493301391602</v>
      </c>
      <c r="U42" s="844">
        <v>12.537901878356934</v>
      </c>
      <c r="V42" s="52"/>
      <c r="W42" s="52"/>
      <c r="X42" s="52"/>
      <c r="Y42" s="52"/>
      <c r="Z42" s="52"/>
      <c r="AA42" s="52"/>
      <c r="AB42" s="52"/>
      <c r="AC42" s="52"/>
      <c r="AD42" s="52"/>
      <c r="AE42" s="52"/>
      <c r="AF42" s="52"/>
      <c r="AG42" s="52"/>
    </row>
    <row r="43" spans="1:33" s="301" customFormat="1" x14ac:dyDescent="0.2">
      <c r="A43" s="312" t="s">
        <v>666</v>
      </c>
      <c r="B43" s="844">
        <v>8.4289388656616211</v>
      </c>
      <c r="C43" s="844">
        <v>8.8968267440795898</v>
      </c>
      <c r="D43" s="844">
        <v>7.257899284362793</v>
      </c>
      <c r="E43" s="844">
        <v>6.2420916557312012</v>
      </c>
      <c r="F43" s="844">
        <v>4.9892282485961914</v>
      </c>
      <c r="G43" s="844">
        <v>5.8473730087280273</v>
      </c>
      <c r="H43" s="844">
        <v>6.4752054214477539</v>
      </c>
      <c r="I43" s="844">
        <v>7.8130083084106445</v>
      </c>
      <c r="J43" s="844">
        <v>8.7794122695922852</v>
      </c>
      <c r="K43" s="844">
        <v>8.5160865783691406</v>
      </c>
      <c r="L43" s="844">
        <v>8.9776973724365234</v>
      </c>
      <c r="M43" s="844">
        <v>11.226411819458008</v>
      </c>
      <c r="N43" s="844">
        <v>12.721271514892578</v>
      </c>
      <c r="O43" s="844">
        <v>11.845428466796875</v>
      </c>
      <c r="P43" s="844">
        <v>13.241806983947754</v>
      </c>
      <c r="Q43" s="844">
        <v>14.706543922424316</v>
      </c>
      <c r="R43" s="844">
        <v>12.154887199401855</v>
      </c>
      <c r="S43" s="844">
        <v>10.452279090881348</v>
      </c>
      <c r="T43" s="844">
        <v>9.2697277069091797</v>
      </c>
      <c r="U43" s="844">
        <v>7.8249692916870117</v>
      </c>
      <c r="V43" s="52"/>
      <c r="W43" s="52"/>
      <c r="X43" s="52"/>
      <c r="Y43" s="52"/>
      <c r="Z43" s="52"/>
      <c r="AA43" s="52"/>
      <c r="AB43" s="52"/>
      <c r="AC43" s="52"/>
      <c r="AD43" s="52"/>
      <c r="AE43" s="52"/>
      <c r="AF43" s="52"/>
      <c r="AG43" s="52"/>
    </row>
    <row r="44" spans="1:33" s="301" customFormat="1" x14ac:dyDescent="0.2">
      <c r="A44" s="312" t="s">
        <v>667</v>
      </c>
      <c r="B44" s="844">
        <v>0.38901236653327942</v>
      </c>
      <c r="C44" s="844">
        <v>0.42034557461738586</v>
      </c>
      <c r="D44" s="844">
        <v>0.46025463938713074</v>
      </c>
      <c r="E44" s="844">
        <v>0.48498693108558655</v>
      </c>
      <c r="F44" s="844">
        <v>0.54682648181915283</v>
      </c>
      <c r="G44" s="844">
        <v>0.59281963109970093</v>
      </c>
      <c r="H44" s="844">
        <v>0.47440266609191895</v>
      </c>
      <c r="I44" s="844">
        <v>0.4712984561920166</v>
      </c>
      <c r="J44" s="844">
        <v>0.24433165788650513</v>
      </c>
      <c r="K44" s="844">
        <v>0.18963161110877991</v>
      </c>
      <c r="L44" s="844">
        <v>0.25786048173904419</v>
      </c>
      <c r="M44" s="844">
        <v>0.33293220400810242</v>
      </c>
      <c r="N44" s="844">
        <v>0.35838806629180908</v>
      </c>
      <c r="O44" s="844">
        <v>0.58168590068817139</v>
      </c>
      <c r="P44" s="844">
        <v>1.1004660129547119</v>
      </c>
      <c r="Q44" s="844">
        <v>1.8427461385726929</v>
      </c>
      <c r="R44" s="844">
        <v>2.1968731880187988</v>
      </c>
      <c r="S44" s="844">
        <v>2.3558418750762939</v>
      </c>
      <c r="T44" s="844">
        <v>2.0921249389648438</v>
      </c>
      <c r="U44" s="844">
        <v>1.5802071094512939</v>
      </c>
      <c r="V44" s="52"/>
      <c r="W44" s="52"/>
      <c r="X44" s="52"/>
      <c r="Y44" s="52"/>
      <c r="Z44" s="52"/>
    </row>
    <row r="45" spans="1:33" s="301" customFormat="1" x14ac:dyDescent="0.2">
      <c r="A45" s="312" t="s">
        <v>668</v>
      </c>
      <c r="B45" s="844">
        <v>0.47184211015701294</v>
      </c>
      <c r="C45" s="844">
        <v>0.65301167964935303</v>
      </c>
      <c r="D45" s="844">
        <v>0.63059616088867188</v>
      </c>
      <c r="E45" s="844">
        <v>0.7024531364440918</v>
      </c>
      <c r="F45" s="844">
        <v>0.73592960834503174</v>
      </c>
      <c r="G45" s="844">
        <v>1.0418000221252441</v>
      </c>
      <c r="H45" s="844">
        <v>1.0671600103378296</v>
      </c>
      <c r="I45" s="844">
        <v>1.681069016456604</v>
      </c>
      <c r="J45" s="844">
        <v>2.4311995506286621</v>
      </c>
      <c r="K45" s="844">
        <v>2.1430788040161133</v>
      </c>
      <c r="L45" s="844">
        <v>2.647653341293335</v>
      </c>
      <c r="M45" s="844">
        <v>3.5935187339782715</v>
      </c>
      <c r="N45" s="844">
        <v>7.1117229461669922</v>
      </c>
      <c r="O45" s="844">
        <v>8.3592720031738281</v>
      </c>
      <c r="P45" s="844">
        <v>11.206160545349121</v>
      </c>
      <c r="Q45" s="844">
        <v>13.787367820739746</v>
      </c>
      <c r="R45" s="844">
        <v>8.9233970642089844</v>
      </c>
      <c r="S45" s="844">
        <v>5.5582790374755859</v>
      </c>
      <c r="T45" s="844">
        <v>5.0261349678039551</v>
      </c>
      <c r="U45" s="844">
        <v>6.4161696434020996</v>
      </c>
      <c r="V45" s="52"/>
      <c r="W45" s="52"/>
      <c r="X45" s="52"/>
      <c r="Y45" s="52"/>
      <c r="Z45" s="52"/>
    </row>
    <row r="46" spans="1:33" s="301" customFormat="1" x14ac:dyDescent="0.2">
      <c r="A46" s="312" t="s">
        <v>669</v>
      </c>
      <c r="B46" s="844">
        <v>0.65950697660446167</v>
      </c>
      <c r="C46" s="844">
        <v>0.59721094369888306</v>
      </c>
      <c r="D46" s="844">
        <v>0.63275039196014404</v>
      </c>
      <c r="E46" s="844">
        <v>0.98518860340118408</v>
      </c>
      <c r="F46" s="844">
        <v>1.4328024387359619</v>
      </c>
      <c r="G46" s="844">
        <v>1.6859511137008667</v>
      </c>
      <c r="H46" s="844">
        <v>0.95627593994140625</v>
      </c>
      <c r="I46" s="844">
        <v>0.8256150484085083</v>
      </c>
      <c r="J46" s="844">
        <v>0.99770092964172363</v>
      </c>
      <c r="K46" s="844">
        <v>0.85179948806762695</v>
      </c>
      <c r="L46" s="844">
        <v>1.0420162677764893</v>
      </c>
      <c r="M46" s="844">
        <v>1.1050442457199097</v>
      </c>
      <c r="N46" s="844">
        <v>1.4485858678817749</v>
      </c>
      <c r="O46" s="844">
        <v>1.4610497951507568</v>
      </c>
      <c r="P46" s="844">
        <v>1.5688793659210205</v>
      </c>
      <c r="Q46" s="844">
        <v>1.6190736293792725</v>
      </c>
      <c r="R46" s="844">
        <v>1.6112066507339478</v>
      </c>
      <c r="S46" s="844">
        <v>1.5797742605209351</v>
      </c>
      <c r="T46" s="844">
        <v>1.7962629795074463</v>
      </c>
      <c r="U46" s="844">
        <v>1.6904664039611816</v>
      </c>
      <c r="V46" s="52"/>
      <c r="W46" s="52"/>
      <c r="X46" s="52"/>
      <c r="Y46" s="52"/>
      <c r="Z46" s="52"/>
    </row>
    <row r="47" spans="1:33" s="301" customFormat="1" x14ac:dyDescent="0.2">
      <c r="A47" s="312" t="s">
        <v>670</v>
      </c>
      <c r="B47" s="844">
        <v>1.3419842720031738</v>
      </c>
      <c r="C47" s="844">
        <v>1.1880530118942261</v>
      </c>
      <c r="D47" s="844">
        <v>1.0277988910675049</v>
      </c>
      <c r="E47" s="844">
        <v>0.97447258234024048</v>
      </c>
      <c r="F47" s="844">
        <v>1.171700119972229</v>
      </c>
      <c r="G47" s="844">
        <v>1.445853590965271</v>
      </c>
      <c r="H47" s="844">
        <v>1.4678305387496948</v>
      </c>
      <c r="I47" s="844">
        <v>1.6540346145629883</v>
      </c>
      <c r="J47" s="844">
        <v>1.7769730091094971</v>
      </c>
      <c r="K47" s="844">
        <v>1.6665618419647217</v>
      </c>
      <c r="L47" s="844">
        <v>1.7585865259170532</v>
      </c>
      <c r="M47" s="844">
        <v>2.1880185604095459</v>
      </c>
      <c r="N47" s="844">
        <v>2.5656387805938721</v>
      </c>
      <c r="O47" s="844">
        <v>2.7118804454803467</v>
      </c>
      <c r="P47" s="844">
        <v>3.1115107536315918</v>
      </c>
      <c r="Q47" s="844">
        <v>3.5652639865875244</v>
      </c>
      <c r="R47" s="844">
        <v>3.3314685821533203</v>
      </c>
      <c r="S47" s="844">
        <v>2.9761960506439209</v>
      </c>
      <c r="T47" s="844">
        <v>2.7585017681121826</v>
      </c>
      <c r="U47" s="844">
        <v>2.440147876739502</v>
      </c>
      <c r="V47" s="52"/>
      <c r="W47" s="52"/>
      <c r="X47" s="52"/>
      <c r="Y47" s="52"/>
      <c r="Z47" s="52"/>
    </row>
    <row r="48" spans="1:33" s="301" customFormat="1" x14ac:dyDescent="0.2">
      <c r="A48" s="312" t="s">
        <v>671</v>
      </c>
      <c r="B48" s="844">
        <v>1.792194128036499</v>
      </c>
      <c r="C48" s="844">
        <v>1.586621880531311</v>
      </c>
      <c r="D48" s="844">
        <v>1.3726056814193726</v>
      </c>
      <c r="E48" s="844">
        <v>1.3013893365859985</v>
      </c>
      <c r="F48" s="844">
        <v>1.5647828578948975</v>
      </c>
      <c r="G48" s="844">
        <v>1.9309096336364746</v>
      </c>
      <c r="H48" s="844">
        <v>1.9873282909393311</v>
      </c>
      <c r="I48" s="844">
        <v>2.2172024250030518</v>
      </c>
      <c r="J48" s="844">
        <v>2.3131787776947021</v>
      </c>
      <c r="K48" s="844">
        <v>2.1469779014587402</v>
      </c>
      <c r="L48" s="844">
        <v>2.255119800567627</v>
      </c>
      <c r="M48" s="844">
        <v>2.7538914680480957</v>
      </c>
      <c r="N48" s="844">
        <v>3.1575779914855957</v>
      </c>
      <c r="O48" s="844">
        <v>3.3341329097747803</v>
      </c>
      <c r="P48" s="844">
        <v>3.8141567707061768</v>
      </c>
      <c r="Q48" s="844">
        <v>4.4281935691833496</v>
      </c>
      <c r="R48" s="844">
        <v>4.2370924949645996</v>
      </c>
      <c r="S48" s="844">
        <v>3.7739148139953613</v>
      </c>
      <c r="T48" s="844">
        <v>3.4967496395111084</v>
      </c>
      <c r="U48" s="844">
        <v>3.1605343818664551</v>
      </c>
      <c r="V48" s="52"/>
      <c r="W48" s="52"/>
      <c r="X48" s="52"/>
      <c r="Y48" s="52"/>
      <c r="Z48" s="52"/>
    </row>
    <row r="49" spans="1:33" s="301" customFormat="1" x14ac:dyDescent="0.2">
      <c r="A49" s="312" t="s">
        <v>672</v>
      </c>
      <c r="B49" s="844">
        <v>1.0816339254379272</v>
      </c>
      <c r="C49" s="844">
        <v>0.95756590366363525</v>
      </c>
      <c r="D49" s="844">
        <v>0.82840174436569214</v>
      </c>
      <c r="E49" s="844">
        <v>0.78542095422744751</v>
      </c>
      <c r="F49" s="844">
        <v>0.94438546895980835</v>
      </c>
      <c r="G49" s="844">
        <v>1.1653521060943604</v>
      </c>
      <c r="H49" s="844">
        <v>1.6380658149719238</v>
      </c>
      <c r="I49" s="844">
        <v>2.0679337978363037</v>
      </c>
      <c r="J49" s="844">
        <v>2.2011101245880127</v>
      </c>
      <c r="K49" s="844">
        <v>1.9887169599533081</v>
      </c>
      <c r="L49" s="844">
        <v>2.0554413795471191</v>
      </c>
      <c r="M49" s="844">
        <v>2.524493932723999</v>
      </c>
      <c r="N49" s="844">
        <v>2.8520095348358154</v>
      </c>
      <c r="O49" s="844">
        <v>2.6735572814941406</v>
      </c>
      <c r="P49" s="844">
        <v>2.9613776206970215</v>
      </c>
      <c r="Q49" s="844">
        <v>3.1291675567626953</v>
      </c>
      <c r="R49" s="844">
        <v>3.3028240203857422</v>
      </c>
      <c r="S49" s="844">
        <v>3.4281120300292969</v>
      </c>
      <c r="T49" s="844">
        <v>3.6178035736083984</v>
      </c>
      <c r="U49" s="844">
        <v>3.322575569152832</v>
      </c>
      <c r="V49" s="52"/>
      <c r="W49" s="52"/>
      <c r="X49" s="52"/>
      <c r="Y49" s="52"/>
      <c r="Z49" s="52"/>
    </row>
    <row r="50" spans="1:33" s="314" customFormat="1" ht="20.100000000000001" customHeight="1" x14ac:dyDescent="0.2">
      <c r="A50" s="305" t="s">
        <v>631</v>
      </c>
      <c r="B50" s="845">
        <v>44.408412933349609</v>
      </c>
      <c r="C50" s="845">
        <v>42.922801971435547</v>
      </c>
      <c r="D50" s="845">
        <v>41.852264404296875</v>
      </c>
      <c r="E50" s="845">
        <v>41.817905426025391</v>
      </c>
      <c r="F50" s="845">
        <v>47.915462493896484</v>
      </c>
      <c r="G50" s="845">
        <v>56.763145446777344</v>
      </c>
      <c r="H50" s="845">
        <v>57.625938415527344</v>
      </c>
      <c r="I50" s="845">
        <v>64.936180114746094</v>
      </c>
      <c r="J50" s="845">
        <v>69.762641906738281</v>
      </c>
      <c r="K50" s="845">
        <v>65.427986145019531</v>
      </c>
      <c r="L50" s="845">
        <v>69.040802001953125</v>
      </c>
      <c r="M50" s="845">
        <v>85.899986267089844</v>
      </c>
      <c r="N50" s="845">
        <v>100.72508239746094</v>
      </c>
      <c r="O50" s="845">
        <v>106.46641540527344</v>
      </c>
      <c r="P50" s="845">
        <v>122.15560150146484</v>
      </c>
      <c r="Q50" s="845">
        <v>139.96961975097656</v>
      </c>
      <c r="R50" s="845">
        <v>130.79098510742188</v>
      </c>
      <c r="S50" s="845">
        <v>116.84324645996094</v>
      </c>
      <c r="T50" s="845">
        <v>108.29673767089844</v>
      </c>
      <c r="U50" s="845">
        <v>95.798393249511719</v>
      </c>
      <c r="V50" s="52"/>
      <c r="W50" s="52"/>
      <c r="X50" s="52"/>
      <c r="Y50" s="52"/>
      <c r="Z50" s="52"/>
    </row>
    <row r="51" spans="1:33" s="301" customFormat="1" x14ac:dyDescent="0.2">
      <c r="A51" s="303" t="s">
        <v>778</v>
      </c>
      <c r="B51" s="844">
        <v>1.1366649866104126</v>
      </c>
      <c r="C51" s="844">
        <v>1.1170769929885864</v>
      </c>
      <c r="D51" s="844">
        <v>1.155784010887146</v>
      </c>
      <c r="E51" s="844">
        <v>1.3099620342254639</v>
      </c>
      <c r="F51" s="844">
        <v>1.7315880060195923</v>
      </c>
      <c r="G51" s="844">
        <v>1.7492680549621582</v>
      </c>
      <c r="H51" s="844">
        <v>1.7336699962615967</v>
      </c>
      <c r="I51" s="844">
        <v>1.8642690181732178</v>
      </c>
      <c r="J51" s="844">
        <v>1.7754650115966797</v>
      </c>
      <c r="K51" s="844">
        <v>1.5257610082626343</v>
      </c>
      <c r="L51" s="844">
        <v>2.9584560394287109</v>
      </c>
      <c r="M51" s="844">
        <v>3.8291819095611572</v>
      </c>
      <c r="N51" s="844">
        <v>4.4060482978820801</v>
      </c>
      <c r="O51" s="844">
        <v>5.7907876968383789</v>
      </c>
      <c r="P51" s="844">
        <v>6.4043478965759277</v>
      </c>
      <c r="Q51" s="844">
        <v>8.791229248046875</v>
      </c>
      <c r="R51" s="844">
        <v>7.8060503005981445</v>
      </c>
      <c r="S51" s="844">
        <v>6.6224908828735352</v>
      </c>
      <c r="T51" s="844">
        <v>9.8758163452148438</v>
      </c>
      <c r="U51" s="844">
        <v>6.434999942779541</v>
      </c>
      <c r="V51" s="52"/>
      <c r="W51" s="52"/>
      <c r="X51" s="52"/>
      <c r="Y51" s="52"/>
      <c r="Z51" s="52"/>
    </row>
    <row r="52" spans="1:33" s="314" customFormat="1" ht="20.100000000000001" customHeight="1" x14ac:dyDescent="0.2">
      <c r="A52" s="305" t="s">
        <v>781</v>
      </c>
      <c r="B52" s="845">
        <v>45.545078277587891</v>
      </c>
      <c r="C52" s="845">
        <v>44.039882659912109</v>
      </c>
      <c r="D52" s="845">
        <v>43.008049011230469</v>
      </c>
      <c r="E52" s="845">
        <v>43.12786865234375</v>
      </c>
      <c r="F52" s="845">
        <v>49.647048950195313</v>
      </c>
      <c r="G52" s="845">
        <v>58.512413024902344</v>
      </c>
      <c r="H52" s="845">
        <v>59.359607696533203</v>
      </c>
      <c r="I52" s="845">
        <v>66.800445556640625</v>
      </c>
      <c r="J52" s="845">
        <v>71.538108825683594</v>
      </c>
      <c r="K52" s="845">
        <v>66.953750610351563</v>
      </c>
      <c r="L52" s="845">
        <v>71.999259948730469</v>
      </c>
      <c r="M52" s="845">
        <v>89.729171752929688</v>
      </c>
      <c r="N52" s="845">
        <v>105.13112640380859</v>
      </c>
      <c r="O52" s="845">
        <v>112.2572021484375</v>
      </c>
      <c r="P52" s="845">
        <v>128.55995178222656</v>
      </c>
      <c r="Q52" s="845">
        <v>148.76084899902344</v>
      </c>
      <c r="R52" s="845">
        <v>138.59703063964844</v>
      </c>
      <c r="S52" s="845">
        <v>123.46573638916016</v>
      </c>
      <c r="T52" s="845">
        <v>118.17255401611328</v>
      </c>
      <c r="U52" s="845">
        <v>102.2333984375</v>
      </c>
      <c r="V52" s="52"/>
      <c r="W52" s="52"/>
      <c r="X52" s="52"/>
      <c r="Y52" s="52"/>
      <c r="Z52" s="52"/>
    </row>
    <row r="53" spans="1:33" s="306" customFormat="1" x14ac:dyDescent="0.2">
      <c r="A53" s="454" t="s">
        <v>1144</v>
      </c>
      <c r="B53" s="365"/>
      <c r="C53" s="366"/>
      <c r="D53" s="366"/>
      <c r="E53" s="366"/>
      <c r="F53" s="366"/>
      <c r="G53" s="366"/>
      <c r="H53" s="366"/>
      <c r="I53" s="366"/>
      <c r="J53" s="366"/>
      <c r="K53" s="366"/>
      <c r="L53" s="366"/>
      <c r="M53" s="366"/>
      <c r="N53" s="366"/>
      <c r="O53" s="366"/>
      <c r="P53" s="366"/>
      <c r="Q53" s="366"/>
      <c r="R53" s="366"/>
      <c r="S53" s="366"/>
      <c r="T53" s="366"/>
      <c r="U53" s="366"/>
      <c r="V53" s="52"/>
      <c r="W53" s="52"/>
      <c r="X53" s="52"/>
      <c r="Y53" s="52"/>
      <c r="Z53" s="52"/>
    </row>
    <row r="54" spans="1:33" s="306" customFormat="1" x14ac:dyDescent="0.2">
      <c r="A54" s="358" t="s">
        <v>1148</v>
      </c>
      <c r="B54" s="365"/>
      <c r="C54" s="366"/>
      <c r="D54" s="366"/>
      <c r="E54" s="366"/>
      <c r="F54" s="366"/>
      <c r="G54" s="304">
        <f t="shared" ref="G54:H54" si="36">G50-G55-SUM(G58:G60)</f>
        <v>52.445416837930679</v>
      </c>
      <c r="H54" s="304">
        <f t="shared" si="36"/>
        <v>53.488540828227997</v>
      </c>
      <c r="I54" s="304">
        <f>I50-I55-SUM(I58:I60)</f>
        <v>59.568542450666428</v>
      </c>
      <c r="J54" s="304">
        <f t="shared" ref="J54:R54" si="37">J50-J55-SUM(J58:J60)</f>
        <v>63.055499613285065</v>
      </c>
      <c r="K54" s="304">
        <f t="shared" si="37"/>
        <v>59.164890542626381</v>
      </c>
      <c r="L54" s="304">
        <f t="shared" si="37"/>
        <v>62.081326968967915</v>
      </c>
      <c r="M54" s="304">
        <f t="shared" si="37"/>
        <v>76.894719734787941</v>
      </c>
      <c r="N54" s="304">
        <f t="shared" si="37"/>
        <v>87.268562212586403</v>
      </c>
      <c r="O54" s="304">
        <f t="shared" si="37"/>
        <v>90.820052161812782</v>
      </c>
      <c r="P54" s="304">
        <f t="shared" si="37"/>
        <v>102.63065348565578</v>
      </c>
      <c r="Q54" s="304">
        <f t="shared" si="37"/>
        <v>116.41182501614094</v>
      </c>
      <c r="R54" s="304">
        <f t="shared" si="37"/>
        <v>112.56784920394421</v>
      </c>
      <c r="S54" s="304">
        <f t="shared" ref="S54:T54" si="38">S50-S55-SUM(S58:S60)</f>
        <v>103.07080599665642</v>
      </c>
      <c r="T54" s="304">
        <f t="shared" si="38"/>
        <v>95.843076452612877</v>
      </c>
      <c r="U54" s="304">
        <f t="shared" ref="U54" si="39">U50-U55-SUM(U58:U60)</f>
        <v>82.913880780339241</v>
      </c>
      <c r="V54" s="52"/>
      <c r="W54" s="52"/>
      <c r="X54" s="52"/>
      <c r="Y54" s="52"/>
      <c r="Z54" s="52"/>
    </row>
    <row r="55" spans="1:33" s="306" customFormat="1" x14ac:dyDescent="0.2">
      <c r="A55" s="358" t="s">
        <v>668</v>
      </c>
      <c r="B55" s="365"/>
      <c r="C55" s="366"/>
      <c r="D55" s="366"/>
      <c r="E55" s="366"/>
      <c r="F55" s="366"/>
      <c r="G55" s="304">
        <f t="shared" ref="G55:H55" si="40">G45</f>
        <v>1.0418000221252441</v>
      </c>
      <c r="H55" s="304">
        <f t="shared" si="40"/>
        <v>1.0671600103378296</v>
      </c>
      <c r="I55" s="304">
        <f>I45</f>
        <v>1.681069016456604</v>
      </c>
      <c r="J55" s="304">
        <f t="shared" ref="J55:R55" si="41">J45</f>
        <v>2.4311995506286621</v>
      </c>
      <c r="K55" s="304">
        <f t="shared" si="41"/>
        <v>2.1430788040161133</v>
      </c>
      <c r="L55" s="304">
        <f t="shared" si="41"/>
        <v>2.647653341293335</v>
      </c>
      <c r="M55" s="304">
        <f t="shared" si="41"/>
        <v>3.5935187339782715</v>
      </c>
      <c r="N55" s="304">
        <f t="shared" si="41"/>
        <v>7.1117229461669922</v>
      </c>
      <c r="O55" s="304">
        <f t="shared" si="41"/>
        <v>8.3592720031738281</v>
      </c>
      <c r="P55" s="304">
        <f t="shared" si="41"/>
        <v>11.206160545349121</v>
      </c>
      <c r="Q55" s="304">
        <f t="shared" si="41"/>
        <v>13.787367820739746</v>
      </c>
      <c r="R55" s="304">
        <f t="shared" si="41"/>
        <v>8.9233970642089844</v>
      </c>
      <c r="S55" s="304">
        <f t="shared" ref="S55:T55" si="42">S45</f>
        <v>5.5582790374755859</v>
      </c>
      <c r="T55" s="304">
        <f t="shared" si="42"/>
        <v>5.0261349678039551</v>
      </c>
      <c r="U55" s="304">
        <f t="shared" ref="U55" si="43">U45</f>
        <v>6.4161696434020996</v>
      </c>
      <c r="V55" s="52"/>
      <c r="W55" s="52"/>
      <c r="X55" s="52"/>
      <c r="Y55" s="52"/>
      <c r="Z55" s="52"/>
    </row>
    <row r="56" spans="1:33" s="306" customFormat="1" x14ac:dyDescent="0.2">
      <c r="A56" s="358" t="s">
        <v>302</v>
      </c>
      <c r="B56" s="365"/>
      <c r="C56" s="366"/>
      <c r="D56" s="366"/>
      <c r="E56" s="366"/>
      <c r="F56" s="366"/>
      <c r="G56" s="304">
        <f t="shared" ref="G56:H56" si="44">SUM(G58:G61)</f>
        <v>5.0251966416835785</v>
      </c>
      <c r="H56" s="304">
        <f t="shared" si="44"/>
        <v>4.803907573223114</v>
      </c>
      <c r="I56" s="304">
        <f>SUM(I58:I61)</f>
        <v>5.5508376657962799</v>
      </c>
      <c r="J56" s="304">
        <f t="shared" ref="J56:R56" si="45">SUM(J58:J61)</f>
        <v>6.0514077544212341</v>
      </c>
      <c r="K56" s="304">
        <f t="shared" si="45"/>
        <v>5.6457778066396713</v>
      </c>
      <c r="L56" s="304">
        <f t="shared" si="45"/>
        <v>7.2702777311205864</v>
      </c>
      <c r="M56" s="304">
        <f t="shared" si="45"/>
        <v>9.2409297078847885</v>
      </c>
      <c r="N56" s="304">
        <f t="shared" si="45"/>
        <v>10.750845536589622</v>
      </c>
      <c r="O56" s="304">
        <f t="shared" si="45"/>
        <v>13.077878937125206</v>
      </c>
      <c r="P56" s="304">
        <f t="shared" si="45"/>
        <v>14.723135367035866</v>
      </c>
      <c r="Q56" s="304">
        <f t="shared" si="45"/>
        <v>18.561656162142754</v>
      </c>
      <c r="R56" s="304">
        <f t="shared" si="45"/>
        <v>17.105789139866829</v>
      </c>
      <c r="S56" s="304">
        <f t="shared" ref="S56:T56" si="46">SUM(S58:S61)</f>
        <v>14.836652308702469</v>
      </c>
      <c r="T56" s="304">
        <f t="shared" si="46"/>
        <v>17.303342595696449</v>
      </c>
      <c r="U56" s="304">
        <f t="shared" ref="U56" si="47">SUM(U58:U61)</f>
        <v>12.903342768549919</v>
      </c>
      <c r="V56" s="52"/>
      <c r="W56" s="52"/>
      <c r="X56" s="52"/>
      <c r="Y56" s="52"/>
      <c r="Z56" s="52"/>
    </row>
    <row r="57" spans="1:33" s="306" customFormat="1" x14ac:dyDescent="0.2">
      <c r="A57" s="455" t="s">
        <v>1144</v>
      </c>
      <c r="B57" s="365"/>
      <c r="C57" s="366"/>
      <c r="D57" s="366"/>
      <c r="E57" s="366"/>
      <c r="F57" s="366"/>
      <c r="G57" s="304"/>
      <c r="H57" s="304"/>
      <c r="I57" s="304"/>
      <c r="J57" s="304"/>
      <c r="K57" s="304"/>
      <c r="L57" s="304"/>
      <c r="M57" s="304"/>
      <c r="N57" s="304"/>
      <c r="O57" s="304"/>
      <c r="P57" s="304"/>
      <c r="Q57" s="304"/>
      <c r="R57" s="304"/>
      <c r="S57" s="304"/>
      <c r="T57" s="304"/>
      <c r="U57" s="304"/>
      <c r="V57" s="52"/>
      <c r="W57" s="52"/>
      <c r="X57" s="52"/>
      <c r="Y57" s="52"/>
      <c r="Z57" s="52"/>
    </row>
    <row r="58" spans="1:33" s="306" customFormat="1" x14ac:dyDescent="0.2">
      <c r="A58" s="456" t="s">
        <v>1147</v>
      </c>
      <c r="B58" s="365"/>
      <c r="C58" s="366"/>
      <c r="D58" s="366"/>
      <c r="E58" s="366"/>
      <c r="F58" s="366"/>
      <c r="G58" s="304">
        <f>G90</f>
        <v>1.4869110584259033</v>
      </c>
      <c r="H58" s="304">
        <f t="shared" ref="H58:T58" si="48">H90</f>
        <v>1.2553960084915161</v>
      </c>
      <c r="I58" s="304">
        <f t="shared" si="48"/>
        <v>1.7362060546875</v>
      </c>
      <c r="J58" s="304">
        <f t="shared" si="48"/>
        <v>2.1348350048065186</v>
      </c>
      <c r="K58" s="304">
        <f t="shared" si="48"/>
        <v>2.0867040157318115</v>
      </c>
      <c r="L58" s="304">
        <f t="shared" si="48"/>
        <v>2.2050309181213379</v>
      </c>
      <c r="M58" s="304">
        <f t="shared" si="48"/>
        <v>2.7765109539031982</v>
      </c>
      <c r="N58" s="304">
        <f t="shared" si="48"/>
        <v>3.3078351020812988</v>
      </c>
      <c r="O58" s="304">
        <f t="shared" si="48"/>
        <v>4.1218228340148926</v>
      </c>
      <c r="P58" s="304">
        <f t="shared" si="48"/>
        <v>4.7938127517700195</v>
      </c>
      <c r="Q58" s="304">
        <f t="shared" si="48"/>
        <v>5.6765179634094238</v>
      </c>
      <c r="R58" s="304">
        <f t="shared" si="48"/>
        <v>5.6187858581542969</v>
      </c>
      <c r="S58" s="304">
        <f t="shared" si="48"/>
        <v>4.8087663650512695</v>
      </c>
      <c r="T58" s="304">
        <f t="shared" si="48"/>
        <v>4.405299186706543</v>
      </c>
      <c r="U58" s="304">
        <f t="shared" ref="U58" si="49">U90</f>
        <v>3.4590001106262207</v>
      </c>
      <c r="V58" s="369"/>
      <c r="W58" s="369"/>
      <c r="X58" s="369"/>
      <c r="Y58" s="369"/>
      <c r="Z58" s="369"/>
    </row>
    <row r="59" spans="1:33" s="306" customFormat="1" x14ac:dyDescent="0.2">
      <c r="A59" s="456" t="s">
        <v>1145</v>
      </c>
      <c r="B59" s="365"/>
      <c r="C59" s="366"/>
      <c r="D59" s="366"/>
      <c r="E59" s="366"/>
      <c r="F59" s="366"/>
      <c r="G59" s="304">
        <f t="shared" ref="G59:T60" si="50">G91</f>
        <v>6.7452996969223022E-2</v>
      </c>
      <c r="H59" s="304">
        <f t="shared" si="50"/>
        <v>9.3915998935699463E-2</v>
      </c>
      <c r="I59" s="304">
        <f t="shared" si="50"/>
        <v>7.7520996332168579E-2</v>
      </c>
      <c r="J59" s="304">
        <f t="shared" si="50"/>
        <v>0.12891000509262085</v>
      </c>
      <c r="K59" s="304">
        <f t="shared" si="50"/>
        <v>0.1162170022726059</v>
      </c>
      <c r="L59" s="304">
        <f t="shared" si="50"/>
        <v>9.7475998103618622E-2</v>
      </c>
      <c r="M59" s="304">
        <f t="shared" si="50"/>
        <v>0.13496600091457367</v>
      </c>
      <c r="N59" s="304">
        <f t="shared" si="50"/>
        <v>0.13359199464321136</v>
      </c>
      <c r="O59" s="304">
        <f t="shared" si="50"/>
        <v>0.14337299764156342</v>
      </c>
      <c r="P59" s="304">
        <f t="shared" si="50"/>
        <v>0.1779559999704361</v>
      </c>
      <c r="Q59" s="304">
        <f t="shared" si="50"/>
        <v>0.20641200244426727</v>
      </c>
      <c r="R59" s="304">
        <f t="shared" si="50"/>
        <v>0.15200300514698029</v>
      </c>
      <c r="S59" s="304">
        <f t="shared" si="50"/>
        <v>0.15092399716377258</v>
      </c>
      <c r="T59" s="304">
        <f t="shared" si="50"/>
        <v>0.14008499681949615</v>
      </c>
      <c r="U59" s="304">
        <f t="shared" ref="U59" si="51">U91</f>
        <v>0.1289999932050705</v>
      </c>
      <c r="V59" s="369"/>
      <c r="W59" s="369"/>
      <c r="X59" s="369"/>
      <c r="Y59" s="369"/>
      <c r="Z59" s="369"/>
    </row>
    <row r="60" spans="1:33" s="306" customFormat="1" x14ac:dyDescent="0.2">
      <c r="A60" s="456" t="s">
        <v>1146</v>
      </c>
      <c r="B60" s="365"/>
      <c r="C60" s="366"/>
      <c r="D60" s="366"/>
      <c r="E60" s="366"/>
      <c r="F60" s="366"/>
      <c r="G60" s="304">
        <f t="shared" si="50"/>
        <v>1.7215645313262939</v>
      </c>
      <c r="H60" s="304">
        <f t="shared" si="50"/>
        <v>1.7209255695343018</v>
      </c>
      <c r="I60" s="304">
        <f t="shared" si="50"/>
        <v>1.8728415966033936</v>
      </c>
      <c r="J60" s="304">
        <f t="shared" si="50"/>
        <v>2.012197732925415</v>
      </c>
      <c r="K60" s="304">
        <f t="shared" si="50"/>
        <v>1.9170957803726196</v>
      </c>
      <c r="L60" s="304">
        <f t="shared" si="50"/>
        <v>2.0093147754669189</v>
      </c>
      <c r="M60" s="304">
        <f t="shared" si="50"/>
        <v>2.5002708435058594</v>
      </c>
      <c r="N60" s="304">
        <f t="shared" si="50"/>
        <v>2.9033701419830322</v>
      </c>
      <c r="O60" s="304">
        <f t="shared" si="50"/>
        <v>3.0218954086303711</v>
      </c>
      <c r="P60" s="304">
        <f t="shared" si="50"/>
        <v>3.3470187187194824</v>
      </c>
      <c r="Q60" s="304">
        <f t="shared" si="50"/>
        <v>3.8874969482421875</v>
      </c>
      <c r="R60" s="304">
        <f t="shared" si="50"/>
        <v>3.5289499759674072</v>
      </c>
      <c r="S60" s="304">
        <f t="shared" si="50"/>
        <v>3.2544710636138916</v>
      </c>
      <c r="T60" s="304">
        <f t="shared" si="50"/>
        <v>2.8821420669555664</v>
      </c>
      <c r="U60" s="304">
        <f t="shared" ref="U60" si="52">U92</f>
        <v>2.8803427219390869</v>
      </c>
      <c r="V60" s="369"/>
      <c r="W60" s="369"/>
      <c r="X60" s="369"/>
      <c r="Y60" s="369"/>
      <c r="Z60" s="369"/>
    </row>
    <row r="61" spans="1:33" s="306" customFormat="1" x14ac:dyDescent="0.2">
      <c r="A61" s="457" t="s">
        <v>778</v>
      </c>
      <c r="B61" s="343"/>
      <c r="C61" s="452"/>
      <c r="D61" s="452"/>
      <c r="E61" s="452"/>
      <c r="F61" s="452"/>
      <c r="G61" s="453">
        <f t="shared" ref="G61:H61" si="53">G51</f>
        <v>1.7492680549621582</v>
      </c>
      <c r="H61" s="453">
        <f t="shared" si="53"/>
        <v>1.7336699962615967</v>
      </c>
      <c r="I61" s="453">
        <f>I51</f>
        <v>1.8642690181732178</v>
      </c>
      <c r="J61" s="453">
        <f t="shared" ref="J61:R61" si="54">J51</f>
        <v>1.7754650115966797</v>
      </c>
      <c r="K61" s="453">
        <f t="shared" si="54"/>
        <v>1.5257610082626343</v>
      </c>
      <c r="L61" s="453">
        <f t="shared" si="54"/>
        <v>2.9584560394287109</v>
      </c>
      <c r="M61" s="453">
        <f t="shared" si="54"/>
        <v>3.8291819095611572</v>
      </c>
      <c r="N61" s="453">
        <f t="shared" si="54"/>
        <v>4.4060482978820801</v>
      </c>
      <c r="O61" s="453">
        <f t="shared" si="54"/>
        <v>5.7907876968383789</v>
      </c>
      <c r="P61" s="453">
        <f t="shared" si="54"/>
        <v>6.4043478965759277</v>
      </c>
      <c r="Q61" s="453">
        <f t="shared" si="54"/>
        <v>8.791229248046875</v>
      </c>
      <c r="R61" s="453">
        <f t="shared" si="54"/>
        <v>7.8060503005981445</v>
      </c>
      <c r="S61" s="453">
        <f t="shared" ref="S61:T61" si="55">S51</f>
        <v>6.6224908828735352</v>
      </c>
      <c r="T61" s="453">
        <f t="shared" si="55"/>
        <v>9.8758163452148438</v>
      </c>
      <c r="U61" s="453">
        <f t="shared" ref="U61" si="56">U51</f>
        <v>6.434999942779541</v>
      </c>
      <c r="V61" s="369"/>
      <c r="W61" s="369"/>
      <c r="X61" s="369"/>
      <c r="Y61" s="369"/>
      <c r="Z61" s="369"/>
    </row>
    <row r="62" spans="1:33" s="393" customFormat="1" ht="20.100000000000001" customHeight="1" x14ac:dyDescent="0.2">
      <c r="A62" s="311" t="s">
        <v>673</v>
      </c>
      <c r="B62" s="392">
        <f t="shared" ref="B62:S62" si="57">B10</f>
        <v>56501</v>
      </c>
      <c r="C62" s="392">
        <f t="shared" si="57"/>
        <v>51164</v>
      </c>
      <c r="D62" s="392">
        <f t="shared" si="57"/>
        <v>48157</v>
      </c>
      <c r="E62" s="392">
        <f t="shared" si="57"/>
        <v>60738</v>
      </c>
      <c r="F62" s="392">
        <f t="shared" si="57"/>
        <v>85151</v>
      </c>
      <c r="G62" s="392">
        <f t="shared" si="57"/>
        <v>85004</v>
      </c>
      <c r="H62" s="392">
        <f t="shared" si="57"/>
        <v>79802</v>
      </c>
      <c r="I62" s="392">
        <f t="shared" si="57"/>
        <v>87141</v>
      </c>
      <c r="J62" s="392">
        <f t="shared" si="57"/>
        <v>83075</v>
      </c>
      <c r="K62" s="392">
        <f t="shared" si="57"/>
        <v>73212</v>
      </c>
      <c r="L62" s="392">
        <f t="shared" si="57"/>
        <v>81101</v>
      </c>
      <c r="M62" s="392">
        <f t="shared" si="57"/>
        <v>103903</v>
      </c>
      <c r="N62" s="392">
        <f t="shared" si="57"/>
        <v>118928</v>
      </c>
      <c r="O62" s="392">
        <f t="shared" si="57"/>
        <v>110823</v>
      </c>
      <c r="P62" s="392">
        <f t="shared" si="57"/>
        <v>125674</v>
      </c>
      <c r="Q62" s="392">
        <f t="shared" si="57"/>
        <v>168770</v>
      </c>
      <c r="R62" s="392">
        <f t="shared" si="57"/>
        <v>146650</v>
      </c>
      <c r="S62" s="392">
        <f t="shared" si="57"/>
        <v>122103</v>
      </c>
      <c r="T62" s="392">
        <f t="shared" ref="T62:U62" si="58">T10</f>
        <v>115997</v>
      </c>
      <c r="U62" s="392">
        <f t="shared" si="58"/>
        <v>89726</v>
      </c>
      <c r="V62" s="380"/>
      <c r="W62" s="380"/>
      <c r="X62" s="380"/>
      <c r="Y62" s="380"/>
      <c r="Z62" s="380"/>
      <c r="AA62" s="380"/>
      <c r="AB62" s="380"/>
      <c r="AC62" s="380"/>
      <c r="AD62" s="380"/>
      <c r="AE62" s="380"/>
      <c r="AF62" s="380"/>
      <c r="AG62" s="380"/>
    </row>
    <row r="63" spans="1:33" s="306" customFormat="1" x14ac:dyDescent="0.2">
      <c r="A63" s="358" t="s">
        <v>782</v>
      </c>
      <c r="B63" s="365">
        <f t="shared" ref="B63:R63" si="59">B52*1000000/B62</f>
        <v>806.09331299601581</v>
      </c>
      <c r="C63" s="365">
        <f t="shared" si="59"/>
        <v>860.75917949949394</v>
      </c>
      <c r="D63" s="365">
        <f t="shared" si="59"/>
        <v>893.07990554292144</v>
      </c>
      <c r="E63" s="365">
        <f t="shared" si="59"/>
        <v>710.06402338476323</v>
      </c>
      <c r="F63" s="365">
        <f t="shared" si="59"/>
        <v>583.04716268975483</v>
      </c>
      <c r="G63" s="365">
        <f t="shared" si="59"/>
        <v>688.34893681358926</v>
      </c>
      <c r="H63" s="365">
        <f t="shared" si="59"/>
        <v>743.8360905307286</v>
      </c>
      <c r="I63" s="365">
        <f t="shared" si="59"/>
        <v>766.57882692005626</v>
      </c>
      <c r="J63" s="365">
        <f t="shared" si="59"/>
        <v>861.12679898505678</v>
      </c>
      <c r="K63" s="365">
        <f t="shared" si="59"/>
        <v>914.51880306987323</v>
      </c>
      <c r="L63" s="365">
        <f t="shared" si="59"/>
        <v>887.77277652224348</v>
      </c>
      <c r="M63" s="365">
        <f t="shared" si="59"/>
        <v>863.58595760401226</v>
      </c>
      <c r="N63" s="365">
        <f t="shared" si="59"/>
        <v>883.98969463716367</v>
      </c>
      <c r="O63" s="365">
        <f t="shared" si="59"/>
        <v>1012.9413763247476</v>
      </c>
      <c r="P63" s="365">
        <f t="shared" si="59"/>
        <v>1022.9637934833503</v>
      </c>
      <c r="Q63" s="365">
        <f t="shared" si="59"/>
        <v>881.44130472846734</v>
      </c>
      <c r="R63" s="365">
        <f t="shared" si="59"/>
        <v>945.0871506283562</v>
      </c>
      <c r="S63" s="365">
        <f t="shared" ref="S63:T63" si="60">S52*1000000/S62</f>
        <v>1011.160547973106</v>
      </c>
      <c r="T63" s="365">
        <f t="shared" si="60"/>
        <v>1018.7552610508313</v>
      </c>
      <c r="U63" s="365">
        <f t="shared" ref="U63" si="61">U52*1000000/U62</f>
        <v>1139.3954755310613</v>
      </c>
      <c r="V63" s="52"/>
      <c r="W63" s="52"/>
      <c r="X63" s="52"/>
      <c r="Y63" s="52"/>
      <c r="Z63" s="52"/>
    </row>
    <row r="64" spans="1:33" s="306" customFormat="1" x14ac:dyDescent="0.2">
      <c r="A64" s="358" t="s">
        <v>780</v>
      </c>
      <c r="B64" s="365"/>
      <c r="C64" s="365"/>
      <c r="D64" s="365"/>
      <c r="E64" s="365"/>
      <c r="F64" s="365"/>
      <c r="G64" s="365"/>
      <c r="H64" s="365"/>
      <c r="I64" s="365"/>
      <c r="J64" s="365"/>
      <c r="K64" s="365">
        <f t="shared" ref="K64:U64" si="62">(K52-J52)/(K62-J62)*1000000</f>
        <v>464.80363128176327</v>
      </c>
      <c r="L64" s="365">
        <f t="shared" si="62"/>
        <v>639.56259834946206</v>
      </c>
      <c r="M64" s="365">
        <f t="shared" si="62"/>
        <v>777.55950373648011</v>
      </c>
      <c r="N64" s="365">
        <f t="shared" si="62"/>
        <v>1025.0884958987626</v>
      </c>
      <c r="O64" s="365">
        <f t="shared" si="62"/>
        <v>-879.21970939283233</v>
      </c>
      <c r="P64" s="365">
        <f t="shared" si="62"/>
        <v>1097.7543353167505</v>
      </c>
      <c r="Q64" s="365">
        <f t="shared" si="62"/>
        <v>468.74181401514932</v>
      </c>
      <c r="R64" s="365">
        <f t="shared" si="62"/>
        <v>459.48545928458407</v>
      </c>
      <c r="S64" s="365">
        <f t="shared" si="62"/>
        <v>616.42132441798515</v>
      </c>
      <c r="T64" s="365">
        <f t="shared" si="62"/>
        <v>866.8821442919874</v>
      </c>
      <c r="U64" s="365">
        <f t="shared" si="62"/>
        <v>606.72055036402423</v>
      </c>
      <c r="V64" s="52"/>
      <c r="W64" s="52"/>
      <c r="X64" s="52"/>
      <c r="Y64" s="52"/>
      <c r="Z64" s="52"/>
    </row>
    <row r="65" spans="1:33" s="393" customFormat="1" ht="20.100000000000001" customHeight="1" x14ac:dyDescent="0.2">
      <c r="A65" s="311" t="s">
        <v>731</v>
      </c>
      <c r="B65" s="394"/>
      <c r="C65" s="394"/>
      <c r="D65" s="394"/>
      <c r="E65" s="394"/>
      <c r="F65" s="394"/>
      <c r="G65" s="394"/>
      <c r="H65" s="394"/>
      <c r="I65" s="394"/>
      <c r="J65" s="392">
        <f t="shared" ref="J65:S65" si="63">J35</f>
        <v>385080.04412582493</v>
      </c>
      <c r="K65" s="392">
        <f t="shared" si="63"/>
        <v>343424.31242728181</v>
      </c>
      <c r="L65" s="392">
        <f t="shared" si="63"/>
        <v>383486.93360620766</v>
      </c>
      <c r="M65" s="392">
        <f t="shared" si="63"/>
        <v>482972.57013139984</v>
      </c>
      <c r="N65" s="392">
        <f t="shared" si="63"/>
        <v>547049.55877047789</v>
      </c>
      <c r="O65" s="392">
        <f t="shared" si="63"/>
        <v>520029.09659021039</v>
      </c>
      <c r="P65" s="392">
        <f t="shared" si="63"/>
        <v>603658.25144128466</v>
      </c>
      <c r="Q65" s="392">
        <f t="shared" si="63"/>
        <v>767022.06966134289</v>
      </c>
      <c r="R65" s="392">
        <f t="shared" si="63"/>
        <v>688149.66744958167</v>
      </c>
      <c r="S65" s="392">
        <f t="shared" si="63"/>
        <v>593230.94653675798</v>
      </c>
      <c r="T65" s="392">
        <f t="shared" ref="T65:U65" si="64">T35</f>
        <v>568244.09999384638</v>
      </c>
      <c r="U65" s="392">
        <f t="shared" si="64"/>
        <v>463589.17207518767</v>
      </c>
      <c r="V65" s="380"/>
      <c r="W65" s="380"/>
      <c r="X65" s="380"/>
      <c r="Y65" s="380"/>
      <c r="Z65" s="380"/>
      <c r="AA65" s="380"/>
      <c r="AB65" s="380"/>
      <c r="AC65" s="380"/>
      <c r="AD65" s="380"/>
      <c r="AE65" s="380"/>
      <c r="AF65" s="380"/>
      <c r="AG65" s="380"/>
    </row>
    <row r="66" spans="1:33" s="306" customFormat="1" x14ac:dyDescent="0.2">
      <c r="A66" s="461" t="s">
        <v>783</v>
      </c>
      <c r="B66" s="365"/>
      <c r="C66" s="365"/>
      <c r="D66" s="365"/>
      <c r="E66" s="365"/>
      <c r="F66" s="365"/>
      <c r="G66" s="365"/>
      <c r="H66" s="365"/>
      <c r="I66" s="365"/>
      <c r="J66" s="365">
        <f t="shared" ref="J66:R66" si="65">J52/J65*1000000</f>
        <v>185.77464586118234</v>
      </c>
      <c r="K66" s="365">
        <f t="shared" si="65"/>
        <v>194.95926231061071</v>
      </c>
      <c r="L66" s="365">
        <f t="shared" si="65"/>
        <v>187.74892607596524</v>
      </c>
      <c r="M66" s="365">
        <f t="shared" si="65"/>
        <v>185.78523357655183</v>
      </c>
      <c r="N66" s="365">
        <f t="shared" si="65"/>
        <v>192.17843195065583</v>
      </c>
      <c r="O66" s="365">
        <f t="shared" si="65"/>
        <v>215.86715605818807</v>
      </c>
      <c r="P66" s="365">
        <f t="shared" si="65"/>
        <v>212.96810152976275</v>
      </c>
      <c r="Q66" s="365">
        <f t="shared" si="65"/>
        <v>193.94598262955409</v>
      </c>
      <c r="R66" s="365">
        <f t="shared" si="65"/>
        <v>201.40535874022342</v>
      </c>
      <c r="S66" s="365">
        <f t="shared" ref="S66:T66" si="66">S52/S65*1000000</f>
        <v>208.12423409457099</v>
      </c>
      <c r="T66" s="365">
        <f t="shared" si="66"/>
        <v>207.96089922868182</v>
      </c>
      <c r="U66" s="365">
        <f t="shared" ref="U66" si="67">U52/U65*1000000</f>
        <v>220.52585477755545</v>
      </c>
      <c r="V66" s="52"/>
      <c r="W66" s="52"/>
      <c r="X66" s="52"/>
      <c r="Y66" s="52"/>
      <c r="Z66" s="52"/>
    </row>
    <row r="67" spans="1:33" s="306" customFormat="1" ht="20.100000000000001" customHeight="1" x14ac:dyDescent="0.2">
      <c r="A67" s="462" t="s">
        <v>779</v>
      </c>
      <c r="B67" s="343"/>
      <c r="C67" s="343"/>
      <c r="D67" s="343"/>
      <c r="E67" s="343"/>
      <c r="F67" s="343"/>
      <c r="G67" s="343"/>
      <c r="H67" s="343"/>
      <c r="I67" s="343"/>
      <c r="J67" s="343"/>
      <c r="K67" s="343">
        <f t="shared" ref="K67:U67" si="68">(K52-J52)/(K65-J65)*1000000</f>
        <v>110.05347951893894</v>
      </c>
      <c r="L67" s="343">
        <f t="shared" si="68"/>
        <v>125.94056978560846</v>
      </c>
      <c r="M67" s="343">
        <f t="shared" si="68"/>
        <v>178.21579499779924</v>
      </c>
      <c r="N67" s="343">
        <f t="shared" si="68"/>
        <v>240.36639327157545</v>
      </c>
      <c r="O67" s="343">
        <f t="shared" si="68"/>
        <v>-263.72886211520608</v>
      </c>
      <c r="P67" s="343">
        <f t="shared" si="68"/>
        <v>194.94098275680042</v>
      </c>
      <c r="Q67" s="343">
        <f t="shared" si="68"/>
        <v>123.65588315024186</v>
      </c>
      <c r="R67" s="343">
        <f t="shared" si="68"/>
        <v>128.86406492459287</v>
      </c>
      <c r="S67" s="343">
        <f t="shared" si="68"/>
        <v>159.41317060504147</v>
      </c>
      <c r="T67" s="343">
        <f t="shared" si="68"/>
        <v>211.83875139892243</v>
      </c>
      <c r="U67" s="343">
        <f t="shared" si="68"/>
        <v>152.30200713531352</v>
      </c>
      <c r="V67" s="52"/>
      <c r="W67" s="52"/>
      <c r="X67" s="52"/>
      <c r="Y67" s="52"/>
      <c r="Z67" s="52"/>
    </row>
    <row r="68" spans="1:33" x14ac:dyDescent="0.2">
      <c r="A68" s="318" t="s">
        <v>732</v>
      </c>
      <c r="V68" s="52"/>
      <c r="W68" s="52"/>
      <c r="X68" s="52"/>
      <c r="Y68" s="52"/>
      <c r="Z68" s="52"/>
    </row>
    <row r="69" spans="1:33" s="314" customFormat="1" x14ac:dyDescent="0.2">
      <c r="A69" s="314" t="s">
        <v>781</v>
      </c>
      <c r="B69" s="367"/>
      <c r="C69" s="368">
        <f t="shared" ref="C69:U69" si="69">C52/B52-1</f>
        <v>-3.3048480200251751E-2</v>
      </c>
      <c r="D69" s="368">
        <f t="shared" si="69"/>
        <v>-2.3429527654506677E-2</v>
      </c>
      <c r="E69" s="368">
        <f t="shared" si="69"/>
        <v>2.7859817840607537E-3</v>
      </c>
      <c r="F69" s="368">
        <f t="shared" si="69"/>
        <v>0.15115934317095636</v>
      </c>
      <c r="G69" s="368">
        <f t="shared" si="69"/>
        <v>0.17856779531046341</v>
      </c>
      <c r="H69" s="368">
        <f t="shared" si="69"/>
        <v>1.4478887945884145E-2</v>
      </c>
      <c r="I69" s="368">
        <f t="shared" si="69"/>
        <v>0.12535187055392205</v>
      </c>
      <c r="J69" s="368">
        <f t="shared" si="69"/>
        <v>7.0922629775363788E-2</v>
      </c>
      <c r="K69" s="368">
        <f t="shared" si="69"/>
        <v>-6.4082742619080202E-2</v>
      </c>
      <c r="L69" s="368">
        <f t="shared" si="69"/>
        <v>7.5358128445142336E-2</v>
      </c>
      <c r="M69" s="368">
        <f t="shared" si="69"/>
        <v>0.24625130614987434</v>
      </c>
      <c r="N69" s="368">
        <f t="shared" si="69"/>
        <v>0.17164935717102536</v>
      </c>
      <c r="O69" s="368">
        <f t="shared" si="69"/>
        <v>6.778273940733448E-2</v>
      </c>
      <c r="P69" s="368">
        <f t="shared" si="69"/>
        <v>0.14522675892306647</v>
      </c>
      <c r="Q69" s="368">
        <f t="shared" si="69"/>
        <v>0.15713211569195429</v>
      </c>
      <c r="R69" s="368">
        <f t="shared" si="69"/>
        <v>-6.8323207535886832E-2</v>
      </c>
      <c r="S69" s="368">
        <f t="shared" si="69"/>
        <v>-0.10917473614445294</v>
      </c>
      <c r="T69" s="368">
        <f t="shared" si="69"/>
        <v>-4.2871670536697937E-2</v>
      </c>
      <c r="U69" s="368">
        <f t="shared" si="69"/>
        <v>-0.13488035112146191</v>
      </c>
      <c r="V69" s="52"/>
      <c r="W69" s="52"/>
      <c r="X69" s="52"/>
      <c r="Y69" s="52"/>
      <c r="Z69" s="52"/>
    </row>
    <row r="70" spans="1:33" s="301" customFormat="1" ht="20.100000000000001" customHeight="1" x14ac:dyDescent="0.2">
      <c r="A70" s="303" t="s">
        <v>673</v>
      </c>
      <c r="B70" s="390"/>
      <c r="C70" s="391">
        <f t="shared" ref="C70:I70" si="70">C62/B62-1</f>
        <v>-9.4458505159200734E-2</v>
      </c>
      <c r="D70" s="391">
        <f t="shared" si="70"/>
        <v>-5.8771792666718836E-2</v>
      </c>
      <c r="E70" s="391">
        <f t="shared" si="70"/>
        <v>0.26124966256203663</v>
      </c>
      <c r="F70" s="391">
        <f t="shared" si="70"/>
        <v>0.40193947775692318</v>
      </c>
      <c r="G70" s="391">
        <f t="shared" si="70"/>
        <v>-1.7263449636527595E-3</v>
      </c>
      <c r="H70" s="391">
        <f t="shared" si="70"/>
        <v>-6.1197120135523031E-2</v>
      </c>
      <c r="I70" s="391">
        <f t="shared" si="70"/>
        <v>9.1965113656299335E-2</v>
      </c>
      <c r="J70" s="364">
        <f t="shared" ref="J70:U71" si="71">J62/I62-1</f>
        <v>-4.6660010787115125E-2</v>
      </c>
      <c r="K70" s="364">
        <f t="shared" si="71"/>
        <v>-0.11872404453806806</v>
      </c>
      <c r="L70" s="364">
        <f t="shared" si="71"/>
        <v>0.10775555919794577</v>
      </c>
      <c r="M70" s="364">
        <f t="shared" si="71"/>
        <v>0.28115559610855589</v>
      </c>
      <c r="N70" s="364">
        <f t="shared" si="71"/>
        <v>0.14460602677497292</v>
      </c>
      <c r="O70" s="364">
        <f t="shared" si="71"/>
        <v>-6.8150477599892345E-2</v>
      </c>
      <c r="P70" s="364">
        <f t="shared" si="71"/>
        <v>0.13400647879952721</v>
      </c>
      <c r="Q70" s="364">
        <f t="shared" si="71"/>
        <v>0.34291898085522865</v>
      </c>
      <c r="R70" s="364">
        <f t="shared" si="71"/>
        <v>-0.13106594773952718</v>
      </c>
      <c r="S70" s="364">
        <f t="shared" si="71"/>
        <v>-0.16738493010569377</v>
      </c>
      <c r="T70" s="364">
        <f t="shared" si="71"/>
        <v>-5.0006961335921307E-2</v>
      </c>
      <c r="U70" s="364">
        <f t="shared" si="71"/>
        <v>-0.22647999517228889</v>
      </c>
      <c r="V70" s="52"/>
      <c r="W70" s="52"/>
      <c r="X70" s="52"/>
      <c r="Y70" s="52"/>
      <c r="Z70" s="52"/>
      <c r="AA70" s="52"/>
      <c r="AB70" s="52"/>
      <c r="AC70" s="52"/>
      <c r="AD70" s="52"/>
      <c r="AE70" s="52"/>
      <c r="AF70" s="52"/>
      <c r="AG70" s="52"/>
    </row>
    <row r="71" spans="1:33" s="306" customFormat="1" x14ac:dyDescent="0.2">
      <c r="A71" s="303" t="s">
        <v>1238</v>
      </c>
      <c r="B71" s="365"/>
      <c r="C71" s="366">
        <f t="shared" ref="C71:I71" si="72">C63/B63-1</f>
        <v>6.7815804475912289E-2</v>
      </c>
      <c r="D71" s="366">
        <f t="shared" si="72"/>
        <v>3.7549092490911429E-2</v>
      </c>
      <c r="E71" s="366">
        <f t="shared" si="72"/>
        <v>-0.20492666000238702</v>
      </c>
      <c r="F71" s="366">
        <f t="shared" si="72"/>
        <v>-0.17888085653113228</v>
      </c>
      <c r="G71" s="366">
        <f t="shared" si="72"/>
        <v>0.18060592840903089</v>
      </c>
      <c r="H71" s="366">
        <f t="shared" si="72"/>
        <v>8.0609049785117515E-2</v>
      </c>
      <c r="I71" s="366">
        <f t="shared" si="72"/>
        <v>3.0574929986390886E-2</v>
      </c>
      <c r="J71" s="366">
        <f t="shared" si="71"/>
        <v>0.12333757305151938</v>
      </c>
      <c r="K71" s="366">
        <f t="shared" si="71"/>
        <v>6.2002488074631268E-2</v>
      </c>
      <c r="L71" s="366">
        <f t="shared" si="71"/>
        <v>-2.9246010533461098E-2</v>
      </c>
      <c r="M71" s="366">
        <f t="shared" si="71"/>
        <v>-2.7244380046187677E-2</v>
      </c>
      <c r="N71" s="366">
        <f t="shared" si="71"/>
        <v>2.362675869552211E-2</v>
      </c>
      <c r="O71" s="366">
        <f t="shared" si="71"/>
        <v>0.14587464364108071</v>
      </c>
      <c r="P71" s="366">
        <f t="shared" si="71"/>
        <v>9.8943703879161848E-3</v>
      </c>
      <c r="Q71" s="366">
        <f t="shared" si="71"/>
        <v>-0.13834555011275318</v>
      </c>
      <c r="R71" s="366">
        <f t="shared" si="71"/>
        <v>7.2206561637697897E-2</v>
      </c>
      <c r="S71" s="366">
        <f t="shared" si="71"/>
        <v>6.991249145734324E-2</v>
      </c>
      <c r="T71" s="366">
        <f t="shared" si="71"/>
        <v>7.510887457930604E-3</v>
      </c>
      <c r="U71" s="366">
        <f t="shared" si="71"/>
        <v>0.1184192308914227</v>
      </c>
      <c r="V71" s="52"/>
      <c r="W71" s="52"/>
      <c r="X71" s="52"/>
      <c r="Y71" s="52"/>
      <c r="Z71" s="52"/>
    </row>
    <row r="72" spans="1:33" s="301" customFormat="1" ht="20.100000000000001" customHeight="1" x14ac:dyDescent="0.2">
      <c r="A72" s="303" t="s">
        <v>731</v>
      </c>
      <c r="B72" s="390"/>
      <c r="C72" s="391"/>
      <c r="D72" s="391"/>
      <c r="E72" s="391"/>
      <c r="F72" s="391"/>
      <c r="G72" s="391"/>
      <c r="H72" s="391"/>
      <c r="I72" s="391"/>
      <c r="J72" s="364"/>
      <c r="K72" s="364">
        <f t="shared" ref="K72:U73" si="73">K65/J65-1</f>
        <v>-0.10817421555330486</v>
      </c>
      <c r="L72" s="364">
        <f t="shared" si="73"/>
        <v>0.11665633366423034</v>
      </c>
      <c r="M72" s="364">
        <f t="shared" si="73"/>
        <v>0.25942379728471088</v>
      </c>
      <c r="N72" s="364">
        <f t="shared" si="73"/>
        <v>0.13267210728270751</v>
      </c>
      <c r="O72" s="364">
        <f t="shared" si="73"/>
        <v>-4.9393079195598655E-2</v>
      </c>
      <c r="P72" s="364">
        <f t="shared" ref="P72:P73" si="74">P65/O65-1</f>
        <v>0.16081629931752661</v>
      </c>
      <c r="Q72" s="364">
        <f t="shared" si="73"/>
        <v>0.27062301862024318</v>
      </c>
      <c r="R72" s="364">
        <f t="shared" si="73"/>
        <v>-0.10282937783861301</v>
      </c>
      <c r="S72" s="364">
        <f t="shared" si="73"/>
        <v>-0.13793325115539357</v>
      </c>
      <c r="T72" s="364">
        <f t="shared" si="73"/>
        <v>-4.2119931013011258E-2</v>
      </c>
      <c r="U72" s="364">
        <f t="shared" si="73"/>
        <v>-0.18417248488773053</v>
      </c>
      <c r="V72" s="52"/>
      <c r="W72" s="52"/>
      <c r="X72" s="52"/>
      <c r="Y72" s="52"/>
      <c r="Z72" s="52"/>
      <c r="AA72" s="52"/>
      <c r="AB72" s="52"/>
      <c r="AC72" s="52"/>
      <c r="AD72" s="52"/>
      <c r="AE72" s="52"/>
      <c r="AF72" s="52"/>
      <c r="AG72" s="52"/>
    </row>
    <row r="73" spans="1:33" s="306" customFormat="1" ht="17.25" customHeight="1" x14ac:dyDescent="0.2">
      <c r="A73" s="494" t="s">
        <v>1239</v>
      </c>
      <c r="B73" s="343"/>
      <c r="C73" s="452"/>
      <c r="D73" s="452"/>
      <c r="E73" s="452"/>
      <c r="F73" s="452"/>
      <c r="G73" s="452"/>
      <c r="H73" s="452"/>
      <c r="I73" s="452"/>
      <c r="J73" s="452"/>
      <c r="K73" s="452">
        <f t="shared" si="73"/>
        <v>4.9439558379196002E-2</v>
      </c>
      <c r="L73" s="452">
        <f t="shared" si="73"/>
        <v>-3.6983809587655792E-2</v>
      </c>
      <c r="M73" s="452">
        <f t="shared" si="73"/>
        <v>-1.0459141047863496E-2</v>
      </c>
      <c r="N73" s="452">
        <f t="shared" si="73"/>
        <v>3.4411768099264606E-2</v>
      </c>
      <c r="O73" s="452">
        <f t="shared" si="73"/>
        <v>0.12326421787859432</v>
      </c>
      <c r="P73" s="452">
        <f t="shared" si="74"/>
        <v>-1.342980831990892E-2</v>
      </c>
      <c r="Q73" s="452">
        <f t="shared" si="73"/>
        <v>-8.9319098792596696E-2</v>
      </c>
      <c r="R73" s="452">
        <f t="shared" si="73"/>
        <v>3.8461101434192013E-2</v>
      </c>
      <c r="S73" s="452">
        <f t="shared" si="73"/>
        <v>3.3359963192507225E-2</v>
      </c>
      <c r="T73" s="452">
        <f t="shared" si="73"/>
        <v>-7.8479503648265503E-4</v>
      </c>
      <c r="U73" s="452">
        <f t="shared" si="73"/>
        <v>6.0419798122995694E-2</v>
      </c>
      <c r="V73" s="52"/>
      <c r="W73" s="52"/>
      <c r="X73" s="52"/>
      <c r="Y73" s="52"/>
      <c r="Z73" s="52"/>
    </row>
    <row r="74" spans="1:33" x14ac:dyDescent="0.2">
      <c r="A74" s="318" t="s">
        <v>1174</v>
      </c>
    </row>
    <row r="75" spans="1:33" x14ac:dyDescent="0.2">
      <c r="A75" s="318"/>
    </row>
    <row r="76" spans="1:33" s="52" customFormat="1" ht="24.95" customHeight="1" x14ac:dyDescent="0.2">
      <c r="A76" s="49" t="str">
        <f>Index!A71</f>
        <v>Table 5e    Palau Estimated direct Value Added generated from Tourism receipts, current prices, FY2000-FY2019</v>
      </c>
      <c r="H76" s="33"/>
      <c r="I76" s="33"/>
      <c r="J76" s="33"/>
      <c r="K76" s="33"/>
      <c r="L76" s="33"/>
      <c r="M76" s="33"/>
      <c r="N76" s="33"/>
      <c r="O76" s="33"/>
      <c r="P76" s="33"/>
      <c r="Q76" s="33"/>
      <c r="R76" s="33"/>
      <c r="S76" s="33"/>
      <c r="T76" s="33"/>
      <c r="U76" s="33"/>
    </row>
    <row r="77" spans="1:33" s="48" customFormat="1" ht="25.15" customHeight="1" x14ac:dyDescent="0.25">
      <c r="A77" s="71" t="s">
        <v>115</v>
      </c>
      <c r="B77" s="133"/>
      <c r="C77" s="133"/>
      <c r="D77" s="133"/>
      <c r="E77" s="133"/>
      <c r="F77" s="133"/>
      <c r="G77" s="133" t="str">
        <f t="shared" ref="G77:S77" si="75">G2</f>
        <v>FY05</v>
      </c>
      <c r="H77" s="133" t="str">
        <f t="shared" si="75"/>
        <v>FY06</v>
      </c>
      <c r="I77" s="133" t="str">
        <f t="shared" si="75"/>
        <v>FY07</v>
      </c>
      <c r="J77" s="133" t="str">
        <f t="shared" si="75"/>
        <v>FY08</v>
      </c>
      <c r="K77" s="133" t="str">
        <f t="shared" si="75"/>
        <v>FY09</v>
      </c>
      <c r="L77" s="133" t="str">
        <f t="shared" si="75"/>
        <v>FY10</v>
      </c>
      <c r="M77" s="133" t="str">
        <f t="shared" si="75"/>
        <v>FY11</v>
      </c>
      <c r="N77" s="133" t="str">
        <f t="shared" si="75"/>
        <v>FY12</v>
      </c>
      <c r="O77" s="133" t="str">
        <f t="shared" si="75"/>
        <v>FY13</v>
      </c>
      <c r="P77" s="133" t="str">
        <f t="shared" si="75"/>
        <v>FY14</v>
      </c>
      <c r="Q77" s="133" t="str">
        <f t="shared" si="75"/>
        <v>FY15</v>
      </c>
      <c r="R77" s="133" t="str">
        <f t="shared" si="75"/>
        <v>FY16</v>
      </c>
      <c r="S77" s="133" t="str">
        <f t="shared" si="75"/>
        <v>FY17</v>
      </c>
      <c r="T77" s="133" t="str">
        <f t="shared" ref="T77:U77" si="76">T2</f>
        <v>FY18</v>
      </c>
      <c r="U77" s="133" t="str">
        <f t="shared" si="76"/>
        <v>FY19</v>
      </c>
      <c r="V77" s="52"/>
      <c r="W77" s="52"/>
      <c r="X77" s="52"/>
      <c r="Y77" s="52"/>
      <c r="Z77" s="52"/>
      <c r="AA77" s="52"/>
      <c r="AB77" s="52"/>
      <c r="AC77" s="52"/>
      <c r="AD77" s="52"/>
      <c r="AE77" s="52"/>
      <c r="AF77" s="52"/>
      <c r="AG77" s="52"/>
    </row>
    <row r="79" spans="1:33" x14ac:dyDescent="0.2">
      <c r="A79" s="357" t="s">
        <v>664</v>
      </c>
      <c r="G79" s="844">
        <v>8.0774021148681641</v>
      </c>
      <c r="H79" s="844">
        <v>7.7197685241699219</v>
      </c>
      <c r="I79" s="844">
        <v>8.6599836349487305</v>
      </c>
      <c r="J79" s="844">
        <v>9.6833620071411133</v>
      </c>
      <c r="K79" s="844">
        <v>9.5116357803344727</v>
      </c>
      <c r="L79" s="844">
        <v>9.7637176513671875</v>
      </c>
      <c r="M79" s="844">
        <v>12.303160667419434</v>
      </c>
      <c r="N79" s="844">
        <v>15.068153381347656</v>
      </c>
      <c r="O79" s="844">
        <v>17.259876251220703</v>
      </c>
      <c r="P79" s="844">
        <v>18.244838714599609</v>
      </c>
      <c r="Q79" s="844">
        <v>24.10597038269043</v>
      </c>
      <c r="R79" s="844">
        <v>25.896175384521484</v>
      </c>
      <c r="S79" s="844">
        <v>22.593368530273438</v>
      </c>
      <c r="T79" s="844">
        <v>19.283935546875</v>
      </c>
      <c r="U79" s="844">
        <v>15.13860034942627</v>
      </c>
    </row>
    <row r="80" spans="1:33" x14ac:dyDescent="0.2">
      <c r="A80" s="357" t="s">
        <v>665</v>
      </c>
      <c r="G80" s="844">
        <v>6.2750339508056641</v>
      </c>
      <c r="H80" s="844">
        <v>6.9762496948242188</v>
      </c>
      <c r="I80" s="844">
        <v>7.6845908164978027</v>
      </c>
      <c r="J80" s="844">
        <v>8.0991497039794922</v>
      </c>
      <c r="K80" s="844">
        <v>7.2425704002380371</v>
      </c>
      <c r="L80" s="844">
        <v>7.0815925598144531</v>
      </c>
      <c r="M80" s="844">
        <v>7.6336936950683594</v>
      </c>
      <c r="N80" s="844">
        <v>8.2368803024291992</v>
      </c>
      <c r="O80" s="844">
        <v>10.199137687683105</v>
      </c>
      <c r="P80" s="844">
        <v>11.009446144104004</v>
      </c>
      <c r="Q80" s="844">
        <v>12.578817367553711</v>
      </c>
      <c r="R80" s="844">
        <v>13.366978645324707</v>
      </c>
      <c r="S80" s="844">
        <v>12.702012062072754</v>
      </c>
      <c r="T80" s="844">
        <v>12.1998291015625</v>
      </c>
      <c r="U80" s="844">
        <v>11.530170440673828</v>
      </c>
    </row>
    <row r="81" spans="1:21" x14ac:dyDescent="0.2">
      <c r="A81" s="357" t="s">
        <v>1229</v>
      </c>
      <c r="G81" s="844">
        <v>4.7131438255310059</v>
      </c>
      <c r="H81" s="844">
        <v>4.6945691108703613</v>
      </c>
      <c r="I81" s="844">
        <v>5.1392154693603516</v>
      </c>
      <c r="J81" s="844">
        <v>5.0044755935668945</v>
      </c>
      <c r="K81" s="844">
        <v>5.0847907066345215</v>
      </c>
      <c r="L81" s="844">
        <v>5.2653622627258301</v>
      </c>
      <c r="M81" s="844">
        <v>5.9655318260192871</v>
      </c>
      <c r="N81" s="844">
        <v>6.0243663787841797</v>
      </c>
      <c r="O81" s="844">
        <v>6.1042747497558594</v>
      </c>
      <c r="P81" s="844">
        <v>7.0648899078369141</v>
      </c>
      <c r="Q81" s="844">
        <v>6.5764293670654297</v>
      </c>
      <c r="R81" s="844">
        <v>6.7409124374389648</v>
      </c>
      <c r="S81" s="844">
        <v>6.7434439659118652</v>
      </c>
      <c r="T81" s="844">
        <v>5.8995051383972168</v>
      </c>
      <c r="U81" s="844">
        <v>5.521575927734375</v>
      </c>
    </row>
    <row r="82" spans="1:21" x14ac:dyDescent="0.2">
      <c r="A82" s="357" t="s">
        <v>666</v>
      </c>
      <c r="G82" s="844">
        <v>2.4787294864654541</v>
      </c>
      <c r="H82" s="844">
        <v>2.6686630249023438</v>
      </c>
      <c r="I82" s="844">
        <v>3.1808955669403076</v>
      </c>
      <c r="J82" s="844">
        <v>3.3196172714233398</v>
      </c>
      <c r="K82" s="844">
        <v>3.5834238529205322</v>
      </c>
      <c r="L82" s="844">
        <v>3.6075191497802734</v>
      </c>
      <c r="M82" s="844">
        <v>4.1302309036254883</v>
      </c>
      <c r="N82" s="844">
        <v>4.4873542785644531</v>
      </c>
      <c r="O82" s="844">
        <v>4.2772650718688965</v>
      </c>
      <c r="P82" s="844">
        <v>4.8368430137634277</v>
      </c>
      <c r="Q82" s="844">
        <v>5.726414680480957</v>
      </c>
      <c r="R82" s="844">
        <v>4.9785137176513672</v>
      </c>
      <c r="S82" s="844">
        <v>4.2553958892822266</v>
      </c>
      <c r="T82" s="844">
        <v>3.6903486251831055</v>
      </c>
      <c r="U82" s="844">
        <v>3.0587899684906006</v>
      </c>
    </row>
    <row r="83" spans="1:21" x14ac:dyDescent="0.2">
      <c r="A83" s="357" t="s">
        <v>667</v>
      </c>
      <c r="G83" s="844">
        <v>0.38378891348838806</v>
      </c>
      <c r="H83" s="844">
        <v>0.29307857155799866</v>
      </c>
      <c r="I83" s="844">
        <v>0.26789194345474243</v>
      </c>
      <c r="J83" s="844">
        <v>0.14556571841239929</v>
      </c>
      <c r="K83" s="844">
        <v>0.1121174544095993</v>
      </c>
      <c r="L83" s="844">
        <v>0.15737545490264893</v>
      </c>
      <c r="M83" s="844">
        <v>0.20159400999546051</v>
      </c>
      <c r="N83" s="844">
        <v>0.2268739640712738</v>
      </c>
      <c r="O83" s="844">
        <v>0.378996342420578</v>
      </c>
      <c r="P83" s="844">
        <v>0.72629076242446899</v>
      </c>
      <c r="Q83" s="844">
        <v>1.2157138586044312</v>
      </c>
      <c r="R83" s="844">
        <v>1.4660724401473999</v>
      </c>
      <c r="S83" s="844">
        <v>1.585399866104126</v>
      </c>
      <c r="T83" s="844">
        <v>1.4242805242538452</v>
      </c>
      <c r="U83" s="844">
        <v>1.0796617269515991</v>
      </c>
    </row>
    <row r="84" spans="1:21" x14ac:dyDescent="0.2">
      <c r="A84" s="357" t="s">
        <v>1178</v>
      </c>
      <c r="G84" s="844">
        <v>0.97568053007125854</v>
      </c>
      <c r="H84" s="844">
        <v>0.52915912866592407</v>
      </c>
      <c r="I84" s="844">
        <v>0.46550095081329346</v>
      </c>
      <c r="J84" s="844">
        <v>0.56433773040771484</v>
      </c>
      <c r="K84" s="844">
        <v>0.51418942213058472</v>
      </c>
      <c r="L84" s="844">
        <v>0.6054455041885376</v>
      </c>
      <c r="M84" s="844">
        <v>0.63811641931533813</v>
      </c>
      <c r="N84" s="844">
        <v>0.83667671680450439</v>
      </c>
      <c r="O84" s="844">
        <v>0.83476871252059937</v>
      </c>
      <c r="P84" s="844">
        <v>0.87172269821166992</v>
      </c>
      <c r="Q84" s="844">
        <v>0.91776204109191895</v>
      </c>
      <c r="R84" s="844">
        <v>0.94532394409179688</v>
      </c>
      <c r="S84" s="844">
        <v>0.93025755882263184</v>
      </c>
      <c r="T84" s="844">
        <v>1.0409313440322876</v>
      </c>
      <c r="U84" s="844">
        <v>0.96293884515762329</v>
      </c>
    </row>
    <row r="85" spans="1:21" x14ac:dyDescent="0.2">
      <c r="A85" s="358" t="s">
        <v>2693</v>
      </c>
      <c r="G85" s="844">
        <v>0.28603023290634155</v>
      </c>
      <c r="H85" s="844">
        <v>0.2806287407875061</v>
      </c>
      <c r="I85" s="844">
        <v>0.32380545139312744</v>
      </c>
      <c r="J85" s="844">
        <v>0.34928646683692932</v>
      </c>
      <c r="K85" s="844">
        <v>0.33296644687652588</v>
      </c>
      <c r="L85" s="844">
        <v>0.35470110177993774</v>
      </c>
      <c r="M85" s="844">
        <v>0.44298142194747925</v>
      </c>
      <c r="N85" s="844">
        <v>0.53494876623153687</v>
      </c>
      <c r="O85" s="844">
        <v>0.56274622678756714</v>
      </c>
      <c r="P85" s="844">
        <v>0.65242362022399902</v>
      </c>
      <c r="Q85" s="844">
        <v>0.77263075113296509</v>
      </c>
      <c r="R85" s="844">
        <v>0.73014211654663086</v>
      </c>
      <c r="S85" s="844">
        <v>0.65922236442565918</v>
      </c>
      <c r="T85" s="844">
        <v>0.60655808448791504</v>
      </c>
      <c r="U85" s="844">
        <v>0.52625244855880737</v>
      </c>
    </row>
    <row r="86" spans="1:21" x14ac:dyDescent="0.2">
      <c r="A86" s="358" t="s">
        <v>671</v>
      </c>
      <c r="G86" s="844">
        <v>0.3830714225769043</v>
      </c>
      <c r="H86" s="844">
        <v>0.38223758339881897</v>
      </c>
      <c r="I86" s="844">
        <v>0.43292462825775146</v>
      </c>
      <c r="J86" s="844">
        <v>0.4522356390953064</v>
      </c>
      <c r="K86" s="844">
        <v>0.42188718914985657</v>
      </c>
      <c r="L86" s="844">
        <v>0.45240134000778198</v>
      </c>
      <c r="M86" s="844">
        <v>0.55194687843322754</v>
      </c>
      <c r="N86" s="844">
        <v>0.65357929468154907</v>
      </c>
      <c r="O86" s="844">
        <v>0.68717575073242188</v>
      </c>
      <c r="P86" s="844">
        <v>0.79816091060638428</v>
      </c>
      <c r="Q86" s="844">
        <v>0.95426297187805176</v>
      </c>
      <c r="R86" s="844">
        <v>0.93016302585601807</v>
      </c>
      <c r="S86" s="844">
        <v>0.83827030658721924</v>
      </c>
      <c r="T86" s="844">
        <v>0.77363729476928711</v>
      </c>
      <c r="U86" s="844">
        <v>0.68869483470916748</v>
      </c>
    </row>
    <row r="87" spans="1:21" x14ac:dyDescent="0.2">
      <c r="A87" s="357" t="s">
        <v>672</v>
      </c>
      <c r="G87" s="844">
        <v>0.74792277812957764</v>
      </c>
      <c r="H87" s="844">
        <v>1.2702550888061523</v>
      </c>
      <c r="I87" s="844">
        <v>1.581581711769104</v>
      </c>
      <c r="J87" s="844">
        <v>1.5409154891967773</v>
      </c>
      <c r="K87" s="844">
        <v>1.3006072044372559</v>
      </c>
      <c r="L87" s="844">
        <v>1.2931184768676758</v>
      </c>
      <c r="M87" s="844">
        <v>1.5412967205047607</v>
      </c>
      <c r="N87" s="844">
        <v>1.1106561422348022</v>
      </c>
      <c r="O87" s="844">
        <v>1.3259443044662476</v>
      </c>
      <c r="P87" s="844">
        <v>1.4981001615524292</v>
      </c>
      <c r="Q87" s="844">
        <v>1.4690847396850586</v>
      </c>
      <c r="R87" s="844">
        <v>1.5178523063659668</v>
      </c>
      <c r="S87" s="844">
        <v>1.8052839040756226</v>
      </c>
      <c r="T87" s="844">
        <v>2.3778445720672607</v>
      </c>
      <c r="U87" s="844">
        <v>2.3016848564147949</v>
      </c>
    </row>
    <row r="88" spans="1:21" s="50" customFormat="1" ht="18.75" customHeight="1" x14ac:dyDescent="0.2">
      <c r="A88" s="500" t="s">
        <v>1177</v>
      </c>
      <c r="G88" s="501">
        <f t="shared" ref="G88" si="77">SUM(G79:G87)</f>
        <v>24.320803254842758</v>
      </c>
      <c r="H88" s="501">
        <f t="shared" ref="H88" si="78">SUM(H79:H87)</f>
        <v>24.814609467983246</v>
      </c>
      <c r="I88" s="501">
        <f t="shared" ref="I88:R88" si="79">SUM(I79:I87)</f>
        <v>27.736390173435211</v>
      </c>
      <c r="J88" s="501">
        <f t="shared" si="79"/>
        <v>29.158945620059967</v>
      </c>
      <c r="K88" s="501">
        <f t="shared" si="79"/>
        <v>28.104188457131386</v>
      </c>
      <c r="L88" s="501">
        <f t="shared" si="79"/>
        <v>28.581233501434326</v>
      </c>
      <c r="M88" s="501">
        <f t="shared" si="79"/>
        <v>33.408552542328835</v>
      </c>
      <c r="N88" s="501">
        <f t="shared" si="79"/>
        <v>37.179489225149155</v>
      </c>
      <c r="O88" s="501">
        <f t="shared" si="79"/>
        <v>41.630185097455978</v>
      </c>
      <c r="P88" s="501">
        <f t="shared" si="79"/>
        <v>45.702715933322906</v>
      </c>
      <c r="Q88" s="501">
        <f t="shared" si="79"/>
        <v>54.317086160182953</v>
      </c>
      <c r="R88" s="501">
        <f t="shared" si="79"/>
        <v>56.572134017944336</v>
      </c>
      <c r="S88" s="501">
        <f>SUM(S79:S87)</f>
        <v>52.112654447555542</v>
      </c>
      <c r="T88" s="501">
        <f>SUM(T79:T87)</f>
        <v>47.296870231628418</v>
      </c>
      <c r="U88" s="501">
        <f>SUM(U79:U87)</f>
        <v>40.808369398117065</v>
      </c>
    </row>
    <row r="89" spans="1:21" x14ac:dyDescent="0.2">
      <c r="A89" s="357" t="s">
        <v>1180</v>
      </c>
      <c r="G89" s="844">
        <v>0.81858170032501221</v>
      </c>
      <c r="H89" s="844">
        <v>0.83850806951522827</v>
      </c>
      <c r="I89" s="844">
        <v>1.3446556329727173</v>
      </c>
      <c r="J89" s="844">
        <v>1.99208664894104</v>
      </c>
      <c r="K89" s="844">
        <v>1.7555936574935913</v>
      </c>
      <c r="L89" s="844">
        <v>2.2724606990814209</v>
      </c>
      <c r="M89" s="844">
        <v>3.1817548274993896</v>
      </c>
      <c r="N89" s="844">
        <v>6.4923968315124512</v>
      </c>
      <c r="O89" s="844">
        <v>7.6821856498718262</v>
      </c>
      <c r="P89" s="844">
        <v>10.358614921569824</v>
      </c>
      <c r="Q89" s="844">
        <v>12.809710502624512</v>
      </c>
      <c r="R89" s="844">
        <v>8.180633544921875</v>
      </c>
      <c r="S89" s="844">
        <v>4.7019329071044922</v>
      </c>
      <c r="T89" s="844">
        <v>4.2470583915710449</v>
      </c>
      <c r="U89" s="844">
        <v>5.6160798072814941</v>
      </c>
    </row>
    <row r="90" spans="1:21" x14ac:dyDescent="0.2">
      <c r="A90" s="357" t="s">
        <v>1181</v>
      </c>
      <c r="G90" s="844">
        <v>1.4869110584259033</v>
      </c>
      <c r="H90" s="844">
        <v>1.2553960084915161</v>
      </c>
      <c r="I90" s="844">
        <v>1.7362060546875</v>
      </c>
      <c r="J90" s="844">
        <v>2.1348350048065186</v>
      </c>
      <c r="K90" s="844">
        <v>2.0867040157318115</v>
      </c>
      <c r="L90" s="844">
        <v>2.2050309181213379</v>
      </c>
      <c r="M90" s="844">
        <v>2.7765109539031982</v>
      </c>
      <c r="N90" s="844">
        <v>3.3078351020812988</v>
      </c>
      <c r="O90" s="844">
        <v>4.1218228340148926</v>
      </c>
      <c r="P90" s="844">
        <v>4.7938127517700195</v>
      </c>
      <c r="Q90" s="844">
        <v>5.6765179634094238</v>
      </c>
      <c r="R90" s="844">
        <v>5.6187858581542969</v>
      </c>
      <c r="S90" s="844">
        <v>4.8087663650512695</v>
      </c>
      <c r="T90" s="844">
        <v>4.405299186706543</v>
      </c>
      <c r="U90" s="844">
        <v>3.4590001106262207</v>
      </c>
    </row>
    <row r="91" spans="1:21" x14ac:dyDescent="0.2">
      <c r="A91" s="357" t="s">
        <v>1145</v>
      </c>
      <c r="G91" s="844">
        <v>6.7452996969223022E-2</v>
      </c>
      <c r="H91" s="844">
        <v>9.3915998935699463E-2</v>
      </c>
      <c r="I91" s="844">
        <v>7.7520996332168579E-2</v>
      </c>
      <c r="J91" s="844">
        <v>0.12891000509262085</v>
      </c>
      <c r="K91" s="844">
        <v>0.1162170022726059</v>
      </c>
      <c r="L91" s="844">
        <v>9.7475998103618622E-2</v>
      </c>
      <c r="M91" s="844">
        <v>0.13496600091457367</v>
      </c>
      <c r="N91" s="844">
        <v>0.13359199464321136</v>
      </c>
      <c r="O91" s="844">
        <v>0.14337299764156342</v>
      </c>
      <c r="P91" s="844">
        <v>0.1779559999704361</v>
      </c>
      <c r="Q91" s="844">
        <v>0.20641200244426727</v>
      </c>
      <c r="R91" s="844">
        <v>0.15200300514698029</v>
      </c>
      <c r="S91" s="844">
        <v>0.15092399716377258</v>
      </c>
      <c r="T91" s="844">
        <v>0.14008499681949615</v>
      </c>
      <c r="U91" s="844">
        <v>0.1289999932050705</v>
      </c>
    </row>
    <row r="92" spans="1:21" x14ac:dyDescent="0.2">
      <c r="A92" s="357" t="s">
        <v>1182</v>
      </c>
      <c r="G92" s="844">
        <v>1.7215645313262939</v>
      </c>
      <c r="H92" s="844">
        <v>1.7209255695343018</v>
      </c>
      <c r="I92" s="844">
        <v>1.8728415966033936</v>
      </c>
      <c r="J92" s="844">
        <v>2.012197732925415</v>
      </c>
      <c r="K92" s="844">
        <v>1.9170957803726196</v>
      </c>
      <c r="L92" s="844">
        <v>2.0093147754669189</v>
      </c>
      <c r="M92" s="844">
        <v>2.5002708435058594</v>
      </c>
      <c r="N92" s="844">
        <v>2.9033701419830322</v>
      </c>
      <c r="O92" s="844">
        <v>3.0218954086303711</v>
      </c>
      <c r="P92" s="844">
        <v>3.3470187187194824</v>
      </c>
      <c r="Q92" s="844">
        <v>3.8874969482421875</v>
      </c>
      <c r="R92" s="844">
        <v>3.5289499759674072</v>
      </c>
      <c r="S92" s="844">
        <v>3.2544710636138916</v>
      </c>
      <c r="T92" s="844">
        <v>2.8821420669555664</v>
      </c>
      <c r="U92" s="844">
        <v>2.8803427219390869</v>
      </c>
    </row>
    <row r="93" spans="1:21" s="50" customFormat="1" ht="18.75" customHeight="1" x14ac:dyDescent="0.2">
      <c r="A93" s="500" t="s">
        <v>59</v>
      </c>
      <c r="G93" s="501">
        <f t="shared" ref="G93:H93" si="80">SUM(G89:G92)</f>
        <v>4.0945102870464325</v>
      </c>
      <c r="H93" s="501">
        <f t="shared" si="80"/>
        <v>3.9087456464767456</v>
      </c>
      <c r="I93" s="501">
        <f t="shared" ref="I93:R93" si="81">SUM(I89:I92)</f>
        <v>5.0312242805957794</v>
      </c>
      <c r="J93" s="501">
        <f t="shared" si="81"/>
        <v>6.2680293917655945</v>
      </c>
      <c r="K93" s="501">
        <f t="shared" si="81"/>
        <v>5.8756104558706284</v>
      </c>
      <c r="L93" s="501">
        <f t="shared" si="81"/>
        <v>6.5842823907732964</v>
      </c>
      <c r="M93" s="501">
        <f t="shared" si="81"/>
        <v>8.5935026258230209</v>
      </c>
      <c r="N93" s="501">
        <f t="shared" si="81"/>
        <v>12.837194070219994</v>
      </c>
      <c r="O93" s="501">
        <f t="shared" si="81"/>
        <v>14.969276890158653</v>
      </c>
      <c r="P93" s="501">
        <f t="shared" si="81"/>
        <v>18.677402392029762</v>
      </c>
      <c r="Q93" s="501">
        <f t="shared" si="81"/>
        <v>22.58013741672039</v>
      </c>
      <c r="R93" s="501">
        <f t="shared" si="81"/>
        <v>17.480372384190559</v>
      </c>
      <c r="S93" s="501">
        <f t="shared" ref="S93:T93" si="82">SUM(S89:S92)</f>
        <v>12.916094332933426</v>
      </c>
      <c r="T93" s="501">
        <f t="shared" si="82"/>
        <v>11.67458464205265</v>
      </c>
      <c r="U93" s="501">
        <f t="shared" ref="U93" si="83">SUM(U89:U92)</f>
        <v>12.084422633051872</v>
      </c>
    </row>
    <row r="94" spans="1:21" ht="12.75" customHeight="1" x14ac:dyDescent="0.2">
      <c r="A94" s="535" t="s">
        <v>1183</v>
      </c>
      <c r="G94" s="536">
        <f t="shared" ref="G94:H94" si="84">G88+G93</f>
        <v>28.415313541889191</v>
      </c>
      <c r="H94" s="536">
        <f t="shared" si="84"/>
        <v>28.723355114459991</v>
      </c>
      <c r="I94" s="536">
        <f t="shared" ref="I94:R94" si="85">I88+I93</f>
        <v>32.767614454030991</v>
      </c>
      <c r="J94" s="536">
        <f t="shared" si="85"/>
        <v>35.426975011825562</v>
      </c>
      <c r="K94" s="536">
        <f t="shared" si="85"/>
        <v>33.979798913002014</v>
      </c>
      <c r="L94" s="536">
        <f t="shared" si="85"/>
        <v>35.165515892207623</v>
      </c>
      <c r="M94" s="536">
        <f t="shared" si="85"/>
        <v>42.002055168151855</v>
      </c>
      <c r="N94" s="536">
        <f t="shared" si="85"/>
        <v>50.016683295369148</v>
      </c>
      <c r="O94" s="536">
        <f t="shared" si="85"/>
        <v>56.599461987614632</v>
      </c>
      <c r="P94" s="536">
        <f t="shared" si="85"/>
        <v>64.380118325352669</v>
      </c>
      <c r="Q94" s="536">
        <f t="shared" si="85"/>
        <v>76.897223576903343</v>
      </c>
      <c r="R94" s="536">
        <f t="shared" si="85"/>
        <v>74.052506402134895</v>
      </c>
      <c r="S94" s="536">
        <f t="shared" ref="S94:T94" si="86">S88+S93</f>
        <v>65.028748780488968</v>
      </c>
      <c r="T94" s="536">
        <f t="shared" si="86"/>
        <v>58.971454873681068</v>
      </c>
      <c r="U94" s="536">
        <f t="shared" ref="U94" si="87">U88+U93</f>
        <v>52.892792031168938</v>
      </c>
    </row>
    <row r="95" spans="1:21" s="52" customFormat="1" x14ac:dyDescent="0.2">
      <c r="A95" s="533" t="s">
        <v>1245</v>
      </c>
      <c r="G95" s="534">
        <f>NAgni!H6</f>
        <v>190.45286560058594</v>
      </c>
      <c r="H95" s="534">
        <f>NAgni!I6</f>
        <v>192.38238525390625</v>
      </c>
      <c r="I95" s="534">
        <f>NAgni!J6</f>
        <v>198.89772033691406</v>
      </c>
      <c r="J95" s="534">
        <f>NAgni!K6</f>
        <v>198.283935546875</v>
      </c>
      <c r="K95" s="534">
        <f>NAgni!L6</f>
        <v>187.52284240722656</v>
      </c>
      <c r="L95" s="534">
        <f>NAgni!M6</f>
        <v>185.94296264648438</v>
      </c>
      <c r="M95" s="534">
        <f>NAgni!N6</f>
        <v>196.91107177734375</v>
      </c>
      <c r="N95" s="534">
        <f>NAgni!O6</f>
        <v>212.39775085449219</v>
      </c>
      <c r="O95" s="534">
        <f>NAgni!P6</f>
        <v>221.11720275878906</v>
      </c>
      <c r="P95" s="534">
        <f>NAgni!Q6</f>
        <v>241.66981506347656</v>
      </c>
      <c r="Q95" s="534">
        <f>NAgni!R6</f>
        <v>280.45770263671875</v>
      </c>
      <c r="R95" s="534">
        <f>NAgni!S6</f>
        <v>295.06539916992188</v>
      </c>
      <c r="S95" s="534">
        <f>NAgni!T6</f>
        <v>286.10675048828125</v>
      </c>
      <c r="T95" s="534">
        <f>NAgni!U6</f>
        <v>280.43569946289063</v>
      </c>
      <c r="U95" s="534">
        <f>NAgni!V6</f>
        <v>268.35491943359375</v>
      </c>
    </row>
    <row r="96" spans="1:21" s="380" customFormat="1" x14ac:dyDescent="0.2">
      <c r="A96" s="502" t="s">
        <v>1184</v>
      </c>
      <c r="G96" s="504">
        <f t="shared" ref="G96" si="88">G94/G95</f>
        <v>0.14919866630666107</v>
      </c>
      <c r="H96" s="504">
        <f t="shared" ref="H96" si="89">H94/H95</f>
        <v>0.14930345663690006</v>
      </c>
      <c r="I96" s="504">
        <f t="shared" ref="I96:R96" si="90">I94/I95</f>
        <v>0.16474605339128939</v>
      </c>
      <c r="J96" s="504">
        <f t="shared" si="90"/>
        <v>0.178667903247515</v>
      </c>
      <c r="K96" s="504">
        <f t="shared" si="90"/>
        <v>0.18120351887164299</v>
      </c>
      <c r="L96" s="504">
        <f t="shared" si="90"/>
        <v>0.18911990747971713</v>
      </c>
      <c r="M96" s="504">
        <f t="shared" si="90"/>
        <v>0.21330469022912779</v>
      </c>
      <c r="N96" s="504">
        <f t="shared" si="90"/>
        <v>0.23548593661725822</v>
      </c>
      <c r="O96" s="504">
        <f t="shared" si="90"/>
        <v>0.25597041424839972</v>
      </c>
      <c r="P96" s="504">
        <f t="shared" si="90"/>
        <v>0.26639701904204588</v>
      </c>
      <c r="Q96" s="504">
        <f t="shared" si="90"/>
        <v>0.27418474462977943</v>
      </c>
      <c r="R96" s="504">
        <f t="shared" si="90"/>
        <v>0.25096980740696617</v>
      </c>
      <c r="S96" s="504">
        <f>S94/S95</f>
        <v>0.22728841129930802</v>
      </c>
      <c r="T96" s="504">
        <f>T94/T95</f>
        <v>0.21028512056998155</v>
      </c>
      <c r="U96" s="504">
        <f>U94/U95</f>
        <v>0.1971001394079441</v>
      </c>
    </row>
    <row r="97" spans="1:47" x14ac:dyDescent="0.2">
      <c r="A97" s="357" t="s">
        <v>1185</v>
      </c>
      <c r="G97" s="503">
        <f t="shared" ref="G97:H97" si="91">G88/G94*G96</f>
        <v>0.1276998546498527</v>
      </c>
      <c r="H97" s="503">
        <f t="shared" si="91"/>
        <v>0.1289858706930623</v>
      </c>
      <c r="I97" s="503">
        <f t="shared" ref="I97:R97" si="92">I88/I94*I96</f>
        <v>0.13945051821837057</v>
      </c>
      <c r="J97" s="503">
        <f t="shared" si="92"/>
        <v>0.14705652043691</v>
      </c>
      <c r="K97" s="503">
        <f t="shared" si="92"/>
        <v>0.14987074692532676</v>
      </c>
      <c r="L97" s="503">
        <f t="shared" si="92"/>
        <v>0.15370968115514594</v>
      </c>
      <c r="M97" s="503">
        <f t="shared" si="92"/>
        <v>0.1696631491605784</v>
      </c>
      <c r="N97" s="503">
        <f t="shared" si="92"/>
        <v>0.17504652980350904</v>
      </c>
      <c r="O97" s="503">
        <f t="shared" si="92"/>
        <v>0.18827203210809992</v>
      </c>
      <c r="P97" s="503">
        <f t="shared" si="92"/>
        <v>0.18911222289518745</v>
      </c>
      <c r="Q97" s="503">
        <f t="shared" si="92"/>
        <v>0.19367300541051899</v>
      </c>
      <c r="R97" s="503">
        <f t="shared" si="92"/>
        <v>0.19172744136416228</v>
      </c>
      <c r="S97" s="503">
        <f t="shared" ref="S97:T97" si="93">S88/S94*S96</f>
        <v>0.18214409257599826</v>
      </c>
      <c r="T97" s="503">
        <f t="shared" si="93"/>
        <v>0.16865495485137796</v>
      </c>
      <c r="U97" s="503">
        <f t="shared" ref="U97" si="94">U88/U94*U96</f>
        <v>0.15206864656794702</v>
      </c>
    </row>
    <row r="98" spans="1:47" x14ac:dyDescent="0.2">
      <c r="A98" s="358" t="s">
        <v>1186</v>
      </c>
      <c r="G98" s="503">
        <f t="shared" ref="G98:H98" si="95">G96-G97</f>
        <v>2.1498811656808364E-2</v>
      </c>
      <c r="H98" s="503">
        <f t="shared" si="95"/>
        <v>2.0317585943837757E-2</v>
      </c>
      <c r="I98" s="503">
        <f t="shared" ref="I98:R98" si="96">I96-I97</f>
        <v>2.5295535172918826E-2</v>
      </c>
      <c r="J98" s="503">
        <f t="shared" si="96"/>
        <v>3.1611382810604993E-2</v>
      </c>
      <c r="K98" s="503">
        <f t="shared" si="96"/>
        <v>3.1332771946316229E-2</v>
      </c>
      <c r="L98" s="503">
        <f t="shared" si="96"/>
        <v>3.5410226324571192E-2</v>
      </c>
      <c r="M98" s="503">
        <f t="shared" si="96"/>
        <v>4.3641541068549394E-2</v>
      </c>
      <c r="N98" s="503">
        <f t="shared" si="96"/>
        <v>6.043940681374918E-2</v>
      </c>
      <c r="O98" s="503">
        <f t="shared" si="96"/>
        <v>6.7698382140299801E-2</v>
      </c>
      <c r="P98" s="503">
        <f t="shared" si="96"/>
        <v>7.7284796146858431E-2</v>
      </c>
      <c r="Q98" s="503">
        <f t="shared" si="96"/>
        <v>8.0511739219260442E-2</v>
      </c>
      <c r="R98" s="503">
        <f t="shared" si="96"/>
        <v>5.924236604280389E-2</v>
      </c>
      <c r="S98" s="503">
        <f t="shared" ref="S98:T98" si="97">S96-S97</f>
        <v>4.5144318723309762E-2</v>
      </c>
      <c r="T98" s="503">
        <f t="shared" si="97"/>
        <v>4.163016571860359E-2</v>
      </c>
      <c r="U98" s="503">
        <f t="shared" ref="U98" si="98">U96-U97</f>
        <v>4.5031492839997078E-2</v>
      </c>
    </row>
    <row r="99" spans="1:47" s="285" customFormat="1" x14ac:dyDescent="0.2">
      <c r="A99" s="513" t="s">
        <v>1246</v>
      </c>
      <c r="B99" s="514"/>
      <c r="C99" s="514"/>
      <c r="D99" s="514"/>
      <c r="E99" s="514"/>
      <c r="F99" s="514"/>
      <c r="G99" s="515">
        <f t="shared" ref="G99:H99" si="99">G94/G52</f>
        <v>0.48562881058752261</v>
      </c>
      <c r="H99" s="515">
        <f t="shared" si="99"/>
        <v>0.48388721268684415</v>
      </c>
      <c r="I99" s="515">
        <f t="shared" ref="I99:R99" si="100">I94/I52</f>
        <v>0.49052987867045095</v>
      </c>
      <c r="J99" s="515">
        <f t="shared" si="100"/>
        <v>0.49521822135597998</v>
      </c>
      <c r="K99" s="515">
        <f t="shared" si="100"/>
        <v>0.50751150761893948</v>
      </c>
      <c r="L99" s="515">
        <f t="shared" si="100"/>
        <v>0.48841496311557131</v>
      </c>
      <c r="M99" s="515">
        <f t="shared" si="100"/>
        <v>0.46809810396784896</v>
      </c>
      <c r="N99" s="515">
        <f t="shared" si="100"/>
        <v>0.47575523069404868</v>
      </c>
      <c r="O99" s="515">
        <f t="shared" si="100"/>
        <v>0.50419448288737201</v>
      </c>
      <c r="P99" s="515">
        <f t="shared" si="100"/>
        <v>0.50077895513222515</v>
      </c>
      <c r="Q99" s="515">
        <f t="shared" si="100"/>
        <v>0.51691842372725461</v>
      </c>
      <c r="R99" s="515">
        <f t="shared" si="100"/>
        <v>0.53430081481811131</v>
      </c>
      <c r="S99" s="515">
        <f>S94/S52</f>
        <v>0.52669469832116322</v>
      </c>
      <c r="T99" s="515">
        <f>T94/T52</f>
        <v>0.49902835192713263</v>
      </c>
      <c r="U99" s="515">
        <f>U94/U52</f>
        <v>0.5173729215653996</v>
      </c>
    </row>
    <row r="100" spans="1:47" x14ac:dyDescent="0.2">
      <c r="A100" s="358"/>
      <c r="I100" s="503"/>
      <c r="J100" s="503"/>
      <c r="K100" s="503"/>
      <c r="L100" s="503"/>
      <c r="M100" s="503"/>
      <c r="N100" s="503"/>
      <c r="O100" s="503"/>
      <c r="P100" s="503"/>
      <c r="Q100" s="503"/>
      <c r="R100" s="503"/>
      <c r="S100" s="503"/>
      <c r="T100" s="503"/>
      <c r="U100" s="503"/>
    </row>
    <row r="101" spans="1:47" s="52" customFormat="1" ht="24.95" customHeight="1" x14ac:dyDescent="0.2">
      <c r="A101" s="49" t="str">
        <f>Index!A72</f>
        <v>Table 5f     Palau, Direct employment in Tourism, FY2000-FY2019</v>
      </c>
      <c r="B101" s="369"/>
      <c r="C101" s="369"/>
      <c r="D101" s="369"/>
      <c r="E101" s="369"/>
      <c r="F101" s="369"/>
      <c r="G101" s="369"/>
      <c r="H101" s="285"/>
      <c r="I101" s="285"/>
      <c r="J101" s="285"/>
      <c r="K101" s="285"/>
      <c r="L101" s="285"/>
      <c r="M101" s="285"/>
      <c r="N101" s="285"/>
      <c r="O101" s="285"/>
      <c r="P101" s="285"/>
      <c r="Q101" s="285"/>
      <c r="R101" s="285"/>
      <c r="S101" s="285"/>
      <c r="T101" s="285"/>
      <c r="U101" s="285"/>
    </row>
    <row r="102" spans="1:47" s="48" customFormat="1" ht="25.15" customHeight="1" x14ac:dyDescent="0.25">
      <c r="A102" s="333"/>
      <c r="B102" s="287" t="str">
        <f t="shared" ref="B102:S102" si="101">B2</f>
        <v>FY00</v>
      </c>
      <c r="C102" s="287" t="str">
        <f t="shared" si="101"/>
        <v>FY01</v>
      </c>
      <c r="D102" s="287" t="str">
        <f t="shared" si="101"/>
        <v>FY02</v>
      </c>
      <c r="E102" s="287" t="str">
        <f t="shared" si="101"/>
        <v>FY03</v>
      </c>
      <c r="F102" s="287" t="str">
        <f t="shared" si="101"/>
        <v>FY04</v>
      </c>
      <c r="G102" s="287" t="str">
        <f t="shared" si="101"/>
        <v>FY05</v>
      </c>
      <c r="H102" s="287" t="str">
        <f t="shared" si="101"/>
        <v>FY06</v>
      </c>
      <c r="I102" s="287" t="str">
        <f t="shared" si="101"/>
        <v>FY07</v>
      </c>
      <c r="J102" s="287" t="str">
        <f t="shared" si="101"/>
        <v>FY08</v>
      </c>
      <c r="K102" s="287" t="str">
        <f t="shared" si="101"/>
        <v>FY09</v>
      </c>
      <c r="L102" s="287" t="str">
        <f t="shared" si="101"/>
        <v>FY10</v>
      </c>
      <c r="M102" s="287" t="str">
        <f t="shared" si="101"/>
        <v>FY11</v>
      </c>
      <c r="N102" s="287" t="str">
        <f t="shared" si="101"/>
        <v>FY12</v>
      </c>
      <c r="O102" s="287" t="str">
        <f t="shared" si="101"/>
        <v>FY13</v>
      </c>
      <c r="P102" s="287" t="str">
        <f t="shared" si="101"/>
        <v>FY14</v>
      </c>
      <c r="Q102" s="287" t="str">
        <f t="shared" si="101"/>
        <v>FY15</v>
      </c>
      <c r="R102" s="287" t="str">
        <f t="shared" si="101"/>
        <v>FY16</v>
      </c>
      <c r="S102" s="287" t="str">
        <f t="shared" si="101"/>
        <v>FY17</v>
      </c>
      <c r="T102" s="287" t="str">
        <f t="shared" ref="T102:U102" si="102">T2</f>
        <v>FY18</v>
      </c>
      <c r="U102" s="287" t="str">
        <f t="shared" si="102"/>
        <v>FY19</v>
      </c>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row>
    <row r="103" spans="1:47" x14ac:dyDescent="0.2">
      <c r="A103" s="358"/>
    </row>
    <row r="104" spans="1:47" s="318" customFormat="1" x14ac:dyDescent="0.2">
      <c r="A104" s="519" t="s">
        <v>1236</v>
      </c>
    </row>
    <row r="105" spans="1:47" x14ac:dyDescent="0.2">
      <c r="A105" s="358" t="s">
        <v>664</v>
      </c>
      <c r="B105" s="389">
        <v>637.35784912109375</v>
      </c>
      <c r="C105" s="389">
        <v>587.1265869140625</v>
      </c>
      <c r="D105" s="389">
        <v>546.7515869140625</v>
      </c>
      <c r="E105" s="389">
        <v>513.85784912109375</v>
      </c>
      <c r="F105" s="389">
        <v>512.78912353515625</v>
      </c>
      <c r="G105" s="389">
        <v>661.464111328125</v>
      </c>
      <c r="H105" s="389">
        <v>722.026611328125</v>
      </c>
      <c r="I105" s="389">
        <v>608.97662353515625</v>
      </c>
      <c r="J105" s="389">
        <v>576.4390869140625</v>
      </c>
      <c r="K105" s="389">
        <v>563.13909912109375</v>
      </c>
      <c r="L105" s="389">
        <v>603.51409912109375</v>
      </c>
      <c r="M105" s="389">
        <v>622.03912353515625</v>
      </c>
      <c r="N105" s="389">
        <v>653.23077392578125</v>
      </c>
      <c r="O105" s="389">
        <v>677.6932373046875</v>
      </c>
      <c r="P105" s="389">
        <v>698.67242431640625</v>
      </c>
      <c r="Q105" s="389">
        <v>769.1307373046875</v>
      </c>
      <c r="R105" s="389">
        <v>850.316162109375</v>
      </c>
      <c r="S105" s="389">
        <v>868.92034912109375</v>
      </c>
      <c r="T105" s="389">
        <v>869.98907470703125</v>
      </c>
      <c r="U105" s="389">
        <v>804.28076171875</v>
      </c>
    </row>
    <row r="106" spans="1:47" x14ac:dyDescent="0.2">
      <c r="A106" s="358" t="s">
        <v>1228</v>
      </c>
      <c r="B106" s="389">
        <v>409.5291748046875</v>
      </c>
      <c r="C106" s="389">
        <v>428.54791259765625</v>
      </c>
      <c r="D106" s="389">
        <v>506.11041259765625</v>
      </c>
      <c r="E106" s="389">
        <v>608.7479248046875</v>
      </c>
      <c r="F106" s="389">
        <v>637.54168701171875</v>
      </c>
      <c r="G106" s="389">
        <v>712.129150390625</v>
      </c>
      <c r="H106" s="389">
        <v>792.77294921875</v>
      </c>
      <c r="I106" s="389">
        <v>848.8729248046875</v>
      </c>
      <c r="J106" s="389">
        <v>814.3416748046875</v>
      </c>
      <c r="K106" s="389">
        <v>746.660400390625</v>
      </c>
      <c r="L106" s="389">
        <v>725.83544921875</v>
      </c>
      <c r="M106" s="389">
        <v>700.54791259765625</v>
      </c>
      <c r="N106" s="389">
        <v>739.08123779296875</v>
      </c>
      <c r="O106" s="389">
        <v>742.410400390625</v>
      </c>
      <c r="P106" s="389">
        <v>724.20623779296875</v>
      </c>
      <c r="Q106" s="389">
        <v>797.20001220703125</v>
      </c>
      <c r="R106" s="389">
        <v>805.0625</v>
      </c>
      <c r="S106" s="389">
        <v>785.44171142578125</v>
      </c>
      <c r="T106" s="389">
        <v>809.20623779296875</v>
      </c>
      <c r="U106" s="389">
        <v>779.49169921875</v>
      </c>
    </row>
    <row r="107" spans="1:47" x14ac:dyDescent="0.2">
      <c r="A107" s="358" t="s">
        <v>1229</v>
      </c>
      <c r="B107" s="389">
        <v>181.7550048828125</v>
      </c>
      <c r="C107" s="389">
        <v>198.0050048828125</v>
      </c>
      <c r="D107" s="389">
        <v>203.8800048828125</v>
      </c>
      <c r="E107" s="389">
        <v>223.0050048828125</v>
      </c>
      <c r="F107" s="389">
        <v>218.7550048828125</v>
      </c>
      <c r="G107" s="389">
        <v>244.2550048828125</v>
      </c>
      <c r="H107" s="389">
        <v>261.2550048828125</v>
      </c>
      <c r="I107" s="389">
        <v>278.7550048828125</v>
      </c>
      <c r="J107" s="389">
        <v>284.5050048828125</v>
      </c>
      <c r="K107" s="389">
        <v>273.5050048828125</v>
      </c>
      <c r="L107" s="389">
        <v>276.7550048828125</v>
      </c>
      <c r="M107" s="389">
        <v>291.7550048828125</v>
      </c>
      <c r="N107" s="389">
        <v>278.5050048828125</v>
      </c>
      <c r="O107" s="389">
        <v>320.6300048828125</v>
      </c>
      <c r="P107" s="389">
        <v>315.6300048828125</v>
      </c>
      <c r="Q107" s="389">
        <v>323.6300048828125</v>
      </c>
      <c r="R107" s="389">
        <v>337.8800048828125</v>
      </c>
      <c r="S107" s="389">
        <v>323.58834838867188</v>
      </c>
      <c r="T107" s="389">
        <v>298.04666137695313</v>
      </c>
      <c r="U107" s="389">
        <v>300.5050048828125</v>
      </c>
    </row>
    <row r="108" spans="1:47" x14ac:dyDescent="0.2">
      <c r="A108" s="358" t="s">
        <v>666</v>
      </c>
      <c r="B108" s="389">
        <v>106.75700378417969</v>
      </c>
      <c r="C108" s="389">
        <v>127.25700378417969</v>
      </c>
      <c r="D108" s="389">
        <v>114.63200378417969</v>
      </c>
      <c r="E108" s="389">
        <v>93.382003784179688</v>
      </c>
      <c r="F108" s="389">
        <v>111.00700378417969</v>
      </c>
      <c r="G108" s="389">
        <v>133.38200378417969</v>
      </c>
      <c r="H108" s="389">
        <v>148.13200378417969</v>
      </c>
      <c r="I108" s="389">
        <v>173.75700378417969</v>
      </c>
      <c r="J108" s="389">
        <v>185.25700378417969</v>
      </c>
      <c r="K108" s="389">
        <v>173.50700378417969</v>
      </c>
      <c r="L108" s="389">
        <v>170.25700378417969</v>
      </c>
      <c r="M108" s="389">
        <v>203.75700378417969</v>
      </c>
      <c r="N108" s="389">
        <v>253.75700378417969</v>
      </c>
      <c r="O108" s="389">
        <v>266.00698852539063</v>
      </c>
      <c r="P108" s="389">
        <v>273.25698852539063</v>
      </c>
      <c r="Q108" s="389">
        <v>292.00698852539063</v>
      </c>
      <c r="R108" s="389">
        <v>293.13198852539063</v>
      </c>
      <c r="S108" s="389">
        <v>260.88198852539063</v>
      </c>
      <c r="T108" s="389">
        <v>226.88200378417969</v>
      </c>
      <c r="U108" s="389">
        <v>203.00700378417969</v>
      </c>
    </row>
    <row r="109" spans="1:47" x14ac:dyDescent="0.2">
      <c r="A109" s="358" t="s">
        <v>672</v>
      </c>
      <c r="B109" s="389">
        <v>190.01918029785156</v>
      </c>
      <c r="C109" s="389">
        <v>223.3792724609375</v>
      </c>
      <c r="D109" s="389">
        <v>201.78913879394531</v>
      </c>
      <c r="E109" s="389">
        <v>179.84568786621094</v>
      </c>
      <c r="F109" s="389">
        <v>194.68492126464844</v>
      </c>
      <c r="G109" s="389">
        <v>210.19984436035156</v>
      </c>
      <c r="H109" s="389">
        <v>207.41549682617188</v>
      </c>
      <c r="I109" s="389">
        <v>233.93351745605469</v>
      </c>
      <c r="J109" s="389">
        <v>231.44004821777344</v>
      </c>
      <c r="K109" s="389">
        <v>224.70149230957031</v>
      </c>
      <c r="L109" s="389">
        <v>224.57687377929688</v>
      </c>
      <c r="M109" s="389">
        <v>247.06863403320313</v>
      </c>
      <c r="N109" s="389">
        <v>252.33062744140625</v>
      </c>
      <c r="O109" s="389">
        <v>274.0728759765625</v>
      </c>
      <c r="P109" s="389">
        <v>301.24594116210938</v>
      </c>
      <c r="Q109" s="389">
        <v>328.68234252929688</v>
      </c>
      <c r="R109" s="389">
        <v>406.2249755859375</v>
      </c>
      <c r="S109" s="389">
        <v>416.91635131835938</v>
      </c>
      <c r="T109" s="389">
        <v>413.98687744140625</v>
      </c>
      <c r="U109" s="389">
        <v>357.66226196289063</v>
      </c>
    </row>
    <row r="110" spans="1:47" x14ac:dyDescent="0.2">
      <c r="A110" s="358" t="s">
        <v>2735</v>
      </c>
      <c r="B110" s="389">
        <v>96.511650085449219</v>
      </c>
      <c r="C110" s="389">
        <v>101.65423583984375</v>
      </c>
      <c r="D110" s="389">
        <v>97.451606750488281</v>
      </c>
      <c r="E110" s="389">
        <v>94.600662231445313</v>
      </c>
      <c r="F110" s="389">
        <v>93.637397766113281</v>
      </c>
      <c r="G110" s="389">
        <v>99.137321472167969</v>
      </c>
      <c r="H110" s="389">
        <v>95.714225769042969</v>
      </c>
      <c r="I110" s="389">
        <v>102.43223571777344</v>
      </c>
      <c r="J110" s="389">
        <v>98.833770751953125</v>
      </c>
      <c r="K110" s="389">
        <v>95.867713928222656</v>
      </c>
      <c r="L110" s="389">
        <v>99.291839599609375</v>
      </c>
      <c r="M110" s="389">
        <v>113.66610717773438</v>
      </c>
      <c r="N110" s="389">
        <v>110.98683929443359</v>
      </c>
      <c r="O110" s="389">
        <v>117.96784973144531</v>
      </c>
      <c r="P110" s="389">
        <v>127.60089874267578</v>
      </c>
      <c r="Q110" s="389">
        <v>144.53480529785156</v>
      </c>
      <c r="R110" s="389">
        <v>135.53495788574219</v>
      </c>
      <c r="S110" s="389">
        <v>122.15882110595703</v>
      </c>
      <c r="T110" s="389">
        <v>116.17434692382813</v>
      </c>
      <c r="U110" s="389">
        <v>107.25223541259766</v>
      </c>
    </row>
    <row r="111" spans="1:47" x14ac:dyDescent="0.2">
      <c r="A111" s="506" t="s">
        <v>1232</v>
      </c>
      <c r="B111" s="389">
        <v>667.031005859375</v>
      </c>
      <c r="C111" s="389">
        <v>611.7691650390625</v>
      </c>
      <c r="D111" s="389">
        <v>597.100341796875</v>
      </c>
      <c r="E111" s="389">
        <v>580.27484130859375</v>
      </c>
      <c r="F111" s="389">
        <v>586.1649169921875</v>
      </c>
      <c r="G111" s="389">
        <v>641.18927001953125</v>
      </c>
      <c r="H111" s="389">
        <v>652.71533203125</v>
      </c>
      <c r="I111" s="389">
        <v>645.21466064453125</v>
      </c>
      <c r="J111" s="389">
        <v>632.47271728515625</v>
      </c>
      <c r="K111" s="389">
        <v>597.0086669921875</v>
      </c>
      <c r="L111" s="389">
        <v>636.80548095703125</v>
      </c>
      <c r="M111" s="389">
        <v>679.3284912109375</v>
      </c>
      <c r="N111" s="389">
        <v>734.7425537109375</v>
      </c>
      <c r="O111" s="389">
        <v>762.78289794921875</v>
      </c>
      <c r="P111" s="389">
        <v>759.36810302734375</v>
      </c>
      <c r="Q111" s="389">
        <v>784.66217041015625</v>
      </c>
      <c r="R111" s="389">
        <v>730.25128173828125</v>
      </c>
      <c r="S111" s="389">
        <v>655.17303466796875</v>
      </c>
      <c r="T111" s="389">
        <v>668.27081298828125</v>
      </c>
      <c r="U111" s="389">
        <v>637.80047607421875</v>
      </c>
    </row>
    <row r="112" spans="1:47" ht="15.75" customHeight="1" x14ac:dyDescent="0.2">
      <c r="A112" s="506" t="s">
        <v>1233</v>
      </c>
      <c r="B112" s="389">
        <v>954.89886474609375</v>
      </c>
      <c r="C112" s="389">
        <v>1054.200927734375</v>
      </c>
      <c r="D112" s="389">
        <v>1073.514404296875</v>
      </c>
      <c r="E112" s="389">
        <v>1133.164306640625</v>
      </c>
      <c r="F112" s="389">
        <v>1182.250244140625</v>
      </c>
      <c r="G112" s="389">
        <v>1419.378173828125</v>
      </c>
      <c r="H112" s="389">
        <v>1574.6009521484375</v>
      </c>
      <c r="I112" s="389">
        <v>1601.5125732421875</v>
      </c>
      <c r="J112" s="389">
        <v>1558.3438720703125</v>
      </c>
      <c r="K112" s="389">
        <v>1480.3720703125</v>
      </c>
      <c r="L112" s="389">
        <v>1463.4248046875</v>
      </c>
      <c r="M112" s="389">
        <v>1499.5052490234375</v>
      </c>
      <c r="N112" s="389">
        <v>1553.14892578125</v>
      </c>
      <c r="O112" s="389">
        <v>1635.99853515625</v>
      </c>
      <c r="P112" s="389">
        <v>1681.244384765625</v>
      </c>
      <c r="Q112" s="389">
        <v>1870.522705078125</v>
      </c>
      <c r="R112" s="389">
        <v>2097.899169921875</v>
      </c>
      <c r="S112" s="389">
        <v>2122.734619140625</v>
      </c>
      <c r="T112" s="389">
        <v>2066.014404296875</v>
      </c>
      <c r="U112" s="389">
        <v>1914.3984375</v>
      </c>
    </row>
    <row r="113" spans="1:46" x14ac:dyDescent="0.2">
      <c r="A113" s="520" t="s">
        <v>1230</v>
      </c>
      <c r="B113" s="517">
        <v>1621.9298095703125</v>
      </c>
      <c r="C113" s="517">
        <v>1665.9700927734375</v>
      </c>
      <c r="D113" s="517">
        <v>1670.61474609375</v>
      </c>
      <c r="E113" s="517">
        <v>1713.4390869140625</v>
      </c>
      <c r="F113" s="517">
        <v>1768.4151611328125</v>
      </c>
      <c r="G113" s="517">
        <v>2060.5673828125</v>
      </c>
      <c r="H113" s="517">
        <v>2227.316162109375</v>
      </c>
      <c r="I113" s="517">
        <v>2246.727294921875</v>
      </c>
      <c r="J113" s="517">
        <v>2190.816650390625</v>
      </c>
      <c r="K113" s="517">
        <v>2077.380859375</v>
      </c>
      <c r="L113" s="517">
        <v>2100.230224609375</v>
      </c>
      <c r="M113" s="517">
        <v>2178.833740234375</v>
      </c>
      <c r="N113" s="517">
        <v>2287.891357421875</v>
      </c>
      <c r="O113" s="517">
        <v>2398.781494140625</v>
      </c>
      <c r="P113" s="517">
        <v>2440.612548828125</v>
      </c>
      <c r="Q113" s="517">
        <v>2655.184814453125</v>
      </c>
      <c r="R113" s="517">
        <v>2828.150634765625</v>
      </c>
      <c r="S113" s="517">
        <v>2777.907470703125</v>
      </c>
      <c r="T113" s="517">
        <v>2734.28515625</v>
      </c>
      <c r="U113" s="517">
        <v>2552.198974609375</v>
      </c>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row>
    <row r="114" spans="1:46" s="52" customFormat="1" ht="16.5" customHeight="1" x14ac:dyDescent="0.2">
      <c r="A114" s="510" t="s">
        <v>1231</v>
      </c>
      <c r="B114" s="511">
        <v>0.27787768840789795</v>
      </c>
      <c r="C114" s="511">
        <v>0.26349452137947083</v>
      </c>
      <c r="D114" s="511">
        <v>0.26141759753227234</v>
      </c>
      <c r="E114" s="511">
        <v>0.27353870868682861</v>
      </c>
      <c r="F114" s="511">
        <v>0.28151753544807434</v>
      </c>
      <c r="G114" s="511">
        <v>0.30011841654777527</v>
      </c>
      <c r="H114" s="511">
        <v>0.33871164917945862</v>
      </c>
      <c r="I114" s="511">
        <v>0.36029940843582153</v>
      </c>
      <c r="J114" s="511">
        <v>0.37342309951782227</v>
      </c>
      <c r="K114" s="511">
        <v>0.38196110725402832</v>
      </c>
      <c r="L114" s="511">
        <v>0.406974196434021</v>
      </c>
      <c r="M114" s="511">
        <v>0.42148083448410034</v>
      </c>
      <c r="N114" s="511">
        <v>0.42883774638175964</v>
      </c>
      <c r="O114" s="511">
        <v>0.43455740809440613</v>
      </c>
      <c r="P114" s="511">
        <v>0.42707139253616333</v>
      </c>
      <c r="Q114" s="511">
        <v>0.43097135424613953</v>
      </c>
      <c r="R114" s="511">
        <v>0.42833095788955688</v>
      </c>
      <c r="S114" s="511">
        <v>0.40400946140289307</v>
      </c>
      <c r="T114" s="511">
        <v>0.39203715324401855</v>
      </c>
      <c r="U114" s="511">
        <v>0.38080361485481262</v>
      </c>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row>
    <row r="115" spans="1:46" x14ac:dyDescent="0.2">
      <c r="A115" s="509"/>
    </row>
    <row r="116" spans="1:46" x14ac:dyDescent="0.2">
      <c r="A116" s="519" t="s">
        <v>1235</v>
      </c>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318"/>
      <c r="AM116" s="318"/>
      <c r="AN116" s="318"/>
      <c r="AO116" s="318"/>
      <c r="AP116" s="318"/>
      <c r="AQ116" s="318"/>
      <c r="AR116" s="318"/>
      <c r="AS116" s="318"/>
      <c r="AT116" s="318"/>
    </row>
    <row r="117" spans="1:46" s="318" customFormat="1" x14ac:dyDescent="0.2">
      <c r="A117" s="506" t="s">
        <v>1232</v>
      </c>
      <c r="B117" s="512">
        <v>5.6067757606506348</v>
      </c>
      <c r="C117" s="512">
        <v>5.5955781936645508</v>
      </c>
      <c r="D117" s="512">
        <v>5.466397762298584</v>
      </c>
      <c r="E117" s="512">
        <v>5.4756765365600586</v>
      </c>
      <c r="F117" s="512">
        <v>5.9749979972839355</v>
      </c>
      <c r="G117" s="512">
        <v>6.7279372215270996</v>
      </c>
      <c r="H117" s="512">
        <v>7.1431427001953125</v>
      </c>
      <c r="I117" s="512">
        <v>7.3284816741943359</v>
      </c>
      <c r="J117" s="512">
        <v>7.3077411651611328</v>
      </c>
      <c r="K117" s="512">
        <v>6.8740329742431641</v>
      </c>
      <c r="L117" s="512">
        <v>6.935234546661377</v>
      </c>
      <c r="M117" s="512">
        <v>7.5179052352905273</v>
      </c>
      <c r="N117" s="512">
        <v>8.4614458084106445</v>
      </c>
      <c r="O117" s="512">
        <v>8.7340478897094727</v>
      </c>
      <c r="P117" s="512">
        <v>9.2826938629150391</v>
      </c>
      <c r="Q117" s="512">
        <v>10.093579292297363</v>
      </c>
      <c r="R117" s="512">
        <v>10.506636619567871</v>
      </c>
      <c r="S117" s="512">
        <v>10.173358917236328</v>
      </c>
      <c r="T117" s="512">
        <v>9.6777744293212891</v>
      </c>
      <c r="U117" s="512">
        <v>8.6495065689086914</v>
      </c>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row>
    <row r="118" spans="1:46" x14ac:dyDescent="0.2">
      <c r="A118" s="506" t="s">
        <v>1233</v>
      </c>
      <c r="B118" s="512">
        <v>6.0411648750305176</v>
      </c>
      <c r="C118" s="512">
        <v>6.4352397918701172</v>
      </c>
      <c r="D118" s="512">
        <v>6.2059469223022461</v>
      </c>
      <c r="E118" s="512">
        <v>6.3202667236328125</v>
      </c>
      <c r="F118" s="512">
        <v>6.9744205474853516</v>
      </c>
      <c r="G118" s="512">
        <v>8.1411008834838867</v>
      </c>
      <c r="H118" s="512">
        <v>9.2676992416381836</v>
      </c>
      <c r="I118" s="512">
        <v>9.6351203918457031</v>
      </c>
      <c r="J118" s="512">
        <v>9.8632230758666992</v>
      </c>
      <c r="K118" s="512">
        <v>9.7991647720336914</v>
      </c>
      <c r="L118" s="512">
        <v>9.8379297256469727</v>
      </c>
      <c r="M118" s="512">
        <v>10.782569885253906</v>
      </c>
      <c r="N118" s="512">
        <v>11.56265926361084</v>
      </c>
      <c r="O118" s="512">
        <v>12.319727897644043</v>
      </c>
      <c r="P118" s="512">
        <v>13.632555961608887</v>
      </c>
      <c r="Q118" s="512">
        <v>16.54002571105957</v>
      </c>
      <c r="R118" s="512">
        <v>19.418872833251953</v>
      </c>
      <c r="S118" s="512">
        <v>19.846874237060547</v>
      </c>
      <c r="T118" s="512">
        <v>19.386890411376953</v>
      </c>
      <c r="U118" s="512">
        <v>17.889322280883789</v>
      </c>
    </row>
    <row r="119" spans="1:46" x14ac:dyDescent="0.2">
      <c r="A119" s="520" t="s">
        <v>1230</v>
      </c>
      <c r="B119" s="518">
        <v>11.647940635681152</v>
      </c>
      <c r="C119" s="518">
        <v>12.030817985534668</v>
      </c>
      <c r="D119" s="518">
        <v>11.672345161437988</v>
      </c>
      <c r="E119" s="518">
        <v>11.795943260192871</v>
      </c>
      <c r="F119" s="518">
        <v>12.949419021606445</v>
      </c>
      <c r="G119" s="518">
        <v>14.869037628173828</v>
      </c>
      <c r="H119" s="518">
        <v>16.410842895507813</v>
      </c>
      <c r="I119" s="518">
        <v>16.963602066040039</v>
      </c>
      <c r="J119" s="518">
        <v>17.170965194702148</v>
      </c>
      <c r="K119" s="518">
        <v>16.673198699951172</v>
      </c>
      <c r="L119" s="518">
        <v>16.773164749145508</v>
      </c>
      <c r="M119" s="518">
        <v>18.300474166870117</v>
      </c>
      <c r="N119" s="518">
        <v>20.024105072021484</v>
      </c>
      <c r="O119" s="518">
        <v>21.053775787353516</v>
      </c>
      <c r="P119" s="518">
        <v>22.915248870849609</v>
      </c>
      <c r="Q119" s="518">
        <v>26.633604049682617</v>
      </c>
      <c r="R119" s="518">
        <v>29.925508499145508</v>
      </c>
      <c r="S119" s="518">
        <v>30.020233154296875</v>
      </c>
      <c r="T119" s="518">
        <v>29.064664840698242</v>
      </c>
      <c r="U119" s="518">
        <v>26.538827896118164</v>
      </c>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row>
    <row r="120" spans="1:46" s="380" customFormat="1" ht="17.25" customHeight="1" x14ac:dyDescent="0.2">
      <c r="A120" s="510" t="s">
        <v>1231</v>
      </c>
      <c r="B120" s="364">
        <v>0.35456529259681702</v>
      </c>
      <c r="C120" s="364">
        <v>0.32556110620498657</v>
      </c>
      <c r="D120" s="364">
        <v>0.29807513952255249</v>
      </c>
      <c r="E120" s="364">
        <v>0.31480571627616882</v>
      </c>
      <c r="F120" s="364">
        <v>0.32467997074127197</v>
      </c>
      <c r="G120" s="364">
        <v>0.35787716507911682</v>
      </c>
      <c r="H120" s="364">
        <v>0.41034266352653503</v>
      </c>
      <c r="I120" s="364">
        <v>0.43589103221893311</v>
      </c>
      <c r="J120" s="364">
        <v>0.45703414082527161</v>
      </c>
      <c r="K120" s="364">
        <v>0.4808807373046875</v>
      </c>
      <c r="L120" s="364">
        <v>0.49423819780349731</v>
      </c>
      <c r="M120" s="364">
        <v>0.50797498226165771</v>
      </c>
      <c r="N120" s="364">
        <v>0.52002561092376709</v>
      </c>
      <c r="O120" s="364">
        <v>0.52076411247253418</v>
      </c>
      <c r="P120" s="364">
        <v>0.51200133562088013</v>
      </c>
      <c r="Q120" s="364">
        <v>0.50559735298156738</v>
      </c>
      <c r="R120" s="364">
        <v>0.50388473272323608</v>
      </c>
      <c r="S120" s="364">
        <v>0.47954556345939636</v>
      </c>
      <c r="T120" s="364">
        <v>0.46170738339424133</v>
      </c>
      <c r="U120" s="364">
        <v>0.43863597512245178</v>
      </c>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row>
    <row r="121" spans="1:46" x14ac:dyDescent="0.2">
      <c r="A121"/>
    </row>
    <row r="122" spans="1:46" x14ac:dyDescent="0.2">
      <c r="A122" s="519" t="s">
        <v>1234</v>
      </c>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18"/>
      <c r="AM122" s="318"/>
      <c r="AN122" s="318"/>
      <c r="AO122" s="318"/>
      <c r="AP122" s="318"/>
      <c r="AQ122" s="318"/>
      <c r="AR122" s="318"/>
      <c r="AS122" s="318"/>
      <c r="AT122" s="318"/>
    </row>
    <row r="123" spans="1:46" s="318" customFormat="1" x14ac:dyDescent="0.2">
      <c r="A123" s="506" t="s">
        <v>1232</v>
      </c>
      <c r="B123" s="389">
        <v>8405.5703125</v>
      </c>
      <c r="C123" s="389">
        <v>9146.5517578125</v>
      </c>
      <c r="D123" s="389">
        <v>9154.90625</v>
      </c>
      <c r="E123" s="389">
        <v>9436.3505859375</v>
      </c>
      <c r="F123" s="389">
        <v>10193.3740234375</v>
      </c>
      <c r="G123" s="389">
        <v>10492.9033203125</v>
      </c>
      <c r="H123" s="389">
        <v>10943.7333984375</v>
      </c>
      <c r="I123" s="389">
        <v>11358.20703125</v>
      </c>
      <c r="J123" s="389">
        <v>11554.2392578125</v>
      </c>
      <c r="K123" s="389">
        <v>11514.1259765625</v>
      </c>
      <c r="L123" s="389">
        <v>10890.6640625</v>
      </c>
      <c r="M123" s="389">
        <v>11066.671875</v>
      </c>
      <c r="N123" s="389">
        <v>11516.205078125</v>
      </c>
      <c r="O123" s="389">
        <v>11450.240234375</v>
      </c>
      <c r="P123" s="389">
        <v>12224.234375</v>
      </c>
      <c r="Q123" s="389">
        <v>12863.59765625</v>
      </c>
      <c r="R123" s="389">
        <v>14387.701171875</v>
      </c>
      <c r="S123" s="389">
        <v>15527.7431640625</v>
      </c>
      <c r="T123" s="389">
        <v>14481.814453125</v>
      </c>
      <c r="U123" s="389">
        <v>13561.4609375</v>
      </c>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row>
    <row r="124" spans="1:46" x14ac:dyDescent="0.2">
      <c r="A124" s="506" t="s">
        <v>1233</v>
      </c>
      <c r="B124" s="389">
        <v>6326.4970703125</v>
      </c>
      <c r="C124" s="389">
        <v>6104.37744140625</v>
      </c>
      <c r="D124" s="389">
        <v>5780.962890625</v>
      </c>
      <c r="E124" s="389">
        <v>5577.53759765625</v>
      </c>
      <c r="F124" s="389">
        <v>5899.2763671875</v>
      </c>
      <c r="G124" s="389">
        <v>5735.68115234375</v>
      </c>
      <c r="H124" s="389">
        <v>5885.7451171875</v>
      </c>
      <c r="I124" s="389">
        <v>6016.2626953125</v>
      </c>
      <c r="J124" s="389">
        <v>6329.29833984375</v>
      </c>
      <c r="K124" s="389">
        <v>6619.39306640625</v>
      </c>
      <c r="L124" s="389">
        <v>6722.5390625</v>
      </c>
      <c r="M124" s="389">
        <v>7190.7509765625</v>
      </c>
      <c r="N124" s="389">
        <v>7444.65625</v>
      </c>
      <c r="O124" s="389">
        <v>7530.40283203125</v>
      </c>
      <c r="P124" s="389">
        <v>8108.6103515625</v>
      </c>
      <c r="Q124" s="389">
        <v>8842.4619140625</v>
      </c>
      <c r="R124" s="389">
        <v>9256.341796875</v>
      </c>
      <c r="S124" s="389">
        <v>9349.673828125</v>
      </c>
      <c r="T124" s="389">
        <v>9383.71484375</v>
      </c>
      <c r="U124" s="389">
        <v>9344.6171875</v>
      </c>
    </row>
    <row r="125" spans="1:46" x14ac:dyDescent="0.2">
      <c r="A125" s="521" t="s">
        <v>1230</v>
      </c>
      <c r="B125" s="516">
        <v>7181.53173828125</v>
      </c>
      <c r="C125" s="516">
        <v>7221.50927734375</v>
      </c>
      <c r="D125" s="516">
        <v>6986.85595703125</v>
      </c>
      <c r="E125" s="516">
        <v>6884.36669921875</v>
      </c>
      <c r="F125" s="516">
        <v>7322.61279296875</v>
      </c>
      <c r="G125" s="516">
        <v>7215.99169921875</v>
      </c>
      <c r="H125" s="516">
        <v>7367.9892578125</v>
      </c>
      <c r="I125" s="516">
        <v>7550.36083984375</v>
      </c>
      <c r="J125" s="516">
        <v>7837.70068359375</v>
      </c>
      <c r="K125" s="516">
        <v>8026.0673828125</v>
      </c>
      <c r="L125" s="516">
        <v>7986.345703125</v>
      </c>
      <c r="M125" s="516">
        <v>8399.2060546875</v>
      </c>
      <c r="N125" s="516">
        <v>8752.2099609375</v>
      </c>
      <c r="O125" s="516">
        <v>8776.8623046875</v>
      </c>
      <c r="P125" s="516">
        <v>9389.138671875</v>
      </c>
      <c r="Q125" s="516">
        <v>10030.791015625</v>
      </c>
      <c r="R125" s="516">
        <v>10581.2998046875</v>
      </c>
      <c r="S125" s="516">
        <v>10806.779296875</v>
      </c>
      <c r="T125" s="516">
        <v>10629.7119140625</v>
      </c>
      <c r="U125" s="516">
        <v>10398.4169921875</v>
      </c>
      <c r="V125" s="380"/>
      <c r="W125" s="380"/>
      <c r="X125" s="380"/>
      <c r="Y125" s="380"/>
      <c r="Z125" s="380"/>
      <c r="AA125" s="380"/>
      <c r="AB125" s="380"/>
      <c r="AC125" s="380"/>
      <c r="AD125" s="380"/>
      <c r="AE125" s="380"/>
      <c r="AF125" s="380"/>
      <c r="AG125" s="380"/>
      <c r="AH125" s="380"/>
      <c r="AI125" s="380"/>
      <c r="AJ125" s="380"/>
      <c r="AK125" s="380"/>
      <c r="AL125" s="380"/>
      <c r="AM125" s="380"/>
      <c r="AN125" s="380"/>
      <c r="AO125" s="380"/>
      <c r="AP125" s="380"/>
      <c r="AQ125" s="380"/>
      <c r="AR125" s="380"/>
      <c r="AS125" s="380"/>
      <c r="AT125" s="380"/>
    </row>
    <row r="126" spans="1:46" s="380" customFormat="1" ht="17.25" customHeight="1" x14ac:dyDescent="0.2">
      <c r="A126" s="318" t="s">
        <v>1370</v>
      </c>
      <c r="B126" s="33"/>
      <c r="C126" s="33"/>
      <c r="D126" s="33"/>
      <c r="E126" s="33"/>
      <c r="F126" s="33"/>
      <c r="G126" s="33"/>
      <c r="H126" s="33"/>
      <c r="I126" s="503"/>
      <c r="J126" s="503"/>
      <c r="K126" s="503"/>
      <c r="L126" s="503"/>
      <c r="M126" s="503"/>
      <c r="N126" s="503"/>
      <c r="O126" s="503"/>
      <c r="P126" s="503"/>
      <c r="Q126" s="503"/>
      <c r="R126" s="503"/>
      <c r="S126" s="503"/>
      <c r="T126" s="503"/>
      <c r="U126" s="50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row>
    <row r="127" spans="1:46" x14ac:dyDescent="0.2">
      <c r="A127" s="509"/>
      <c r="I127" s="503"/>
      <c r="J127" s="503"/>
      <c r="K127" s="503"/>
      <c r="L127" s="503"/>
      <c r="M127" s="503"/>
      <c r="N127" s="503"/>
      <c r="O127" s="503"/>
      <c r="P127" s="503"/>
      <c r="Q127" s="503"/>
      <c r="R127" s="503"/>
      <c r="S127" s="503"/>
      <c r="T127" s="503"/>
      <c r="U127" s="503"/>
    </row>
    <row r="128" spans="1:46" x14ac:dyDescent="0.2">
      <c r="A128" s="358"/>
      <c r="I128" s="503"/>
      <c r="J128" s="503"/>
      <c r="K128" s="503"/>
      <c r="L128" s="503"/>
      <c r="M128" s="503"/>
      <c r="N128" s="503"/>
      <c r="O128" s="503"/>
      <c r="P128" s="503"/>
      <c r="Q128" s="503"/>
      <c r="R128" s="503"/>
      <c r="S128" s="503"/>
      <c r="T128" s="503"/>
      <c r="U128" s="503"/>
    </row>
    <row r="129" spans="1:46" ht="15" x14ac:dyDescent="0.2">
      <c r="A129" s="49" t="str">
        <f>Index!A73</f>
        <v>Table 5g    Visitor Arrivals, by airline type and nationality, FY2008-FY2019</v>
      </c>
      <c r="B129" s="369"/>
      <c r="C129" s="369"/>
      <c r="D129" s="369"/>
      <c r="E129" s="369"/>
      <c r="F129" s="369"/>
      <c r="G129" s="369"/>
      <c r="H129" s="285"/>
      <c r="I129" s="285"/>
      <c r="J129" s="285"/>
      <c r="K129" s="285"/>
      <c r="L129" s="285"/>
      <c r="M129" s="285"/>
      <c r="N129" s="285"/>
      <c r="O129" s="285"/>
      <c r="P129" s="285"/>
      <c r="Q129" s="285"/>
      <c r="R129" s="285"/>
      <c r="S129" s="285"/>
      <c r="T129" s="285"/>
      <c r="U129" s="285"/>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row>
    <row r="130" spans="1:46" s="52" customFormat="1" ht="24.95" customHeight="1" x14ac:dyDescent="0.25">
      <c r="A130" s="333"/>
      <c r="B130" s="287"/>
      <c r="C130" s="287"/>
      <c r="D130" s="287"/>
      <c r="E130" s="287"/>
      <c r="F130" s="287"/>
      <c r="G130" s="287"/>
      <c r="H130" s="287"/>
      <c r="I130" s="287"/>
      <c r="J130" s="287" t="str">
        <f>J$2</f>
        <v>FY08</v>
      </c>
      <c r="K130" s="287" t="str">
        <f t="shared" ref="K130:U130" si="103">K$2</f>
        <v>FY09</v>
      </c>
      <c r="L130" s="287" t="str">
        <f t="shared" si="103"/>
        <v>FY10</v>
      </c>
      <c r="M130" s="287" t="str">
        <f t="shared" si="103"/>
        <v>FY11</v>
      </c>
      <c r="N130" s="287" t="str">
        <f t="shared" si="103"/>
        <v>FY12</v>
      </c>
      <c r="O130" s="287" t="str">
        <f t="shared" si="103"/>
        <v>FY13</v>
      </c>
      <c r="P130" s="287" t="str">
        <f t="shared" si="103"/>
        <v>FY14</v>
      </c>
      <c r="Q130" s="287" t="str">
        <f t="shared" si="103"/>
        <v>FY15</v>
      </c>
      <c r="R130" s="287" t="str">
        <f t="shared" si="103"/>
        <v>FY16</v>
      </c>
      <c r="S130" s="287" t="str">
        <f t="shared" si="103"/>
        <v>FY17</v>
      </c>
      <c r="T130" s="287" t="str">
        <f t="shared" si="103"/>
        <v>FY18</v>
      </c>
      <c r="U130" s="287" t="str">
        <f t="shared" si="103"/>
        <v>FY19</v>
      </c>
      <c r="AH130" s="48"/>
      <c r="AI130" s="48"/>
      <c r="AJ130" s="48"/>
      <c r="AK130" s="48"/>
      <c r="AL130" s="48"/>
      <c r="AM130" s="48"/>
      <c r="AN130" s="48"/>
      <c r="AO130" s="48"/>
      <c r="AP130" s="48"/>
      <c r="AQ130" s="48"/>
      <c r="AR130" s="48"/>
      <c r="AS130" s="48"/>
      <c r="AT130" s="48"/>
    </row>
    <row r="131" spans="1:46" s="48" customFormat="1" ht="25.15" customHeight="1" x14ac:dyDescent="0.25">
      <c r="A131" s="463" t="s">
        <v>1149</v>
      </c>
      <c r="B131" s="465"/>
      <c r="C131" s="465"/>
      <c r="D131" s="465"/>
      <c r="E131" s="465"/>
      <c r="F131" s="465"/>
      <c r="G131" s="465"/>
      <c r="H131" s="465"/>
      <c r="I131" s="465"/>
      <c r="J131" s="458"/>
      <c r="K131" s="458"/>
      <c r="L131" s="458"/>
      <c r="M131" s="458"/>
      <c r="N131" s="458"/>
      <c r="O131" s="458"/>
      <c r="P131" s="458"/>
      <c r="Q131" s="458"/>
      <c r="R131" s="458"/>
      <c r="S131" s="458"/>
      <c r="T131" s="458"/>
      <c r="U131" s="458"/>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row>
    <row r="132" spans="1:46" ht="15" customHeight="1" x14ac:dyDescent="0.2">
      <c r="A132" s="312" t="s">
        <v>79</v>
      </c>
      <c r="B132" s="467"/>
      <c r="C132" s="467"/>
      <c r="D132" s="467"/>
      <c r="E132" s="467"/>
      <c r="F132" s="467"/>
      <c r="G132" s="467"/>
      <c r="H132" s="467"/>
      <c r="I132" s="467"/>
      <c r="J132" s="389">
        <v>17136</v>
      </c>
      <c r="K132" s="389">
        <v>15416</v>
      </c>
      <c r="L132" s="389">
        <v>15492</v>
      </c>
      <c r="M132" s="389">
        <v>27049</v>
      </c>
      <c r="N132" s="389">
        <v>27991</v>
      </c>
      <c r="O132" s="389">
        <v>30478</v>
      </c>
      <c r="P132" s="389">
        <v>32856</v>
      </c>
      <c r="Q132" s="389">
        <v>28310</v>
      </c>
      <c r="R132" s="389">
        <v>27463</v>
      </c>
      <c r="S132" s="389">
        <v>23329</v>
      </c>
      <c r="T132" s="389">
        <v>21011</v>
      </c>
      <c r="U132" s="389">
        <v>14893</v>
      </c>
    </row>
    <row r="133" spans="1:46" x14ac:dyDescent="0.2">
      <c r="A133" s="312" t="s">
        <v>728</v>
      </c>
      <c r="B133" s="468"/>
      <c r="C133" s="468"/>
      <c r="D133" s="468"/>
      <c r="E133" s="468"/>
      <c r="F133" s="468"/>
      <c r="G133" s="468"/>
      <c r="H133" s="468"/>
      <c r="I133" s="468"/>
      <c r="J133" s="389">
        <v>14462</v>
      </c>
      <c r="K133" s="389">
        <v>14505</v>
      </c>
      <c r="L133" s="389">
        <v>14037</v>
      </c>
      <c r="M133" s="389">
        <v>14778</v>
      </c>
      <c r="N133" s="389">
        <v>18653</v>
      </c>
      <c r="O133" s="389">
        <v>18464</v>
      </c>
      <c r="P133" s="389">
        <v>15813</v>
      </c>
      <c r="Q133" s="389">
        <v>12272</v>
      </c>
      <c r="R133" s="389">
        <v>12495</v>
      </c>
      <c r="S133" s="389">
        <v>13455</v>
      </c>
      <c r="T133" s="389">
        <v>12842</v>
      </c>
      <c r="U133" s="389">
        <v>11541</v>
      </c>
    </row>
    <row r="134" spans="1:46" x14ac:dyDescent="0.2">
      <c r="A134" s="312" t="s">
        <v>727</v>
      </c>
      <c r="B134" s="468"/>
      <c r="C134" s="468"/>
      <c r="D134" s="468"/>
      <c r="E134" s="468"/>
      <c r="F134" s="468"/>
      <c r="G134" s="468"/>
      <c r="H134" s="468"/>
      <c r="I134" s="468"/>
      <c r="J134" s="389">
        <v>6194</v>
      </c>
      <c r="K134" s="389">
        <v>14560</v>
      </c>
      <c r="L134" s="389">
        <v>21109</v>
      </c>
      <c r="M134" s="389">
        <v>25031</v>
      </c>
      <c r="N134" s="389">
        <v>23313</v>
      </c>
      <c r="O134" s="389">
        <v>18326</v>
      </c>
      <c r="P134" s="389">
        <v>25272</v>
      </c>
      <c r="Q134" s="389">
        <v>14351</v>
      </c>
      <c r="R134" s="389">
        <v>9117</v>
      </c>
      <c r="S134" s="389">
        <v>9180</v>
      </c>
      <c r="T134" s="389">
        <v>10803</v>
      </c>
      <c r="U134" s="389">
        <v>13937</v>
      </c>
    </row>
    <row r="135" spans="1:46" x14ac:dyDescent="0.2">
      <c r="A135" s="312" t="s">
        <v>729</v>
      </c>
      <c r="B135" s="468"/>
      <c r="C135" s="468"/>
      <c r="D135" s="468"/>
      <c r="E135" s="468"/>
      <c r="F135" s="468"/>
      <c r="G135" s="468"/>
      <c r="H135" s="468"/>
      <c r="I135" s="468"/>
      <c r="J135" s="389">
        <v>531</v>
      </c>
      <c r="K135" s="389">
        <v>636</v>
      </c>
      <c r="L135" s="389">
        <v>925</v>
      </c>
      <c r="M135" s="389">
        <v>1577</v>
      </c>
      <c r="N135" s="389">
        <v>3564</v>
      </c>
      <c r="O135" s="389">
        <v>5134</v>
      </c>
      <c r="P135" s="389">
        <v>10837</v>
      </c>
      <c r="Q135" s="389">
        <v>14373</v>
      </c>
      <c r="R135" s="389">
        <v>12857</v>
      </c>
      <c r="S135" s="389">
        <v>8417</v>
      </c>
      <c r="T135" s="389">
        <v>4856</v>
      </c>
      <c r="U135" s="389">
        <v>6763</v>
      </c>
    </row>
    <row r="136" spans="1:46" x14ac:dyDescent="0.2">
      <c r="A136" s="312" t="s">
        <v>730</v>
      </c>
      <c r="B136" s="468"/>
      <c r="C136" s="468"/>
      <c r="D136" s="468"/>
      <c r="E136" s="468"/>
      <c r="F136" s="468"/>
      <c r="G136" s="468"/>
      <c r="H136" s="468"/>
      <c r="I136" s="468"/>
      <c r="J136" s="389">
        <v>7271</v>
      </c>
      <c r="K136" s="389">
        <v>6879</v>
      </c>
      <c r="L136" s="389">
        <v>7368</v>
      </c>
      <c r="M136" s="389">
        <v>8061</v>
      </c>
      <c r="N136" s="389">
        <v>7942</v>
      </c>
      <c r="O136" s="389">
        <v>7921</v>
      </c>
      <c r="P136" s="389">
        <v>8335</v>
      </c>
      <c r="Q136" s="389">
        <v>8041</v>
      </c>
      <c r="R136" s="389">
        <v>7841</v>
      </c>
      <c r="S136" s="389">
        <v>7986</v>
      </c>
      <c r="T136" s="389">
        <v>7794</v>
      </c>
      <c r="U136" s="389">
        <v>7426</v>
      </c>
    </row>
    <row r="137" spans="1:46" x14ac:dyDescent="0.2">
      <c r="A137" s="312" t="s">
        <v>721</v>
      </c>
      <c r="B137" s="468"/>
      <c r="C137" s="468"/>
      <c r="D137" s="468"/>
      <c r="E137" s="468"/>
      <c r="F137" s="468"/>
      <c r="G137" s="468"/>
      <c r="H137" s="468"/>
      <c r="I137" s="468"/>
      <c r="J137" s="389">
        <v>3104</v>
      </c>
      <c r="K137" s="389">
        <v>3337</v>
      </c>
      <c r="L137" s="389">
        <v>3569</v>
      </c>
      <c r="M137" s="389">
        <v>3865</v>
      </c>
      <c r="N137" s="389">
        <v>4645</v>
      </c>
      <c r="O137" s="389">
        <v>4741</v>
      </c>
      <c r="P137" s="389">
        <v>5165</v>
      </c>
      <c r="Q137" s="389">
        <v>4283</v>
      </c>
      <c r="R137" s="389">
        <v>3999</v>
      </c>
      <c r="S137" s="389">
        <v>4455</v>
      </c>
      <c r="T137" s="389">
        <v>3893</v>
      </c>
      <c r="U137" s="389">
        <v>3509</v>
      </c>
    </row>
    <row r="138" spans="1:46" x14ac:dyDescent="0.2">
      <c r="A138" s="312" t="s">
        <v>2</v>
      </c>
      <c r="B138" s="468"/>
      <c r="C138" s="468"/>
      <c r="D138" s="468"/>
      <c r="E138" s="468"/>
      <c r="F138" s="468"/>
      <c r="G138" s="468"/>
      <c r="H138" s="468"/>
      <c r="I138" s="468"/>
      <c r="J138" s="389">
        <v>3386</v>
      </c>
      <c r="K138" s="389">
        <v>3442</v>
      </c>
      <c r="L138" s="389">
        <v>3788</v>
      </c>
      <c r="M138" s="389">
        <v>3988</v>
      </c>
      <c r="N138" s="389">
        <v>3825</v>
      </c>
      <c r="O138" s="389">
        <v>4170</v>
      </c>
      <c r="P138" s="389">
        <v>4442</v>
      </c>
      <c r="Q138" s="389">
        <v>4153</v>
      </c>
      <c r="R138" s="389">
        <v>4096</v>
      </c>
      <c r="S138" s="389">
        <v>3922</v>
      </c>
      <c r="T138" s="389">
        <v>3786</v>
      </c>
      <c r="U138" s="389">
        <v>3812</v>
      </c>
    </row>
    <row r="139" spans="1:46" x14ac:dyDescent="0.2">
      <c r="A139" s="469" t="s">
        <v>1150</v>
      </c>
      <c r="B139" s="468"/>
      <c r="C139" s="468"/>
      <c r="D139" s="468"/>
      <c r="E139" s="468"/>
      <c r="F139" s="468"/>
      <c r="G139" s="468"/>
      <c r="H139" s="468"/>
      <c r="I139" s="468"/>
      <c r="J139" s="470">
        <v>52084</v>
      </c>
      <c r="K139" s="470">
        <v>58775</v>
      </c>
      <c r="L139" s="470">
        <v>66288</v>
      </c>
      <c r="M139" s="470">
        <v>84349</v>
      </c>
      <c r="N139" s="470">
        <v>89933</v>
      </c>
      <c r="O139" s="470">
        <v>89234</v>
      </c>
      <c r="P139" s="470">
        <v>102720</v>
      </c>
      <c r="Q139" s="470">
        <v>85783</v>
      </c>
      <c r="R139" s="470">
        <v>77868</v>
      </c>
      <c r="S139" s="470">
        <v>70744</v>
      </c>
      <c r="T139" s="470">
        <v>64985</v>
      </c>
      <c r="U139" s="470">
        <v>61881</v>
      </c>
    </row>
    <row r="140" spans="1:46" x14ac:dyDescent="0.2">
      <c r="A140" s="463" t="s">
        <v>1151</v>
      </c>
      <c r="B140" s="471"/>
      <c r="C140" s="471"/>
      <c r="D140" s="471"/>
      <c r="E140" s="471"/>
      <c r="F140" s="471"/>
      <c r="G140" s="471"/>
      <c r="H140" s="471"/>
      <c r="I140" s="471"/>
      <c r="J140" s="472"/>
      <c r="K140" s="472"/>
      <c r="L140" s="472"/>
      <c r="M140" s="472"/>
      <c r="N140" s="472"/>
      <c r="O140" s="472"/>
      <c r="P140" s="472"/>
      <c r="Q140" s="472"/>
      <c r="R140" s="472"/>
      <c r="S140" s="472"/>
      <c r="T140" s="472"/>
      <c r="U140" s="472"/>
    </row>
    <row r="141" spans="1:46" ht="15" customHeight="1" x14ac:dyDescent="0.2">
      <c r="A141" s="312" t="s">
        <v>79</v>
      </c>
      <c r="B141" s="467"/>
      <c r="C141" s="467"/>
      <c r="D141" s="467"/>
      <c r="E141" s="467"/>
      <c r="F141" s="467"/>
      <c r="G141" s="467"/>
      <c r="H141" s="467"/>
      <c r="I141" s="467"/>
      <c r="J141" s="473">
        <v>12024</v>
      </c>
      <c r="K141" s="473">
        <v>13277</v>
      </c>
      <c r="L141" s="473">
        <v>12188</v>
      </c>
      <c r="M141" s="473">
        <v>10497</v>
      </c>
      <c r="N141" s="473">
        <v>10169</v>
      </c>
      <c r="O141" s="473">
        <v>5567</v>
      </c>
      <c r="P141" s="473">
        <v>5300</v>
      </c>
      <c r="Q141" s="473">
        <v>2733</v>
      </c>
      <c r="R141" s="473">
        <v>3023</v>
      </c>
      <c r="S141" s="473">
        <v>2458</v>
      </c>
      <c r="T141" s="473">
        <v>2780</v>
      </c>
      <c r="U141" s="473">
        <v>3226</v>
      </c>
    </row>
    <row r="142" spans="1:46" x14ac:dyDescent="0.2">
      <c r="A142" s="312" t="s">
        <v>728</v>
      </c>
      <c r="B142" s="468"/>
      <c r="C142" s="468"/>
      <c r="D142" s="468"/>
      <c r="E142" s="468"/>
      <c r="F142" s="468"/>
      <c r="G142" s="468"/>
      <c r="H142" s="468"/>
      <c r="I142" s="468"/>
      <c r="J142" s="473">
        <v>69</v>
      </c>
      <c r="K142" s="473">
        <v>48</v>
      </c>
      <c r="L142" s="473">
        <v>67</v>
      </c>
      <c r="M142" s="473">
        <v>39</v>
      </c>
      <c r="N142" s="473">
        <v>21</v>
      </c>
      <c r="O142" s="473">
        <v>35</v>
      </c>
      <c r="P142" s="473">
        <v>20</v>
      </c>
      <c r="Q142" s="473">
        <v>43</v>
      </c>
      <c r="R142" s="473">
        <v>24</v>
      </c>
      <c r="S142" s="473">
        <v>17</v>
      </c>
      <c r="T142" s="473">
        <v>29</v>
      </c>
      <c r="U142" s="473">
        <v>18</v>
      </c>
    </row>
    <row r="143" spans="1:46" x14ac:dyDescent="0.2">
      <c r="A143" s="312" t="s">
        <v>727</v>
      </c>
      <c r="B143" s="468"/>
      <c r="C143" s="468"/>
      <c r="D143" s="468"/>
      <c r="E143" s="468"/>
      <c r="F143" s="468"/>
      <c r="G143" s="468"/>
      <c r="H143" s="468"/>
      <c r="I143" s="468"/>
      <c r="J143" s="473">
        <v>16578</v>
      </c>
      <c r="K143" s="473">
        <v>5</v>
      </c>
      <c r="L143" s="473">
        <v>1083</v>
      </c>
      <c r="M143" s="473">
        <v>7636</v>
      </c>
      <c r="N143" s="473">
        <v>17329</v>
      </c>
      <c r="O143" s="473">
        <v>9804</v>
      </c>
      <c r="P143" s="473">
        <v>5882</v>
      </c>
      <c r="Q143" s="473">
        <v>742</v>
      </c>
      <c r="R143" s="473">
        <v>6383</v>
      </c>
      <c r="S143" s="473">
        <v>288</v>
      </c>
      <c r="T143" s="473">
        <v>539</v>
      </c>
      <c r="U143" s="473">
        <v>68</v>
      </c>
    </row>
    <row r="144" spans="1:46" x14ac:dyDescent="0.2">
      <c r="A144" s="312" t="s">
        <v>729</v>
      </c>
      <c r="B144" s="468"/>
      <c r="C144" s="468"/>
      <c r="D144" s="468"/>
      <c r="E144" s="468"/>
      <c r="F144" s="468"/>
      <c r="G144" s="468"/>
      <c r="H144" s="468"/>
      <c r="I144" s="468"/>
      <c r="J144" s="473">
        <v>95</v>
      </c>
      <c r="K144" s="473">
        <v>10</v>
      </c>
      <c r="L144" s="473">
        <v>25</v>
      </c>
      <c r="M144" s="473">
        <v>44</v>
      </c>
      <c r="N144" s="473">
        <v>137</v>
      </c>
      <c r="O144" s="473">
        <v>4192</v>
      </c>
      <c r="P144" s="473">
        <v>10587</v>
      </c>
      <c r="Q144" s="473">
        <v>75223</v>
      </c>
      <c r="R144" s="473">
        <v>57279</v>
      </c>
      <c r="S144" s="473">
        <v>46728</v>
      </c>
      <c r="T144" s="473">
        <v>45091</v>
      </c>
      <c r="U144" s="473">
        <v>21437</v>
      </c>
    </row>
    <row r="145" spans="1:46" x14ac:dyDescent="0.2">
      <c r="A145" s="312" t="s">
        <v>730</v>
      </c>
      <c r="B145" s="468"/>
      <c r="C145" s="468"/>
      <c r="D145" s="468"/>
      <c r="E145" s="468"/>
      <c r="F145" s="468"/>
      <c r="G145" s="468"/>
      <c r="H145" s="468"/>
      <c r="I145" s="468"/>
      <c r="J145" s="473">
        <v>353</v>
      </c>
      <c r="K145" s="473">
        <v>14</v>
      </c>
      <c r="L145" s="473">
        <v>111</v>
      </c>
      <c r="M145" s="473">
        <v>139</v>
      </c>
      <c r="N145" s="473">
        <v>272</v>
      </c>
      <c r="O145" s="473">
        <v>144</v>
      </c>
      <c r="P145" s="473">
        <v>118</v>
      </c>
      <c r="Q145" s="473">
        <v>471</v>
      </c>
      <c r="R145" s="473">
        <v>409</v>
      </c>
      <c r="S145" s="473">
        <v>313</v>
      </c>
      <c r="T145" s="473">
        <v>330</v>
      </c>
      <c r="U145" s="473">
        <v>149</v>
      </c>
    </row>
    <row r="146" spans="1:46" x14ac:dyDescent="0.2">
      <c r="A146" s="312" t="s">
        <v>721</v>
      </c>
      <c r="B146" s="468"/>
      <c r="C146" s="468"/>
      <c r="D146" s="468"/>
      <c r="E146" s="468"/>
      <c r="F146" s="468"/>
      <c r="G146" s="468"/>
      <c r="H146" s="468"/>
      <c r="I146" s="468"/>
      <c r="J146" s="473">
        <v>267</v>
      </c>
      <c r="K146" s="473">
        <v>23</v>
      </c>
      <c r="L146" s="473">
        <v>80</v>
      </c>
      <c r="M146" s="473">
        <v>23</v>
      </c>
      <c r="N146" s="473">
        <v>50</v>
      </c>
      <c r="O146" s="473">
        <v>100</v>
      </c>
      <c r="P146" s="473">
        <v>63</v>
      </c>
      <c r="Q146" s="473">
        <v>180</v>
      </c>
      <c r="R146" s="473">
        <v>171</v>
      </c>
      <c r="S146" s="473">
        <v>136</v>
      </c>
      <c r="T146" s="473">
        <v>187</v>
      </c>
      <c r="U146" s="473">
        <v>93</v>
      </c>
    </row>
    <row r="147" spans="1:46" x14ac:dyDescent="0.2">
      <c r="A147" s="312" t="s">
        <v>2</v>
      </c>
      <c r="B147" s="468"/>
      <c r="C147" s="468"/>
      <c r="D147" s="468"/>
      <c r="E147" s="468"/>
      <c r="F147" s="468"/>
      <c r="G147" s="468"/>
      <c r="H147" s="468"/>
      <c r="I147" s="468"/>
      <c r="J147" s="473">
        <v>279</v>
      </c>
      <c r="K147" s="473">
        <v>12</v>
      </c>
      <c r="L147" s="473">
        <v>542</v>
      </c>
      <c r="M147" s="473">
        <v>31</v>
      </c>
      <c r="N147" s="473">
        <v>59</v>
      </c>
      <c r="O147" s="473">
        <v>84</v>
      </c>
      <c r="P147" s="473">
        <v>82</v>
      </c>
      <c r="Q147" s="473">
        <v>230</v>
      </c>
      <c r="R147" s="473">
        <v>222</v>
      </c>
      <c r="S147" s="473">
        <v>191</v>
      </c>
      <c r="T147" s="473">
        <v>228</v>
      </c>
      <c r="U147" s="473">
        <v>312</v>
      </c>
    </row>
    <row r="148" spans="1:46" x14ac:dyDescent="0.2">
      <c r="A148" s="469" t="s">
        <v>1152</v>
      </c>
      <c r="B148" s="468"/>
      <c r="C148" s="468"/>
      <c r="D148" s="468"/>
      <c r="E148" s="468"/>
      <c r="F148" s="468"/>
      <c r="G148" s="468"/>
      <c r="H148" s="468"/>
      <c r="I148" s="468"/>
      <c r="J148" s="470">
        <v>29665</v>
      </c>
      <c r="K148" s="470">
        <v>13389</v>
      </c>
      <c r="L148" s="470">
        <v>14096</v>
      </c>
      <c r="M148" s="470">
        <v>18409</v>
      </c>
      <c r="N148" s="470">
        <v>28037</v>
      </c>
      <c r="O148" s="470">
        <v>19926</v>
      </c>
      <c r="P148" s="470">
        <v>22052</v>
      </c>
      <c r="Q148" s="470">
        <v>79622</v>
      </c>
      <c r="R148" s="470">
        <v>67511</v>
      </c>
      <c r="S148" s="470">
        <v>50131</v>
      </c>
      <c r="T148" s="470">
        <v>49184</v>
      </c>
      <c r="U148" s="470">
        <v>25303</v>
      </c>
    </row>
    <row r="149" spans="1:46" ht="15" customHeight="1" x14ac:dyDescent="0.2">
      <c r="A149" s="466" t="s">
        <v>1153</v>
      </c>
      <c r="B149" s="471"/>
      <c r="C149" s="471"/>
      <c r="D149" s="471"/>
      <c r="E149" s="471"/>
      <c r="F149" s="471"/>
      <c r="G149" s="471"/>
      <c r="H149" s="471"/>
      <c r="I149" s="471"/>
      <c r="J149" s="473">
        <v>1326</v>
      </c>
      <c r="K149" s="473">
        <v>1048</v>
      </c>
      <c r="L149" s="473">
        <v>717</v>
      </c>
      <c r="M149" s="473">
        <v>1145</v>
      </c>
      <c r="N149" s="473">
        <v>958</v>
      </c>
      <c r="O149" s="473">
        <v>1663</v>
      </c>
      <c r="P149" s="473">
        <v>902</v>
      </c>
      <c r="Q149" s="473">
        <v>1653</v>
      </c>
      <c r="R149" s="473">
        <v>1271</v>
      </c>
      <c r="S149" s="473">
        <v>1228</v>
      </c>
      <c r="T149" s="473">
        <v>1828</v>
      </c>
      <c r="U149" s="473">
        <v>2543</v>
      </c>
    </row>
    <row r="150" spans="1:46" x14ac:dyDescent="0.2">
      <c r="A150" s="469" t="s">
        <v>1154</v>
      </c>
      <c r="B150" s="468"/>
      <c r="C150" s="468"/>
      <c r="D150" s="468"/>
      <c r="E150" s="468"/>
      <c r="F150" s="468"/>
      <c r="G150" s="468"/>
      <c r="H150" s="468"/>
      <c r="I150" s="468"/>
      <c r="J150" s="470">
        <v>83075</v>
      </c>
      <c r="K150" s="470">
        <v>73212</v>
      </c>
      <c r="L150" s="470">
        <v>81101</v>
      </c>
      <c r="M150" s="470">
        <v>103903</v>
      </c>
      <c r="N150" s="470">
        <v>118928</v>
      </c>
      <c r="O150" s="470">
        <v>110823</v>
      </c>
      <c r="P150" s="470">
        <v>125674</v>
      </c>
      <c r="Q150" s="470">
        <v>167058</v>
      </c>
      <c r="R150" s="470">
        <v>146650</v>
      </c>
      <c r="S150" s="470">
        <v>122103</v>
      </c>
      <c r="T150" s="470">
        <v>115997</v>
      </c>
      <c r="U150" s="470">
        <v>89727</v>
      </c>
    </row>
    <row r="151" spans="1:46" ht="15" customHeight="1" x14ac:dyDescent="0.2">
      <c r="A151" s="459" t="s">
        <v>1155</v>
      </c>
      <c r="B151" s="471"/>
      <c r="C151" s="471"/>
      <c r="D151" s="471"/>
      <c r="E151" s="471"/>
      <c r="F151" s="471"/>
      <c r="G151" s="471"/>
      <c r="H151" s="471"/>
      <c r="I151" s="471"/>
      <c r="J151" s="474">
        <f>J139/J$150</f>
        <v>0.6269515498043936</v>
      </c>
      <c r="K151" s="474">
        <f t="shared" ref="K151:R151" si="104">K139/K$150</f>
        <v>0.8028055510025679</v>
      </c>
      <c r="L151" s="474">
        <f t="shared" si="104"/>
        <v>0.81735120405420403</v>
      </c>
      <c r="M151" s="474">
        <f t="shared" si="104"/>
        <v>0.81180524142710031</v>
      </c>
      <c r="N151" s="474">
        <f t="shared" si="104"/>
        <v>0.756197026772501</v>
      </c>
      <c r="O151" s="474">
        <f t="shared" si="104"/>
        <v>0.80519386769894341</v>
      </c>
      <c r="P151" s="474">
        <f t="shared" si="104"/>
        <v>0.81735283352165122</v>
      </c>
      <c r="Q151" s="474">
        <f t="shared" si="104"/>
        <v>0.51349232003256351</v>
      </c>
      <c r="R151" s="474">
        <f t="shared" si="104"/>
        <v>0.53097852028639614</v>
      </c>
      <c r="S151" s="474">
        <f t="shared" ref="S151:T151" si="105">S139/S$150</f>
        <v>0.5793797040203762</v>
      </c>
      <c r="T151" s="474">
        <f t="shared" si="105"/>
        <v>0.56023000594842975</v>
      </c>
      <c r="U151" s="474">
        <f t="shared" ref="U151" si="106">U139/U$150</f>
        <v>0.68965863118124981</v>
      </c>
    </row>
    <row r="152" spans="1:46" x14ac:dyDescent="0.2">
      <c r="A152" s="460" t="s">
        <v>1156</v>
      </c>
      <c r="B152" s="475"/>
      <c r="C152" s="475"/>
      <c r="D152" s="475"/>
      <c r="E152" s="475"/>
      <c r="F152" s="475"/>
      <c r="G152" s="475"/>
      <c r="H152" s="475"/>
      <c r="I152" s="475"/>
      <c r="J152" s="476">
        <f>J148/J150</f>
        <v>0.3570869696057779</v>
      </c>
      <c r="K152" s="476">
        <f t="shared" ref="K152:R152" si="107">K148/K150</f>
        <v>0.1828798557613506</v>
      </c>
      <c r="L152" s="476">
        <f t="shared" si="107"/>
        <v>0.17380796784256666</v>
      </c>
      <c r="M152" s="476">
        <f t="shared" si="107"/>
        <v>0.1771748650183344</v>
      </c>
      <c r="N152" s="476">
        <f t="shared" si="107"/>
        <v>0.23574767926812862</v>
      </c>
      <c r="O152" s="476">
        <f t="shared" si="107"/>
        <v>0.17980022197558268</v>
      </c>
      <c r="P152" s="476">
        <f t="shared" si="107"/>
        <v>0.17546986647994017</v>
      </c>
      <c r="Q152" s="476">
        <f t="shared" si="107"/>
        <v>0.47661291288055646</v>
      </c>
      <c r="R152" s="476">
        <f t="shared" si="107"/>
        <v>0.46035458574838051</v>
      </c>
      <c r="S152" s="476">
        <f t="shared" ref="S152:T152" si="108">S148/S150</f>
        <v>0.41056321302506898</v>
      </c>
      <c r="T152" s="476">
        <f t="shared" si="108"/>
        <v>0.42401096580083969</v>
      </c>
      <c r="U152" s="476">
        <f t="shared" ref="U152" si="109">U148/U150</f>
        <v>0.28199984397115696</v>
      </c>
    </row>
    <row r="153" spans="1:46" x14ac:dyDescent="0.2">
      <c r="A153" s="318" t="s">
        <v>1168</v>
      </c>
      <c r="B153" s="477"/>
      <c r="C153" s="477"/>
      <c r="D153" s="477"/>
      <c r="E153" s="477"/>
      <c r="F153" s="477"/>
      <c r="G153" s="477"/>
      <c r="H153" s="477"/>
      <c r="I153" s="477"/>
      <c r="J153" s="477"/>
      <c r="K153" s="477"/>
      <c r="L153" s="477"/>
      <c r="M153" s="477"/>
      <c r="N153" s="477"/>
      <c r="O153" s="477"/>
      <c r="P153" s="477"/>
      <c r="Q153" s="477"/>
      <c r="R153" s="477"/>
      <c r="S153" s="477"/>
      <c r="T153" s="477"/>
      <c r="U153" s="477"/>
    </row>
    <row r="154" spans="1:46" ht="15" customHeight="1" x14ac:dyDescent="0.2">
      <c r="A154" s="49" t="str">
        <f>Index!A74</f>
        <v>Table 5h    Visitor Nights, by Hotel Grade, FY2008-FY2019</v>
      </c>
      <c r="B154" s="369"/>
      <c r="C154" s="369"/>
      <c r="D154" s="369"/>
      <c r="E154" s="369"/>
      <c r="F154" s="369"/>
      <c r="G154" s="369"/>
      <c r="H154" s="285"/>
      <c r="I154" s="285"/>
      <c r="J154" s="285"/>
      <c r="K154" s="285"/>
      <c r="L154" s="285"/>
      <c r="M154" s="285"/>
      <c r="N154" s="285"/>
      <c r="O154" s="285"/>
      <c r="P154" s="285"/>
      <c r="Q154" s="285"/>
      <c r="R154" s="285"/>
      <c r="S154" s="285"/>
      <c r="T154" s="285"/>
      <c r="U154" s="285"/>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row>
    <row r="155" spans="1:46" s="52" customFormat="1" ht="24.95" customHeight="1" x14ac:dyDescent="0.25">
      <c r="A155" s="408" t="s">
        <v>1167</v>
      </c>
      <c r="B155" s="287"/>
      <c r="C155" s="287"/>
      <c r="D155" s="287"/>
      <c r="E155" s="287"/>
      <c r="F155" s="287"/>
      <c r="G155" s="287"/>
      <c r="H155" s="287"/>
      <c r="I155" s="287"/>
      <c r="J155" s="287" t="str">
        <f>J$2</f>
        <v>FY08</v>
      </c>
      <c r="K155" s="287" t="str">
        <f t="shared" ref="K155:U155" si="110">K$2</f>
        <v>FY09</v>
      </c>
      <c r="L155" s="287" t="str">
        <f t="shared" si="110"/>
        <v>FY10</v>
      </c>
      <c r="M155" s="287" t="str">
        <f t="shared" si="110"/>
        <v>FY11</v>
      </c>
      <c r="N155" s="287" t="str">
        <f t="shared" si="110"/>
        <v>FY12</v>
      </c>
      <c r="O155" s="287" t="str">
        <f t="shared" si="110"/>
        <v>FY13</v>
      </c>
      <c r="P155" s="287" t="str">
        <f t="shared" si="110"/>
        <v>FY14</v>
      </c>
      <c r="Q155" s="287" t="str">
        <f t="shared" si="110"/>
        <v>FY15</v>
      </c>
      <c r="R155" s="287" t="str">
        <f t="shared" si="110"/>
        <v>FY16</v>
      </c>
      <c r="S155" s="287" t="str">
        <f t="shared" si="110"/>
        <v>FY17</v>
      </c>
      <c r="T155" s="287" t="str">
        <f t="shared" si="110"/>
        <v>FY18</v>
      </c>
      <c r="U155" s="287" t="str">
        <f t="shared" si="110"/>
        <v>FY19</v>
      </c>
      <c r="AH155" s="48"/>
      <c r="AI155" s="48"/>
      <c r="AJ155" s="48"/>
      <c r="AK155" s="48"/>
      <c r="AL155" s="48"/>
      <c r="AM155" s="48"/>
      <c r="AN155" s="48"/>
      <c r="AO155" s="48"/>
      <c r="AP155" s="48"/>
      <c r="AQ155" s="48"/>
      <c r="AR155" s="48"/>
      <c r="AS155" s="48"/>
      <c r="AT155" s="48"/>
    </row>
    <row r="156" spans="1:46" s="48" customFormat="1" ht="25.15" customHeight="1" x14ac:dyDescent="0.25">
      <c r="A156" s="478" t="s">
        <v>1157</v>
      </c>
      <c r="B156" s="465"/>
      <c r="C156" s="465"/>
      <c r="D156" s="465"/>
      <c r="E156" s="465"/>
      <c r="F156" s="465"/>
      <c r="G156" s="465"/>
      <c r="H156" s="465"/>
      <c r="I156" s="465"/>
      <c r="J156" s="473">
        <v>140178</v>
      </c>
      <c r="K156" s="473">
        <v>129193</v>
      </c>
      <c r="L156" s="473">
        <v>130787</v>
      </c>
      <c r="M156" s="473">
        <v>166452</v>
      </c>
      <c r="N156" s="473">
        <v>178873</v>
      </c>
      <c r="O156" s="473">
        <v>173611</v>
      </c>
      <c r="P156" s="473">
        <v>183425</v>
      </c>
      <c r="Q156" s="473">
        <v>177851.14866752451</v>
      </c>
      <c r="R156" s="473">
        <v>173738</v>
      </c>
      <c r="S156" s="473">
        <v>151631</v>
      </c>
      <c r="T156" s="473">
        <v>143217</v>
      </c>
      <c r="U156" s="473">
        <v>127880</v>
      </c>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row>
    <row r="157" spans="1:46" x14ac:dyDescent="0.2">
      <c r="A157" s="478" t="s">
        <v>1158</v>
      </c>
      <c r="B157" s="468"/>
      <c r="C157" s="468"/>
      <c r="D157" s="468"/>
      <c r="E157" s="468"/>
      <c r="F157" s="468"/>
      <c r="G157" s="468"/>
      <c r="H157" s="468"/>
      <c r="I157" s="468"/>
      <c r="J157" s="473">
        <v>86420</v>
      </c>
      <c r="K157" s="473">
        <v>86798</v>
      </c>
      <c r="L157" s="473">
        <v>108557</v>
      </c>
      <c r="M157" s="473">
        <v>144378</v>
      </c>
      <c r="N157" s="473">
        <v>157233</v>
      </c>
      <c r="O157" s="473">
        <v>139317</v>
      </c>
      <c r="P157" s="473">
        <v>171449</v>
      </c>
      <c r="Q157" s="473">
        <v>261325.57343967218</v>
      </c>
      <c r="R157" s="473">
        <v>217548</v>
      </c>
      <c r="S157" s="473">
        <v>183458</v>
      </c>
      <c r="T157" s="473">
        <v>178982</v>
      </c>
      <c r="U157" s="473">
        <v>142492</v>
      </c>
    </row>
    <row r="158" spans="1:46" x14ac:dyDescent="0.2">
      <c r="A158" s="478" t="s">
        <v>1159</v>
      </c>
      <c r="B158" s="468"/>
      <c r="C158" s="468"/>
      <c r="D158" s="468"/>
      <c r="E158" s="468"/>
      <c r="F158" s="468"/>
      <c r="G158" s="468"/>
      <c r="H158" s="468"/>
      <c r="I158" s="468"/>
      <c r="J158" s="473">
        <v>90742</v>
      </c>
      <c r="K158" s="473">
        <v>62148</v>
      </c>
      <c r="L158" s="473">
        <v>76260</v>
      </c>
      <c r="M158" s="473">
        <v>95156</v>
      </c>
      <c r="N158" s="473">
        <v>120308</v>
      </c>
      <c r="O158" s="473">
        <v>103640</v>
      </c>
      <c r="P158" s="473">
        <v>137383</v>
      </c>
      <c r="Q158" s="473">
        <v>192039.74407552267</v>
      </c>
      <c r="R158" s="473">
        <v>175536</v>
      </c>
      <c r="S158" s="473">
        <v>147379</v>
      </c>
      <c r="T158" s="473">
        <v>124467</v>
      </c>
      <c r="U158" s="473">
        <v>89131</v>
      </c>
    </row>
    <row r="159" spans="1:46" x14ac:dyDescent="0.2">
      <c r="A159" s="478" t="s">
        <v>1160</v>
      </c>
      <c r="B159" s="468"/>
      <c r="C159" s="468"/>
      <c r="D159" s="468"/>
      <c r="E159" s="468"/>
      <c r="F159" s="468"/>
      <c r="G159" s="468"/>
      <c r="H159" s="468"/>
      <c r="I159" s="468"/>
      <c r="J159" s="473">
        <v>25772</v>
      </c>
      <c r="K159" s="473">
        <v>23853</v>
      </c>
      <c r="L159" s="473">
        <v>23590</v>
      </c>
      <c r="M159" s="473">
        <v>33172</v>
      </c>
      <c r="N159" s="473">
        <v>42898</v>
      </c>
      <c r="O159" s="473">
        <v>43358</v>
      </c>
      <c r="P159" s="473">
        <v>49659</v>
      </c>
      <c r="Q159" s="473">
        <v>62444.274708223486</v>
      </c>
      <c r="R159" s="473">
        <v>62153</v>
      </c>
      <c r="S159" s="473">
        <v>48166</v>
      </c>
      <c r="T159" s="473">
        <v>56225</v>
      </c>
      <c r="U159" s="473">
        <v>44140</v>
      </c>
    </row>
    <row r="160" spans="1:46" x14ac:dyDescent="0.2">
      <c r="A160" s="478" t="s">
        <v>1161</v>
      </c>
      <c r="B160" s="468"/>
      <c r="C160" s="468"/>
      <c r="D160" s="468"/>
      <c r="E160" s="468"/>
      <c r="F160" s="468"/>
      <c r="G160" s="468"/>
      <c r="H160" s="468"/>
      <c r="I160" s="468"/>
      <c r="J160" s="473">
        <v>1068</v>
      </c>
      <c r="K160" s="473">
        <v>1453</v>
      </c>
      <c r="L160" s="473">
        <v>1085</v>
      </c>
      <c r="M160" s="473">
        <v>1641</v>
      </c>
      <c r="N160" s="473">
        <v>2343</v>
      </c>
      <c r="O160" s="473">
        <v>2449</v>
      </c>
      <c r="P160" s="473">
        <v>2459</v>
      </c>
      <c r="Q160" s="473">
        <v>2432.822534729682</v>
      </c>
      <c r="R160" s="473">
        <v>2252</v>
      </c>
      <c r="S160" s="473">
        <v>2242</v>
      </c>
      <c r="T160" s="473">
        <v>2684</v>
      </c>
      <c r="U160" s="473">
        <v>1197</v>
      </c>
    </row>
    <row r="161" spans="1:46" x14ac:dyDescent="0.2">
      <c r="A161" s="478" t="s">
        <v>1162</v>
      </c>
      <c r="B161" s="468"/>
      <c r="C161" s="468"/>
      <c r="D161" s="468"/>
      <c r="E161" s="468"/>
      <c r="F161" s="468"/>
      <c r="G161" s="468"/>
      <c r="H161" s="468"/>
      <c r="I161" s="468"/>
      <c r="J161" s="473">
        <v>6951</v>
      </c>
      <c r="K161" s="473">
        <v>5714</v>
      </c>
      <c r="L161" s="473">
        <v>4812</v>
      </c>
      <c r="M161" s="473">
        <v>7287</v>
      </c>
      <c r="N161" s="473">
        <v>7859</v>
      </c>
      <c r="O161" s="473">
        <v>10414</v>
      </c>
      <c r="P161" s="473">
        <v>13161</v>
      </c>
      <c r="Q161" s="473">
        <v>12808.464385820183</v>
      </c>
      <c r="R161" s="473">
        <v>9535</v>
      </c>
      <c r="S161" s="473">
        <v>11449</v>
      </c>
      <c r="T161" s="473">
        <v>12570</v>
      </c>
      <c r="U161" s="473">
        <v>10350</v>
      </c>
    </row>
    <row r="162" spans="1:46" x14ac:dyDescent="0.2">
      <c r="A162" s="149" t="s">
        <v>1163</v>
      </c>
      <c r="B162" s="468"/>
      <c r="C162" s="468"/>
      <c r="D162" s="468"/>
      <c r="E162" s="468"/>
      <c r="F162" s="468"/>
      <c r="G162" s="468"/>
      <c r="H162" s="468"/>
      <c r="I162" s="468"/>
      <c r="J162" s="470">
        <v>351131</v>
      </c>
      <c r="K162" s="470">
        <v>309159</v>
      </c>
      <c r="L162" s="470">
        <v>345091</v>
      </c>
      <c r="M162" s="470">
        <v>448086</v>
      </c>
      <c r="N162" s="470">
        <v>509514</v>
      </c>
      <c r="O162" s="470">
        <v>472789</v>
      </c>
      <c r="P162" s="470">
        <v>557536</v>
      </c>
      <c r="Q162" s="470">
        <v>708902.02781149268</v>
      </c>
      <c r="R162" s="470">
        <v>640762</v>
      </c>
      <c r="S162" s="470">
        <v>544325</v>
      </c>
      <c r="T162" s="470">
        <v>518145</v>
      </c>
      <c r="U162" s="470">
        <v>415190</v>
      </c>
    </row>
    <row r="163" spans="1:46" x14ac:dyDescent="0.2">
      <c r="A163" s="479" t="s">
        <v>1164</v>
      </c>
      <c r="B163" s="480"/>
      <c r="C163" s="480"/>
      <c r="D163" s="480"/>
      <c r="E163" s="480"/>
      <c r="F163" s="480"/>
      <c r="G163" s="480"/>
      <c r="H163" s="480"/>
      <c r="I163" s="480"/>
      <c r="J163" s="481">
        <v>33949.04412582489</v>
      </c>
      <c r="K163" s="481">
        <v>34265.312427281875</v>
      </c>
      <c r="L163" s="481">
        <v>38395.93360620772</v>
      </c>
      <c r="M163" s="481">
        <v>34886.570131399902</v>
      </c>
      <c r="N163" s="481">
        <v>37535.558770477881</v>
      </c>
      <c r="O163" s="481">
        <v>47240.096590210414</v>
      </c>
      <c r="P163" s="481">
        <v>46122.251441284679</v>
      </c>
      <c r="Q163" s="481">
        <v>58120.041849850248</v>
      </c>
      <c r="R163" s="481">
        <v>47387.667449581699</v>
      </c>
      <c r="S163" s="481">
        <v>48905.946536757918</v>
      </c>
      <c r="T163" s="481">
        <v>50099.099993846474</v>
      </c>
      <c r="U163" s="481">
        <v>48399.172075187627</v>
      </c>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row>
    <row r="164" spans="1:46" s="50" customFormat="1" ht="19.5" customHeight="1" x14ac:dyDescent="0.2">
      <c r="A164" s="318"/>
      <c r="B164" s="468"/>
      <c r="C164" s="468"/>
      <c r="D164" s="468"/>
      <c r="E164" s="468"/>
      <c r="F164" s="468"/>
      <c r="G164" s="468"/>
      <c r="H164" s="468"/>
      <c r="I164" s="468"/>
      <c r="J164" s="468"/>
      <c r="K164" s="468"/>
      <c r="L164" s="468"/>
      <c r="M164" s="468"/>
      <c r="N164" s="468"/>
      <c r="O164" s="468"/>
      <c r="P164" s="468"/>
      <c r="Q164" s="468"/>
      <c r="R164" s="468"/>
      <c r="S164" s="468"/>
      <c r="T164" s="468"/>
      <c r="U164" s="468"/>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row>
    <row r="165" spans="1:46" ht="15" x14ac:dyDescent="0.2">
      <c r="A165" s="49" t="str">
        <f>Index!A75</f>
        <v>Table 5i     Hotel Occupancy Rates, by Hotel Grade, FY2008-FY2019</v>
      </c>
      <c r="B165" s="369"/>
      <c r="C165" s="369"/>
      <c r="D165" s="369"/>
      <c r="E165" s="369"/>
      <c r="F165" s="369"/>
      <c r="G165" s="369"/>
      <c r="H165" s="285"/>
      <c r="I165" s="285"/>
      <c r="J165" s="285"/>
      <c r="K165" s="285"/>
      <c r="L165" s="285"/>
      <c r="M165" s="285"/>
      <c r="N165" s="285"/>
      <c r="O165" s="285"/>
      <c r="P165" s="285"/>
      <c r="Q165" s="285"/>
      <c r="R165" s="285"/>
      <c r="S165" s="285"/>
      <c r="T165" s="285"/>
      <c r="U165" s="285"/>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row>
    <row r="166" spans="1:46" s="52" customFormat="1" ht="24.95" customHeight="1" x14ac:dyDescent="0.25">
      <c r="A166" s="408" t="s">
        <v>1167</v>
      </c>
      <c r="B166" s="287"/>
      <c r="C166" s="287"/>
      <c r="D166" s="287"/>
      <c r="E166" s="287"/>
      <c r="F166" s="287"/>
      <c r="G166" s="287"/>
      <c r="H166" s="287"/>
      <c r="I166" s="287"/>
      <c r="J166" s="287" t="str">
        <f>J$2</f>
        <v>FY08</v>
      </c>
      <c r="K166" s="287" t="str">
        <f t="shared" ref="K166:U166" si="111">K$2</f>
        <v>FY09</v>
      </c>
      <c r="L166" s="287" t="str">
        <f t="shared" si="111"/>
        <v>FY10</v>
      </c>
      <c r="M166" s="287" t="str">
        <f t="shared" si="111"/>
        <v>FY11</v>
      </c>
      <c r="N166" s="287" t="str">
        <f t="shared" si="111"/>
        <v>FY12</v>
      </c>
      <c r="O166" s="287" t="str">
        <f t="shared" si="111"/>
        <v>FY13</v>
      </c>
      <c r="P166" s="287" t="str">
        <f t="shared" si="111"/>
        <v>FY14</v>
      </c>
      <c r="Q166" s="287" t="str">
        <f t="shared" si="111"/>
        <v>FY15</v>
      </c>
      <c r="R166" s="287" t="str">
        <f t="shared" si="111"/>
        <v>FY16</v>
      </c>
      <c r="S166" s="287" t="str">
        <f t="shared" si="111"/>
        <v>FY17</v>
      </c>
      <c r="T166" s="287" t="str">
        <f t="shared" si="111"/>
        <v>FY18</v>
      </c>
      <c r="U166" s="287" t="str">
        <f t="shared" si="111"/>
        <v>FY19</v>
      </c>
      <c r="AH166" s="48"/>
      <c r="AI166" s="48"/>
      <c r="AJ166" s="48"/>
      <c r="AK166" s="48"/>
      <c r="AL166" s="48"/>
      <c r="AM166" s="48"/>
      <c r="AN166" s="48"/>
      <c r="AO166" s="48"/>
      <c r="AP166" s="48"/>
      <c r="AQ166" s="48"/>
      <c r="AR166" s="48"/>
      <c r="AS166" s="48"/>
      <c r="AT166" s="48"/>
    </row>
    <row r="167" spans="1:46" s="48" customFormat="1" ht="25.15" customHeight="1" x14ac:dyDescent="0.25">
      <c r="A167" s="478" t="s">
        <v>1157</v>
      </c>
      <c r="B167" s="465"/>
      <c r="C167" s="465"/>
      <c r="D167" s="465"/>
      <c r="E167" s="465"/>
      <c r="F167" s="465"/>
      <c r="G167" s="465"/>
      <c r="H167" s="465"/>
      <c r="I167" s="465"/>
      <c r="J167" s="474">
        <v>0.66080055210489985</v>
      </c>
      <c r="K167" s="474">
        <v>0.61068568781493138</v>
      </c>
      <c r="L167" s="474">
        <v>0.61822040708282511</v>
      </c>
      <c r="M167" s="474">
        <v>0.78680620550781355</v>
      </c>
      <c r="N167" s="474">
        <v>0.84320918515501542</v>
      </c>
      <c r="O167" s="474">
        <v>0.82064626525615203</v>
      </c>
      <c r="P167" s="474">
        <v>0.86703631224179156</v>
      </c>
      <c r="Q167" s="474">
        <v>0.84068913217204344</v>
      </c>
      <c r="R167" s="474">
        <v>0.81900274166845788</v>
      </c>
      <c r="S167" s="474">
        <v>0.71674844247804337</v>
      </c>
      <c r="T167" s="474">
        <v>0.67697609121075464</v>
      </c>
      <c r="U167" s="474">
        <v>0.60447923461622088</v>
      </c>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row>
    <row r="168" spans="1:46" x14ac:dyDescent="0.2">
      <c r="A168" s="478" t="s">
        <v>1158</v>
      </c>
      <c r="B168" s="477"/>
      <c r="C168" s="477"/>
      <c r="D168" s="477"/>
      <c r="E168" s="477"/>
      <c r="F168" s="477"/>
      <c r="G168" s="477"/>
      <c r="H168" s="477"/>
      <c r="I168" s="477"/>
      <c r="J168" s="474">
        <v>0.38453802930711961</v>
      </c>
      <c r="K168" s="474">
        <v>0.36096347863695721</v>
      </c>
      <c r="L168" s="474">
        <v>0.44853742019399695</v>
      </c>
      <c r="M168" s="474">
        <v>0.60041919305337221</v>
      </c>
      <c r="N168" s="474">
        <v>0.63219513842650232</v>
      </c>
      <c r="O168" s="474">
        <v>0.51559703514218069</v>
      </c>
      <c r="P168" s="474">
        <v>0.51757563682249874</v>
      </c>
      <c r="Q168" s="474">
        <v>0.67887211082761878</v>
      </c>
      <c r="R168" s="474">
        <v>0.52673785138374385</v>
      </c>
      <c r="S168" s="474">
        <v>0.40316576257747611</v>
      </c>
      <c r="T168" s="474">
        <v>0.37731736213882461</v>
      </c>
      <c r="U168" s="474">
        <v>0.30546755452312441</v>
      </c>
    </row>
    <row r="169" spans="1:46" x14ac:dyDescent="0.2">
      <c r="A169" s="478" t="s">
        <v>1159</v>
      </c>
      <c r="B169" s="477"/>
      <c r="C169" s="477"/>
      <c r="D169" s="477"/>
      <c r="E169" s="477"/>
      <c r="F169" s="477"/>
      <c r="G169" s="477"/>
      <c r="H169" s="477"/>
      <c r="I169" s="477"/>
      <c r="J169" s="474">
        <v>0.3442164639119335</v>
      </c>
      <c r="K169" s="474">
        <v>0.24688886187523987</v>
      </c>
      <c r="L169" s="474">
        <v>0.2989146411730812</v>
      </c>
      <c r="M169" s="474">
        <v>0.35878490626934728</v>
      </c>
      <c r="N169" s="474">
        <v>0.45233400859339862</v>
      </c>
      <c r="O169" s="474">
        <v>0.37258970697566735</v>
      </c>
      <c r="P169" s="474">
        <v>0.47337928506058907</v>
      </c>
      <c r="Q169" s="474">
        <v>0.61896271739151765</v>
      </c>
      <c r="R169" s="474">
        <v>0.47160778017428984</v>
      </c>
      <c r="S169" s="474">
        <v>0.34451120592363194</v>
      </c>
      <c r="T169" s="474">
        <v>0.28577824616507902</v>
      </c>
      <c r="U169" s="474">
        <v>0.21516971734456558</v>
      </c>
    </row>
    <row r="170" spans="1:46" x14ac:dyDescent="0.2">
      <c r="A170" s="478" t="s">
        <v>1160</v>
      </c>
      <c r="B170" s="477"/>
      <c r="C170" s="477"/>
      <c r="D170" s="477"/>
      <c r="E170" s="477"/>
      <c r="F170" s="477"/>
      <c r="G170" s="477"/>
      <c r="H170" s="477"/>
      <c r="I170" s="477"/>
      <c r="J170" s="474">
        <v>0.17772150711589413</v>
      </c>
      <c r="K170" s="474">
        <v>0.17302084693389042</v>
      </c>
      <c r="L170" s="474">
        <v>0.15944274119854437</v>
      </c>
      <c r="M170" s="474">
        <v>0.20699871827032643</v>
      </c>
      <c r="N170" s="474">
        <v>0.26463780561231037</v>
      </c>
      <c r="O170" s="474">
        <v>0.2715125373691375</v>
      </c>
      <c r="P170" s="474">
        <v>0.30042832770699479</v>
      </c>
      <c r="Q170" s="474">
        <v>0.36647894831864047</v>
      </c>
      <c r="R170" s="474">
        <v>0.44343561468696313</v>
      </c>
      <c r="S170" s="474">
        <v>0.36274877504695713</v>
      </c>
      <c r="T170" s="474">
        <v>0.4403669868481237</v>
      </c>
      <c r="U170" s="474">
        <v>0.38224591558028809</v>
      </c>
    </row>
    <row r="171" spans="1:46" x14ac:dyDescent="0.2">
      <c r="A171" s="478" t="s">
        <v>1161</v>
      </c>
      <c r="B171" s="477"/>
      <c r="C171" s="477"/>
      <c r="D171" s="477"/>
      <c r="E171" s="477"/>
      <c r="F171" s="477"/>
      <c r="G171" s="477"/>
      <c r="H171" s="477"/>
      <c r="I171" s="477"/>
      <c r="J171" s="474">
        <v>7.5048486381651056E-2</v>
      </c>
      <c r="K171" s="474">
        <v>8.6426362122293598E-2</v>
      </c>
      <c r="L171" s="474">
        <v>6.153933412738926E-2</v>
      </c>
      <c r="M171" s="474">
        <v>7.8261367213208574E-2</v>
      </c>
      <c r="N171" s="474">
        <v>8.7654320987654327E-2</v>
      </c>
      <c r="O171" s="474">
        <v>9.45486834993437E-2</v>
      </c>
      <c r="P171" s="474">
        <v>9.1037659010469882E-2</v>
      </c>
      <c r="Q171" s="474">
        <v>9.3547070518398626E-2</v>
      </c>
      <c r="R171" s="474">
        <v>0.11606931172753605</v>
      </c>
      <c r="S171" s="474">
        <v>0.16594132101726028</v>
      </c>
      <c r="T171" s="474">
        <v>0.17715470014388868</v>
      </c>
      <c r="U171" s="474">
        <v>0.10984473075652461</v>
      </c>
    </row>
    <row r="172" spans="1:46" x14ac:dyDescent="0.2">
      <c r="A172" s="478" t="s">
        <v>1162</v>
      </c>
      <c r="B172" s="477"/>
      <c r="C172" s="477"/>
      <c r="D172" s="477"/>
      <c r="E172" s="477"/>
      <c r="F172" s="477"/>
      <c r="G172" s="477"/>
      <c r="H172" s="477"/>
      <c r="I172" s="477"/>
      <c r="J172" s="474">
        <v>0.3567359507313318</v>
      </c>
      <c r="K172" s="474">
        <v>0.28942783045627685</v>
      </c>
      <c r="L172" s="474">
        <v>0.25402255162802484</v>
      </c>
      <c r="M172" s="474">
        <v>0.30535022879267865</v>
      </c>
      <c r="N172" s="474">
        <v>0.36281461784204011</v>
      </c>
      <c r="O172" s="474">
        <v>0.39139193313188708</v>
      </c>
      <c r="P172" s="474">
        <v>0.43563314267556397</v>
      </c>
      <c r="Q172" s="474">
        <v>0.43749237919937772</v>
      </c>
      <c r="R172" s="474">
        <v>0.36397019528804597</v>
      </c>
      <c r="S172" s="474">
        <v>0.46495289148797919</v>
      </c>
      <c r="T172" s="474">
        <v>0.52936122902769356</v>
      </c>
      <c r="U172" s="474">
        <v>0.41369882725375923</v>
      </c>
    </row>
    <row r="173" spans="1:46" x14ac:dyDescent="0.2">
      <c r="A173" s="482" t="s">
        <v>3</v>
      </c>
      <c r="B173" s="483"/>
      <c r="C173" s="483"/>
      <c r="D173" s="483"/>
      <c r="E173" s="483"/>
      <c r="F173" s="483"/>
      <c r="G173" s="483"/>
      <c r="H173" s="483"/>
      <c r="I173" s="483"/>
      <c r="J173" s="484">
        <v>0.39936693815761487</v>
      </c>
      <c r="K173" s="484">
        <v>0.35205435930021622</v>
      </c>
      <c r="L173" s="484">
        <v>0.38634127620662312</v>
      </c>
      <c r="M173" s="484">
        <v>0.48582582453647766</v>
      </c>
      <c r="N173" s="484">
        <v>0.54359362377398723</v>
      </c>
      <c r="O173" s="484">
        <v>0.48634809302467197</v>
      </c>
      <c r="P173" s="484">
        <v>0.52819898334655868</v>
      </c>
      <c r="Q173" s="484">
        <v>0.62600152257854724</v>
      </c>
      <c r="R173" s="484">
        <v>0.54158985659019887</v>
      </c>
      <c r="S173" s="484">
        <v>0.43019285632882381</v>
      </c>
      <c r="T173" s="484">
        <v>0.40228061888537658</v>
      </c>
      <c r="U173" s="484">
        <v>0.33384730331401286</v>
      </c>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row>
    <row r="174" spans="1:46" s="50" customFormat="1" ht="19.5" customHeight="1" x14ac:dyDescent="0.2">
      <c r="A174" s="464"/>
      <c r="B174" s="485"/>
      <c r="C174" s="485"/>
      <c r="D174" s="485"/>
      <c r="E174" s="485"/>
      <c r="F174" s="485"/>
      <c r="G174" s="485"/>
      <c r="H174" s="485"/>
      <c r="I174" s="485"/>
      <c r="J174" s="474"/>
      <c r="K174" s="474"/>
      <c r="L174" s="474"/>
      <c r="M174" s="474"/>
      <c r="N174" s="474"/>
      <c r="O174" s="474"/>
      <c r="P174" s="474"/>
      <c r="Q174" s="474"/>
      <c r="R174" s="474"/>
      <c r="S174" s="474"/>
      <c r="T174" s="474"/>
      <c r="U174" s="474"/>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row>
    <row r="175" spans="1:46" ht="15" x14ac:dyDescent="0.2">
      <c r="A175" s="49" t="str">
        <f>Index!A76</f>
        <v>Table 5j     Hotel Gross Revenue (US$ million), by Hotel Grade, FY2008-FY2019</v>
      </c>
      <c r="B175" s="369"/>
      <c r="C175" s="369"/>
      <c r="D175" s="369"/>
      <c r="E175" s="369"/>
      <c r="F175" s="369"/>
      <c r="G175" s="369"/>
      <c r="H175" s="285"/>
      <c r="I175" s="285"/>
      <c r="J175" s="285"/>
      <c r="K175" s="285"/>
      <c r="L175" s="285"/>
      <c r="M175" s="285"/>
      <c r="N175" s="285"/>
      <c r="O175" s="285"/>
      <c r="P175" s="285"/>
      <c r="Q175" s="285"/>
      <c r="R175" s="285"/>
      <c r="S175" s="285"/>
      <c r="T175" s="285"/>
      <c r="U175" s="285"/>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row>
    <row r="176" spans="1:46" s="52" customFormat="1" ht="24.95" customHeight="1" x14ac:dyDescent="0.25">
      <c r="A176" s="408" t="s">
        <v>1169</v>
      </c>
      <c r="B176" s="287"/>
      <c r="C176" s="287"/>
      <c r="D176" s="287"/>
      <c r="E176" s="287"/>
      <c r="F176" s="287"/>
      <c r="G176" s="287"/>
      <c r="H176" s="287"/>
      <c r="I176" s="287"/>
      <c r="J176" s="287" t="str">
        <f>J$2</f>
        <v>FY08</v>
      </c>
      <c r="K176" s="287" t="str">
        <f t="shared" ref="K176:U176" si="112">K$2</f>
        <v>FY09</v>
      </c>
      <c r="L176" s="287" t="str">
        <f t="shared" si="112"/>
        <v>FY10</v>
      </c>
      <c r="M176" s="287" t="str">
        <f t="shared" si="112"/>
        <v>FY11</v>
      </c>
      <c r="N176" s="287" t="str">
        <f t="shared" si="112"/>
        <v>FY12</v>
      </c>
      <c r="O176" s="287" t="str">
        <f t="shared" si="112"/>
        <v>FY13</v>
      </c>
      <c r="P176" s="287" t="str">
        <f t="shared" si="112"/>
        <v>FY14</v>
      </c>
      <c r="Q176" s="287" t="str">
        <f t="shared" si="112"/>
        <v>FY15</v>
      </c>
      <c r="R176" s="287" t="str">
        <f t="shared" si="112"/>
        <v>FY16</v>
      </c>
      <c r="S176" s="287" t="str">
        <f t="shared" si="112"/>
        <v>FY17</v>
      </c>
      <c r="T176" s="287" t="str">
        <f t="shared" si="112"/>
        <v>FY18</v>
      </c>
      <c r="U176" s="287" t="str">
        <f t="shared" si="112"/>
        <v>FY19</v>
      </c>
      <c r="AH176" s="48"/>
      <c r="AI176" s="48"/>
      <c r="AJ176" s="48"/>
      <c r="AK176" s="48"/>
      <c r="AL176" s="48"/>
      <c r="AM176" s="48"/>
      <c r="AN176" s="48"/>
      <c r="AO176" s="48"/>
      <c r="AP176" s="48"/>
      <c r="AQ176" s="48"/>
      <c r="AR176" s="48"/>
      <c r="AS176" s="48"/>
      <c r="AT176" s="48"/>
    </row>
    <row r="177" spans="1:46" s="48" customFormat="1" ht="25.15" customHeight="1" x14ac:dyDescent="0.25">
      <c r="A177" s="478" t="s">
        <v>1157</v>
      </c>
      <c r="B177" s="465"/>
      <c r="C177" s="465"/>
      <c r="D177" s="465"/>
      <c r="E177" s="465"/>
      <c r="F177" s="465"/>
      <c r="G177" s="465"/>
      <c r="H177" s="465"/>
      <c r="I177" s="465"/>
      <c r="J177" s="486">
        <v>14.061474</v>
      </c>
      <c r="K177" s="486">
        <v>13.589573999999999</v>
      </c>
      <c r="L177" s="486">
        <v>14.014844</v>
      </c>
      <c r="M177" s="486">
        <v>17.994113999999996</v>
      </c>
      <c r="N177" s="486">
        <v>20.552714000000002</v>
      </c>
      <c r="O177" s="486">
        <v>21.600833999999999</v>
      </c>
      <c r="P177" s="486">
        <v>24.277723999999999</v>
      </c>
      <c r="Q177" s="486">
        <v>26.823203999999997</v>
      </c>
      <c r="R177" s="486">
        <v>27.626654000000002</v>
      </c>
      <c r="S177" s="486">
        <v>24.330574000000002</v>
      </c>
      <c r="T177" s="486">
        <v>22.292883999999997</v>
      </c>
      <c r="U177" s="486">
        <v>17.597604</v>
      </c>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row>
    <row r="178" spans="1:46" x14ac:dyDescent="0.2">
      <c r="A178" s="478" t="s">
        <v>1158</v>
      </c>
      <c r="B178" s="487"/>
      <c r="C178" s="487"/>
      <c r="D178" s="487"/>
      <c r="E178" s="487"/>
      <c r="F178" s="487"/>
      <c r="G178" s="487"/>
      <c r="H178" s="487"/>
      <c r="I178" s="487"/>
      <c r="J178" s="486">
        <v>4.126824</v>
      </c>
      <c r="K178" s="486">
        <v>3.988664</v>
      </c>
      <c r="L178" s="486">
        <v>4.3636140000000001</v>
      </c>
      <c r="M178" s="486">
        <v>6.1404240000000003</v>
      </c>
      <c r="N178" s="486">
        <v>7.4363840000000003</v>
      </c>
      <c r="O178" s="486">
        <v>7.9627039999999996</v>
      </c>
      <c r="P178" s="486">
        <v>8.6330439999999999</v>
      </c>
      <c r="Q178" s="486">
        <v>12.316044</v>
      </c>
      <c r="R178" s="486">
        <v>11.738834000000001</v>
      </c>
      <c r="S178" s="486">
        <v>10.867474000000001</v>
      </c>
      <c r="T178" s="486">
        <v>9.6527639999999995</v>
      </c>
      <c r="U178" s="486">
        <v>8.6200840000000003</v>
      </c>
    </row>
    <row r="179" spans="1:46" x14ac:dyDescent="0.2">
      <c r="A179" s="478" t="s">
        <v>1159</v>
      </c>
      <c r="B179" s="487"/>
      <c r="C179" s="487"/>
      <c r="D179" s="487"/>
      <c r="E179" s="487"/>
      <c r="F179" s="487"/>
      <c r="G179" s="487"/>
      <c r="H179" s="487"/>
      <c r="I179" s="487"/>
      <c r="J179" s="486">
        <v>2.5276320000000001</v>
      </c>
      <c r="K179" s="486">
        <v>2.0760420000000002</v>
      </c>
      <c r="L179" s="486">
        <v>2.2832319999999999</v>
      </c>
      <c r="M179" s="486">
        <v>2.6584719999999997</v>
      </c>
      <c r="N179" s="486">
        <v>3.768732</v>
      </c>
      <c r="O179" s="486">
        <v>4.2944619999999993</v>
      </c>
      <c r="P179" s="486">
        <v>4.8672219999999999</v>
      </c>
      <c r="Q179" s="486">
        <v>7.119332</v>
      </c>
      <c r="R179" s="486">
        <v>6.295782</v>
      </c>
      <c r="S179" s="486">
        <v>5.034287</v>
      </c>
      <c r="T179" s="486">
        <v>4.4791070000000008</v>
      </c>
      <c r="U179" s="486">
        <v>3.285822</v>
      </c>
    </row>
    <row r="180" spans="1:46" x14ac:dyDescent="0.2">
      <c r="A180" s="478" t="s">
        <v>1160</v>
      </c>
      <c r="B180" s="487"/>
      <c r="C180" s="487"/>
      <c r="D180" s="487"/>
      <c r="E180" s="487"/>
      <c r="F180" s="487"/>
      <c r="G180" s="487"/>
      <c r="H180" s="487"/>
      <c r="I180" s="487"/>
      <c r="J180" s="486">
        <v>0.43817</v>
      </c>
      <c r="K180" s="486">
        <v>0.36592000000000002</v>
      </c>
      <c r="L180" s="486">
        <v>0.34666999999999998</v>
      </c>
      <c r="M180" s="486">
        <v>0.47577999999999998</v>
      </c>
      <c r="N180" s="486">
        <v>0.54325999999999997</v>
      </c>
      <c r="O180" s="486">
        <v>0.7593399999999999</v>
      </c>
      <c r="P180" s="486">
        <v>0.91467000000000009</v>
      </c>
      <c r="Q180" s="486">
        <v>1.0539100000000001</v>
      </c>
      <c r="R180" s="486">
        <v>1.07409</v>
      </c>
      <c r="S180" s="486">
        <v>0.85441</v>
      </c>
      <c r="T180" s="486">
        <v>0.8307000000000001</v>
      </c>
      <c r="U180" s="486">
        <v>0.55933999999999995</v>
      </c>
    </row>
    <row r="181" spans="1:46" x14ac:dyDescent="0.2">
      <c r="A181" s="478" t="s">
        <v>1161</v>
      </c>
      <c r="B181" s="487"/>
      <c r="C181" s="487"/>
      <c r="D181" s="487"/>
      <c r="E181" s="487"/>
      <c r="F181" s="487"/>
      <c r="G181" s="487"/>
      <c r="H181" s="487"/>
      <c r="I181" s="487"/>
      <c r="J181" s="486">
        <v>6.4570000000000002E-2</v>
      </c>
      <c r="K181" s="486">
        <v>5.8220000000000008E-2</v>
      </c>
      <c r="L181" s="486">
        <v>3.7309999999999996E-2</v>
      </c>
      <c r="M181" s="486">
        <v>4.6419999999999996E-2</v>
      </c>
      <c r="N181" s="486">
        <v>3.5239999999999994E-2</v>
      </c>
      <c r="O181" s="486">
        <v>2.4709999999999999E-2</v>
      </c>
      <c r="P181" s="486">
        <v>4.2354999999999997E-2</v>
      </c>
      <c r="Q181" s="486">
        <v>6.7945000000000005E-2</v>
      </c>
      <c r="R181" s="486">
        <v>7.4279999999999999E-2</v>
      </c>
      <c r="S181" s="486">
        <v>5.5919999999999997E-2</v>
      </c>
      <c r="T181" s="486">
        <v>4.4979999999999999E-2</v>
      </c>
      <c r="U181" s="486">
        <v>6.3214999999999993E-2</v>
      </c>
    </row>
    <row r="182" spans="1:46" x14ac:dyDescent="0.2">
      <c r="A182" s="478" t="s">
        <v>1162</v>
      </c>
      <c r="B182" s="487"/>
      <c r="C182" s="487"/>
      <c r="D182" s="487"/>
      <c r="E182" s="487"/>
      <c r="F182" s="487"/>
      <c r="G182" s="487"/>
      <c r="H182" s="487"/>
      <c r="I182" s="487"/>
      <c r="J182" s="486">
        <v>2.0960999999999999</v>
      </c>
      <c r="K182" s="486">
        <v>2.0890200000000001</v>
      </c>
      <c r="L182" s="486">
        <v>2.0910399999999996</v>
      </c>
      <c r="M182" s="486">
        <v>2.74098</v>
      </c>
      <c r="N182" s="486">
        <v>2.5104899999999999</v>
      </c>
      <c r="O182" s="486">
        <v>2.6033399999999998</v>
      </c>
      <c r="P182" s="486">
        <v>2.8165100000000001</v>
      </c>
      <c r="Q182" s="486">
        <v>2.6979099999999998</v>
      </c>
      <c r="R182" s="486">
        <v>2.6437400000000002</v>
      </c>
      <c r="S182" s="486">
        <v>3.3165100000000001</v>
      </c>
      <c r="T182" s="486">
        <v>3.0093299999999998</v>
      </c>
      <c r="U182" s="486">
        <v>3.13422</v>
      </c>
    </row>
    <row r="183" spans="1:46" x14ac:dyDescent="0.2">
      <c r="A183" s="478" t="s">
        <v>2</v>
      </c>
      <c r="B183" s="487"/>
      <c r="C183" s="487"/>
      <c r="D183" s="487"/>
      <c r="E183" s="487"/>
      <c r="F183" s="487"/>
      <c r="G183" s="487"/>
      <c r="H183" s="487"/>
      <c r="I183" s="487"/>
      <c r="J183" s="486">
        <v>3.9999999999999998E-6</v>
      </c>
      <c r="K183" s="486">
        <v>3.9999999999999998E-6</v>
      </c>
      <c r="L183" s="486">
        <v>7.4139999999999996E-3</v>
      </c>
      <c r="M183" s="486">
        <v>1.7004000000000005E-2</v>
      </c>
      <c r="N183" s="486">
        <v>2.5003999999999998E-2</v>
      </c>
      <c r="O183" s="486">
        <v>1.1873999999999997E-2</v>
      </c>
      <c r="P183" s="486">
        <v>3.9999999999999998E-6</v>
      </c>
      <c r="Q183" s="486">
        <v>3.9999999999999998E-6</v>
      </c>
      <c r="R183" s="486">
        <v>3.9999999999999998E-6</v>
      </c>
      <c r="S183" s="486">
        <v>3.9999999999999998E-6</v>
      </c>
      <c r="T183" s="486">
        <v>5.6593999999999998E-2</v>
      </c>
      <c r="U183" s="486">
        <v>2.5953999999999998E-2</v>
      </c>
    </row>
    <row r="184" spans="1:46" x14ac:dyDescent="0.2">
      <c r="A184" s="482" t="s">
        <v>3</v>
      </c>
      <c r="B184" s="488"/>
      <c r="C184" s="488"/>
      <c r="D184" s="488"/>
      <c r="E184" s="488"/>
      <c r="F184" s="488"/>
      <c r="G184" s="488"/>
      <c r="H184" s="488"/>
      <c r="I184" s="488"/>
      <c r="J184" s="489">
        <v>23.314774</v>
      </c>
      <c r="K184" s="489">
        <v>22.167444</v>
      </c>
      <c r="L184" s="489">
        <v>23.144124000000001</v>
      </c>
      <c r="M184" s="489">
        <v>30.073194000000001</v>
      </c>
      <c r="N184" s="489">
        <v>34.871824000000004</v>
      </c>
      <c r="O184" s="489">
        <v>37.257263999999992</v>
      </c>
      <c r="P184" s="489">
        <v>41.551529000000002</v>
      </c>
      <c r="Q184" s="489">
        <v>50.078348999999996</v>
      </c>
      <c r="R184" s="489">
        <v>49.453384</v>
      </c>
      <c r="S184" s="489">
        <v>44.459178999999999</v>
      </c>
      <c r="T184" s="489">
        <v>40.366358999999996</v>
      </c>
      <c r="U184" s="489">
        <v>33.286239000000002</v>
      </c>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row>
    <row r="185" spans="1:46" s="50" customFormat="1" ht="19.5" customHeight="1" x14ac:dyDescent="0.2">
      <c r="A185" s="464"/>
      <c r="B185" s="485"/>
      <c r="C185" s="485"/>
      <c r="D185" s="485"/>
      <c r="E185" s="485"/>
      <c r="F185" s="485"/>
      <c r="G185" s="485"/>
      <c r="H185" s="485"/>
      <c r="I185" s="485"/>
      <c r="J185" s="499"/>
      <c r="K185" s="499"/>
      <c r="L185" s="499"/>
      <c r="M185" s="499"/>
      <c r="N185" s="499"/>
      <c r="O185" s="499"/>
      <c r="P185" s="499"/>
      <c r="Q185" s="499"/>
      <c r="R185" s="499"/>
      <c r="S185" s="499"/>
      <c r="T185" s="499"/>
      <c r="U185" s="499"/>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row>
    <row r="186" spans="1:46" ht="15" x14ac:dyDescent="0.2">
      <c r="A186" s="49" t="str">
        <f>Index!A77</f>
        <v>Table 5k    Hotel Average room rates, by Hotel Grade, FY2008-FY2019</v>
      </c>
      <c r="B186" s="369"/>
      <c r="C186" s="369"/>
      <c r="D186" s="369"/>
      <c r="E186" s="369"/>
      <c r="F186" s="369"/>
      <c r="G186" s="369"/>
      <c r="H186" s="285"/>
      <c r="I186" s="285"/>
      <c r="J186" s="285"/>
      <c r="K186" s="285"/>
      <c r="L186" s="285"/>
      <c r="M186" s="285"/>
      <c r="N186" s="285"/>
      <c r="O186" s="285"/>
      <c r="P186" s="285"/>
      <c r="Q186" s="285"/>
      <c r="R186" s="285"/>
      <c r="S186" s="285"/>
      <c r="T186" s="285"/>
      <c r="U186" s="285"/>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row>
    <row r="187" spans="1:46" s="52" customFormat="1" ht="24.95" customHeight="1" x14ac:dyDescent="0.25">
      <c r="A187" s="408" t="s">
        <v>1167</v>
      </c>
      <c r="B187" s="287"/>
      <c r="C187" s="287"/>
      <c r="D187" s="287"/>
      <c r="E187" s="287"/>
      <c r="F187" s="287"/>
      <c r="G187" s="287"/>
      <c r="H187" s="287"/>
      <c r="I187" s="287"/>
      <c r="J187" s="287" t="str">
        <f>J$2</f>
        <v>FY08</v>
      </c>
      <c r="K187" s="287" t="str">
        <f t="shared" ref="K187:U187" si="113">K$2</f>
        <v>FY09</v>
      </c>
      <c r="L187" s="287" t="str">
        <f t="shared" si="113"/>
        <v>FY10</v>
      </c>
      <c r="M187" s="287" t="str">
        <f t="shared" si="113"/>
        <v>FY11</v>
      </c>
      <c r="N187" s="287" t="str">
        <f t="shared" si="113"/>
        <v>FY12</v>
      </c>
      <c r="O187" s="287" t="str">
        <f t="shared" si="113"/>
        <v>FY13</v>
      </c>
      <c r="P187" s="287" t="str">
        <f t="shared" si="113"/>
        <v>FY14</v>
      </c>
      <c r="Q187" s="287" t="str">
        <f t="shared" si="113"/>
        <v>FY15</v>
      </c>
      <c r="R187" s="287" t="str">
        <f t="shared" si="113"/>
        <v>FY16</v>
      </c>
      <c r="S187" s="287" t="str">
        <f t="shared" si="113"/>
        <v>FY17</v>
      </c>
      <c r="T187" s="287" t="str">
        <f t="shared" si="113"/>
        <v>FY18</v>
      </c>
      <c r="U187" s="287" t="str">
        <f t="shared" si="113"/>
        <v>FY19</v>
      </c>
      <c r="AH187" s="48"/>
      <c r="AI187" s="48"/>
      <c r="AJ187" s="48"/>
      <c r="AK187" s="48"/>
      <c r="AL187" s="48"/>
      <c r="AM187" s="48"/>
      <c r="AN187" s="48"/>
      <c r="AO187" s="48"/>
      <c r="AP187" s="48"/>
      <c r="AQ187" s="48"/>
      <c r="AR187" s="48"/>
      <c r="AS187" s="48"/>
      <c r="AT187" s="48"/>
    </row>
    <row r="188" spans="1:46" s="48" customFormat="1" ht="25.15" customHeight="1" x14ac:dyDescent="0.25">
      <c r="A188" s="478" t="s">
        <v>1157</v>
      </c>
      <c r="B188" s="465"/>
      <c r="C188" s="465"/>
      <c r="D188" s="465"/>
      <c r="E188" s="465"/>
      <c r="F188" s="465"/>
      <c r="G188" s="465"/>
      <c r="H188" s="465"/>
      <c r="I188" s="465"/>
      <c r="J188" s="490">
        <v>180.56080982750501</v>
      </c>
      <c r="K188" s="490">
        <v>189.33868862864088</v>
      </c>
      <c r="L188" s="490">
        <v>192.88399611582187</v>
      </c>
      <c r="M188" s="490">
        <v>194.58705933242013</v>
      </c>
      <c r="N188" s="490">
        <v>206.82207599805452</v>
      </c>
      <c r="O188" s="490">
        <v>223.95759024485773</v>
      </c>
      <c r="P188" s="490">
        <v>238.24398637045113</v>
      </c>
      <c r="Q188" s="490">
        <v>271.47290057855116</v>
      </c>
      <c r="R188" s="490">
        <v>286.22395330900554</v>
      </c>
      <c r="S188" s="490">
        <v>288.826382467965</v>
      </c>
      <c r="T188" s="490">
        <v>280.18455350970896</v>
      </c>
      <c r="U188" s="490">
        <v>247.69852361588994</v>
      </c>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row>
    <row r="189" spans="1:46" x14ac:dyDescent="0.2">
      <c r="A189" s="478" t="s">
        <v>1158</v>
      </c>
      <c r="B189" s="468"/>
      <c r="C189" s="468"/>
      <c r="D189" s="468"/>
      <c r="E189" s="468"/>
      <c r="F189" s="468"/>
      <c r="G189" s="468"/>
      <c r="H189" s="468"/>
      <c r="I189" s="468"/>
      <c r="J189" s="490">
        <v>85.955602869706084</v>
      </c>
      <c r="K189" s="490">
        <v>82.716136316504986</v>
      </c>
      <c r="L189" s="490">
        <v>72.353742273644258</v>
      </c>
      <c r="M189" s="490">
        <v>76.554344844782449</v>
      </c>
      <c r="N189" s="490">
        <v>85.131563984659721</v>
      </c>
      <c r="O189" s="490">
        <v>102.87952798294536</v>
      </c>
      <c r="P189" s="490">
        <v>90.636161190791427</v>
      </c>
      <c r="Q189" s="490">
        <v>84.832413866749846</v>
      </c>
      <c r="R189" s="490">
        <v>97.127535992056934</v>
      </c>
      <c r="S189" s="490">
        <v>106.62632973214579</v>
      </c>
      <c r="T189" s="490">
        <v>97.076662457677315</v>
      </c>
      <c r="U189" s="490">
        <v>108.89138477949641</v>
      </c>
    </row>
    <row r="190" spans="1:46" x14ac:dyDescent="0.2">
      <c r="A190" s="478" t="s">
        <v>1159</v>
      </c>
      <c r="B190" s="468"/>
      <c r="C190" s="468"/>
      <c r="D190" s="468"/>
      <c r="E190" s="468"/>
      <c r="F190" s="468"/>
      <c r="G190" s="468"/>
      <c r="H190" s="468"/>
      <c r="I190" s="468"/>
      <c r="J190" s="490">
        <v>50.139269577483411</v>
      </c>
      <c r="K190" s="490">
        <v>60.128654180343702</v>
      </c>
      <c r="L190" s="490">
        <v>53.892179386309984</v>
      </c>
      <c r="M190" s="490">
        <v>50.288469460675103</v>
      </c>
      <c r="N190" s="490">
        <v>56.386255278119506</v>
      </c>
      <c r="O190" s="490">
        <v>74.585407178695476</v>
      </c>
      <c r="P190" s="490">
        <v>63.770623730738166</v>
      </c>
      <c r="Q190" s="490">
        <v>66.729924379405432</v>
      </c>
      <c r="R190" s="490">
        <v>64.558880229696484</v>
      </c>
      <c r="S190" s="490">
        <v>61.485805983213353</v>
      </c>
      <c r="T190" s="490">
        <v>64.775342861963438</v>
      </c>
      <c r="U190" s="490">
        <v>66.357155198528005</v>
      </c>
    </row>
    <row r="191" spans="1:46" x14ac:dyDescent="0.2">
      <c r="A191" s="478" t="s">
        <v>1160</v>
      </c>
      <c r="B191" s="468"/>
      <c r="C191" s="468"/>
      <c r="D191" s="468"/>
      <c r="E191" s="468"/>
      <c r="F191" s="468"/>
      <c r="G191" s="468"/>
      <c r="H191" s="468"/>
      <c r="I191" s="468"/>
      <c r="J191" s="490">
        <v>30.603212789073414</v>
      </c>
      <c r="K191" s="490">
        <v>27.613130423846062</v>
      </c>
      <c r="L191" s="490">
        <v>26.452140737600679</v>
      </c>
      <c r="M191" s="490">
        <v>25.817074641263716</v>
      </c>
      <c r="N191" s="490">
        <v>22.795188586880506</v>
      </c>
      <c r="O191" s="490">
        <v>31.523871027261404</v>
      </c>
      <c r="P191" s="490">
        <v>33.154231861294029</v>
      </c>
      <c r="Q191" s="490">
        <v>30.379694677599858</v>
      </c>
      <c r="R191" s="490">
        <v>31.10649526169292</v>
      </c>
      <c r="S191" s="490">
        <v>31.929950587551389</v>
      </c>
      <c r="T191" s="490">
        <v>26.594219653179199</v>
      </c>
      <c r="U191" s="490">
        <v>22.809515178975982</v>
      </c>
    </row>
    <row r="192" spans="1:46" x14ac:dyDescent="0.2">
      <c r="A192" s="478" t="s">
        <v>1161</v>
      </c>
      <c r="B192" s="468"/>
      <c r="C192" s="468"/>
      <c r="D192" s="468"/>
      <c r="E192" s="468"/>
      <c r="F192" s="468"/>
      <c r="G192" s="468"/>
      <c r="H192" s="468"/>
      <c r="I192" s="468"/>
      <c r="J192" s="490">
        <v>108.82584269662921</v>
      </c>
      <c r="K192" s="490">
        <v>72.123881624225746</v>
      </c>
      <c r="L192" s="490">
        <v>61.896774193548374</v>
      </c>
      <c r="M192" s="490">
        <v>50.917733089579521</v>
      </c>
      <c r="N192" s="490">
        <v>27.072983354673489</v>
      </c>
      <c r="O192" s="490">
        <v>18.161698652511227</v>
      </c>
      <c r="P192" s="490">
        <v>31.004066693777958</v>
      </c>
      <c r="Q192" s="490">
        <v>50.271237730700001</v>
      </c>
      <c r="R192" s="490">
        <v>59.37122557726466</v>
      </c>
      <c r="S192" s="490">
        <v>44.895628902765388</v>
      </c>
      <c r="T192" s="490">
        <v>30.165424739195235</v>
      </c>
      <c r="U192" s="490">
        <v>95.060150375939827</v>
      </c>
    </row>
    <row r="193" spans="1:46" x14ac:dyDescent="0.2">
      <c r="A193" s="478" t="s">
        <v>1162</v>
      </c>
      <c r="B193" s="468"/>
      <c r="C193" s="468"/>
      <c r="D193" s="468"/>
      <c r="E193" s="468"/>
      <c r="F193" s="468"/>
      <c r="G193" s="468"/>
      <c r="H193" s="468"/>
      <c r="I193" s="468"/>
      <c r="J193" s="490">
        <v>542.7967198964177</v>
      </c>
      <c r="K193" s="490">
        <v>658.07420371018554</v>
      </c>
      <c r="L193" s="490">
        <v>782.18453865336653</v>
      </c>
      <c r="M193" s="490">
        <v>677.06381226842325</v>
      </c>
      <c r="N193" s="490">
        <v>574.99452856597532</v>
      </c>
      <c r="O193" s="490">
        <v>449.97234492029958</v>
      </c>
      <c r="P193" s="490">
        <v>385.20765899247783</v>
      </c>
      <c r="Q193" s="490">
        <v>379.14287409630271</v>
      </c>
      <c r="R193" s="490">
        <v>499.08044048243323</v>
      </c>
      <c r="S193" s="490">
        <v>521.41828980697005</v>
      </c>
      <c r="T193" s="490">
        <v>430.93031026252993</v>
      </c>
      <c r="U193" s="490">
        <v>545.08173913043481</v>
      </c>
    </row>
    <row r="194" spans="1:46" x14ac:dyDescent="0.2">
      <c r="A194" s="482" t="s">
        <v>3</v>
      </c>
      <c r="B194" s="491"/>
      <c r="C194" s="491"/>
      <c r="D194" s="491"/>
      <c r="E194" s="491"/>
      <c r="F194" s="491"/>
      <c r="G194" s="491"/>
      <c r="H194" s="491"/>
      <c r="I194" s="491"/>
      <c r="J194" s="492">
        <v>119.51833703090871</v>
      </c>
      <c r="K194" s="492">
        <v>129.06433000494891</v>
      </c>
      <c r="L194" s="492">
        <v>120.72010918859085</v>
      </c>
      <c r="M194" s="492">
        <v>120.8066067674509</v>
      </c>
      <c r="N194" s="492">
        <v>123.19442292066562</v>
      </c>
      <c r="O194" s="492">
        <v>141.84567576656818</v>
      </c>
      <c r="P194" s="492">
        <v>134.14874052975949</v>
      </c>
      <c r="Q194" s="492">
        <v>127.1558334771329</v>
      </c>
      <c r="R194" s="492">
        <v>138.92223821013107</v>
      </c>
      <c r="S194" s="492">
        <v>147.01974408671293</v>
      </c>
      <c r="T194" s="492">
        <v>140.22994760154012</v>
      </c>
      <c r="U194" s="492">
        <v>144.30797996098173</v>
      </c>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row>
    <row r="195" spans="1:46" s="50" customFormat="1" ht="19.5" customHeight="1" x14ac:dyDescent="0.2">
      <c r="A195" s="464"/>
      <c r="B195" s="485"/>
      <c r="C195" s="485"/>
      <c r="D195" s="485"/>
      <c r="E195" s="485"/>
      <c r="F195" s="485"/>
      <c r="G195" s="485"/>
      <c r="H195" s="485"/>
      <c r="I195" s="485"/>
      <c r="J195" s="474"/>
      <c r="K195" s="474"/>
      <c r="L195" s="474"/>
      <c r="M195" s="474"/>
      <c r="N195" s="474"/>
      <c r="O195" s="474"/>
      <c r="P195" s="474"/>
      <c r="Q195" s="474"/>
      <c r="R195" s="474"/>
      <c r="S195" s="474"/>
      <c r="T195" s="474"/>
      <c r="U195" s="474"/>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row>
    <row r="196" spans="1:46" ht="15" x14ac:dyDescent="0.2">
      <c r="A196" s="49" t="str">
        <f>Index!A78</f>
        <v>Table 5l     Number of Available Rooms, FY2008-FY2019</v>
      </c>
      <c r="B196" s="369"/>
      <c r="C196" s="369"/>
      <c r="D196" s="369"/>
      <c r="E196" s="369"/>
      <c r="F196" s="369"/>
      <c r="G196" s="369"/>
      <c r="H196" s="285"/>
      <c r="I196" s="285"/>
      <c r="J196" s="285"/>
      <c r="K196" s="285"/>
      <c r="L196" s="285"/>
      <c r="M196" s="285"/>
      <c r="N196" s="285"/>
      <c r="O196" s="285"/>
      <c r="P196" s="285"/>
      <c r="Q196" s="285"/>
      <c r="R196" s="285"/>
      <c r="S196" s="285"/>
      <c r="T196" s="285"/>
      <c r="U196" s="285"/>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row>
    <row r="197" spans="1:46" s="52" customFormat="1" ht="24.95" customHeight="1" x14ac:dyDescent="0.25">
      <c r="A197" s="408" t="s">
        <v>1371</v>
      </c>
      <c r="B197" s="287"/>
      <c r="C197" s="287"/>
      <c r="D197" s="287"/>
      <c r="E197" s="287"/>
      <c r="F197" s="287"/>
      <c r="G197" s="287"/>
      <c r="H197" s="287"/>
      <c r="I197" s="287"/>
      <c r="J197" s="287" t="str">
        <f>J$2</f>
        <v>FY08</v>
      </c>
      <c r="K197" s="287" t="str">
        <f t="shared" ref="K197:U197" si="114">K$2</f>
        <v>FY09</v>
      </c>
      <c r="L197" s="287" t="str">
        <f t="shared" si="114"/>
        <v>FY10</v>
      </c>
      <c r="M197" s="287" t="str">
        <f t="shared" si="114"/>
        <v>FY11</v>
      </c>
      <c r="N197" s="287" t="str">
        <f t="shared" si="114"/>
        <v>FY12</v>
      </c>
      <c r="O197" s="287" t="str">
        <f t="shared" si="114"/>
        <v>FY13</v>
      </c>
      <c r="P197" s="287" t="str">
        <f t="shared" si="114"/>
        <v>FY14</v>
      </c>
      <c r="Q197" s="287" t="str">
        <f t="shared" si="114"/>
        <v>FY15</v>
      </c>
      <c r="R197" s="287" t="str">
        <f t="shared" si="114"/>
        <v>FY16</v>
      </c>
      <c r="S197" s="287" t="str">
        <f t="shared" si="114"/>
        <v>FY17</v>
      </c>
      <c r="T197" s="287" t="str">
        <f t="shared" si="114"/>
        <v>FY18</v>
      </c>
      <c r="U197" s="287" t="str">
        <f t="shared" si="114"/>
        <v>FY19</v>
      </c>
      <c r="AH197" s="48"/>
      <c r="AI197" s="48"/>
      <c r="AJ197" s="48"/>
      <c r="AK197" s="48"/>
      <c r="AL197" s="48"/>
      <c r="AM197" s="48"/>
      <c r="AN197" s="48"/>
      <c r="AO197" s="48"/>
      <c r="AP197" s="48"/>
      <c r="AQ197" s="48"/>
      <c r="AR197" s="48"/>
      <c r="AS197" s="48"/>
      <c r="AT197" s="48"/>
    </row>
    <row r="198" spans="1:46" s="48" customFormat="1" ht="25.15" customHeight="1" x14ac:dyDescent="0.25">
      <c r="A198" s="478" t="s">
        <v>1157</v>
      </c>
      <c r="B198" s="465"/>
      <c r="C198" s="465"/>
      <c r="D198" s="465"/>
      <c r="E198" s="465"/>
      <c r="F198" s="465"/>
      <c r="G198" s="465"/>
      <c r="H198" s="465"/>
      <c r="I198" s="465"/>
      <c r="J198" s="473">
        <v>322.00000000000006</v>
      </c>
      <c r="K198" s="473">
        <v>322</v>
      </c>
      <c r="L198" s="473">
        <v>322</v>
      </c>
      <c r="M198" s="473">
        <v>322</v>
      </c>
      <c r="N198" s="473">
        <v>322.00000000000006</v>
      </c>
      <c r="O198" s="473">
        <v>322</v>
      </c>
      <c r="P198" s="473">
        <v>322</v>
      </c>
      <c r="Q198" s="473">
        <v>322</v>
      </c>
      <c r="R198" s="473">
        <v>322.88461538461547</v>
      </c>
      <c r="S198" s="473">
        <v>322</v>
      </c>
      <c r="T198" s="473">
        <v>322</v>
      </c>
      <c r="U198" s="473">
        <v>322</v>
      </c>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row>
    <row r="199" spans="1:46" x14ac:dyDescent="0.2">
      <c r="A199" s="478" t="s">
        <v>1158</v>
      </c>
      <c r="B199" s="468"/>
      <c r="C199" s="468"/>
      <c r="D199" s="468"/>
      <c r="E199" s="468"/>
      <c r="F199" s="468"/>
      <c r="G199" s="468"/>
      <c r="H199" s="468"/>
      <c r="I199" s="468"/>
      <c r="J199" s="473">
        <v>341.13150979455327</v>
      </c>
      <c r="K199" s="473">
        <v>366</v>
      </c>
      <c r="L199" s="473">
        <v>368.38461538461536</v>
      </c>
      <c r="M199" s="473">
        <v>366</v>
      </c>
      <c r="N199" s="473">
        <v>377.51946966077401</v>
      </c>
      <c r="O199" s="473">
        <v>411.45652173913038</v>
      </c>
      <c r="P199" s="473">
        <v>504</v>
      </c>
      <c r="Q199" s="473">
        <v>585.83486622073576</v>
      </c>
      <c r="R199" s="473">
        <v>628.72838031533684</v>
      </c>
      <c r="S199" s="473">
        <v>692.52747252747258</v>
      </c>
      <c r="T199" s="473">
        <v>722</v>
      </c>
      <c r="U199" s="473">
        <v>709.97124276689499</v>
      </c>
    </row>
    <row r="200" spans="1:46" x14ac:dyDescent="0.2">
      <c r="A200" s="478" t="s">
        <v>1159</v>
      </c>
      <c r="B200" s="468"/>
      <c r="C200" s="468"/>
      <c r="D200" s="468"/>
      <c r="E200" s="468"/>
      <c r="F200" s="468"/>
      <c r="G200" s="468"/>
      <c r="H200" s="468"/>
      <c r="I200" s="468"/>
      <c r="J200" s="473">
        <v>400.15465241280458</v>
      </c>
      <c r="K200" s="473">
        <v>383.11314500716674</v>
      </c>
      <c r="L200" s="473">
        <v>388.32530193236715</v>
      </c>
      <c r="M200" s="473">
        <v>403.76870388066044</v>
      </c>
      <c r="N200" s="473">
        <v>403.77078356426182</v>
      </c>
      <c r="O200" s="473">
        <v>423.38591535276316</v>
      </c>
      <c r="P200" s="473">
        <v>441.79058966395922</v>
      </c>
      <c r="Q200" s="473">
        <v>472.36253782449432</v>
      </c>
      <c r="R200" s="473">
        <v>566.66620879120876</v>
      </c>
      <c r="S200" s="473">
        <v>651.16175877262833</v>
      </c>
      <c r="T200" s="473">
        <v>662.92816000424693</v>
      </c>
      <c r="U200" s="473">
        <v>630.56792482879439</v>
      </c>
    </row>
    <row r="201" spans="1:46" x14ac:dyDescent="0.2">
      <c r="A201" s="478" t="s">
        <v>1160</v>
      </c>
      <c r="B201" s="468"/>
      <c r="C201" s="468"/>
      <c r="D201" s="468"/>
      <c r="E201" s="468"/>
      <c r="F201" s="468"/>
      <c r="G201" s="468"/>
      <c r="H201" s="468"/>
      <c r="I201" s="468"/>
      <c r="J201" s="473">
        <v>220.12950907787865</v>
      </c>
      <c r="K201" s="473">
        <v>209.92236489356054</v>
      </c>
      <c r="L201" s="473">
        <v>225.15610434251738</v>
      </c>
      <c r="M201" s="473">
        <v>244.01314168922866</v>
      </c>
      <c r="N201" s="473">
        <v>245.98336717630195</v>
      </c>
      <c r="O201" s="473">
        <v>243.13976217019695</v>
      </c>
      <c r="P201" s="473">
        <v>251.59761971120668</v>
      </c>
      <c r="Q201" s="473">
        <v>259.53075662260443</v>
      </c>
      <c r="R201" s="473">
        <v>213.31680004777832</v>
      </c>
      <c r="S201" s="473">
        <v>201.91190277114191</v>
      </c>
      <c r="T201" s="473">
        <v>194.39348423315818</v>
      </c>
      <c r="U201" s="473">
        <v>175.89074958857569</v>
      </c>
    </row>
    <row r="202" spans="1:46" x14ac:dyDescent="0.2">
      <c r="A202" s="478" t="s">
        <v>1161</v>
      </c>
      <c r="B202" s="468"/>
      <c r="C202" s="468"/>
      <c r="D202" s="468"/>
      <c r="E202" s="468"/>
      <c r="F202" s="468"/>
      <c r="G202" s="468"/>
      <c r="H202" s="468"/>
      <c r="I202" s="468"/>
      <c r="J202" s="473">
        <v>21.621267319636885</v>
      </c>
      <c r="K202" s="473">
        <v>25.608925917078089</v>
      </c>
      <c r="L202" s="473">
        <v>26.868315018315016</v>
      </c>
      <c r="M202" s="473">
        <v>31.958426235600143</v>
      </c>
      <c r="N202" s="473">
        <v>40.582268275203056</v>
      </c>
      <c r="O202" s="473">
        <v>39.474950894516112</v>
      </c>
      <c r="P202" s="473">
        <v>41.120782237086587</v>
      </c>
      <c r="Q202" s="473">
        <v>39.619042973934278</v>
      </c>
      <c r="R202" s="473">
        <v>29.521709268991881</v>
      </c>
      <c r="S202" s="473">
        <v>20.575678850135372</v>
      </c>
      <c r="T202" s="473">
        <v>23.086124382863517</v>
      </c>
      <c r="U202" s="473">
        <v>16.583395710569622</v>
      </c>
    </row>
    <row r="203" spans="1:46" x14ac:dyDescent="0.2">
      <c r="A203" s="478" t="s">
        <v>1162</v>
      </c>
      <c r="B203" s="468"/>
      <c r="C203" s="468"/>
      <c r="D203" s="468"/>
      <c r="E203" s="468"/>
      <c r="F203" s="468"/>
      <c r="G203" s="468"/>
      <c r="H203" s="468"/>
      <c r="I203" s="468"/>
      <c r="J203" s="473">
        <v>29.590838509316772</v>
      </c>
      <c r="K203" s="473">
        <v>30.06661557041992</v>
      </c>
      <c r="L203" s="473">
        <v>28.856774566013701</v>
      </c>
      <c r="M203" s="473">
        <v>36.372726548813503</v>
      </c>
      <c r="N203" s="473">
        <v>32.868490205446726</v>
      </c>
      <c r="O203" s="473">
        <v>40.500220311089876</v>
      </c>
      <c r="P203" s="473">
        <v>46.003743961352654</v>
      </c>
      <c r="Q203" s="473">
        <v>44.595209560970432</v>
      </c>
      <c r="R203" s="473">
        <v>39.858815097945531</v>
      </c>
      <c r="S203" s="473">
        <v>37.47363234591495</v>
      </c>
      <c r="T203" s="473">
        <v>36.16161344693954</v>
      </c>
      <c r="U203" s="473">
        <v>38.107246376811595</v>
      </c>
    </row>
    <row r="204" spans="1:46" x14ac:dyDescent="0.2">
      <c r="A204" s="482" t="s">
        <v>1165</v>
      </c>
      <c r="B204" s="480"/>
      <c r="C204" s="480"/>
      <c r="D204" s="480"/>
      <c r="E204" s="480"/>
      <c r="F204" s="480"/>
      <c r="G204" s="480"/>
      <c r="H204" s="480"/>
      <c r="I204" s="480"/>
      <c r="J204" s="493">
        <v>1334.6277771141904</v>
      </c>
      <c r="K204" s="493">
        <v>1336.7110513882253</v>
      </c>
      <c r="L204" s="493">
        <v>1359.5911112438287</v>
      </c>
      <c r="M204" s="493">
        <v>1404.1129983543028</v>
      </c>
      <c r="N204" s="493">
        <v>1422.7243788819878</v>
      </c>
      <c r="O204" s="493">
        <v>1479.9573704676964</v>
      </c>
      <c r="P204" s="493">
        <v>1606.5127355736051</v>
      </c>
      <c r="Q204" s="493">
        <v>1723.9424132027391</v>
      </c>
      <c r="R204" s="493">
        <v>1800.9765289058769</v>
      </c>
      <c r="S204" s="493">
        <v>1925.6504452672932</v>
      </c>
      <c r="T204" s="493">
        <v>1960.5693820672082</v>
      </c>
      <c r="U204" s="493">
        <v>1893.1205592716462</v>
      </c>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row>
    <row r="205" spans="1:46" s="293" customFormat="1" ht="19.5" customHeight="1" x14ac:dyDescent="0.2">
      <c r="A205" s="318" t="s">
        <v>1170</v>
      </c>
      <c r="B205" s="471"/>
      <c r="C205" s="471"/>
      <c r="D205" s="471"/>
      <c r="E205" s="471"/>
      <c r="F205" s="471"/>
      <c r="G205" s="471"/>
      <c r="H205" s="471"/>
      <c r="I205" s="471"/>
      <c r="J205" s="471"/>
      <c r="K205" s="471"/>
      <c r="L205" s="471"/>
      <c r="M205" s="471"/>
      <c r="N205" s="471"/>
      <c r="O205" s="471"/>
      <c r="P205" s="471"/>
      <c r="Q205" s="471"/>
      <c r="R205" s="471"/>
      <c r="S205" s="471"/>
      <c r="T205" s="471"/>
      <c r="U205" s="471"/>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row>
    <row r="206" spans="1:46" x14ac:dyDescent="0.2">
      <c r="A206" s="318" t="s">
        <v>1176</v>
      </c>
      <c r="B206" s="471"/>
      <c r="C206" s="471"/>
      <c r="D206" s="471"/>
      <c r="E206" s="471"/>
      <c r="F206" s="471"/>
      <c r="G206" s="471"/>
      <c r="H206" s="471"/>
      <c r="I206" s="471"/>
      <c r="J206" s="471"/>
      <c r="K206" s="471"/>
      <c r="L206" s="471"/>
      <c r="M206" s="471"/>
      <c r="N206" s="471"/>
      <c r="O206" s="471"/>
      <c r="P206" s="471"/>
      <c r="Q206" s="471"/>
      <c r="R206" s="471"/>
      <c r="S206" s="471"/>
      <c r="T206" s="471"/>
      <c r="U206" s="471"/>
    </row>
    <row r="207" spans="1:46" x14ac:dyDescent="0.2">
      <c r="A207" s="318" t="s">
        <v>1175</v>
      </c>
      <c r="B207" s="285"/>
      <c r="C207" s="285"/>
      <c r="D207" s="285"/>
      <c r="E207" s="285"/>
      <c r="F207" s="285"/>
      <c r="G207" s="285"/>
      <c r="H207" s="285"/>
      <c r="I207" s="285"/>
      <c r="J207" s="458"/>
      <c r="K207" s="458"/>
      <c r="L207" s="458"/>
      <c r="M207" s="458"/>
      <c r="N207" s="458"/>
      <c r="O207" s="458"/>
      <c r="P207" s="458"/>
      <c r="Q207" s="458"/>
      <c r="R207" s="458"/>
      <c r="S207" s="458"/>
      <c r="T207" s="458"/>
      <c r="U207" s="458"/>
    </row>
    <row r="208" spans="1:46" x14ac:dyDescent="0.2">
      <c r="A208" s="318" t="s">
        <v>1372</v>
      </c>
      <c r="B208" s="285"/>
      <c r="C208" s="285"/>
      <c r="D208" s="285"/>
      <c r="E208" s="285"/>
      <c r="F208" s="285"/>
      <c r="G208" s="285"/>
      <c r="H208" s="285"/>
      <c r="I208" s="285"/>
      <c r="J208" s="458"/>
      <c r="K208" s="458"/>
      <c r="L208" s="458"/>
      <c r="M208" s="458"/>
      <c r="N208" s="458"/>
      <c r="O208" s="458"/>
      <c r="P208" s="458"/>
      <c r="Q208" s="458"/>
      <c r="R208" s="458"/>
      <c r="S208" s="458"/>
      <c r="T208" s="458"/>
      <c r="U208" s="458"/>
    </row>
    <row r="209" spans="1:46" x14ac:dyDescent="0.2">
      <c r="A209" s="285"/>
      <c r="B209" s="285"/>
      <c r="C209" s="285"/>
      <c r="D209" s="285"/>
      <c r="E209" s="285"/>
      <c r="F209" s="285"/>
      <c r="G209" s="285"/>
      <c r="H209" s="285"/>
      <c r="I209" s="285"/>
      <c r="J209" s="458"/>
      <c r="K209" s="458"/>
      <c r="L209" s="458"/>
      <c r="M209" s="458"/>
      <c r="N209" s="458"/>
      <c r="O209" s="458"/>
      <c r="P209" s="458"/>
      <c r="Q209" s="458"/>
      <c r="R209" s="458"/>
      <c r="S209" s="458"/>
      <c r="T209" s="458"/>
      <c r="U209" s="458"/>
    </row>
    <row r="210" spans="1:46" ht="15" x14ac:dyDescent="0.2">
      <c r="A210" s="49" t="str">
        <f>Index!A79</f>
        <v>Table 5m   Hotel Average room rates, by nationality of guests, FY2008-FY2019</v>
      </c>
      <c r="B210" s="369"/>
      <c r="C210" s="369"/>
      <c r="D210" s="369"/>
      <c r="E210" s="369"/>
      <c r="F210" s="369"/>
      <c r="G210" s="369"/>
      <c r="H210" s="285"/>
      <c r="I210" s="285"/>
      <c r="J210" s="285"/>
      <c r="K210" s="285"/>
      <c r="L210" s="285"/>
      <c r="M210" s="285"/>
      <c r="N210" s="285"/>
      <c r="O210" s="285"/>
      <c r="P210" s="285"/>
      <c r="Q210" s="285"/>
      <c r="R210" s="285"/>
      <c r="S210" s="285"/>
      <c r="T210" s="285"/>
      <c r="U210" s="285"/>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row>
    <row r="211" spans="1:46" s="52" customFormat="1" ht="24.95" customHeight="1" x14ac:dyDescent="0.25">
      <c r="A211" s="672" t="s">
        <v>1374</v>
      </c>
      <c r="B211" s="287"/>
      <c r="C211" s="287"/>
      <c r="D211" s="287"/>
      <c r="E211" s="287"/>
      <c r="F211" s="287"/>
      <c r="G211" s="287"/>
      <c r="H211" s="287"/>
      <c r="I211" s="287"/>
      <c r="J211" s="287" t="str">
        <f>J$2</f>
        <v>FY08</v>
      </c>
      <c r="K211" s="287" t="str">
        <f t="shared" ref="K211:U211" si="115">K$2</f>
        <v>FY09</v>
      </c>
      <c r="L211" s="287" t="str">
        <f t="shared" si="115"/>
        <v>FY10</v>
      </c>
      <c r="M211" s="287" t="str">
        <f t="shared" si="115"/>
        <v>FY11</v>
      </c>
      <c r="N211" s="287" t="str">
        <f t="shared" si="115"/>
        <v>FY12</v>
      </c>
      <c r="O211" s="287" t="str">
        <f t="shared" si="115"/>
        <v>FY13</v>
      </c>
      <c r="P211" s="287" t="str">
        <f t="shared" si="115"/>
        <v>FY14</v>
      </c>
      <c r="Q211" s="287" t="str">
        <f t="shared" si="115"/>
        <v>FY15</v>
      </c>
      <c r="R211" s="287" t="str">
        <f t="shared" si="115"/>
        <v>FY16</v>
      </c>
      <c r="S211" s="287" t="str">
        <f t="shared" si="115"/>
        <v>FY17</v>
      </c>
      <c r="T211" s="287" t="str">
        <f t="shared" si="115"/>
        <v>FY18</v>
      </c>
      <c r="U211" s="287" t="str">
        <f t="shared" si="115"/>
        <v>FY19</v>
      </c>
      <c r="AH211" s="48"/>
      <c r="AI211" s="48"/>
      <c r="AJ211" s="48"/>
      <c r="AK211" s="48"/>
      <c r="AL211" s="48"/>
      <c r="AM211" s="48"/>
      <c r="AN211" s="48"/>
      <c r="AO211" s="48"/>
      <c r="AP211" s="48"/>
      <c r="AQ211" s="48"/>
      <c r="AR211" s="48"/>
      <c r="AS211" s="48"/>
      <c r="AT211" s="48"/>
    </row>
    <row r="212" spans="1:46" s="48" customFormat="1" ht="25.15" customHeight="1" x14ac:dyDescent="0.25">
      <c r="A212" s="312" t="s">
        <v>79</v>
      </c>
      <c r="B212" s="465"/>
      <c r="C212" s="465"/>
      <c r="D212" s="465"/>
      <c r="E212" s="465"/>
      <c r="F212" s="465"/>
      <c r="G212" s="465"/>
      <c r="H212" s="465"/>
      <c r="I212" s="465"/>
      <c r="J212" s="490">
        <v>121.96687542017645</v>
      </c>
      <c r="K212" s="490">
        <v>127.73418019223608</v>
      </c>
      <c r="L212" s="490">
        <v>125.49711155223069</v>
      </c>
      <c r="M212" s="490">
        <v>122.61204097062139</v>
      </c>
      <c r="N212" s="490">
        <v>133.01268971384798</v>
      </c>
      <c r="O212" s="490">
        <v>149.16260902502219</v>
      </c>
      <c r="P212" s="490">
        <v>152.43200182013382</v>
      </c>
      <c r="Q212" s="490">
        <v>172.13586962638314</v>
      </c>
      <c r="R212" s="490">
        <v>185.60058918976972</v>
      </c>
      <c r="S212" s="490">
        <v>191.35402858272778</v>
      </c>
      <c r="T212" s="490">
        <v>184.92608646759686</v>
      </c>
      <c r="U212" s="490">
        <v>168.17849888691586</v>
      </c>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row>
    <row r="213" spans="1:46" x14ac:dyDescent="0.2">
      <c r="A213" s="312" t="s">
        <v>728</v>
      </c>
      <c r="B213" s="468"/>
      <c r="C213" s="468"/>
      <c r="D213" s="468"/>
      <c r="E213" s="468"/>
      <c r="F213" s="468"/>
      <c r="G213" s="468"/>
      <c r="H213" s="468"/>
      <c r="I213" s="468"/>
      <c r="J213" s="490">
        <v>112.720662187079</v>
      </c>
      <c r="K213" s="490">
        <v>118.12949404645657</v>
      </c>
      <c r="L213" s="490">
        <v>121.37412740488618</v>
      </c>
      <c r="M213" s="490">
        <v>143.4072579136768</v>
      </c>
      <c r="N213" s="490">
        <v>143.18725010890975</v>
      </c>
      <c r="O213" s="490">
        <v>157.71864275520235</v>
      </c>
      <c r="P213" s="490">
        <v>158.39190846251245</v>
      </c>
      <c r="Q213" s="490">
        <v>165.96186894102451</v>
      </c>
      <c r="R213" s="490">
        <v>162.75792807401601</v>
      </c>
      <c r="S213" s="490">
        <v>168.1651021025599</v>
      </c>
      <c r="T213" s="490">
        <v>166.66660120530344</v>
      </c>
      <c r="U213" s="490">
        <v>155.12153730674024</v>
      </c>
    </row>
    <row r="214" spans="1:46" x14ac:dyDescent="0.2">
      <c r="A214" s="312" t="s">
        <v>727</v>
      </c>
      <c r="B214" s="468"/>
      <c r="C214" s="468"/>
      <c r="D214" s="468"/>
      <c r="E214" s="468"/>
      <c r="F214" s="468"/>
      <c r="G214" s="468"/>
      <c r="H214" s="468"/>
      <c r="I214" s="468"/>
      <c r="J214" s="490">
        <v>75.255766325206608</v>
      </c>
      <c r="K214" s="490">
        <v>79.510193948865691</v>
      </c>
      <c r="L214" s="490">
        <v>74.686518230911915</v>
      </c>
      <c r="M214" s="490">
        <v>76.08034518206766</v>
      </c>
      <c r="N214" s="490">
        <v>81.022322347313334</v>
      </c>
      <c r="O214" s="490">
        <v>101.44468312970604</v>
      </c>
      <c r="P214" s="490">
        <v>96.302157818986899</v>
      </c>
      <c r="Q214" s="490">
        <v>124.03518554254894</v>
      </c>
      <c r="R214" s="490">
        <v>128.00750926773304</v>
      </c>
      <c r="S214" s="490">
        <v>124.35013316514049</v>
      </c>
      <c r="T214" s="490">
        <v>125.30711564760124</v>
      </c>
      <c r="U214" s="490">
        <v>121.34084855826353</v>
      </c>
    </row>
    <row r="215" spans="1:46" x14ac:dyDescent="0.2">
      <c r="A215" s="312" t="s">
        <v>729</v>
      </c>
      <c r="B215" s="468"/>
      <c r="C215" s="468"/>
      <c r="D215" s="468"/>
      <c r="E215" s="468"/>
      <c r="F215" s="468"/>
      <c r="G215" s="468"/>
      <c r="H215" s="468"/>
      <c r="I215" s="468"/>
      <c r="J215" s="490">
        <v>122.93922875971275</v>
      </c>
      <c r="K215" s="490">
        <v>109.2459922272633</v>
      </c>
      <c r="L215" s="490">
        <v>87.67874280274431</v>
      </c>
      <c r="M215" s="490">
        <v>98.209782011052809</v>
      </c>
      <c r="N215" s="490">
        <v>103.0571515312257</v>
      </c>
      <c r="O215" s="490">
        <v>114.73315566374193</v>
      </c>
      <c r="P215" s="490">
        <v>101.24733775239123</v>
      </c>
      <c r="Q215" s="490">
        <v>94.663497994841848</v>
      </c>
      <c r="R215" s="490">
        <v>100.50152645064271</v>
      </c>
      <c r="S215" s="490">
        <v>101.7342466961</v>
      </c>
      <c r="T215" s="490">
        <v>93.579028887500584</v>
      </c>
      <c r="U215" s="490">
        <v>97.48885338005654</v>
      </c>
    </row>
    <row r="216" spans="1:46" x14ac:dyDescent="0.2">
      <c r="A216" s="312" t="s">
        <v>730</v>
      </c>
      <c r="B216" s="468"/>
      <c r="C216" s="468"/>
      <c r="D216" s="468"/>
      <c r="E216" s="468"/>
      <c r="F216" s="468"/>
      <c r="G216" s="468"/>
      <c r="H216" s="468"/>
      <c r="I216" s="468"/>
      <c r="J216" s="490">
        <v>139.97176326801059</v>
      </c>
      <c r="K216" s="490">
        <v>148.16678409407251</v>
      </c>
      <c r="L216" s="490">
        <v>131.65123326230375</v>
      </c>
      <c r="M216" s="490">
        <v>130.00985526331229</v>
      </c>
      <c r="N216" s="490">
        <v>132.31942546580586</v>
      </c>
      <c r="O216" s="490">
        <v>145.40965289061089</v>
      </c>
      <c r="P216" s="490">
        <v>138.02601527967596</v>
      </c>
      <c r="Q216" s="490">
        <v>167.59002712547121</v>
      </c>
      <c r="R216" s="490">
        <v>177.24801236562749</v>
      </c>
      <c r="S216" s="490">
        <v>178.53929653831284</v>
      </c>
      <c r="T216" s="490">
        <v>168.7805247807066</v>
      </c>
      <c r="U216" s="490">
        <v>165.49398753457388</v>
      </c>
    </row>
    <row r="217" spans="1:46" x14ac:dyDescent="0.2">
      <c r="A217" s="312" t="s">
        <v>721</v>
      </c>
      <c r="B217" s="468"/>
      <c r="C217" s="468"/>
      <c r="D217" s="468"/>
      <c r="E217" s="468"/>
      <c r="F217" s="468"/>
      <c r="G217" s="468"/>
      <c r="H217" s="468"/>
      <c r="I217" s="468"/>
      <c r="J217" s="490">
        <v>129.66996754757162</v>
      </c>
      <c r="K217" s="490">
        <v>132.29620681511508</v>
      </c>
      <c r="L217" s="490">
        <v>119.41172001725347</v>
      </c>
      <c r="M217" s="490">
        <v>119.89009271638989</v>
      </c>
      <c r="N217" s="490">
        <v>126.25947750330585</v>
      </c>
      <c r="O217" s="490">
        <v>138.35502174640521</v>
      </c>
      <c r="P217" s="490">
        <v>136.73774950148038</v>
      </c>
      <c r="Q217" s="490">
        <v>153.74077929596618</v>
      </c>
      <c r="R217" s="490">
        <v>150.1327764173609</v>
      </c>
      <c r="S217" s="490">
        <v>150.17341631675092</v>
      </c>
      <c r="T217" s="490">
        <v>156.34794004030746</v>
      </c>
      <c r="U217" s="490">
        <v>144.76376713444435</v>
      </c>
    </row>
    <row r="218" spans="1:46" x14ac:dyDescent="0.2">
      <c r="A218" s="312" t="s">
        <v>2</v>
      </c>
      <c r="B218" s="468"/>
      <c r="C218" s="468"/>
      <c r="D218" s="468"/>
      <c r="E218" s="468"/>
      <c r="F218" s="468"/>
      <c r="G218" s="468"/>
      <c r="H218" s="468"/>
      <c r="I218" s="468"/>
      <c r="J218" s="490">
        <v>96.0570374264761</v>
      </c>
      <c r="K218" s="490">
        <v>107.93601039168483</v>
      </c>
      <c r="L218" s="490">
        <v>108.56932916171607</v>
      </c>
      <c r="M218" s="490">
        <v>106.33708062736268</v>
      </c>
      <c r="N218" s="490">
        <v>113.23098794159372</v>
      </c>
      <c r="O218" s="490">
        <v>124.0823774681682</v>
      </c>
      <c r="P218" s="490">
        <v>123.3125745779077</v>
      </c>
      <c r="Q218" s="490">
        <v>140.25243991804786</v>
      </c>
      <c r="R218" s="490">
        <v>160.8419192929473</v>
      </c>
      <c r="S218" s="490">
        <v>161.26149304444758</v>
      </c>
      <c r="T218" s="490">
        <v>136.39711165474029</v>
      </c>
      <c r="U218" s="490">
        <v>132.12713623701123</v>
      </c>
    </row>
    <row r="219" spans="1:46" x14ac:dyDescent="0.2">
      <c r="A219" s="482" t="s">
        <v>1373</v>
      </c>
      <c r="B219" s="491"/>
      <c r="C219" s="491"/>
      <c r="D219" s="491"/>
      <c r="E219" s="491"/>
      <c r="F219" s="491"/>
      <c r="G219" s="491"/>
      <c r="H219" s="491"/>
      <c r="I219" s="491"/>
      <c r="J219" s="492">
        <v>110.90527095625838</v>
      </c>
      <c r="K219" s="492">
        <v>119.00166026792334</v>
      </c>
      <c r="L219" s="492">
        <v>111.24975329068208</v>
      </c>
      <c r="M219" s="492">
        <v>111.47438356257615</v>
      </c>
      <c r="N219" s="492">
        <v>115.89834208768978</v>
      </c>
      <c r="O219" s="492">
        <v>134.67930316301704</v>
      </c>
      <c r="P219" s="492">
        <v>127.89075141216995</v>
      </c>
      <c r="Q219" s="492">
        <v>124.72758866454708</v>
      </c>
      <c r="R219" s="492">
        <v>133.4633784676511</v>
      </c>
      <c r="S219" s="492">
        <v>138.07522012625827</v>
      </c>
      <c r="T219" s="492">
        <v>132.05619937694703</v>
      </c>
      <c r="U219" s="492">
        <v>133.30819830056319</v>
      </c>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row>
    <row r="220" spans="1:46" s="50" customFormat="1" ht="19.5" customHeight="1" x14ac:dyDescent="0.2">
      <c r="A220" s="673" t="s">
        <v>1375</v>
      </c>
      <c r="B220" s="285"/>
      <c r="C220" s="285"/>
      <c r="D220" s="285"/>
      <c r="E220" s="285"/>
      <c r="F220" s="285"/>
      <c r="G220" s="285"/>
      <c r="H220" s="285"/>
      <c r="I220" s="285"/>
      <c r="J220" s="458"/>
      <c r="K220" s="458"/>
      <c r="L220" s="458"/>
      <c r="M220" s="458"/>
      <c r="N220" s="458"/>
      <c r="O220" s="458"/>
      <c r="P220" s="458"/>
      <c r="Q220" s="458"/>
      <c r="R220" s="458"/>
      <c r="S220" s="458"/>
      <c r="T220" s="458"/>
      <c r="U220" s="458"/>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row>
    <row r="221" spans="1:46" x14ac:dyDescent="0.2">
      <c r="A221" s="285"/>
      <c r="B221" s="285"/>
      <c r="C221" s="285"/>
      <c r="D221" s="285"/>
      <c r="E221" s="285"/>
      <c r="F221" s="285"/>
      <c r="G221" s="285"/>
      <c r="H221" s="285"/>
      <c r="I221" s="285"/>
      <c r="J221" s="458"/>
      <c r="K221" s="458"/>
      <c r="L221" s="458"/>
      <c r="M221" s="458"/>
      <c r="N221" s="458"/>
      <c r="O221" s="458"/>
      <c r="P221" s="458"/>
      <c r="Q221" s="458"/>
      <c r="R221" s="458"/>
      <c r="S221" s="458"/>
      <c r="T221" s="458"/>
      <c r="U221" s="458"/>
    </row>
    <row r="222" spans="1:46" x14ac:dyDescent="0.2">
      <c r="A222" s="285"/>
      <c r="B222" s="285"/>
      <c r="C222" s="285"/>
      <c r="D222" s="285"/>
      <c r="E222" s="285"/>
      <c r="F222" s="285"/>
      <c r="G222" s="285"/>
      <c r="H222" s="285"/>
      <c r="I222" s="285"/>
      <c r="J222" s="458"/>
      <c r="K222" s="458"/>
      <c r="L222" s="458"/>
      <c r="M222" s="458"/>
      <c r="N222" s="458"/>
      <c r="O222" s="458"/>
      <c r="P222" s="458"/>
      <c r="Q222" s="458"/>
      <c r="R222" s="458"/>
      <c r="S222" s="458"/>
      <c r="T222" s="458"/>
      <c r="U222" s="458"/>
    </row>
    <row r="223" spans="1:46" x14ac:dyDescent="0.2">
      <c r="A223" s="285"/>
      <c r="B223" s="285"/>
      <c r="C223" s="285"/>
      <c r="D223" s="285"/>
      <c r="E223" s="285"/>
      <c r="F223" s="285"/>
      <c r="G223" s="285"/>
      <c r="H223" s="285"/>
      <c r="I223" s="285"/>
      <c r="J223" s="458"/>
      <c r="K223" s="458"/>
      <c r="L223" s="458"/>
      <c r="M223" s="458"/>
      <c r="N223" s="458"/>
      <c r="O223" s="458"/>
      <c r="P223" s="458"/>
      <c r="Q223" s="458"/>
      <c r="R223" s="458"/>
      <c r="S223" s="458"/>
      <c r="T223" s="458"/>
      <c r="U223" s="458"/>
    </row>
    <row r="224" spans="1:46" x14ac:dyDescent="0.2">
      <c r="A224" s="285"/>
      <c r="B224" s="285"/>
      <c r="C224" s="285"/>
      <c r="D224" s="285"/>
      <c r="E224" s="285"/>
      <c r="F224" s="285"/>
      <c r="G224" s="285"/>
      <c r="H224" s="285"/>
      <c r="I224" s="285"/>
      <c r="J224" s="458"/>
      <c r="K224" s="458"/>
      <c r="L224" s="458"/>
      <c r="M224" s="458"/>
      <c r="N224" s="458"/>
      <c r="O224" s="458"/>
      <c r="P224" s="458"/>
      <c r="Q224" s="458"/>
      <c r="R224" s="458"/>
      <c r="S224" s="458"/>
      <c r="T224" s="458"/>
      <c r="U224" s="458"/>
    </row>
    <row r="225" spans="1:21" x14ac:dyDescent="0.2">
      <c r="A225" s="285"/>
      <c r="B225" s="285"/>
      <c r="C225" s="285"/>
      <c r="D225" s="285"/>
      <c r="E225" s="285"/>
      <c r="F225" s="285"/>
      <c r="G225" s="285"/>
      <c r="H225" s="285"/>
      <c r="I225" s="285"/>
      <c r="J225" s="458"/>
      <c r="K225" s="458"/>
      <c r="L225" s="458"/>
      <c r="M225" s="458"/>
      <c r="N225" s="458"/>
      <c r="O225" s="458"/>
      <c r="P225" s="458"/>
      <c r="Q225" s="458"/>
      <c r="R225" s="458"/>
      <c r="S225" s="458"/>
      <c r="T225" s="458"/>
      <c r="U225" s="458"/>
    </row>
    <row r="226" spans="1:21" x14ac:dyDescent="0.2">
      <c r="A226" s="285"/>
      <c r="B226" s="285"/>
      <c r="C226" s="285"/>
      <c r="D226" s="285"/>
      <c r="E226" s="285"/>
      <c r="F226" s="285"/>
      <c r="G226" s="285"/>
      <c r="H226" s="285"/>
      <c r="I226" s="285"/>
      <c r="J226" s="458"/>
      <c r="K226" s="458"/>
      <c r="L226" s="458"/>
      <c r="M226" s="458"/>
      <c r="N226" s="458"/>
      <c r="O226" s="458"/>
      <c r="P226" s="458"/>
      <c r="Q226" s="458"/>
      <c r="R226" s="458"/>
      <c r="S226" s="458"/>
      <c r="T226" s="458"/>
      <c r="U226" s="458"/>
    </row>
    <row r="227" spans="1:21" x14ac:dyDescent="0.2">
      <c r="A227" s="285"/>
      <c r="B227" s="285"/>
      <c r="C227" s="285"/>
      <c r="D227" s="285"/>
      <c r="E227" s="285"/>
      <c r="F227" s="285"/>
      <c r="G227" s="285"/>
      <c r="H227" s="285"/>
      <c r="I227" s="285"/>
      <c r="J227" s="458"/>
      <c r="K227" s="458"/>
      <c r="L227" s="458"/>
      <c r="M227" s="458"/>
      <c r="N227" s="458"/>
      <c r="O227" s="458"/>
      <c r="P227" s="458"/>
      <c r="Q227" s="458"/>
      <c r="R227" s="458"/>
      <c r="S227" s="458"/>
      <c r="T227" s="458"/>
      <c r="U227" s="458"/>
    </row>
    <row r="228" spans="1:21" x14ac:dyDescent="0.2">
      <c r="A228" s="285"/>
      <c r="B228" s="285"/>
      <c r="C228" s="285"/>
      <c r="D228" s="285"/>
      <c r="E228" s="285"/>
      <c r="F228" s="285"/>
      <c r="G228" s="285"/>
      <c r="H228" s="285"/>
      <c r="I228" s="285"/>
      <c r="J228" s="458"/>
      <c r="K228" s="458"/>
      <c r="L228" s="458"/>
      <c r="M228" s="458"/>
      <c r="N228" s="458"/>
      <c r="O228" s="458"/>
      <c r="P228" s="458"/>
      <c r="Q228" s="458"/>
      <c r="R228" s="458"/>
      <c r="S228" s="458"/>
      <c r="T228" s="458"/>
      <c r="U228" s="458"/>
    </row>
    <row r="229" spans="1:21" x14ac:dyDescent="0.2">
      <c r="A229" s="285"/>
      <c r="B229" s="285"/>
      <c r="C229" s="285"/>
      <c r="D229" s="285"/>
      <c r="E229" s="285"/>
      <c r="F229" s="285"/>
      <c r="G229" s="285"/>
      <c r="H229" s="285"/>
      <c r="I229" s="285"/>
      <c r="J229" s="458"/>
      <c r="K229" s="458"/>
      <c r="L229" s="458"/>
      <c r="M229" s="458"/>
      <c r="N229" s="458"/>
      <c r="O229" s="458"/>
      <c r="P229" s="458"/>
      <c r="Q229" s="458"/>
      <c r="R229" s="458"/>
      <c r="S229" s="458"/>
      <c r="T229" s="458"/>
      <c r="U229" s="458"/>
    </row>
    <row r="230" spans="1:21" x14ac:dyDescent="0.2">
      <c r="A230" s="285"/>
      <c r="B230" s="285"/>
      <c r="C230" s="285"/>
      <c r="D230" s="285"/>
      <c r="E230" s="285"/>
      <c r="F230" s="285"/>
      <c r="G230" s="285"/>
      <c r="H230" s="285"/>
      <c r="I230" s="285"/>
      <c r="J230" s="458"/>
      <c r="K230" s="458"/>
      <c r="L230" s="458"/>
      <c r="M230" s="458"/>
      <c r="N230" s="458"/>
      <c r="O230" s="458"/>
      <c r="P230" s="458"/>
      <c r="Q230" s="458"/>
      <c r="R230" s="458"/>
      <c r="S230" s="458"/>
      <c r="T230" s="458"/>
      <c r="U230" s="458"/>
    </row>
    <row r="231" spans="1:21" x14ac:dyDescent="0.2">
      <c r="A231" s="285"/>
      <c r="B231" s="285"/>
      <c r="C231" s="285"/>
      <c r="D231" s="285"/>
      <c r="E231" s="285"/>
      <c r="F231" s="285"/>
      <c r="G231" s="285"/>
      <c r="H231" s="285"/>
      <c r="I231" s="285"/>
      <c r="J231" s="458"/>
      <c r="K231" s="458"/>
      <c r="L231" s="458"/>
      <c r="M231" s="458"/>
      <c r="N231" s="458"/>
      <c r="O231" s="458"/>
      <c r="P231" s="458"/>
      <c r="Q231" s="458"/>
      <c r="R231" s="458"/>
      <c r="S231" s="458"/>
      <c r="T231" s="458"/>
      <c r="U231" s="458"/>
    </row>
    <row r="232" spans="1:21" x14ac:dyDescent="0.2">
      <c r="A232" s="285"/>
      <c r="B232" s="285"/>
      <c r="C232" s="285"/>
      <c r="D232" s="285"/>
      <c r="E232" s="285"/>
      <c r="F232" s="285"/>
      <c r="G232" s="285"/>
      <c r="H232" s="285"/>
      <c r="I232" s="285"/>
      <c r="J232" s="458"/>
      <c r="K232" s="458"/>
      <c r="L232" s="458"/>
      <c r="M232" s="458"/>
      <c r="N232" s="458"/>
      <c r="O232" s="458"/>
      <c r="P232" s="458"/>
      <c r="Q232" s="458"/>
      <c r="R232" s="458"/>
      <c r="S232" s="458"/>
      <c r="T232" s="458"/>
      <c r="U232" s="458"/>
    </row>
    <row r="233" spans="1:21" x14ac:dyDescent="0.2">
      <c r="A233" s="285"/>
      <c r="B233" s="285"/>
      <c r="C233" s="285"/>
      <c r="D233" s="285"/>
      <c r="E233" s="285"/>
      <c r="F233" s="285"/>
      <c r="G233" s="285"/>
      <c r="H233" s="285"/>
      <c r="I233" s="285"/>
      <c r="J233" s="458"/>
      <c r="K233" s="458"/>
      <c r="L233" s="458"/>
      <c r="M233" s="458"/>
      <c r="N233" s="458"/>
      <c r="O233" s="458"/>
      <c r="P233" s="458"/>
      <c r="Q233" s="458"/>
      <c r="R233" s="458"/>
      <c r="S233" s="458"/>
      <c r="T233" s="458"/>
      <c r="U233" s="458"/>
    </row>
    <row r="234" spans="1:21" x14ac:dyDescent="0.2">
      <c r="A234" s="285"/>
      <c r="B234" s="285"/>
      <c r="C234" s="285"/>
      <c r="D234" s="285"/>
      <c r="E234" s="285"/>
      <c r="F234" s="285"/>
      <c r="G234" s="285"/>
      <c r="H234" s="285"/>
      <c r="I234" s="285"/>
      <c r="J234" s="458"/>
      <c r="K234" s="458"/>
      <c r="L234" s="458"/>
      <c r="M234" s="458"/>
      <c r="N234" s="458"/>
      <c r="O234" s="458"/>
      <c r="P234" s="458"/>
      <c r="Q234" s="458"/>
      <c r="R234" s="458"/>
      <c r="S234" s="458"/>
      <c r="T234" s="458"/>
      <c r="U234" s="458"/>
    </row>
    <row r="235" spans="1:21" x14ac:dyDescent="0.2">
      <c r="A235" s="285"/>
      <c r="B235" s="285"/>
      <c r="C235" s="285"/>
      <c r="D235" s="285"/>
      <c r="E235" s="285"/>
      <c r="F235" s="285"/>
      <c r="G235" s="285"/>
      <c r="H235" s="285"/>
      <c r="I235" s="285"/>
      <c r="J235" s="458"/>
      <c r="K235" s="458"/>
      <c r="L235" s="458"/>
      <c r="M235" s="458"/>
      <c r="N235" s="458"/>
      <c r="O235" s="458"/>
      <c r="P235" s="458"/>
      <c r="Q235" s="458"/>
      <c r="R235" s="458"/>
      <c r="S235" s="458"/>
      <c r="T235" s="458"/>
      <c r="U235" s="458"/>
    </row>
    <row r="236" spans="1:21" x14ac:dyDescent="0.2">
      <c r="A236" s="285"/>
      <c r="B236" s="285"/>
      <c r="C236" s="285"/>
      <c r="D236" s="285"/>
      <c r="E236" s="285"/>
      <c r="F236" s="285"/>
      <c r="G236" s="285"/>
      <c r="H236" s="285"/>
      <c r="I236" s="285"/>
      <c r="J236" s="458"/>
      <c r="K236" s="458"/>
      <c r="L236" s="458"/>
      <c r="M236" s="458"/>
      <c r="N236" s="458"/>
      <c r="O236" s="458"/>
      <c r="P236" s="458"/>
      <c r="Q236" s="458"/>
      <c r="R236" s="458"/>
      <c r="S236" s="458"/>
      <c r="T236" s="458"/>
      <c r="U236" s="458"/>
    </row>
    <row r="237" spans="1:21" x14ac:dyDescent="0.2">
      <c r="A237" s="285"/>
      <c r="B237" s="285"/>
      <c r="C237" s="285"/>
      <c r="D237" s="285"/>
      <c r="E237" s="285"/>
      <c r="F237" s="285"/>
      <c r="G237" s="285"/>
      <c r="H237" s="285"/>
      <c r="I237" s="285"/>
      <c r="J237" s="458"/>
      <c r="K237" s="458"/>
      <c r="L237" s="458"/>
      <c r="M237" s="458"/>
      <c r="N237" s="458"/>
      <c r="O237" s="458"/>
      <c r="P237" s="458"/>
      <c r="Q237" s="458"/>
      <c r="R237" s="458"/>
      <c r="S237" s="458"/>
      <c r="T237" s="458"/>
      <c r="U237" s="458"/>
    </row>
    <row r="238" spans="1:21" x14ac:dyDescent="0.2">
      <c r="A238" s="285"/>
      <c r="B238" s="285"/>
      <c r="C238" s="285"/>
      <c r="D238" s="285"/>
      <c r="E238" s="285"/>
      <c r="F238" s="285"/>
      <c r="G238" s="285"/>
      <c r="H238" s="285"/>
      <c r="I238" s="285"/>
      <c r="J238" s="458"/>
      <c r="K238" s="458"/>
      <c r="L238" s="458"/>
      <c r="M238" s="458"/>
      <c r="N238" s="458"/>
      <c r="O238" s="458"/>
      <c r="P238" s="458"/>
      <c r="Q238" s="458"/>
      <c r="R238" s="458"/>
      <c r="S238" s="458"/>
      <c r="T238" s="458"/>
      <c r="U238" s="458"/>
    </row>
    <row r="239" spans="1:21" x14ac:dyDescent="0.2">
      <c r="A239" s="285"/>
      <c r="B239" s="285"/>
      <c r="C239" s="285"/>
      <c r="D239" s="285"/>
      <c r="E239" s="285"/>
      <c r="F239" s="285"/>
      <c r="G239" s="285"/>
      <c r="H239" s="285"/>
      <c r="I239" s="285"/>
      <c r="J239" s="458"/>
      <c r="K239" s="458"/>
      <c r="L239" s="458"/>
      <c r="M239" s="458"/>
      <c r="N239" s="458"/>
      <c r="O239" s="458"/>
      <c r="P239" s="458"/>
      <c r="Q239" s="458"/>
      <c r="R239" s="458"/>
      <c r="S239" s="458"/>
      <c r="T239" s="458"/>
      <c r="U239" s="458"/>
    </row>
    <row r="240" spans="1:21" x14ac:dyDescent="0.2">
      <c r="A240" s="285"/>
      <c r="B240" s="285"/>
      <c r="C240" s="285"/>
      <c r="D240" s="285"/>
      <c r="E240" s="285"/>
      <c r="F240" s="285"/>
      <c r="G240" s="285"/>
      <c r="H240" s="285"/>
      <c r="I240" s="285"/>
      <c r="J240" s="458"/>
      <c r="K240" s="458"/>
      <c r="L240" s="458"/>
      <c r="M240" s="458"/>
      <c r="N240" s="458"/>
      <c r="O240" s="458"/>
      <c r="P240" s="458"/>
      <c r="Q240" s="458"/>
      <c r="R240" s="458"/>
      <c r="S240" s="458"/>
      <c r="T240" s="458"/>
      <c r="U240" s="458"/>
    </row>
    <row r="241" spans="1:21" x14ac:dyDescent="0.2">
      <c r="A241" s="285"/>
      <c r="B241" s="285"/>
      <c r="C241" s="285"/>
      <c r="D241" s="285"/>
      <c r="E241" s="285"/>
      <c r="F241" s="285"/>
      <c r="G241" s="285"/>
      <c r="H241" s="285"/>
      <c r="I241" s="285"/>
      <c r="J241" s="458"/>
      <c r="K241" s="458"/>
      <c r="L241" s="458"/>
      <c r="M241" s="458"/>
      <c r="N241" s="458"/>
      <c r="O241" s="458"/>
      <c r="P241" s="458"/>
      <c r="Q241" s="458"/>
      <c r="R241" s="458"/>
      <c r="S241" s="458"/>
      <c r="T241" s="458"/>
      <c r="U241" s="458"/>
    </row>
    <row r="242" spans="1:21" x14ac:dyDescent="0.2">
      <c r="A242" s="285"/>
      <c r="B242" s="285"/>
      <c r="C242" s="285"/>
      <c r="D242" s="285"/>
      <c r="E242" s="285"/>
      <c r="F242" s="285"/>
      <c r="G242" s="285"/>
      <c r="H242" s="285"/>
      <c r="I242" s="285"/>
      <c r="J242" s="458"/>
      <c r="K242" s="458"/>
      <c r="L242" s="458"/>
      <c r="M242" s="458"/>
      <c r="N242" s="458"/>
      <c r="O242" s="458"/>
      <c r="P242" s="458"/>
      <c r="Q242" s="458"/>
      <c r="R242" s="458"/>
      <c r="S242" s="458"/>
      <c r="T242" s="458"/>
      <c r="U242" s="458"/>
    </row>
    <row r="243" spans="1:21" x14ac:dyDescent="0.2">
      <c r="A243" s="285"/>
      <c r="B243" s="285"/>
      <c r="C243" s="285"/>
      <c r="D243" s="285"/>
      <c r="E243" s="285"/>
      <c r="F243" s="285"/>
      <c r="G243" s="285"/>
      <c r="H243" s="285"/>
      <c r="I243" s="285"/>
      <c r="J243" s="458"/>
      <c r="K243" s="458"/>
      <c r="L243" s="458"/>
      <c r="M243" s="458"/>
      <c r="N243" s="458"/>
      <c r="O243" s="458"/>
      <c r="P243" s="458"/>
      <c r="Q243" s="458"/>
      <c r="R243" s="458"/>
      <c r="S243" s="458"/>
      <c r="T243" s="458"/>
      <c r="U243" s="458"/>
    </row>
    <row r="244" spans="1:21" x14ac:dyDescent="0.2">
      <c r="A244" s="285"/>
      <c r="B244" s="285"/>
      <c r="C244" s="285"/>
      <c r="D244" s="285"/>
      <c r="E244" s="285"/>
      <c r="F244" s="285"/>
      <c r="G244" s="285"/>
      <c r="H244" s="285"/>
      <c r="I244" s="285"/>
      <c r="J244" s="458"/>
      <c r="K244" s="458"/>
      <c r="L244" s="458"/>
      <c r="M244" s="458"/>
      <c r="N244" s="458"/>
      <c r="O244" s="458"/>
      <c r="P244" s="458"/>
      <c r="Q244" s="458"/>
      <c r="R244" s="458"/>
      <c r="S244" s="458"/>
      <c r="T244" s="458"/>
      <c r="U244" s="458"/>
    </row>
    <row r="245" spans="1:21" x14ac:dyDescent="0.2">
      <c r="A245" s="285"/>
      <c r="B245" s="285"/>
      <c r="C245" s="285"/>
      <c r="D245" s="285"/>
      <c r="E245" s="285"/>
      <c r="F245" s="285"/>
      <c r="G245" s="285"/>
      <c r="H245" s="285"/>
      <c r="I245" s="285"/>
      <c r="J245" s="458"/>
      <c r="K245" s="458"/>
      <c r="L245" s="458"/>
      <c r="M245" s="458"/>
      <c r="N245" s="458"/>
      <c r="O245" s="458"/>
      <c r="P245" s="458"/>
      <c r="Q245" s="458"/>
      <c r="R245" s="458"/>
      <c r="S245" s="458"/>
      <c r="T245" s="458"/>
      <c r="U245" s="458"/>
    </row>
    <row r="246" spans="1:21" x14ac:dyDescent="0.2">
      <c r="A246" s="285"/>
      <c r="B246" s="285"/>
      <c r="C246" s="285"/>
      <c r="D246" s="285"/>
      <c r="E246" s="285"/>
      <c r="F246" s="285"/>
      <c r="G246" s="285"/>
      <c r="H246" s="285"/>
      <c r="I246" s="285"/>
      <c r="J246" s="458"/>
      <c r="K246" s="458"/>
      <c r="L246" s="458"/>
      <c r="M246" s="458"/>
      <c r="N246" s="458"/>
      <c r="O246" s="458"/>
      <c r="P246" s="458"/>
      <c r="Q246" s="458"/>
      <c r="R246" s="458"/>
      <c r="S246" s="458"/>
      <c r="T246" s="458"/>
      <c r="U246" s="458"/>
    </row>
    <row r="247" spans="1:21" x14ac:dyDescent="0.2">
      <c r="A247" s="285"/>
      <c r="B247" s="285"/>
      <c r="C247" s="285"/>
      <c r="D247" s="285"/>
      <c r="E247" s="285"/>
      <c r="F247" s="285"/>
      <c r="G247" s="285"/>
      <c r="H247" s="285"/>
      <c r="I247" s="285"/>
      <c r="J247" s="458"/>
      <c r="K247" s="458"/>
      <c r="L247" s="458"/>
      <c r="M247" s="458"/>
      <c r="N247" s="458"/>
      <c r="O247" s="458"/>
      <c r="P247" s="458"/>
      <c r="Q247" s="458"/>
      <c r="R247" s="458"/>
      <c r="S247" s="458"/>
      <c r="T247" s="458"/>
      <c r="U247" s="458"/>
    </row>
    <row r="248" spans="1:21" x14ac:dyDescent="0.2">
      <c r="A248" s="285"/>
      <c r="B248" s="285"/>
      <c r="C248" s="285"/>
      <c r="D248" s="285"/>
      <c r="E248" s="285"/>
      <c r="F248" s="285"/>
      <c r="G248" s="285"/>
      <c r="H248" s="285"/>
      <c r="I248" s="285"/>
      <c r="J248" s="458"/>
      <c r="K248" s="458"/>
      <c r="L248" s="458"/>
      <c r="M248" s="458"/>
      <c r="N248" s="458"/>
      <c r="O248" s="458"/>
      <c r="P248" s="458"/>
      <c r="Q248" s="458"/>
      <c r="R248" s="458"/>
      <c r="S248" s="458"/>
      <c r="T248" s="458"/>
      <c r="U248" s="458"/>
    </row>
    <row r="249" spans="1:21" x14ac:dyDescent="0.2">
      <c r="A249" s="285"/>
      <c r="B249" s="285"/>
      <c r="C249" s="285"/>
      <c r="D249" s="285"/>
      <c r="E249" s="285"/>
      <c r="F249" s="285"/>
      <c r="G249" s="285"/>
      <c r="H249" s="285"/>
      <c r="I249" s="285"/>
      <c r="J249" s="458"/>
      <c r="K249" s="458"/>
      <c r="L249" s="458"/>
      <c r="M249" s="458"/>
      <c r="N249" s="458"/>
      <c r="O249" s="458"/>
      <c r="P249" s="458"/>
      <c r="Q249" s="458"/>
      <c r="R249" s="458"/>
      <c r="S249" s="458"/>
      <c r="T249" s="458"/>
      <c r="U249" s="458"/>
    </row>
    <row r="250" spans="1:21" x14ac:dyDescent="0.2">
      <c r="A250" s="285"/>
      <c r="B250" s="285"/>
      <c r="C250" s="285"/>
      <c r="D250" s="285"/>
      <c r="E250" s="285"/>
      <c r="F250" s="285"/>
      <c r="G250" s="285"/>
      <c r="H250" s="285"/>
      <c r="I250" s="285"/>
      <c r="J250" s="458"/>
      <c r="K250" s="458"/>
      <c r="L250" s="458"/>
      <c r="M250" s="458"/>
      <c r="N250" s="458"/>
      <c r="O250" s="458"/>
      <c r="P250" s="458"/>
      <c r="Q250" s="458"/>
      <c r="R250" s="458"/>
      <c r="S250" s="458"/>
      <c r="T250" s="458"/>
      <c r="U250" s="458"/>
    </row>
    <row r="251" spans="1:21" x14ac:dyDescent="0.2">
      <c r="A251" s="285"/>
      <c r="B251" s="285"/>
      <c r="C251" s="285"/>
      <c r="D251" s="285"/>
      <c r="E251" s="285"/>
      <c r="F251" s="285"/>
      <c r="G251" s="285"/>
      <c r="H251" s="285"/>
      <c r="I251" s="285"/>
      <c r="J251" s="458"/>
      <c r="K251" s="458"/>
      <c r="L251" s="458"/>
      <c r="M251" s="458"/>
      <c r="N251" s="458"/>
      <c r="O251" s="458"/>
      <c r="P251" s="458"/>
      <c r="Q251" s="458"/>
      <c r="R251" s="458"/>
      <c r="S251" s="458"/>
      <c r="T251" s="458"/>
      <c r="U251" s="458"/>
    </row>
    <row r="252" spans="1:21" x14ac:dyDescent="0.2">
      <c r="A252" s="285"/>
      <c r="B252" s="285"/>
      <c r="C252" s="285"/>
      <c r="D252" s="285"/>
      <c r="E252" s="285"/>
      <c r="F252" s="285"/>
      <c r="G252" s="285"/>
      <c r="H252" s="285"/>
      <c r="I252" s="285"/>
      <c r="J252" s="458"/>
      <c r="K252" s="458"/>
      <c r="L252" s="458"/>
      <c r="M252" s="458"/>
      <c r="N252" s="458"/>
      <c r="O252" s="458"/>
      <c r="P252" s="458"/>
      <c r="Q252" s="458"/>
      <c r="R252" s="458"/>
      <c r="S252" s="458"/>
      <c r="T252" s="458"/>
      <c r="U252" s="458"/>
    </row>
    <row r="253" spans="1:21" x14ac:dyDescent="0.2">
      <c r="A253" s="285"/>
      <c r="B253" s="285"/>
      <c r="C253" s="285"/>
      <c r="D253" s="285"/>
      <c r="E253" s="285"/>
      <c r="F253" s="285"/>
      <c r="G253" s="285"/>
      <c r="H253" s="285"/>
      <c r="I253" s="285"/>
      <c r="J253" s="458"/>
      <c r="K253" s="458"/>
      <c r="L253" s="458"/>
      <c r="M253" s="458"/>
      <c r="N253" s="458"/>
      <c r="O253" s="458"/>
      <c r="P253" s="458"/>
      <c r="Q253" s="458"/>
      <c r="R253" s="458"/>
      <c r="S253" s="458"/>
      <c r="T253" s="458"/>
      <c r="U253" s="458"/>
    </row>
    <row r="254" spans="1:21" x14ac:dyDescent="0.2">
      <c r="A254" s="285"/>
      <c r="B254" s="285"/>
      <c r="C254" s="285"/>
      <c r="D254" s="285"/>
      <c r="E254" s="285"/>
      <c r="F254" s="285"/>
      <c r="G254" s="285"/>
      <c r="H254" s="285"/>
      <c r="I254" s="285"/>
      <c r="J254" s="458"/>
      <c r="K254" s="458"/>
      <c r="L254" s="458"/>
      <c r="M254" s="458"/>
      <c r="N254" s="458"/>
      <c r="O254" s="458"/>
      <c r="P254" s="458"/>
      <c r="Q254" s="458"/>
      <c r="R254" s="458"/>
      <c r="S254" s="458"/>
      <c r="T254" s="458"/>
      <c r="U254" s="458"/>
    </row>
    <row r="255" spans="1:21" x14ac:dyDescent="0.2">
      <c r="A255" s="285"/>
      <c r="B255" s="285"/>
      <c r="C255" s="285"/>
      <c r="D255" s="285"/>
      <c r="E255" s="285"/>
      <c r="F255" s="285"/>
      <c r="G255" s="285"/>
      <c r="H255" s="285"/>
      <c r="I255" s="285"/>
      <c r="J255" s="458"/>
      <c r="K255" s="458"/>
      <c r="L255" s="458"/>
      <c r="M255" s="458"/>
      <c r="N255" s="458"/>
      <c r="O255" s="458"/>
      <c r="P255" s="458"/>
      <c r="Q255" s="458"/>
      <c r="R255" s="458"/>
      <c r="S255" s="458"/>
      <c r="T255" s="458"/>
      <c r="U255" s="458"/>
    </row>
    <row r="256" spans="1:21" x14ac:dyDescent="0.2">
      <c r="A256" s="285"/>
      <c r="B256" s="285"/>
      <c r="C256" s="285"/>
      <c r="D256" s="285"/>
      <c r="E256" s="285"/>
      <c r="F256" s="285"/>
      <c r="G256" s="285"/>
      <c r="H256" s="285"/>
      <c r="I256" s="285"/>
      <c r="J256" s="458"/>
      <c r="K256" s="458"/>
      <c r="L256" s="458"/>
      <c r="M256" s="458"/>
      <c r="N256" s="458"/>
      <c r="O256" s="458"/>
      <c r="P256" s="458"/>
      <c r="Q256" s="458"/>
      <c r="R256" s="458"/>
      <c r="S256" s="458"/>
      <c r="T256" s="458"/>
      <c r="U256" s="458"/>
    </row>
    <row r="257" spans="1:21" x14ac:dyDescent="0.2">
      <c r="A257" s="285"/>
      <c r="B257" s="285"/>
      <c r="C257" s="285"/>
      <c r="D257" s="285"/>
      <c r="E257" s="285"/>
      <c r="F257" s="285"/>
      <c r="G257" s="285"/>
      <c r="H257" s="285"/>
      <c r="I257" s="285"/>
      <c r="J257" s="458"/>
      <c r="K257" s="458"/>
      <c r="L257" s="458"/>
      <c r="M257" s="458"/>
      <c r="N257" s="458"/>
      <c r="O257" s="458"/>
      <c r="P257" s="458"/>
      <c r="Q257" s="458"/>
      <c r="R257" s="458"/>
      <c r="S257" s="458"/>
      <c r="T257" s="458"/>
      <c r="U257" s="458"/>
    </row>
    <row r="258" spans="1:21" x14ac:dyDescent="0.2">
      <c r="A258" s="285"/>
      <c r="B258" s="285"/>
      <c r="C258" s="285"/>
      <c r="D258" s="285"/>
      <c r="E258" s="285"/>
      <c r="F258" s="285"/>
      <c r="G258" s="285"/>
      <c r="H258" s="285"/>
      <c r="I258" s="285"/>
      <c r="J258" s="458"/>
      <c r="K258" s="458"/>
      <c r="L258" s="458"/>
      <c r="M258" s="458"/>
      <c r="N258" s="458"/>
      <c r="O258" s="458"/>
      <c r="P258" s="458"/>
      <c r="Q258" s="458"/>
      <c r="R258" s="458"/>
      <c r="S258" s="458"/>
      <c r="T258" s="458"/>
      <c r="U258" s="458"/>
    </row>
    <row r="259" spans="1:21" x14ac:dyDescent="0.2">
      <c r="A259" s="285"/>
      <c r="B259" s="285"/>
      <c r="C259" s="285"/>
      <c r="D259" s="285"/>
      <c r="E259" s="285"/>
      <c r="F259" s="285"/>
      <c r="G259" s="285"/>
      <c r="H259" s="285"/>
      <c r="I259" s="285"/>
      <c r="J259" s="458"/>
      <c r="K259" s="458"/>
      <c r="L259" s="458"/>
      <c r="M259" s="458"/>
      <c r="N259" s="458"/>
      <c r="O259" s="458"/>
      <c r="P259" s="458"/>
      <c r="Q259" s="458"/>
      <c r="R259" s="458"/>
      <c r="S259" s="458"/>
      <c r="T259" s="458"/>
      <c r="U259" s="458"/>
    </row>
    <row r="260" spans="1:21" x14ac:dyDescent="0.2">
      <c r="A260" s="285"/>
      <c r="B260" s="285"/>
      <c r="C260" s="285"/>
      <c r="D260" s="285"/>
      <c r="E260" s="285"/>
      <c r="F260" s="285"/>
      <c r="G260" s="285"/>
      <c r="H260" s="285"/>
      <c r="I260" s="285"/>
      <c r="J260" s="458"/>
      <c r="K260" s="458"/>
      <c r="L260" s="458"/>
      <c r="M260" s="458"/>
      <c r="N260" s="458"/>
      <c r="O260" s="458"/>
      <c r="P260" s="458"/>
      <c r="Q260" s="458"/>
      <c r="R260" s="458"/>
      <c r="S260" s="458"/>
      <c r="T260" s="458"/>
      <c r="U260" s="458"/>
    </row>
    <row r="261" spans="1:21" x14ac:dyDescent="0.2">
      <c r="A261" s="285"/>
      <c r="B261" s="285"/>
      <c r="C261" s="285"/>
      <c r="D261" s="285"/>
      <c r="E261" s="285"/>
      <c r="F261" s="285"/>
      <c r="G261" s="285"/>
      <c r="H261" s="285"/>
      <c r="I261" s="285"/>
      <c r="J261" s="458"/>
      <c r="K261" s="458"/>
      <c r="L261" s="458"/>
      <c r="M261" s="458"/>
      <c r="N261" s="458"/>
      <c r="O261" s="458"/>
      <c r="P261" s="458"/>
      <c r="Q261" s="458"/>
      <c r="R261" s="458"/>
      <c r="S261" s="458"/>
      <c r="T261" s="458"/>
      <c r="U261" s="458"/>
    </row>
    <row r="262" spans="1:21" x14ac:dyDescent="0.2">
      <c r="A262" s="285"/>
      <c r="B262" s="285"/>
      <c r="C262" s="285"/>
      <c r="D262" s="285"/>
      <c r="E262" s="285"/>
      <c r="F262" s="285"/>
      <c r="G262" s="285"/>
      <c r="H262" s="285"/>
      <c r="I262" s="285"/>
      <c r="J262" s="458"/>
      <c r="K262" s="458"/>
      <c r="L262" s="458"/>
      <c r="M262" s="458"/>
      <c r="N262" s="458"/>
      <c r="O262" s="458"/>
      <c r="P262" s="458"/>
      <c r="Q262" s="458"/>
      <c r="R262" s="458"/>
      <c r="S262" s="458"/>
      <c r="T262" s="458"/>
      <c r="U262" s="458"/>
    </row>
    <row r="263" spans="1:21" x14ac:dyDescent="0.2">
      <c r="A263" s="285"/>
      <c r="B263" s="285"/>
      <c r="C263" s="285"/>
      <c r="D263" s="285"/>
      <c r="E263" s="285"/>
      <c r="F263" s="285"/>
      <c r="G263" s="285"/>
      <c r="H263" s="285"/>
      <c r="I263" s="285"/>
      <c r="J263" s="458"/>
      <c r="K263" s="458"/>
      <c r="L263" s="458"/>
      <c r="M263" s="458"/>
      <c r="N263" s="458"/>
      <c r="O263" s="458"/>
      <c r="P263" s="458"/>
      <c r="Q263" s="458"/>
      <c r="R263" s="458"/>
      <c r="S263" s="458"/>
      <c r="T263" s="458"/>
      <c r="U263" s="458"/>
    </row>
    <row r="264" spans="1:21" x14ac:dyDescent="0.2">
      <c r="A264" s="285"/>
      <c r="B264" s="285"/>
      <c r="C264" s="285"/>
      <c r="D264" s="285"/>
      <c r="E264" s="285"/>
      <c r="F264" s="285"/>
      <c r="G264" s="285"/>
      <c r="H264" s="285"/>
      <c r="I264" s="285"/>
      <c r="J264" s="458"/>
      <c r="K264" s="458"/>
      <c r="L264" s="458"/>
      <c r="M264" s="458"/>
      <c r="N264" s="458"/>
      <c r="O264" s="458"/>
      <c r="P264" s="458"/>
      <c r="Q264" s="458"/>
      <c r="R264" s="458"/>
      <c r="S264" s="458"/>
      <c r="T264" s="458"/>
      <c r="U264" s="458"/>
    </row>
    <row r="265" spans="1:21" x14ac:dyDescent="0.2">
      <c r="A265" s="285"/>
      <c r="B265" s="285"/>
      <c r="C265" s="285"/>
      <c r="D265" s="285"/>
      <c r="E265" s="285"/>
      <c r="F265" s="285"/>
      <c r="G265" s="285"/>
      <c r="H265" s="285"/>
      <c r="I265" s="285"/>
      <c r="J265" s="458"/>
      <c r="K265" s="458"/>
      <c r="L265" s="458"/>
      <c r="M265" s="458"/>
      <c r="N265" s="458"/>
      <c r="O265" s="458"/>
      <c r="P265" s="458"/>
      <c r="Q265" s="458"/>
      <c r="R265" s="458"/>
      <c r="S265" s="458"/>
      <c r="T265" s="458"/>
      <c r="U265" s="458"/>
    </row>
    <row r="266" spans="1:21" x14ac:dyDescent="0.2">
      <c r="A266" s="285"/>
      <c r="B266" s="285"/>
      <c r="C266" s="285"/>
      <c r="D266" s="285"/>
      <c r="E266" s="285"/>
      <c r="F266" s="285"/>
      <c r="G266" s="285"/>
      <c r="H266" s="285"/>
      <c r="I266" s="285"/>
      <c r="J266" s="458"/>
      <c r="K266" s="458"/>
      <c r="L266" s="458"/>
      <c r="M266" s="458"/>
      <c r="N266" s="458"/>
      <c r="O266" s="458"/>
      <c r="P266" s="458"/>
      <c r="Q266" s="458"/>
      <c r="R266" s="458"/>
      <c r="S266" s="458"/>
      <c r="T266" s="458"/>
      <c r="U266" s="458"/>
    </row>
    <row r="267" spans="1:21" x14ac:dyDescent="0.2">
      <c r="A267" s="285"/>
      <c r="B267" s="285"/>
      <c r="C267" s="285"/>
      <c r="D267" s="285"/>
      <c r="E267" s="285"/>
      <c r="F267" s="285"/>
      <c r="G267" s="285"/>
      <c r="H267" s="285"/>
      <c r="I267" s="285"/>
      <c r="J267" s="458"/>
      <c r="K267" s="458"/>
      <c r="L267" s="458"/>
      <c r="M267" s="458"/>
      <c r="N267" s="458"/>
      <c r="O267" s="458"/>
      <c r="P267" s="458"/>
      <c r="Q267" s="458"/>
      <c r="R267" s="458"/>
      <c r="S267" s="458"/>
      <c r="T267" s="458"/>
      <c r="U267" s="458"/>
    </row>
    <row r="268" spans="1:21" x14ac:dyDescent="0.2">
      <c r="A268" s="285"/>
      <c r="B268" s="285"/>
      <c r="C268" s="285"/>
      <c r="D268" s="285"/>
      <c r="E268" s="285"/>
      <c r="F268" s="285"/>
      <c r="G268" s="285"/>
      <c r="H268" s="285"/>
      <c r="I268" s="285"/>
      <c r="J268" s="458"/>
      <c r="K268" s="458"/>
      <c r="L268" s="458"/>
      <c r="M268" s="458"/>
      <c r="N268" s="458"/>
      <c r="O268" s="458"/>
      <c r="P268" s="458"/>
      <c r="Q268" s="458"/>
      <c r="R268" s="458"/>
      <c r="S268" s="458"/>
      <c r="T268" s="458"/>
      <c r="U268" s="458"/>
    </row>
    <row r="269" spans="1:21" x14ac:dyDescent="0.2">
      <c r="A269" s="285"/>
      <c r="B269" s="285"/>
      <c r="C269" s="285"/>
      <c r="D269" s="285"/>
      <c r="E269" s="285"/>
      <c r="F269" s="285"/>
      <c r="G269" s="285"/>
      <c r="H269" s="285"/>
      <c r="I269" s="285"/>
      <c r="J269" s="458"/>
      <c r="K269" s="458"/>
      <c r="L269" s="458"/>
      <c r="M269" s="458"/>
      <c r="N269" s="458"/>
      <c r="O269" s="458"/>
      <c r="P269" s="458"/>
      <c r="Q269" s="458"/>
      <c r="R269" s="458"/>
      <c r="S269" s="458"/>
      <c r="T269" s="458"/>
      <c r="U269" s="458"/>
    </row>
    <row r="270" spans="1:21" x14ac:dyDescent="0.2">
      <c r="A270" s="285"/>
      <c r="B270" s="285"/>
      <c r="C270" s="285"/>
      <c r="D270" s="285"/>
      <c r="E270" s="285"/>
      <c r="F270" s="285"/>
      <c r="G270" s="285"/>
      <c r="H270" s="285"/>
      <c r="I270" s="285"/>
      <c r="J270" s="458"/>
      <c r="K270" s="458"/>
      <c r="L270" s="458"/>
      <c r="M270" s="458"/>
      <c r="N270" s="458"/>
      <c r="O270" s="458"/>
      <c r="P270" s="458"/>
      <c r="Q270" s="458"/>
      <c r="R270" s="458"/>
      <c r="S270" s="458"/>
      <c r="T270" s="458"/>
      <c r="U270" s="458"/>
    </row>
    <row r="271" spans="1:21" x14ac:dyDescent="0.2">
      <c r="A271" s="285"/>
      <c r="B271" s="285"/>
      <c r="C271" s="285"/>
      <c r="D271" s="285"/>
      <c r="E271" s="285"/>
      <c r="F271" s="285"/>
      <c r="G271" s="285"/>
      <c r="H271" s="285"/>
      <c r="I271" s="285"/>
      <c r="J271" s="458"/>
      <c r="K271" s="458"/>
      <c r="L271" s="458"/>
      <c r="M271" s="458"/>
      <c r="N271" s="458"/>
      <c r="O271" s="458"/>
      <c r="P271" s="458"/>
      <c r="Q271" s="458"/>
      <c r="R271" s="458"/>
      <c r="S271" s="458"/>
      <c r="T271" s="458"/>
      <c r="U271" s="458"/>
    </row>
    <row r="272" spans="1:21" x14ac:dyDescent="0.2">
      <c r="A272" s="285"/>
      <c r="B272" s="285"/>
      <c r="C272" s="285"/>
      <c r="D272" s="285"/>
      <c r="E272" s="285"/>
      <c r="F272" s="285"/>
      <c r="G272" s="285"/>
      <c r="H272" s="285"/>
      <c r="I272" s="285"/>
      <c r="J272" s="458"/>
      <c r="K272" s="458"/>
      <c r="L272" s="458"/>
      <c r="M272" s="458"/>
      <c r="N272" s="458"/>
      <c r="O272" s="458"/>
      <c r="P272" s="458"/>
      <c r="Q272" s="458"/>
      <c r="R272" s="458"/>
      <c r="S272" s="458"/>
      <c r="T272" s="458"/>
      <c r="U272" s="458"/>
    </row>
    <row r="273" spans="1:21" x14ac:dyDescent="0.2">
      <c r="A273" s="285"/>
      <c r="B273" s="285"/>
      <c r="C273" s="285"/>
      <c r="D273" s="285"/>
      <c r="E273" s="285"/>
      <c r="F273" s="285"/>
      <c r="G273" s="285"/>
      <c r="H273" s="285"/>
      <c r="I273" s="285"/>
      <c r="J273" s="458"/>
      <c r="K273" s="458"/>
      <c r="L273" s="458"/>
      <c r="M273" s="458"/>
      <c r="N273" s="458"/>
      <c r="O273" s="458"/>
      <c r="P273" s="458"/>
      <c r="Q273" s="458"/>
      <c r="R273" s="458"/>
      <c r="S273" s="458"/>
      <c r="T273" s="458"/>
      <c r="U273" s="458"/>
    </row>
    <row r="274" spans="1:21" x14ac:dyDescent="0.2">
      <c r="A274" s="285"/>
      <c r="B274" s="285"/>
      <c r="C274" s="285"/>
      <c r="D274" s="285"/>
      <c r="E274" s="285"/>
      <c r="F274" s="285"/>
      <c r="G274" s="285"/>
      <c r="H274" s="285"/>
      <c r="I274" s="285"/>
      <c r="J274" s="458"/>
      <c r="K274" s="458"/>
      <c r="L274" s="458"/>
      <c r="M274" s="458"/>
      <c r="N274" s="458"/>
      <c r="O274" s="458"/>
      <c r="P274" s="458"/>
      <c r="Q274" s="458"/>
      <c r="R274" s="458"/>
      <c r="S274" s="458"/>
      <c r="T274" s="458"/>
      <c r="U274" s="458"/>
    </row>
    <row r="275" spans="1:21" x14ac:dyDescent="0.2">
      <c r="A275" s="285"/>
      <c r="B275" s="285"/>
      <c r="C275" s="285"/>
      <c r="D275" s="285"/>
      <c r="E275" s="285"/>
      <c r="F275" s="285"/>
      <c r="G275" s="285"/>
      <c r="H275" s="285"/>
      <c r="I275" s="285"/>
      <c r="J275" s="458"/>
      <c r="K275" s="458"/>
      <c r="L275" s="458"/>
      <c r="M275" s="458"/>
      <c r="N275" s="458"/>
      <c r="O275" s="458"/>
      <c r="P275" s="458"/>
      <c r="Q275" s="458"/>
      <c r="R275" s="458"/>
      <c r="S275" s="458"/>
      <c r="T275" s="458"/>
      <c r="U275" s="458"/>
    </row>
    <row r="276" spans="1:21" x14ac:dyDescent="0.2">
      <c r="A276" s="285"/>
      <c r="B276" s="285"/>
      <c r="C276" s="285"/>
      <c r="D276" s="285"/>
      <c r="E276" s="285"/>
      <c r="F276" s="285"/>
      <c r="G276" s="285"/>
      <c r="H276" s="285"/>
      <c r="I276" s="285"/>
      <c r="J276" s="458"/>
      <c r="K276" s="458"/>
      <c r="L276" s="458"/>
      <c r="M276" s="458"/>
      <c r="N276" s="458"/>
      <c r="O276" s="458"/>
      <c r="P276" s="458"/>
      <c r="Q276" s="458"/>
      <c r="R276" s="458"/>
      <c r="S276" s="458"/>
      <c r="T276" s="458"/>
      <c r="U276" s="458"/>
    </row>
    <row r="277" spans="1:21" x14ac:dyDescent="0.2">
      <c r="A277" s="285"/>
      <c r="B277" s="285"/>
      <c r="C277" s="285"/>
      <c r="D277" s="285"/>
      <c r="E277" s="285"/>
      <c r="F277" s="285"/>
      <c r="G277" s="285"/>
      <c r="H277" s="285"/>
      <c r="I277" s="285"/>
      <c r="J277" s="458"/>
      <c r="K277" s="458"/>
      <c r="L277" s="458"/>
      <c r="M277" s="458"/>
      <c r="N277" s="458"/>
      <c r="O277" s="458"/>
      <c r="P277" s="458"/>
      <c r="Q277" s="458"/>
      <c r="R277" s="458"/>
      <c r="S277" s="458"/>
      <c r="T277" s="458"/>
      <c r="U277" s="458"/>
    </row>
    <row r="278" spans="1:21" x14ac:dyDescent="0.2">
      <c r="A278" s="285"/>
      <c r="B278" s="285"/>
      <c r="C278" s="285"/>
      <c r="D278" s="285"/>
      <c r="E278" s="285"/>
      <c r="F278" s="285"/>
      <c r="G278" s="285"/>
      <c r="H278" s="285"/>
      <c r="I278" s="285"/>
      <c r="J278" s="458"/>
      <c r="K278" s="458"/>
      <c r="L278" s="458"/>
      <c r="M278" s="458"/>
      <c r="N278" s="458"/>
      <c r="O278" s="458"/>
      <c r="P278" s="458"/>
      <c r="Q278" s="458"/>
      <c r="R278" s="458"/>
      <c r="S278" s="458"/>
      <c r="T278" s="458"/>
      <c r="U278" s="458"/>
    </row>
    <row r="279" spans="1:21" x14ac:dyDescent="0.2">
      <c r="A279" s="285"/>
      <c r="B279" s="285"/>
      <c r="C279" s="285"/>
      <c r="D279" s="285"/>
      <c r="E279" s="285"/>
      <c r="F279" s="285"/>
      <c r="G279" s="285"/>
      <c r="H279" s="285"/>
      <c r="I279" s="285"/>
      <c r="J279" s="458"/>
      <c r="K279" s="458"/>
      <c r="L279" s="458"/>
      <c r="M279" s="458"/>
      <c r="N279" s="458"/>
      <c r="O279" s="458"/>
      <c r="P279" s="458"/>
      <c r="Q279" s="458"/>
      <c r="R279" s="458"/>
      <c r="S279" s="458"/>
      <c r="T279" s="458"/>
      <c r="U279" s="458"/>
    </row>
    <row r="280" spans="1:21" x14ac:dyDescent="0.2">
      <c r="A280" s="285"/>
      <c r="B280" s="285"/>
      <c r="C280" s="285"/>
      <c r="D280" s="285"/>
      <c r="E280" s="285"/>
      <c r="F280" s="285"/>
      <c r="G280" s="285"/>
      <c r="H280" s="285"/>
      <c r="I280" s="285"/>
      <c r="J280" s="458"/>
      <c r="K280" s="458"/>
      <c r="L280" s="458"/>
      <c r="M280" s="458"/>
      <c r="N280" s="458"/>
      <c r="O280" s="458"/>
      <c r="P280" s="458"/>
      <c r="Q280" s="458"/>
      <c r="R280" s="458"/>
      <c r="S280" s="458"/>
      <c r="T280" s="458"/>
      <c r="U280" s="458"/>
    </row>
    <row r="281" spans="1:21" x14ac:dyDescent="0.2">
      <c r="A281" s="285"/>
      <c r="B281" s="285"/>
      <c r="C281" s="285"/>
      <c r="D281" s="285"/>
      <c r="E281" s="285"/>
      <c r="F281" s="285"/>
      <c r="G281" s="285"/>
      <c r="H281" s="285"/>
      <c r="I281" s="285"/>
      <c r="J281" s="458"/>
      <c r="K281" s="458"/>
      <c r="L281" s="458"/>
      <c r="M281" s="458"/>
      <c r="N281" s="458"/>
      <c r="O281" s="458"/>
      <c r="P281" s="458"/>
      <c r="Q281" s="458"/>
      <c r="R281" s="458"/>
      <c r="S281" s="458"/>
      <c r="T281" s="458"/>
      <c r="U281" s="458"/>
    </row>
    <row r="282" spans="1:21" x14ac:dyDescent="0.2">
      <c r="A282" s="285"/>
      <c r="B282" s="285"/>
      <c r="C282" s="285"/>
      <c r="D282" s="285"/>
      <c r="E282" s="285"/>
      <c r="F282" s="285"/>
      <c r="G282" s="285"/>
      <c r="H282" s="285"/>
      <c r="I282" s="285"/>
      <c r="J282" s="458"/>
      <c r="K282" s="458"/>
      <c r="L282" s="458"/>
      <c r="M282" s="458"/>
      <c r="N282" s="458"/>
      <c r="O282" s="458"/>
      <c r="P282" s="458"/>
      <c r="Q282" s="458"/>
      <c r="R282" s="458"/>
      <c r="S282" s="458"/>
      <c r="T282" s="458"/>
      <c r="U282" s="458"/>
    </row>
    <row r="283" spans="1:21" x14ac:dyDescent="0.2">
      <c r="A283" s="285"/>
      <c r="B283" s="285"/>
      <c r="C283" s="285"/>
      <c r="D283" s="285"/>
      <c r="E283" s="285"/>
      <c r="F283" s="285"/>
      <c r="G283" s="285"/>
      <c r="H283" s="285"/>
      <c r="I283" s="285"/>
      <c r="J283" s="458"/>
      <c r="K283" s="458"/>
      <c r="L283" s="458"/>
      <c r="M283" s="458"/>
      <c r="N283" s="458"/>
      <c r="O283" s="458"/>
      <c r="P283" s="458"/>
      <c r="Q283" s="458"/>
      <c r="R283" s="458"/>
      <c r="S283" s="458"/>
      <c r="T283" s="458"/>
      <c r="U283" s="458"/>
    </row>
    <row r="284" spans="1:21" x14ac:dyDescent="0.2">
      <c r="A284" s="285"/>
      <c r="B284" s="285"/>
      <c r="C284" s="285"/>
      <c r="D284" s="285"/>
      <c r="E284" s="285"/>
      <c r="F284" s="285"/>
      <c r="G284" s="285"/>
      <c r="H284" s="285"/>
      <c r="I284" s="285"/>
      <c r="J284" s="458"/>
      <c r="K284" s="458"/>
      <c r="L284" s="458"/>
      <c r="M284" s="458"/>
      <c r="N284" s="458"/>
      <c r="O284" s="458"/>
      <c r="P284" s="458"/>
      <c r="Q284" s="458"/>
      <c r="R284" s="458"/>
      <c r="S284" s="458"/>
      <c r="T284" s="458"/>
      <c r="U284" s="458"/>
    </row>
    <row r="285" spans="1:21" x14ac:dyDescent="0.2">
      <c r="A285" s="285"/>
      <c r="B285" s="285"/>
      <c r="C285" s="285"/>
      <c r="D285" s="285"/>
      <c r="E285" s="285"/>
      <c r="F285" s="285"/>
      <c r="G285" s="285"/>
      <c r="H285" s="285"/>
      <c r="I285" s="285"/>
      <c r="J285" s="458"/>
      <c r="K285" s="458"/>
      <c r="L285" s="458"/>
      <c r="M285" s="458"/>
      <c r="N285" s="458"/>
      <c r="O285" s="458"/>
      <c r="P285" s="458"/>
      <c r="Q285" s="458"/>
      <c r="R285" s="458"/>
      <c r="S285" s="458"/>
      <c r="T285" s="458"/>
      <c r="U285" s="458"/>
    </row>
    <row r="286" spans="1:21" x14ac:dyDescent="0.2">
      <c r="A286" s="285"/>
      <c r="B286" s="285"/>
      <c r="C286" s="285"/>
      <c r="D286" s="285"/>
      <c r="E286" s="285"/>
      <c r="F286" s="285"/>
      <c r="G286" s="285"/>
      <c r="H286" s="285"/>
      <c r="I286" s="285"/>
      <c r="J286" s="458"/>
      <c r="K286" s="458"/>
      <c r="L286" s="458"/>
      <c r="M286" s="458"/>
      <c r="N286" s="458"/>
      <c r="O286" s="458"/>
      <c r="P286" s="458"/>
      <c r="Q286" s="458"/>
      <c r="R286" s="458"/>
      <c r="S286" s="458"/>
      <c r="T286" s="458"/>
      <c r="U286" s="458"/>
    </row>
    <row r="287" spans="1:21" x14ac:dyDescent="0.2">
      <c r="A287" s="285"/>
      <c r="B287" s="285"/>
      <c r="C287" s="285"/>
      <c r="D287" s="285"/>
      <c r="E287" s="285"/>
      <c r="F287" s="285"/>
      <c r="G287" s="285"/>
      <c r="H287" s="285"/>
      <c r="I287" s="285"/>
      <c r="J287" s="458"/>
      <c r="K287" s="458"/>
      <c r="L287" s="458"/>
      <c r="M287" s="458"/>
      <c r="N287" s="458"/>
      <c r="O287" s="458"/>
      <c r="P287" s="458"/>
      <c r="Q287" s="458"/>
      <c r="R287" s="458"/>
      <c r="S287" s="458"/>
      <c r="T287" s="458"/>
      <c r="U287" s="458"/>
    </row>
    <row r="288" spans="1:21" x14ac:dyDescent="0.2">
      <c r="A288" s="285"/>
      <c r="B288" s="285"/>
      <c r="C288" s="285"/>
      <c r="D288" s="285"/>
      <c r="E288" s="285"/>
      <c r="F288" s="285"/>
      <c r="G288" s="285"/>
      <c r="H288" s="285"/>
      <c r="I288" s="285"/>
      <c r="J288" s="458"/>
      <c r="K288" s="458"/>
      <c r="L288" s="458"/>
      <c r="M288" s="458"/>
      <c r="N288" s="458"/>
      <c r="O288" s="458"/>
      <c r="P288" s="458"/>
      <c r="Q288" s="458"/>
      <c r="R288" s="458"/>
      <c r="S288" s="458"/>
      <c r="T288" s="458"/>
      <c r="U288" s="458"/>
    </row>
    <row r="289" spans="1:21" x14ac:dyDescent="0.2">
      <c r="A289" s="285"/>
      <c r="B289" s="285"/>
      <c r="C289" s="285"/>
      <c r="D289" s="285"/>
      <c r="E289" s="285"/>
      <c r="F289" s="285"/>
      <c r="G289" s="285"/>
      <c r="H289" s="285"/>
      <c r="I289" s="285"/>
      <c r="J289" s="458"/>
      <c r="K289" s="458"/>
      <c r="L289" s="458"/>
      <c r="M289" s="458"/>
      <c r="N289" s="458"/>
      <c r="O289" s="458"/>
      <c r="P289" s="458"/>
      <c r="Q289" s="458"/>
      <c r="R289" s="458"/>
      <c r="S289" s="458"/>
      <c r="T289" s="458"/>
      <c r="U289" s="458"/>
    </row>
    <row r="290" spans="1:21" x14ac:dyDescent="0.2">
      <c r="A290" s="285"/>
      <c r="B290" s="285"/>
      <c r="C290" s="285"/>
      <c r="D290" s="285"/>
      <c r="E290" s="285"/>
      <c r="F290" s="285"/>
      <c r="G290" s="285"/>
      <c r="H290" s="285"/>
      <c r="I290" s="285"/>
      <c r="J290" s="458"/>
      <c r="K290" s="458"/>
      <c r="L290" s="458"/>
      <c r="M290" s="458"/>
      <c r="N290" s="458"/>
      <c r="O290" s="458"/>
      <c r="P290" s="458"/>
      <c r="Q290" s="458"/>
      <c r="R290" s="458"/>
      <c r="S290" s="458"/>
      <c r="T290" s="458"/>
      <c r="U290" s="458"/>
    </row>
    <row r="291" spans="1:21" x14ac:dyDescent="0.2">
      <c r="A291" s="285"/>
      <c r="B291" s="285"/>
      <c r="C291" s="285"/>
      <c r="D291" s="285"/>
      <c r="E291" s="285"/>
      <c r="F291" s="285"/>
      <c r="G291" s="285"/>
      <c r="H291" s="285"/>
      <c r="I291" s="285"/>
      <c r="J291" s="458"/>
      <c r="K291" s="458"/>
      <c r="L291" s="458"/>
      <c r="M291" s="458"/>
      <c r="N291" s="458"/>
      <c r="O291" s="458"/>
      <c r="P291" s="458"/>
      <c r="Q291" s="458"/>
      <c r="R291" s="458"/>
      <c r="S291" s="458"/>
      <c r="T291" s="458"/>
      <c r="U291" s="458"/>
    </row>
    <row r="292" spans="1:21" x14ac:dyDescent="0.2">
      <c r="A292" s="285"/>
      <c r="B292" s="285"/>
      <c r="C292" s="285"/>
      <c r="D292" s="285"/>
      <c r="E292" s="285"/>
      <c r="F292" s="285"/>
      <c r="G292" s="285"/>
      <c r="H292" s="285"/>
      <c r="I292" s="285"/>
      <c r="J292" s="458"/>
      <c r="K292" s="458"/>
      <c r="L292" s="458"/>
      <c r="M292" s="458"/>
      <c r="N292" s="458"/>
      <c r="O292" s="458"/>
      <c r="P292" s="458"/>
      <c r="Q292" s="458"/>
      <c r="R292" s="458"/>
      <c r="S292" s="458"/>
      <c r="T292" s="458"/>
      <c r="U292" s="458"/>
    </row>
    <row r="293" spans="1:21" x14ac:dyDescent="0.2">
      <c r="A293" s="285"/>
      <c r="B293" s="285"/>
      <c r="C293" s="285"/>
      <c r="D293" s="285"/>
      <c r="E293" s="285"/>
      <c r="F293" s="285"/>
      <c r="G293" s="285"/>
      <c r="H293" s="285"/>
      <c r="I293" s="285"/>
      <c r="J293" s="458"/>
      <c r="K293" s="458"/>
      <c r="L293" s="458"/>
      <c r="M293" s="458"/>
      <c r="N293" s="458"/>
      <c r="O293" s="458"/>
      <c r="P293" s="458"/>
      <c r="Q293" s="458"/>
      <c r="R293" s="458"/>
      <c r="S293" s="458"/>
      <c r="T293" s="458"/>
      <c r="U293" s="458"/>
    </row>
    <row r="294" spans="1:21" x14ac:dyDescent="0.2">
      <c r="A294" s="285"/>
      <c r="B294" s="285"/>
      <c r="C294" s="285"/>
      <c r="D294" s="285"/>
      <c r="E294" s="285"/>
      <c r="F294" s="285"/>
      <c r="G294" s="285"/>
      <c r="H294" s="285"/>
      <c r="I294" s="285"/>
      <c r="J294" s="458"/>
      <c r="K294" s="458"/>
      <c r="L294" s="458"/>
      <c r="M294" s="458"/>
      <c r="N294" s="458"/>
      <c r="O294" s="458"/>
      <c r="P294" s="458"/>
      <c r="Q294" s="458"/>
      <c r="R294" s="458"/>
      <c r="S294" s="458"/>
      <c r="T294" s="458"/>
      <c r="U294" s="458"/>
    </row>
    <row r="295" spans="1:21" x14ac:dyDescent="0.2">
      <c r="A295" s="285"/>
      <c r="B295" s="285"/>
      <c r="C295" s="285"/>
      <c r="D295" s="285"/>
      <c r="E295" s="285"/>
      <c r="F295" s="285"/>
      <c r="G295" s="285"/>
      <c r="H295" s="285"/>
      <c r="I295" s="285"/>
      <c r="J295" s="458"/>
      <c r="K295" s="458"/>
      <c r="L295" s="458"/>
      <c r="M295" s="458"/>
      <c r="N295" s="458"/>
      <c r="O295" s="458"/>
      <c r="P295" s="458"/>
      <c r="Q295" s="458"/>
      <c r="R295" s="458"/>
      <c r="S295" s="458"/>
      <c r="T295" s="458"/>
      <c r="U295" s="458"/>
    </row>
    <row r="296" spans="1:21" x14ac:dyDescent="0.2">
      <c r="A296" s="285"/>
      <c r="B296" s="285"/>
      <c r="C296" s="285"/>
      <c r="D296" s="285"/>
      <c r="E296" s="285"/>
      <c r="F296" s="285"/>
      <c r="G296" s="285"/>
      <c r="H296" s="285"/>
      <c r="I296" s="285"/>
      <c r="J296" s="458"/>
      <c r="K296" s="458"/>
      <c r="L296" s="458"/>
      <c r="M296" s="458"/>
      <c r="N296" s="458"/>
      <c r="O296" s="458"/>
      <c r="P296" s="458"/>
      <c r="Q296" s="458"/>
      <c r="R296" s="458"/>
      <c r="S296" s="458"/>
      <c r="T296" s="458"/>
      <c r="U296" s="458"/>
    </row>
    <row r="297" spans="1:21" x14ac:dyDescent="0.2">
      <c r="A297" s="285"/>
      <c r="B297" s="285"/>
      <c r="C297" s="285"/>
      <c r="D297" s="285"/>
      <c r="E297" s="285"/>
      <c r="F297" s="285"/>
      <c r="G297" s="285"/>
      <c r="H297" s="285"/>
      <c r="I297" s="285"/>
      <c r="J297" s="458"/>
      <c r="K297" s="458"/>
      <c r="L297" s="458"/>
      <c r="M297" s="458"/>
      <c r="N297" s="458"/>
      <c r="O297" s="458"/>
      <c r="P297" s="458"/>
      <c r="Q297" s="458"/>
      <c r="R297" s="458"/>
      <c r="S297" s="458"/>
      <c r="T297" s="458"/>
      <c r="U297" s="458"/>
    </row>
    <row r="298" spans="1:21" x14ac:dyDescent="0.2">
      <c r="A298" s="285"/>
      <c r="B298" s="285"/>
      <c r="C298" s="285"/>
      <c r="D298" s="285"/>
      <c r="E298" s="285"/>
      <c r="F298" s="285"/>
      <c r="G298" s="285"/>
      <c r="H298" s="285"/>
      <c r="I298" s="285"/>
      <c r="J298" s="458"/>
      <c r="K298" s="458"/>
      <c r="L298" s="458"/>
      <c r="M298" s="458"/>
      <c r="N298" s="458"/>
      <c r="O298" s="458"/>
      <c r="P298" s="458"/>
      <c r="Q298" s="458"/>
      <c r="R298" s="458"/>
      <c r="S298" s="458"/>
      <c r="T298" s="458"/>
      <c r="U298" s="458"/>
    </row>
    <row r="299" spans="1:21" x14ac:dyDescent="0.2">
      <c r="A299" s="285"/>
      <c r="B299" s="285"/>
      <c r="C299" s="285"/>
      <c r="D299" s="285"/>
      <c r="E299" s="285"/>
      <c r="F299" s="285"/>
      <c r="G299" s="285"/>
      <c r="H299" s="285"/>
      <c r="I299" s="285"/>
      <c r="J299" s="458"/>
      <c r="K299" s="458"/>
      <c r="L299" s="458"/>
      <c r="M299" s="458"/>
      <c r="N299" s="458"/>
      <c r="O299" s="458"/>
      <c r="P299" s="458"/>
      <c r="Q299" s="458"/>
      <c r="R299" s="458"/>
      <c r="S299" s="458"/>
      <c r="T299" s="458"/>
      <c r="U299" s="458"/>
    </row>
    <row r="300" spans="1:21" x14ac:dyDescent="0.2">
      <c r="A300" s="285"/>
      <c r="B300" s="285"/>
      <c r="C300" s="285"/>
      <c r="D300" s="285"/>
      <c r="E300" s="285"/>
      <c r="F300" s="285"/>
      <c r="G300" s="285"/>
      <c r="H300" s="285"/>
      <c r="I300" s="285"/>
      <c r="J300" s="458"/>
      <c r="K300" s="458"/>
      <c r="L300" s="458"/>
      <c r="M300" s="458"/>
      <c r="N300" s="458"/>
      <c r="O300" s="458"/>
      <c r="P300" s="458"/>
      <c r="Q300" s="458"/>
      <c r="R300" s="458"/>
      <c r="S300" s="458"/>
      <c r="T300" s="458"/>
      <c r="U300" s="458"/>
    </row>
    <row r="301" spans="1:21" x14ac:dyDescent="0.2">
      <c r="A301" s="285"/>
      <c r="B301" s="285"/>
      <c r="C301" s="285"/>
      <c r="D301" s="285"/>
      <c r="E301" s="285"/>
      <c r="F301" s="285"/>
      <c r="G301" s="285"/>
      <c r="H301" s="285"/>
      <c r="I301" s="285"/>
      <c r="J301" s="458"/>
      <c r="K301" s="458"/>
      <c r="L301" s="458"/>
      <c r="M301" s="458"/>
      <c r="N301" s="458"/>
      <c r="O301" s="458"/>
      <c r="P301" s="458"/>
      <c r="Q301" s="458"/>
      <c r="R301" s="458"/>
      <c r="S301" s="458"/>
      <c r="T301" s="458"/>
      <c r="U301" s="458"/>
    </row>
    <row r="302" spans="1:21" x14ac:dyDescent="0.2">
      <c r="A302" s="285"/>
      <c r="B302" s="285"/>
      <c r="C302" s="285"/>
      <c r="D302" s="285"/>
      <c r="E302" s="285"/>
      <c r="F302" s="285"/>
      <c r="G302" s="285"/>
      <c r="H302" s="285"/>
      <c r="I302" s="285"/>
      <c r="J302" s="458"/>
      <c r="K302" s="458"/>
      <c r="L302" s="458"/>
      <c r="M302" s="458"/>
      <c r="N302" s="458"/>
      <c r="O302" s="458"/>
      <c r="P302" s="458"/>
      <c r="Q302" s="458"/>
      <c r="R302" s="458"/>
      <c r="S302" s="458"/>
      <c r="T302" s="458"/>
      <c r="U302" s="458"/>
    </row>
    <row r="303" spans="1:21" x14ac:dyDescent="0.2">
      <c r="A303" s="285"/>
      <c r="B303" s="285"/>
      <c r="C303" s="285"/>
      <c r="D303" s="285"/>
      <c r="E303" s="285"/>
      <c r="F303" s="285"/>
      <c r="G303" s="285"/>
      <c r="H303" s="285"/>
      <c r="I303" s="285"/>
      <c r="J303" s="458"/>
      <c r="K303" s="458"/>
      <c r="L303" s="458"/>
      <c r="M303" s="458"/>
      <c r="N303" s="458"/>
      <c r="O303" s="458"/>
      <c r="P303" s="458"/>
      <c r="Q303" s="458"/>
      <c r="R303" s="458"/>
      <c r="S303" s="458"/>
      <c r="T303" s="458"/>
      <c r="U303" s="458"/>
    </row>
    <row r="304" spans="1:21" x14ac:dyDescent="0.2">
      <c r="A304" s="285"/>
      <c r="B304" s="285"/>
      <c r="C304" s="285"/>
      <c r="D304" s="285"/>
      <c r="E304" s="285"/>
      <c r="F304" s="285"/>
      <c r="G304" s="285"/>
      <c r="H304" s="285"/>
      <c r="I304" s="285"/>
      <c r="J304" s="458"/>
      <c r="K304" s="458"/>
      <c r="L304" s="458"/>
      <c r="M304" s="458"/>
      <c r="N304" s="458"/>
      <c r="O304" s="458"/>
      <c r="P304" s="458"/>
      <c r="Q304" s="458"/>
      <c r="R304" s="458"/>
      <c r="S304" s="458"/>
      <c r="T304" s="458"/>
      <c r="U304" s="458"/>
    </row>
    <row r="305" spans="1:21" x14ac:dyDescent="0.2">
      <c r="A305" s="285"/>
      <c r="B305" s="285"/>
      <c r="C305" s="285"/>
      <c r="D305" s="285"/>
      <c r="E305" s="285"/>
      <c r="F305" s="285"/>
      <c r="G305" s="285"/>
      <c r="H305" s="285"/>
      <c r="I305" s="285"/>
      <c r="J305" s="458"/>
      <c r="K305" s="458"/>
      <c r="L305" s="458"/>
      <c r="M305" s="458"/>
      <c r="N305" s="458"/>
      <c r="O305" s="458"/>
      <c r="P305" s="458"/>
      <c r="Q305" s="458"/>
      <c r="R305" s="458"/>
      <c r="S305" s="458"/>
      <c r="T305" s="458"/>
      <c r="U305" s="458"/>
    </row>
    <row r="306" spans="1:21" x14ac:dyDescent="0.2">
      <c r="A306" s="285"/>
      <c r="B306" s="285"/>
      <c r="C306" s="285"/>
      <c r="D306" s="285"/>
      <c r="E306" s="285"/>
      <c r="F306" s="285"/>
      <c r="G306" s="285"/>
      <c r="H306" s="285"/>
      <c r="I306" s="285"/>
      <c r="J306" s="458"/>
      <c r="K306" s="458"/>
      <c r="L306" s="458"/>
      <c r="M306" s="458"/>
      <c r="N306" s="458"/>
      <c r="O306" s="458"/>
      <c r="P306" s="458"/>
      <c r="Q306" s="458"/>
      <c r="R306" s="458"/>
      <c r="S306" s="458"/>
      <c r="T306" s="458"/>
      <c r="U306" s="458"/>
    </row>
    <row r="307" spans="1:21" x14ac:dyDescent="0.2">
      <c r="A307" s="285"/>
      <c r="B307" s="285"/>
      <c r="C307" s="285"/>
      <c r="D307" s="285"/>
      <c r="E307" s="285"/>
      <c r="F307" s="285"/>
      <c r="G307" s="285"/>
      <c r="H307" s="285"/>
      <c r="I307" s="285"/>
      <c r="J307" s="458"/>
      <c r="K307" s="458"/>
      <c r="L307" s="458"/>
      <c r="M307" s="458"/>
      <c r="N307" s="458"/>
      <c r="O307" s="458"/>
      <c r="P307" s="458"/>
      <c r="Q307" s="458"/>
      <c r="R307" s="458"/>
      <c r="S307" s="458"/>
      <c r="T307" s="458"/>
      <c r="U307" s="458"/>
    </row>
    <row r="308" spans="1:21" x14ac:dyDescent="0.2">
      <c r="A308" s="285"/>
      <c r="B308" s="285"/>
      <c r="C308" s="285"/>
      <c r="D308" s="285"/>
      <c r="E308" s="285"/>
      <c r="F308" s="285"/>
      <c r="G308" s="285"/>
      <c r="H308" s="285"/>
      <c r="I308" s="285"/>
      <c r="J308" s="458"/>
      <c r="K308" s="458"/>
      <c r="L308" s="458"/>
      <c r="M308" s="458"/>
      <c r="N308" s="458"/>
      <c r="O308" s="458"/>
      <c r="P308" s="458"/>
      <c r="Q308" s="458"/>
      <c r="R308" s="458"/>
      <c r="S308" s="458"/>
      <c r="T308" s="458"/>
      <c r="U308" s="458"/>
    </row>
    <row r="309" spans="1:21" x14ac:dyDescent="0.2">
      <c r="A309" s="285"/>
      <c r="B309" s="285"/>
      <c r="C309" s="285"/>
      <c r="D309" s="285"/>
      <c r="E309" s="285"/>
      <c r="F309" s="285"/>
      <c r="G309" s="285"/>
      <c r="H309" s="285"/>
      <c r="I309" s="285"/>
      <c r="J309" s="458"/>
      <c r="K309" s="458"/>
      <c r="L309" s="458"/>
      <c r="M309" s="458"/>
      <c r="N309" s="458"/>
      <c r="O309" s="458"/>
      <c r="P309" s="458"/>
      <c r="Q309" s="458"/>
      <c r="R309" s="458"/>
      <c r="S309" s="458"/>
      <c r="T309" s="458"/>
      <c r="U309" s="458"/>
    </row>
    <row r="310" spans="1:21" x14ac:dyDescent="0.2">
      <c r="A310" s="285"/>
      <c r="B310" s="285"/>
      <c r="C310" s="285"/>
      <c r="D310" s="285"/>
      <c r="E310" s="285"/>
      <c r="F310" s="285"/>
      <c r="G310" s="285"/>
      <c r="H310" s="285"/>
      <c r="I310" s="285"/>
      <c r="J310" s="458"/>
      <c r="K310" s="458"/>
      <c r="L310" s="458"/>
      <c r="M310" s="458"/>
      <c r="N310" s="458"/>
      <c r="O310" s="458"/>
      <c r="P310" s="458"/>
      <c r="Q310" s="458"/>
      <c r="R310" s="458"/>
      <c r="S310" s="458"/>
      <c r="T310" s="458"/>
      <c r="U310" s="458"/>
    </row>
    <row r="311" spans="1:21" x14ac:dyDescent="0.2">
      <c r="A311" s="285"/>
      <c r="B311" s="285"/>
      <c r="C311" s="285"/>
      <c r="D311" s="285"/>
      <c r="E311" s="285"/>
      <c r="F311" s="285"/>
      <c r="G311" s="285"/>
      <c r="H311" s="285"/>
      <c r="I311" s="285"/>
      <c r="J311" s="458"/>
      <c r="K311" s="458"/>
      <c r="L311" s="458"/>
      <c r="M311" s="458"/>
      <c r="N311" s="458"/>
      <c r="O311" s="458"/>
      <c r="P311" s="458"/>
      <c r="Q311" s="458"/>
      <c r="R311" s="458"/>
      <c r="S311" s="458"/>
      <c r="T311" s="458"/>
      <c r="U311" s="458"/>
    </row>
    <row r="312" spans="1:21" x14ac:dyDescent="0.2">
      <c r="A312" s="285"/>
      <c r="B312" s="285"/>
      <c r="C312" s="285"/>
      <c r="D312" s="285"/>
      <c r="E312" s="285"/>
      <c r="F312" s="285"/>
      <c r="G312" s="285"/>
      <c r="H312" s="285"/>
      <c r="I312" s="285"/>
      <c r="J312" s="458"/>
      <c r="K312" s="458"/>
      <c r="L312" s="458"/>
      <c r="M312" s="458"/>
      <c r="N312" s="458"/>
      <c r="O312" s="458"/>
      <c r="P312" s="458"/>
      <c r="Q312" s="458"/>
      <c r="R312" s="458"/>
      <c r="S312" s="458"/>
      <c r="T312" s="458"/>
      <c r="U312" s="458"/>
    </row>
    <row r="313" spans="1:21" x14ac:dyDescent="0.2">
      <c r="A313" s="285"/>
      <c r="B313" s="285"/>
      <c r="C313" s="285"/>
      <c r="D313" s="285"/>
      <c r="E313" s="285"/>
      <c r="F313" s="285"/>
      <c r="G313" s="285"/>
      <c r="H313" s="285"/>
      <c r="I313" s="285"/>
      <c r="J313" s="458"/>
      <c r="K313" s="458"/>
      <c r="L313" s="458"/>
      <c r="M313" s="458"/>
      <c r="N313" s="458"/>
      <c r="O313" s="458"/>
      <c r="P313" s="458"/>
      <c r="Q313" s="458"/>
      <c r="R313" s="458"/>
      <c r="S313" s="458"/>
      <c r="T313" s="458"/>
      <c r="U313" s="458"/>
    </row>
    <row r="314" spans="1:21" x14ac:dyDescent="0.2">
      <c r="A314" s="285"/>
      <c r="B314" s="285"/>
      <c r="C314" s="285"/>
      <c r="D314" s="285"/>
      <c r="E314" s="285"/>
      <c r="F314" s="285"/>
      <c r="G314" s="285"/>
      <c r="H314" s="285"/>
      <c r="I314" s="285"/>
      <c r="J314" s="458"/>
      <c r="K314" s="458"/>
      <c r="L314" s="458"/>
      <c r="M314" s="458"/>
      <c r="N314" s="458"/>
      <c r="O314" s="458"/>
      <c r="P314" s="458"/>
      <c r="Q314" s="458"/>
      <c r="R314" s="458"/>
      <c r="S314" s="458"/>
      <c r="T314" s="458"/>
      <c r="U314" s="458"/>
    </row>
    <row r="315" spans="1:21" x14ac:dyDescent="0.2">
      <c r="A315" s="285"/>
      <c r="B315" s="285"/>
      <c r="C315" s="285"/>
      <c r="D315" s="285"/>
      <c r="E315" s="285"/>
      <c r="F315" s="285"/>
      <c r="G315" s="285"/>
      <c r="H315" s="285"/>
      <c r="I315" s="285"/>
      <c r="J315" s="458"/>
      <c r="K315" s="458"/>
      <c r="L315" s="458"/>
      <c r="M315" s="458"/>
      <c r="N315" s="458"/>
      <c r="O315" s="458"/>
      <c r="P315" s="458"/>
      <c r="Q315" s="458"/>
      <c r="R315" s="458"/>
      <c r="S315" s="458"/>
      <c r="T315" s="458"/>
      <c r="U315" s="458"/>
    </row>
    <row r="316" spans="1:21" x14ac:dyDescent="0.2">
      <c r="A316" s="285"/>
      <c r="B316" s="285"/>
      <c r="C316" s="285"/>
      <c r="D316" s="285"/>
      <c r="E316" s="285"/>
      <c r="F316" s="285"/>
      <c r="G316" s="285"/>
      <c r="H316" s="285"/>
      <c r="I316" s="285"/>
      <c r="J316" s="458"/>
      <c r="K316" s="458"/>
      <c r="L316" s="458"/>
      <c r="M316" s="458"/>
      <c r="N316" s="458"/>
      <c r="O316" s="458"/>
      <c r="P316" s="458"/>
      <c r="Q316" s="458"/>
      <c r="R316" s="458"/>
      <c r="S316" s="458"/>
      <c r="T316" s="458"/>
      <c r="U316" s="458"/>
    </row>
    <row r="317" spans="1:21" x14ac:dyDescent="0.2">
      <c r="A317" s="285"/>
      <c r="B317" s="285"/>
      <c r="C317" s="285"/>
      <c r="D317" s="285"/>
      <c r="E317" s="285"/>
      <c r="F317" s="285"/>
      <c r="G317" s="285"/>
      <c r="H317" s="285"/>
      <c r="I317" s="285"/>
      <c r="J317" s="458"/>
      <c r="K317" s="458"/>
      <c r="L317" s="458"/>
      <c r="M317" s="458"/>
      <c r="N317" s="458"/>
      <c r="O317" s="458"/>
      <c r="P317" s="458"/>
      <c r="Q317" s="458"/>
      <c r="R317" s="458"/>
      <c r="S317" s="458"/>
      <c r="T317" s="458"/>
      <c r="U317" s="458"/>
    </row>
    <row r="318" spans="1:21" x14ac:dyDescent="0.2">
      <c r="A318" s="285"/>
      <c r="B318" s="285"/>
      <c r="C318" s="285"/>
      <c r="D318" s="285"/>
      <c r="E318" s="285"/>
      <c r="F318" s="285"/>
      <c r="G318" s="285"/>
      <c r="H318" s="285"/>
      <c r="I318" s="285"/>
      <c r="J318" s="458"/>
      <c r="K318" s="458"/>
      <c r="L318" s="458"/>
      <c r="M318" s="458"/>
      <c r="N318" s="458"/>
      <c r="O318" s="458"/>
      <c r="P318" s="458"/>
      <c r="Q318" s="458"/>
      <c r="R318" s="458"/>
      <c r="S318" s="458"/>
      <c r="T318" s="458"/>
      <c r="U318" s="458"/>
    </row>
    <row r="319" spans="1:21" x14ac:dyDescent="0.2">
      <c r="A319" s="285"/>
      <c r="B319" s="285"/>
      <c r="C319" s="285"/>
      <c r="D319" s="285"/>
      <c r="E319" s="285"/>
      <c r="F319" s="285"/>
      <c r="G319" s="285"/>
      <c r="H319" s="285"/>
      <c r="I319" s="285"/>
      <c r="J319" s="458"/>
      <c r="K319" s="458"/>
      <c r="L319" s="458"/>
      <c r="M319" s="458"/>
      <c r="N319" s="458"/>
      <c r="O319" s="458"/>
      <c r="P319" s="458"/>
      <c r="Q319" s="458"/>
      <c r="R319" s="458"/>
      <c r="S319" s="458"/>
      <c r="T319" s="458"/>
      <c r="U319" s="458"/>
    </row>
    <row r="320" spans="1:21" x14ac:dyDescent="0.2">
      <c r="A320" s="285"/>
      <c r="B320" s="285"/>
      <c r="C320" s="285"/>
      <c r="D320" s="285"/>
      <c r="E320" s="285"/>
      <c r="F320" s="285"/>
      <c r="G320" s="285"/>
      <c r="H320" s="285"/>
      <c r="I320" s="285"/>
      <c r="J320" s="458"/>
      <c r="K320" s="458"/>
      <c r="L320" s="458"/>
      <c r="M320" s="458"/>
      <c r="N320" s="458"/>
      <c r="O320" s="458"/>
      <c r="P320" s="458"/>
      <c r="Q320" s="458"/>
      <c r="R320" s="458"/>
      <c r="S320" s="458"/>
      <c r="T320" s="458"/>
      <c r="U320" s="458"/>
    </row>
    <row r="321" spans="1:21" x14ac:dyDescent="0.2">
      <c r="A321" s="285"/>
      <c r="B321" s="285"/>
      <c r="C321" s="285"/>
      <c r="D321" s="285"/>
      <c r="E321" s="285"/>
      <c r="F321" s="285"/>
      <c r="G321" s="285"/>
      <c r="H321" s="285"/>
      <c r="I321" s="285"/>
      <c r="J321" s="458"/>
      <c r="K321" s="458"/>
      <c r="L321" s="458"/>
      <c r="M321" s="458"/>
      <c r="N321" s="458"/>
      <c r="O321" s="458"/>
      <c r="P321" s="458"/>
      <c r="Q321" s="458"/>
      <c r="R321" s="458"/>
      <c r="S321" s="458"/>
      <c r="T321" s="458"/>
      <c r="U321" s="458"/>
    </row>
    <row r="322" spans="1:21" x14ac:dyDescent="0.2">
      <c r="A322" s="285"/>
      <c r="B322" s="285"/>
      <c r="C322" s="285"/>
      <c r="D322" s="285"/>
      <c r="E322" s="285"/>
      <c r="F322" s="285"/>
      <c r="G322" s="285"/>
      <c r="H322" s="285"/>
      <c r="I322" s="285"/>
      <c r="J322" s="458"/>
      <c r="K322" s="458"/>
      <c r="L322" s="458"/>
      <c r="M322" s="458"/>
      <c r="N322" s="458"/>
      <c r="O322" s="458"/>
      <c r="P322" s="458"/>
      <c r="Q322" s="458"/>
      <c r="R322" s="458"/>
      <c r="S322" s="458"/>
      <c r="T322" s="458"/>
      <c r="U322" s="458"/>
    </row>
    <row r="323" spans="1:21" x14ac:dyDescent="0.2">
      <c r="A323" s="285"/>
      <c r="B323" s="285"/>
      <c r="C323" s="285"/>
      <c r="D323" s="285"/>
      <c r="E323" s="285"/>
      <c r="F323" s="285"/>
      <c r="G323" s="285"/>
      <c r="H323" s="285"/>
      <c r="I323" s="285"/>
      <c r="J323" s="458"/>
      <c r="K323" s="458"/>
      <c r="L323" s="458"/>
      <c r="M323" s="458"/>
      <c r="N323" s="458"/>
      <c r="O323" s="458"/>
      <c r="P323" s="458"/>
      <c r="Q323" s="458"/>
      <c r="R323" s="458"/>
      <c r="S323" s="458"/>
      <c r="T323" s="458"/>
      <c r="U323" s="458"/>
    </row>
    <row r="324" spans="1:21" x14ac:dyDescent="0.2">
      <c r="A324" s="285"/>
      <c r="B324" s="285"/>
      <c r="C324" s="285"/>
      <c r="D324" s="285"/>
      <c r="E324" s="285"/>
      <c r="F324" s="285"/>
      <c r="G324" s="285"/>
      <c r="H324" s="285"/>
      <c r="I324" s="285"/>
      <c r="J324" s="458"/>
      <c r="K324" s="458"/>
      <c r="L324" s="458"/>
      <c r="M324" s="458"/>
      <c r="N324" s="458"/>
      <c r="O324" s="458"/>
      <c r="P324" s="458"/>
      <c r="Q324" s="458"/>
      <c r="R324" s="458"/>
      <c r="S324" s="458"/>
      <c r="T324" s="458"/>
      <c r="U324" s="458"/>
    </row>
    <row r="325" spans="1:21" x14ac:dyDescent="0.2">
      <c r="A325" s="285"/>
      <c r="B325" s="285"/>
      <c r="C325" s="285"/>
      <c r="D325" s="285"/>
      <c r="E325" s="285"/>
      <c r="F325" s="285"/>
      <c r="G325" s="285"/>
      <c r="H325" s="285"/>
      <c r="I325" s="285"/>
      <c r="J325" s="458"/>
      <c r="K325" s="458"/>
      <c r="L325" s="458"/>
      <c r="M325" s="458"/>
      <c r="N325" s="458"/>
      <c r="O325" s="458"/>
      <c r="P325" s="458"/>
      <c r="Q325" s="458"/>
      <c r="R325" s="458"/>
      <c r="S325" s="458"/>
      <c r="T325" s="458"/>
      <c r="U325" s="458"/>
    </row>
    <row r="326" spans="1:21" x14ac:dyDescent="0.2">
      <c r="A326" s="285"/>
      <c r="B326" s="285"/>
      <c r="C326" s="285"/>
      <c r="D326" s="285"/>
      <c r="E326" s="285"/>
      <c r="F326" s="285"/>
      <c r="G326" s="285"/>
      <c r="H326" s="285"/>
      <c r="I326" s="285"/>
      <c r="J326" s="458"/>
      <c r="K326" s="458"/>
      <c r="L326" s="458"/>
      <c r="M326" s="458"/>
      <c r="N326" s="458"/>
      <c r="O326" s="458"/>
      <c r="P326" s="458"/>
      <c r="Q326" s="458"/>
      <c r="R326" s="458"/>
      <c r="S326" s="458"/>
      <c r="T326" s="458"/>
      <c r="U326" s="458"/>
    </row>
    <row r="327" spans="1:21" x14ac:dyDescent="0.2">
      <c r="A327" s="285"/>
      <c r="B327" s="285"/>
      <c r="C327" s="285"/>
      <c r="D327" s="285"/>
      <c r="E327" s="285"/>
      <c r="F327" s="285"/>
      <c r="G327" s="285"/>
      <c r="H327" s="285"/>
      <c r="I327" s="285"/>
      <c r="J327" s="458"/>
      <c r="K327" s="458"/>
      <c r="L327" s="458"/>
      <c r="M327" s="458"/>
      <c r="N327" s="458"/>
      <c r="O327" s="458"/>
      <c r="P327" s="458"/>
      <c r="Q327" s="458"/>
      <c r="R327" s="458"/>
      <c r="S327" s="458"/>
      <c r="T327" s="458"/>
      <c r="U327" s="458"/>
    </row>
    <row r="328" spans="1:21" x14ac:dyDescent="0.2">
      <c r="A328" s="285"/>
      <c r="B328" s="285"/>
      <c r="C328" s="285"/>
      <c r="D328" s="285"/>
      <c r="E328" s="285"/>
      <c r="F328" s="285"/>
      <c r="G328" s="285"/>
      <c r="H328" s="285"/>
      <c r="I328" s="285"/>
      <c r="J328" s="458"/>
      <c r="K328" s="458"/>
      <c r="L328" s="458"/>
      <c r="M328" s="458"/>
      <c r="N328" s="458"/>
      <c r="O328" s="458"/>
      <c r="P328" s="458"/>
      <c r="Q328" s="458"/>
      <c r="R328" s="458"/>
      <c r="S328" s="458"/>
      <c r="T328" s="458"/>
      <c r="U328" s="458"/>
    </row>
    <row r="329" spans="1:21" x14ac:dyDescent="0.2">
      <c r="A329" s="285"/>
      <c r="B329" s="285"/>
      <c r="C329" s="285"/>
      <c r="D329" s="285"/>
      <c r="E329" s="285"/>
      <c r="F329" s="285"/>
      <c r="G329" s="285"/>
      <c r="H329" s="285"/>
      <c r="I329" s="285"/>
      <c r="J329" s="458"/>
      <c r="K329" s="458"/>
      <c r="L329" s="458"/>
      <c r="M329" s="458"/>
      <c r="N329" s="458"/>
      <c r="O329" s="458"/>
      <c r="P329" s="458"/>
      <c r="Q329" s="458"/>
      <c r="R329" s="458"/>
      <c r="S329" s="458"/>
      <c r="T329" s="458"/>
      <c r="U329" s="458"/>
    </row>
    <row r="330" spans="1:21" x14ac:dyDescent="0.2">
      <c r="A330" s="285"/>
      <c r="B330" s="285"/>
      <c r="C330" s="285"/>
      <c r="D330" s="285"/>
      <c r="E330" s="285"/>
      <c r="F330" s="285"/>
      <c r="G330" s="285"/>
      <c r="H330" s="285"/>
      <c r="I330" s="285"/>
      <c r="J330" s="458"/>
      <c r="K330" s="458"/>
      <c r="L330" s="458"/>
      <c r="M330" s="458"/>
      <c r="N330" s="458"/>
      <c r="O330" s="458"/>
      <c r="P330" s="458"/>
      <c r="Q330" s="458"/>
      <c r="R330" s="458"/>
      <c r="S330" s="458"/>
      <c r="T330" s="458"/>
      <c r="U330" s="458"/>
    </row>
    <row r="331" spans="1:21" x14ac:dyDescent="0.2">
      <c r="A331" s="285"/>
      <c r="B331" s="285"/>
      <c r="C331" s="285"/>
      <c r="D331" s="285"/>
      <c r="E331" s="285"/>
      <c r="F331" s="285"/>
      <c r="G331" s="285"/>
      <c r="H331" s="285"/>
      <c r="I331" s="285"/>
      <c r="J331" s="458"/>
      <c r="K331" s="458"/>
      <c r="L331" s="458"/>
      <c r="M331" s="458"/>
      <c r="N331" s="458"/>
      <c r="O331" s="458"/>
      <c r="P331" s="458"/>
      <c r="Q331" s="458"/>
      <c r="R331" s="458"/>
      <c r="S331" s="458"/>
      <c r="T331" s="458"/>
      <c r="U331" s="458"/>
    </row>
    <row r="332" spans="1:21" x14ac:dyDescent="0.2">
      <c r="A332" s="285"/>
      <c r="B332" s="285"/>
      <c r="C332" s="285"/>
      <c r="D332" s="285"/>
      <c r="E332" s="285"/>
      <c r="F332" s="285"/>
      <c r="G332" s="285"/>
      <c r="H332" s="285"/>
      <c r="I332" s="285"/>
      <c r="J332" s="458"/>
      <c r="K332" s="458"/>
      <c r="L332" s="458"/>
      <c r="M332" s="458"/>
      <c r="N332" s="458"/>
      <c r="O332" s="458"/>
      <c r="P332" s="458"/>
      <c r="Q332" s="458"/>
      <c r="R332" s="458"/>
      <c r="S332" s="458"/>
      <c r="T332" s="458"/>
      <c r="U332" s="458"/>
    </row>
    <row r="333" spans="1:21" x14ac:dyDescent="0.2">
      <c r="A333" s="285"/>
      <c r="B333" s="285"/>
      <c r="C333" s="285"/>
      <c r="D333" s="285"/>
      <c r="E333" s="285"/>
      <c r="F333" s="285"/>
      <c r="G333" s="285"/>
      <c r="H333" s="285"/>
      <c r="I333" s="285"/>
      <c r="J333" s="458"/>
      <c r="K333" s="458"/>
      <c r="L333" s="458"/>
      <c r="M333" s="458"/>
      <c r="N333" s="458"/>
      <c r="O333" s="458"/>
      <c r="P333" s="458"/>
      <c r="Q333" s="458"/>
      <c r="R333" s="458"/>
      <c r="S333" s="458"/>
      <c r="T333" s="458"/>
      <c r="U333" s="458"/>
    </row>
    <row r="334" spans="1:21" x14ac:dyDescent="0.2">
      <c r="A334" s="285"/>
      <c r="B334" s="285"/>
      <c r="C334" s="285"/>
      <c r="D334" s="285"/>
      <c r="E334" s="285"/>
      <c r="F334" s="285"/>
      <c r="G334" s="285"/>
      <c r="H334" s="285"/>
      <c r="I334" s="285"/>
      <c r="J334" s="458"/>
      <c r="K334" s="458"/>
      <c r="L334" s="458"/>
      <c r="M334" s="458"/>
      <c r="N334" s="458"/>
      <c r="O334" s="458"/>
      <c r="P334" s="458"/>
      <c r="Q334" s="458"/>
      <c r="R334" s="458"/>
      <c r="S334" s="458"/>
      <c r="T334" s="458"/>
      <c r="U334" s="458"/>
    </row>
    <row r="335" spans="1:21" x14ac:dyDescent="0.2">
      <c r="A335" s="285"/>
      <c r="B335" s="285"/>
      <c r="C335" s="285"/>
      <c r="D335" s="285"/>
      <c r="E335" s="285"/>
      <c r="F335" s="285"/>
      <c r="G335" s="285"/>
      <c r="H335" s="285"/>
      <c r="I335" s="285"/>
      <c r="J335" s="458"/>
      <c r="K335" s="458"/>
      <c r="L335" s="458"/>
      <c r="M335" s="458"/>
      <c r="N335" s="458"/>
      <c r="O335" s="458"/>
      <c r="P335" s="458"/>
      <c r="Q335" s="458"/>
      <c r="R335" s="458"/>
      <c r="S335" s="458"/>
      <c r="T335" s="458"/>
      <c r="U335" s="458"/>
    </row>
    <row r="336" spans="1:21" x14ac:dyDescent="0.2">
      <c r="A336" s="285"/>
      <c r="B336" s="285"/>
      <c r="C336" s="285"/>
      <c r="D336" s="285"/>
      <c r="E336" s="285"/>
      <c r="F336" s="285"/>
      <c r="G336" s="285"/>
      <c r="H336" s="285"/>
      <c r="I336" s="285"/>
      <c r="J336" s="458"/>
      <c r="K336" s="458"/>
      <c r="L336" s="458"/>
      <c r="M336" s="458"/>
      <c r="N336" s="458"/>
      <c r="O336" s="458"/>
      <c r="P336" s="458"/>
      <c r="Q336" s="458"/>
      <c r="R336" s="458"/>
      <c r="S336" s="458"/>
      <c r="T336" s="458"/>
      <c r="U336" s="458"/>
    </row>
    <row r="337" spans="1:21" x14ac:dyDescent="0.2">
      <c r="A337" s="285"/>
      <c r="B337" s="285"/>
      <c r="C337" s="285"/>
      <c r="D337" s="285"/>
      <c r="E337" s="285"/>
      <c r="F337" s="285"/>
      <c r="G337" s="285"/>
      <c r="H337" s="285"/>
      <c r="I337" s="285"/>
      <c r="J337" s="458"/>
      <c r="K337" s="458"/>
      <c r="L337" s="458"/>
      <c r="M337" s="458"/>
      <c r="N337" s="458"/>
      <c r="O337" s="458"/>
      <c r="P337" s="458"/>
      <c r="Q337" s="458"/>
      <c r="R337" s="458"/>
      <c r="S337" s="458"/>
      <c r="T337" s="458"/>
      <c r="U337" s="458"/>
    </row>
    <row r="338" spans="1:21" x14ac:dyDescent="0.2">
      <c r="A338" s="285"/>
      <c r="B338" s="285"/>
      <c r="C338" s="285"/>
      <c r="D338" s="285"/>
      <c r="E338" s="285"/>
      <c r="F338" s="285"/>
      <c r="G338" s="285"/>
      <c r="H338" s="285"/>
      <c r="I338" s="285"/>
      <c r="J338" s="458"/>
      <c r="K338" s="458"/>
      <c r="L338" s="458"/>
      <c r="M338" s="458"/>
      <c r="N338" s="458"/>
      <c r="O338" s="458"/>
      <c r="P338" s="458"/>
      <c r="Q338" s="458"/>
      <c r="R338" s="458"/>
      <c r="S338" s="458"/>
      <c r="T338" s="458"/>
      <c r="U338" s="458"/>
    </row>
    <row r="339" spans="1:21" x14ac:dyDescent="0.2">
      <c r="A339" s="285"/>
      <c r="B339" s="285"/>
      <c r="C339" s="285"/>
      <c r="D339" s="285"/>
      <c r="E339" s="285"/>
      <c r="F339" s="285"/>
      <c r="G339" s="285"/>
      <c r="H339" s="285"/>
      <c r="I339" s="285"/>
      <c r="J339" s="458"/>
      <c r="K339" s="458"/>
      <c r="L339" s="458"/>
      <c r="M339" s="458"/>
      <c r="N339" s="458"/>
      <c r="O339" s="458"/>
      <c r="P339" s="458"/>
      <c r="Q339" s="458"/>
      <c r="R339" s="458"/>
      <c r="S339" s="458"/>
      <c r="T339" s="458"/>
      <c r="U339" s="458"/>
    </row>
    <row r="340" spans="1:21" x14ac:dyDescent="0.2">
      <c r="A340" s="285"/>
      <c r="B340" s="285"/>
      <c r="C340" s="285"/>
      <c r="D340" s="285"/>
      <c r="E340" s="285"/>
      <c r="F340" s="285"/>
      <c r="G340" s="285"/>
      <c r="H340" s="285"/>
      <c r="I340" s="285"/>
      <c r="J340" s="458"/>
      <c r="K340" s="458"/>
      <c r="L340" s="458"/>
      <c r="M340" s="458"/>
      <c r="N340" s="458"/>
      <c r="O340" s="458"/>
      <c r="P340" s="458"/>
      <c r="Q340" s="458"/>
      <c r="R340" s="458"/>
      <c r="S340" s="458"/>
      <c r="T340" s="458"/>
      <c r="U340" s="458"/>
    </row>
    <row r="341" spans="1:21" x14ac:dyDescent="0.2">
      <c r="A341" s="285"/>
      <c r="B341" s="285"/>
      <c r="C341" s="285"/>
      <c r="D341" s="285"/>
      <c r="E341" s="285"/>
      <c r="F341" s="285"/>
      <c r="G341" s="285"/>
      <c r="H341" s="285"/>
      <c r="I341" s="285"/>
      <c r="J341" s="458"/>
      <c r="K341" s="458"/>
      <c r="L341" s="458"/>
      <c r="M341" s="458"/>
      <c r="N341" s="458"/>
      <c r="O341" s="458"/>
      <c r="P341" s="458"/>
      <c r="Q341" s="458"/>
      <c r="R341" s="458"/>
      <c r="S341" s="458"/>
      <c r="T341" s="458"/>
      <c r="U341" s="458"/>
    </row>
    <row r="342" spans="1:21" x14ac:dyDescent="0.2">
      <c r="A342" s="285"/>
      <c r="B342" s="285"/>
      <c r="C342" s="285"/>
      <c r="D342" s="285"/>
      <c r="E342" s="285"/>
      <c r="F342" s="285"/>
      <c r="G342" s="285"/>
      <c r="H342" s="285"/>
      <c r="I342" s="285"/>
      <c r="J342" s="458"/>
      <c r="K342" s="458"/>
      <c r="L342" s="458"/>
      <c r="M342" s="458"/>
      <c r="N342" s="458"/>
      <c r="O342" s="458"/>
      <c r="P342" s="458"/>
      <c r="Q342" s="458"/>
      <c r="R342" s="458"/>
      <c r="S342" s="458"/>
      <c r="T342" s="458"/>
      <c r="U342" s="458"/>
    </row>
    <row r="343" spans="1:21" x14ac:dyDescent="0.2">
      <c r="A343" s="285"/>
      <c r="B343" s="285"/>
      <c r="C343" s="285"/>
      <c r="D343" s="285"/>
      <c r="E343" s="285"/>
      <c r="F343" s="285"/>
      <c r="G343" s="285"/>
      <c r="H343" s="285"/>
      <c r="I343" s="285"/>
      <c r="J343" s="458"/>
      <c r="K343" s="458"/>
      <c r="L343" s="458"/>
      <c r="M343" s="458"/>
      <c r="N343" s="458"/>
      <c r="O343" s="458"/>
      <c r="P343" s="458"/>
      <c r="Q343" s="458"/>
      <c r="R343" s="458"/>
      <c r="S343" s="458"/>
      <c r="T343" s="458"/>
      <c r="U343" s="458"/>
    </row>
    <row r="344" spans="1:21" x14ac:dyDescent="0.2">
      <c r="A344" s="285"/>
      <c r="B344" s="285"/>
      <c r="C344" s="285"/>
      <c r="D344" s="285"/>
      <c r="E344" s="285"/>
      <c r="F344" s="285"/>
      <c r="G344" s="285"/>
      <c r="H344" s="285"/>
      <c r="I344" s="285"/>
      <c r="J344" s="458"/>
      <c r="K344" s="458"/>
      <c r="L344" s="458"/>
      <c r="M344" s="458"/>
      <c r="N344" s="458"/>
      <c r="O344" s="458"/>
      <c r="P344" s="458"/>
      <c r="Q344" s="458"/>
      <c r="R344" s="458"/>
      <c r="S344" s="458"/>
      <c r="T344" s="458"/>
      <c r="U344" s="458"/>
    </row>
    <row r="345" spans="1:21" x14ac:dyDescent="0.2">
      <c r="A345" s="285"/>
      <c r="B345" s="285"/>
      <c r="C345" s="285"/>
      <c r="D345" s="285"/>
      <c r="E345" s="285"/>
      <c r="F345" s="285"/>
      <c r="G345" s="285"/>
      <c r="H345" s="285"/>
      <c r="I345" s="285"/>
      <c r="J345" s="458"/>
      <c r="K345" s="458"/>
      <c r="L345" s="458"/>
      <c r="M345" s="458"/>
      <c r="N345" s="458"/>
      <c r="O345" s="458"/>
      <c r="P345" s="458"/>
      <c r="Q345" s="458"/>
      <c r="R345" s="458"/>
      <c r="S345" s="458"/>
      <c r="T345" s="458"/>
      <c r="U345" s="458"/>
    </row>
    <row r="346" spans="1:21" x14ac:dyDescent="0.2">
      <c r="A346" s="285"/>
      <c r="B346" s="285"/>
      <c r="C346" s="285"/>
      <c r="D346" s="285"/>
      <c r="E346" s="285"/>
      <c r="F346" s="285"/>
      <c r="G346" s="285"/>
      <c r="H346" s="285"/>
      <c r="I346" s="285"/>
      <c r="J346" s="458"/>
      <c r="K346" s="458"/>
      <c r="L346" s="458"/>
      <c r="M346" s="458"/>
      <c r="N346" s="458"/>
      <c r="O346" s="458"/>
      <c r="P346" s="458"/>
      <c r="Q346" s="458"/>
      <c r="R346" s="458"/>
      <c r="S346" s="458"/>
      <c r="T346" s="458"/>
      <c r="U346" s="458"/>
    </row>
    <row r="347" spans="1:21" x14ac:dyDescent="0.2">
      <c r="A347" s="285"/>
      <c r="B347" s="285"/>
      <c r="C347" s="285"/>
      <c r="D347" s="285"/>
      <c r="E347" s="285"/>
      <c r="F347" s="285"/>
      <c r="G347" s="285"/>
      <c r="H347" s="285"/>
      <c r="I347" s="285"/>
      <c r="J347" s="458"/>
      <c r="K347" s="458"/>
      <c r="L347" s="458"/>
      <c r="M347" s="458"/>
      <c r="N347" s="458"/>
      <c r="O347" s="458"/>
      <c r="P347" s="458"/>
      <c r="Q347" s="458"/>
      <c r="R347" s="458"/>
      <c r="S347" s="458"/>
      <c r="T347" s="458"/>
      <c r="U347" s="458"/>
    </row>
    <row r="348" spans="1:21" x14ac:dyDescent="0.2">
      <c r="A348" s="285"/>
      <c r="B348" s="285"/>
      <c r="C348" s="285"/>
      <c r="D348" s="285"/>
      <c r="E348" s="285"/>
      <c r="F348" s="285"/>
      <c r="G348" s="285"/>
      <c r="H348" s="285"/>
      <c r="I348" s="285"/>
      <c r="J348" s="458"/>
      <c r="K348" s="458"/>
      <c r="L348" s="458"/>
      <c r="M348" s="458"/>
      <c r="N348" s="458"/>
      <c r="O348" s="458"/>
      <c r="P348" s="458"/>
      <c r="Q348" s="458"/>
      <c r="R348" s="458"/>
      <c r="S348" s="458"/>
      <c r="T348" s="458"/>
      <c r="U348" s="458"/>
    </row>
    <row r="349" spans="1:21" x14ac:dyDescent="0.2">
      <c r="A349" s="285"/>
      <c r="B349" s="285"/>
      <c r="C349" s="285"/>
      <c r="D349" s="285"/>
      <c r="E349" s="285"/>
      <c r="F349" s="285"/>
      <c r="G349" s="285"/>
      <c r="H349" s="285"/>
      <c r="I349" s="285"/>
      <c r="J349" s="458"/>
      <c r="K349" s="458"/>
      <c r="L349" s="458"/>
      <c r="M349" s="458"/>
      <c r="N349" s="458"/>
      <c r="O349" s="458"/>
      <c r="P349" s="458"/>
      <c r="Q349" s="458"/>
      <c r="R349" s="458"/>
      <c r="S349" s="458"/>
      <c r="T349" s="458"/>
      <c r="U349" s="458"/>
    </row>
    <row r="350" spans="1:21" x14ac:dyDescent="0.2">
      <c r="A350" s="285"/>
      <c r="B350" s="285"/>
      <c r="C350" s="285"/>
      <c r="D350" s="285"/>
      <c r="E350" s="285"/>
      <c r="F350" s="285"/>
      <c r="G350" s="285"/>
      <c r="H350" s="285"/>
      <c r="I350" s="285"/>
      <c r="J350" s="458"/>
      <c r="K350" s="458"/>
      <c r="L350" s="458"/>
      <c r="M350" s="458"/>
      <c r="N350" s="458"/>
      <c r="O350" s="458"/>
      <c r="P350" s="458"/>
      <c r="Q350" s="458"/>
      <c r="R350" s="458"/>
      <c r="S350" s="458"/>
      <c r="T350" s="458"/>
      <c r="U350" s="458"/>
    </row>
    <row r="351" spans="1:21" x14ac:dyDescent="0.2">
      <c r="A351" s="285"/>
      <c r="B351" s="285"/>
      <c r="C351" s="285"/>
      <c r="D351" s="285"/>
      <c r="E351" s="285"/>
      <c r="F351" s="285"/>
      <c r="G351" s="285"/>
      <c r="H351" s="285"/>
      <c r="I351" s="285"/>
      <c r="J351" s="458"/>
      <c r="K351" s="458"/>
      <c r="L351" s="458"/>
      <c r="M351" s="458"/>
      <c r="N351" s="458"/>
      <c r="O351" s="458"/>
      <c r="P351" s="458"/>
      <c r="Q351" s="458"/>
      <c r="R351" s="458"/>
      <c r="S351" s="458"/>
      <c r="T351" s="458"/>
      <c r="U351" s="458"/>
    </row>
    <row r="352" spans="1:21" x14ac:dyDescent="0.2">
      <c r="A352" s="285"/>
      <c r="B352" s="285"/>
      <c r="C352" s="285"/>
      <c r="D352" s="285"/>
      <c r="E352" s="285"/>
      <c r="F352" s="285"/>
      <c r="G352" s="285"/>
      <c r="H352" s="285"/>
      <c r="I352" s="285"/>
      <c r="J352" s="458"/>
      <c r="K352" s="458"/>
      <c r="L352" s="458"/>
      <c r="M352" s="458"/>
      <c r="N352" s="458"/>
      <c r="O352" s="458"/>
      <c r="P352" s="458"/>
      <c r="Q352" s="458"/>
      <c r="R352" s="458"/>
      <c r="S352" s="458"/>
      <c r="T352" s="458"/>
      <c r="U352" s="458"/>
    </row>
    <row r="353" spans="1:21" x14ac:dyDescent="0.2">
      <c r="A353" s="285"/>
      <c r="B353" s="285"/>
      <c r="C353" s="285"/>
      <c r="D353" s="285"/>
      <c r="E353" s="285"/>
      <c r="F353" s="285"/>
      <c r="G353" s="285"/>
      <c r="H353" s="285"/>
      <c r="I353" s="285"/>
      <c r="J353" s="458"/>
      <c r="K353" s="458"/>
      <c r="L353" s="458"/>
      <c r="M353" s="458"/>
      <c r="N353" s="458"/>
      <c r="O353" s="458"/>
      <c r="P353" s="458"/>
      <c r="Q353" s="458"/>
      <c r="R353" s="458"/>
      <c r="S353" s="458"/>
      <c r="T353" s="458"/>
      <c r="U353" s="458"/>
    </row>
    <row r="354" spans="1:21" x14ac:dyDescent="0.2">
      <c r="A354" s="285"/>
      <c r="B354" s="285"/>
      <c r="C354" s="285"/>
      <c r="D354" s="285"/>
      <c r="E354" s="285"/>
      <c r="F354" s="285"/>
      <c r="G354" s="285"/>
      <c r="H354" s="285"/>
      <c r="I354" s="285"/>
      <c r="J354" s="458"/>
      <c r="K354" s="458"/>
      <c r="L354" s="458"/>
      <c r="M354" s="458"/>
      <c r="N354" s="458"/>
      <c r="O354" s="458"/>
      <c r="P354" s="458"/>
      <c r="Q354" s="458"/>
      <c r="R354" s="458"/>
      <c r="S354" s="458"/>
      <c r="T354" s="458"/>
      <c r="U354" s="458"/>
    </row>
    <row r="355" spans="1:21" x14ac:dyDescent="0.2">
      <c r="A355" s="285"/>
      <c r="B355" s="285"/>
      <c r="C355" s="285"/>
      <c r="D355" s="285"/>
      <c r="E355" s="285"/>
      <c r="F355" s="285"/>
      <c r="G355" s="285"/>
      <c r="H355" s="285"/>
      <c r="I355" s="285"/>
      <c r="J355" s="458"/>
      <c r="K355" s="458"/>
      <c r="L355" s="458"/>
      <c r="M355" s="458"/>
      <c r="N355" s="458"/>
      <c r="O355" s="458"/>
      <c r="P355" s="458"/>
      <c r="Q355" s="458"/>
      <c r="R355" s="458"/>
      <c r="S355" s="458"/>
      <c r="T355" s="458"/>
      <c r="U355" s="458"/>
    </row>
    <row r="356" spans="1:21" x14ac:dyDescent="0.2">
      <c r="A356" s="285"/>
      <c r="B356" s="285"/>
      <c r="C356" s="285"/>
      <c r="D356" s="285"/>
      <c r="E356" s="285"/>
      <c r="F356" s="285"/>
      <c r="G356" s="285"/>
      <c r="H356" s="285"/>
      <c r="I356" s="285"/>
      <c r="J356" s="458"/>
      <c r="K356" s="458"/>
      <c r="L356" s="458"/>
      <c r="M356" s="458"/>
      <c r="N356" s="458"/>
      <c r="O356" s="458"/>
      <c r="P356" s="458"/>
      <c r="Q356" s="458"/>
      <c r="R356" s="458"/>
      <c r="S356" s="458"/>
      <c r="T356" s="458"/>
      <c r="U356" s="458"/>
    </row>
    <row r="357" spans="1:21" x14ac:dyDescent="0.2">
      <c r="A357" s="285"/>
      <c r="B357" s="285"/>
      <c r="C357" s="285"/>
      <c r="D357" s="285"/>
      <c r="E357" s="285"/>
      <c r="F357" s="285"/>
      <c r="G357" s="285"/>
      <c r="H357" s="285"/>
      <c r="I357" s="285"/>
      <c r="J357" s="458"/>
      <c r="K357" s="458"/>
      <c r="L357" s="458"/>
      <c r="M357" s="458"/>
      <c r="N357" s="458"/>
      <c r="O357" s="458"/>
      <c r="P357" s="458"/>
      <c r="Q357" s="458"/>
      <c r="R357" s="458"/>
      <c r="S357" s="458"/>
      <c r="T357" s="458"/>
      <c r="U357" s="458"/>
    </row>
    <row r="358" spans="1:21" x14ac:dyDescent="0.2">
      <c r="A358" s="285"/>
      <c r="B358" s="285"/>
      <c r="C358" s="285"/>
      <c r="D358" s="285"/>
      <c r="E358" s="285"/>
      <c r="F358" s="285"/>
      <c r="G358" s="285"/>
      <c r="H358" s="285"/>
      <c r="I358" s="285"/>
      <c r="J358" s="458"/>
      <c r="K358" s="458"/>
      <c r="L358" s="458"/>
      <c r="M358" s="458"/>
      <c r="N358" s="458"/>
      <c r="O358" s="458"/>
      <c r="P358" s="458"/>
      <c r="Q358" s="458"/>
      <c r="R358" s="458"/>
      <c r="S358" s="458"/>
      <c r="T358" s="458"/>
      <c r="U358" s="458"/>
    </row>
    <row r="359" spans="1:21" x14ac:dyDescent="0.2">
      <c r="A359" s="285"/>
      <c r="B359" s="285"/>
      <c r="C359" s="285"/>
      <c r="D359" s="285"/>
      <c r="E359" s="285"/>
      <c r="F359" s="285"/>
      <c r="G359" s="285"/>
      <c r="H359" s="285"/>
      <c r="I359" s="285"/>
      <c r="J359" s="458"/>
      <c r="K359" s="458"/>
      <c r="L359" s="458"/>
      <c r="M359" s="458"/>
      <c r="N359" s="458"/>
      <c r="O359" s="458"/>
      <c r="P359" s="458"/>
      <c r="Q359" s="458"/>
      <c r="R359" s="458"/>
      <c r="S359" s="458"/>
      <c r="T359" s="458"/>
      <c r="U359" s="458"/>
    </row>
    <row r="360" spans="1:21" x14ac:dyDescent="0.2">
      <c r="A360" s="285"/>
      <c r="B360" s="285"/>
      <c r="C360" s="285"/>
      <c r="D360" s="285"/>
      <c r="E360" s="285"/>
      <c r="F360" s="285"/>
      <c r="G360" s="285"/>
      <c r="H360" s="285"/>
      <c r="I360" s="285"/>
      <c r="J360" s="458"/>
      <c r="K360" s="458"/>
      <c r="L360" s="458"/>
      <c r="M360" s="458"/>
      <c r="N360" s="458"/>
      <c r="O360" s="458"/>
      <c r="P360" s="458"/>
      <c r="Q360" s="458"/>
      <c r="R360" s="458"/>
      <c r="S360" s="458"/>
      <c r="T360" s="458"/>
      <c r="U360" s="458"/>
    </row>
    <row r="361" spans="1:21" x14ac:dyDescent="0.2">
      <c r="A361" s="285"/>
      <c r="B361" s="285"/>
      <c r="C361" s="285"/>
      <c r="D361" s="285"/>
      <c r="E361" s="285"/>
      <c r="F361" s="285"/>
      <c r="G361" s="285"/>
      <c r="H361" s="285"/>
      <c r="I361" s="285"/>
      <c r="J361" s="458"/>
      <c r="K361" s="458"/>
      <c r="L361" s="458"/>
      <c r="M361" s="458"/>
      <c r="N361" s="458"/>
      <c r="O361" s="458"/>
      <c r="P361" s="458"/>
      <c r="Q361" s="458"/>
      <c r="R361" s="458"/>
      <c r="S361" s="458"/>
      <c r="T361" s="458"/>
      <c r="U361" s="458"/>
    </row>
    <row r="362" spans="1:21" x14ac:dyDescent="0.2">
      <c r="A362" s="285"/>
      <c r="B362" s="285"/>
      <c r="C362" s="285"/>
      <c r="D362" s="285"/>
      <c r="E362" s="285"/>
      <c r="F362" s="285"/>
      <c r="G362" s="285"/>
      <c r="H362" s="285"/>
      <c r="I362" s="285"/>
      <c r="J362" s="458"/>
      <c r="K362" s="458"/>
      <c r="L362" s="458"/>
      <c r="M362" s="458"/>
      <c r="N362" s="458"/>
      <c r="O362" s="458"/>
      <c r="P362" s="458"/>
      <c r="Q362" s="458"/>
      <c r="R362" s="458"/>
      <c r="S362" s="458"/>
      <c r="T362" s="458"/>
      <c r="U362" s="458"/>
    </row>
    <row r="363" spans="1:21" x14ac:dyDescent="0.2">
      <c r="A363" s="285"/>
      <c r="B363" s="285"/>
      <c r="C363" s="285"/>
      <c r="D363" s="285"/>
      <c r="E363" s="285"/>
      <c r="F363" s="285"/>
      <c r="G363" s="285"/>
      <c r="H363" s="285"/>
      <c r="I363" s="285"/>
      <c r="J363" s="458"/>
      <c r="K363" s="458"/>
      <c r="L363" s="458"/>
      <c r="M363" s="458"/>
      <c r="N363" s="458"/>
      <c r="O363" s="458"/>
      <c r="P363" s="458"/>
      <c r="Q363" s="458"/>
      <c r="R363" s="458"/>
      <c r="S363" s="458"/>
      <c r="T363" s="458"/>
      <c r="U363" s="458"/>
    </row>
    <row r="364" spans="1:21" x14ac:dyDescent="0.2">
      <c r="A364" s="285"/>
      <c r="B364" s="285"/>
      <c r="C364" s="285"/>
      <c r="D364" s="285"/>
      <c r="E364" s="285"/>
      <c r="F364" s="285"/>
      <c r="G364" s="285"/>
      <c r="H364" s="285"/>
      <c r="I364" s="285"/>
      <c r="J364" s="458"/>
      <c r="K364" s="458"/>
      <c r="L364" s="458"/>
      <c r="M364" s="458"/>
      <c r="N364" s="458"/>
      <c r="O364" s="458"/>
      <c r="P364" s="458"/>
      <c r="Q364" s="458"/>
      <c r="R364" s="458"/>
      <c r="S364" s="458"/>
      <c r="T364" s="458"/>
      <c r="U364" s="458"/>
    </row>
    <row r="365" spans="1:21" x14ac:dyDescent="0.2">
      <c r="A365" s="285"/>
      <c r="B365" s="285"/>
      <c r="C365" s="285"/>
      <c r="D365" s="285"/>
      <c r="E365" s="285"/>
      <c r="F365" s="285"/>
      <c r="G365" s="285"/>
      <c r="H365" s="285"/>
      <c r="I365" s="285"/>
      <c r="J365" s="458"/>
      <c r="K365" s="458"/>
      <c r="L365" s="458"/>
      <c r="M365" s="458"/>
      <c r="N365" s="458"/>
      <c r="O365" s="458"/>
      <c r="P365" s="458"/>
      <c r="Q365" s="458"/>
      <c r="R365" s="458"/>
      <c r="S365" s="458"/>
      <c r="T365" s="458"/>
      <c r="U365" s="458"/>
    </row>
    <row r="366" spans="1:21" x14ac:dyDescent="0.2">
      <c r="A366" s="285"/>
      <c r="B366" s="285"/>
      <c r="C366" s="285"/>
      <c r="D366" s="285"/>
      <c r="E366" s="285"/>
      <c r="F366" s="285"/>
      <c r="G366" s="285"/>
      <c r="H366" s="285"/>
      <c r="I366" s="285"/>
      <c r="J366" s="458"/>
      <c r="K366" s="458"/>
      <c r="L366" s="458"/>
      <c r="M366" s="458"/>
      <c r="N366" s="458"/>
      <c r="O366" s="458"/>
      <c r="P366" s="458"/>
      <c r="Q366" s="458"/>
      <c r="R366" s="458"/>
      <c r="S366" s="458"/>
      <c r="T366" s="458"/>
      <c r="U366" s="458"/>
    </row>
    <row r="367" spans="1:21" x14ac:dyDescent="0.2">
      <c r="A367" s="285"/>
      <c r="B367" s="285"/>
      <c r="C367" s="285"/>
      <c r="D367" s="285"/>
      <c r="E367" s="285"/>
      <c r="F367" s="285"/>
      <c r="G367" s="285"/>
      <c r="H367" s="285"/>
      <c r="I367" s="285"/>
      <c r="J367" s="458"/>
      <c r="K367" s="458"/>
      <c r="L367" s="458"/>
      <c r="M367" s="458"/>
      <c r="N367" s="458"/>
      <c r="O367" s="458"/>
      <c r="P367" s="458"/>
      <c r="Q367" s="458"/>
      <c r="R367" s="458"/>
      <c r="S367" s="458"/>
      <c r="T367" s="458"/>
      <c r="U367" s="458"/>
    </row>
    <row r="368" spans="1:21" x14ac:dyDescent="0.2">
      <c r="A368" s="285"/>
      <c r="B368" s="285"/>
      <c r="C368" s="285"/>
      <c r="D368" s="285"/>
      <c r="E368" s="285"/>
      <c r="F368" s="285"/>
      <c r="G368" s="285"/>
      <c r="H368" s="285"/>
      <c r="I368" s="285"/>
      <c r="J368" s="458"/>
      <c r="K368" s="458"/>
      <c r="L368" s="458"/>
      <c r="M368" s="458"/>
      <c r="N368" s="458"/>
      <c r="O368" s="458"/>
      <c r="P368" s="458"/>
      <c r="Q368" s="458"/>
      <c r="R368" s="458"/>
      <c r="S368" s="458"/>
      <c r="T368" s="458"/>
      <c r="U368" s="458"/>
    </row>
    <row r="369" spans="1:21" x14ac:dyDescent="0.2">
      <c r="A369" s="285"/>
      <c r="B369" s="285"/>
      <c r="C369" s="285"/>
      <c r="D369" s="285"/>
      <c r="E369" s="285"/>
      <c r="F369" s="285"/>
      <c r="G369" s="285"/>
      <c r="H369" s="285"/>
      <c r="I369" s="285"/>
      <c r="J369" s="458"/>
      <c r="K369" s="458"/>
      <c r="L369" s="458"/>
      <c r="M369" s="458"/>
      <c r="N369" s="458"/>
      <c r="O369" s="458"/>
      <c r="P369" s="458"/>
      <c r="Q369" s="458"/>
      <c r="R369" s="458"/>
      <c r="S369" s="458"/>
      <c r="T369" s="458"/>
      <c r="U369" s="458"/>
    </row>
    <row r="370" spans="1:21" x14ac:dyDescent="0.2">
      <c r="A370" s="285"/>
      <c r="B370" s="285"/>
      <c r="C370" s="285"/>
      <c r="D370" s="285"/>
      <c r="E370" s="285"/>
      <c r="F370" s="285"/>
      <c r="G370" s="285"/>
      <c r="H370" s="285"/>
      <c r="I370" s="285"/>
      <c r="J370" s="458"/>
      <c r="K370" s="458"/>
      <c r="L370" s="458"/>
      <c r="M370" s="458"/>
      <c r="N370" s="458"/>
      <c r="O370" s="458"/>
      <c r="P370" s="458"/>
      <c r="Q370" s="458"/>
      <c r="R370" s="458"/>
      <c r="S370" s="458"/>
      <c r="T370" s="458"/>
      <c r="U370" s="458"/>
    </row>
    <row r="371" spans="1:21" x14ac:dyDescent="0.2">
      <c r="A371" s="285"/>
      <c r="B371" s="285"/>
      <c r="C371" s="285"/>
      <c r="D371" s="285"/>
      <c r="E371" s="285"/>
      <c r="F371" s="285"/>
      <c r="G371" s="285"/>
      <c r="H371" s="285"/>
      <c r="I371" s="285"/>
      <c r="J371" s="458"/>
      <c r="K371" s="458"/>
      <c r="L371" s="458"/>
      <c r="M371" s="458"/>
      <c r="N371" s="458"/>
      <c r="O371" s="458"/>
      <c r="P371" s="458"/>
      <c r="Q371" s="458"/>
      <c r="R371" s="458"/>
      <c r="S371" s="458"/>
      <c r="T371" s="458"/>
      <c r="U371" s="458"/>
    </row>
    <row r="372" spans="1:21" x14ac:dyDescent="0.2">
      <c r="A372" s="285"/>
      <c r="B372" s="285"/>
      <c r="C372" s="285"/>
      <c r="D372" s="285"/>
      <c r="E372" s="285"/>
      <c r="F372" s="285"/>
      <c r="G372" s="285"/>
      <c r="H372" s="285"/>
      <c r="I372" s="285"/>
      <c r="J372" s="458"/>
      <c r="K372" s="458"/>
      <c r="L372" s="458"/>
      <c r="M372" s="458"/>
      <c r="N372" s="458"/>
      <c r="O372" s="458"/>
      <c r="P372" s="458"/>
      <c r="Q372" s="458"/>
      <c r="R372" s="458"/>
      <c r="S372" s="458"/>
      <c r="T372" s="458"/>
      <c r="U372" s="458"/>
    </row>
    <row r="373" spans="1:21" x14ac:dyDescent="0.2">
      <c r="A373" s="285"/>
      <c r="B373" s="285"/>
      <c r="C373" s="285"/>
      <c r="D373" s="285"/>
      <c r="E373" s="285"/>
      <c r="F373" s="285"/>
      <c r="G373" s="285"/>
      <c r="H373" s="285"/>
      <c r="I373" s="285"/>
      <c r="J373" s="458"/>
      <c r="K373" s="458"/>
      <c r="L373" s="458"/>
      <c r="M373" s="458"/>
      <c r="N373" s="458"/>
      <c r="O373" s="458"/>
      <c r="P373" s="458"/>
      <c r="Q373" s="458"/>
      <c r="R373" s="458"/>
      <c r="S373" s="458"/>
      <c r="T373" s="458"/>
      <c r="U373" s="458"/>
    </row>
    <row r="374" spans="1:21" x14ac:dyDescent="0.2">
      <c r="A374" s="285"/>
      <c r="B374" s="285"/>
      <c r="C374" s="285"/>
      <c r="D374" s="285"/>
      <c r="E374" s="285"/>
      <c r="F374" s="285"/>
      <c r="G374" s="285"/>
      <c r="H374" s="285"/>
      <c r="I374" s="285"/>
      <c r="J374" s="458"/>
      <c r="K374" s="458"/>
      <c r="L374" s="458"/>
      <c r="M374" s="458"/>
      <c r="N374" s="458"/>
      <c r="O374" s="458"/>
      <c r="P374" s="458"/>
      <c r="Q374" s="458"/>
      <c r="R374" s="458"/>
      <c r="S374" s="458"/>
      <c r="T374" s="458"/>
      <c r="U374" s="458"/>
    </row>
    <row r="375" spans="1:21" x14ac:dyDescent="0.2">
      <c r="A375" s="285"/>
      <c r="B375" s="285"/>
      <c r="C375" s="285"/>
      <c r="D375" s="285"/>
      <c r="E375" s="285"/>
      <c r="F375" s="285"/>
      <c r="G375" s="285"/>
      <c r="H375" s="285"/>
      <c r="I375" s="285"/>
      <c r="J375" s="458"/>
      <c r="K375" s="458"/>
      <c r="L375" s="458"/>
      <c r="M375" s="458"/>
      <c r="N375" s="458"/>
      <c r="O375" s="458"/>
      <c r="P375" s="458"/>
      <c r="Q375" s="458"/>
      <c r="R375" s="458"/>
      <c r="S375" s="458"/>
      <c r="T375" s="458"/>
      <c r="U375" s="458"/>
    </row>
    <row r="376" spans="1:21" x14ac:dyDescent="0.2">
      <c r="A376" s="285"/>
      <c r="B376" s="285"/>
      <c r="C376" s="285"/>
      <c r="D376" s="285"/>
      <c r="E376" s="285"/>
      <c r="F376" s="285"/>
      <c r="G376" s="285"/>
      <c r="H376" s="285"/>
      <c r="I376" s="285"/>
      <c r="J376" s="458"/>
      <c r="K376" s="458"/>
      <c r="L376" s="458"/>
      <c r="M376" s="458"/>
      <c r="N376" s="458"/>
      <c r="O376" s="458"/>
      <c r="P376" s="458"/>
      <c r="Q376" s="458"/>
      <c r="R376" s="458"/>
      <c r="S376" s="458"/>
      <c r="T376" s="458"/>
      <c r="U376" s="458"/>
    </row>
    <row r="377" spans="1:21" x14ac:dyDescent="0.2">
      <c r="A377" s="285"/>
      <c r="B377" s="285"/>
      <c r="C377" s="285"/>
      <c r="D377" s="285"/>
      <c r="E377" s="285"/>
      <c r="F377" s="285"/>
      <c r="G377" s="285"/>
      <c r="H377" s="285"/>
      <c r="I377" s="285"/>
      <c r="J377" s="458"/>
      <c r="K377" s="458"/>
      <c r="L377" s="458"/>
      <c r="M377" s="458"/>
      <c r="N377" s="458"/>
      <c r="O377" s="458"/>
      <c r="P377" s="458"/>
      <c r="Q377" s="458"/>
      <c r="R377" s="458"/>
      <c r="S377" s="458"/>
      <c r="T377" s="458"/>
      <c r="U377" s="458"/>
    </row>
    <row r="378" spans="1:21" x14ac:dyDescent="0.2">
      <c r="A378" s="285"/>
      <c r="B378" s="285"/>
      <c r="C378" s="285"/>
      <c r="D378" s="285"/>
      <c r="E378" s="285"/>
      <c r="F378" s="285"/>
      <c r="G378" s="285"/>
      <c r="H378" s="285"/>
      <c r="I378" s="285"/>
      <c r="J378" s="458"/>
      <c r="K378" s="458"/>
      <c r="L378" s="458"/>
      <c r="M378" s="458"/>
      <c r="N378" s="458"/>
      <c r="O378" s="458"/>
      <c r="P378" s="458"/>
      <c r="Q378" s="458"/>
      <c r="R378" s="458"/>
      <c r="S378" s="458"/>
      <c r="T378" s="458"/>
      <c r="U378" s="458"/>
    </row>
    <row r="379" spans="1:21" x14ac:dyDescent="0.2">
      <c r="A379" s="285"/>
      <c r="B379" s="285"/>
      <c r="C379" s="285"/>
      <c r="D379" s="285"/>
      <c r="E379" s="285"/>
      <c r="F379" s="285"/>
      <c r="G379" s="285"/>
      <c r="H379" s="285"/>
      <c r="I379" s="285"/>
      <c r="J379" s="458"/>
      <c r="K379" s="458"/>
      <c r="L379" s="458"/>
      <c r="M379" s="458"/>
      <c r="N379" s="458"/>
      <c r="O379" s="458"/>
      <c r="P379" s="458"/>
      <c r="Q379" s="458"/>
      <c r="R379" s="458"/>
      <c r="S379" s="458"/>
      <c r="T379" s="458"/>
      <c r="U379" s="458"/>
    </row>
    <row r="380" spans="1:21" x14ac:dyDescent="0.2">
      <c r="A380" s="285"/>
      <c r="B380" s="285"/>
      <c r="C380" s="285"/>
      <c r="D380" s="285"/>
      <c r="E380" s="285"/>
      <c r="F380" s="285"/>
      <c r="G380" s="285"/>
      <c r="H380" s="285"/>
      <c r="I380" s="285"/>
      <c r="J380" s="458"/>
      <c r="K380" s="458"/>
      <c r="L380" s="458"/>
      <c r="M380" s="458"/>
      <c r="N380" s="458"/>
      <c r="O380" s="458"/>
      <c r="P380" s="458"/>
      <c r="Q380" s="458"/>
      <c r="R380" s="458"/>
      <c r="S380" s="458"/>
      <c r="T380" s="458"/>
      <c r="U380" s="458"/>
    </row>
    <row r="381" spans="1:21" x14ac:dyDescent="0.2">
      <c r="A381" s="285"/>
      <c r="B381" s="285"/>
      <c r="C381" s="285"/>
      <c r="D381" s="285"/>
      <c r="E381" s="285"/>
      <c r="F381" s="285"/>
      <c r="G381" s="285"/>
      <c r="H381" s="285"/>
      <c r="I381" s="285"/>
      <c r="J381" s="458"/>
      <c r="K381" s="458"/>
      <c r="L381" s="458"/>
      <c r="M381" s="458"/>
      <c r="N381" s="458"/>
      <c r="O381" s="458"/>
      <c r="P381" s="458"/>
      <c r="Q381" s="458"/>
      <c r="R381" s="458"/>
      <c r="S381" s="458"/>
      <c r="T381" s="458"/>
      <c r="U381" s="458"/>
    </row>
    <row r="382" spans="1:21" x14ac:dyDescent="0.2">
      <c r="A382" s="285"/>
      <c r="B382" s="285"/>
      <c r="C382" s="285"/>
      <c r="D382" s="285"/>
      <c r="E382" s="285"/>
      <c r="F382" s="285"/>
      <c r="G382" s="285"/>
      <c r="H382" s="285"/>
      <c r="I382" s="285"/>
      <c r="J382" s="458"/>
      <c r="K382" s="458"/>
      <c r="L382" s="458"/>
      <c r="M382" s="458"/>
      <c r="N382" s="458"/>
      <c r="O382" s="458"/>
      <c r="P382" s="458"/>
      <c r="Q382" s="458"/>
      <c r="R382" s="458"/>
      <c r="S382" s="458"/>
      <c r="T382" s="458"/>
      <c r="U382" s="458"/>
    </row>
    <row r="383" spans="1:21" x14ac:dyDescent="0.2">
      <c r="A383" s="285"/>
      <c r="B383" s="285"/>
      <c r="C383" s="285"/>
      <c r="D383" s="285"/>
      <c r="E383" s="285"/>
      <c r="F383" s="285"/>
      <c r="G383" s="285"/>
      <c r="H383" s="285"/>
      <c r="I383" s="285"/>
      <c r="J383" s="458"/>
      <c r="K383" s="458"/>
      <c r="L383" s="458"/>
      <c r="M383" s="458"/>
      <c r="N383" s="458"/>
      <c r="O383" s="458"/>
      <c r="P383" s="458"/>
      <c r="Q383" s="458"/>
      <c r="R383" s="458"/>
      <c r="S383" s="458"/>
      <c r="T383" s="458"/>
      <c r="U383" s="458"/>
    </row>
    <row r="384" spans="1:21" x14ac:dyDescent="0.2">
      <c r="A384" s="285"/>
      <c r="B384" s="285"/>
      <c r="C384" s="285"/>
      <c r="D384" s="285"/>
      <c r="E384" s="285"/>
      <c r="F384" s="285"/>
      <c r="G384" s="285"/>
      <c r="H384" s="285"/>
      <c r="I384" s="285"/>
      <c r="J384" s="458"/>
      <c r="K384" s="458"/>
      <c r="L384" s="458"/>
      <c r="M384" s="458"/>
      <c r="N384" s="458"/>
      <c r="O384" s="458"/>
      <c r="P384" s="458"/>
      <c r="Q384" s="458"/>
      <c r="R384" s="458"/>
      <c r="S384" s="458"/>
      <c r="T384" s="458"/>
      <c r="U384" s="458"/>
    </row>
    <row r="385" spans="1:21" x14ac:dyDescent="0.2">
      <c r="A385" s="285"/>
      <c r="B385" s="285"/>
      <c r="C385" s="285"/>
      <c r="D385" s="285"/>
      <c r="E385" s="285"/>
      <c r="F385" s="285"/>
      <c r="G385" s="285"/>
      <c r="H385" s="285"/>
      <c r="I385" s="285"/>
      <c r="J385" s="458"/>
      <c r="K385" s="458"/>
      <c r="L385" s="458"/>
      <c r="M385" s="458"/>
      <c r="N385" s="458"/>
      <c r="O385" s="458"/>
      <c r="P385" s="458"/>
      <c r="Q385" s="458"/>
      <c r="R385" s="458"/>
      <c r="S385" s="458"/>
      <c r="T385" s="458"/>
      <c r="U385" s="458"/>
    </row>
    <row r="386" spans="1:21" x14ac:dyDescent="0.2">
      <c r="A386" s="285"/>
      <c r="B386" s="285"/>
      <c r="C386" s="285"/>
      <c r="D386" s="285"/>
      <c r="E386" s="285"/>
      <c r="F386" s="285"/>
      <c r="G386" s="285"/>
      <c r="H386" s="285"/>
      <c r="I386" s="285"/>
      <c r="J386" s="458"/>
      <c r="K386" s="458"/>
      <c r="L386" s="458"/>
      <c r="M386" s="458"/>
      <c r="N386" s="458"/>
      <c r="O386" s="458"/>
      <c r="P386" s="458"/>
      <c r="Q386" s="458"/>
      <c r="R386" s="458"/>
      <c r="S386" s="458"/>
      <c r="T386" s="458"/>
      <c r="U386" s="458"/>
    </row>
    <row r="387" spans="1:21" x14ac:dyDescent="0.2">
      <c r="A387" s="285"/>
      <c r="B387" s="285"/>
      <c r="C387" s="285"/>
      <c r="D387" s="285"/>
      <c r="E387" s="285"/>
      <c r="F387" s="285"/>
      <c r="G387" s="285"/>
      <c r="H387" s="285"/>
      <c r="I387" s="285"/>
      <c r="J387" s="458"/>
      <c r="K387" s="458"/>
      <c r="L387" s="458"/>
      <c r="M387" s="458"/>
      <c r="N387" s="458"/>
      <c r="O387" s="458"/>
      <c r="P387" s="458"/>
      <c r="Q387" s="458"/>
      <c r="R387" s="458"/>
      <c r="S387" s="458"/>
      <c r="T387" s="458"/>
      <c r="U387" s="458"/>
    </row>
    <row r="388" spans="1:21" x14ac:dyDescent="0.2">
      <c r="A388" s="285"/>
      <c r="B388" s="285"/>
      <c r="C388" s="285"/>
      <c r="D388" s="285"/>
      <c r="E388" s="285"/>
      <c r="F388" s="285"/>
      <c r="G388" s="285"/>
      <c r="H388" s="285"/>
      <c r="I388" s="285"/>
      <c r="J388" s="458"/>
      <c r="K388" s="458"/>
      <c r="L388" s="458"/>
      <c r="M388" s="458"/>
      <c r="N388" s="458"/>
      <c r="O388" s="458"/>
      <c r="P388" s="458"/>
      <c r="Q388" s="458"/>
      <c r="R388" s="458"/>
      <c r="S388" s="458"/>
      <c r="T388" s="458"/>
      <c r="U388" s="458"/>
    </row>
    <row r="389" spans="1:21" x14ac:dyDescent="0.2">
      <c r="A389" s="285"/>
      <c r="B389" s="285"/>
      <c r="C389" s="285"/>
      <c r="D389" s="285"/>
      <c r="E389" s="285"/>
      <c r="F389" s="285"/>
      <c r="G389" s="285"/>
      <c r="H389" s="285"/>
      <c r="I389" s="285"/>
      <c r="J389" s="458"/>
      <c r="K389" s="458"/>
      <c r="L389" s="458"/>
      <c r="M389" s="458"/>
      <c r="N389" s="458"/>
      <c r="O389" s="458"/>
      <c r="P389" s="458"/>
      <c r="Q389" s="458"/>
      <c r="R389" s="458"/>
      <c r="S389" s="458"/>
      <c r="T389" s="458"/>
      <c r="U389" s="458"/>
    </row>
    <row r="390" spans="1:21" x14ac:dyDescent="0.2">
      <c r="A390" s="285"/>
      <c r="B390" s="285"/>
      <c r="C390" s="285"/>
      <c r="D390" s="285"/>
      <c r="E390" s="285"/>
      <c r="F390" s="285"/>
      <c r="G390" s="285"/>
      <c r="H390" s="285"/>
      <c r="I390" s="285"/>
      <c r="J390" s="458"/>
      <c r="K390" s="458"/>
      <c r="L390" s="458"/>
      <c r="M390" s="458"/>
      <c r="N390" s="458"/>
      <c r="O390" s="458"/>
      <c r="P390" s="458"/>
      <c r="Q390" s="458"/>
      <c r="R390" s="458"/>
      <c r="S390" s="458"/>
      <c r="T390" s="458"/>
      <c r="U390" s="458"/>
    </row>
    <row r="391" spans="1:21" x14ac:dyDescent="0.2">
      <c r="A391" s="285"/>
      <c r="B391" s="285"/>
      <c r="C391" s="285"/>
      <c r="D391" s="285"/>
      <c r="E391" s="285"/>
      <c r="F391" s="285"/>
      <c r="G391" s="285"/>
      <c r="H391" s="285"/>
      <c r="I391" s="285"/>
      <c r="J391" s="458"/>
      <c r="K391" s="458"/>
      <c r="L391" s="458"/>
      <c r="M391" s="458"/>
      <c r="N391" s="458"/>
      <c r="O391" s="458"/>
      <c r="P391" s="458"/>
      <c r="Q391" s="458"/>
      <c r="R391" s="458"/>
      <c r="S391" s="458"/>
      <c r="T391" s="458"/>
      <c r="U391" s="458"/>
    </row>
    <row r="392" spans="1:21" x14ac:dyDescent="0.2">
      <c r="A392" s="285"/>
      <c r="B392" s="285"/>
      <c r="C392" s="285"/>
      <c r="D392" s="285"/>
      <c r="E392" s="285"/>
      <c r="F392" s="285"/>
      <c r="G392" s="285"/>
      <c r="H392" s="285"/>
      <c r="I392" s="285"/>
      <c r="J392" s="458"/>
      <c r="K392" s="458"/>
      <c r="L392" s="458"/>
      <c r="M392" s="458"/>
      <c r="N392" s="458"/>
      <c r="O392" s="458"/>
      <c r="P392" s="458"/>
      <c r="Q392" s="458"/>
      <c r="R392" s="458"/>
      <c r="S392" s="458"/>
      <c r="T392" s="458"/>
      <c r="U392" s="458"/>
    </row>
    <row r="393" spans="1:21" x14ac:dyDescent="0.2">
      <c r="A393" s="285"/>
      <c r="B393" s="285"/>
      <c r="C393" s="285"/>
      <c r="D393" s="285"/>
      <c r="E393" s="285"/>
      <c r="F393" s="285"/>
      <c r="G393" s="285"/>
      <c r="H393" s="285"/>
      <c r="I393" s="285"/>
      <c r="J393" s="458"/>
      <c r="K393" s="458"/>
      <c r="L393" s="458"/>
      <c r="M393" s="458"/>
      <c r="N393" s="458"/>
      <c r="O393" s="458"/>
      <c r="P393" s="458"/>
      <c r="Q393" s="458"/>
      <c r="R393" s="458"/>
      <c r="S393" s="458"/>
      <c r="T393" s="458"/>
      <c r="U393" s="458"/>
    </row>
    <row r="394" spans="1:21" x14ac:dyDescent="0.2">
      <c r="A394" s="285"/>
      <c r="B394" s="285"/>
      <c r="C394" s="285"/>
      <c r="D394" s="285"/>
      <c r="E394" s="285"/>
      <c r="F394" s="285"/>
      <c r="G394" s="285"/>
      <c r="H394" s="285"/>
      <c r="I394" s="285"/>
      <c r="J394" s="458"/>
      <c r="K394" s="458"/>
      <c r="L394" s="458"/>
      <c r="M394" s="458"/>
      <c r="N394" s="458"/>
      <c r="O394" s="458"/>
      <c r="P394" s="458"/>
      <c r="Q394" s="458"/>
      <c r="R394" s="458"/>
      <c r="S394" s="458"/>
      <c r="T394" s="458"/>
      <c r="U394" s="458"/>
    </row>
    <row r="395" spans="1:21" x14ac:dyDescent="0.2">
      <c r="A395" s="285"/>
      <c r="B395" s="285"/>
      <c r="C395" s="285"/>
      <c r="D395" s="285"/>
      <c r="E395" s="285"/>
      <c r="F395" s="285"/>
      <c r="G395" s="285"/>
      <c r="H395" s="285"/>
      <c r="I395" s="285"/>
      <c r="J395" s="458"/>
      <c r="K395" s="458"/>
      <c r="L395" s="458"/>
      <c r="M395" s="458"/>
      <c r="N395" s="458"/>
      <c r="O395" s="458"/>
      <c r="P395" s="458"/>
      <c r="Q395" s="458"/>
      <c r="R395" s="458"/>
      <c r="S395" s="458"/>
      <c r="T395" s="458"/>
      <c r="U395" s="458"/>
    </row>
    <row r="396" spans="1:21" x14ac:dyDescent="0.2">
      <c r="A396" s="285"/>
      <c r="B396" s="285"/>
      <c r="C396" s="285"/>
      <c r="D396" s="285"/>
      <c r="E396" s="285"/>
      <c r="F396" s="285"/>
      <c r="G396" s="285"/>
      <c r="H396" s="285"/>
      <c r="I396" s="285"/>
      <c r="J396" s="458"/>
      <c r="K396" s="458"/>
      <c r="L396" s="458"/>
      <c r="M396" s="458"/>
      <c r="N396" s="458"/>
      <c r="O396" s="458"/>
      <c r="P396" s="458"/>
      <c r="Q396" s="458"/>
      <c r="R396" s="458"/>
      <c r="S396" s="458"/>
      <c r="T396" s="458"/>
      <c r="U396" s="458"/>
    </row>
    <row r="397" spans="1:21" x14ac:dyDescent="0.2">
      <c r="A397" s="285"/>
      <c r="B397" s="285"/>
      <c r="C397" s="285"/>
      <c r="D397" s="285"/>
      <c r="E397" s="285"/>
      <c r="F397" s="285"/>
      <c r="G397" s="285"/>
      <c r="H397" s="285"/>
      <c r="I397" s="285"/>
      <c r="J397" s="458"/>
      <c r="K397" s="458"/>
      <c r="L397" s="458"/>
      <c r="M397" s="458"/>
      <c r="N397" s="458"/>
      <c r="O397" s="458"/>
      <c r="P397" s="458"/>
      <c r="Q397" s="458"/>
      <c r="R397" s="458"/>
      <c r="S397" s="458"/>
      <c r="T397" s="458"/>
      <c r="U397" s="458"/>
    </row>
    <row r="398" spans="1:21" x14ac:dyDescent="0.2">
      <c r="A398" s="285"/>
      <c r="B398" s="285"/>
      <c r="C398" s="285"/>
      <c r="D398" s="285"/>
      <c r="E398" s="285"/>
      <c r="F398" s="285"/>
      <c r="G398" s="285"/>
      <c r="H398" s="285"/>
      <c r="I398" s="285"/>
      <c r="J398" s="458"/>
      <c r="K398" s="458"/>
      <c r="L398" s="458"/>
      <c r="M398" s="458"/>
      <c r="N398" s="458"/>
      <c r="O398" s="458"/>
      <c r="P398" s="458"/>
      <c r="Q398" s="458"/>
      <c r="R398" s="458"/>
      <c r="S398" s="458"/>
      <c r="T398" s="458"/>
      <c r="U398" s="458"/>
    </row>
    <row r="399" spans="1:21" x14ac:dyDescent="0.2">
      <c r="A399" s="285"/>
      <c r="B399" s="285"/>
      <c r="C399" s="285"/>
      <c r="D399" s="285"/>
      <c r="E399" s="285"/>
      <c r="F399" s="285"/>
      <c r="G399" s="285"/>
      <c r="H399" s="285"/>
      <c r="I399" s="285"/>
      <c r="J399" s="458"/>
      <c r="K399" s="458"/>
      <c r="L399" s="458"/>
      <c r="M399" s="458"/>
      <c r="N399" s="458"/>
      <c r="O399" s="458"/>
      <c r="P399" s="458"/>
      <c r="Q399" s="458"/>
      <c r="R399" s="458"/>
      <c r="S399" s="458"/>
      <c r="T399" s="458"/>
      <c r="U399" s="458"/>
    </row>
    <row r="400" spans="1:21" x14ac:dyDescent="0.2">
      <c r="A400" s="285"/>
      <c r="B400" s="285"/>
      <c r="C400" s="285"/>
      <c r="D400" s="285"/>
      <c r="E400" s="285"/>
      <c r="F400" s="285"/>
      <c r="G400" s="285"/>
      <c r="H400" s="285"/>
      <c r="I400" s="285"/>
      <c r="J400" s="458"/>
      <c r="K400" s="458"/>
      <c r="L400" s="458"/>
      <c r="M400" s="458"/>
      <c r="N400" s="458"/>
      <c r="O400" s="458"/>
      <c r="P400" s="458"/>
      <c r="Q400" s="458"/>
      <c r="R400" s="458"/>
      <c r="S400" s="458"/>
      <c r="T400" s="458"/>
      <c r="U400" s="458"/>
    </row>
    <row r="401" spans="1:21" x14ac:dyDescent="0.2">
      <c r="A401" s="285"/>
      <c r="B401" s="285"/>
      <c r="C401" s="285"/>
      <c r="D401" s="285"/>
      <c r="E401" s="285"/>
      <c r="F401" s="285"/>
      <c r="G401" s="285"/>
      <c r="H401" s="285"/>
      <c r="I401" s="285"/>
      <c r="J401" s="458"/>
      <c r="K401" s="458"/>
      <c r="L401" s="458"/>
      <c r="M401" s="458"/>
      <c r="N401" s="458"/>
      <c r="O401" s="458"/>
      <c r="P401" s="458"/>
      <c r="Q401" s="458"/>
      <c r="R401" s="458"/>
      <c r="S401" s="458"/>
      <c r="T401" s="458"/>
      <c r="U401" s="458"/>
    </row>
    <row r="402" spans="1:21" x14ac:dyDescent="0.2">
      <c r="A402" s="285"/>
      <c r="B402" s="285"/>
      <c r="C402" s="285"/>
      <c r="D402" s="285"/>
      <c r="E402" s="285"/>
      <c r="F402" s="285"/>
      <c r="G402" s="285"/>
      <c r="H402" s="285"/>
      <c r="I402" s="285"/>
      <c r="J402" s="458"/>
      <c r="K402" s="458"/>
      <c r="L402" s="458"/>
      <c r="M402" s="458"/>
      <c r="N402" s="458"/>
      <c r="O402" s="458"/>
      <c r="P402" s="458"/>
      <c r="Q402" s="458"/>
      <c r="R402" s="458"/>
      <c r="S402" s="458"/>
      <c r="T402" s="458"/>
      <c r="U402" s="458"/>
    </row>
    <row r="403" spans="1:21" x14ac:dyDescent="0.2">
      <c r="A403" s="285"/>
      <c r="B403" s="285"/>
      <c r="C403" s="285"/>
      <c r="D403" s="285"/>
      <c r="E403" s="285"/>
      <c r="F403" s="285"/>
      <c r="G403" s="285"/>
      <c r="H403" s="285"/>
      <c r="I403" s="285"/>
      <c r="J403" s="458"/>
      <c r="K403" s="458"/>
      <c r="L403" s="458"/>
      <c r="M403" s="458"/>
      <c r="N403" s="458"/>
      <c r="O403" s="458"/>
      <c r="P403" s="458"/>
      <c r="Q403" s="458"/>
      <c r="R403" s="458"/>
      <c r="S403" s="458"/>
      <c r="T403" s="458"/>
      <c r="U403" s="458"/>
    </row>
    <row r="404" spans="1:21" x14ac:dyDescent="0.2">
      <c r="A404" s="285"/>
      <c r="B404" s="285"/>
      <c r="C404" s="285"/>
      <c r="D404" s="285"/>
      <c r="E404" s="285"/>
      <c r="F404" s="285"/>
      <c r="G404" s="285"/>
      <c r="H404" s="285"/>
      <c r="I404" s="285"/>
      <c r="J404" s="458"/>
      <c r="K404" s="458"/>
      <c r="L404" s="458"/>
      <c r="M404" s="458"/>
      <c r="N404" s="458"/>
      <c r="O404" s="458"/>
      <c r="P404" s="458"/>
      <c r="Q404" s="458"/>
      <c r="R404" s="458"/>
      <c r="S404" s="458"/>
      <c r="T404" s="458"/>
      <c r="U404" s="458"/>
    </row>
    <row r="405" spans="1:21" x14ac:dyDescent="0.2">
      <c r="A405" s="285"/>
      <c r="B405" s="285"/>
      <c r="C405" s="285"/>
      <c r="D405" s="285"/>
      <c r="E405" s="285"/>
      <c r="F405" s="285"/>
      <c r="G405" s="285"/>
      <c r="H405" s="285"/>
      <c r="I405" s="285"/>
      <c r="J405" s="458"/>
      <c r="K405" s="458"/>
      <c r="L405" s="458"/>
      <c r="M405" s="458"/>
      <c r="N405" s="458"/>
      <c r="O405" s="458"/>
      <c r="P405" s="458"/>
      <c r="Q405" s="458"/>
      <c r="R405" s="458"/>
      <c r="S405" s="458"/>
      <c r="T405" s="458"/>
      <c r="U405" s="458"/>
    </row>
    <row r="406" spans="1:21" x14ac:dyDescent="0.2">
      <c r="A406" s="285"/>
      <c r="B406" s="285"/>
      <c r="C406" s="285"/>
      <c r="D406" s="285"/>
      <c r="E406" s="285"/>
      <c r="F406" s="285"/>
      <c r="G406" s="285"/>
      <c r="H406" s="285"/>
      <c r="I406" s="285"/>
      <c r="J406" s="458"/>
      <c r="K406" s="458"/>
      <c r="L406" s="458"/>
      <c r="M406" s="458"/>
      <c r="N406" s="458"/>
      <c r="O406" s="458"/>
      <c r="P406" s="458"/>
      <c r="Q406" s="458"/>
      <c r="R406" s="458"/>
      <c r="S406" s="458"/>
      <c r="T406" s="458"/>
      <c r="U406" s="458"/>
    </row>
    <row r="407" spans="1:21" x14ac:dyDescent="0.2">
      <c r="A407" s="285"/>
      <c r="B407" s="285"/>
      <c r="C407" s="285"/>
      <c r="D407" s="285"/>
      <c r="E407" s="285"/>
      <c r="F407" s="285"/>
      <c r="G407" s="285"/>
      <c r="H407" s="285"/>
      <c r="I407" s="285"/>
      <c r="J407" s="458"/>
      <c r="K407" s="458"/>
      <c r="L407" s="458"/>
      <c r="M407" s="458"/>
      <c r="N407" s="458"/>
      <c r="O407" s="458"/>
      <c r="P407" s="458"/>
      <c r="Q407" s="458"/>
      <c r="R407" s="458"/>
      <c r="S407" s="458"/>
      <c r="T407" s="458"/>
      <c r="U407" s="458"/>
    </row>
    <row r="408" spans="1:21" x14ac:dyDescent="0.2">
      <c r="A408" s="285"/>
      <c r="B408" s="285"/>
      <c r="C408" s="285"/>
      <c r="D408" s="285"/>
      <c r="E408" s="285"/>
      <c r="F408" s="285"/>
      <c r="G408" s="285"/>
      <c r="H408" s="285"/>
      <c r="I408" s="285"/>
      <c r="J408" s="458"/>
      <c r="K408" s="458"/>
      <c r="L408" s="458"/>
      <c r="M408" s="458"/>
      <c r="N408" s="458"/>
      <c r="O408" s="458"/>
      <c r="P408" s="458"/>
      <c r="Q408" s="458"/>
      <c r="R408" s="458"/>
      <c r="S408" s="458"/>
      <c r="T408" s="458"/>
      <c r="U408" s="458"/>
    </row>
    <row r="409" spans="1:21" x14ac:dyDescent="0.2">
      <c r="A409" s="285"/>
      <c r="B409" s="285"/>
      <c r="C409" s="285"/>
      <c r="D409" s="285"/>
      <c r="E409" s="285"/>
      <c r="F409" s="285"/>
      <c r="G409" s="285"/>
      <c r="H409" s="285"/>
      <c r="I409" s="285"/>
      <c r="J409" s="458"/>
      <c r="K409" s="458"/>
      <c r="L409" s="458"/>
      <c r="M409" s="458"/>
      <c r="N409" s="458"/>
      <c r="O409" s="458"/>
      <c r="P409" s="458"/>
      <c r="Q409" s="458"/>
      <c r="R409" s="458"/>
      <c r="S409" s="458"/>
      <c r="T409" s="458"/>
      <c r="U409" s="458"/>
    </row>
    <row r="410" spans="1:21" x14ac:dyDescent="0.2">
      <c r="A410" s="285"/>
      <c r="B410" s="285"/>
      <c r="C410" s="285"/>
      <c r="D410" s="285"/>
      <c r="E410" s="285"/>
      <c r="F410" s="285"/>
      <c r="G410" s="285"/>
      <c r="H410" s="285"/>
      <c r="I410" s="285"/>
      <c r="J410" s="458"/>
      <c r="K410" s="458"/>
      <c r="L410" s="458"/>
      <c r="M410" s="458"/>
      <c r="N410" s="458"/>
      <c r="O410" s="458"/>
      <c r="P410" s="458"/>
      <c r="Q410" s="458"/>
      <c r="R410" s="458"/>
      <c r="S410" s="458"/>
      <c r="T410" s="458"/>
      <c r="U410" s="458"/>
    </row>
    <row r="411" spans="1:21" x14ac:dyDescent="0.2">
      <c r="A411" s="285"/>
      <c r="B411" s="285"/>
      <c r="C411" s="285"/>
      <c r="D411" s="285"/>
      <c r="E411" s="285"/>
      <c r="F411" s="285"/>
      <c r="G411" s="285"/>
      <c r="H411" s="285"/>
      <c r="I411" s="285"/>
      <c r="J411" s="458"/>
      <c r="K411" s="458"/>
      <c r="L411" s="458"/>
      <c r="M411" s="458"/>
      <c r="N411" s="458"/>
      <c r="O411" s="458"/>
      <c r="P411" s="458"/>
      <c r="Q411" s="458"/>
      <c r="R411" s="458"/>
      <c r="S411" s="458"/>
      <c r="T411" s="458"/>
      <c r="U411" s="458"/>
    </row>
    <row r="412" spans="1:21" x14ac:dyDescent="0.2">
      <c r="A412" s="285"/>
      <c r="B412" s="285"/>
      <c r="C412" s="285"/>
      <c r="D412" s="285"/>
      <c r="E412" s="285"/>
      <c r="F412" s="285"/>
      <c r="G412" s="285"/>
      <c r="H412" s="285"/>
      <c r="I412" s="285"/>
      <c r="J412" s="458"/>
      <c r="K412" s="458"/>
      <c r="L412" s="458"/>
      <c r="M412" s="458"/>
      <c r="N412" s="458"/>
      <c r="O412" s="458"/>
      <c r="P412" s="458"/>
      <c r="Q412" s="458"/>
      <c r="R412" s="458"/>
      <c r="S412" s="458"/>
      <c r="T412" s="458"/>
      <c r="U412" s="458"/>
    </row>
    <row r="413" spans="1:21" x14ac:dyDescent="0.2">
      <c r="A413" s="285"/>
      <c r="B413" s="285"/>
      <c r="C413" s="285"/>
      <c r="D413" s="285"/>
      <c r="E413" s="285"/>
      <c r="F413" s="285"/>
      <c r="G413" s="285"/>
      <c r="H413" s="285"/>
      <c r="I413" s="285"/>
      <c r="J413" s="458"/>
      <c r="K413" s="458"/>
      <c r="L413" s="458"/>
      <c r="M413" s="458"/>
      <c r="N413" s="458"/>
      <c r="O413" s="458"/>
      <c r="P413" s="458"/>
      <c r="Q413" s="458"/>
      <c r="R413" s="458"/>
      <c r="S413" s="458"/>
      <c r="T413" s="458"/>
      <c r="U413" s="458"/>
    </row>
    <row r="414" spans="1:21" x14ac:dyDescent="0.2">
      <c r="J414" s="458"/>
      <c r="K414" s="458"/>
      <c r="L414" s="458"/>
      <c r="M414" s="458"/>
      <c r="N414" s="458"/>
      <c r="O414" s="458"/>
      <c r="P414" s="458"/>
      <c r="Q414" s="458"/>
      <c r="R414" s="458"/>
      <c r="S414" s="458"/>
      <c r="T414" s="458"/>
      <c r="U414" s="458"/>
    </row>
    <row r="415" spans="1:21" x14ac:dyDescent="0.2">
      <c r="J415" s="458"/>
      <c r="K415" s="458"/>
      <c r="L415" s="458"/>
      <c r="M415" s="458"/>
      <c r="N415" s="458"/>
      <c r="O415" s="458"/>
      <c r="P415" s="458"/>
      <c r="Q415" s="458"/>
      <c r="R415" s="458"/>
      <c r="S415" s="458"/>
      <c r="T415" s="458"/>
      <c r="U415" s="458"/>
    </row>
    <row r="416" spans="1:21" x14ac:dyDescent="0.2">
      <c r="J416" s="458"/>
      <c r="K416" s="458"/>
      <c r="L416" s="458"/>
      <c r="M416" s="458"/>
      <c r="N416" s="458"/>
      <c r="O416" s="458"/>
      <c r="P416" s="458"/>
      <c r="Q416" s="458"/>
      <c r="R416" s="458"/>
      <c r="S416" s="458"/>
      <c r="T416" s="458"/>
      <c r="U416" s="458"/>
    </row>
    <row r="417" spans="10:21" x14ac:dyDescent="0.2">
      <c r="J417" s="458"/>
      <c r="K417" s="458"/>
      <c r="L417" s="458"/>
      <c r="M417" s="458"/>
      <c r="N417" s="458"/>
      <c r="O417" s="458"/>
      <c r="P417" s="458"/>
      <c r="Q417" s="458"/>
      <c r="R417" s="458"/>
      <c r="S417" s="458"/>
      <c r="T417" s="458"/>
      <c r="U417" s="458"/>
    </row>
    <row r="418" spans="10:21" x14ac:dyDescent="0.2">
      <c r="J418" s="458"/>
      <c r="K418" s="458"/>
      <c r="L418" s="458"/>
      <c r="M418" s="458"/>
      <c r="N418" s="458"/>
      <c r="O418" s="458"/>
      <c r="P418" s="458"/>
      <c r="Q418" s="458"/>
      <c r="R418" s="458"/>
      <c r="S418" s="458"/>
      <c r="T418" s="458"/>
      <c r="U418" s="458"/>
    </row>
    <row r="419" spans="10:21" x14ac:dyDescent="0.2">
      <c r="J419" s="458"/>
      <c r="K419" s="458"/>
      <c r="L419" s="458"/>
      <c r="M419" s="458"/>
      <c r="N419" s="458"/>
      <c r="O419" s="458"/>
      <c r="P419" s="458"/>
      <c r="Q419" s="458"/>
      <c r="R419" s="458"/>
      <c r="S419" s="458"/>
      <c r="T419" s="458"/>
      <c r="U419" s="458"/>
    </row>
    <row r="420" spans="10:21" x14ac:dyDescent="0.2">
      <c r="J420" s="458"/>
      <c r="K420" s="458"/>
      <c r="L420" s="458"/>
      <c r="M420" s="458"/>
      <c r="N420" s="458"/>
      <c r="O420" s="458"/>
      <c r="P420" s="458"/>
      <c r="Q420" s="458"/>
      <c r="R420" s="458"/>
      <c r="S420" s="458"/>
      <c r="T420" s="458"/>
      <c r="U420" s="458"/>
    </row>
    <row r="421" spans="10:21" x14ac:dyDescent="0.2">
      <c r="J421" s="458"/>
      <c r="K421" s="458"/>
      <c r="L421" s="458"/>
      <c r="M421" s="458"/>
      <c r="N421" s="458"/>
      <c r="O421" s="458"/>
      <c r="P421" s="458"/>
      <c r="Q421" s="458"/>
      <c r="R421" s="458"/>
      <c r="S421" s="458"/>
      <c r="T421" s="458"/>
      <c r="U421" s="458"/>
    </row>
    <row r="422" spans="10:21" x14ac:dyDescent="0.2">
      <c r="J422" s="458"/>
      <c r="K422" s="458"/>
      <c r="L422" s="458"/>
      <c r="M422" s="458"/>
      <c r="N422" s="458"/>
      <c r="O422" s="458"/>
      <c r="P422" s="458"/>
      <c r="Q422" s="458"/>
      <c r="R422" s="458"/>
      <c r="S422" s="458"/>
      <c r="T422" s="458"/>
      <c r="U422" s="458"/>
    </row>
    <row r="423" spans="10:21" x14ac:dyDescent="0.2">
      <c r="J423" s="458"/>
      <c r="K423" s="458"/>
      <c r="L423" s="458"/>
      <c r="M423" s="458"/>
      <c r="N423" s="458"/>
      <c r="O423" s="458"/>
      <c r="P423" s="458"/>
      <c r="Q423" s="458"/>
      <c r="R423" s="458"/>
      <c r="S423" s="458"/>
      <c r="T423" s="458"/>
      <c r="U423" s="458"/>
    </row>
    <row r="424" spans="10:21" x14ac:dyDescent="0.2">
      <c r="J424" s="458"/>
      <c r="K424" s="458"/>
      <c r="L424" s="458"/>
      <c r="M424" s="458"/>
      <c r="N424" s="458"/>
      <c r="O424" s="458"/>
      <c r="P424" s="458"/>
      <c r="Q424" s="458"/>
      <c r="R424" s="458"/>
      <c r="S424" s="458"/>
      <c r="T424" s="458"/>
      <c r="U424" s="458"/>
    </row>
    <row r="425" spans="10:21" x14ac:dyDescent="0.2">
      <c r="J425" s="458"/>
      <c r="K425" s="458"/>
      <c r="L425" s="458"/>
      <c r="M425" s="458"/>
      <c r="N425" s="458"/>
      <c r="O425" s="458"/>
      <c r="P425" s="458"/>
      <c r="Q425" s="458"/>
      <c r="R425" s="458"/>
      <c r="S425" s="458"/>
      <c r="T425" s="458"/>
      <c r="U425" s="458"/>
    </row>
    <row r="426" spans="10:21" x14ac:dyDescent="0.2">
      <c r="J426" s="458"/>
      <c r="K426" s="458"/>
      <c r="L426" s="458"/>
      <c r="M426" s="458"/>
      <c r="N426" s="458"/>
      <c r="O426" s="458"/>
      <c r="P426" s="458"/>
      <c r="Q426" s="458"/>
      <c r="R426" s="458"/>
      <c r="S426" s="458"/>
      <c r="T426" s="458"/>
      <c r="U426" s="458"/>
    </row>
    <row r="427" spans="10:21" x14ac:dyDescent="0.2">
      <c r="J427" s="458"/>
      <c r="K427" s="458"/>
      <c r="L427" s="458"/>
      <c r="M427" s="458"/>
      <c r="N427" s="458"/>
      <c r="O427" s="458"/>
      <c r="P427" s="458"/>
      <c r="Q427" s="458"/>
      <c r="R427" s="458"/>
      <c r="S427" s="458"/>
      <c r="T427" s="458"/>
      <c r="U427" s="458"/>
    </row>
    <row r="428" spans="10:21" x14ac:dyDescent="0.2">
      <c r="J428" s="458"/>
      <c r="K428" s="458"/>
      <c r="L428" s="458"/>
      <c r="M428" s="458"/>
      <c r="N428" s="458"/>
      <c r="O428" s="458"/>
      <c r="P428" s="458"/>
      <c r="Q428" s="458"/>
      <c r="R428" s="458"/>
      <c r="S428" s="458"/>
      <c r="T428" s="458"/>
      <c r="U428" s="458"/>
    </row>
  </sheetData>
  <phoneticPr fontId="19" type="noConversion"/>
  <pageMargins left="0.74803149606299213" right="0.74803149606299213" top="0.98425196850393704" bottom="0.98425196850393704" header="0.51181102362204722" footer="0.51181102362204722"/>
  <pageSetup scale="53" fitToHeight="2" orientation="landscape" r:id="rId1"/>
  <headerFooter alignWithMargins="0"/>
  <rowBreaks count="6" manualBreakCount="6">
    <brk id="37" max="20" man="1"/>
    <brk id="75" max="20" man="1"/>
    <brk id="100" max="20" man="1"/>
    <brk id="128" max="20" man="1"/>
    <brk id="153" max="20" man="1"/>
    <brk id="209"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B202"/>
  <sheetViews>
    <sheetView view="pageBreakPreview" topLeftCell="B1" zoomScale="80" zoomScaleNormal="90" zoomScaleSheetLayoutView="80" workbookViewId="0">
      <selection activeCell="B2" sqref="B2"/>
    </sheetView>
  </sheetViews>
  <sheetFormatPr defaultRowHeight="12.75" outlineLevelCol="1" x14ac:dyDescent="0.2"/>
  <cols>
    <col min="1" max="1" width="5.7109375" hidden="1" customWidth="1" outlineLevel="1"/>
    <col min="2" max="2" width="9.140625" style="47" customWidth="1" collapsed="1"/>
    <col min="3" max="3" width="42.85546875" customWidth="1"/>
    <col min="14" max="27" width="9.140625" hidden="1" customWidth="1" outlineLevel="1"/>
    <col min="28" max="28" width="9.140625" collapsed="1"/>
  </cols>
  <sheetData>
    <row r="1" spans="1:27" ht="24.95" customHeight="1" x14ac:dyDescent="0.2">
      <c r="A1" s="746" t="s">
        <v>1427</v>
      </c>
      <c r="B1" s="744"/>
      <c r="C1" s="15" t="str">
        <f>Index!A81</f>
        <v>Table 6a     Depository Corporations Survey (DCS), end of period, FY2014-FY2019</v>
      </c>
    </row>
    <row r="2" spans="1:27" ht="24.95" customHeight="1" x14ac:dyDescent="0.2">
      <c r="A2" s="747" t="s">
        <v>1427</v>
      </c>
      <c r="B2" s="754"/>
      <c r="C2" s="408" t="s">
        <v>1876</v>
      </c>
      <c r="D2" s="133" t="str">
        <f>NAgni!M2</f>
        <v>FY10</v>
      </c>
      <c r="E2" s="133" t="str">
        <f>NAgni!N2</f>
        <v>FY11</v>
      </c>
      <c r="F2" s="133" t="str">
        <f>NAgni!O2</f>
        <v>FY12</v>
      </c>
      <c r="G2" s="133" t="str">
        <f>NAgni!P2</f>
        <v>FY13</v>
      </c>
      <c r="H2" s="133" t="str">
        <f>NAgni!Q2</f>
        <v>FY14</v>
      </c>
      <c r="I2" s="133" t="str">
        <f>NAgni!R2</f>
        <v>FY15</v>
      </c>
      <c r="J2" s="133" t="str">
        <f>NAgni!S2</f>
        <v>FY16</v>
      </c>
      <c r="K2" s="133" t="str">
        <f>NAgni!T2</f>
        <v>FY17</v>
      </c>
      <c r="L2" s="133" t="str">
        <f>NAgni!U2</f>
        <v>FY18</v>
      </c>
      <c r="M2" s="133" t="str">
        <f>NAgni!V2</f>
        <v>FY19</v>
      </c>
      <c r="N2" s="133"/>
      <c r="O2" s="133"/>
      <c r="P2" s="133"/>
      <c r="Q2" s="133"/>
      <c r="R2" s="133"/>
      <c r="S2" s="133"/>
      <c r="T2" s="133"/>
      <c r="U2" s="133"/>
      <c r="V2" s="133"/>
      <c r="W2" s="133"/>
      <c r="X2" s="133"/>
      <c r="Y2" s="133"/>
      <c r="Z2" s="133"/>
      <c r="AA2" s="133"/>
    </row>
    <row r="3" spans="1:27" ht="20.100000000000001" customHeight="1" x14ac:dyDescent="0.2">
      <c r="A3" s="716" t="str">
        <f>IF(SUM(D3:AA3)=0,"","X")</f>
        <v>X</v>
      </c>
      <c r="B3" s="735">
        <v>1</v>
      </c>
      <c r="C3" s="610" t="s">
        <v>1762</v>
      </c>
      <c r="D3" s="745">
        <v>75.372001647949219</v>
      </c>
      <c r="E3" s="745">
        <v>84.727996826171875</v>
      </c>
      <c r="F3" s="745">
        <v>108.11699676513672</v>
      </c>
      <c r="G3" s="745">
        <v>110.17800140380859</v>
      </c>
      <c r="H3" s="745">
        <v>143.927001953125</v>
      </c>
      <c r="I3" s="745">
        <v>200.34199523925781</v>
      </c>
      <c r="J3" s="745">
        <v>249.11799621582031</v>
      </c>
      <c r="K3" s="745">
        <v>253.33999633789063</v>
      </c>
      <c r="L3" s="745">
        <v>254.24099731445313</v>
      </c>
      <c r="M3" s="745">
        <v>238.47700500488281</v>
      </c>
      <c r="N3" s="745"/>
      <c r="O3" s="745"/>
      <c r="P3" s="745"/>
      <c r="Q3" s="745"/>
      <c r="R3" s="745"/>
      <c r="S3" s="745"/>
      <c r="T3" s="745"/>
      <c r="U3" s="745"/>
      <c r="V3" s="745"/>
      <c r="W3" s="745"/>
      <c r="X3" s="745"/>
      <c r="Y3" s="745"/>
      <c r="Z3" s="745"/>
      <c r="AA3" s="745"/>
    </row>
    <row r="4" spans="1:27" x14ac:dyDescent="0.2">
      <c r="A4" s="716" t="str">
        <f t="shared" ref="A4:A67" si="0">IF(SUM(D4:AA4)=0,"","X")</f>
        <v>X</v>
      </c>
      <c r="B4" s="532">
        <v>1.1000000000000001</v>
      </c>
      <c r="C4" s="611" t="s">
        <v>1763</v>
      </c>
      <c r="D4" s="745">
        <v>75.372001647949219</v>
      </c>
      <c r="E4" s="745">
        <v>84.727996826171875</v>
      </c>
      <c r="F4" s="745">
        <v>108.11699676513672</v>
      </c>
      <c r="G4" s="745">
        <v>110.17800140380859</v>
      </c>
      <c r="H4" s="745">
        <v>143.927001953125</v>
      </c>
      <c r="I4" s="745">
        <v>200.34199523925781</v>
      </c>
      <c r="J4" s="745">
        <v>249.11799621582031</v>
      </c>
      <c r="K4" s="745">
        <v>253.33999633789063</v>
      </c>
      <c r="L4" s="745">
        <v>254.24099731445313</v>
      </c>
      <c r="M4" s="745">
        <v>238.47700500488281</v>
      </c>
      <c r="N4" s="745"/>
      <c r="O4" s="745"/>
      <c r="P4" s="745"/>
      <c r="Q4" s="745"/>
      <c r="R4" s="745"/>
      <c r="S4" s="745"/>
      <c r="T4" s="745"/>
      <c r="U4" s="745"/>
      <c r="V4" s="745"/>
      <c r="W4" s="745"/>
      <c r="X4" s="745"/>
      <c r="Y4" s="745"/>
      <c r="Z4" s="745"/>
      <c r="AA4" s="745"/>
    </row>
    <row r="5" spans="1:27" x14ac:dyDescent="0.2">
      <c r="A5" s="716" t="str">
        <f t="shared" si="0"/>
        <v>X</v>
      </c>
      <c r="B5" s="532" t="s">
        <v>1764</v>
      </c>
      <c r="C5" s="748" t="s">
        <v>1765</v>
      </c>
      <c r="D5" s="745">
        <v>1.6130000352859497</v>
      </c>
      <c r="E5" s="745">
        <v>1.7300000190734863</v>
      </c>
      <c r="F5" s="745">
        <v>2.5360000133514404</v>
      </c>
      <c r="G5" s="745">
        <v>3.7650001049041748</v>
      </c>
      <c r="H5" s="745">
        <v>3.0910000801086426</v>
      </c>
      <c r="I5" s="745">
        <v>2.3069999217987061</v>
      </c>
      <c r="J5" s="745">
        <v>2.2200000286102295</v>
      </c>
      <c r="K5" s="745">
        <v>2.1679999828338623</v>
      </c>
      <c r="L5" s="745">
        <v>1.7580000162124634</v>
      </c>
      <c r="M5" s="745">
        <v>2.5810000896453857</v>
      </c>
      <c r="N5" s="745"/>
      <c r="O5" s="745"/>
      <c r="P5" s="745"/>
      <c r="Q5" s="745"/>
      <c r="R5" s="745"/>
      <c r="S5" s="745"/>
      <c r="T5" s="745"/>
      <c r="U5" s="745"/>
      <c r="V5" s="745"/>
      <c r="W5" s="745"/>
      <c r="X5" s="745"/>
      <c r="Y5" s="745"/>
      <c r="Z5" s="745"/>
      <c r="AA5" s="745"/>
    </row>
    <row r="6" spans="1:27" x14ac:dyDescent="0.2">
      <c r="A6" s="716" t="str">
        <f t="shared" si="0"/>
        <v>X</v>
      </c>
      <c r="B6" s="532" t="s">
        <v>1766</v>
      </c>
      <c r="C6" s="738" t="s">
        <v>1767</v>
      </c>
      <c r="D6" s="745">
        <v>73.355003356933594</v>
      </c>
      <c r="E6" s="745">
        <v>82.803001403808594</v>
      </c>
      <c r="F6" s="745">
        <v>105.31999969482422</v>
      </c>
      <c r="G6" s="745">
        <v>106.23300170898438</v>
      </c>
      <c r="H6" s="745">
        <v>140.83599853515625</v>
      </c>
      <c r="I6" s="745">
        <v>198.03500366210938</v>
      </c>
      <c r="J6" s="745">
        <v>246.78199768066406</v>
      </c>
      <c r="K6" s="745">
        <v>251.05799865722656</v>
      </c>
      <c r="L6" s="745">
        <v>252.46400451660156</v>
      </c>
      <c r="M6" s="745">
        <v>235.89599609375</v>
      </c>
      <c r="N6" s="745"/>
      <c r="O6" s="745"/>
      <c r="P6" s="745"/>
      <c r="Q6" s="745"/>
      <c r="R6" s="745"/>
      <c r="S6" s="745"/>
      <c r="T6" s="745"/>
      <c r="U6" s="745"/>
      <c r="V6" s="745"/>
      <c r="W6" s="745"/>
      <c r="X6" s="745"/>
      <c r="Y6" s="745"/>
      <c r="Z6" s="745"/>
      <c r="AA6" s="745"/>
    </row>
    <row r="7" spans="1:27" x14ac:dyDescent="0.2">
      <c r="A7" s="716" t="str">
        <f t="shared" si="0"/>
        <v>X</v>
      </c>
      <c r="B7" s="532" t="s">
        <v>1768</v>
      </c>
      <c r="C7" s="749" t="s">
        <v>551</v>
      </c>
      <c r="D7" s="745">
        <v>68.927001953125</v>
      </c>
      <c r="E7" s="745">
        <v>75.821998596191406</v>
      </c>
      <c r="F7" s="745">
        <v>105.23500061035156</v>
      </c>
      <c r="G7" s="745">
        <v>106.16899871826172</v>
      </c>
      <c r="H7" s="745">
        <v>140.64199829101563</v>
      </c>
      <c r="I7" s="745">
        <v>197.85600280761719</v>
      </c>
      <c r="J7" s="745">
        <v>246.69099426269531</v>
      </c>
      <c r="K7" s="745">
        <v>250.87800598144531</v>
      </c>
      <c r="L7" s="745">
        <v>252.32600402832031</v>
      </c>
      <c r="M7" s="745">
        <v>235.71499633789063</v>
      </c>
      <c r="N7" s="745"/>
      <c r="O7" s="745"/>
      <c r="P7" s="745"/>
      <c r="Q7" s="745"/>
      <c r="R7" s="745"/>
      <c r="S7" s="745"/>
      <c r="T7" s="745"/>
      <c r="U7" s="745"/>
      <c r="V7" s="745"/>
      <c r="W7" s="745"/>
      <c r="X7" s="745"/>
      <c r="Y7" s="745"/>
      <c r="Z7" s="745"/>
      <c r="AA7" s="745"/>
    </row>
    <row r="8" spans="1:27" x14ac:dyDescent="0.2">
      <c r="A8" s="716" t="str">
        <f t="shared" si="0"/>
        <v>X</v>
      </c>
      <c r="B8" s="532" t="s">
        <v>1769</v>
      </c>
      <c r="C8" s="749" t="s">
        <v>552</v>
      </c>
      <c r="D8" s="745">
        <v>0.62800002098083496</v>
      </c>
      <c r="E8" s="745">
        <v>0.98100000619888306</v>
      </c>
      <c r="F8" s="745">
        <v>8.5000000894069672E-2</v>
      </c>
      <c r="G8" s="745">
        <v>6.4000003039836884E-2</v>
      </c>
      <c r="H8" s="745">
        <v>0.1940000057220459</v>
      </c>
      <c r="I8" s="745">
        <v>0.17900000512599945</v>
      </c>
      <c r="J8" s="745">
        <v>9.0999998152256012E-2</v>
      </c>
      <c r="K8" s="745">
        <v>0.18000000715255737</v>
      </c>
      <c r="L8" s="745">
        <v>0.1379999965429306</v>
      </c>
      <c r="M8" s="745">
        <v>0.1809999942779541</v>
      </c>
      <c r="N8" s="745"/>
      <c r="O8" s="745"/>
      <c r="P8" s="745"/>
      <c r="Q8" s="745"/>
      <c r="R8" s="745"/>
      <c r="S8" s="745"/>
      <c r="T8" s="745"/>
      <c r="U8" s="745"/>
      <c r="V8" s="745"/>
      <c r="W8" s="745"/>
      <c r="X8" s="745"/>
      <c r="Y8" s="745"/>
      <c r="Z8" s="745"/>
      <c r="AA8" s="745"/>
    </row>
    <row r="9" spans="1:27" x14ac:dyDescent="0.2">
      <c r="A9" s="716" t="str">
        <f t="shared" si="0"/>
        <v>X</v>
      </c>
      <c r="B9" s="532" t="s">
        <v>1770</v>
      </c>
      <c r="C9" s="749" t="s">
        <v>83</v>
      </c>
      <c r="D9" s="745">
        <v>3.7999999523162842</v>
      </c>
      <c r="E9" s="745">
        <v>6</v>
      </c>
      <c r="F9" s="745">
        <v>0</v>
      </c>
      <c r="G9" s="745">
        <v>0</v>
      </c>
      <c r="H9" s="745">
        <v>0</v>
      </c>
      <c r="I9" s="745">
        <v>0</v>
      </c>
      <c r="J9" s="745">
        <v>0</v>
      </c>
      <c r="K9" s="745">
        <v>0</v>
      </c>
      <c r="L9" s="745">
        <v>0</v>
      </c>
      <c r="M9" s="745">
        <v>0</v>
      </c>
      <c r="N9" s="745"/>
      <c r="O9" s="745"/>
      <c r="P9" s="745"/>
      <c r="Q9" s="745"/>
      <c r="R9" s="745"/>
      <c r="S9" s="745"/>
      <c r="T9" s="745"/>
      <c r="U9" s="745"/>
      <c r="V9" s="745"/>
      <c r="W9" s="745"/>
      <c r="X9" s="745"/>
      <c r="Y9" s="745"/>
      <c r="Z9" s="745"/>
      <c r="AA9" s="745"/>
    </row>
    <row r="10" spans="1:27" x14ac:dyDescent="0.2">
      <c r="A10" s="716" t="str">
        <f t="shared" si="0"/>
        <v>X</v>
      </c>
      <c r="B10" s="532" t="s">
        <v>1771</v>
      </c>
      <c r="C10" s="738" t="s">
        <v>1772</v>
      </c>
      <c r="D10" s="745">
        <v>0.40400001406669617</v>
      </c>
      <c r="E10" s="745">
        <v>0.19499999284744263</v>
      </c>
      <c r="F10" s="745">
        <v>0.26100000739097595</v>
      </c>
      <c r="G10" s="745">
        <v>0.18000000715255737</v>
      </c>
      <c r="H10" s="745">
        <v>0</v>
      </c>
      <c r="I10" s="745">
        <v>0</v>
      </c>
      <c r="J10" s="745">
        <v>0.11599999666213989</v>
      </c>
      <c r="K10" s="745">
        <v>0.11400000005960464</v>
      </c>
      <c r="L10" s="745">
        <v>1.8999999389052391E-2</v>
      </c>
      <c r="M10" s="745">
        <v>0</v>
      </c>
      <c r="N10" s="745"/>
      <c r="O10" s="745"/>
      <c r="P10" s="745"/>
      <c r="Q10" s="745"/>
      <c r="R10" s="745"/>
      <c r="S10" s="745"/>
      <c r="T10" s="745"/>
      <c r="U10" s="745"/>
      <c r="V10" s="745"/>
      <c r="W10" s="745"/>
      <c r="X10" s="745"/>
      <c r="Y10" s="745"/>
      <c r="Z10" s="745"/>
      <c r="AA10" s="745"/>
    </row>
    <row r="11" spans="1:27" x14ac:dyDescent="0.2">
      <c r="A11" s="716" t="str">
        <f t="shared" si="0"/>
        <v/>
      </c>
      <c r="B11" s="532" t="s">
        <v>1773</v>
      </c>
      <c r="C11" s="611" t="s">
        <v>1774</v>
      </c>
      <c r="D11" s="745">
        <v>0</v>
      </c>
      <c r="E11" s="745">
        <v>0</v>
      </c>
      <c r="F11" s="745">
        <v>0</v>
      </c>
      <c r="G11" s="745">
        <v>0</v>
      </c>
      <c r="H11" s="745">
        <v>0</v>
      </c>
      <c r="I11" s="745">
        <v>0</v>
      </c>
      <c r="J11" s="745">
        <v>0</v>
      </c>
      <c r="K11" s="745">
        <v>0</v>
      </c>
      <c r="L11" s="745">
        <v>0</v>
      </c>
      <c r="M11" s="745">
        <v>0</v>
      </c>
      <c r="N11" s="745"/>
      <c r="O11" s="745"/>
      <c r="P11" s="745"/>
      <c r="Q11" s="745"/>
      <c r="R11" s="745"/>
      <c r="S11" s="745"/>
      <c r="T11" s="745"/>
      <c r="U11" s="745"/>
      <c r="V11" s="745"/>
      <c r="W11" s="745"/>
      <c r="X11" s="745"/>
      <c r="Y11" s="745"/>
      <c r="Z11" s="745"/>
      <c r="AA11" s="745"/>
    </row>
    <row r="12" spans="1:27" ht="15" customHeight="1" x14ac:dyDescent="0.2">
      <c r="A12" s="716" t="str">
        <f t="shared" si="0"/>
        <v>X</v>
      </c>
      <c r="B12" s="735">
        <v>2</v>
      </c>
      <c r="C12" s="811" t="s">
        <v>1775</v>
      </c>
      <c r="D12" s="745">
        <v>17.968000411987305</v>
      </c>
      <c r="E12" s="745">
        <v>19.694000244140625</v>
      </c>
      <c r="F12" s="745">
        <v>13.817999839782715</v>
      </c>
      <c r="G12" s="745">
        <v>20.995000839233398</v>
      </c>
      <c r="H12" s="745">
        <v>16.857000350952148</v>
      </c>
      <c r="I12" s="745">
        <v>8.7440004348754883</v>
      </c>
      <c r="J12" s="745">
        <v>-3.8440001010894775</v>
      </c>
      <c r="K12" s="745">
        <v>-6.9270000457763672</v>
      </c>
      <c r="L12" s="745">
        <v>-6.4060001373291016</v>
      </c>
      <c r="M12" s="745">
        <v>2.6749999523162842</v>
      </c>
      <c r="N12" s="745"/>
      <c r="O12" s="745"/>
      <c r="P12" s="745"/>
      <c r="Q12" s="745"/>
      <c r="R12" s="745"/>
      <c r="S12" s="745"/>
      <c r="T12" s="745"/>
      <c r="U12" s="745"/>
      <c r="V12" s="745"/>
      <c r="W12" s="745"/>
      <c r="X12" s="745"/>
      <c r="Y12" s="745"/>
      <c r="Z12" s="745"/>
      <c r="AA12" s="745"/>
    </row>
    <row r="13" spans="1:27" x14ac:dyDescent="0.2">
      <c r="A13" s="716" t="str">
        <f t="shared" si="0"/>
        <v>X</v>
      </c>
      <c r="B13" s="532" t="s">
        <v>297</v>
      </c>
      <c r="C13" s="611" t="s">
        <v>1776</v>
      </c>
      <c r="D13" s="745">
        <v>-8.9399995803833008</v>
      </c>
      <c r="E13" s="745">
        <v>-8.2370004653930664</v>
      </c>
      <c r="F13" s="745">
        <v>-13.321999549865723</v>
      </c>
      <c r="G13" s="745">
        <v>-9.0839996337890625</v>
      </c>
      <c r="H13" s="745">
        <v>-15.192999839782715</v>
      </c>
      <c r="I13" s="745">
        <v>-22.268999099731445</v>
      </c>
      <c r="J13" s="745">
        <v>-35.63800048828125</v>
      </c>
      <c r="K13" s="745">
        <v>-43.213001251220703</v>
      </c>
      <c r="L13" s="745">
        <v>-42.928001403808594</v>
      </c>
      <c r="M13" s="745">
        <v>-30.978000640869141</v>
      </c>
      <c r="N13" s="745"/>
      <c r="O13" s="745"/>
      <c r="P13" s="745"/>
      <c r="Q13" s="745"/>
      <c r="R13" s="745"/>
      <c r="S13" s="745"/>
      <c r="T13" s="745"/>
      <c r="U13" s="745"/>
      <c r="V13" s="745"/>
      <c r="W13" s="745"/>
      <c r="X13" s="745"/>
      <c r="Y13" s="745"/>
      <c r="Z13" s="745"/>
      <c r="AA13" s="745"/>
    </row>
    <row r="14" spans="1:27" x14ac:dyDescent="0.2">
      <c r="A14" s="716" t="str">
        <f t="shared" si="0"/>
        <v/>
      </c>
      <c r="B14" s="532" t="s">
        <v>1777</v>
      </c>
      <c r="C14" s="738" t="s">
        <v>1778</v>
      </c>
      <c r="D14" s="745">
        <v>0</v>
      </c>
      <c r="E14" s="745">
        <v>0</v>
      </c>
      <c r="F14" s="745">
        <v>0</v>
      </c>
      <c r="G14" s="745">
        <v>0</v>
      </c>
      <c r="H14" s="745">
        <v>0</v>
      </c>
      <c r="I14" s="745">
        <v>0</v>
      </c>
      <c r="J14" s="745">
        <v>0</v>
      </c>
      <c r="K14" s="745">
        <v>0</v>
      </c>
      <c r="L14" s="745">
        <v>0</v>
      </c>
      <c r="M14" s="745">
        <v>0</v>
      </c>
      <c r="N14" s="745"/>
      <c r="O14" s="745"/>
      <c r="P14" s="745"/>
      <c r="Q14" s="745"/>
      <c r="R14" s="745"/>
      <c r="S14" s="745"/>
      <c r="T14" s="745"/>
      <c r="U14" s="745"/>
      <c r="V14" s="745"/>
      <c r="W14" s="745"/>
      <c r="X14" s="745"/>
      <c r="Y14" s="745"/>
      <c r="Z14" s="745"/>
      <c r="AA14" s="745"/>
    </row>
    <row r="15" spans="1:27" x14ac:dyDescent="0.2">
      <c r="A15" s="716" t="str">
        <f t="shared" si="0"/>
        <v>X</v>
      </c>
      <c r="B15" s="532" t="s">
        <v>1779</v>
      </c>
      <c r="C15" s="738" t="s">
        <v>1780</v>
      </c>
      <c r="D15" s="745">
        <v>8.9399995803833008</v>
      </c>
      <c r="E15" s="745">
        <v>8.2370004653930664</v>
      </c>
      <c r="F15" s="745">
        <v>13.321999549865723</v>
      </c>
      <c r="G15" s="745">
        <v>9.0839996337890625</v>
      </c>
      <c r="H15" s="745">
        <v>15.192999839782715</v>
      </c>
      <c r="I15" s="745">
        <v>22.268999099731445</v>
      </c>
      <c r="J15" s="745">
        <v>35.63800048828125</v>
      </c>
      <c r="K15" s="745">
        <v>43.213001251220703</v>
      </c>
      <c r="L15" s="745">
        <v>42.928001403808594</v>
      </c>
      <c r="M15" s="745">
        <v>30.978000640869141</v>
      </c>
      <c r="N15" s="745"/>
      <c r="O15" s="745"/>
      <c r="P15" s="745"/>
      <c r="Q15" s="745"/>
      <c r="R15" s="745"/>
      <c r="S15" s="745"/>
      <c r="T15" s="745"/>
      <c r="U15" s="745"/>
      <c r="V15" s="745"/>
      <c r="W15" s="745"/>
      <c r="X15" s="745"/>
      <c r="Y15" s="745"/>
      <c r="Z15" s="745"/>
      <c r="AA15" s="745"/>
    </row>
    <row r="16" spans="1:27" x14ac:dyDescent="0.2">
      <c r="A16" s="716" t="str">
        <f t="shared" si="0"/>
        <v>X</v>
      </c>
      <c r="B16" s="532" t="s">
        <v>1781</v>
      </c>
      <c r="C16" s="749" t="s">
        <v>551</v>
      </c>
      <c r="D16" s="745">
        <v>0.47900000214576721</v>
      </c>
      <c r="E16" s="745">
        <v>0.60500001907348633</v>
      </c>
      <c r="F16" s="745">
        <v>0.88999998569488525</v>
      </c>
      <c r="G16" s="745">
        <v>0.89099997282028198</v>
      </c>
      <c r="H16" s="745">
        <v>3.6970000267028809</v>
      </c>
      <c r="I16" s="745">
        <v>3.0529999732971191</v>
      </c>
      <c r="J16" s="745">
        <v>8.0959997177124023</v>
      </c>
      <c r="K16" s="745">
        <v>5.3550000190734863</v>
      </c>
      <c r="L16" s="745">
        <v>4.2729997634887695</v>
      </c>
      <c r="M16" s="745">
        <v>7.2649998664855957</v>
      </c>
      <c r="N16" s="745"/>
      <c r="O16" s="745"/>
      <c r="P16" s="745"/>
      <c r="Q16" s="745"/>
      <c r="R16" s="745"/>
      <c r="S16" s="745"/>
      <c r="T16" s="745"/>
      <c r="U16" s="745"/>
      <c r="V16" s="745"/>
      <c r="W16" s="745"/>
      <c r="X16" s="745"/>
      <c r="Y16" s="745"/>
      <c r="Z16" s="745"/>
      <c r="AA16" s="745"/>
    </row>
    <row r="17" spans="1:27" x14ac:dyDescent="0.2">
      <c r="A17" s="716" t="str">
        <f t="shared" si="0"/>
        <v>X</v>
      </c>
      <c r="B17" s="532" t="s">
        <v>1782</v>
      </c>
      <c r="C17" s="749" t="s">
        <v>552</v>
      </c>
      <c r="D17" s="745">
        <v>8.0459995269775391</v>
      </c>
      <c r="E17" s="745">
        <v>7.5590000152587891</v>
      </c>
      <c r="F17" s="745">
        <v>12.37399959564209</v>
      </c>
      <c r="G17" s="745">
        <v>8.1350002288818359</v>
      </c>
      <c r="H17" s="745">
        <v>11.437999725341797</v>
      </c>
      <c r="I17" s="745">
        <v>19.148000717163086</v>
      </c>
      <c r="J17" s="745">
        <v>27.474000930786133</v>
      </c>
      <c r="K17" s="745">
        <v>37.790000915527344</v>
      </c>
      <c r="L17" s="745">
        <v>38.640998840332031</v>
      </c>
      <c r="M17" s="745">
        <v>23.503000259399414</v>
      </c>
      <c r="N17" s="745"/>
      <c r="O17" s="745"/>
      <c r="P17" s="745"/>
      <c r="Q17" s="745"/>
      <c r="R17" s="745"/>
      <c r="S17" s="745"/>
      <c r="T17" s="745"/>
      <c r="U17" s="745"/>
      <c r="V17" s="745"/>
      <c r="W17" s="745"/>
      <c r="X17" s="745"/>
      <c r="Y17" s="745"/>
      <c r="Z17" s="745"/>
      <c r="AA17" s="745"/>
    </row>
    <row r="18" spans="1:27" x14ac:dyDescent="0.2">
      <c r="A18" s="716" t="str">
        <f t="shared" si="0"/>
        <v>X</v>
      </c>
      <c r="B18" s="532" t="s">
        <v>1783</v>
      </c>
      <c r="C18" s="749" t="s">
        <v>83</v>
      </c>
      <c r="D18" s="745">
        <v>0.41499999165534973</v>
      </c>
      <c r="E18" s="745">
        <v>7.2999998927116394E-2</v>
      </c>
      <c r="F18" s="745">
        <v>5.7999998331069946E-2</v>
      </c>
      <c r="G18" s="745">
        <v>5.4000001400709152E-2</v>
      </c>
      <c r="H18" s="745">
        <v>5.4000001400709152E-2</v>
      </c>
      <c r="I18" s="745">
        <v>6.8000003695487976E-2</v>
      </c>
      <c r="J18" s="745">
        <v>6.8000003695487976E-2</v>
      </c>
      <c r="K18" s="745">
        <v>6.8000003695487976E-2</v>
      </c>
      <c r="L18" s="745">
        <v>1.4000000432133675E-2</v>
      </c>
      <c r="M18" s="745">
        <v>0.20999999344348907</v>
      </c>
      <c r="N18" s="745"/>
      <c r="O18" s="745"/>
      <c r="P18" s="745"/>
      <c r="Q18" s="745"/>
      <c r="R18" s="745"/>
      <c r="S18" s="745"/>
      <c r="T18" s="745"/>
      <c r="U18" s="745"/>
      <c r="V18" s="745"/>
      <c r="W18" s="745"/>
      <c r="X18" s="745"/>
      <c r="Y18" s="745"/>
      <c r="Z18" s="745"/>
      <c r="AA18" s="745"/>
    </row>
    <row r="19" spans="1:27" x14ac:dyDescent="0.2">
      <c r="A19" s="716" t="str">
        <f t="shared" si="0"/>
        <v>X</v>
      </c>
      <c r="B19" s="532" t="s">
        <v>1784</v>
      </c>
      <c r="C19" s="749" t="s">
        <v>1785</v>
      </c>
      <c r="D19" s="745">
        <v>0</v>
      </c>
      <c r="E19" s="745">
        <v>0</v>
      </c>
      <c r="F19" s="745">
        <v>0</v>
      </c>
      <c r="G19" s="745">
        <v>4.0000001899898052E-3</v>
      </c>
      <c r="H19" s="745">
        <v>4.0000001899898052E-3</v>
      </c>
      <c r="I19" s="745">
        <v>0</v>
      </c>
      <c r="J19" s="745">
        <v>0</v>
      </c>
      <c r="K19" s="745">
        <v>0</v>
      </c>
      <c r="L19" s="745">
        <v>0</v>
      </c>
      <c r="M19" s="745">
        <v>0</v>
      </c>
      <c r="N19" s="745"/>
      <c r="O19" s="745"/>
      <c r="P19" s="745"/>
      <c r="Q19" s="745"/>
      <c r="R19" s="745"/>
      <c r="S19" s="745"/>
      <c r="T19" s="745"/>
      <c r="U19" s="745"/>
      <c r="V19" s="745"/>
      <c r="W19" s="745"/>
      <c r="X19" s="745"/>
      <c r="Y19" s="745"/>
      <c r="Z19" s="745"/>
      <c r="AA19" s="745"/>
    </row>
    <row r="20" spans="1:27" x14ac:dyDescent="0.2">
      <c r="A20" s="716" t="str">
        <f t="shared" si="0"/>
        <v>X</v>
      </c>
      <c r="B20" s="532" t="s">
        <v>298</v>
      </c>
      <c r="C20" s="611" t="s">
        <v>1786</v>
      </c>
      <c r="D20" s="745">
        <v>26.908000946044922</v>
      </c>
      <c r="E20" s="745">
        <v>27.930999755859375</v>
      </c>
      <c r="F20" s="745">
        <v>27.139999389648438</v>
      </c>
      <c r="G20" s="745">
        <v>30.079000473022461</v>
      </c>
      <c r="H20" s="745">
        <v>32.049999237060547</v>
      </c>
      <c r="I20" s="745">
        <v>31.01300048828125</v>
      </c>
      <c r="J20" s="745">
        <v>31.794000625610352</v>
      </c>
      <c r="K20" s="745">
        <v>36.285999298095703</v>
      </c>
      <c r="L20" s="745">
        <v>36.521999359130859</v>
      </c>
      <c r="M20" s="745">
        <v>33.652999877929688</v>
      </c>
      <c r="N20" s="745"/>
      <c r="O20" s="745"/>
      <c r="P20" s="745"/>
      <c r="Q20" s="745"/>
      <c r="R20" s="745"/>
      <c r="S20" s="745"/>
      <c r="T20" s="745"/>
      <c r="U20" s="745"/>
      <c r="V20" s="745"/>
      <c r="W20" s="745"/>
      <c r="X20" s="745"/>
      <c r="Y20" s="745"/>
      <c r="Z20" s="745"/>
      <c r="AA20" s="745"/>
    </row>
    <row r="21" spans="1:27" x14ac:dyDescent="0.2">
      <c r="A21" s="716" t="str">
        <f t="shared" si="0"/>
        <v>X</v>
      </c>
      <c r="B21" s="532" t="s">
        <v>1787</v>
      </c>
      <c r="C21" s="738" t="s">
        <v>1788</v>
      </c>
      <c r="D21" s="745">
        <v>0</v>
      </c>
      <c r="E21" s="745">
        <v>0</v>
      </c>
      <c r="F21" s="745">
        <v>1.9999999552965164E-2</v>
      </c>
      <c r="G21" s="745">
        <v>7.0000002160668373E-3</v>
      </c>
      <c r="H21" s="745">
        <v>0</v>
      </c>
      <c r="I21" s="745">
        <v>0</v>
      </c>
      <c r="J21" s="745">
        <v>0</v>
      </c>
      <c r="K21" s="745">
        <v>0</v>
      </c>
      <c r="L21" s="745">
        <v>0</v>
      </c>
      <c r="M21" s="745">
        <v>0</v>
      </c>
      <c r="N21" s="745"/>
      <c r="O21" s="745"/>
      <c r="P21" s="745"/>
      <c r="Q21" s="745"/>
      <c r="R21" s="745"/>
      <c r="S21" s="745"/>
      <c r="T21" s="745"/>
      <c r="U21" s="745"/>
      <c r="V21" s="745"/>
      <c r="W21" s="745"/>
      <c r="X21" s="745"/>
      <c r="Y21" s="745"/>
      <c r="Z21" s="745"/>
      <c r="AA21" s="745"/>
    </row>
    <row r="22" spans="1:27" x14ac:dyDescent="0.2">
      <c r="A22" s="716" t="str">
        <f t="shared" si="0"/>
        <v>X</v>
      </c>
      <c r="B22" s="532" t="s">
        <v>1789</v>
      </c>
      <c r="C22" s="738" t="s">
        <v>505</v>
      </c>
      <c r="D22" s="745">
        <v>26.908000946044922</v>
      </c>
      <c r="E22" s="745">
        <v>27.930999755859375</v>
      </c>
      <c r="F22" s="745">
        <v>27.120000839233398</v>
      </c>
      <c r="G22" s="745">
        <v>30.072000503540039</v>
      </c>
      <c r="H22" s="745">
        <v>32.049999237060547</v>
      </c>
      <c r="I22" s="745">
        <v>31.01300048828125</v>
      </c>
      <c r="J22" s="745">
        <v>31.794000625610352</v>
      </c>
      <c r="K22" s="745">
        <v>36.285999298095703</v>
      </c>
      <c r="L22" s="745">
        <v>36.521999359130859</v>
      </c>
      <c r="M22" s="745">
        <v>33.652999877929688</v>
      </c>
      <c r="N22" s="745"/>
      <c r="O22" s="745"/>
      <c r="P22" s="745"/>
      <c r="Q22" s="745"/>
      <c r="R22" s="745"/>
      <c r="S22" s="745"/>
      <c r="T22" s="745"/>
      <c r="U22" s="745"/>
      <c r="V22" s="745"/>
      <c r="W22" s="745"/>
      <c r="X22" s="745"/>
      <c r="Y22" s="745"/>
      <c r="Z22" s="745"/>
      <c r="AA22" s="745"/>
    </row>
    <row r="23" spans="1:27" x14ac:dyDescent="0.2">
      <c r="A23" s="716" t="str">
        <f t="shared" si="0"/>
        <v>X</v>
      </c>
      <c r="B23" s="532" t="s">
        <v>1790</v>
      </c>
      <c r="C23" s="749" t="s">
        <v>1791</v>
      </c>
      <c r="D23" s="745">
        <v>0</v>
      </c>
      <c r="E23" s="745">
        <v>6.5999999642372131E-2</v>
      </c>
      <c r="F23" s="745">
        <v>4.6999998390674591E-2</v>
      </c>
      <c r="G23" s="745">
        <v>0</v>
      </c>
      <c r="H23" s="745">
        <v>0</v>
      </c>
      <c r="I23" s="745">
        <v>0</v>
      </c>
      <c r="J23" s="745">
        <v>0</v>
      </c>
      <c r="K23" s="745">
        <v>0</v>
      </c>
      <c r="L23" s="745">
        <v>0</v>
      </c>
      <c r="M23" s="745">
        <v>0</v>
      </c>
      <c r="N23" s="745"/>
      <c r="O23" s="745"/>
      <c r="P23" s="745"/>
      <c r="Q23" s="745"/>
      <c r="R23" s="745"/>
      <c r="S23" s="745"/>
      <c r="T23" s="745"/>
      <c r="U23" s="745"/>
      <c r="V23" s="745"/>
      <c r="W23" s="745"/>
      <c r="X23" s="745"/>
      <c r="Y23" s="745"/>
      <c r="Z23" s="745"/>
      <c r="AA23" s="745"/>
    </row>
    <row r="24" spans="1:27" x14ac:dyDescent="0.2">
      <c r="A24" s="716" t="str">
        <f t="shared" si="0"/>
        <v>X</v>
      </c>
      <c r="B24" s="532" t="s">
        <v>1792</v>
      </c>
      <c r="C24" s="750" t="s">
        <v>1793</v>
      </c>
      <c r="D24" s="745">
        <v>3.9890000820159912</v>
      </c>
      <c r="E24" s="745">
        <v>7.8350000381469727</v>
      </c>
      <c r="F24" s="745">
        <v>2.8870000839233398</v>
      </c>
      <c r="G24" s="745">
        <v>2.6909999847412109</v>
      </c>
      <c r="H24" s="745">
        <v>2.8199999332427979</v>
      </c>
      <c r="I24" s="745">
        <v>1.1809999942779541</v>
      </c>
      <c r="J24" s="745">
        <v>1.1759999990463257</v>
      </c>
      <c r="K24" s="745">
        <v>6.4600000381469727</v>
      </c>
      <c r="L24" s="745">
        <v>8.4329996109008789</v>
      </c>
      <c r="M24" s="745">
        <v>5.4109997749328613</v>
      </c>
      <c r="N24" s="745"/>
      <c r="O24" s="745"/>
      <c r="P24" s="745"/>
      <c r="Q24" s="745"/>
      <c r="R24" s="745"/>
      <c r="S24" s="745"/>
      <c r="T24" s="745"/>
      <c r="U24" s="745"/>
      <c r="V24" s="745"/>
      <c r="W24" s="745"/>
      <c r="X24" s="745"/>
      <c r="Y24" s="745"/>
      <c r="Z24" s="745"/>
      <c r="AA24" s="745"/>
    </row>
    <row r="25" spans="1:27" x14ac:dyDescent="0.2">
      <c r="A25" s="716" t="str">
        <f t="shared" si="0"/>
        <v>X</v>
      </c>
      <c r="B25" s="532" t="s">
        <v>1794</v>
      </c>
      <c r="C25" s="751" t="s">
        <v>515</v>
      </c>
      <c r="D25" s="745">
        <v>22.919000625610352</v>
      </c>
      <c r="E25" s="745">
        <v>20.030000686645508</v>
      </c>
      <c r="F25" s="745">
        <v>24.186000823974609</v>
      </c>
      <c r="G25" s="745">
        <v>27.381000518798828</v>
      </c>
      <c r="H25" s="745">
        <v>29.229999542236328</v>
      </c>
      <c r="I25" s="745">
        <v>29.832000732421875</v>
      </c>
      <c r="J25" s="745">
        <v>30.618000030517578</v>
      </c>
      <c r="K25" s="745">
        <v>29.826000213623047</v>
      </c>
      <c r="L25" s="745">
        <v>28.089000701904297</v>
      </c>
      <c r="M25" s="745">
        <v>28.242000579833984</v>
      </c>
      <c r="N25" s="745"/>
      <c r="O25" s="745"/>
      <c r="P25" s="745"/>
      <c r="Q25" s="745"/>
      <c r="R25" s="745"/>
      <c r="S25" s="745"/>
      <c r="T25" s="745"/>
      <c r="U25" s="745"/>
      <c r="V25" s="745"/>
      <c r="W25" s="745"/>
      <c r="X25" s="745"/>
      <c r="Y25" s="745"/>
      <c r="Z25" s="745"/>
      <c r="AA25" s="745"/>
    </row>
    <row r="26" spans="1:27" ht="25.5" x14ac:dyDescent="0.2">
      <c r="A26" s="716" t="str">
        <f t="shared" si="0"/>
        <v/>
      </c>
      <c r="B26" s="532" t="s">
        <v>1795</v>
      </c>
      <c r="C26" s="751" t="s">
        <v>1796</v>
      </c>
      <c r="D26" s="745">
        <v>0</v>
      </c>
      <c r="E26" s="745">
        <v>0</v>
      </c>
      <c r="F26" s="745">
        <v>0</v>
      </c>
      <c r="G26" s="745">
        <v>0</v>
      </c>
      <c r="H26" s="745">
        <v>0</v>
      </c>
      <c r="I26" s="745">
        <v>0</v>
      </c>
      <c r="J26" s="745">
        <v>0</v>
      </c>
      <c r="K26" s="745">
        <v>0</v>
      </c>
      <c r="L26" s="745">
        <v>0</v>
      </c>
      <c r="M26" s="745">
        <v>0</v>
      </c>
      <c r="N26" s="745"/>
      <c r="O26" s="745"/>
      <c r="P26" s="745"/>
      <c r="Q26" s="745"/>
      <c r="R26" s="745"/>
      <c r="S26" s="745"/>
      <c r="T26" s="745"/>
      <c r="U26" s="745"/>
      <c r="V26" s="745"/>
      <c r="W26" s="745"/>
      <c r="X26" s="745"/>
      <c r="Y26" s="745"/>
      <c r="Z26" s="745"/>
      <c r="AA26" s="745"/>
    </row>
    <row r="27" spans="1:27" ht="15" customHeight="1" x14ac:dyDescent="0.2">
      <c r="A27" s="716" t="str">
        <f t="shared" si="0"/>
        <v>X</v>
      </c>
      <c r="B27" s="735">
        <v>3</v>
      </c>
      <c r="C27" s="153" t="s">
        <v>1797</v>
      </c>
      <c r="D27" s="745">
        <v>84.784652709960938</v>
      </c>
      <c r="E27" s="745">
        <v>94.950782775878906</v>
      </c>
      <c r="F27" s="745">
        <v>115.52961730957031</v>
      </c>
      <c r="G27" s="745">
        <v>124.84999847412109</v>
      </c>
      <c r="H27" s="745">
        <v>153.84599304199219</v>
      </c>
      <c r="I27" s="745">
        <v>201.41299438476563</v>
      </c>
      <c r="J27" s="745">
        <v>236.427001953125</v>
      </c>
      <c r="K27" s="745">
        <v>237.12399291992188</v>
      </c>
      <c r="L27" s="745">
        <v>237.85299682617188</v>
      </c>
      <c r="M27" s="745">
        <v>230.32400512695313</v>
      </c>
      <c r="N27" s="745"/>
      <c r="O27" s="745"/>
      <c r="P27" s="745"/>
      <c r="Q27" s="745"/>
      <c r="R27" s="745"/>
      <c r="S27" s="745"/>
      <c r="T27" s="745"/>
      <c r="U27" s="745"/>
      <c r="V27" s="745"/>
      <c r="W27" s="745"/>
      <c r="X27" s="745"/>
      <c r="Y27" s="745"/>
      <c r="Z27" s="745"/>
      <c r="AA27" s="745"/>
    </row>
    <row r="28" spans="1:27" x14ac:dyDescent="0.2">
      <c r="A28" s="716" t="str">
        <f t="shared" si="0"/>
        <v>X</v>
      </c>
      <c r="B28" s="532" t="s">
        <v>66</v>
      </c>
      <c r="C28" s="737" t="s">
        <v>1798</v>
      </c>
      <c r="D28" s="745">
        <v>31.135000228881836</v>
      </c>
      <c r="E28" s="745">
        <v>37.143001556396484</v>
      </c>
      <c r="F28" s="745">
        <v>54.731998443603516</v>
      </c>
      <c r="G28" s="745">
        <v>62.958999633789063</v>
      </c>
      <c r="H28" s="745">
        <v>69.616996765136719</v>
      </c>
      <c r="I28" s="745">
        <v>88.884002685546875</v>
      </c>
      <c r="J28" s="745">
        <v>106.08100128173828</v>
      </c>
      <c r="K28" s="745">
        <v>96.771003723144531</v>
      </c>
      <c r="L28" s="745">
        <v>90.983001708984375</v>
      </c>
      <c r="M28" s="745">
        <v>99.404998779296875</v>
      </c>
      <c r="N28" s="745"/>
      <c r="O28" s="745"/>
      <c r="P28" s="745"/>
      <c r="Q28" s="745"/>
      <c r="R28" s="745"/>
      <c r="S28" s="745"/>
      <c r="T28" s="745"/>
      <c r="U28" s="745"/>
      <c r="V28" s="745"/>
      <c r="W28" s="745"/>
      <c r="X28" s="745"/>
      <c r="Y28" s="745"/>
      <c r="Z28" s="745"/>
      <c r="AA28" s="745"/>
    </row>
    <row r="29" spans="1:27" x14ac:dyDescent="0.2">
      <c r="A29" s="716" t="str">
        <f t="shared" si="0"/>
        <v>X</v>
      </c>
      <c r="B29" s="532" t="s">
        <v>1799</v>
      </c>
      <c r="C29" s="738" t="s">
        <v>1800</v>
      </c>
      <c r="D29" s="745">
        <v>0.44699999690055847</v>
      </c>
      <c r="E29" s="745">
        <v>0.22100000083446503</v>
      </c>
      <c r="F29" s="745">
        <v>0.25299999117851257</v>
      </c>
      <c r="G29" s="745">
        <v>4.3299999237060547</v>
      </c>
      <c r="H29" s="745">
        <v>6.2699999809265137</v>
      </c>
      <c r="I29" s="745">
        <v>8.5769996643066406</v>
      </c>
      <c r="J29" s="745">
        <v>12.961000442504883</v>
      </c>
      <c r="K29" s="745">
        <v>11.267999649047852</v>
      </c>
      <c r="L29" s="745">
        <v>5.7230000495910645</v>
      </c>
      <c r="M29" s="745">
        <v>3.9430000782012939</v>
      </c>
      <c r="N29" s="745"/>
      <c r="O29" s="745"/>
      <c r="P29" s="745"/>
      <c r="Q29" s="745"/>
      <c r="R29" s="745"/>
      <c r="S29" s="745"/>
      <c r="T29" s="745"/>
      <c r="U29" s="745"/>
      <c r="V29" s="745"/>
      <c r="W29" s="745"/>
      <c r="X29" s="745"/>
      <c r="Y29" s="745"/>
      <c r="Z29" s="745"/>
      <c r="AA29" s="745"/>
    </row>
    <row r="30" spans="1:27" x14ac:dyDescent="0.2">
      <c r="A30" s="716" t="str">
        <f t="shared" si="0"/>
        <v>X</v>
      </c>
      <c r="B30" s="532" t="s">
        <v>1801</v>
      </c>
      <c r="C30" s="738" t="s">
        <v>584</v>
      </c>
      <c r="D30" s="745">
        <v>0.4699999988079071</v>
      </c>
      <c r="E30" s="745">
        <v>0.55299997329711914</v>
      </c>
      <c r="F30" s="745">
        <v>2.7049999237060547</v>
      </c>
      <c r="G30" s="745">
        <v>5.1669998168945313</v>
      </c>
      <c r="H30" s="745">
        <v>3.6589999198913574</v>
      </c>
      <c r="I30" s="745">
        <v>4.1630001068115234</v>
      </c>
      <c r="J30" s="745">
        <v>4.5310001373291016</v>
      </c>
      <c r="K30" s="745">
        <v>3.0160000324249268</v>
      </c>
      <c r="L30" s="745">
        <v>4.6739997863769531</v>
      </c>
      <c r="M30" s="745">
        <v>4.7140002250671387</v>
      </c>
      <c r="N30" s="745"/>
      <c r="O30" s="745"/>
      <c r="P30" s="745"/>
      <c r="Q30" s="745"/>
      <c r="R30" s="745"/>
      <c r="S30" s="745"/>
      <c r="T30" s="745"/>
      <c r="U30" s="745"/>
      <c r="V30" s="745"/>
      <c r="W30" s="745"/>
      <c r="X30" s="745"/>
      <c r="Y30" s="745"/>
      <c r="Z30" s="745"/>
      <c r="AA30" s="745"/>
    </row>
    <row r="31" spans="1:27" x14ac:dyDescent="0.2">
      <c r="A31" s="716" t="str">
        <f t="shared" si="0"/>
        <v>X</v>
      </c>
      <c r="B31" s="532" t="s">
        <v>1802</v>
      </c>
      <c r="C31" s="738" t="s">
        <v>1803</v>
      </c>
      <c r="D31" s="745">
        <v>1.534000039100647</v>
      </c>
      <c r="E31" s="745">
        <v>1.218000054359436</v>
      </c>
      <c r="F31" s="745">
        <v>1.0440000295639038</v>
      </c>
      <c r="G31" s="745">
        <v>0.43500000238418579</v>
      </c>
      <c r="H31" s="745">
        <v>1.0279999971389771</v>
      </c>
      <c r="I31" s="745">
        <v>0</v>
      </c>
      <c r="J31" s="745">
        <v>0</v>
      </c>
      <c r="K31" s="745">
        <v>0</v>
      </c>
      <c r="L31" s="745">
        <v>0</v>
      </c>
      <c r="M31" s="745">
        <v>0</v>
      </c>
      <c r="N31" s="745"/>
      <c r="O31" s="745"/>
      <c r="P31" s="745"/>
      <c r="Q31" s="745"/>
      <c r="R31" s="745"/>
      <c r="S31" s="745"/>
      <c r="T31" s="745"/>
      <c r="U31" s="745"/>
      <c r="V31" s="745"/>
      <c r="W31" s="745"/>
      <c r="X31" s="745"/>
      <c r="Y31" s="745"/>
      <c r="Z31" s="745"/>
      <c r="AA31" s="745"/>
    </row>
    <row r="32" spans="1:27" x14ac:dyDescent="0.2">
      <c r="A32" s="716" t="str">
        <f t="shared" si="0"/>
        <v>X</v>
      </c>
      <c r="B32" s="532" t="s">
        <v>1804</v>
      </c>
      <c r="C32" s="738" t="s">
        <v>505</v>
      </c>
      <c r="D32" s="745">
        <v>28.684000015258789</v>
      </c>
      <c r="E32" s="745">
        <v>35.1510009765625</v>
      </c>
      <c r="F32" s="745">
        <v>50.729999542236328</v>
      </c>
      <c r="G32" s="745">
        <v>53.027000427246094</v>
      </c>
      <c r="H32" s="745">
        <v>58.659999847412109</v>
      </c>
      <c r="I32" s="745">
        <v>76.143997192382813</v>
      </c>
      <c r="J32" s="745">
        <v>88.588996887207031</v>
      </c>
      <c r="K32" s="745">
        <v>82.48699951171875</v>
      </c>
      <c r="L32" s="745">
        <v>80.225997924804688</v>
      </c>
      <c r="M32" s="745">
        <v>90.748001098632813</v>
      </c>
      <c r="N32" s="745"/>
      <c r="O32" s="745"/>
      <c r="P32" s="745"/>
      <c r="Q32" s="745"/>
      <c r="R32" s="745"/>
      <c r="S32" s="745"/>
      <c r="T32" s="745"/>
      <c r="U32" s="745"/>
      <c r="V32" s="745"/>
      <c r="W32" s="745"/>
      <c r="X32" s="745"/>
      <c r="Y32" s="745"/>
      <c r="Z32" s="745"/>
      <c r="AA32" s="745"/>
    </row>
    <row r="33" spans="1:27" x14ac:dyDescent="0.2">
      <c r="A33" s="716" t="str">
        <f t="shared" si="0"/>
        <v>X</v>
      </c>
      <c r="B33" s="532" t="s">
        <v>1805</v>
      </c>
      <c r="C33" s="740" t="s">
        <v>514</v>
      </c>
      <c r="D33" s="745">
        <v>22.933000564575195</v>
      </c>
      <c r="E33" s="745">
        <v>28.531999588012695</v>
      </c>
      <c r="F33" s="745">
        <v>42.2760009765625</v>
      </c>
      <c r="G33" s="745">
        <v>39.757999420166016</v>
      </c>
      <c r="H33" s="745">
        <v>44.275001525878906</v>
      </c>
      <c r="I33" s="745">
        <v>60.189998626708984</v>
      </c>
      <c r="J33" s="745">
        <v>69.807998657226563</v>
      </c>
      <c r="K33" s="745">
        <v>63.115001678466797</v>
      </c>
      <c r="L33" s="745">
        <v>62.919998168945313</v>
      </c>
      <c r="M33" s="745">
        <v>71.906997680664063</v>
      </c>
      <c r="N33" s="745"/>
      <c r="O33" s="745"/>
      <c r="P33" s="745"/>
      <c r="Q33" s="745"/>
      <c r="R33" s="745"/>
      <c r="S33" s="745"/>
      <c r="T33" s="745"/>
      <c r="U33" s="745"/>
      <c r="V33" s="745"/>
      <c r="W33" s="745"/>
      <c r="X33" s="745"/>
      <c r="Y33" s="745"/>
      <c r="Z33" s="745"/>
      <c r="AA33" s="745"/>
    </row>
    <row r="34" spans="1:27" x14ac:dyDescent="0.2">
      <c r="A34" s="716" t="str">
        <f t="shared" si="0"/>
        <v>X</v>
      </c>
      <c r="B34" s="532" t="s">
        <v>1806</v>
      </c>
      <c r="C34" s="740" t="s">
        <v>515</v>
      </c>
      <c r="D34" s="745">
        <v>5.750999927520752</v>
      </c>
      <c r="E34" s="745">
        <v>6.6189999580383301</v>
      </c>
      <c r="F34" s="745">
        <v>8.4540004730224609</v>
      </c>
      <c r="G34" s="745">
        <v>10.199000358581543</v>
      </c>
      <c r="H34" s="745">
        <v>11.456000328063965</v>
      </c>
      <c r="I34" s="745">
        <v>13.480999946594238</v>
      </c>
      <c r="J34" s="745">
        <v>16.166000366210938</v>
      </c>
      <c r="K34" s="745">
        <v>17.645000457763672</v>
      </c>
      <c r="L34" s="745">
        <v>15.548000335693359</v>
      </c>
      <c r="M34" s="745">
        <v>17.646999359130859</v>
      </c>
      <c r="N34" s="745"/>
      <c r="O34" s="745"/>
      <c r="P34" s="745"/>
      <c r="Q34" s="745"/>
      <c r="R34" s="745"/>
      <c r="S34" s="745"/>
      <c r="T34" s="745"/>
      <c r="U34" s="745"/>
      <c r="V34" s="745"/>
      <c r="W34" s="745"/>
      <c r="X34" s="745"/>
      <c r="Y34" s="745"/>
      <c r="Z34" s="745"/>
      <c r="AA34" s="745"/>
    </row>
    <row r="35" spans="1:27" x14ac:dyDescent="0.2">
      <c r="A35" s="716" t="str">
        <f t="shared" si="0"/>
        <v>X</v>
      </c>
      <c r="B35" s="532" t="s">
        <v>1807</v>
      </c>
      <c r="C35" s="740" t="s">
        <v>1808</v>
      </c>
      <c r="D35" s="745">
        <v>0</v>
      </c>
      <c r="E35" s="745">
        <v>0</v>
      </c>
      <c r="F35" s="745">
        <v>0</v>
      </c>
      <c r="G35" s="745">
        <v>3.0699999332427979</v>
      </c>
      <c r="H35" s="745">
        <v>2.9289999008178711</v>
      </c>
      <c r="I35" s="745">
        <v>2.4730000495910645</v>
      </c>
      <c r="J35" s="745">
        <v>2.6150000095367432</v>
      </c>
      <c r="K35" s="745">
        <v>1.7269999980926514</v>
      </c>
      <c r="L35" s="745">
        <v>1.7580000162124634</v>
      </c>
      <c r="M35" s="745">
        <v>1.1940000057220459</v>
      </c>
      <c r="N35" s="745"/>
      <c r="O35" s="745"/>
      <c r="P35" s="745"/>
      <c r="Q35" s="745"/>
      <c r="R35" s="745"/>
      <c r="S35" s="745"/>
      <c r="T35" s="745"/>
      <c r="U35" s="745"/>
      <c r="V35" s="745"/>
      <c r="W35" s="745"/>
      <c r="X35" s="745"/>
      <c r="Y35" s="745"/>
      <c r="Z35" s="745"/>
      <c r="AA35" s="745"/>
    </row>
    <row r="36" spans="1:27" x14ac:dyDescent="0.2">
      <c r="A36" s="716" t="str">
        <f t="shared" si="0"/>
        <v>X</v>
      </c>
      <c r="B36" s="532" t="s">
        <v>1809</v>
      </c>
      <c r="C36" s="738" t="s">
        <v>509</v>
      </c>
      <c r="D36" s="745">
        <v>0</v>
      </c>
      <c r="E36" s="745">
        <v>0</v>
      </c>
      <c r="F36" s="745">
        <v>0</v>
      </c>
      <c r="G36" s="745">
        <v>0</v>
      </c>
      <c r="H36" s="745">
        <v>0</v>
      </c>
      <c r="I36" s="745">
        <v>0</v>
      </c>
      <c r="J36" s="745">
        <v>0</v>
      </c>
      <c r="K36" s="745">
        <v>0</v>
      </c>
      <c r="L36" s="745">
        <v>0.36000001430511475</v>
      </c>
      <c r="M36" s="745">
        <v>0</v>
      </c>
      <c r="N36" s="745"/>
      <c r="O36" s="745"/>
      <c r="P36" s="745"/>
      <c r="Q36" s="745"/>
      <c r="R36" s="745"/>
      <c r="S36" s="745"/>
      <c r="T36" s="745"/>
      <c r="U36" s="745"/>
      <c r="V36" s="745"/>
      <c r="W36" s="745"/>
      <c r="X36" s="745"/>
      <c r="Y36" s="745"/>
      <c r="Z36" s="745"/>
      <c r="AA36" s="745"/>
    </row>
    <row r="37" spans="1:27" x14ac:dyDescent="0.2">
      <c r="A37" s="716" t="str">
        <f t="shared" si="0"/>
        <v>X</v>
      </c>
      <c r="B37" s="532" t="s">
        <v>67</v>
      </c>
      <c r="C37" s="611" t="s">
        <v>1810</v>
      </c>
      <c r="D37" s="745">
        <v>53.649654388427734</v>
      </c>
      <c r="E37" s="745">
        <v>57.807785034179688</v>
      </c>
      <c r="F37" s="745">
        <v>60.797618865966797</v>
      </c>
      <c r="G37" s="745">
        <v>61.890998840332031</v>
      </c>
      <c r="H37" s="745">
        <v>84.228996276855469</v>
      </c>
      <c r="I37" s="745">
        <v>112.52899932861328</v>
      </c>
      <c r="J37" s="745">
        <v>130.34599304199219</v>
      </c>
      <c r="K37" s="745">
        <v>140.35299682617188</v>
      </c>
      <c r="L37" s="745">
        <v>146.8699951171875</v>
      </c>
      <c r="M37" s="745">
        <v>130.91900634765625</v>
      </c>
      <c r="N37" s="745"/>
      <c r="O37" s="745"/>
      <c r="P37" s="745"/>
      <c r="Q37" s="745"/>
      <c r="R37" s="745"/>
      <c r="S37" s="745"/>
      <c r="T37" s="745"/>
      <c r="U37" s="745"/>
      <c r="V37" s="745"/>
      <c r="W37" s="745"/>
      <c r="X37" s="745"/>
      <c r="Y37" s="745"/>
      <c r="Z37" s="745"/>
      <c r="AA37" s="745"/>
    </row>
    <row r="38" spans="1:27" x14ac:dyDescent="0.2">
      <c r="A38" s="716" t="str">
        <f t="shared" si="0"/>
        <v>X</v>
      </c>
      <c r="B38" s="532" t="s">
        <v>1811</v>
      </c>
      <c r="C38" s="738" t="s">
        <v>552</v>
      </c>
      <c r="D38" s="745">
        <v>39.254001617431641</v>
      </c>
      <c r="E38" s="745">
        <v>45.091999053955078</v>
      </c>
      <c r="F38" s="745">
        <v>49.270000457763672</v>
      </c>
      <c r="G38" s="745">
        <v>50.784000396728516</v>
      </c>
      <c r="H38" s="745">
        <v>73.1719970703125</v>
      </c>
      <c r="I38" s="745">
        <v>101.79499816894531</v>
      </c>
      <c r="J38" s="745">
        <v>119.11599731445313</v>
      </c>
      <c r="K38" s="745">
        <v>128.11099243164063</v>
      </c>
      <c r="L38" s="745">
        <v>120.88099670410156</v>
      </c>
      <c r="M38" s="745">
        <v>101.93900299072266</v>
      </c>
      <c r="N38" s="745"/>
      <c r="O38" s="745"/>
      <c r="P38" s="745"/>
      <c r="Q38" s="745"/>
      <c r="R38" s="745"/>
      <c r="S38" s="745"/>
      <c r="T38" s="745"/>
      <c r="U38" s="745"/>
      <c r="V38" s="745"/>
      <c r="W38" s="745"/>
      <c r="X38" s="745"/>
      <c r="Y38" s="745"/>
      <c r="Z38" s="745"/>
      <c r="AA38" s="745"/>
    </row>
    <row r="39" spans="1:27" x14ac:dyDescent="0.2">
      <c r="A39" s="716" t="str">
        <f t="shared" si="0"/>
        <v>X</v>
      </c>
      <c r="B39" s="532" t="s">
        <v>1812</v>
      </c>
      <c r="C39" s="749" t="s">
        <v>1800</v>
      </c>
      <c r="D39" s="745">
        <v>6.3000001013278961E-2</v>
      </c>
      <c r="E39" s="745">
        <v>4.3000001460313797E-2</v>
      </c>
      <c r="F39" s="745">
        <v>1.3000000268220901E-2</v>
      </c>
      <c r="G39" s="745">
        <v>4.3999999761581421E-2</v>
      </c>
      <c r="H39" s="745">
        <v>0.11699999868869781</v>
      </c>
      <c r="I39" s="745">
        <v>0.91500002145767212</v>
      </c>
      <c r="J39" s="745">
        <v>1.156000018119812</v>
      </c>
      <c r="K39" s="745">
        <v>1.2200000286102295</v>
      </c>
      <c r="L39" s="745">
        <v>1.4730000495910645</v>
      </c>
      <c r="M39" s="745">
        <v>1.8890000581741333</v>
      </c>
      <c r="N39" s="745"/>
      <c r="O39" s="745"/>
      <c r="P39" s="745"/>
      <c r="Q39" s="745"/>
      <c r="R39" s="745"/>
      <c r="S39" s="745"/>
      <c r="T39" s="745"/>
      <c r="U39" s="745"/>
      <c r="V39" s="745"/>
      <c r="W39" s="745"/>
      <c r="X39" s="745"/>
      <c r="Y39" s="745"/>
      <c r="Z39" s="745"/>
      <c r="AA39" s="745"/>
    </row>
    <row r="40" spans="1:27" x14ac:dyDescent="0.2">
      <c r="A40" s="716" t="str">
        <f t="shared" si="0"/>
        <v>X</v>
      </c>
      <c r="B40" s="532" t="s">
        <v>1813</v>
      </c>
      <c r="C40" s="749" t="s">
        <v>1814</v>
      </c>
      <c r="D40" s="745">
        <v>2.199999988079071E-2</v>
      </c>
      <c r="E40" s="745">
        <v>3.7999998778104782E-2</v>
      </c>
      <c r="F40" s="745">
        <v>0.25900000333786011</v>
      </c>
      <c r="G40" s="745">
        <v>1.7999999523162842</v>
      </c>
      <c r="H40" s="745">
        <v>8.7860002517700195</v>
      </c>
      <c r="I40" s="745">
        <v>20.992000579833984</v>
      </c>
      <c r="J40" s="745">
        <v>23.766000747680664</v>
      </c>
      <c r="K40" s="745">
        <v>25.020999908447266</v>
      </c>
      <c r="L40" s="745">
        <v>14.991999626159668</v>
      </c>
      <c r="M40" s="745">
        <v>16.093999862670898</v>
      </c>
      <c r="N40" s="745"/>
      <c r="O40" s="745"/>
      <c r="P40" s="745"/>
      <c r="Q40" s="745"/>
      <c r="R40" s="745"/>
      <c r="S40" s="745"/>
      <c r="T40" s="745"/>
      <c r="U40" s="745"/>
      <c r="V40" s="745"/>
      <c r="W40" s="745"/>
      <c r="X40" s="745"/>
      <c r="Y40" s="745"/>
      <c r="Z40" s="745"/>
      <c r="AA40" s="745"/>
    </row>
    <row r="41" spans="1:27" x14ac:dyDescent="0.2">
      <c r="A41" s="716" t="str">
        <f t="shared" si="0"/>
        <v>X</v>
      </c>
      <c r="B41" s="532" t="s">
        <v>1815</v>
      </c>
      <c r="C41" s="749" t="s">
        <v>1803</v>
      </c>
      <c r="D41" s="745">
        <v>0.17499999701976776</v>
      </c>
      <c r="E41" s="745">
        <v>0.12800000607967377</v>
      </c>
      <c r="F41" s="745">
        <v>0.2720000147819519</v>
      </c>
      <c r="G41" s="745">
        <v>0</v>
      </c>
      <c r="H41" s="745">
        <v>0.11599999666213989</v>
      </c>
      <c r="I41" s="745">
        <v>0.12399999797344208</v>
      </c>
      <c r="J41" s="745">
        <v>0.13099999725818634</v>
      </c>
      <c r="K41" s="745">
        <v>0.13899999856948853</v>
      </c>
      <c r="L41" s="745">
        <v>0.17399999499320984</v>
      </c>
      <c r="M41" s="745">
        <v>0.11299999803304672</v>
      </c>
      <c r="N41" s="745"/>
      <c r="O41" s="745"/>
      <c r="P41" s="745"/>
      <c r="Q41" s="745"/>
      <c r="R41" s="745"/>
      <c r="S41" s="745"/>
      <c r="T41" s="745"/>
      <c r="U41" s="745"/>
      <c r="V41" s="745"/>
      <c r="W41" s="745"/>
      <c r="X41" s="745"/>
      <c r="Y41" s="745"/>
      <c r="Z41" s="745"/>
      <c r="AA41" s="745"/>
    </row>
    <row r="42" spans="1:27" x14ac:dyDescent="0.2">
      <c r="A42" s="716" t="str">
        <f t="shared" si="0"/>
        <v>X</v>
      </c>
      <c r="B42" s="532" t="s">
        <v>1816</v>
      </c>
      <c r="C42" s="749" t="s">
        <v>505</v>
      </c>
      <c r="D42" s="745">
        <v>38.990001678466797</v>
      </c>
      <c r="E42" s="745">
        <v>44.879001617431641</v>
      </c>
      <c r="F42" s="745">
        <v>48.722000122070313</v>
      </c>
      <c r="G42" s="745">
        <v>48.936000823974609</v>
      </c>
      <c r="H42" s="745">
        <v>64.149002075195313</v>
      </c>
      <c r="I42" s="745">
        <v>79.763999938964844</v>
      </c>
      <c r="J42" s="745">
        <v>94.063003540039063</v>
      </c>
      <c r="K42" s="745">
        <v>101.73100280761719</v>
      </c>
      <c r="L42" s="745">
        <v>104.24199676513672</v>
      </c>
      <c r="M42" s="745">
        <v>83.842002868652344</v>
      </c>
      <c r="N42" s="745"/>
      <c r="O42" s="745"/>
      <c r="P42" s="745"/>
      <c r="Q42" s="745"/>
      <c r="R42" s="745"/>
      <c r="S42" s="745"/>
      <c r="T42" s="745"/>
      <c r="U42" s="745"/>
      <c r="V42" s="745"/>
      <c r="W42" s="745"/>
      <c r="X42" s="745"/>
      <c r="Y42" s="745"/>
      <c r="Z42" s="745"/>
      <c r="AA42" s="745"/>
    </row>
    <row r="43" spans="1:27" x14ac:dyDescent="0.2">
      <c r="A43" s="716" t="str">
        <f t="shared" si="0"/>
        <v>X</v>
      </c>
      <c r="B43" s="532" t="s">
        <v>1817</v>
      </c>
      <c r="C43" s="752" t="s">
        <v>514</v>
      </c>
      <c r="D43" s="745">
        <v>10.173999786376953</v>
      </c>
      <c r="E43" s="745">
        <v>13.350000381469727</v>
      </c>
      <c r="F43" s="745">
        <v>17.659999847412109</v>
      </c>
      <c r="G43" s="745">
        <v>16.739999771118164</v>
      </c>
      <c r="H43" s="745">
        <v>29.110000610351563</v>
      </c>
      <c r="I43" s="745">
        <v>30.757999420166016</v>
      </c>
      <c r="J43" s="745">
        <v>40.605998992919922</v>
      </c>
      <c r="K43" s="745">
        <v>45.366001129150391</v>
      </c>
      <c r="L43" s="745">
        <v>40.819000244140625</v>
      </c>
      <c r="M43" s="745">
        <v>25.702999114990234</v>
      </c>
      <c r="N43" s="745"/>
      <c r="O43" s="745"/>
      <c r="P43" s="745"/>
      <c r="Q43" s="745"/>
      <c r="R43" s="745"/>
      <c r="S43" s="745"/>
      <c r="T43" s="745"/>
      <c r="U43" s="745"/>
      <c r="V43" s="745"/>
      <c r="W43" s="745"/>
      <c r="X43" s="745"/>
      <c r="Y43" s="745"/>
      <c r="Z43" s="745"/>
      <c r="AA43" s="745"/>
    </row>
    <row r="44" spans="1:27" x14ac:dyDescent="0.2">
      <c r="A44" s="716" t="str">
        <f t="shared" si="0"/>
        <v>X</v>
      </c>
      <c r="B44" s="532" t="s">
        <v>1818</v>
      </c>
      <c r="C44" s="752" t="s">
        <v>515</v>
      </c>
      <c r="D44" s="745">
        <v>28.815999984741211</v>
      </c>
      <c r="E44" s="745">
        <v>31.528999328613281</v>
      </c>
      <c r="F44" s="745">
        <v>31.062000274658203</v>
      </c>
      <c r="G44" s="745">
        <v>32.193000793457031</v>
      </c>
      <c r="H44" s="745">
        <v>34.240001678466797</v>
      </c>
      <c r="I44" s="745">
        <v>46.687000274658203</v>
      </c>
      <c r="J44" s="745">
        <v>51.159000396728516</v>
      </c>
      <c r="K44" s="745">
        <v>53.053001403808594</v>
      </c>
      <c r="L44" s="745">
        <v>60.263999938964844</v>
      </c>
      <c r="M44" s="745">
        <v>54.918998718261719</v>
      </c>
      <c r="N44" s="745"/>
      <c r="O44" s="745"/>
      <c r="P44" s="745"/>
      <c r="Q44" s="745"/>
      <c r="R44" s="745"/>
      <c r="S44" s="745"/>
      <c r="T44" s="745"/>
      <c r="U44" s="745"/>
      <c r="V44" s="745"/>
      <c r="W44" s="745"/>
      <c r="X44" s="745"/>
      <c r="Y44" s="745"/>
      <c r="Z44" s="745"/>
      <c r="AA44" s="745"/>
    </row>
    <row r="45" spans="1:27" x14ac:dyDescent="0.2">
      <c r="A45" s="716" t="str">
        <f t="shared" si="0"/>
        <v>X</v>
      </c>
      <c r="B45" s="532" t="s">
        <v>1819</v>
      </c>
      <c r="C45" s="752" t="s">
        <v>1808</v>
      </c>
      <c r="D45" s="745">
        <v>0</v>
      </c>
      <c r="E45" s="745">
        <v>0</v>
      </c>
      <c r="F45" s="745">
        <v>0</v>
      </c>
      <c r="G45" s="745">
        <v>3.0000000260770321E-3</v>
      </c>
      <c r="H45" s="745">
        <v>0.79900002479553223</v>
      </c>
      <c r="I45" s="745">
        <v>2.3190000057220459</v>
      </c>
      <c r="J45" s="745">
        <v>2.2980000972747803</v>
      </c>
      <c r="K45" s="745">
        <v>3.312000036239624</v>
      </c>
      <c r="L45" s="745">
        <v>3.1589999198913574</v>
      </c>
      <c r="M45" s="745">
        <v>3.2200000286102295</v>
      </c>
      <c r="N45" s="745"/>
      <c r="O45" s="745"/>
      <c r="P45" s="745"/>
      <c r="Q45" s="745"/>
      <c r="R45" s="745"/>
      <c r="S45" s="745"/>
      <c r="T45" s="745"/>
      <c r="U45" s="745"/>
      <c r="V45" s="745"/>
      <c r="W45" s="745"/>
      <c r="X45" s="745"/>
      <c r="Y45" s="745"/>
      <c r="Z45" s="745"/>
      <c r="AA45" s="745"/>
    </row>
    <row r="46" spans="1:27" x14ac:dyDescent="0.2">
      <c r="A46" s="716" t="str">
        <f t="shared" si="0"/>
        <v>X</v>
      </c>
      <c r="B46" s="532" t="s">
        <v>1820</v>
      </c>
      <c r="C46" s="749" t="s">
        <v>509</v>
      </c>
      <c r="D46" s="745">
        <v>4.0000001899898052E-3</v>
      </c>
      <c r="E46" s="745">
        <v>4.0000001899898052E-3</v>
      </c>
      <c r="F46" s="745">
        <v>4.0000001899898052E-3</v>
      </c>
      <c r="G46" s="745">
        <v>4.0000001899898052E-3</v>
      </c>
      <c r="H46" s="745">
        <v>4.0000001899898052E-3</v>
      </c>
      <c r="I46" s="745">
        <v>0</v>
      </c>
      <c r="J46" s="745">
        <v>0</v>
      </c>
      <c r="K46" s="745">
        <v>0</v>
      </c>
      <c r="L46" s="745">
        <v>0</v>
      </c>
      <c r="M46" s="745">
        <v>1.0000000474974513E-3</v>
      </c>
      <c r="N46" s="745"/>
      <c r="O46" s="745"/>
      <c r="P46" s="745"/>
      <c r="Q46" s="745"/>
      <c r="R46" s="745"/>
      <c r="S46" s="745"/>
      <c r="T46" s="745"/>
      <c r="U46" s="745"/>
      <c r="V46" s="745"/>
      <c r="W46" s="745"/>
      <c r="X46" s="745"/>
      <c r="Y46" s="745"/>
      <c r="Z46" s="745"/>
      <c r="AA46" s="745"/>
    </row>
    <row r="47" spans="1:27" x14ac:dyDescent="0.2">
      <c r="A47" s="716" t="str">
        <f t="shared" si="0"/>
        <v>X</v>
      </c>
      <c r="B47" s="532" t="s">
        <v>1821</v>
      </c>
      <c r="C47" s="738" t="s">
        <v>1822</v>
      </c>
      <c r="D47" s="745">
        <v>14.395652770996094</v>
      </c>
      <c r="E47" s="745">
        <v>12.715785980224609</v>
      </c>
      <c r="F47" s="745">
        <v>11.527618408203125</v>
      </c>
      <c r="G47" s="745">
        <v>11.107000350952148</v>
      </c>
      <c r="H47" s="745">
        <v>11.057000160217285</v>
      </c>
      <c r="I47" s="745">
        <v>10.734000205993652</v>
      </c>
      <c r="J47" s="745">
        <v>11.229999542236328</v>
      </c>
      <c r="K47" s="745">
        <v>12.241999626159668</v>
      </c>
      <c r="L47" s="745">
        <v>25.98900032043457</v>
      </c>
      <c r="M47" s="745">
        <v>28.979999542236328</v>
      </c>
      <c r="N47" s="745"/>
      <c r="O47" s="745"/>
      <c r="P47" s="745"/>
      <c r="Q47" s="745"/>
      <c r="R47" s="745"/>
      <c r="S47" s="745"/>
      <c r="T47" s="745"/>
      <c r="U47" s="745"/>
      <c r="V47" s="745"/>
      <c r="W47" s="745"/>
      <c r="X47" s="745"/>
      <c r="Y47" s="745"/>
      <c r="Z47" s="745"/>
      <c r="AA47" s="745"/>
    </row>
    <row r="48" spans="1:27" x14ac:dyDescent="0.2">
      <c r="A48" s="716" t="str">
        <f t="shared" si="0"/>
        <v>X</v>
      </c>
      <c r="B48" s="532" t="s">
        <v>1823</v>
      </c>
      <c r="C48" s="749" t="s">
        <v>1800</v>
      </c>
      <c r="D48" s="745">
        <v>0.10400000214576721</v>
      </c>
      <c r="E48" s="745">
        <v>0</v>
      </c>
      <c r="F48" s="745">
        <v>0</v>
      </c>
      <c r="G48" s="745">
        <v>0</v>
      </c>
      <c r="H48" s="745">
        <v>0</v>
      </c>
      <c r="I48" s="745">
        <v>0</v>
      </c>
      <c r="J48" s="745">
        <v>0</v>
      </c>
      <c r="K48" s="745">
        <v>0</v>
      </c>
      <c r="L48" s="745">
        <v>0</v>
      </c>
      <c r="M48" s="745">
        <v>0</v>
      </c>
      <c r="N48" s="745"/>
      <c r="O48" s="745"/>
      <c r="P48" s="745"/>
      <c r="Q48" s="745"/>
      <c r="R48" s="745"/>
      <c r="S48" s="745"/>
      <c r="T48" s="745"/>
      <c r="U48" s="745"/>
      <c r="V48" s="745"/>
      <c r="W48" s="745"/>
      <c r="X48" s="745"/>
      <c r="Y48" s="745"/>
      <c r="Z48" s="745"/>
      <c r="AA48" s="745"/>
    </row>
    <row r="49" spans="1:27" x14ac:dyDescent="0.2">
      <c r="A49" s="716" t="str">
        <f t="shared" si="0"/>
        <v>X</v>
      </c>
      <c r="B49" s="532" t="s">
        <v>1824</v>
      </c>
      <c r="C49" s="749" t="s">
        <v>1788</v>
      </c>
      <c r="D49" s="745">
        <v>9.8999999463558197E-2</v>
      </c>
      <c r="E49" s="745">
        <v>0.10000000149011612</v>
      </c>
      <c r="F49" s="745">
        <v>0.10000000149011612</v>
      </c>
      <c r="G49" s="745">
        <v>0.10000000149011612</v>
      </c>
      <c r="H49" s="745">
        <v>0.10000000149011612</v>
      </c>
      <c r="I49" s="745">
        <v>8.6000002920627594E-2</v>
      </c>
      <c r="J49" s="745">
        <v>8.6000002920627594E-2</v>
      </c>
      <c r="K49" s="745">
        <v>8.6000002920627594E-2</v>
      </c>
      <c r="L49" s="745">
        <v>5.1529998779296875</v>
      </c>
      <c r="M49" s="745">
        <v>5.1380000114440918</v>
      </c>
      <c r="N49" s="745"/>
      <c r="O49" s="745"/>
      <c r="P49" s="745"/>
      <c r="Q49" s="745"/>
      <c r="R49" s="745"/>
      <c r="S49" s="745"/>
      <c r="T49" s="745"/>
      <c r="U49" s="745"/>
      <c r="V49" s="745"/>
      <c r="W49" s="745"/>
      <c r="X49" s="745"/>
      <c r="Y49" s="745"/>
      <c r="Z49" s="745"/>
      <c r="AA49" s="745"/>
    </row>
    <row r="50" spans="1:27" x14ac:dyDescent="0.2">
      <c r="A50" s="716" t="str">
        <f t="shared" si="0"/>
        <v>X</v>
      </c>
      <c r="B50" s="532" t="s">
        <v>1825</v>
      </c>
      <c r="C50" s="749" t="s">
        <v>505</v>
      </c>
      <c r="D50" s="745">
        <v>14.192652702331543</v>
      </c>
      <c r="E50" s="745">
        <v>12.615785598754883</v>
      </c>
      <c r="F50" s="745">
        <v>11.427618980407715</v>
      </c>
      <c r="G50" s="745">
        <v>11.006999969482422</v>
      </c>
      <c r="H50" s="745">
        <v>10.956999778747559</v>
      </c>
      <c r="I50" s="745">
        <v>10.64799976348877</v>
      </c>
      <c r="J50" s="745">
        <v>11.144000053405762</v>
      </c>
      <c r="K50" s="745">
        <v>12.156000137329102</v>
      </c>
      <c r="L50" s="745">
        <v>20.836000442504883</v>
      </c>
      <c r="M50" s="745">
        <v>23.841999053955078</v>
      </c>
      <c r="N50" s="745"/>
      <c r="O50" s="745"/>
      <c r="P50" s="745"/>
      <c r="Q50" s="745"/>
      <c r="R50" s="745"/>
      <c r="S50" s="745"/>
      <c r="T50" s="745"/>
      <c r="U50" s="745"/>
      <c r="V50" s="745"/>
      <c r="W50" s="745"/>
      <c r="X50" s="745"/>
      <c r="Y50" s="745"/>
      <c r="Z50" s="745"/>
      <c r="AA50" s="745"/>
    </row>
    <row r="51" spans="1:27" x14ac:dyDescent="0.2">
      <c r="A51" s="716" t="str">
        <f t="shared" si="0"/>
        <v>X</v>
      </c>
      <c r="B51" s="532" t="s">
        <v>1826</v>
      </c>
      <c r="C51" s="752" t="s">
        <v>514</v>
      </c>
      <c r="D51" s="745">
        <v>5.4175381660461426</v>
      </c>
      <c r="E51" s="745">
        <v>4.8156256675720215</v>
      </c>
      <c r="F51" s="745">
        <v>4.3620853424072266</v>
      </c>
      <c r="G51" s="745">
        <v>4.7950000762939453</v>
      </c>
      <c r="H51" s="745">
        <v>4.875999927520752</v>
      </c>
      <c r="I51" s="745">
        <v>4.9920001029968262</v>
      </c>
      <c r="J51" s="745">
        <v>5.064000129699707</v>
      </c>
      <c r="K51" s="745">
        <v>5.3039999008178711</v>
      </c>
      <c r="L51" s="745">
        <v>5.0859999656677246</v>
      </c>
      <c r="M51" s="745">
        <v>6.0110001564025879</v>
      </c>
      <c r="N51" s="745"/>
      <c r="O51" s="745"/>
      <c r="P51" s="745"/>
      <c r="Q51" s="745"/>
      <c r="R51" s="745"/>
      <c r="S51" s="745"/>
      <c r="T51" s="745"/>
      <c r="U51" s="745"/>
      <c r="V51" s="745"/>
      <c r="W51" s="745"/>
      <c r="X51" s="745"/>
      <c r="Y51" s="745"/>
      <c r="Z51" s="745"/>
      <c r="AA51" s="745"/>
    </row>
    <row r="52" spans="1:27" x14ac:dyDescent="0.2">
      <c r="A52" s="716" t="str">
        <f t="shared" si="0"/>
        <v>X</v>
      </c>
      <c r="B52" s="532" t="s">
        <v>1827</v>
      </c>
      <c r="C52" s="752" t="s">
        <v>515</v>
      </c>
      <c r="D52" s="745">
        <v>8.7751140594482422</v>
      </c>
      <c r="E52" s="745">
        <v>7.8001599311828613</v>
      </c>
      <c r="F52" s="745">
        <v>7.0655336380004883</v>
      </c>
      <c r="G52" s="745">
        <v>6.2119998931884766</v>
      </c>
      <c r="H52" s="745">
        <v>6.065000057220459</v>
      </c>
      <c r="I52" s="745">
        <v>5.6399998664855957</v>
      </c>
      <c r="J52" s="745">
        <v>6.064000129699707</v>
      </c>
      <c r="K52" s="745">
        <v>6.8359999656677246</v>
      </c>
      <c r="L52" s="745">
        <v>15.734000205993652</v>
      </c>
      <c r="M52" s="745">
        <v>17.815000534057617</v>
      </c>
      <c r="N52" s="745"/>
      <c r="O52" s="745"/>
      <c r="P52" s="745"/>
      <c r="Q52" s="745"/>
      <c r="R52" s="745"/>
      <c r="S52" s="745"/>
      <c r="T52" s="745"/>
      <c r="U52" s="745"/>
      <c r="V52" s="745"/>
      <c r="W52" s="745"/>
      <c r="X52" s="745"/>
      <c r="Y52" s="745"/>
      <c r="Z52" s="745"/>
      <c r="AA52" s="745"/>
    </row>
    <row r="53" spans="1:27" x14ac:dyDescent="0.2">
      <c r="A53" s="716" t="str">
        <f t="shared" si="0"/>
        <v>X</v>
      </c>
      <c r="B53" s="532" t="s">
        <v>1828</v>
      </c>
      <c r="C53" s="752" t="s">
        <v>1808</v>
      </c>
      <c r="D53" s="745">
        <v>0</v>
      </c>
      <c r="E53" s="745">
        <v>0</v>
      </c>
      <c r="F53" s="745">
        <v>0</v>
      </c>
      <c r="G53" s="745">
        <v>0</v>
      </c>
      <c r="H53" s="745">
        <v>1.6000000759959221E-2</v>
      </c>
      <c r="I53" s="745">
        <v>1.6000000759959221E-2</v>
      </c>
      <c r="J53" s="745">
        <v>1.6000000759959221E-2</v>
      </c>
      <c r="K53" s="745">
        <v>1.6000000759959221E-2</v>
      </c>
      <c r="L53" s="745">
        <v>1.6000000759959221E-2</v>
      </c>
      <c r="M53" s="745">
        <v>1.6000000759959221E-2</v>
      </c>
      <c r="N53" s="745"/>
      <c r="O53" s="745"/>
      <c r="P53" s="745"/>
      <c r="Q53" s="745"/>
      <c r="R53" s="745"/>
      <c r="S53" s="745"/>
      <c r="T53" s="745"/>
      <c r="U53" s="745"/>
      <c r="V53" s="745"/>
      <c r="W53" s="745"/>
      <c r="X53" s="745"/>
      <c r="Y53" s="745"/>
      <c r="Z53" s="745"/>
      <c r="AA53" s="745"/>
    </row>
    <row r="54" spans="1:27" x14ac:dyDescent="0.2">
      <c r="A54" s="716" t="str">
        <f t="shared" si="0"/>
        <v/>
      </c>
      <c r="B54" s="532" t="s">
        <v>1829</v>
      </c>
      <c r="C54" s="738" t="s">
        <v>509</v>
      </c>
      <c r="D54" s="745">
        <v>0</v>
      </c>
      <c r="E54" s="745">
        <v>0</v>
      </c>
      <c r="F54" s="745">
        <v>0</v>
      </c>
      <c r="G54" s="745">
        <v>0</v>
      </c>
      <c r="H54" s="745">
        <v>0</v>
      </c>
      <c r="I54" s="745">
        <v>0</v>
      </c>
      <c r="J54" s="745">
        <v>0</v>
      </c>
      <c r="K54" s="745">
        <v>0</v>
      </c>
      <c r="L54" s="745">
        <v>0</v>
      </c>
      <c r="M54" s="745">
        <v>0</v>
      </c>
      <c r="N54" s="745"/>
      <c r="O54" s="745"/>
      <c r="P54" s="745"/>
      <c r="Q54" s="745"/>
      <c r="R54" s="745"/>
      <c r="S54" s="745"/>
      <c r="T54" s="745"/>
      <c r="U54" s="745"/>
      <c r="V54" s="745"/>
      <c r="W54" s="745"/>
      <c r="X54" s="745"/>
      <c r="Y54" s="745"/>
      <c r="Z54" s="745"/>
      <c r="AA54" s="745"/>
    </row>
    <row r="55" spans="1:27" ht="15" customHeight="1" x14ac:dyDescent="0.2">
      <c r="A55" s="716" t="str">
        <f t="shared" si="0"/>
        <v>X</v>
      </c>
      <c r="B55" s="735">
        <v>4</v>
      </c>
      <c r="C55" s="610" t="s">
        <v>1830</v>
      </c>
      <c r="D55" s="745">
        <v>2.5303473472595215</v>
      </c>
      <c r="E55" s="745">
        <v>2.2492144107818604</v>
      </c>
      <c r="F55" s="745">
        <v>2.0373811721801758</v>
      </c>
      <c r="G55" s="745">
        <v>1.5329999923706055</v>
      </c>
      <c r="H55" s="745">
        <v>1.5540000200271606</v>
      </c>
      <c r="I55" s="745">
        <v>1.5970000028610229</v>
      </c>
      <c r="J55" s="745">
        <v>2.5720000267028809</v>
      </c>
      <c r="K55" s="745">
        <v>2.6670000553131104</v>
      </c>
      <c r="L55" s="745">
        <v>2.5499999523162842</v>
      </c>
      <c r="M55" s="745">
        <v>2.4769999980926514</v>
      </c>
      <c r="N55" s="745"/>
      <c r="O55" s="745"/>
      <c r="P55" s="745"/>
      <c r="Q55" s="745"/>
      <c r="R55" s="745"/>
      <c r="S55" s="745"/>
      <c r="T55" s="745"/>
      <c r="U55" s="745"/>
      <c r="V55" s="745"/>
      <c r="W55" s="745"/>
      <c r="X55" s="745"/>
      <c r="Y55" s="745"/>
      <c r="Z55" s="745"/>
      <c r="AA55" s="745"/>
    </row>
    <row r="56" spans="1:27" x14ac:dyDescent="0.2">
      <c r="A56" s="716" t="str">
        <f t="shared" si="0"/>
        <v>X</v>
      </c>
      <c r="B56" s="532" t="s">
        <v>1831</v>
      </c>
      <c r="C56" s="611" t="s">
        <v>1832</v>
      </c>
      <c r="D56" s="745">
        <v>2.5303473472595215</v>
      </c>
      <c r="E56" s="745">
        <v>2.2492144107818604</v>
      </c>
      <c r="F56" s="745">
        <v>2.0373811721801758</v>
      </c>
      <c r="G56" s="745">
        <v>1.5329999923706055</v>
      </c>
      <c r="H56" s="745">
        <v>1.5540000200271606</v>
      </c>
      <c r="I56" s="745">
        <v>1.5970000028610229</v>
      </c>
      <c r="J56" s="745">
        <v>2.5720000267028809</v>
      </c>
      <c r="K56" s="745">
        <v>2.6670000553131104</v>
      </c>
      <c r="L56" s="745">
        <v>2.5499999523162842</v>
      </c>
      <c r="M56" s="745">
        <v>2.4769999980926514</v>
      </c>
      <c r="N56" s="745"/>
      <c r="O56" s="745"/>
      <c r="P56" s="745"/>
      <c r="Q56" s="745"/>
      <c r="R56" s="745"/>
      <c r="S56" s="745"/>
      <c r="T56" s="745"/>
      <c r="U56" s="745"/>
      <c r="V56" s="745"/>
      <c r="W56" s="745"/>
      <c r="X56" s="745"/>
      <c r="Y56" s="745"/>
      <c r="Z56" s="745"/>
      <c r="AA56" s="745"/>
    </row>
    <row r="57" spans="1:27" x14ac:dyDescent="0.2">
      <c r="A57" s="716" t="str">
        <f t="shared" si="0"/>
        <v/>
      </c>
      <c r="B57" s="532" t="s">
        <v>1833</v>
      </c>
      <c r="C57" s="611" t="s">
        <v>1788</v>
      </c>
      <c r="D57" s="745">
        <v>0</v>
      </c>
      <c r="E57" s="745">
        <v>0</v>
      </c>
      <c r="F57" s="745">
        <v>0</v>
      </c>
      <c r="G57" s="745">
        <v>0</v>
      </c>
      <c r="H57" s="745">
        <v>0</v>
      </c>
      <c r="I57" s="745">
        <v>0</v>
      </c>
      <c r="J57" s="745">
        <v>0</v>
      </c>
      <c r="K57" s="745">
        <v>0</v>
      </c>
      <c r="L57" s="745">
        <v>0</v>
      </c>
      <c r="M57" s="745">
        <v>0</v>
      </c>
      <c r="N57" s="745"/>
      <c r="O57" s="745"/>
      <c r="P57" s="745"/>
      <c r="Q57" s="745"/>
      <c r="R57" s="745"/>
      <c r="S57" s="745"/>
      <c r="T57" s="745"/>
      <c r="U57" s="745"/>
      <c r="V57" s="745"/>
      <c r="W57" s="745"/>
      <c r="X57" s="745"/>
      <c r="Y57" s="745"/>
      <c r="Z57" s="745"/>
      <c r="AA57" s="745"/>
    </row>
    <row r="58" spans="1:27" x14ac:dyDescent="0.2">
      <c r="A58" s="716" t="str">
        <f t="shared" si="0"/>
        <v>X</v>
      </c>
      <c r="B58" s="532" t="s">
        <v>1834</v>
      </c>
      <c r="C58" s="738" t="s">
        <v>505</v>
      </c>
      <c r="D58" s="745">
        <v>2.5303473472595215</v>
      </c>
      <c r="E58" s="745">
        <v>2.2492144107818604</v>
      </c>
      <c r="F58" s="745">
        <v>2.0373811721801758</v>
      </c>
      <c r="G58" s="745">
        <v>1.5329999923706055</v>
      </c>
      <c r="H58" s="745">
        <v>1.5540000200271606</v>
      </c>
      <c r="I58" s="745">
        <v>1.5970000028610229</v>
      </c>
      <c r="J58" s="745">
        <v>2.5720000267028809</v>
      </c>
      <c r="K58" s="745">
        <v>2.6670000553131104</v>
      </c>
      <c r="L58" s="745">
        <v>2.5499999523162842</v>
      </c>
      <c r="M58" s="745">
        <v>2.4769999980926514</v>
      </c>
      <c r="N58" s="745"/>
      <c r="O58" s="745"/>
      <c r="P58" s="745"/>
      <c r="Q58" s="745"/>
      <c r="R58" s="745"/>
      <c r="S58" s="745"/>
      <c r="T58" s="745"/>
      <c r="U58" s="745"/>
      <c r="V58" s="745"/>
      <c r="W58" s="745"/>
      <c r="X58" s="745"/>
      <c r="Y58" s="745"/>
      <c r="Z58" s="745"/>
      <c r="AA58" s="745"/>
    </row>
    <row r="59" spans="1:27" x14ac:dyDescent="0.2">
      <c r="A59" s="716" t="str">
        <f t="shared" si="0"/>
        <v>X</v>
      </c>
      <c r="B59" s="532" t="s">
        <v>1835</v>
      </c>
      <c r="C59" s="740" t="s">
        <v>514</v>
      </c>
      <c r="D59" s="745">
        <v>0.74363261461257935</v>
      </c>
      <c r="E59" s="745">
        <v>0.66101169586181641</v>
      </c>
      <c r="F59" s="745">
        <v>0.59875696897506714</v>
      </c>
      <c r="G59" s="745">
        <v>0.57400000095367432</v>
      </c>
      <c r="H59" s="745">
        <v>0.55400002002716064</v>
      </c>
      <c r="I59" s="745">
        <v>0.57700002193450928</v>
      </c>
      <c r="J59" s="745">
        <v>0.56099998950958252</v>
      </c>
      <c r="K59" s="745">
        <v>0.67500001192092896</v>
      </c>
      <c r="L59" s="745">
        <v>0.56599998474121094</v>
      </c>
      <c r="M59" s="745">
        <v>0.46399998664855957</v>
      </c>
      <c r="N59" s="745"/>
      <c r="O59" s="745"/>
      <c r="P59" s="745"/>
      <c r="Q59" s="745"/>
      <c r="R59" s="745"/>
      <c r="S59" s="745"/>
      <c r="T59" s="745"/>
      <c r="U59" s="745"/>
      <c r="V59" s="745"/>
      <c r="W59" s="745"/>
      <c r="X59" s="745"/>
      <c r="Y59" s="745"/>
      <c r="Z59" s="745"/>
      <c r="AA59" s="745"/>
    </row>
    <row r="60" spans="1:27" x14ac:dyDescent="0.2">
      <c r="A60" s="716" t="str">
        <f t="shared" si="0"/>
        <v>X</v>
      </c>
      <c r="B60" s="532" t="s">
        <v>1836</v>
      </c>
      <c r="C60" s="740" t="s">
        <v>515</v>
      </c>
      <c r="D60" s="745">
        <v>1.7867146730422974</v>
      </c>
      <c r="E60" s="745">
        <v>1.5882025957107544</v>
      </c>
      <c r="F60" s="745">
        <v>1.4386241436004639</v>
      </c>
      <c r="G60" s="745">
        <v>0.95899999141693115</v>
      </c>
      <c r="H60" s="745">
        <v>1</v>
      </c>
      <c r="I60" s="745">
        <v>1.0199999809265137</v>
      </c>
      <c r="J60" s="745">
        <v>2.0109999179840088</v>
      </c>
      <c r="K60" s="745">
        <v>1.9919999837875366</v>
      </c>
      <c r="L60" s="745">
        <v>1.9839999675750732</v>
      </c>
      <c r="M60" s="745">
        <v>2.0130000114440918</v>
      </c>
      <c r="N60" s="745"/>
      <c r="O60" s="745"/>
      <c r="P60" s="745"/>
      <c r="Q60" s="745"/>
      <c r="R60" s="745"/>
      <c r="S60" s="745"/>
      <c r="T60" s="745"/>
      <c r="U60" s="745"/>
      <c r="V60" s="745"/>
      <c r="W60" s="745"/>
      <c r="X60" s="745"/>
      <c r="Y60" s="745"/>
      <c r="Z60" s="745"/>
      <c r="AA60" s="745"/>
    </row>
    <row r="61" spans="1:27" x14ac:dyDescent="0.2">
      <c r="A61" s="716" t="str">
        <f t="shared" si="0"/>
        <v/>
      </c>
      <c r="B61" s="532" t="s">
        <v>1837</v>
      </c>
      <c r="C61" s="739" t="s">
        <v>1808</v>
      </c>
      <c r="D61" s="745">
        <v>0</v>
      </c>
      <c r="E61" s="745">
        <v>0</v>
      </c>
      <c r="F61" s="745">
        <v>0</v>
      </c>
      <c r="G61" s="745">
        <v>0</v>
      </c>
      <c r="H61" s="745">
        <v>0</v>
      </c>
      <c r="I61" s="745">
        <v>0</v>
      </c>
      <c r="J61" s="745">
        <v>0</v>
      </c>
      <c r="K61" s="745">
        <v>0</v>
      </c>
      <c r="L61" s="745">
        <v>0</v>
      </c>
      <c r="M61" s="745">
        <v>0</v>
      </c>
      <c r="N61" s="745"/>
      <c r="O61" s="745"/>
      <c r="P61" s="745"/>
      <c r="Q61" s="745"/>
      <c r="R61" s="745"/>
      <c r="S61" s="745"/>
      <c r="T61" s="745"/>
      <c r="U61" s="745"/>
      <c r="V61" s="745"/>
      <c r="W61" s="745"/>
      <c r="X61" s="745"/>
      <c r="Y61" s="745"/>
      <c r="Z61" s="745"/>
      <c r="AA61" s="745"/>
    </row>
    <row r="62" spans="1:27" x14ac:dyDescent="0.2">
      <c r="A62" s="716" t="str">
        <f t="shared" si="0"/>
        <v/>
      </c>
      <c r="B62" s="532" t="s">
        <v>1838</v>
      </c>
      <c r="C62" s="611" t="s">
        <v>509</v>
      </c>
      <c r="D62" s="745">
        <v>0</v>
      </c>
      <c r="E62" s="745">
        <v>0</v>
      </c>
      <c r="F62" s="745">
        <v>0</v>
      </c>
      <c r="G62" s="745">
        <v>0</v>
      </c>
      <c r="H62" s="745">
        <v>0</v>
      </c>
      <c r="I62" s="745">
        <v>0</v>
      </c>
      <c r="J62" s="745">
        <v>0</v>
      </c>
      <c r="K62" s="745">
        <v>0</v>
      </c>
      <c r="L62" s="745">
        <v>0</v>
      </c>
      <c r="M62" s="745">
        <v>0</v>
      </c>
      <c r="N62" s="745"/>
      <c r="O62" s="745"/>
      <c r="P62" s="745"/>
      <c r="Q62" s="745"/>
      <c r="R62" s="745"/>
      <c r="S62" s="745"/>
      <c r="T62" s="745"/>
      <c r="U62" s="745"/>
      <c r="V62" s="745"/>
      <c r="W62" s="745"/>
      <c r="X62" s="745"/>
      <c r="Y62" s="745"/>
      <c r="Z62" s="745"/>
      <c r="AA62" s="745"/>
    </row>
    <row r="63" spans="1:27" ht="15" customHeight="1" x14ac:dyDescent="0.2">
      <c r="A63" s="716" t="str">
        <f t="shared" si="0"/>
        <v>X</v>
      </c>
      <c r="B63" s="735">
        <v>5</v>
      </c>
      <c r="C63" s="610" t="s">
        <v>1839</v>
      </c>
      <c r="D63" s="745">
        <v>1.9819999933242798</v>
      </c>
      <c r="E63" s="745">
        <v>1.8389999866485596</v>
      </c>
      <c r="F63" s="745">
        <v>1.6699999570846558</v>
      </c>
      <c r="G63" s="745">
        <v>1.5399999618530273</v>
      </c>
      <c r="H63" s="745">
        <v>1.4359999895095825</v>
      </c>
      <c r="I63" s="745">
        <v>1.3519999980926514</v>
      </c>
      <c r="J63" s="745">
        <v>1.4739999771118164</v>
      </c>
      <c r="K63" s="745">
        <v>1.6460000276565552</v>
      </c>
      <c r="L63" s="745">
        <v>1.9960000514984131</v>
      </c>
      <c r="M63" s="745">
        <v>3.4609999656677246</v>
      </c>
      <c r="N63" s="745"/>
      <c r="O63" s="745"/>
      <c r="P63" s="745"/>
      <c r="Q63" s="745"/>
      <c r="R63" s="745"/>
      <c r="S63" s="745"/>
      <c r="T63" s="745"/>
      <c r="U63" s="745"/>
      <c r="V63" s="745"/>
      <c r="W63" s="745"/>
      <c r="X63" s="745"/>
      <c r="Y63" s="745"/>
      <c r="Z63" s="745"/>
      <c r="AA63" s="745"/>
    </row>
    <row r="64" spans="1:27" x14ac:dyDescent="0.2">
      <c r="A64" s="716" t="str">
        <f t="shared" si="0"/>
        <v>X</v>
      </c>
      <c r="B64" s="532" t="s">
        <v>1840</v>
      </c>
      <c r="C64" s="611" t="s">
        <v>1841</v>
      </c>
      <c r="D64" s="745">
        <v>1.9819999933242798</v>
      </c>
      <c r="E64" s="745">
        <v>1.8389999866485596</v>
      </c>
      <c r="F64" s="745">
        <v>1.6699999570846558</v>
      </c>
      <c r="G64" s="745">
        <v>3.3080000877380371</v>
      </c>
      <c r="H64" s="745">
        <v>3.2950000762939453</v>
      </c>
      <c r="I64" s="745">
        <v>3.2929999828338623</v>
      </c>
      <c r="J64" s="745">
        <v>3.5169999599456787</v>
      </c>
      <c r="K64" s="745">
        <v>3.812000036239624</v>
      </c>
      <c r="L64" s="745">
        <v>4.3769998550415039</v>
      </c>
      <c r="M64" s="745">
        <v>6.070000171661377</v>
      </c>
      <c r="N64" s="745"/>
      <c r="O64" s="745"/>
      <c r="P64" s="745"/>
      <c r="Q64" s="745"/>
      <c r="R64" s="745"/>
      <c r="S64" s="745"/>
      <c r="T64" s="745"/>
      <c r="U64" s="745"/>
      <c r="V64" s="745"/>
      <c r="W64" s="745"/>
      <c r="X64" s="745"/>
      <c r="Y64" s="745"/>
      <c r="Z64" s="745"/>
      <c r="AA64" s="745"/>
    </row>
    <row r="65" spans="1:27" x14ac:dyDescent="0.2">
      <c r="A65" s="716" t="str">
        <f t="shared" si="0"/>
        <v/>
      </c>
      <c r="B65" s="532" t="s">
        <v>1842</v>
      </c>
      <c r="C65" s="736" t="s">
        <v>1843</v>
      </c>
      <c r="D65" s="745">
        <v>0</v>
      </c>
      <c r="E65" s="745">
        <v>0</v>
      </c>
      <c r="F65" s="745">
        <v>0</v>
      </c>
      <c r="G65" s="745">
        <v>0</v>
      </c>
      <c r="H65" s="745">
        <v>0</v>
      </c>
      <c r="I65" s="745">
        <v>0</v>
      </c>
      <c r="J65" s="745">
        <v>0</v>
      </c>
      <c r="K65" s="745">
        <v>0</v>
      </c>
      <c r="L65" s="745">
        <v>0</v>
      </c>
      <c r="M65" s="745">
        <v>0</v>
      </c>
      <c r="N65" s="745"/>
      <c r="O65" s="745"/>
      <c r="P65" s="745"/>
      <c r="Q65" s="745"/>
      <c r="R65" s="745"/>
      <c r="S65" s="745"/>
      <c r="T65" s="745"/>
      <c r="U65" s="745"/>
      <c r="V65" s="745"/>
      <c r="W65" s="745"/>
      <c r="X65" s="745"/>
      <c r="Y65" s="745"/>
      <c r="Z65" s="745"/>
      <c r="AA65" s="745"/>
    </row>
    <row r="66" spans="1:27" x14ac:dyDescent="0.2">
      <c r="A66" s="716" t="str">
        <f t="shared" si="0"/>
        <v>X</v>
      </c>
      <c r="B66" s="532" t="s">
        <v>1844</v>
      </c>
      <c r="C66" s="611" t="s">
        <v>1845</v>
      </c>
      <c r="D66" s="745">
        <v>0</v>
      </c>
      <c r="E66" s="745">
        <v>0</v>
      </c>
      <c r="F66" s="745">
        <v>0</v>
      </c>
      <c r="G66" s="745">
        <v>1.7680000066757202</v>
      </c>
      <c r="H66" s="745">
        <v>1.8589999675750732</v>
      </c>
      <c r="I66" s="745">
        <v>1.9409999847412109</v>
      </c>
      <c r="J66" s="745">
        <v>2.0429999828338623</v>
      </c>
      <c r="K66" s="745">
        <v>2.1659998893737793</v>
      </c>
      <c r="L66" s="745">
        <v>2.3810000419616699</v>
      </c>
      <c r="M66" s="745">
        <v>2.6089999675750732</v>
      </c>
      <c r="N66" s="745"/>
      <c r="O66" s="745"/>
      <c r="P66" s="745"/>
      <c r="Q66" s="745"/>
      <c r="R66" s="745"/>
      <c r="S66" s="745"/>
      <c r="T66" s="745"/>
      <c r="U66" s="745"/>
      <c r="V66" s="745"/>
      <c r="W66" s="745"/>
      <c r="X66" s="745"/>
      <c r="Y66" s="745"/>
      <c r="Z66" s="745"/>
      <c r="AA66" s="745"/>
    </row>
    <row r="67" spans="1:27" ht="15" customHeight="1" x14ac:dyDescent="0.2">
      <c r="A67" s="716" t="str">
        <f t="shared" si="0"/>
        <v>X</v>
      </c>
      <c r="B67" s="735">
        <v>6</v>
      </c>
      <c r="C67" s="741" t="s">
        <v>1846</v>
      </c>
      <c r="D67" s="745">
        <v>-2.6749999523162842</v>
      </c>
      <c r="E67" s="745">
        <v>-2.3380000591278076</v>
      </c>
      <c r="F67" s="745">
        <v>-1.7230000495910645</v>
      </c>
      <c r="G67" s="745">
        <v>-2.3059999942779541</v>
      </c>
      <c r="H67" s="745">
        <v>-2.4539999961853027</v>
      </c>
      <c r="I67" s="745">
        <v>-2.1630001068115234</v>
      </c>
      <c r="J67" s="745">
        <v>-2.0179998874664307</v>
      </c>
      <c r="K67" s="745">
        <v>-1.9119999408721924</v>
      </c>
      <c r="L67" s="745">
        <v>-1.4019999504089355</v>
      </c>
      <c r="M67" s="745">
        <v>-1.7769999504089355</v>
      </c>
      <c r="N67" s="745"/>
      <c r="O67" s="745"/>
      <c r="P67" s="745"/>
      <c r="Q67" s="745"/>
      <c r="R67" s="745"/>
      <c r="S67" s="745"/>
      <c r="T67" s="745"/>
      <c r="U67" s="745"/>
      <c r="V67" s="745"/>
      <c r="W67" s="745"/>
      <c r="X67" s="745"/>
      <c r="Y67" s="745"/>
      <c r="Z67" s="745"/>
      <c r="AA67" s="745"/>
    </row>
    <row r="68" spans="1:27" x14ac:dyDescent="0.2">
      <c r="A68" s="716" t="str">
        <f t="shared" ref="A68:A85" si="1">IF(SUM(D68:AA68)=0,"","X")</f>
        <v/>
      </c>
      <c r="B68" s="532" t="s">
        <v>1847</v>
      </c>
      <c r="C68" s="736" t="s">
        <v>1848</v>
      </c>
      <c r="D68" s="745">
        <v>0</v>
      </c>
      <c r="E68" s="745">
        <v>0</v>
      </c>
      <c r="F68" s="745">
        <v>0</v>
      </c>
      <c r="G68" s="745">
        <v>0</v>
      </c>
      <c r="H68" s="745">
        <v>0</v>
      </c>
      <c r="I68" s="745">
        <v>0</v>
      </c>
      <c r="J68" s="745">
        <v>0</v>
      </c>
      <c r="K68" s="745">
        <v>0</v>
      </c>
      <c r="L68" s="745">
        <v>0</v>
      </c>
      <c r="M68" s="745">
        <v>0</v>
      </c>
      <c r="N68" s="745"/>
      <c r="O68" s="745"/>
      <c r="P68" s="745"/>
      <c r="Q68" s="745"/>
      <c r="R68" s="745"/>
      <c r="S68" s="745"/>
      <c r="T68" s="745"/>
      <c r="U68" s="745"/>
      <c r="V68" s="745"/>
      <c r="W68" s="745"/>
      <c r="X68" s="745"/>
      <c r="Y68" s="745"/>
      <c r="Z68" s="745"/>
      <c r="AA68" s="745"/>
    </row>
    <row r="69" spans="1:27" x14ac:dyDescent="0.2">
      <c r="A69" s="716" t="str">
        <f t="shared" si="1"/>
        <v>X</v>
      </c>
      <c r="B69" s="532" t="s">
        <v>1849</v>
      </c>
      <c r="C69" s="737" t="s">
        <v>1850</v>
      </c>
      <c r="D69" s="745">
        <v>2.6749999523162842</v>
      </c>
      <c r="E69" s="745">
        <v>2.3380000591278076</v>
      </c>
      <c r="F69" s="745">
        <v>1.7230000495910645</v>
      </c>
      <c r="G69" s="745">
        <v>2.3059999942779541</v>
      </c>
      <c r="H69" s="745">
        <v>2.4539999961853027</v>
      </c>
      <c r="I69" s="745">
        <v>2.1630001068115234</v>
      </c>
      <c r="J69" s="745">
        <v>2.0179998874664307</v>
      </c>
      <c r="K69" s="745">
        <v>1.9119999408721924</v>
      </c>
      <c r="L69" s="745">
        <v>1.4019999504089355</v>
      </c>
      <c r="M69" s="745">
        <v>1.7769999504089355</v>
      </c>
      <c r="N69" s="745"/>
      <c r="O69" s="745"/>
      <c r="P69" s="745"/>
      <c r="Q69" s="745"/>
      <c r="R69" s="745"/>
      <c r="S69" s="745"/>
      <c r="T69" s="745"/>
      <c r="U69" s="745"/>
      <c r="V69" s="745"/>
      <c r="W69" s="745"/>
      <c r="X69" s="745"/>
      <c r="Y69" s="745"/>
      <c r="Z69" s="745"/>
      <c r="AA69" s="745"/>
    </row>
    <row r="70" spans="1:27" x14ac:dyDescent="0.2">
      <c r="A70" s="716" t="str">
        <f t="shared" si="1"/>
        <v>X</v>
      </c>
      <c r="B70" s="532" t="s">
        <v>1851</v>
      </c>
      <c r="C70" s="748" t="s">
        <v>1852</v>
      </c>
      <c r="D70" s="745">
        <v>2.6749999523162842</v>
      </c>
      <c r="E70" s="745">
        <v>2.3380000591278076</v>
      </c>
      <c r="F70" s="745">
        <v>1.7230000495910645</v>
      </c>
      <c r="G70" s="745">
        <v>2.3059999942779541</v>
      </c>
      <c r="H70" s="745">
        <v>2.4539999961853027</v>
      </c>
      <c r="I70" s="745">
        <v>2.1630001068115234</v>
      </c>
      <c r="J70" s="745">
        <v>2.0179998874664307</v>
      </c>
      <c r="K70" s="745">
        <v>1.9119999408721924</v>
      </c>
      <c r="L70" s="745">
        <v>1.4019999504089355</v>
      </c>
      <c r="M70" s="745">
        <v>1.7769999504089355</v>
      </c>
      <c r="N70" s="745"/>
      <c r="O70" s="745"/>
      <c r="P70" s="745"/>
      <c r="Q70" s="745"/>
      <c r="R70" s="745"/>
      <c r="S70" s="745"/>
      <c r="T70" s="745"/>
      <c r="U70" s="745"/>
      <c r="V70" s="745"/>
      <c r="W70" s="745"/>
      <c r="X70" s="745"/>
      <c r="Y70" s="745"/>
      <c r="Z70" s="745"/>
      <c r="AA70" s="745"/>
    </row>
    <row r="71" spans="1:27" x14ac:dyDescent="0.2">
      <c r="A71" s="716" t="str">
        <f t="shared" si="1"/>
        <v/>
      </c>
      <c r="B71" s="532" t="s">
        <v>1853</v>
      </c>
      <c r="C71" s="737" t="s">
        <v>1854</v>
      </c>
      <c r="D71" s="745">
        <v>0</v>
      </c>
      <c r="E71" s="745">
        <v>0</v>
      </c>
      <c r="F71" s="745">
        <v>0</v>
      </c>
      <c r="G71" s="745">
        <v>0</v>
      </c>
      <c r="H71" s="745">
        <v>0</v>
      </c>
      <c r="I71" s="745">
        <v>0</v>
      </c>
      <c r="J71" s="745">
        <v>0</v>
      </c>
      <c r="K71" s="745">
        <v>0</v>
      </c>
      <c r="L71" s="745">
        <v>0</v>
      </c>
      <c r="M71" s="745">
        <v>0</v>
      </c>
      <c r="N71" s="745"/>
      <c r="O71" s="745"/>
      <c r="P71" s="745"/>
      <c r="Q71" s="745"/>
      <c r="R71" s="745"/>
      <c r="S71" s="745"/>
      <c r="T71" s="745"/>
      <c r="U71" s="745"/>
      <c r="V71" s="745"/>
      <c r="W71" s="745"/>
      <c r="X71" s="745"/>
      <c r="Y71" s="745"/>
      <c r="Z71" s="745"/>
      <c r="AA71" s="745"/>
    </row>
    <row r="72" spans="1:27" x14ac:dyDescent="0.2">
      <c r="A72" s="716" t="str">
        <f t="shared" si="1"/>
        <v/>
      </c>
      <c r="B72" s="532" t="s">
        <v>1855</v>
      </c>
      <c r="C72" s="737" t="s">
        <v>1856</v>
      </c>
      <c r="D72" s="745">
        <v>0</v>
      </c>
      <c r="E72" s="745">
        <v>0</v>
      </c>
      <c r="F72" s="745">
        <v>0</v>
      </c>
      <c r="G72" s="745">
        <v>0</v>
      </c>
      <c r="H72" s="745">
        <v>0</v>
      </c>
      <c r="I72" s="745">
        <v>0</v>
      </c>
      <c r="J72" s="745">
        <v>0</v>
      </c>
      <c r="K72" s="745">
        <v>0</v>
      </c>
      <c r="L72" s="745">
        <v>0</v>
      </c>
      <c r="M72" s="745">
        <v>0</v>
      </c>
      <c r="N72" s="745"/>
      <c r="O72" s="745"/>
      <c r="P72" s="745"/>
      <c r="Q72" s="745"/>
      <c r="R72" s="745"/>
      <c r="S72" s="745"/>
      <c r="T72" s="745"/>
      <c r="U72" s="745"/>
      <c r="V72" s="745"/>
      <c r="W72" s="745"/>
      <c r="X72" s="745"/>
      <c r="Y72" s="745"/>
      <c r="Z72" s="745"/>
      <c r="AA72" s="745"/>
    </row>
    <row r="73" spans="1:27" ht="15" customHeight="1" x14ac:dyDescent="0.2">
      <c r="A73" s="716" t="str">
        <f t="shared" si="1"/>
        <v>X</v>
      </c>
      <c r="B73" s="735">
        <v>7</v>
      </c>
      <c r="C73" s="742" t="s">
        <v>1857</v>
      </c>
      <c r="D73" s="745">
        <v>6.1069998741149902</v>
      </c>
      <c r="E73" s="745">
        <v>6.1500000953674316</v>
      </c>
      <c r="F73" s="745">
        <v>4.310999870300293</v>
      </c>
      <c r="G73" s="745">
        <v>4.0539999008178711</v>
      </c>
      <c r="H73" s="745">
        <v>4.5500001907348633</v>
      </c>
      <c r="I73" s="745">
        <v>5.2270002365112305</v>
      </c>
      <c r="J73" s="745">
        <v>6.2360000610351563</v>
      </c>
      <c r="K73" s="745">
        <v>6.7779998779296875</v>
      </c>
      <c r="L73" s="745">
        <v>8.0530004501342773</v>
      </c>
      <c r="M73" s="745">
        <v>8.2959995269775391</v>
      </c>
      <c r="N73" s="745"/>
      <c r="O73" s="745"/>
      <c r="P73" s="745"/>
      <c r="Q73" s="745"/>
      <c r="R73" s="745"/>
      <c r="S73" s="745"/>
      <c r="T73" s="745"/>
      <c r="U73" s="745"/>
      <c r="V73" s="745"/>
      <c r="W73" s="745"/>
      <c r="X73" s="745"/>
      <c r="Y73" s="745"/>
      <c r="Z73" s="745"/>
      <c r="AA73" s="745"/>
    </row>
    <row r="74" spans="1:27" x14ac:dyDescent="0.2">
      <c r="A74" s="716" t="str">
        <f t="shared" si="1"/>
        <v>X</v>
      </c>
      <c r="B74" s="532" t="s">
        <v>1858</v>
      </c>
      <c r="C74" s="737" t="s">
        <v>1859</v>
      </c>
      <c r="D74" s="745">
        <v>5.7480001449584961</v>
      </c>
      <c r="E74" s="745">
        <v>5.9829998016357422</v>
      </c>
      <c r="F74" s="745">
        <v>3.2650001049041748</v>
      </c>
      <c r="G74" s="745">
        <v>3.9649999141693115</v>
      </c>
      <c r="H74" s="745">
        <v>4.005000114440918</v>
      </c>
      <c r="I74" s="745">
        <v>4.005000114440918</v>
      </c>
      <c r="J74" s="745">
        <v>4.1050000190734863</v>
      </c>
      <c r="K74" s="745">
        <v>4.1350002288818359</v>
      </c>
      <c r="L74" s="745">
        <v>4.1139998435974121</v>
      </c>
      <c r="M74" s="745">
        <v>4.1440000534057617</v>
      </c>
      <c r="N74" s="745"/>
      <c r="O74" s="745"/>
      <c r="P74" s="745"/>
      <c r="Q74" s="745"/>
      <c r="R74" s="745"/>
      <c r="S74" s="745"/>
      <c r="T74" s="745"/>
      <c r="U74" s="745"/>
      <c r="V74" s="745"/>
      <c r="W74" s="745"/>
      <c r="X74" s="745"/>
      <c r="Y74" s="745"/>
      <c r="Z74" s="745"/>
      <c r="AA74" s="745"/>
    </row>
    <row r="75" spans="1:27" x14ac:dyDescent="0.2">
      <c r="A75" s="716" t="str">
        <f t="shared" si="1"/>
        <v>X</v>
      </c>
      <c r="B75" s="532" t="s">
        <v>1860</v>
      </c>
      <c r="C75" s="737" t="s">
        <v>1861</v>
      </c>
      <c r="D75" s="745">
        <v>0</v>
      </c>
      <c r="E75" s="745">
        <v>0</v>
      </c>
      <c r="F75" s="745">
        <v>0.69999998807907104</v>
      </c>
      <c r="G75" s="745">
        <v>0</v>
      </c>
      <c r="H75" s="745">
        <v>0</v>
      </c>
      <c r="I75" s="745">
        <v>0</v>
      </c>
      <c r="J75" s="745">
        <v>0</v>
      </c>
      <c r="K75" s="745">
        <v>0</v>
      </c>
      <c r="L75" s="745">
        <v>0</v>
      </c>
      <c r="M75" s="745">
        <v>0</v>
      </c>
      <c r="N75" s="745"/>
      <c r="O75" s="745"/>
      <c r="P75" s="745"/>
      <c r="Q75" s="745"/>
      <c r="R75" s="745"/>
      <c r="S75" s="745"/>
      <c r="T75" s="745"/>
      <c r="U75" s="745"/>
      <c r="V75" s="745"/>
      <c r="W75" s="745"/>
      <c r="X75" s="745"/>
      <c r="Y75" s="745"/>
      <c r="Z75" s="745"/>
      <c r="AA75" s="745"/>
    </row>
    <row r="76" spans="1:27" x14ac:dyDescent="0.2">
      <c r="A76" s="716" t="str">
        <f t="shared" si="1"/>
        <v>X</v>
      </c>
      <c r="B76" s="532" t="s">
        <v>1862</v>
      </c>
      <c r="C76" s="737" t="s">
        <v>1863</v>
      </c>
      <c r="D76" s="745">
        <v>-1.2460000514984131</v>
      </c>
      <c r="E76" s="745">
        <v>-1.1100000143051147</v>
      </c>
      <c r="F76" s="745">
        <v>-1.6089999675750732</v>
      </c>
      <c r="G76" s="745">
        <v>-1.4249999523162842</v>
      </c>
      <c r="H76" s="745">
        <v>-1.2619999647140503</v>
      </c>
      <c r="I76" s="745">
        <v>-0.98600000143051147</v>
      </c>
      <c r="J76" s="745">
        <v>-0.93199998140335083</v>
      </c>
      <c r="K76" s="745">
        <v>-0.65100002288818359</v>
      </c>
      <c r="L76" s="745">
        <v>-0.50300002098083496</v>
      </c>
      <c r="M76" s="745">
        <v>-0.27799999713897705</v>
      </c>
      <c r="N76" s="745"/>
      <c r="O76" s="745"/>
      <c r="P76" s="745"/>
      <c r="Q76" s="745"/>
      <c r="R76" s="745"/>
      <c r="S76" s="745"/>
      <c r="T76" s="745"/>
      <c r="U76" s="745"/>
      <c r="V76" s="745"/>
      <c r="W76" s="745"/>
      <c r="X76" s="745"/>
      <c r="Y76" s="745"/>
      <c r="Z76" s="745"/>
      <c r="AA76" s="745"/>
    </row>
    <row r="77" spans="1:27" x14ac:dyDescent="0.2">
      <c r="A77" s="716" t="str">
        <f t="shared" si="1"/>
        <v>X</v>
      </c>
      <c r="B77" s="532" t="s">
        <v>1864</v>
      </c>
      <c r="C77" s="737" t="s">
        <v>1865</v>
      </c>
      <c r="D77" s="745">
        <v>1.6050000190734863</v>
      </c>
      <c r="E77" s="745">
        <v>1.2769999504089355</v>
      </c>
      <c r="F77" s="745">
        <v>1.9550000429153442</v>
      </c>
      <c r="G77" s="745">
        <v>1.5140000581741333</v>
      </c>
      <c r="H77" s="745">
        <v>1.8070000410079956</v>
      </c>
      <c r="I77" s="745">
        <v>2.2079999446868896</v>
      </c>
      <c r="J77" s="745">
        <v>3.062999963760376</v>
      </c>
      <c r="K77" s="745">
        <v>3.2939999103546143</v>
      </c>
      <c r="L77" s="745">
        <v>4.4419999122619629</v>
      </c>
      <c r="M77" s="745">
        <v>4.429999828338623</v>
      </c>
      <c r="N77" s="745"/>
      <c r="O77" s="745"/>
      <c r="P77" s="745"/>
      <c r="Q77" s="745"/>
      <c r="R77" s="745"/>
      <c r="S77" s="745"/>
      <c r="T77" s="745"/>
      <c r="U77" s="745"/>
      <c r="V77" s="745"/>
      <c r="W77" s="745"/>
      <c r="X77" s="745"/>
      <c r="Y77" s="745"/>
      <c r="Z77" s="745"/>
      <c r="AA77" s="745"/>
    </row>
    <row r="78" spans="1:27" x14ac:dyDescent="0.2">
      <c r="A78" s="716" t="str">
        <f t="shared" si="1"/>
        <v/>
      </c>
      <c r="B78" s="532">
        <v>7.5</v>
      </c>
      <c r="C78" s="386" t="s">
        <v>1866</v>
      </c>
      <c r="D78" s="745">
        <v>0</v>
      </c>
      <c r="E78" s="745">
        <v>0</v>
      </c>
      <c r="F78" s="745">
        <v>0</v>
      </c>
      <c r="G78" s="745">
        <v>0</v>
      </c>
      <c r="H78" s="745">
        <v>0</v>
      </c>
      <c r="I78" s="745">
        <v>0</v>
      </c>
      <c r="J78" s="745">
        <v>0</v>
      </c>
      <c r="K78" s="745">
        <v>0</v>
      </c>
      <c r="L78" s="745">
        <v>0</v>
      </c>
      <c r="M78" s="745">
        <v>0</v>
      </c>
      <c r="N78" s="745"/>
      <c r="O78" s="745"/>
      <c r="P78" s="745"/>
      <c r="Q78" s="745"/>
      <c r="R78" s="745"/>
      <c r="S78" s="745"/>
      <c r="T78" s="745"/>
      <c r="U78" s="745"/>
      <c r="V78" s="745"/>
      <c r="W78" s="745"/>
      <c r="X78" s="745"/>
      <c r="Y78" s="745"/>
      <c r="Z78" s="745"/>
      <c r="AA78" s="745"/>
    </row>
    <row r="79" spans="1:27" ht="15" customHeight="1" x14ac:dyDescent="0.2">
      <c r="A79" s="716" t="str">
        <f t="shared" si="1"/>
        <v>X</v>
      </c>
      <c r="B79" s="735">
        <v>8</v>
      </c>
      <c r="C79" s="610" t="s">
        <v>1867</v>
      </c>
      <c r="D79" s="745">
        <v>0.77499997615814209</v>
      </c>
      <c r="E79" s="745">
        <v>-0.57300001382827759</v>
      </c>
      <c r="F79" s="745">
        <v>-4.999999888241291E-3</v>
      </c>
      <c r="G79" s="745">
        <v>3.2000001519918442E-2</v>
      </c>
      <c r="H79" s="745">
        <v>0.18400000035762787</v>
      </c>
      <c r="I79" s="745">
        <v>-3.7999998778104782E-2</v>
      </c>
      <c r="J79" s="745">
        <v>0.50499999523162842</v>
      </c>
      <c r="K79" s="745">
        <v>0.42300000786781311</v>
      </c>
      <c r="L79" s="745">
        <v>2.8000000864267349E-2</v>
      </c>
      <c r="M79" s="745">
        <v>-1.7369999885559082</v>
      </c>
      <c r="N79" s="745"/>
      <c r="O79" s="745"/>
      <c r="P79" s="745"/>
      <c r="Q79" s="745"/>
      <c r="R79" s="745"/>
      <c r="S79" s="745"/>
      <c r="T79" s="745"/>
      <c r="U79" s="745"/>
      <c r="V79" s="745"/>
      <c r="W79" s="745"/>
      <c r="X79" s="745"/>
      <c r="Y79" s="745"/>
      <c r="Z79" s="745"/>
      <c r="AA79" s="745"/>
    </row>
    <row r="80" spans="1:27" x14ac:dyDescent="0.2">
      <c r="A80" s="716" t="str">
        <f t="shared" si="1"/>
        <v>X</v>
      </c>
      <c r="B80" s="532" t="s">
        <v>1868</v>
      </c>
      <c r="C80" s="611" t="s">
        <v>174</v>
      </c>
      <c r="D80" s="745">
        <v>0.99900001287460327</v>
      </c>
      <c r="E80" s="745">
        <v>0.69499999284744263</v>
      </c>
      <c r="F80" s="745">
        <v>0.2630000114440918</v>
      </c>
      <c r="G80" s="745">
        <v>0.34700000286102295</v>
      </c>
      <c r="H80" s="745">
        <v>0.31000000238418579</v>
      </c>
      <c r="I80" s="745">
        <v>0.74500000476837158</v>
      </c>
      <c r="J80" s="745">
        <v>0.71200001239776611</v>
      </c>
      <c r="K80" s="745">
        <v>0.75099998712539673</v>
      </c>
      <c r="L80" s="745">
        <v>0.31400001049041748</v>
      </c>
      <c r="M80" s="745">
        <v>0.34799998998641968</v>
      </c>
      <c r="N80" s="745"/>
      <c r="O80" s="745"/>
      <c r="P80" s="745"/>
      <c r="Q80" s="745"/>
      <c r="R80" s="745"/>
      <c r="S80" s="745"/>
      <c r="T80" s="745"/>
      <c r="U80" s="745"/>
      <c r="V80" s="745"/>
      <c r="W80" s="745"/>
      <c r="X80" s="745"/>
      <c r="Y80" s="745"/>
      <c r="Z80" s="745"/>
      <c r="AA80" s="745"/>
    </row>
    <row r="81" spans="1:28" x14ac:dyDescent="0.2">
      <c r="A81" s="716" t="str">
        <f t="shared" si="1"/>
        <v>X</v>
      </c>
      <c r="B81" s="532" t="s">
        <v>1869</v>
      </c>
      <c r="C81" s="738" t="s">
        <v>1870</v>
      </c>
      <c r="D81" s="745">
        <v>0.30300000309944153</v>
      </c>
      <c r="E81" s="745">
        <v>0</v>
      </c>
      <c r="F81" s="745">
        <v>1.0000000474974513E-3</v>
      </c>
      <c r="G81" s="745">
        <v>1.0000000474974513E-3</v>
      </c>
      <c r="H81" s="745">
        <v>0</v>
      </c>
      <c r="I81" s="745">
        <v>1.2000000104308128E-2</v>
      </c>
      <c r="J81" s="745">
        <v>0</v>
      </c>
      <c r="K81" s="745">
        <v>0</v>
      </c>
      <c r="L81" s="745">
        <v>2.0999999716877937E-2</v>
      </c>
      <c r="M81" s="745">
        <v>0</v>
      </c>
      <c r="N81" s="745"/>
      <c r="O81" s="745"/>
      <c r="P81" s="745"/>
      <c r="Q81" s="745"/>
      <c r="R81" s="745"/>
      <c r="S81" s="745"/>
      <c r="T81" s="745"/>
      <c r="U81" s="745"/>
      <c r="V81" s="745"/>
      <c r="W81" s="745"/>
      <c r="X81" s="745"/>
      <c r="Y81" s="745"/>
      <c r="Z81" s="745"/>
      <c r="AA81" s="745"/>
    </row>
    <row r="82" spans="1:28" x14ac:dyDescent="0.2">
      <c r="A82" s="716" t="str">
        <f t="shared" si="1"/>
        <v>X</v>
      </c>
      <c r="B82" s="532" t="s">
        <v>1871</v>
      </c>
      <c r="C82" s="738" t="s">
        <v>81</v>
      </c>
      <c r="D82" s="745">
        <v>0.69599997997283936</v>
      </c>
      <c r="E82" s="745">
        <v>0.69499999284744263</v>
      </c>
      <c r="F82" s="745">
        <v>0.26199999451637268</v>
      </c>
      <c r="G82" s="745">
        <v>0.34599998593330383</v>
      </c>
      <c r="H82" s="745">
        <v>0.31000000238418579</v>
      </c>
      <c r="I82" s="745">
        <v>0.73299998044967651</v>
      </c>
      <c r="J82" s="745">
        <v>0.71200001239776611</v>
      </c>
      <c r="K82" s="745">
        <v>0.75099998712539673</v>
      </c>
      <c r="L82" s="745">
        <v>0.29300001263618469</v>
      </c>
      <c r="M82" s="745">
        <v>0.34799998998641968</v>
      </c>
      <c r="N82" s="745"/>
      <c r="O82" s="745"/>
      <c r="P82" s="745"/>
      <c r="Q82" s="745"/>
      <c r="R82" s="745"/>
      <c r="S82" s="745"/>
      <c r="T82" s="745"/>
      <c r="U82" s="745"/>
      <c r="V82" s="745"/>
      <c r="W82" s="745"/>
      <c r="X82" s="745"/>
      <c r="Y82" s="745"/>
      <c r="Z82" s="745"/>
      <c r="AA82" s="745"/>
    </row>
    <row r="83" spans="1:28" x14ac:dyDescent="0.2">
      <c r="A83" s="716" t="str">
        <f t="shared" si="1"/>
        <v>X</v>
      </c>
      <c r="B83" s="532" t="s">
        <v>1872</v>
      </c>
      <c r="C83" s="611" t="s">
        <v>506</v>
      </c>
      <c r="D83" s="745">
        <v>0.22400000691413879</v>
      </c>
      <c r="E83" s="745">
        <v>1.2680000066757202</v>
      </c>
      <c r="F83" s="745">
        <v>0.26800000667572021</v>
      </c>
      <c r="G83" s="745">
        <v>0.31499999761581421</v>
      </c>
      <c r="H83" s="745">
        <v>0.12600000202655792</v>
      </c>
      <c r="I83" s="745">
        <v>0.78299999237060547</v>
      </c>
      <c r="J83" s="745">
        <v>0.2070000022649765</v>
      </c>
      <c r="K83" s="745">
        <v>0.32800000905990601</v>
      </c>
      <c r="L83" s="745">
        <v>0.28600001335144043</v>
      </c>
      <c r="M83" s="745">
        <v>2.0850000381469727</v>
      </c>
      <c r="N83" s="745"/>
      <c r="O83" s="745"/>
      <c r="P83" s="745"/>
      <c r="Q83" s="745"/>
      <c r="R83" s="745"/>
      <c r="S83" s="745"/>
      <c r="T83" s="745"/>
      <c r="U83" s="745"/>
      <c r="V83" s="745"/>
      <c r="W83" s="745"/>
      <c r="X83" s="745"/>
      <c r="Y83" s="745"/>
      <c r="Z83" s="745"/>
      <c r="AA83" s="745"/>
    </row>
    <row r="84" spans="1:28" x14ac:dyDescent="0.2">
      <c r="A84" s="716" t="str">
        <f t="shared" si="1"/>
        <v>X</v>
      </c>
      <c r="B84" s="532" t="s">
        <v>1873</v>
      </c>
      <c r="C84" s="738" t="s">
        <v>1870</v>
      </c>
      <c r="D84" s="745">
        <v>0</v>
      </c>
      <c r="E84" s="745">
        <v>1.0010000467300415</v>
      </c>
      <c r="F84" s="745">
        <v>0</v>
      </c>
      <c r="G84" s="745">
        <v>0</v>
      </c>
      <c r="H84" s="745">
        <v>3.0000000260770321E-3</v>
      </c>
      <c r="I84" s="745">
        <v>0</v>
      </c>
      <c r="J84" s="745">
        <v>6.1000000685453415E-2</v>
      </c>
      <c r="K84" s="745">
        <v>7.1000002324581146E-2</v>
      </c>
      <c r="L84" s="745">
        <v>0</v>
      </c>
      <c r="M84" s="745">
        <v>3.2999999821186066E-2</v>
      </c>
      <c r="N84" s="745"/>
      <c r="O84" s="745"/>
      <c r="P84" s="745"/>
      <c r="Q84" s="745"/>
      <c r="R84" s="745"/>
      <c r="S84" s="745"/>
      <c r="T84" s="745"/>
      <c r="U84" s="745"/>
      <c r="V84" s="745"/>
      <c r="W84" s="745"/>
      <c r="X84" s="745"/>
      <c r="Y84" s="745"/>
      <c r="Z84" s="745"/>
      <c r="AA84" s="745"/>
    </row>
    <row r="85" spans="1:28" ht="20.100000000000001" customHeight="1" x14ac:dyDescent="0.2">
      <c r="A85" s="716" t="str">
        <f t="shared" si="1"/>
        <v>X</v>
      </c>
      <c r="B85" s="743" t="s">
        <v>1874</v>
      </c>
      <c r="C85" s="753" t="s">
        <v>1875</v>
      </c>
      <c r="D85" s="755">
        <v>0.22400000691413879</v>
      </c>
      <c r="E85" s="755">
        <v>0.2669999897480011</v>
      </c>
      <c r="F85" s="755">
        <v>0.26800000667572021</v>
      </c>
      <c r="G85" s="755">
        <v>0.31499999761581421</v>
      </c>
      <c r="H85" s="755">
        <v>0.12300000339746475</v>
      </c>
      <c r="I85" s="755">
        <v>0.78299999237060547</v>
      </c>
      <c r="J85" s="755">
        <v>0.14599999785423279</v>
      </c>
      <c r="K85" s="755">
        <v>0.25699999928474426</v>
      </c>
      <c r="L85" s="755">
        <v>0.28600001335144043</v>
      </c>
      <c r="M85" s="755">
        <v>2.0520000457763672</v>
      </c>
      <c r="N85" s="755"/>
      <c r="O85" s="755"/>
      <c r="P85" s="755"/>
      <c r="Q85" s="755"/>
      <c r="R85" s="755"/>
      <c r="S85" s="755"/>
      <c r="T85" s="755"/>
      <c r="U85" s="755"/>
      <c r="V85" s="755"/>
      <c r="W85" s="755"/>
      <c r="X85" s="755"/>
      <c r="Y85" s="755"/>
      <c r="Z85" s="755"/>
      <c r="AA85" s="755"/>
      <c r="AB85" s="4"/>
    </row>
    <row r="86" spans="1:28" x14ac:dyDescent="0.2">
      <c r="A86" s="716"/>
      <c r="B86" s="532"/>
      <c r="C86" s="748"/>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row>
    <row r="87" spans="1:28" ht="30" customHeight="1" x14ac:dyDescent="0.2">
      <c r="A87" s="746" t="s">
        <v>1427</v>
      </c>
      <c r="B87" s="744"/>
      <c r="C87" s="15" t="str">
        <f>Index!A82</f>
        <v>Table 6b     Financial Corporations Survey (DCS), end of period, FY2014-FY2019</v>
      </c>
    </row>
    <row r="88" spans="1:28" ht="24.95" customHeight="1" x14ac:dyDescent="0.2">
      <c r="A88" s="747" t="s">
        <v>1427</v>
      </c>
      <c r="B88" s="754"/>
      <c r="C88" s="408" t="s">
        <v>1876</v>
      </c>
      <c r="D88" s="133" t="str">
        <f>D2</f>
        <v>FY10</v>
      </c>
      <c r="E88" s="133" t="str">
        <f t="shared" ref="E88:M88" si="2">E2</f>
        <v>FY11</v>
      </c>
      <c r="F88" s="133" t="str">
        <f t="shared" si="2"/>
        <v>FY12</v>
      </c>
      <c r="G88" s="133" t="str">
        <f t="shared" si="2"/>
        <v>FY13</v>
      </c>
      <c r="H88" s="133" t="str">
        <f t="shared" si="2"/>
        <v>FY14</v>
      </c>
      <c r="I88" s="133" t="str">
        <f t="shared" si="2"/>
        <v>FY15</v>
      </c>
      <c r="J88" s="133" t="str">
        <f t="shared" si="2"/>
        <v>FY16</v>
      </c>
      <c r="K88" s="133" t="str">
        <f t="shared" si="2"/>
        <v>FY17</v>
      </c>
      <c r="L88" s="133" t="str">
        <f t="shared" si="2"/>
        <v>FY18</v>
      </c>
      <c r="M88" s="133" t="str">
        <f t="shared" si="2"/>
        <v>FY19</v>
      </c>
      <c r="N88" s="133"/>
      <c r="O88" s="133"/>
      <c r="P88" s="133"/>
      <c r="Q88" s="133"/>
      <c r="R88" s="133"/>
      <c r="S88" s="133"/>
      <c r="T88" s="133"/>
      <c r="U88" s="133"/>
      <c r="V88" s="133"/>
      <c r="W88" s="133"/>
      <c r="X88" s="133"/>
      <c r="Y88" s="133"/>
      <c r="Z88" s="133"/>
      <c r="AA88" s="133"/>
    </row>
    <row r="89" spans="1:28" ht="20.100000000000001" customHeight="1" x14ac:dyDescent="0.2">
      <c r="A89" s="716" t="s">
        <v>1427</v>
      </c>
      <c r="B89" s="735">
        <v>1</v>
      </c>
      <c r="C89" s="610" t="s">
        <v>1762</v>
      </c>
      <c r="D89" s="745">
        <v>60.9144287109375</v>
      </c>
      <c r="E89" s="745">
        <v>71.010665893554688</v>
      </c>
      <c r="F89" s="745">
        <v>91.769844055175781</v>
      </c>
      <c r="G89" s="745">
        <v>97.4129638671875</v>
      </c>
      <c r="H89" s="745">
        <v>132.06497192382813</v>
      </c>
      <c r="I89" s="745">
        <v>190.46868896484375</v>
      </c>
      <c r="J89" s="745">
        <v>235.72782897949219</v>
      </c>
      <c r="K89" s="745">
        <v>241.03575134277344</v>
      </c>
      <c r="L89" s="745">
        <v>243.03982543945313</v>
      </c>
      <c r="M89" s="745">
        <v>238.60604858398438</v>
      </c>
      <c r="N89" s="745"/>
      <c r="O89" s="745"/>
      <c r="P89" s="745"/>
      <c r="Q89" s="745"/>
      <c r="R89" s="745"/>
      <c r="S89" s="745"/>
      <c r="T89" s="745"/>
      <c r="U89" s="745"/>
      <c r="V89" s="745"/>
      <c r="W89" s="745"/>
      <c r="X89" s="745"/>
      <c r="Y89" s="745"/>
      <c r="Z89" s="745"/>
      <c r="AA89" s="745"/>
    </row>
    <row r="90" spans="1:28" x14ac:dyDescent="0.2">
      <c r="A90" s="716" t="s">
        <v>1427</v>
      </c>
      <c r="B90" s="532">
        <v>1.1000000000000001</v>
      </c>
      <c r="C90" s="611" t="s">
        <v>1763</v>
      </c>
      <c r="D90" s="745">
        <v>75.452651977539063</v>
      </c>
      <c r="E90" s="745">
        <v>84.814498901367188</v>
      </c>
      <c r="F90" s="745">
        <v>108.24379730224609</v>
      </c>
      <c r="G90" s="745">
        <v>110.36624908447266</v>
      </c>
      <c r="H90" s="745">
        <v>144.08154296875</v>
      </c>
      <c r="I90" s="745">
        <v>200.45735168457031</v>
      </c>
      <c r="J90" s="745">
        <v>249.22900390625</v>
      </c>
      <c r="K90" s="745">
        <v>253.44839477539063</v>
      </c>
      <c r="L90" s="745">
        <v>254.32890319824219</v>
      </c>
      <c r="M90" s="745">
        <v>238.60604858398438</v>
      </c>
      <c r="N90" s="745"/>
      <c r="O90" s="745"/>
      <c r="P90" s="745"/>
      <c r="Q90" s="745"/>
      <c r="R90" s="745"/>
      <c r="S90" s="745"/>
      <c r="T90" s="745"/>
      <c r="U90" s="745"/>
      <c r="V90" s="745"/>
      <c r="W90" s="745"/>
      <c r="X90" s="745"/>
      <c r="Y90" s="745"/>
      <c r="Z90" s="745"/>
      <c r="AA90" s="745"/>
    </row>
    <row r="91" spans="1:28" x14ac:dyDescent="0.2">
      <c r="A91" s="716" t="s">
        <v>1427</v>
      </c>
      <c r="B91" s="532" t="s">
        <v>1764</v>
      </c>
      <c r="C91" s="748" t="s">
        <v>1765</v>
      </c>
      <c r="D91" s="745">
        <v>1.6936500072479248</v>
      </c>
      <c r="E91" s="745">
        <v>1.8164999485015869</v>
      </c>
      <c r="F91" s="745">
        <v>2.6628000736236572</v>
      </c>
      <c r="G91" s="745">
        <v>3.9532499313354492</v>
      </c>
      <c r="H91" s="745">
        <v>3.2455499172210693</v>
      </c>
      <c r="I91" s="745">
        <v>2.4223499298095703</v>
      </c>
      <c r="J91" s="745">
        <v>2.3310000896453857</v>
      </c>
      <c r="K91" s="745">
        <v>2.276400089263916</v>
      </c>
      <c r="L91" s="745">
        <v>1.8459000587463379</v>
      </c>
      <c r="M91" s="745">
        <v>2.710050106048584</v>
      </c>
      <c r="N91" s="745"/>
      <c r="O91" s="745"/>
      <c r="P91" s="745"/>
      <c r="Q91" s="745"/>
      <c r="R91" s="745"/>
      <c r="S91" s="745"/>
      <c r="T91" s="745"/>
      <c r="U91" s="745"/>
      <c r="V91" s="745"/>
      <c r="W91" s="745"/>
      <c r="X91" s="745"/>
      <c r="Y91" s="745"/>
      <c r="Z91" s="745"/>
      <c r="AA91" s="745"/>
    </row>
    <row r="92" spans="1:28" x14ac:dyDescent="0.2">
      <c r="A92" s="716" t="s">
        <v>1427</v>
      </c>
      <c r="B92" s="532" t="s">
        <v>1766</v>
      </c>
      <c r="C92" s="738" t="s">
        <v>1767</v>
      </c>
      <c r="D92" s="745">
        <v>73.355003356933594</v>
      </c>
      <c r="E92" s="745">
        <v>82.803001403808594</v>
      </c>
      <c r="F92" s="745">
        <v>105.31999969482422</v>
      </c>
      <c r="G92" s="745">
        <v>106.23300170898438</v>
      </c>
      <c r="H92" s="745">
        <v>140.83599853515625</v>
      </c>
      <c r="I92" s="745">
        <v>198.03500366210938</v>
      </c>
      <c r="J92" s="745">
        <v>246.78199768066406</v>
      </c>
      <c r="K92" s="745">
        <v>251.05799865722656</v>
      </c>
      <c r="L92" s="745">
        <v>252.46400451660156</v>
      </c>
      <c r="M92" s="745">
        <v>235.89599609375</v>
      </c>
      <c r="N92" s="745"/>
      <c r="O92" s="745"/>
      <c r="P92" s="745"/>
      <c r="Q92" s="745"/>
      <c r="R92" s="745"/>
      <c r="S92" s="745"/>
      <c r="T92" s="745"/>
      <c r="U92" s="745"/>
      <c r="V92" s="745"/>
      <c r="W92" s="745"/>
      <c r="X92" s="745"/>
      <c r="Y92" s="745"/>
      <c r="Z92" s="745"/>
      <c r="AA92" s="745"/>
    </row>
    <row r="93" spans="1:28" x14ac:dyDescent="0.2">
      <c r="A93" s="716" t="s">
        <v>1427</v>
      </c>
      <c r="B93" s="532" t="s">
        <v>1768</v>
      </c>
      <c r="C93" s="749" t="s">
        <v>551</v>
      </c>
      <c r="D93" s="745">
        <v>68.927001953125</v>
      </c>
      <c r="E93" s="745">
        <v>75.821998596191406</v>
      </c>
      <c r="F93" s="745">
        <v>105.23500061035156</v>
      </c>
      <c r="G93" s="745">
        <v>106.16899871826172</v>
      </c>
      <c r="H93" s="745">
        <v>140.64199829101563</v>
      </c>
      <c r="I93" s="745">
        <v>197.85600280761719</v>
      </c>
      <c r="J93" s="745">
        <v>246.69099426269531</v>
      </c>
      <c r="K93" s="745">
        <v>250.87800598144531</v>
      </c>
      <c r="L93" s="745">
        <v>252.32600402832031</v>
      </c>
      <c r="M93" s="745">
        <v>235.71499633789063</v>
      </c>
      <c r="N93" s="745"/>
      <c r="O93" s="745"/>
      <c r="P93" s="745"/>
      <c r="Q93" s="745"/>
      <c r="R93" s="745"/>
      <c r="S93" s="745"/>
      <c r="T93" s="745"/>
      <c r="U93" s="745"/>
      <c r="V93" s="745"/>
      <c r="W93" s="745"/>
      <c r="X93" s="745"/>
      <c r="Y93" s="745"/>
      <c r="Z93" s="745"/>
      <c r="AA93" s="745"/>
    </row>
    <row r="94" spans="1:28" x14ac:dyDescent="0.2">
      <c r="A94" s="716" t="s">
        <v>1427</v>
      </c>
      <c r="B94" s="532" t="s">
        <v>1769</v>
      </c>
      <c r="C94" s="749" t="s">
        <v>552</v>
      </c>
      <c r="D94" s="745">
        <v>0.62800002098083496</v>
      </c>
      <c r="E94" s="745">
        <v>0.98100000619888306</v>
      </c>
      <c r="F94" s="745">
        <v>8.5000000894069672E-2</v>
      </c>
      <c r="G94" s="745">
        <v>6.4000003039836884E-2</v>
      </c>
      <c r="H94" s="745">
        <v>0.1940000057220459</v>
      </c>
      <c r="I94" s="745">
        <v>0.17900000512599945</v>
      </c>
      <c r="J94" s="745">
        <v>9.0999998152256012E-2</v>
      </c>
      <c r="K94" s="745">
        <v>0.18000000715255737</v>
      </c>
      <c r="L94" s="745">
        <v>0.1379999965429306</v>
      </c>
      <c r="M94" s="745">
        <v>0.1809999942779541</v>
      </c>
      <c r="N94" s="745"/>
      <c r="O94" s="745"/>
      <c r="P94" s="745"/>
      <c r="Q94" s="745"/>
      <c r="R94" s="745"/>
      <c r="S94" s="745"/>
      <c r="T94" s="745"/>
      <c r="U94" s="745"/>
      <c r="V94" s="745"/>
      <c r="W94" s="745"/>
      <c r="X94" s="745"/>
      <c r="Y94" s="745"/>
      <c r="Z94" s="745"/>
      <c r="AA94" s="745"/>
    </row>
    <row r="95" spans="1:28" x14ac:dyDescent="0.2">
      <c r="A95" s="716" t="s">
        <v>1427</v>
      </c>
      <c r="B95" s="532" t="s">
        <v>1770</v>
      </c>
      <c r="C95" s="749" t="s">
        <v>83</v>
      </c>
      <c r="D95" s="745">
        <v>3.7999999523162842</v>
      </c>
      <c r="E95" s="745">
        <v>6</v>
      </c>
      <c r="F95" s="745">
        <v>0</v>
      </c>
      <c r="G95" s="745">
        <v>0</v>
      </c>
      <c r="H95" s="745">
        <v>0</v>
      </c>
      <c r="I95" s="745">
        <v>0</v>
      </c>
      <c r="J95" s="745">
        <v>0</v>
      </c>
      <c r="K95" s="745">
        <v>0</v>
      </c>
      <c r="L95" s="745">
        <v>0</v>
      </c>
      <c r="M95" s="745">
        <v>0</v>
      </c>
      <c r="N95" s="745"/>
      <c r="O95" s="745"/>
      <c r="P95" s="745"/>
      <c r="Q95" s="745"/>
      <c r="R95" s="745"/>
      <c r="S95" s="745"/>
      <c r="T95" s="745"/>
      <c r="U95" s="745"/>
      <c r="V95" s="745"/>
      <c r="W95" s="745"/>
      <c r="X95" s="745"/>
      <c r="Y95" s="745"/>
      <c r="Z95" s="745"/>
      <c r="AA95" s="745"/>
    </row>
    <row r="96" spans="1:28" x14ac:dyDescent="0.2">
      <c r="A96" s="716" t="s">
        <v>1427</v>
      </c>
      <c r="B96" s="532" t="s">
        <v>1771</v>
      </c>
      <c r="C96" s="738" t="s">
        <v>1772</v>
      </c>
      <c r="D96" s="745">
        <v>0.40400001406669617</v>
      </c>
      <c r="E96" s="745">
        <v>0.19499999284744263</v>
      </c>
      <c r="F96" s="745">
        <v>0.26100000739097595</v>
      </c>
      <c r="G96" s="745">
        <v>0.18000000715255737</v>
      </c>
      <c r="H96" s="745">
        <v>0</v>
      </c>
      <c r="I96" s="745">
        <v>0</v>
      </c>
      <c r="J96" s="745">
        <v>0.11599999666213989</v>
      </c>
      <c r="K96" s="745">
        <v>0.11400000005960464</v>
      </c>
      <c r="L96" s="745">
        <v>1.8999999389052391E-2</v>
      </c>
      <c r="M96" s="745">
        <v>0</v>
      </c>
      <c r="N96" s="745"/>
      <c r="O96" s="745"/>
      <c r="P96" s="745"/>
      <c r="Q96" s="745"/>
      <c r="R96" s="745"/>
      <c r="S96" s="745"/>
      <c r="T96" s="745"/>
      <c r="U96" s="745"/>
      <c r="V96" s="745"/>
      <c r="W96" s="745"/>
      <c r="X96" s="745"/>
      <c r="Y96" s="745"/>
      <c r="Z96" s="745"/>
      <c r="AA96" s="745"/>
    </row>
    <row r="97" spans="1:27" x14ac:dyDescent="0.2">
      <c r="A97" s="716" t="s">
        <v>1427</v>
      </c>
      <c r="B97" s="532" t="s">
        <v>1773</v>
      </c>
      <c r="C97" s="611" t="s">
        <v>1774</v>
      </c>
      <c r="D97" s="745">
        <v>14.538223266601563</v>
      </c>
      <c r="E97" s="745">
        <v>13.803832054138184</v>
      </c>
      <c r="F97" s="745">
        <v>16.473958969116211</v>
      </c>
      <c r="G97" s="745">
        <v>12.953285217285156</v>
      </c>
      <c r="H97" s="745">
        <v>12.016571998596191</v>
      </c>
      <c r="I97" s="745">
        <v>9.9886636734008789</v>
      </c>
      <c r="J97" s="745">
        <v>13.501175880432129</v>
      </c>
      <c r="K97" s="745">
        <v>12.412647247314453</v>
      </c>
      <c r="L97" s="745">
        <v>11.289068222045898</v>
      </c>
      <c r="M97" s="745">
        <v>0</v>
      </c>
      <c r="N97" s="745"/>
      <c r="O97" s="745"/>
      <c r="P97" s="745"/>
      <c r="Q97" s="745"/>
      <c r="R97" s="745"/>
      <c r="S97" s="745"/>
      <c r="T97" s="745"/>
      <c r="U97" s="745"/>
      <c r="V97" s="745"/>
      <c r="W97" s="745"/>
      <c r="X97" s="745"/>
      <c r="Y97" s="745"/>
      <c r="Z97" s="745"/>
      <c r="AA97" s="745"/>
    </row>
    <row r="98" spans="1:27" ht="15" customHeight="1" x14ac:dyDescent="0.2">
      <c r="A98" s="716" t="s">
        <v>1427</v>
      </c>
      <c r="B98" s="735">
        <v>2</v>
      </c>
      <c r="C98" s="811" t="s">
        <v>1775</v>
      </c>
      <c r="D98" s="745">
        <v>44.394721984863281</v>
      </c>
      <c r="E98" s="745">
        <v>44.054744720458984</v>
      </c>
      <c r="F98" s="745">
        <v>35.323635101318359</v>
      </c>
      <c r="G98" s="745">
        <v>42.424758911132813</v>
      </c>
      <c r="H98" s="745">
        <v>36.244174957275391</v>
      </c>
      <c r="I98" s="745">
        <v>27.063016891479492</v>
      </c>
      <c r="J98" s="745">
        <v>14.366594314575195</v>
      </c>
      <c r="K98" s="745">
        <v>12.325272560119629</v>
      </c>
      <c r="L98" s="745">
        <v>15.787541389465332</v>
      </c>
      <c r="M98" s="745">
        <v>27.0101318359375</v>
      </c>
      <c r="N98" s="745"/>
      <c r="O98" s="745"/>
      <c r="P98" s="745"/>
      <c r="Q98" s="745"/>
      <c r="R98" s="745"/>
      <c r="S98" s="745"/>
      <c r="T98" s="745"/>
      <c r="U98" s="745"/>
      <c r="V98" s="745"/>
      <c r="W98" s="745"/>
      <c r="X98" s="745"/>
      <c r="Y98" s="745"/>
      <c r="Z98" s="745"/>
      <c r="AA98" s="745"/>
    </row>
    <row r="99" spans="1:27" x14ac:dyDescent="0.2">
      <c r="A99" s="716" t="s">
        <v>1427</v>
      </c>
      <c r="B99" s="532" t="s">
        <v>297</v>
      </c>
      <c r="C99" s="611" t="s">
        <v>1776</v>
      </c>
      <c r="D99" s="745">
        <v>-8.9399995803833008</v>
      </c>
      <c r="E99" s="745">
        <v>-8.2370004653930664</v>
      </c>
      <c r="F99" s="745">
        <v>-13.321999549865723</v>
      </c>
      <c r="G99" s="745">
        <v>-9.0839996337890625</v>
      </c>
      <c r="H99" s="745">
        <v>-15.192999839782715</v>
      </c>
      <c r="I99" s="745">
        <v>-22.268999099731445</v>
      </c>
      <c r="J99" s="745">
        <v>-35.63800048828125</v>
      </c>
      <c r="K99" s="745">
        <v>-43.213001251220703</v>
      </c>
      <c r="L99" s="745">
        <v>-42.928001403808594</v>
      </c>
      <c r="M99" s="745">
        <v>-30.978000640869141</v>
      </c>
      <c r="N99" s="745"/>
      <c r="O99" s="745"/>
      <c r="P99" s="745"/>
      <c r="Q99" s="745"/>
      <c r="R99" s="745"/>
      <c r="S99" s="745"/>
      <c r="T99" s="745"/>
      <c r="U99" s="745"/>
      <c r="V99" s="745"/>
      <c r="W99" s="745"/>
      <c r="X99" s="745"/>
      <c r="Y99" s="745"/>
      <c r="Z99" s="745"/>
      <c r="AA99" s="745"/>
    </row>
    <row r="100" spans="1:27" x14ac:dyDescent="0.2">
      <c r="A100" s="716" t="s">
        <v>1427</v>
      </c>
      <c r="B100" s="532" t="s">
        <v>1777</v>
      </c>
      <c r="C100" s="611" t="s">
        <v>1778</v>
      </c>
      <c r="D100" s="745">
        <v>0</v>
      </c>
      <c r="E100" s="745">
        <v>0</v>
      </c>
      <c r="F100" s="745">
        <v>0</v>
      </c>
      <c r="G100" s="745">
        <v>0</v>
      </c>
      <c r="H100" s="745">
        <v>0</v>
      </c>
      <c r="I100" s="745">
        <v>0</v>
      </c>
      <c r="J100" s="745">
        <v>0</v>
      </c>
      <c r="K100" s="745">
        <v>0</v>
      </c>
      <c r="L100" s="745">
        <v>0</v>
      </c>
      <c r="M100" s="745">
        <v>0</v>
      </c>
      <c r="N100" s="745"/>
      <c r="O100" s="745"/>
      <c r="P100" s="745"/>
      <c r="Q100" s="745"/>
      <c r="R100" s="745"/>
      <c r="S100" s="745"/>
      <c r="T100" s="745"/>
      <c r="U100" s="745"/>
      <c r="V100" s="745"/>
      <c r="W100" s="745"/>
      <c r="X100" s="745"/>
      <c r="Y100" s="745"/>
      <c r="Z100" s="745"/>
      <c r="AA100" s="745"/>
    </row>
    <row r="101" spans="1:27" x14ac:dyDescent="0.2">
      <c r="A101" s="716" t="s">
        <v>1427</v>
      </c>
      <c r="B101" s="532" t="s">
        <v>1779</v>
      </c>
      <c r="C101" s="738" t="s">
        <v>1780</v>
      </c>
      <c r="D101" s="745">
        <v>8.9399995803833008</v>
      </c>
      <c r="E101" s="745">
        <v>8.2370004653930664</v>
      </c>
      <c r="F101" s="745">
        <v>13.321999549865723</v>
      </c>
      <c r="G101" s="745">
        <v>9.0839996337890625</v>
      </c>
      <c r="H101" s="745">
        <v>15.192999839782715</v>
      </c>
      <c r="I101" s="745">
        <v>22.268999099731445</v>
      </c>
      <c r="J101" s="745">
        <v>35.63800048828125</v>
      </c>
      <c r="K101" s="745">
        <v>43.213001251220703</v>
      </c>
      <c r="L101" s="745">
        <v>42.928001403808594</v>
      </c>
      <c r="M101" s="745">
        <v>30.978000640869141</v>
      </c>
      <c r="N101" s="745"/>
      <c r="O101" s="745"/>
      <c r="P101" s="745"/>
      <c r="Q101" s="745"/>
      <c r="R101" s="745"/>
      <c r="S101" s="745"/>
      <c r="T101" s="745"/>
      <c r="U101" s="745"/>
      <c r="V101" s="745"/>
      <c r="W101" s="745"/>
      <c r="X101" s="745"/>
      <c r="Y101" s="745"/>
      <c r="Z101" s="745"/>
      <c r="AA101" s="745"/>
    </row>
    <row r="102" spans="1:27" x14ac:dyDescent="0.2">
      <c r="A102" s="716" t="s">
        <v>1427</v>
      </c>
      <c r="B102" s="532" t="s">
        <v>1781</v>
      </c>
      <c r="C102" s="749" t="s">
        <v>551</v>
      </c>
      <c r="D102" s="745">
        <v>0.47900000214576721</v>
      </c>
      <c r="E102" s="745">
        <v>0.60500001907348633</v>
      </c>
      <c r="F102" s="745">
        <v>0.88999998569488525</v>
      </c>
      <c r="G102" s="745">
        <v>0.89099997282028198</v>
      </c>
      <c r="H102" s="745">
        <v>3.6970000267028809</v>
      </c>
      <c r="I102" s="745">
        <v>3.0529999732971191</v>
      </c>
      <c r="J102" s="745">
        <v>8.0959997177124023</v>
      </c>
      <c r="K102" s="745">
        <v>5.3550000190734863</v>
      </c>
      <c r="L102" s="745">
        <v>4.2729997634887695</v>
      </c>
      <c r="M102" s="745">
        <v>7.2649998664855957</v>
      </c>
      <c r="N102" s="745"/>
      <c r="O102" s="745"/>
      <c r="P102" s="745"/>
      <c r="Q102" s="745"/>
      <c r="R102" s="745"/>
      <c r="S102" s="745"/>
      <c r="T102" s="745"/>
      <c r="U102" s="745"/>
      <c r="V102" s="745"/>
      <c r="W102" s="745"/>
      <c r="X102" s="745"/>
      <c r="Y102" s="745"/>
      <c r="Z102" s="745"/>
      <c r="AA102" s="745"/>
    </row>
    <row r="103" spans="1:27" x14ac:dyDescent="0.2">
      <c r="A103" s="716" t="s">
        <v>1427</v>
      </c>
      <c r="B103" s="532" t="s">
        <v>1782</v>
      </c>
      <c r="C103" s="749" t="s">
        <v>552</v>
      </c>
      <c r="D103" s="745">
        <v>8.0459995269775391</v>
      </c>
      <c r="E103" s="745">
        <v>7.5590000152587891</v>
      </c>
      <c r="F103" s="745">
        <v>12.37399959564209</v>
      </c>
      <c r="G103" s="745">
        <v>8.1350002288818359</v>
      </c>
      <c r="H103" s="745">
        <v>11.437999725341797</v>
      </c>
      <c r="I103" s="745">
        <v>19.148000717163086</v>
      </c>
      <c r="J103" s="745">
        <v>27.474000930786133</v>
      </c>
      <c r="K103" s="745">
        <v>37.790000915527344</v>
      </c>
      <c r="L103" s="745">
        <v>38.640998840332031</v>
      </c>
      <c r="M103" s="745">
        <v>23.503000259399414</v>
      </c>
      <c r="N103" s="745"/>
      <c r="O103" s="745"/>
      <c r="P103" s="745"/>
      <c r="Q103" s="745"/>
      <c r="R103" s="745"/>
      <c r="S103" s="745"/>
      <c r="T103" s="745"/>
      <c r="U103" s="745"/>
      <c r="V103" s="745"/>
      <c r="W103" s="745"/>
      <c r="X103" s="745"/>
      <c r="Y103" s="745"/>
      <c r="Z103" s="745"/>
      <c r="AA103" s="745"/>
    </row>
    <row r="104" spans="1:27" x14ac:dyDescent="0.2">
      <c r="A104" s="716" t="s">
        <v>1427</v>
      </c>
      <c r="B104" s="532" t="s">
        <v>1783</v>
      </c>
      <c r="C104" s="749" t="s">
        <v>83</v>
      </c>
      <c r="D104" s="745">
        <v>0.41499999165534973</v>
      </c>
      <c r="E104" s="745">
        <v>7.2999998927116394E-2</v>
      </c>
      <c r="F104" s="745">
        <v>5.7999998331069946E-2</v>
      </c>
      <c r="G104" s="745">
        <v>5.4000001400709152E-2</v>
      </c>
      <c r="H104" s="745">
        <v>5.4000001400709152E-2</v>
      </c>
      <c r="I104" s="745">
        <v>6.8000003695487976E-2</v>
      </c>
      <c r="J104" s="745">
        <v>6.8000003695487976E-2</v>
      </c>
      <c r="K104" s="745">
        <v>6.8000003695487976E-2</v>
      </c>
      <c r="L104" s="745">
        <v>1.4000000432133675E-2</v>
      </c>
      <c r="M104" s="745">
        <v>0.20999999344348907</v>
      </c>
      <c r="N104" s="745"/>
      <c r="O104" s="745"/>
      <c r="P104" s="745"/>
      <c r="Q104" s="745"/>
      <c r="R104" s="745"/>
      <c r="S104" s="745"/>
      <c r="T104" s="745"/>
      <c r="U104" s="745"/>
      <c r="V104" s="745"/>
      <c r="W104" s="745"/>
      <c r="X104" s="745"/>
      <c r="Y104" s="745"/>
      <c r="Z104" s="745"/>
      <c r="AA104" s="745"/>
    </row>
    <row r="105" spans="1:27" x14ac:dyDescent="0.2">
      <c r="A105" s="716" t="s">
        <v>1427</v>
      </c>
      <c r="B105" s="532" t="s">
        <v>1784</v>
      </c>
      <c r="C105" s="749" t="s">
        <v>1785</v>
      </c>
      <c r="D105" s="745">
        <v>0</v>
      </c>
      <c r="E105" s="745">
        <v>0</v>
      </c>
      <c r="F105" s="745">
        <v>0</v>
      </c>
      <c r="G105" s="745">
        <v>4.0000001899898052E-3</v>
      </c>
      <c r="H105" s="745">
        <v>4.0000001899898052E-3</v>
      </c>
      <c r="I105" s="745">
        <v>0</v>
      </c>
      <c r="J105" s="745">
        <v>0</v>
      </c>
      <c r="K105" s="745">
        <v>0</v>
      </c>
      <c r="L105" s="745">
        <v>0</v>
      </c>
      <c r="M105" s="745">
        <v>0</v>
      </c>
      <c r="N105" s="745"/>
      <c r="O105" s="745"/>
      <c r="P105" s="745"/>
      <c r="Q105" s="745"/>
      <c r="R105" s="745"/>
      <c r="S105" s="745"/>
      <c r="T105" s="745"/>
      <c r="U105" s="745"/>
      <c r="V105" s="745"/>
      <c r="W105" s="745"/>
      <c r="X105" s="745"/>
      <c r="Y105" s="745"/>
      <c r="Z105" s="745"/>
      <c r="AA105" s="745"/>
    </row>
    <row r="106" spans="1:27" x14ac:dyDescent="0.2">
      <c r="A106" s="716" t="s">
        <v>1427</v>
      </c>
      <c r="B106" s="532" t="s">
        <v>298</v>
      </c>
      <c r="C106" s="611" t="s">
        <v>1786</v>
      </c>
      <c r="D106" s="745">
        <v>53.334724426269531</v>
      </c>
      <c r="E106" s="745">
        <v>52.291744232177734</v>
      </c>
      <c r="F106" s="745">
        <v>48.645633697509766</v>
      </c>
      <c r="G106" s="745">
        <v>51.508758544921875</v>
      </c>
      <c r="H106" s="745">
        <v>51.437175750732422</v>
      </c>
      <c r="I106" s="745">
        <v>49.332015991210938</v>
      </c>
      <c r="J106" s="745">
        <v>50.004592895507813</v>
      </c>
      <c r="K106" s="745">
        <v>55.538272857666016</v>
      </c>
      <c r="L106" s="745">
        <v>58.715541839599609</v>
      </c>
      <c r="M106" s="745">
        <v>57.988132476806641</v>
      </c>
      <c r="N106" s="745"/>
      <c r="O106" s="745"/>
      <c r="P106" s="745"/>
      <c r="Q106" s="745"/>
      <c r="R106" s="745"/>
      <c r="S106" s="745"/>
      <c r="T106" s="745"/>
      <c r="U106" s="745"/>
      <c r="V106" s="745"/>
      <c r="W106" s="745"/>
      <c r="X106" s="745"/>
      <c r="Y106" s="745"/>
      <c r="Z106" s="745"/>
      <c r="AA106" s="745"/>
    </row>
    <row r="107" spans="1:27" x14ac:dyDescent="0.2">
      <c r="A107" s="716" t="s">
        <v>1427</v>
      </c>
      <c r="B107" s="532" t="s">
        <v>1787</v>
      </c>
      <c r="C107" s="738" t="s">
        <v>1788</v>
      </c>
      <c r="D107" s="745">
        <v>0</v>
      </c>
      <c r="E107" s="745">
        <v>0</v>
      </c>
      <c r="F107" s="745">
        <v>1.9999999552965164E-2</v>
      </c>
      <c r="G107" s="745">
        <v>7.0000002160668373E-3</v>
      </c>
      <c r="H107" s="745">
        <v>0</v>
      </c>
      <c r="I107" s="745">
        <v>0</v>
      </c>
      <c r="J107" s="745">
        <v>0</v>
      </c>
      <c r="K107" s="745">
        <v>0</v>
      </c>
      <c r="L107" s="745">
        <v>0</v>
      </c>
      <c r="M107" s="745">
        <v>0</v>
      </c>
      <c r="N107" s="745"/>
      <c r="O107" s="745"/>
      <c r="P107" s="745"/>
      <c r="Q107" s="745"/>
      <c r="R107" s="745"/>
      <c r="S107" s="745"/>
      <c r="T107" s="745"/>
      <c r="U107" s="745"/>
      <c r="V107" s="745"/>
      <c r="W107" s="745"/>
      <c r="X107" s="745"/>
      <c r="Y107" s="745"/>
      <c r="Z107" s="745"/>
      <c r="AA107" s="745"/>
    </row>
    <row r="108" spans="1:27" x14ac:dyDescent="0.2">
      <c r="A108" s="716" t="s">
        <v>1427</v>
      </c>
      <c r="B108" s="532" t="s">
        <v>1789</v>
      </c>
      <c r="C108" s="738" t="s">
        <v>505</v>
      </c>
      <c r="D108" s="745">
        <v>53.334724426269531</v>
      </c>
      <c r="E108" s="745">
        <v>52.291744232177734</v>
      </c>
      <c r="F108" s="745">
        <v>48.625633239746094</v>
      </c>
      <c r="G108" s="745">
        <v>51.501758575439453</v>
      </c>
      <c r="H108" s="745">
        <v>51.437175750732422</v>
      </c>
      <c r="I108" s="745">
        <v>49.332015991210938</v>
      </c>
      <c r="J108" s="745">
        <v>50.004592895507813</v>
      </c>
      <c r="K108" s="745">
        <v>55.538272857666016</v>
      </c>
      <c r="L108" s="745">
        <v>58.715541839599609</v>
      </c>
      <c r="M108" s="745">
        <v>57.988132476806641</v>
      </c>
      <c r="N108" s="745"/>
      <c r="O108" s="745"/>
      <c r="P108" s="745"/>
      <c r="Q108" s="745"/>
      <c r="R108" s="745"/>
      <c r="S108" s="745"/>
      <c r="T108" s="745"/>
      <c r="U108" s="745"/>
      <c r="V108" s="745"/>
      <c r="W108" s="745"/>
      <c r="X108" s="745"/>
      <c r="Y108" s="745"/>
      <c r="Z108" s="745"/>
      <c r="AA108" s="745"/>
    </row>
    <row r="109" spans="1:27" x14ac:dyDescent="0.2">
      <c r="A109" s="716" t="s">
        <v>1427</v>
      </c>
      <c r="B109" s="532" t="s">
        <v>1790</v>
      </c>
      <c r="C109" s="749" t="s">
        <v>1791</v>
      </c>
      <c r="D109" s="745">
        <v>0</v>
      </c>
      <c r="E109" s="745">
        <v>6.5999999642372131E-2</v>
      </c>
      <c r="F109" s="745">
        <v>4.6999998390674591E-2</v>
      </c>
      <c r="G109" s="745">
        <v>0</v>
      </c>
      <c r="H109" s="745">
        <v>0</v>
      </c>
      <c r="I109" s="745">
        <v>0</v>
      </c>
      <c r="J109" s="745">
        <v>0</v>
      </c>
      <c r="K109" s="745">
        <v>0</v>
      </c>
      <c r="L109" s="745">
        <v>0</v>
      </c>
      <c r="M109" s="745">
        <v>0</v>
      </c>
      <c r="N109" s="745"/>
      <c r="O109" s="745"/>
      <c r="P109" s="745"/>
      <c r="Q109" s="745"/>
      <c r="R109" s="745"/>
      <c r="S109" s="745"/>
      <c r="T109" s="745"/>
      <c r="U109" s="745"/>
      <c r="V109" s="745"/>
      <c r="W109" s="745"/>
      <c r="X109" s="745"/>
      <c r="Y109" s="745"/>
      <c r="Z109" s="745"/>
      <c r="AA109" s="745"/>
    </row>
    <row r="110" spans="1:27" x14ac:dyDescent="0.2">
      <c r="A110" s="716" t="s">
        <v>1427</v>
      </c>
      <c r="B110" s="532" t="s">
        <v>1792</v>
      </c>
      <c r="C110" s="750" t="s">
        <v>1793</v>
      </c>
      <c r="D110" s="745">
        <v>3.9890000820159912</v>
      </c>
      <c r="E110" s="745">
        <v>7.8350000381469727</v>
      </c>
      <c r="F110" s="745">
        <v>2.8870000839233398</v>
      </c>
      <c r="G110" s="745">
        <v>2.6909999847412109</v>
      </c>
      <c r="H110" s="745">
        <v>2.8199999332427979</v>
      </c>
      <c r="I110" s="745">
        <v>1.1809999942779541</v>
      </c>
      <c r="J110" s="745">
        <v>1.1759999990463257</v>
      </c>
      <c r="K110" s="745">
        <v>6.4600000381469727</v>
      </c>
      <c r="L110" s="745">
        <v>8.4329996109008789</v>
      </c>
      <c r="M110" s="745">
        <v>5.4109997749328613</v>
      </c>
      <c r="N110" s="745"/>
      <c r="O110" s="745"/>
      <c r="P110" s="745"/>
      <c r="Q110" s="745"/>
      <c r="R110" s="745"/>
      <c r="S110" s="745"/>
      <c r="T110" s="745"/>
      <c r="U110" s="745"/>
      <c r="V110" s="745"/>
      <c r="W110" s="745"/>
      <c r="X110" s="745"/>
      <c r="Y110" s="745"/>
      <c r="Z110" s="745"/>
      <c r="AA110" s="745"/>
    </row>
    <row r="111" spans="1:27" x14ac:dyDescent="0.2">
      <c r="A111" s="716" t="s">
        <v>1427</v>
      </c>
      <c r="B111" s="532" t="s">
        <v>1794</v>
      </c>
      <c r="C111" s="751" t="s">
        <v>515</v>
      </c>
      <c r="D111" s="745">
        <v>22.919000625610352</v>
      </c>
      <c r="E111" s="745">
        <v>20.030000686645508</v>
      </c>
      <c r="F111" s="745">
        <v>24.186000823974609</v>
      </c>
      <c r="G111" s="745">
        <v>27.381000518798828</v>
      </c>
      <c r="H111" s="745">
        <v>29.229999542236328</v>
      </c>
      <c r="I111" s="745">
        <v>29.832000732421875</v>
      </c>
      <c r="J111" s="745">
        <v>30.618000030517578</v>
      </c>
      <c r="K111" s="745">
        <v>29.826000213623047</v>
      </c>
      <c r="L111" s="745">
        <v>28.089000701904297</v>
      </c>
      <c r="M111" s="745">
        <v>28.242000579833984</v>
      </c>
      <c r="N111" s="745"/>
      <c r="O111" s="745"/>
      <c r="P111" s="745"/>
      <c r="Q111" s="745"/>
      <c r="R111" s="745"/>
      <c r="S111" s="745"/>
      <c r="T111" s="745"/>
      <c r="U111" s="745"/>
      <c r="V111" s="745"/>
      <c r="W111" s="745"/>
      <c r="X111" s="745"/>
      <c r="Y111" s="745"/>
      <c r="Z111" s="745"/>
      <c r="AA111" s="745"/>
    </row>
    <row r="112" spans="1:27" ht="25.5" x14ac:dyDescent="0.2">
      <c r="A112" s="716" t="s">
        <v>1427</v>
      </c>
      <c r="B112" s="532" t="s">
        <v>1795</v>
      </c>
      <c r="C112" s="751" t="s">
        <v>1796</v>
      </c>
      <c r="D112" s="745">
        <v>26.426723480224609</v>
      </c>
      <c r="E112" s="745">
        <v>24.360746383666992</v>
      </c>
      <c r="F112" s="745">
        <v>21.505634307861328</v>
      </c>
      <c r="G112" s="745">
        <v>21.429758071899414</v>
      </c>
      <c r="H112" s="745">
        <v>19.387174606323242</v>
      </c>
      <c r="I112" s="745">
        <v>18.31901741027832</v>
      </c>
      <c r="J112" s="745">
        <v>18.210594177246094</v>
      </c>
      <c r="K112" s="745">
        <v>19.252273559570313</v>
      </c>
      <c r="L112" s="745">
        <v>22.193540573120117</v>
      </c>
      <c r="M112" s="745">
        <v>24.33513069152832</v>
      </c>
      <c r="N112" s="745"/>
      <c r="O112" s="745"/>
      <c r="P112" s="745"/>
      <c r="Q112" s="745"/>
      <c r="R112" s="745"/>
      <c r="S112" s="745"/>
      <c r="T112" s="745"/>
      <c r="U112" s="745"/>
      <c r="V112" s="745"/>
      <c r="W112" s="745"/>
      <c r="X112" s="745"/>
      <c r="Y112" s="745"/>
      <c r="Z112" s="745"/>
      <c r="AA112" s="745"/>
    </row>
    <row r="113" spans="1:27" ht="15" customHeight="1" x14ac:dyDescent="0.2">
      <c r="A113" s="716" t="s">
        <v>1427</v>
      </c>
      <c r="B113" s="735">
        <v>3</v>
      </c>
      <c r="C113" s="153" t="s">
        <v>1797</v>
      </c>
      <c r="D113" s="745">
        <v>84.395652770996094</v>
      </c>
      <c r="E113" s="745">
        <v>94.776786804199219</v>
      </c>
      <c r="F113" s="745">
        <v>115.33861541748047</v>
      </c>
      <c r="G113" s="745">
        <v>124.65200042724609</v>
      </c>
      <c r="H113" s="745">
        <v>153.53399658203125</v>
      </c>
      <c r="I113" s="745">
        <v>201.17300415039063</v>
      </c>
      <c r="J113" s="745">
        <v>231.34300231933594</v>
      </c>
      <c r="K113" s="745">
        <v>232.66299438476563</v>
      </c>
      <c r="L113" s="745">
        <v>237.12600708007813</v>
      </c>
      <c r="M113" s="745">
        <v>230.29400634765625</v>
      </c>
      <c r="N113" s="745"/>
      <c r="O113" s="745"/>
      <c r="P113" s="745"/>
      <c r="Q113" s="745"/>
      <c r="R113" s="745"/>
      <c r="S113" s="745"/>
      <c r="T113" s="745"/>
      <c r="U113" s="745"/>
      <c r="V113" s="745"/>
      <c r="W113" s="745"/>
      <c r="X113" s="745"/>
      <c r="Y113" s="745"/>
      <c r="Z113" s="745"/>
      <c r="AA113" s="745"/>
    </row>
    <row r="114" spans="1:27" x14ac:dyDescent="0.2">
      <c r="A114" s="716" t="s">
        <v>1427</v>
      </c>
      <c r="B114" s="532" t="s">
        <v>66</v>
      </c>
      <c r="C114" s="737" t="s">
        <v>1798</v>
      </c>
      <c r="D114" s="745">
        <v>30.746000289916992</v>
      </c>
      <c r="E114" s="745">
        <v>36.969001770019531</v>
      </c>
      <c r="F114" s="745">
        <v>54.541000366210938</v>
      </c>
      <c r="G114" s="745">
        <v>62.761001586914063</v>
      </c>
      <c r="H114" s="745">
        <v>69.305000305175781</v>
      </c>
      <c r="I114" s="745">
        <v>88.643997192382813</v>
      </c>
      <c r="J114" s="745">
        <v>100.99700164794922</v>
      </c>
      <c r="K114" s="745">
        <v>92.30999755859375</v>
      </c>
      <c r="L114" s="745">
        <v>90.255996704101563</v>
      </c>
      <c r="M114" s="745">
        <v>99.375</v>
      </c>
      <c r="N114" s="745"/>
      <c r="O114" s="745"/>
      <c r="P114" s="745"/>
      <c r="Q114" s="745"/>
      <c r="R114" s="745"/>
      <c r="S114" s="745"/>
      <c r="T114" s="745"/>
      <c r="U114" s="745"/>
      <c r="V114" s="745"/>
      <c r="W114" s="745"/>
      <c r="X114" s="745"/>
      <c r="Y114" s="745"/>
      <c r="Z114" s="745"/>
      <c r="AA114" s="745"/>
    </row>
    <row r="115" spans="1:27" x14ac:dyDescent="0.2">
      <c r="A115" s="716" t="s">
        <v>1427</v>
      </c>
      <c r="B115" s="532" t="s">
        <v>1799</v>
      </c>
      <c r="C115" s="738" t="s">
        <v>1800</v>
      </c>
      <c r="D115" s="745">
        <v>5.7999998331069946E-2</v>
      </c>
      <c r="E115" s="745">
        <v>4.6999998390674591E-2</v>
      </c>
      <c r="F115" s="745">
        <v>6.1999998986721039E-2</v>
      </c>
      <c r="G115" s="745">
        <v>4.1319999694824219</v>
      </c>
      <c r="H115" s="745">
        <v>5.9580001831054688</v>
      </c>
      <c r="I115" s="745">
        <v>8.3369998931884766</v>
      </c>
      <c r="J115" s="745">
        <v>7.8769998550415039</v>
      </c>
      <c r="K115" s="745">
        <v>6.8070001602172852</v>
      </c>
      <c r="L115" s="745">
        <v>4.995999813079834</v>
      </c>
      <c r="M115" s="745">
        <v>3.9130001068115234</v>
      </c>
      <c r="N115" s="745"/>
      <c r="O115" s="745"/>
      <c r="P115" s="745"/>
      <c r="Q115" s="745"/>
      <c r="R115" s="745"/>
      <c r="S115" s="745"/>
      <c r="T115" s="745"/>
      <c r="U115" s="745"/>
      <c r="V115" s="745"/>
      <c r="W115" s="745"/>
      <c r="X115" s="745"/>
      <c r="Y115" s="745"/>
      <c r="Z115" s="745"/>
      <c r="AA115" s="745"/>
    </row>
    <row r="116" spans="1:27" x14ac:dyDescent="0.2">
      <c r="A116" s="716" t="s">
        <v>1427</v>
      </c>
      <c r="B116" s="532" t="s">
        <v>1801</v>
      </c>
      <c r="C116" s="738" t="s">
        <v>584</v>
      </c>
      <c r="D116" s="745">
        <v>0.4699999988079071</v>
      </c>
      <c r="E116" s="745">
        <v>0.55299997329711914</v>
      </c>
      <c r="F116" s="745">
        <v>2.7049999237060547</v>
      </c>
      <c r="G116" s="745">
        <v>5.1669998168945313</v>
      </c>
      <c r="H116" s="745">
        <v>3.6589999198913574</v>
      </c>
      <c r="I116" s="745">
        <v>4.1630001068115234</v>
      </c>
      <c r="J116" s="745">
        <v>4.5310001373291016</v>
      </c>
      <c r="K116" s="745">
        <v>3.0160000324249268</v>
      </c>
      <c r="L116" s="745">
        <v>4.6739997863769531</v>
      </c>
      <c r="M116" s="745">
        <v>4.7140002250671387</v>
      </c>
      <c r="N116" s="745"/>
      <c r="O116" s="745"/>
      <c r="P116" s="745"/>
      <c r="Q116" s="745"/>
      <c r="R116" s="745"/>
      <c r="S116" s="745"/>
      <c r="T116" s="745"/>
      <c r="U116" s="745"/>
      <c r="V116" s="745"/>
      <c r="W116" s="745"/>
      <c r="X116" s="745"/>
      <c r="Y116" s="745"/>
      <c r="Z116" s="745"/>
      <c r="AA116" s="745"/>
    </row>
    <row r="117" spans="1:27" x14ac:dyDescent="0.2">
      <c r="A117" s="716" t="s">
        <v>1427</v>
      </c>
      <c r="B117" s="532" t="s">
        <v>1802</v>
      </c>
      <c r="C117" s="738" t="s">
        <v>1803</v>
      </c>
      <c r="D117" s="745">
        <v>1.534000039100647</v>
      </c>
      <c r="E117" s="745">
        <v>1.218000054359436</v>
      </c>
      <c r="F117" s="745">
        <v>1.0440000295639038</v>
      </c>
      <c r="G117" s="745">
        <v>0.43500000238418579</v>
      </c>
      <c r="H117" s="745">
        <v>1.0279999971389771</v>
      </c>
      <c r="I117" s="745">
        <v>0</v>
      </c>
      <c r="J117" s="745">
        <v>0</v>
      </c>
      <c r="K117" s="745">
        <v>0</v>
      </c>
      <c r="L117" s="745">
        <v>0</v>
      </c>
      <c r="M117" s="745">
        <v>0</v>
      </c>
      <c r="N117" s="745"/>
      <c r="O117" s="745"/>
      <c r="P117" s="745"/>
      <c r="Q117" s="745"/>
      <c r="R117" s="745"/>
      <c r="S117" s="745"/>
      <c r="T117" s="745"/>
      <c r="U117" s="745"/>
      <c r="V117" s="745"/>
      <c r="W117" s="745"/>
      <c r="X117" s="745"/>
      <c r="Y117" s="745"/>
      <c r="Z117" s="745"/>
      <c r="AA117" s="745"/>
    </row>
    <row r="118" spans="1:27" x14ac:dyDescent="0.2">
      <c r="A118" s="716" t="s">
        <v>1427</v>
      </c>
      <c r="B118" s="532" t="s">
        <v>1804</v>
      </c>
      <c r="C118" s="738" t="s">
        <v>505</v>
      </c>
      <c r="D118" s="745">
        <v>28.684000015258789</v>
      </c>
      <c r="E118" s="745">
        <v>35.1510009765625</v>
      </c>
      <c r="F118" s="745">
        <v>50.729999542236328</v>
      </c>
      <c r="G118" s="745">
        <v>53.027000427246094</v>
      </c>
      <c r="H118" s="745">
        <v>58.659999847412109</v>
      </c>
      <c r="I118" s="745">
        <v>76.143997192382813</v>
      </c>
      <c r="J118" s="745">
        <v>88.588996887207031</v>
      </c>
      <c r="K118" s="745">
        <v>82.48699951171875</v>
      </c>
      <c r="L118" s="745">
        <v>80.225997924804688</v>
      </c>
      <c r="M118" s="745">
        <v>90.748001098632813</v>
      </c>
      <c r="N118" s="745"/>
      <c r="O118" s="745"/>
      <c r="P118" s="745"/>
      <c r="Q118" s="745"/>
      <c r="R118" s="745"/>
      <c r="S118" s="745"/>
      <c r="T118" s="745"/>
      <c r="U118" s="745"/>
      <c r="V118" s="745"/>
      <c r="W118" s="745"/>
      <c r="X118" s="745"/>
      <c r="Y118" s="745"/>
      <c r="Z118" s="745"/>
      <c r="AA118" s="745"/>
    </row>
    <row r="119" spans="1:27" x14ac:dyDescent="0.2">
      <c r="A119" s="716" t="s">
        <v>1427</v>
      </c>
      <c r="B119" s="532" t="s">
        <v>1805</v>
      </c>
      <c r="C119" s="740" t="s">
        <v>514</v>
      </c>
      <c r="D119" s="745">
        <v>22.933000564575195</v>
      </c>
      <c r="E119" s="745">
        <v>28.531999588012695</v>
      </c>
      <c r="F119" s="745">
        <v>42.2760009765625</v>
      </c>
      <c r="G119" s="745">
        <v>39.757999420166016</v>
      </c>
      <c r="H119" s="745">
        <v>44.275001525878906</v>
      </c>
      <c r="I119" s="745">
        <v>60.189998626708984</v>
      </c>
      <c r="J119" s="745">
        <v>69.807998657226563</v>
      </c>
      <c r="K119" s="745">
        <v>63.115001678466797</v>
      </c>
      <c r="L119" s="745">
        <v>62.919998168945313</v>
      </c>
      <c r="M119" s="745">
        <v>71.906997680664063</v>
      </c>
      <c r="N119" s="745"/>
      <c r="O119" s="745"/>
      <c r="P119" s="745"/>
      <c r="Q119" s="745"/>
      <c r="R119" s="745"/>
      <c r="S119" s="745"/>
      <c r="T119" s="745"/>
      <c r="U119" s="745"/>
      <c r="V119" s="745"/>
      <c r="W119" s="745"/>
      <c r="X119" s="745"/>
      <c r="Y119" s="745"/>
      <c r="Z119" s="745"/>
      <c r="AA119" s="745"/>
    </row>
    <row r="120" spans="1:27" x14ac:dyDescent="0.2">
      <c r="A120" s="716" t="s">
        <v>1427</v>
      </c>
      <c r="B120" s="532" t="s">
        <v>1806</v>
      </c>
      <c r="C120" s="740" t="s">
        <v>515</v>
      </c>
      <c r="D120" s="745">
        <v>5.750999927520752</v>
      </c>
      <c r="E120" s="745">
        <v>6.6189999580383301</v>
      </c>
      <c r="F120" s="745">
        <v>8.4540004730224609</v>
      </c>
      <c r="G120" s="745">
        <v>10.199000358581543</v>
      </c>
      <c r="H120" s="745">
        <v>11.456000328063965</v>
      </c>
      <c r="I120" s="745">
        <v>13.480999946594238</v>
      </c>
      <c r="J120" s="745">
        <v>16.166000366210938</v>
      </c>
      <c r="K120" s="745">
        <v>17.645000457763672</v>
      </c>
      <c r="L120" s="745">
        <v>15.548000335693359</v>
      </c>
      <c r="M120" s="745">
        <v>17.646999359130859</v>
      </c>
      <c r="N120" s="745"/>
      <c r="O120" s="745"/>
      <c r="P120" s="745"/>
      <c r="Q120" s="745"/>
      <c r="R120" s="745"/>
      <c r="S120" s="745"/>
      <c r="T120" s="745"/>
      <c r="U120" s="745"/>
      <c r="V120" s="745"/>
      <c r="W120" s="745"/>
      <c r="X120" s="745"/>
      <c r="Y120" s="745"/>
      <c r="Z120" s="745"/>
      <c r="AA120" s="745"/>
    </row>
    <row r="121" spans="1:27" x14ac:dyDescent="0.2">
      <c r="A121" s="716" t="s">
        <v>1427</v>
      </c>
      <c r="B121" s="532" t="s">
        <v>1807</v>
      </c>
      <c r="C121" s="740" t="s">
        <v>1808</v>
      </c>
      <c r="D121" s="745">
        <v>0</v>
      </c>
      <c r="E121" s="745">
        <v>0</v>
      </c>
      <c r="F121" s="745">
        <v>0</v>
      </c>
      <c r="G121" s="745">
        <v>3.0699999332427979</v>
      </c>
      <c r="H121" s="745">
        <v>2.9289999008178711</v>
      </c>
      <c r="I121" s="745">
        <v>2.4730000495910645</v>
      </c>
      <c r="J121" s="745">
        <v>2.6150000095367432</v>
      </c>
      <c r="K121" s="745">
        <v>1.7269999980926514</v>
      </c>
      <c r="L121" s="745">
        <v>1.7580000162124634</v>
      </c>
      <c r="M121" s="745">
        <v>1.1940000057220459</v>
      </c>
      <c r="N121" s="745"/>
      <c r="O121" s="745"/>
      <c r="P121" s="745"/>
      <c r="Q121" s="745"/>
      <c r="R121" s="745"/>
      <c r="S121" s="745"/>
      <c r="T121" s="745"/>
      <c r="U121" s="745"/>
      <c r="V121" s="745"/>
      <c r="W121" s="745"/>
      <c r="X121" s="745"/>
      <c r="Y121" s="745"/>
      <c r="Z121" s="745"/>
      <c r="AA121" s="745"/>
    </row>
    <row r="122" spans="1:27" x14ac:dyDescent="0.2">
      <c r="A122" s="716" t="s">
        <v>1427</v>
      </c>
      <c r="B122" s="532" t="s">
        <v>1809</v>
      </c>
      <c r="C122" s="738" t="s">
        <v>509</v>
      </c>
      <c r="D122" s="745">
        <v>0</v>
      </c>
      <c r="E122" s="745">
        <v>0</v>
      </c>
      <c r="F122" s="745">
        <v>0</v>
      </c>
      <c r="G122" s="745">
        <v>0</v>
      </c>
      <c r="H122" s="745">
        <v>0</v>
      </c>
      <c r="I122" s="745">
        <v>0</v>
      </c>
      <c r="J122" s="745">
        <v>0</v>
      </c>
      <c r="K122" s="745">
        <v>0</v>
      </c>
      <c r="L122" s="745">
        <v>0.36000001430511475</v>
      </c>
      <c r="M122" s="745">
        <v>0</v>
      </c>
      <c r="N122" s="745"/>
      <c r="O122" s="745"/>
      <c r="P122" s="745"/>
      <c r="Q122" s="745"/>
      <c r="R122" s="745"/>
      <c r="S122" s="745"/>
      <c r="T122" s="745"/>
      <c r="U122" s="745"/>
      <c r="V122" s="745"/>
      <c r="W122" s="745"/>
      <c r="X122" s="745"/>
      <c r="Y122" s="745"/>
      <c r="Z122" s="745"/>
      <c r="AA122" s="745"/>
    </row>
    <row r="123" spans="1:27" x14ac:dyDescent="0.2">
      <c r="A123" s="716" t="s">
        <v>1427</v>
      </c>
      <c r="B123" s="532" t="s">
        <v>67</v>
      </c>
      <c r="C123" s="611" t="s">
        <v>1810</v>
      </c>
      <c r="D123" s="745">
        <v>53.649654388427734</v>
      </c>
      <c r="E123" s="745">
        <v>57.807785034179688</v>
      </c>
      <c r="F123" s="745">
        <v>60.797618865966797</v>
      </c>
      <c r="G123" s="745">
        <v>61.890998840332031</v>
      </c>
      <c r="H123" s="745">
        <v>84.228996276855469</v>
      </c>
      <c r="I123" s="745">
        <v>112.52899932861328</v>
      </c>
      <c r="J123" s="745">
        <v>130.34599304199219</v>
      </c>
      <c r="K123" s="745">
        <v>140.35299682617188</v>
      </c>
      <c r="L123" s="745">
        <v>146.8699951171875</v>
      </c>
      <c r="M123" s="745">
        <v>130.91900634765625</v>
      </c>
      <c r="N123" s="745"/>
      <c r="O123" s="745"/>
      <c r="P123" s="745"/>
      <c r="Q123" s="745"/>
      <c r="R123" s="745"/>
      <c r="S123" s="745"/>
      <c r="T123" s="745"/>
      <c r="U123" s="745"/>
      <c r="V123" s="745"/>
      <c r="W123" s="745"/>
      <c r="X123" s="745"/>
      <c r="Y123" s="745"/>
      <c r="Z123" s="745"/>
      <c r="AA123" s="745"/>
    </row>
    <row r="124" spans="1:27" x14ac:dyDescent="0.2">
      <c r="A124" s="716" t="s">
        <v>1427</v>
      </c>
      <c r="B124" s="532" t="s">
        <v>1811</v>
      </c>
      <c r="C124" s="738" t="s">
        <v>552</v>
      </c>
      <c r="D124" s="745">
        <v>39.254001617431641</v>
      </c>
      <c r="E124" s="745">
        <v>45.091999053955078</v>
      </c>
      <c r="F124" s="745">
        <v>49.270000457763672</v>
      </c>
      <c r="G124" s="745">
        <v>50.784000396728516</v>
      </c>
      <c r="H124" s="745">
        <v>73.1719970703125</v>
      </c>
      <c r="I124" s="745">
        <v>101.79499816894531</v>
      </c>
      <c r="J124" s="745">
        <v>119.11599731445313</v>
      </c>
      <c r="K124" s="745">
        <v>128.11099243164063</v>
      </c>
      <c r="L124" s="745">
        <v>120.88099670410156</v>
      </c>
      <c r="M124" s="745">
        <v>101.93900299072266</v>
      </c>
      <c r="N124" s="745"/>
      <c r="O124" s="745"/>
      <c r="P124" s="745"/>
      <c r="Q124" s="745"/>
      <c r="R124" s="745"/>
      <c r="S124" s="745"/>
      <c r="T124" s="745"/>
      <c r="U124" s="745"/>
      <c r="V124" s="745"/>
      <c r="W124" s="745"/>
      <c r="X124" s="745"/>
      <c r="Y124" s="745"/>
      <c r="Z124" s="745"/>
      <c r="AA124" s="745"/>
    </row>
    <row r="125" spans="1:27" x14ac:dyDescent="0.2">
      <c r="A125" s="716" t="s">
        <v>1427</v>
      </c>
      <c r="B125" s="532" t="s">
        <v>1812</v>
      </c>
      <c r="C125" s="749" t="s">
        <v>1800</v>
      </c>
      <c r="D125" s="745">
        <v>6.3000001013278961E-2</v>
      </c>
      <c r="E125" s="745">
        <v>4.3000001460313797E-2</v>
      </c>
      <c r="F125" s="745">
        <v>1.3000000268220901E-2</v>
      </c>
      <c r="G125" s="745">
        <v>4.3999999761581421E-2</v>
      </c>
      <c r="H125" s="745">
        <v>0.11699999868869781</v>
      </c>
      <c r="I125" s="745">
        <v>0.91500002145767212</v>
      </c>
      <c r="J125" s="745">
        <v>1.156000018119812</v>
      </c>
      <c r="K125" s="745">
        <v>1.2200000286102295</v>
      </c>
      <c r="L125" s="745">
        <v>1.4730000495910645</v>
      </c>
      <c r="M125" s="745">
        <v>1.8890000581741333</v>
      </c>
      <c r="N125" s="745"/>
      <c r="O125" s="745"/>
      <c r="P125" s="745"/>
      <c r="Q125" s="745"/>
      <c r="R125" s="745"/>
      <c r="S125" s="745"/>
      <c r="T125" s="745"/>
      <c r="U125" s="745"/>
      <c r="V125" s="745"/>
      <c r="W125" s="745"/>
      <c r="X125" s="745"/>
      <c r="Y125" s="745"/>
      <c r="Z125" s="745"/>
      <c r="AA125" s="745"/>
    </row>
    <row r="126" spans="1:27" x14ac:dyDescent="0.2">
      <c r="A126" s="716" t="s">
        <v>1427</v>
      </c>
      <c r="B126" s="532" t="s">
        <v>1813</v>
      </c>
      <c r="C126" s="749" t="s">
        <v>1814</v>
      </c>
      <c r="D126" s="745">
        <v>2.199999988079071E-2</v>
      </c>
      <c r="E126" s="745">
        <v>3.7999998778104782E-2</v>
      </c>
      <c r="F126" s="745">
        <v>0.25900000333786011</v>
      </c>
      <c r="G126" s="745">
        <v>1.7999999523162842</v>
      </c>
      <c r="H126" s="745">
        <v>8.7860002517700195</v>
      </c>
      <c r="I126" s="745">
        <v>20.992000579833984</v>
      </c>
      <c r="J126" s="745">
        <v>23.766000747680664</v>
      </c>
      <c r="K126" s="745">
        <v>25.020999908447266</v>
      </c>
      <c r="L126" s="745">
        <v>14.991999626159668</v>
      </c>
      <c r="M126" s="745">
        <v>16.093999862670898</v>
      </c>
      <c r="N126" s="745"/>
      <c r="O126" s="745"/>
      <c r="P126" s="745"/>
      <c r="Q126" s="745"/>
      <c r="R126" s="745"/>
      <c r="S126" s="745"/>
      <c r="T126" s="745"/>
      <c r="U126" s="745"/>
      <c r="V126" s="745"/>
      <c r="W126" s="745"/>
      <c r="X126" s="745"/>
      <c r="Y126" s="745"/>
      <c r="Z126" s="745"/>
      <c r="AA126" s="745"/>
    </row>
    <row r="127" spans="1:27" x14ac:dyDescent="0.2">
      <c r="A127" s="716" t="s">
        <v>1427</v>
      </c>
      <c r="B127" s="532" t="s">
        <v>1815</v>
      </c>
      <c r="C127" s="749" t="s">
        <v>1803</v>
      </c>
      <c r="D127" s="745">
        <v>0.17499999701976776</v>
      </c>
      <c r="E127" s="745">
        <v>0.12800000607967377</v>
      </c>
      <c r="F127" s="745">
        <v>0.2720000147819519</v>
      </c>
      <c r="G127" s="745">
        <v>0</v>
      </c>
      <c r="H127" s="745">
        <v>0.11599999666213989</v>
      </c>
      <c r="I127" s="745">
        <v>0.12399999797344208</v>
      </c>
      <c r="J127" s="745">
        <v>0.13099999725818634</v>
      </c>
      <c r="K127" s="745">
        <v>0.13899999856948853</v>
      </c>
      <c r="L127" s="745">
        <v>0.17399999499320984</v>
      </c>
      <c r="M127" s="745">
        <v>0.11299999803304672</v>
      </c>
      <c r="N127" s="745"/>
      <c r="O127" s="745"/>
      <c r="P127" s="745"/>
      <c r="Q127" s="745"/>
      <c r="R127" s="745"/>
      <c r="S127" s="745"/>
      <c r="T127" s="745"/>
      <c r="U127" s="745"/>
      <c r="V127" s="745"/>
      <c r="W127" s="745"/>
      <c r="X127" s="745"/>
      <c r="Y127" s="745"/>
      <c r="Z127" s="745"/>
      <c r="AA127" s="745"/>
    </row>
    <row r="128" spans="1:27" x14ac:dyDescent="0.2">
      <c r="A128" s="716" t="s">
        <v>1427</v>
      </c>
      <c r="B128" s="532" t="s">
        <v>1816</v>
      </c>
      <c r="C128" s="749" t="s">
        <v>505</v>
      </c>
      <c r="D128" s="745">
        <v>38.990001678466797</v>
      </c>
      <c r="E128" s="745">
        <v>44.879001617431641</v>
      </c>
      <c r="F128" s="745">
        <v>48.722000122070313</v>
      </c>
      <c r="G128" s="745">
        <v>48.936000823974609</v>
      </c>
      <c r="H128" s="745">
        <v>64.149002075195313</v>
      </c>
      <c r="I128" s="745">
        <v>79.763999938964844</v>
      </c>
      <c r="J128" s="745">
        <v>94.063003540039063</v>
      </c>
      <c r="K128" s="745">
        <v>101.73100280761719</v>
      </c>
      <c r="L128" s="745">
        <v>104.24199676513672</v>
      </c>
      <c r="M128" s="745">
        <v>83.842002868652344</v>
      </c>
      <c r="N128" s="745"/>
      <c r="O128" s="745"/>
      <c r="P128" s="745"/>
      <c r="Q128" s="745"/>
      <c r="R128" s="745"/>
      <c r="S128" s="745"/>
      <c r="T128" s="745"/>
      <c r="U128" s="745"/>
      <c r="V128" s="745"/>
      <c r="W128" s="745"/>
      <c r="X128" s="745"/>
      <c r="Y128" s="745"/>
      <c r="Z128" s="745"/>
      <c r="AA128" s="745"/>
    </row>
    <row r="129" spans="1:27" x14ac:dyDescent="0.2">
      <c r="A129" s="716" t="s">
        <v>1427</v>
      </c>
      <c r="B129" s="532" t="s">
        <v>1817</v>
      </c>
      <c r="C129" s="752" t="s">
        <v>514</v>
      </c>
      <c r="D129" s="745">
        <v>10.173999786376953</v>
      </c>
      <c r="E129" s="745">
        <v>13.350000381469727</v>
      </c>
      <c r="F129" s="745">
        <v>17.659999847412109</v>
      </c>
      <c r="G129" s="745">
        <v>16.739999771118164</v>
      </c>
      <c r="H129" s="745">
        <v>29.110000610351563</v>
      </c>
      <c r="I129" s="745">
        <v>30.757999420166016</v>
      </c>
      <c r="J129" s="745">
        <v>40.605998992919922</v>
      </c>
      <c r="K129" s="745">
        <v>45.366001129150391</v>
      </c>
      <c r="L129" s="745">
        <v>40.819000244140625</v>
      </c>
      <c r="M129" s="745">
        <v>25.702999114990234</v>
      </c>
      <c r="N129" s="745"/>
      <c r="O129" s="745"/>
      <c r="P129" s="745"/>
      <c r="Q129" s="745"/>
      <c r="R129" s="745"/>
      <c r="S129" s="745"/>
      <c r="T129" s="745"/>
      <c r="U129" s="745"/>
      <c r="V129" s="745"/>
      <c r="W129" s="745"/>
      <c r="X129" s="745"/>
      <c r="Y129" s="745"/>
      <c r="Z129" s="745"/>
      <c r="AA129" s="745"/>
    </row>
    <row r="130" spans="1:27" x14ac:dyDescent="0.2">
      <c r="A130" s="716" t="s">
        <v>1427</v>
      </c>
      <c r="B130" s="532" t="s">
        <v>1818</v>
      </c>
      <c r="C130" s="752" t="s">
        <v>515</v>
      </c>
      <c r="D130" s="745">
        <v>28.815999984741211</v>
      </c>
      <c r="E130" s="745">
        <v>31.528999328613281</v>
      </c>
      <c r="F130" s="745">
        <v>31.062000274658203</v>
      </c>
      <c r="G130" s="745">
        <v>32.193000793457031</v>
      </c>
      <c r="H130" s="745">
        <v>34.240001678466797</v>
      </c>
      <c r="I130" s="745">
        <v>46.687000274658203</v>
      </c>
      <c r="J130" s="745">
        <v>51.159000396728516</v>
      </c>
      <c r="K130" s="745">
        <v>53.053001403808594</v>
      </c>
      <c r="L130" s="745">
        <v>60.263999938964844</v>
      </c>
      <c r="M130" s="745">
        <v>54.918998718261719</v>
      </c>
      <c r="N130" s="745"/>
      <c r="O130" s="745"/>
      <c r="P130" s="745"/>
      <c r="Q130" s="745"/>
      <c r="R130" s="745"/>
      <c r="S130" s="745"/>
      <c r="T130" s="745"/>
      <c r="U130" s="745"/>
      <c r="V130" s="745"/>
      <c r="W130" s="745"/>
      <c r="X130" s="745"/>
      <c r="Y130" s="745"/>
      <c r="Z130" s="745"/>
      <c r="AA130" s="745"/>
    </row>
    <row r="131" spans="1:27" x14ac:dyDescent="0.2">
      <c r="A131" s="716" t="s">
        <v>1427</v>
      </c>
      <c r="B131" s="532" t="s">
        <v>1819</v>
      </c>
      <c r="C131" s="752" t="s">
        <v>1808</v>
      </c>
      <c r="D131" s="745">
        <v>0</v>
      </c>
      <c r="E131" s="745">
        <v>0</v>
      </c>
      <c r="F131" s="745">
        <v>0</v>
      </c>
      <c r="G131" s="745">
        <v>3.0000000260770321E-3</v>
      </c>
      <c r="H131" s="745">
        <v>0.79900002479553223</v>
      </c>
      <c r="I131" s="745">
        <v>2.3190000057220459</v>
      </c>
      <c r="J131" s="745">
        <v>2.2980000972747803</v>
      </c>
      <c r="K131" s="745">
        <v>3.312000036239624</v>
      </c>
      <c r="L131" s="745">
        <v>3.1589999198913574</v>
      </c>
      <c r="M131" s="745">
        <v>3.2200000286102295</v>
      </c>
      <c r="N131" s="745"/>
      <c r="O131" s="745"/>
      <c r="P131" s="745"/>
      <c r="Q131" s="745"/>
      <c r="R131" s="745"/>
      <c r="S131" s="745"/>
      <c r="T131" s="745"/>
      <c r="U131" s="745"/>
      <c r="V131" s="745"/>
      <c r="W131" s="745"/>
      <c r="X131" s="745"/>
      <c r="Y131" s="745"/>
      <c r="Z131" s="745"/>
      <c r="AA131" s="745"/>
    </row>
    <row r="132" spans="1:27" x14ac:dyDescent="0.2">
      <c r="A132" s="716" t="s">
        <v>1427</v>
      </c>
      <c r="B132" s="532" t="s">
        <v>1820</v>
      </c>
      <c r="C132" s="749" t="s">
        <v>509</v>
      </c>
      <c r="D132" s="745">
        <v>4.0000001899898052E-3</v>
      </c>
      <c r="E132" s="745">
        <v>4.0000001899898052E-3</v>
      </c>
      <c r="F132" s="745">
        <v>4.0000001899898052E-3</v>
      </c>
      <c r="G132" s="745">
        <v>4.0000001899898052E-3</v>
      </c>
      <c r="H132" s="745">
        <v>4.0000001899898052E-3</v>
      </c>
      <c r="I132" s="745">
        <v>0</v>
      </c>
      <c r="J132" s="745">
        <v>0</v>
      </c>
      <c r="K132" s="745">
        <v>0</v>
      </c>
      <c r="L132" s="745">
        <v>0</v>
      </c>
      <c r="M132" s="745">
        <v>1.0000000474974513E-3</v>
      </c>
      <c r="N132" s="745"/>
      <c r="O132" s="745"/>
      <c r="P132" s="745"/>
      <c r="Q132" s="745"/>
      <c r="R132" s="745"/>
      <c r="S132" s="745"/>
      <c r="T132" s="745"/>
      <c r="U132" s="745"/>
      <c r="V132" s="745"/>
      <c r="W132" s="745"/>
      <c r="X132" s="745"/>
      <c r="Y132" s="745"/>
      <c r="Z132" s="745"/>
      <c r="AA132" s="745"/>
    </row>
    <row r="133" spans="1:27" x14ac:dyDescent="0.2">
      <c r="A133" s="716" t="s">
        <v>1427</v>
      </c>
      <c r="B133" s="532" t="s">
        <v>1821</v>
      </c>
      <c r="C133" s="738" t="s">
        <v>1822</v>
      </c>
      <c r="D133" s="745">
        <v>14.395652770996094</v>
      </c>
      <c r="E133" s="745">
        <v>12.715785980224609</v>
      </c>
      <c r="F133" s="745">
        <v>11.527618408203125</v>
      </c>
      <c r="G133" s="745">
        <v>11.107000350952148</v>
      </c>
      <c r="H133" s="745">
        <v>11.057000160217285</v>
      </c>
      <c r="I133" s="745">
        <v>10.734000205993652</v>
      </c>
      <c r="J133" s="745">
        <v>11.229999542236328</v>
      </c>
      <c r="K133" s="745">
        <v>12.241999626159668</v>
      </c>
      <c r="L133" s="745">
        <v>25.98900032043457</v>
      </c>
      <c r="M133" s="745">
        <v>28.979999542236328</v>
      </c>
      <c r="N133" s="745"/>
      <c r="O133" s="745"/>
      <c r="P133" s="745"/>
      <c r="Q133" s="745"/>
      <c r="R133" s="745"/>
      <c r="S133" s="745"/>
      <c r="T133" s="745"/>
      <c r="U133" s="745"/>
      <c r="V133" s="745"/>
      <c r="W133" s="745"/>
      <c r="X133" s="745"/>
      <c r="Y133" s="745"/>
      <c r="Z133" s="745"/>
      <c r="AA133" s="745"/>
    </row>
    <row r="134" spans="1:27" x14ac:dyDescent="0.2">
      <c r="A134" s="716" t="s">
        <v>1427</v>
      </c>
      <c r="B134" s="532" t="s">
        <v>1823</v>
      </c>
      <c r="C134" s="749" t="s">
        <v>1800</v>
      </c>
      <c r="D134" s="745">
        <v>0.10400000214576721</v>
      </c>
      <c r="E134" s="745">
        <v>0</v>
      </c>
      <c r="F134" s="745">
        <v>0</v>
      </c>
      <c r="G134" s="745">
        <v>0</v>
      </c>
      <c r="H134" s="745">
        <v>0</v>
      </c>
      <c r="I134" s="745">
        <v>0</v>
      </c>
      <c r="J134" s="745">
        <v>0</v>
      </c>
      <c r="K134" s="745">
        <v>0</v>
      </c>
      <c r="L134" s="745">
        <v>0</v>
      </c>
      <c r="M134" s="745">
        <v>0</v>
      </c>
      <c r="N134" s="745"/>
      <c r="O134" s="745"/>
      <c r="P134" s="745"/>
      <c r="Q134" s="745"/>
      <c r="R134" s="745"/>
      <c r="S134" s="745"/>
      <c r="T134" s="745"/>
      <c r="U134" s="745"/>
      <c r="V134" s="745"/>
      <c r="W134" s="745"/>
      <c r="X134" s="745"/>
      <c r="Y134" s="745"/>
      <c r="Z134" s="745"/>
      <c r="AA134" s="745"/>
    </row>
    <row r="135" spans="1:27" x14ac:dyDescent="0.2">
      <c r="A135" s="716" t="s">
        <v>1427</v>
      </c>
      <c r="B135" s="532" t="s">
        <v>1824</v>
      </c>
      <c r="C135" s="749" t="s">
        <v>1788</v>
      </c>
      <c r="D135" s="745">
        <v>9.8999999463558197E-2</v>
      </c>
      <c r="E135" s="745">
        <v>0.10000000149011612</v>
      </c>
      <c r="F135" s="745">
        <v>0.10000000149011612</v>
      </c>
      <c r="G135" s="745">
        <v>0.10000000149011612</v>
      </c>
      <c r="H135" s="745">
        <v>0.10000000149011612</v>
      </c>
      <c r="I135" s="745">
        <v>8.6000002920627594E-2</v>
      </c>
      <c r="J135" s="745">
        <v>8.6000002920627594E-2</v>
      </c>
      <c r="K135" s="745">
        <v>8.6000002920627594E-2</v>
      </c>
      <c r="L135" s="745">
        <v>5.1529998779296875</v>
      </c>
      <c r="M135" s="745">
        <v>5.1380000114440918</v>
      </c>
      <c r="N135" s="745"/>
      <c r="O135" s="745"/>
      <c r="P135" s="745"/>
      <c r="Q135" s="745"/>
      <c r="R135" s="745"/>
      <c r="S135" s="745"/>
      <c r="T135" s="745"/>
      <c r="U135" s="745"/>
      <c r="V135" s="745"/>
      <c r="W135" s="745"/>
      <c r="X135" s="745"/>
      <c r="Y135" s="745"/>
      <c r="Z135" s="745"/>
      <c r="AA135" s="745"/>
    </row>
    <row r="136" spans="1:27" x14ac:dyDescent="0.2">
      <c r="A136" s="716" t="s">
        <v>1427</v>
      </c>
      <c r="B136" s="532" t="s">
        <v>1825</v>
      </c>
      <c r="C136" s="749" t="s">
        <v>505</v>
      </c>
      <c r="D136" s="745">
        <v>14.192652702331543</v>
      </c>
      <c r="E136" s="745">
        <v>12.615785598754883</v>
      </c>
      <c r="F136" s="745">
        <v>11.427618980407715</v>
      </c>
      <c r="G136" s="745">
        <v>11.006999969482422</v>
      </c>
      <c r="H136" s="745">
        <v>10.956999778747559</v>
      </c>
      <c r="I136" s="745">
        <v>10.64799976348877</v>
      </c>
      <c r="J136" s="745">
        <v>11.144000053405762</v>
      </c>
      <c r="K136" s="745">
        <v>12.156000137329102</v>
      </c>
      <c r="L136" s="745">
        <v>20.836000442504883</v>
      </c>
      <c r="M136" s="745">
        <v>23.841999053955078</v>
      </c>
      <c r="N136" s="745"/>
      <c r="O136" s="745"/>
      <c r="P136" s="745"/>
      <c r="Q136" s="745"/>
      <c r="R136" s="745"/>
      <c r="S136" s="745"/>
      <c r="T136" s="745"/>
      <c r="U136" s="745"/>
      <c r="V136" s="745"/>
      <c r="W136" s="745"/>
      <c r="X136" s="745"/>
      <c r="Y136" s="745"/>
      <c r="Z136" s="745"/>
      <c r="AA136" s="745"/>
    </row>
    <row r="137" spans="1:27" x14ac:dyDescent="0.2">
      <c r="A137" s="716" t="s">
        <v>1427</v>
      </c>
      <c r="B137" s="532" t="s">
        <v>1826</v>
      </c>
      <c r="C137" s="752" t="s">
        <v>514</v>
      </c>
      <c r="D137" s="745">
        <v>5.4175381660461426</v>
      </c>
      <c r="E137" s="745">
        <v>4.8156256675720215</v>
      </c>
      <c r="F137" s="745">
        <v>4.3620853424072266</v>
      </c>
      <c r="G137" s="745">
        <v>4.7950000762939453</v>
      </c>
      <c r="H137" s="745">
        <v>4.875999927520752</v>
      </c>
      <c r="I137" s="745">
        <v>4.9920001029968262</v>
      </c>
      <c r="J137" s="745">
        <v>5.064000129699707</v>
      </c>
      <c r="K137" s="745">
        <v>5.3039999008178711</v>
      </c>
      <c r="L137" s="745">
        <v>5.0859999656677246</v>
      </c>
      <c r="M137" s="745">
        <v>6.0110001564025879</v>
      </c>
      <c r="N137" s="745"/>
      <c r="O137" s="745"/>
      <c r="P137" s="745"/>
      <c r="Q137" s="745"/>
      <c r="R137" s="745"/>
      <c r="S137" s="745"/>
      <c r="T137" s="745"/>
      <c r="U137" s="745"/>
      <c r="V137" s="745"/>
      <c r="W137" s="745"/>
      <c r="X137" s="745"/>
      <c r="Y137" s="745"/>
      <c r="Z137" s="745"/>
      <c r="AA137" s="745"/>
    </row>
    <row r="138" spans="1:27" x14ac:dyDescent="0.2">
      <c r="A138" s="716" t="s">
        <v>1427</v>
      </c>
      <c r="B138" s="532" t="s">
        <v>1827</v>
      </c>
      <c r="C138" s="752" t="s">
        <v>515</v>
      </c>
      <c r="D138" s="745">
        <v>8.7751140594482422</v>
      </c>
      <c r="E138" s="745">
        <v>7.8001599311828613</v>
      </c>
      <c r="F138" s="745">
        <v>7.0655336380004883</v>
      </c>
      <c r="G138" s="745">
        <v>6.2119998931884766</v>
      </c>
      <c r="H138" s="745">
        <v>6.065000057220459</v>
      </c>
      <c r="I138" s="745">
        <v>5.6399998664855957</v>
      </c>
      <c r="J138" s="745">
        <v>6.064000129699707</v>
      </c>
      <c r="K138" s="745">
        <v>6.8359999656677246</v>
      </c>
      <c r="L138" s="745">
        <v>15.734000205993652</v>
      </c>
      <c r="M138" s="745">
        <v>17.815000534057617</v>
      </c>
      <c r="N138" s="745"/>
      <c r="O138" s="745"/>
      <c r="P138" s="745"/>
      <c r="Q138" s="745"/>
      <c r="R138" s="745"/>
      <c r="S138" s="745"/>
      <c r="T138" s="745"/>
      <c r="U138" s="745"/>
      <c r="V138" s="745"/>
      <c r="W138" s="745"/>
      <c r="X138" s="745"/>
      <c r="Y138" s="745"/>
      <c r="Z138" s="745"/>
      <c r="AA138" s="745"/>
    </row>
    <row r="139" spans="1:27" x14ac:dyDescent="0.2">
      <c r="A139" s="716" t="s">
        <v>1427</v>
      </c>
      <c r="B139" s="532" t="s">
        <v>1828</v>
      </c>
      <c r="C139" s="752" t="s">
        <v>1808</v>
      </c>
      <c r="D139" s="745">
        <v>0</v>
      </c>
      <c r="E139" s="745">
        <v>0</v>
      </c>
      <c r="F139" s="745">
        <v>0</v>
      </c>
      <c r="G139" s="745">
        <v>0</v>
      </c>
      <c r="H139" s="745">
        <v>1.6000000759959221E-2</v>
      </c>
      <c r="I139" s="745">
        <v>1.6000000759959221E-2</v>
      </c>
      <c r="J139" s="745">
        <v>1.6000000759959221E-2</v>
      </c>
      <c r="K139" s="745">
        <v>1.6000000759959221E-2</v>
      </c>
      <c r="L139" s="745">
        <v>1.6000000759959221E-2</v>
      </c>
      <c r="M139" s="745">
        <v>1.6000000759959221E-2</v>
      </c>
      <c r="N139" s="745"/>
      <c r="O139" s="745"/>
      <c r="P139" s="745"/>
      <c r="Q139" s="745"/>
      <c r="R139" s="745"/>
      <c r="S139" s="745"/>
      <c r="T139" s="745"/>
      <c r="U139" s="745"/>
      <c r="V139" s="745"/>
      <c r="W139" s="745"/>
      <c r="X139" s="745"/>
      <c r="Y139" s="745"/>
      <c r="Z139" s="745"/>
      <c r="AA139" s="745"/>
    </row>
    <row r="140" spans="1:27" x14ac:dyDescent="0.2">
      <c r="A140" s="716" t="s">
        <v>1427</v>
      </c>
      <c r="B140" s="532" t="s">
        <v>1829</v>
      </c>
      <c r="C140" s="738" t="s">
        <v>509</v>
      </c>
      <c r="D140" s="745">
        <v>0</v>
      </c>
      <c r="E140" s="745">
        <v>0</v>
      </c>
      <c r="F140" s="745">
        <v>0</v>
      </c>
      <c r="G140" s="745">
        <v>0</v>
      </c>
      <c r="H140" s="745">
        <v>0</v>
      </c>
      <c r="I140" s="745">
        <v>0</v>
      </c>
      <c r="J140" s="745">
        <v>0</v>
      </c>
      <c r="K140" s="745">
        <v>0</v>
      </c>
      <c r="L140" s="745">
        <v>0</v>
      </c>
      <c r="M140" s="745">
        <v>0</v>
      </c>
      <c r="N140" s="745"/>
      <c r="O140" s="745"/>
      <c r="P140" s="745"/>
      <c r="Q140" s="745"/>
      <c r="R140" s="745"/>
      <c r="S140" s="745"/>
      <c r="T140" s="745"/>
      <c r="U140" s="745"/>
      <c r="V140" s="745"/>
      <c r="W140" s="745"/>
      <c r="X140" s="745"/>
      <c r="Y140" s="745"/>
      <c r="Z140" s="745"/>
      <c r="AA140" s="745"/>
    </row>
    <row r="141" spans="1:27" ht="15" customHeight="1" x14ac:dyDescent="0.2">
      <c r="A141" s="716" t="s">
        <v>1427</v>
      </c>
      <c r="B141" s="735">
        <v>4</v>
      </c>
      <c r="C141" s="610" t="s">
        <v>1830</v>
      </c>
      <c r="D141" s="745">
        <v>2.5303473472595215</v>
      </c>
      <c r="E141" s="745">
        <v>2.2492144107818604</v>
      </c>
      <c r="F141" s="745">
        <v>2.0373811721801758</v>
      </c>
      <c r="G141" s="745">
        <v>1.5329999923706055</v>
      </c>
      <c r="H141" s="745">
        <v>1.5540000200271606</v>
      </c>
      <c r="I141" s="745">
        <v>1.5970000028610229</v>
      </c>
      <c r="J141" s="745">
        <v>2.5720000267028809</v>
      </c>
      <c r="K141" s="745">
        <v>2.6670000553131104</v>
      </c>
      <c r="L141" s="745">
        <v>2.5499999523162842</v>
      </c>
      <c r="M141" s="745">
        <v>2.4769999980926514</v>
      </c>
      <c r="N141" s="745"/>
      <c r="O141" s="745"/>
      <c r="P141" s="745"/>
      <c r="Q141" s="745"/>
      <c r="R141" s="745"/>
      <c r="S141" s="745"/>
      <c r="T141" s="745"/>
      <c r="U141" s="745"/>
      <c r="V141" s="745"/>
      <c r="W141" s="745"/>
      <c r="X141" s="745"/>
      <c r="Y141" s="745"/>
      <c r="Z141" s="745"/>
      <c r="AA141" s="745"/>
    </row>
    <row r="142" spans="1:27" x14ac:dyDescent="0.2">
      <c r="A142" s="716" t="s">
        <v>1427</v>
      </c>
      <c r="B142" s="532" t="s">
        <v>1831</v>
      </c>
      <c r="C142" s="611" t="s">
        <v>1832</v>
      </c>
      <c r="D142" s="745">
        <v>2.5303473472595215</v>
      </c>
      <c r="E142" s="745">
        <v>2.2492144107818604</v>
      </c>
      <c r="F142" s="745">
        <v>2.0373811721801758</v>
      </c>
      <c r="G142" s="745">
        <v>1.5329999923706055</v>
      </c>
      <c r="H142" s="745">
        <v>1.5540000200271606</v>
      </c>
      <c r="I142" s="745">
        <v>1.5970000028610229</v>
      </c>
      <c r="J142" s="745">
        <v>2.5720000267028809</v>
      </c>
      <c r="K142" s="745">
        <v>2.6670000553131104</v>
      </c>
      <c r="L142" s="745">
        <v>2.5499999523162842</v>
      </c>
      <c r="M142" s="745">
        <v>2.4769999980926514</v>
      </c>
      <c r="N142" s="745"/>
      <c r="O142" s="745"/>
      <c r="P142" s="745"/>
      <c r="Q142" s="745"/>
      <c r="R142" s="745"/>
      <c r="S142" s="745"/>
      <c r="T142" s="745"/>
      <c r="U142" s="745"/>
      <c r="V142" s="745"/>
      <c r="W142" s="745"/>
      <c r="X142" s="745"/>
      <c r="Y142" s="745"/>
      <c r="Z142" s="745"/>
      <c r="AA142" s="745"/>
    </row>
    <row r="143" spans="1:27" x14ac:dyDescent="0.2">
      <c r="A143" s="716" t="s">
        <v>1427</v>
      </c>
      <c r="B143" s="532" t="s">
        <v>1833</v>
      </c>
      <c r="C143" s="611" t="s">
        <v>1788</v>
      </c>
      <c r="D143" s="745">
        <v>0</v>
      </c>
      <c r="E143" s="745">
        <v>0</v>
      </c>
      <c r="F143" s="745">
        <v>0</v>
      </c>
      <c r="G143" s="745">
        <v>0</v>
      </c>
      <c r="H143" s="745">
        <v>0</v>
      </c>
      <c r="I143" s="745">
        <v>0</v>
      </c>
      <c r="J143" s="745">
        <v>0</v>
      </c>
      <c r="K143" s="745">
        <v>0</v>
      </c>
      <c r="L143" s="745">
        <v>0</v>
      </c>
      <c r="M143" s="745">
        <v>0</v>
      </c>
      <c r="N143" s="745"/>
      <c r="O143" s="745"/>
      <c r="P143" s="745"/>
      <c r="Q143" s="745"/>
      <c r="R143" s="745"/>
      <c r="S143" s="745"/>
      <c r="T143" s="745"/>
      <c r="U143" s="745"/>
      <c r="V143" s="745"/>
      <c r="W143" s="745"/>
      <c r="X143" s="745"/>
      <c r="Y143" s="745"/>
      <c r="Z143" s="745"/>
      <c r="AA143" s="745"/>
    </row>
    <row r="144" spans="1:27" x14ac:dyDescent="0.2">
      <c r="A144" s="716" t="s">
        <v>1427</v>
      </c>
      <c r="B144" s="532" t="s">
        <v>1834</v>
      </c>
      <c r="C144" s="738" t="s">
        <v>505</v>
      </c>
      <c r="D144" s="745">
        <v>2.5303473472595215</v>
      </c>
      <c r="E144" s="745">
        <v>2.2492144107818604</v>
      </c>
      <c r="F144" s="745">
        <v>2.0373811721801758</v>
      </c>
      <c r="G144" s="745">
        <v>1.5329999923706055</v>
      </c>
      <c r="H144" s="745">
        <v>1.5540000200271606</v>
      </c>
      <c r="I144" s="745">
        <v>1.5970000028610229</v>
      </c>
      <c r="J144" s="745">
        <v>2.5720000267028809</v>
      </c>
      <c r="K144" s="745">
        <v>2.6670000553131104</v>
      </c>
      <c r="L144" s="745">
        <v>2.5499999523162842</v>
      </c>
      <c r="M144" s="745">
        <v>2.4769999980926514</v>
      </c>
      <c r="N144" s="745"/>
      <c r="O144" s="745"/>
      <c r="P144" s="745"/>
      <c r="Q144" s="745"/>
      <c r="R144" s="745"/>
      <c r="S144" s="745"/>
      <c r="T144" s="745"/>
      <c r="U144" s="745"/>
      <c r="V144" s="745"/>
      <c r="W144" s="745"/>
      <c r="X144" s="745"/>
      <c r="Y144" s="745"/>
      <c r="Z144" s="745"/>
      <c r="AA144" s="745"/>
    </row>
    <row r="145" spans="1:27" x14ac:dyDescent="0.2">
      <c r="A145" s="716" t="s">
        <v>1427</v>
      </c>
      <c r="B145" s="532" t="s">
        <v>1835</v>
      </c>
      <c r="C145" s="740" t="s">
        <v>514</v>
      </c>
      <c r="D145" s="745">
        <v>0.74363261461257935</v>
      </c>
      <c r="E145" s="745">
        <v>0.66101169586181641</v>
      </c>
      <c r="F145" s="745">
        <v>0.59875696897506714</v>
      </c>
      <c r="G145" s="745">
        <v>0.57400000095367432</v>
      </c>
      <c r="H145" s="745">
        <v>0.55400002002716064</v>
      </c>
      <c r="I145" s="745">
        <v>0.57700002193450928</v>
      </c>
      <c r="J145" s="745">
        <v>0.56099998950958252</v>
      </c>
      <c r="K145" s="745">
        <v>0.67500001192092896</v>
      </c>
      <c r="L145" s="745">
        <v>0.56599998474121094</v>
      </c>
      <c r="M145" s="745">
        <v>0.46399998664855957</v>
      </c>
      <c r="N145" s="745"/>
      <c r="O145" s="745"/>
      <c r="P145" s="745"/>
      <c r="Q145" s="745"/>
      <c r="R145" s="745"/>
      <c r="S145" s="745"/>
      <c r="T145" s="745"/>
      <c r="U145" s="745"/>
      <c r="V145" s="745"/>
      <c r="W145" s="745"/>
      <c r="X145" s="745"/>
      <c r="Y145" s="745"/>
      <c r="Z145" s="745"/>
      <c r="AA145" s="745"/>
    </row>
    <row r="146" spans="1:27" x14ac:dyDescent="0.2">
      <c r="A146" s="716" t="s">
        <v>1427</v>
      </c>
      <c r="B146" s="532" t="s">
        <v>1836</v>
      </c>
      <c r="C146" s="740" t="s">
        <v>515</v>
      </c>
      <c r="D146" s="745">
        <v>1.7867146730422974</v>
      </c>
      <c r="E146" s="745">
        <v>1.5882025957107544</v>
      </c>
      <c r="F146" s="745">
        <v>1.4386241436004639</v>
      </c>
      <c r="G146" s="745">
        <v>0.95899999141693115</v>
      </c>
      <c r="H146" s="745">
        <v>1</v>
      </c>
      <c r="I146" s="745">
        <v>1.0199999809265137</v>
      </c>
      <c r="J146" s="745">
        <v>2.0109999179840088</v>
      </c>
      <c r="K146" s="745">
        <v>1.9919999837875366</v>
      </c>
      <c r="L146" s="745">
        <v>1.9839999675750732</v>
      </c>
      <c r="M146" s="745">
        <v>2.0130000114440918</v>
      </c>
      <c r="N146" s="745"/>
      <c r="O146" s="745"/>
      <c r="P146" s="745"/>
      <c r="Q146" s="745"/>
      <c r="R146" s="745"/>
      <c r="S146" s="745"/>
      <c r="T146" s="745"/>
      <c r="U146" s="745"/>
      <c r="V146" s="745"/>
      <c r="W146" s="745"/>
      <c r="X146" s="745"/>
      <c r="Y146" s="745"/>
      <c r="Z146" s="745"/>
      <c r="AA146" s="745"/>
    </row>
    <row r="147" spans="1:27" x14ac:dyDescent="0.2">
      <c r="A147" s="716" t="s">
        <v>1427</v>
      </c>
      <c r="B147" s="532" t="s">
        <v>1837</v>
      </c>
      <c r="C147" s="739" t="s">
        <v>1808</v>
      </c>
      <c r="D147" s="745">
        <v>0</v>
      </c>
      <c r="E147" s="745">
        <v>0</v>
      </c>
      <c r="F147" s="745">
        <v>0</v>
      </c>
      <c r="G147" s="745">
        <v>0</v>
      </c>
      <c r="H147" s="745">
        <v>0</v>
      </c>
      <c r="I147" s="745">
        <v>0</v>
      </c>
      <c r="J147" s="745">
        <v>0</v>
      </c>
      <c r="K147" s="745">
        <v>0</v>
      </c>
      <c r="L147" s="745">
        <v>0</v>
      </c>
      <c r="M147" s="745">
        <v>0</v>
      </c>
      <c r="N147" s="745"/>
      <c r="O147" s="745"/>
      <c r="P147" s="745"/>
      <c r="Q147" s="745"/>
      <c r="R147" s="745"/>
      <c r="S147" s="745"/>
      <c r="T147" s="745"/>
      <c r="U147" s="745"/>
      <c r="V147" s="745"/>
      <c r="W147" s="745"/>
      <c r="X147" s="745"/>
      <c r="Y147" s="745"/>
      <c r="Z147" s="745"/>
      <c r="AA147" s="745"/>
    </row>
    <row r="148" spans="1:27" x14ac:dyDescent="0.2">
      <c r="A148" s="716" t="s">
        <v>1427</v>
      </c>
      <c r="B148" s="532" t="s">
        <v>1838</v>
      </c>
      <c r="C148" s="611" t="s">
        <v>509</v>
      </c>
      <c r="D148" s="745">
        <v>0</v>
      </c>
      <c r="E148" s="745">
        <v>0</v>
      </c>
      <c r="F148" s="745">
        <v>0</v>
      </c>
      <c r="G148" s="745">
        <v>0</v>
      </c>
      <c r="H148" s="745">
        <v>0</v>
      </c>
      <c r="I148" s="745">
        <v>0</v>
      </c>
      <c r="J148" s="745">
        <v>0</v>
      </c>
      <c r="K148" s="745">
        <v>0</v>
      </c>
      <c r="L148" s="745">
        <v>0</v>
      </c>
      <c r="M148" s="745">
        <v>0</v>
      </c>
      <c r="N148" s="745"/>
      <c r="O148" s="745"/>
      <c r="P148" s="745"/>
      <c r="Q148" s="745"/>
      <c r="R148" s="745"/>
      <c r="S148" s="745"/>
      <c r="T148" s="745"/>
      <c r="U148" s="745"/>
      <c r="V148" s="745"/>
      <c r="W148" s="745"/>
      <c r="X148" s="745"/>
      <c r="Y148" s="745"/>
      <c r="Z148" s="745"/>
      <c r="AA148" s="745"/>
    </row>
    <row r="149" spans="1:27" ht="15" customHeight="1" x14ac:dyDescent="0.2">
      <c r="A149" s="716" t="s">
        <v>1427</v>
      </c>
      <c r="B149" s="735">
        <v>5</v>
      </c>
      <c r="C149" s="610" t="s">
        <v>1839</v>
      </c>
      <c r="D149" s="745">
        <v>2.3585889339447021</v>
      </c>
      <c r="E149" s="745">
        <v>4.1477560997009277</v>
      </c>
      <c r="F149" s="745">
        <v>3.972599983215332</v>
      </c>
      <c r="G149" s="745">
        <v>3.4981610774993896</v>
      </c>
      <c r="H149" s="745">
        <v>3.3053228855133057</v>
      </c>
      <c r="I149" s="745">
        <v>1.9219019412994385</v>
      </c>
      <c r="J149" s="745">
        <v>2.2365250587463379</v>
      </c>
      <c r="K149" s="745">
        <v>2.1480250358581543</v>
      </c>
      <c r="L149" s="745">
        <v>2.4970440864562988</v>
      </c>
      <c r="M149" s="745">
        <v>3.4609999656677246</v>
      </c>
      <c r="N149" s="745"/>
      <c r="O149" s="745"/>
      <c r="P149" s="745"/>
      <c r="Q149" s="745"/>
      <c r="R149" s="745"/>
      <c r="S149" s="745"/>
      <c r="T149" s="745"/>
      <c r="U149" s="745"/>
      <c r="V149" s="745"/>
      <c r="W149" s="745"/>
      <c r="X149" s="745"/>
      <c r="Y149" s="745"/>
      <c r="Z149" s="745"/>
      <c r="AA149" s="745"/>
    </row>
    <row r="150" spans="1:27" x14ac:dyDescent="0.2">
      <c r="A150" s="716" t="s">
        <v>1427</v>
      </c>
      <c r="B150" s="532" t="s">
        <v>1840</v>
      </c>
      <c r="C150" s="611" t="s">
        <v>1841</v>
      </c>
      <c r="D150" s="745">
        <v>3.0770800113677979</v>
      </c>
      <c r="E150" s="745">
        <v>4.5199728012084961</v>
      </c>
      <c r="F150" s="745">
        <v>4.3253731727600098</v>
      </c>
      <c r="G150" s="745">
        <v>5.6855030059814453</v>
      </c>
      <c r="H150" s="745">
        <v>5.5338950157165527</v>
      </c>
      <c r="I150" s="745">
        <v>4.2721152305603027</v>
      </c>
      <c r="J150" s="745">
        <v>4.4874072074890137</v>
      </c>
      <c r="K150" s="745">
        <v>4.8347010612487793</v>
      </c>
      <c r="L150" s="745">
        <v>5.4459900856018066</v>
      </c>
      <c r="M150" s="745">
        <v>6.070000171661377</v>
      </c>
      <c r="N150" s="745"/>
      <c r="O150" s="745"/>
      <c r="P150" s="745"/>
      <c r="Q150" s="745"/>
      <c r="R150" s="745"/>
      <c r="S150" s="745"/>
      <c r="T150" s="745"/>
      <c r="U150" s="745"/>
      <c r="V150" s="745"/>
      <c r="W150" s="745"/>
      <c r="X150" s="745"/>
      <c r="Y150" s="745"/>
      <c r="Z150" s="745"/>
      <c r="AA150" s="745"/>
    </row>
    <row r="151" spans="1:27" x14ac:dyDescent="0.2">
      <c r="A151" s="716" t="s">
        <v>1427</v>
      </c>
      <c r="B151" s="532" t="s">
        <v>1842</v>
      </c>
      <c r="C151" s="736" t="s">
        <v>1843</v>
      </c>
      <c r="D151" s="745">
        <v>9.3710003420710564E-3</v>
      </c>
      <c r="E151" s="745">
        <v>0.36586499214172363</v>
      </c>
      <c r="F151" s="745">
        <v>0.35647600889205933</v>
      </c>
      <c r="G151" s="745">
        <v>0.28262099623680115</v>
      </c>
      <c r="H151" s="745">
        <v>0.28213798999786377</v>
      </c>
      <c r="I151" s="745">
        <v>0.2227029949426651</v>
      </c>
      <c r="J151" s="745">
        <v>0.41532599925994873</v>
      </c>
      <c r="K151" s="745">
        <v>0.15482600033283234</v>
      </c>
      <c r="L151" s="745">
        <v>9.3845002353191376E-2</v>
      </c>
      <c r="M151" s="745">
        <v>0</v>
      </c>
      <c r="N151" s="745"/>
      <c r="O151" s="745"/>
      <c r="P151" s="745"/>
      <c r="Q151" s="745"/>
      <c r="R151" s="745"/>
      <c r="S151" s="745"/>
      <c r="T151" s="745"/>
      <c r="U151" s="745"/>
      <c r="V151" s="745"/>
      <c r="W151" s="745"/>
      <c r="X151" s="745"/>
      <c r="Y151" s="745"/>
      <c r="Z151" s="745"/>
      <c r="AA151" s="745"/>
    </row>
    <row r="152" spans="1:27" x14ac:dyDescent="0.2">
      <c r="A152" s="716" t="s">
        <v>1427</v>
      </c>
      <c r="B152" s="532" t="s">
        <v>1844</v>
      </c>
      <c r="C152" s="611" t="s">
        <v>1845</v>
      </c>
      <c r="D152" s="745">
        <v>0.72786200046539307</v>
      </c>
      <c r="E152" s="745">
        <v>0.73808199167251587</v>
      </c>
      <c r="F152" s="745">
        <v>0.70924901962280273</v>
      </c>
      <c r="G152" s="745">
        <v>2.4699630737304688</v>
      </c>
      <c r="H152" s="745">
        <v>2.5107100009918213</v>
      </c>
      <c r="I152" s="745">
        <v>2.5729160308837891</v>
      </c>
      <c r="J152" s="745">
        <v>2.666208028793335</v>
      </c>
      <c r="K152" s="745">
        <v>2.8415019512176514</v>
      </c>
      <c r="L152" s="745">
        <v>3.0427908897399902</v>
      </c>
      <c r="M152" s="745">
        <v>2.6089999675750732</v>
      </c>
      <c r="N152" s="745"/>
      <c r="O152" s="745"/>
      <c r="P152" s="745"/>
      <c r="Q152" s="745"/>
      <c r="R152" s="745"/>
      <c r="S152" s="745"/>
      <c r="T152" s="745"/>
      <c r="U152" s="745"/>
      <c r="V152" s="745"/>
      <c r="W152" s="745"/>
      <c r="X152" s="745"/>
      <c r="Y152" s="745"/>
      <c r="Z152" s="745"/>
      <c r="AA152" s="745"/>
    </row>
    <row r="153" spans="1:27" ht="15" customHeight="1" x14ac:dyDescent="0.2">
      <c r="A153" s="716" t="s">
        <v>1427</v>
      </c>
      <c r="B153" s="735">
        <v>6</v>
      </c>
      <c r="C153" s="741" t="s">
        <v>1846</v>
      </c>
      <c r="D153" s="745">
        <v>-2.5855810642242432</v>
      </c>
      <c r="E153" s="745">
        <v>-2.2124130725860596</v>
      </c>
      <c r="F153" s="745">
        <v>-1.1273720264434814</v>
      </c>
      <c r="G153" s="745">
        <v>-1.8837230205535889</v>
      </c>
      <c r="H153" s="745">
        <v>-4.1499571800231934</v>
      </c>
      <c r="I153" s="745">
        <v>-4.4098610877990723</v>
      </c>
      <c r="J153" s="745">
        <v>-4.1783919334411621</v>
      </c>
      <c r="K153" s="745">
        <v>-3.7966170310974121</v>
      </c>
      <c r="L153" s="745">
        <v>-3.3485679626464844</v>
      </c>
      <c r="M153" s="745">
        <v>-1.7769999504089355</v>
      </c>
      <c r="N153" s="745"/>
      <c r="O153" s="745"/>
      <c r="P153" s="745"/>
      <c r="Q153" s="745"/>
      <c r="R153" s="745"/>
      <c r="S153" s="745"/>
      <c r="T153" s="745"/>
      <c r="U153" s="745"/>
      <c r="V153" s="745"/>
      <c r="W153" s="745"/>
      <c r="X153" s="745"/>
      <c r="Y153" s="745"/>
      <c r="Z153" s="745"/>
      <c r="AA153" s="745"/>
    </row>
    <row r="154" spans="1:27" x14ac:dyDescent="0.2">
      <c r="A154" s="716" t="s">
        <v>1427</v>
      </c>
      <c r="B154" s="532" t="s">
        <v>1847</v>
      </c>
      <c r="C154" s="736" t="s">
        <v>1848</v>
      </c>
      <c r="D154" s="745">
        <v>0.25796300172805786</v>
      </c>
      <c r="E154" s="745">
        <v>0.43561199307441711</v>
      </c>
      <c r="F154" s="745">
        <v>0.81843900680541992</v>
      </c>
      <c r="G154" s="745">
        <v>0.58645397424697876</v>
      </c>
      <c r="H154" s="745">
        <v>0.60158497095108032</v>
      </c>
      <c r="I154" s="745">
        <v>0.26598000526428223</v>
      </c>
      <c r="J154" s="745">
        <v>0.30892598628997803</v>
      </c>
      <c r="K154" s="745">
        <v>0.43214499950408936</v>
      </c>
      <c r="L154" s="745">
        <v>0.53457897901535034</v>
      </c>
      <c r="M154" s="745">
        <v>0</v>
      </c>
      <c r="N154" s="745"/>
      <c r="O154" s="745"/>
      <c r="P154" s="745"/>
      <c r="Q154" s="745"/>
      <c r="R154" s="745"/>
      <c r="S154" s="745"/>
      <c r="T154" s="745"/>
      <c r="U154" s="745"/>
      <c r="V154" s="745"/>
      <c r="W154" s="745"/>
      <c r="X154" s="745"/>
      <c r="Y154" s="745"/>
      <c r="Z154" s="745"/>
      <c r="AA154" s="745"/>
    </row>
    <row r="155" spans="1:27" x14ac:dyDescent="0.2">
      <c r="A155" s="716" t="s">
        <v>1427</v>
      </c>
      <c r="B155" s="532" t="s">
        <v>1849</v>
      </c>
      <c r="C155" s="737" t="s">
        <v>1850</v>
      </c>
      <c r="D155" s="745">
        <v>2.8435440063476563</v>
      </c>
      <c r="E155" s="745">
        <v>2.6480250358581543</v>
      </c>
      <c r="F155" s="745">
        <v>1.9458110332489014</v>
      </c>
      <c r="G155" s="745">
        <v>2.4701769351959229</v>
      </c>
      <c r="H155" s="745">
        <v>4.7515420913696289</v>
      </c>
      <c r="I155" s="745">
        <v>4.6758408546447754</v>
      </c>
      <c r="J155" s="745">
        <v>4.4873180389404297</v>
      </c>
      <c r="K155" s="745">
        <v>4.228762149810791</v>
      </c>
      <c r="L155" s="745">
        <v>3.8831470012664795</v>
      </c>
      <c r="M155" s="745">
        <v>1.7769999504089355</v>
      </c>
      <c r="N155" s="745"/>
      <c r="O155" s="745"/>
      <c r="P155" s="745"/>
      <c r="Q155" s="745"/>
      <c r="R155" s="745"/>
      <c r="S155" s="745"/>
      <c r="T155" s="745"/>
      <c r="U155" s="745"/>
      <c r="V155" s="745"/>
      <c r="W155" s="745"/>
      <c r="X155" s="745"/>
      <c r="Y155" s="745"/>
      <c r="Z155" s="745"/>
      <c r="AA155" s="745"/>
    </row>
    <row r="156" spans="1:27" x14ac:dyDescent="0.2">
      <c r="A156" s="716" t="s">
        <v>1427</v>
      </c>
      <c r="B156" s="532" t="s">
        <v>1851</v>
      </c>
      <c r="C156" s="748" t="s">
        <v>1852</v>
      </c>
      <c r="D156" s="745">
        <v>2.6749999523162842</v>
      </c>
      <c r="E156" s="745">
        <v>2.3380000591278076</v>
      </c>
      <c r="F156" s="745">
        <v>1.7230000495910645</v>
      </c>
      <c r="G156" s="745">
        <v>2.3059999942779541</v>
      </c>
      <c r="H156" s="745">
        <v>2.4539999961853027</v>
      </c>
      <c r="I156" s="745">
        <v>2.1630001068115234</v>
      </c>
      <c r="J156" s="745">
        <v>2.0179998874664307</v>
      </c>
      <c r="K156" s="745">
        <v>1.9119999408721924</v>
      </c>
      <c r="L156" s="745">
        <v>1.4019999504089355</v>
      </c>
      <c r="M156" s="745">
        <v>1.7769999504089355</v>
      </c>
      <c r="N156" s="745"/>
      <c r="O156" s="745"/>
      <c r="P156" s="745"/>
      <c r="Q156" s="745"/>
      <c r="R156" s="745"/>
      <c r="S156" s="745"/>
      <c r="T156" s="745"/>
      <c r="U156" s="745"/>
      <c r="V156" s="745"/>
      <c r="W156" s="745"/>
      <c r="X156" s="745"/>
      <c r="Y156" s="745"/>
      <c r="Z156" s="745"/>
      <c r="AA156" s="745"/>
    </row>
    <row r="157" spans="1:27" x14ac:dyDescent="0.2">
      <c r="A157" s="716" t="s">
        <v>1427</v>
      </c>
      <c r="B157" s="532" t="s">
        <v>1853</v>
      </c>
      <c r="C157" s="737" t="s">
        <v>1854</v>
      </c>
      <c r="D157" s="745">
        <v>0.10068900138139725</v>
      </c>
      <c r="E157" s="745">
        <v>0.21886900067329407</v>
      </c>
      <c r="F157" s="745">
        <v>0.14957299828529358</v>
      </c>
      <c r="G157" s="745">
        <v>9.2265002429485321E-2</v>
      </c>
      <c r="H157" s="745">
        <v>0.33985400199890137</v>
      </c>
      <c r="I157" s="745">
        <v>0.16868799924850464</v>
      </c>
      <c r="J157" s="745">
        <v>0.12817500531673431</v>
      </c>
      <c r="K157" s="745">
        <v>0.12384399771690369</v>
      </c>
      <c r="L157" s="745">
        <v>0.14182600378990173</v>
      </c>
      <c r="M157" s="745">
        <v>0</v>
      </c>
      <c r="N157" s="745"/>
      <c r="O157" s="745"/>
      <c r="P157" s="745"/>
      <c r="Q157" s="745"/>
      <c r="R157" s="745"/>
      <c r="S157" s="745"/>
      <c r="T157" s="745"/>
      <c r="U157" s="745"/>
      <c r="V157" s="745"/>
      <c r="W157" s="745"/>
      <c r="X157" s="745"/>
      <c r="Y157" s="745"/>
      <c r="Z157" s="745"/>
      <c r="AA157" s="745"/>
    </row>
    <row r="158" spans="1:27" x14ac:dyDescent="0.2">
      <c r="A158" s="716" t="s">
        <v>1427</v>
      </c>
      <c r="B158" s="532" t="s">
        <v>1855</v>
      </c>
      <c r="C158" s="737" t="s">
        <v>1856</v>
      </c>
      <c r="D158" s="745">
        <v>6.7855000495910645E-2</v>
      </c>
      <c r="E158" s="745">
        <v>9.1155998408794403E-2</v>
      </c>
      <c r="F158" s="745">
        <v>7.3238000273704529E-2</v>
      </c>
      <c r="G158" s="745">
        <v>7.1911998093128204E-2</v>
      </c>
      <c r="H158" s="745">
        <v>1.9576879739761353</v>
      </c>
      <c r="I158" s="745">
        <v>2.3441529273986816</v>
      </c>
      <c r="J158" s="745">
        <v>2.3411428928375244</v>
      </c>
      <c r="K158" s="745">
        <v>2.192918062210083</v>
      </c>
      <c r="L158" s="745">
        <v>2.3393208980560303</v>
      </c>
      <c r="M158" s="745">
        <v>0</v>
      </c>
      <c r="N158" s="745"/>
      <c r="O158" s="745"/>
      <c r="P158" s="745"/>
      <c r="Q158" s="745"/>
      <c r="R158" s="745"/>
      <c r="S158" s="745"/>
      <c r="T158" s="745"/>
      <c r="U158" s="745"/>
      <c r="V158" s="745"/>
      <c r="W158" s="745"/>
      <c r="X158" s="745"/>
      <c r="Y158" s="745"/>
      <c r="Z158" s="745"/>
      <c r="AA158" s="745"/>
    </row>
    <row r="159" spans="1:27" ht="15" customHeight="1" x14ac:dyDescent="0.2">
      <c r="A159" s="716" t="s">
        <v>1427</v>
      </c>
      <c r="B159" s="735">
        <v>7</v>
      </c>
      <c r="C159" s="742" t="s">
        <v>1857</v>
      </c>
      <c r="D159" s="745">
        <v>20.987371444702148</v>
      </c>
      <c r="E159" s="745">
        <v>21.325115203857422</v>
      </c>
      <c r="F159" s="745">
        <v>21.209283828735352</v>
      </c>
      <c r="G159" s="745">
        <v>20.9383544921875</v>
      </c>
      <c r="H159" s="745">
        <v>19.517242431640625</v>
      </c>
      <c r="I159" s="745">
        <v>21.645158767700195</v>
      </c>
      <c r="J159" s="745">
        <v>24.102285385131836</v>
      </c>
      <c r="K159" s="745">
        <v>24.559856414794922</v>
      </c>
      <c r="L159" s="745">
        <v>26.399017333984375</v>
      </c>
      <c r="M159" s="745">
        <v>8.2959995269775391</v>
      </c>
      <c r="N159" s="745"/>
      <c r="O159" s="745"/>
      <c r="P159" s="745"/>
      <c r="Q159" s="745"/>
      <c r="R159" s="745"/>
      <c r="S159" s="745"/>
      <c r="T159" s="745"/>
      <c r="U159" s="745"/>
      <c r="V159" s="745"/>
      <c r="W159" s="745"/>
      <c r="X159" s="745"/>
      <c r="Y159" s="745"/>
      <c r="Z159" s="745"/>
      <c r="AA159" s="745"/>
    </row>
    <row r="160" spans="1:27" x14ac:dyDescent="0.2">
      <c r="A160" s="716" t="s">
        <v>1427</v>
      </c>
      <c r="B160" s="532" t="s">
        <v>1858</v>
      </c>
      <c r="C160" s="737" t="s">
        <v>1859</v>
      </c>
      <c r="D160" s="745">
        <v>5.7480001449584961</v>
      </c>
      <c r="E160" s="745">
        <v>5.9829998016357422</v>
      </c>
      <c r="F160" s="745">
        <v>3.2650001049041748</v>
      </c>
      <c r="G160" s="745">
        <v>3.9649999141693115</v>
      </c>
      <c r="H160" s="745">
        <v>4.005000114440918</v>
      </c>
      <c r="I160" s="745">
        <v>4.005000114440918</v>
      </c>
      <c r="J160" s="745">
        <v>4.1050000190734863</v>
      </c>
      <c r="K160" s="745">
        <v>4.1350002288818359</v>
      </c>
      <c r="L160" s="745">
        <v>4.1139998435974121</v>
      </c>
      <c r="M160" s="745">
        <v>4.1440000534057617</v>
      </c>
      <c r="N160" s="745"/>
      <c r="O160" s="745"/>
      <c r="P160" s="745"/>
      <c r="Q160" s="745"/>
      <c r="R160" s="745"/>
      <c r="S160" s="745"/>
      <c r="T160" s="745"/>
      <c r="U160" s="745"/>
      <c r="V160" s="745"/>
      <c r="W160" s="745"/>
      <c r="X160" s="745"/>
      <c r="Y160" s="745"/>
      <c r="Z160" s="745"/>
      <c r="AA160" s="745"/>
    </row>
    <row r="161" spans="1:28" x14ac:dyDescent="0.2">
      <c r="A161" s="716" t="s">
        <v>1427</v>
      </c>
      <c r="B161" s="532" t="s">
        <v>1860</v>
      </c>
      <c r="C161" s="737" t="s">
        <v>1861</v>
      </c>
      <c r="D161" s="745">
        <v>0</v>
      </c>
      <c r="E161" s="745">
        <v>0</v>
      </c>
      <c r="F161" s="745">
        <v>0.69999998807907104</v>
      </c>
      <c r="G161" s="745">
        <v>0</v>
      </c>
      <c r="H161" s="745">
        <v>0</v>
      </c>
      <c r="I161" s="745">
        <v>0</v>
      </c>
      <c r="J161" s="745">
        <v>0</v>
      </c>
      <c r="K161" s="745">
        <v>0</v>
      </c>
      <c r="L161" s="745">
        <v>0</v>
      </c>
      <c r="M161" s="745">
        <v>0</v>
      </c>
      <c r="N161" s="745"/>
      <c r="O161" s="745"/>
      <c r="P161" s="745"/>
      <c r="Q161" s="745"/>
      <c r="R161" s="745"/>
      <c r="S161" s="745"/>
      <c r="T161" s="745"/>
      <c r="U161" s="745"/>
      <c r="V161" s="745"/>
      <c r="W161" s="745"/>
      <c r="X161" s="745"/>
      <c r="Y161" s="745"/>
      <c r="Z161" s="745"/>
      <c r="AA161" s="745"/>
    </row>
    <row r="162" spans="1:28" x14ac:dyDescent="0.2">
      <c r="A162" s="716" t="s">
        <v>1427</v>
      </c>
      <c r="B162" s="532" t="s">
        <v>1862</v>
      </c>
      <c r="C162" s="737" t="s">
        <v>1863</v>
      </c>
      <c r="D162" s="745">
        <v>-1.2460000514984131</v>
      </c>
      <c r="E162" s="745">
        <v>-1.1100000143051147</v>
      </c>
      <c r="F162" s="745">
        <v>-1.6089999675750732</v>
      </c>
      <c r="G162" s="745">
        <v>-1.4249999523162842</v>
      </c>
      <c r="H162" s="745">
        <v>-1.2619999647140503</v>
      </c>
      <c r="I162" s="745">
        <v>-0.98600000143051147</v>
      </c>
      <c r="J162" s="745">
        <v>-0.93199998140335083</v>
      </c>
      <c r="K162" s="745">
        <v>-0.65100002288818359</v>
      </c>
      <c r="L162" s="745">
        <v>-0.50300002098083496</v>
      </c>
      <c r="M162" s="745">
        <v>-0.27799999713897705</v>
      </c>
      <c r="N162" s="745"/>
      <c r="O162" s="745"/>
      <c r="P162" s="745"/>
      <c r="Q162" s="745"/>
      <c r="R162" s="745"/>
      <c r="S162" s="745"/>
      <c r="T162" s="745"/>
      <c r="U162" s="745"/>
      <c r="V162" s="745"/>
      <c r="W162" s="745"/>
      <c r="X162" s="745"/>
      <c r="Y162" s="745"/>
      <c r="Z162" s="745"/>
      <c r="AA162" s="745"/>
    </row>
    <row r="163" spans="1:28" x14ac:dyDescent="0.2">
      <c r="A163" s="716" t="s">
        <v>1427</v>
      </c>
      <c r="B163" s="532" t="s">
        <v>1864</v>
      </c>
      <c r="C163" s="737" t="s">
        <v>1865</v>
      </c>
      <c r="D163" s="745">
        <v>1.6050000190734863</v>
      </c>
      <c r="E163" s="745">
        <v>1.2769999504089355</v>
      </c>
      <c r="F163" s="745">
        <v>1.9550000429153442</v>
      </c>
      <c r="G163" s="745">
        <v>1.5140000581741333</v>
      </c>
      <c r="H163" s="745">
        <v>1.8070000410079956</v>
      </c>
      <c r="I163" s="745">
        <v>2.2079999446868896</v>
      </c>
      <c r="J163" s="745">
        <v>3.062999963760376</v>
      </c>
      <c r="K163" s="745">
        <v>3.2939999103546143</v>
      </c>
      <c r="L163" s="745">
        <v>4.4419999122619629</v>
      </c>
      <c r="M163" s="745">
        <v>4.429999828338623</v>
      </c>
      <c r="N163" s="745"/>
      <c r="O163" s="745"/>
      <c r="P163" s="745"/>
      <c r="Q163" s="745"/>
      <c r="R163" s="745"/>
      <c r="S163" s="745"/>
      <c r="T163" s="745"/>
      <c r="U163" s="745"/>
      <c r="V163" s="745"/>
      <c r="W163" s="745"/>
      <c r="X163" s="745"/>
      <c r="Y163" s="745"/>
      <c r="Z163" s="745"/>
      <c r="AA163" s="745"/>
    </row>
    <row r="164" spans="1:28" x14ac:dyDescent="0.2">
      <c r="A164" s="716" t="s">
        <v>1427</v>
      </c>
      <c r="B164" s="532">
        <v>7.5</v>
      </c>
      <c r="C164" s="386" t="s">
        <v>1866</v>
      </c>
      <c r="D164" s="745">
        <v>14.88037109375</v>
      </c>
      <c r="E164" s="745">
        <v>15.175114631652832</v>
      </c>
      <c r="F164" s="745">
        <v>16.898284912109375</v>
      </c>
      <c r="G164" s="745">
        <v>16.884353637695313</v>
      </c>
      <c r="H164" s="745">
        <v>14.967243194580078</v>
      </c>
      <c r="I164" s="745">
        <v>16.418157577514648</v>
      </c>
      <c r="J164" s="745">
        <v>17.86628532409668</v>
      </c>
      <c r="K164" s="745">
        <v>17.781856536865234</v>
      </c>
      <c r="L164" s="745">
        <v>18.346017837524414</v>
      </c>
      <c r="M164" s="745">
        <v>0</v>
      </c>
      <c r="N164" s="745"/>
      <c r="O164" s="745"/>
      <c r="P164" s="745"/>
      <c r="Q164" s="745"/>
      <c r="R164" s="745"/>
      <c r="S164" s="745"/>
      <c r="T164" s="745"/>
      <c r="U164" s="745"/>
      <c r="V164" s="745"/>
      <c r="W164" s="745"/>
      <c r="X164" s="745"/>
      <c r="Y164" s="745"/>
      <c r="Z164" s="745"/>
      <c r="AA164" s="745"/>
    </row>
    <row r="165" spans="1:28" ht="15" customHeight="1" x14ac:dyDescent="0.2">
      <c r="A165" s="716" t="s">
        <v>1427</v>
      </c>
      <c r="B165" s="735">
        <v>8</v>
      </c>
      <c r="C165" s="610" t="s">
        <v>1867</v>
      </c>
      <c r="D165" s="745">
        <v>2.8312129974365234</v>
      </c>
      <c r="E165" s="745">
        <v>1.3503580093383789</v>
      </c>
      <c r="F165" s="745">
        <v>8.6455812454223633</v>
      </c>
      <c r="G165" s="745">
        <v>5.673192024230957</v>
      </c>
      <c r="H165" s="745">
        <v>7.1407241821289063</v>
      </c>
      <c r="I165" s="745">
        <v>9.3714141845703125</v>
      </c>
      <c r="J165" s="745">
        <v>9.8647346496582031</v>
      </c>
      <c r="K165" s="745">
        <v>8.1784229278564453</v>
      </c>
      <c r="L165" s="745">
        <v>8.1001691818237305</v>
      </c>
      <c r="M165" s="745">
        <v>-1.7369999885559082</v>
      </c>
      <c r="N165" s="745"/>
      <c r="O165" s="745"/>
      <c r="P165" s="745"/>
      <c r="Q165" s="745"/>
      <c r="R165" s="745"/>
      <c r="S165" s="745"/>
      <c r="T165" s="745"/>
      <c r="U165" s="745"/>
      <c r="V165" s="745"/>
      <c r="W165" s="745"/>
      <c r="X165" s="745"/>
      <c r="Y165" s="745"/>
      <c r="Z165" s="745"/>
      <c r="AA165" s="745"/>
    </row>
    <row r="166" spans="1:28" x14ac:dyDescent="0.2">
      <c r="A166" s="716" t="s">
        <v>1427</v>
      </c>
      <c r="B166" s="532" t="s">
        <v>1868</v>
      </c>
      <c r="C166" s="611" t="s">
        <v>174</v>
      </c>
      <c r="D166" s="745">
        <v>3.0552129745483398</v>
      </c>
      <c r="E166" s="745">
        <v>2.6183578968048096</v>
      </c>
      <c r="F166" s="745">
        <v>8.9135808944702148</v>
      </c>
      <c r="G166" s="745">
        <v>5.988192081451416</v>
      </c>
      <c r="H166" s="745">
        <v>7.2667241096496582</v>
      </c>
      <c r="I166" s="745">
        <v>10.154414176940918</v>
      </c>
      <c r="J166" s="745">
        <v>10.071735382080078</v>
      </c>
      <c r="K166" s="745">
        <v>8.5064229965209961</v>
      </c>
      <c r="L166" s="745">
        <v>8.38616943359375</v>
      </c>
      <c r="M166" s="745">
        <v>0.34799998998641968</v>
      </c>
      <c r="N166" s="745"/>
      <c r="O166" s="745"/>
      <c r="P166" s="745"/>
      <c r="Q166" s="745"/>
      <c r="R166" s="745"/>
      <c r="S166" s="745"/>
      <c r="T166" s="745"/>
      <c r="U166" s="745"/>
      <c r="V166" s="745"/>
      <c r="W166" s="745"/>
      <c r="X166" s="745"/>
      <c r="Y166" s="745"/>
      <c r="Z166" s="745"/>
      <c r="AA166" s="745"/>
    </row>
    <row r="167" spans="1:28" x14ac:dyDescent="0.2">
      <c r="A167" s="716" t="s">
        <v>1427</v>
      </c>
      <c r="B167" s="532" t="s">
        <v>1869</v>
      </c>
      <c r="C167" s="738" t="s">
        <v>1870</v>
      </c>
      <c r="D167" s="745">
        <v>2.35921311378479</v>
      </c>
      <c r="E167" s="745">
        <v>1.9233579635620117</v>
      </c>
      <c r="F167" s="745">
        <v>8.651580810546875</v>
      </c>
      <c r="G167" s="745">
        <v>5.6421918869018555</v>
      </c>
      <c r="H167" s="745">
        <v>6.9567241668701172</v>
      </c>
      <c r="I167" s="745">
        <v>9.4214143753051758</v>
      </c>
      <c r="J167" s="745">
        <v>9.3597345352172852</v>
      </c>
      <c r="K167" s="745">
        <v>7.7554230690002441</v>
      </c>
      <c r="L167" s="745">
        <v>8.0931692123413086</v>
      </c>
      <c r="M167" s="745">
        <v>0</v>
      </c>
      <c r="N167" s="745"/>
      <c r="O167" s="745"/>
      <c r="P167" s="745"/>
      <c r="Q167" s="745"/>
      <c r="R167" s="745"/>
      <c r="S167" s="745"/>
      <c r="T167" s="745"/>
      <c r="U167" s="745"/>
      <c r="V167" s="745"/>
      <c r="W167" s="745"/>
      <c r="X167" s="745"/>
      <c r="Y167" s="745"/>
      <c r="Z167" s="745"/>
      <c r="AA167" s="745"/>
    </row>
    <row r="168" spans="1:28" x14ac:dyDescent="0.2">
      <c r="A168" s="716" t="s">
        <v>1427</v>
      </c>
      <c r="B168" s="532" t="s">
        <v>1871</v>
      </c>
      <c r="C168" s="738" t="s">
        <v>81</v>
      </c>
      <c r="D168" s="745">
        <v>0.69599997997283936</v>
      </c>
      <c r="E168" s="745">
        <v>0.69499999284744263</v>
      </c>
      <c r="F168" s="745">
        <v>0.26199999451637268</v>
      </c>
      <c r="G168" s="745">
        <v>0.34599998593330383</v>
      </c>
      <c r="H168" s="745">
        <v>0.31000000238418579</v>
      </c>
      <c r="I168" s="745">
        <v>0.73299998044967651</v>
      </c>
      <c r="J168" s="745">
        <v>0.71200001239776611</v>
      </c>
      <c r="K168" s="745">
        <v>0.75099998712539673</v>
      </c>
      <c r="L168" s="745">
        <v>0.29300001263618469</v>
      </c>
      <c r="M168" s="745">
        <v>0.34799998998641968</v>
      </c>
      <c r="N168" s="745"/>
      <c r="O168" s="745"/>
      <c r="P168" s="745"/>
      <c r="Q168" s="745"/>
      <c r="R168" s="745"/>
      <c r="S168" s="745"/>
      <c r="T168" s="745"/>
      <c r="U168" s="745"/>
      <c r="V168" s="745"/>
      <c r="W168" s="745"/>
      <c r="X168" s="745"/>
      <c r="Y168" s="745"/>
      <c r="Z168" s="745"/>
      <c r="AA168" s="745"/>
    </row>
    <row r="169" spans="1:28" x14ac:dyDescent="0.2">
      <c r="A169" s="716" t="s">
        <v>1427</v>
      </c>
      <c r="B169" s="532" t="s">
        <v>1872</v>
      </c>
      <c r="C169" s="611" t="s">
        <v>506</v>
      </c>
      <c r="D169" s="745">
        <v>0.22400000691413879</v>
      </c>
      <c r="E169" s="745">
        <v>1.2680000066757202</v>
      </c>
      <c r="F169" s="745">
        <v>0.26800000667572021</v>
      </c>
      <c r="G169" s="745">
        <v>0.31499999761581421</v>
      </c>
      <c r="H169" s="745">
        <v>0.12600000202655792</v>
      </c>
      <c r="I169" s="745">
        <v>0.78299999237060547</v>
      </c>
      <c r="J169" s="745">
        <v>0.2070000022649765</v>
      </c>
      <c r="K169" s="745">
        <v>0.32800000905990601</v>
      </c>
      <c r="L169" s="745">
        <v>0.28600001335144043</v>
      </c>
      <c r="M169" s="745">
        <v>2.0850000381469727</v>
      </c>
      <c r="N169" s="745"/>
      <c r="O169" s="745"/>
      <c r="P169" s="745"/>
      <c r="Q169" s="745"/>
      <c r="R169" s="745"/>
      <c r="S169" s="745"/>
      <c r="T169" s="745"/>
      <c r="U169" s="745"/>
      <c r="V169" s="745"/>
      <c r="W169" s="745"/>
      <c r="X169" s="745"/>
      <c r="Y169" s="745"/>
      <c r="Z169" s="745"/>
      <c r="AA169" s="745"/>
    </row>
    <row r="170" spans="1:28" x14ac:dyDescent="0.2">
      <c r="A170" s="716" t="s">
        <v>1427</v>
      </c>
      <c r="B170" s="532" t="s">
        <v>1873</v>
      </c>
      <c r="C170" s="738" t="s">
        <v>1870</v>
      </c>
      <c r="D170" s="745">
        <v>0</v>
      </c>
      <c r="E170" s="745">
        <v>1.0010000467300415</v>
      </c>
      <c r="F170" s="745">
        <v>0</v>
      </c>
      <c r="G170" s="745">
        <v>0</v>
      </c>
      <c r="H170" s="745">
        <v>3.0000000260770321E-3</v>
      </c>
      <c r="I170" s="745">
        <v>0</v>
      </c>
      <c r="J170" s="745">
        <v>6.1000000685453415E-2</v>
      </c>
      <c r="K170" s="745">
        <v>7.1000002324581146E-2</v>
      </c>
      <c r="L170" s="745">
        <v>0</v>
      </c>
      <c r="M170" s="745">
        <v>3.2999999821186066E-2</v>
      </c>
      <c r="N170" s="745"/>
      <c r="O170" s="745"/>
      <c r="P170" s="745"/>
      <c r="Q170" s="745"/>
      <c r="R170" s="745"/>
      <c r="S170" s="745"/>
      <c r="T170" s="745"/>
      <c r="U170" s="745"/>
      <c r="V170" s="745"/>
      <c r="W170" s="745"/>
      <c r="X170" s="745"/>
      <c r="Y170" s="745"/>
      <c r="Z170" s="745"/>
      <c r="AA170" s="745"/>
    </row>
    <row r="171" spans="1:28" ht="20.100000000000001" customHeight="1" x14ac:dyDescent="0.2">
      <c r="A171" s="716" t="s">
        <v>1427</v>
      </c>
      <c r="B171" s="743" t="s">
        <v>1874</v>
      </c>
      <c r="C171" s="753" t="s">
        <v>1875</v>
      </c>
      <c r="D171" s="755">
        <v>0.22400000691413879</v>
      </c>
      <c r="E171" s="755">
        <v>0.2669999897480011</v>
      </c>
      <c r="F171" s="755">
        <v>0.26800000667572021</v>
      </c>
      <c r="G171" s="755">
        <v>0.31499999761581421</v>
      </c>
      <c r="H171" s="755">
        <v>0.12300000339746475</v>
      </c>
      <c r="I171" s="755">
        <v>0.78299999237060547</v>
      </c>
      <c r="J171" s="755">
        <v>0.14599999785423279</v>
      </c>
      <c r="K171" s="755">
        <v>0.25699999928474426</v>
      </c>
      <c r="L171" s="755">
        <v>0.28600001335144043</v>
      </c>
      <c r="M171" s="755">
        <v>2.0520000457763672</v>
      </c>
      <c r="N171" s="755"/>
      <c r="O171" s="755"/>
      <c r="P171" s="755"/>
      <c r="Q171" s="755"/>
      <c r="R171" s="755"/>
      <c r="S171" s="755"/>
      <c r="T171" s="755"/>
      <c r="U171" s="755"/>
      <c r="V171" s="755"/>
      <c r="W171" s="755"/>
      <c r="X171" s="755"/>
      <c r="Y171" s="755"/>
      <c r="Z171" s="755"/>
      <c r="AA171" s="755"/>
      <c r="AB171" s="4"/>
    </row>
    <row r="172" spans="1:28" x14ac:dyDescent="0.2">
      <c r="C172" s="748"/>
      <c r="D172" s="745"/>
      <c r="E172" s="745"/>
      <c r="F172" s="745"/>
      <c r="G172" s="745"/>
      <c r="H172" s="745"/>
      <c r="I172" s="745"/>
      <c r="J172" s="745"/>
      <c r="K172" s="745"/>
      <c r="L172" s="745"/>
      <c r="M172" s="745"/>
      <c r="N172" s="745"/>
      <c r="O172" s="745"/>
      <c r="P172" s="745"/>
      <c r="Q172" s="745"/>
      <c r="R172" s="745"/>
      <c r="S172" s="745"/>
      <c r="T172" s="745"/>
      <c r="U172" s="745"/>
      <c r="V172" s="745"/>
      <c r="W172" s="745"/>
      <c r="X172" s="745"/>
      <c r="Y172" s="745"/>
      <c r="Z172" s="745"/>
      <c r="AA172" s="745"/>
    </row>
    <row r="173" spans="1:28" ht="30" customHeight="1" x14ac:dyDescent="0.2">
      <c r="A173" s="746"/>
      <c r="C173" s="15" t="str">
        <f>Index!A83</f>
        <v>Table 6c     Deposits by Institution, end of period, FY2014-FY2019</v>
      </c>
    </row>
    <row r="174" spans="1:28" ht="24.95" customHeight="1" x14ac:dyDescent="0.2">
      <c r="A174" s="747"/>
      <c r="B174" s="754"/>
      <c r="C174" s="408" t="s">
        <v>1876</v>
      </c>
      <c r="D174" s="133" t="str">
        <f>D2</f>
        <v>FY10</v>
      </c>
      <c r="E174" s="133" t="str">
        <f t="shared" ref="E174:M174" si="3">E2</f>
        <v>FY11</v>
      </c>
      <c r="F174" s="133" t="str">
        <f t="shared" si="3"/>
        <v>FY12</v>
      </c>
      <c r="G174" s="133" t="str">
        <f t="shared" si="3"/>
        <v>FY13</v>
      </c>
      <c r="H174" s="133" t="str">
        <f t="shared" si="3"/>
        <v>FY14</v>
      </c>
      <c r="I174" s="133" t="str">
        <f t="shared" si="3"/>
        <v>FY15</v>
      </c>
      <c r="J174" s="133" t="str">
        <f t="shared" si="3"/>
        <v>FY16</v>
      </c>
      <c r="K174" s="133" t="str">
        <f t="shared" si="3"/>
        <v>FY17</v>
      </c>
      <c r="L174" s="133" t="str">
        <f t="shared" si="3"/>
        <v>FY18</v>
      </c>
      <c r="M174" s="133" t="str">
        <f t="shared" si="3"/>
        <v>FY19</v>
      </c>
      <c r="N174" s="133"/>
      <c r="O174" s="133"/>
      <c r="P174" s="133"/>
      <c r="Q174" s="133"/>
      <c r="R174" s="133"/>
      <c r="S174" s="133"/>
      <c r="T174" s="133"/>
      <c r="U174" s="133"/>
      <c r="V174" s="133"/>
      <c r="W174" s="133"/>
      <c r="X174" s="133"/>
      <c r="Y174" s="133"/>
      <c r="Z174" s="133"/>
      <c r="AA174" s="133"/>
    </row>
    <row r="175" spans="1:28" ht="20.100000000000001" customHeight="1" x14ac:dyDescent="0.2">
      <c r="C175" s="153" t="s">
        <v>510</v>
      </c>
      <c r="D175" s="745">
        <v>96.254997253417969</v>
      </c>
      <c r="E175" s="745">
        <v>105.43699645996094</v>
      </c>
      <c r="F175" s="745">
        <v>130.88900756835938</v>
      </c>
      <c r="G175" s="745">
        <v>135.46699523925781</v>
      </c>
      <c r="H175" s="745">
        <v>170.59300231933594</v>
      </c>
      <c r="I175" s="745">
        <v>225.27900695800781</v>
      </c>
      <c r="J175" s="745">
        <v>274.63699340820313</v>
      </c>
      <c r="K175" s="745">
        <v>283.00399780273438</v>
      </c>
      <c r="L175" s="745">
        <v>283.33099365234375</v>
      </c>
      <c r="M175" s="745">
        <v>263.77899169921875</v>
      </c>
      <c r="N175" s="745"/>
      <c r="O175" s="745"/>
      <c r="P175" s="745"/>
      <c r="Q175" s="745"/>
      <c r="R175" s="745"/>
      <c r="S175" s="745"/>
      <c r="T175" s="745"/>
      <c r="U175" s="745"/>
      <c r="V175" s="745"/>
      <c r="W175" s="745"/>
      <c r="X175" s="745"/>
      <c r="Y175" s="745"/>
      <c r="Z175" s="745"/>
      <c r="AA175" s="745"/>
    </row>
    <row r="176" spans="1:28" x14ac:dyDescent="0.2">
      <c r="C176" s="756" t="s">
        <v>1974</v>
      </c>
      <c r="D176" s="745">
        <v>40.977169036865234</v>
      </c>
      <c r="E176" s="745">
        <v>48.704635620117188</v>
      </c>
      <c r="F176" s="745">
        <v>66.212844848632813</v>
      </c>
      <c r="G176" s="745">
        <v>62.301998138427734</v>
      </c>
      <c r="H176" s="745">
        <v>79.958999633789063</v>
      </c>
      <c r="I176" s="745">
        <v>96.640998840332031</v>
      </c>
      <c r="J176" s="745">
        <v>116.16999816894531</v>
      </c>
      <c r="K176" s="745">
        <v>114.5989990234375</v>
      </c>
      <c r="L176" s="745">
        <v>109.56500244140625</v>
      </c>
      <c r="M176" s="745">
        <v>104.197998046875</v>
      </c>
      <c r="N176" s="745"/>
      <c r="O176" s="745"/>
      <c r="P176" s="745"/>
      <c r="Q176" s="745"/>
      <c r="R176" s="745"/>
      <c r="S176" s="745"/>
      <c r="T176" s="745"/>
      <c r="U176" s="745"/>
      <c r="V176" s="745"/>
      <c r="W176" s="745"/>
      <c r="X176" s="745"/>
      <c r="Y176" s="745"/>
      <c r="Z176" s="745"/>
      <c r="AA176" s="745"/>
    </row>
    <row r="177" spans="1:27" x14ac:dyDescent="0.2">
      <c r="C177" s="748" t="s">
        <v>1975</v>
      </c>
      <c r="D177" s="745">
        <v>39.268169403076172</v>
      </c>
      <c r="E177" s="745">
        <v>47.358638763427734</v>
      </c>
      <c r="F177" s="745">
        <v>64.896842956542969</v>
      </c>
      <c r="G177" s="745">
        <v>61.867000579833984</v>
      </c>
      <c r="H177" s="745">
        <v>78.81500244140625</v>
      </c>
      <c r="I177" s="745">
        <v>96.516998291015625</v>
      </c>
      <c r="J177" s="745">
        <v>116.03900146484375</v>
      </c>
      <c r="K177" s="745">
        <v>114.45999908447266</v>
      </c>
      <c r="L177" s="745">
        <v>109.39099884033203</v>
      </c>
      <c r="M177" s="745">
        <v>104.08499908447266</v>
      </c>
      <c r="N177" s="745"/>
      <c r="O177" s="745"/>
      <c r="P177" s="745"/>
      <c r="Q177" s="745"/>
      <c r="R177" s="745"/>
      <c r="S177" s="745"/>
      <c r="T177" s="745"/>
      <c r="U177" s="745"/>
      <c r="V177" s="745"/>
      <c r="W177" s="745"/>
      <c r="X177" s="745"/>
      <c r="Y177" s="745"/>
      <c r="Z177" s="745"/>
      <c r="AA177" s="745"/>
    </row>
    <row r="178" spans="1:27" x14ac:dyDescent="0.2">
      <c r="C178" s="748" t="s">
        <v>1976</v>
      </c>
      <c r="D178" s="745">
        <v>1.7089999914169312</v>
      </c>
      <c r="E178" s="745">
        <v>1.3459999561309814</v>
      </c>
      <c r="F178" s="745">
        <v>1.3159999847412109</v>
      </c>
      <c r="G178" s="745">
        <v>0.43500000238418579</v>
      </c>
      <c r="H178" s="745">
        <v>1.1440000534057617</v>
      </c>
      <c r="I178" s="745">
        <v>0.12399999797344208</v>
      </c>
      <c r="J178" s="745">
        <v>0.13099999725818634</v>
      </c>
      <c r="K178" s="745">
        <v>0.13899999856948853</v>
      </c>
      <c r="L178" s="745">
        <v>0.17399999499320984</v>
      </c>
      <c r="M178" s="745">
        <v>0.11299999803304672</v>
      </c>
      <c r="N178" s="745"/>
      <c r="O178" s="745"/>
      <c r="P178" s="745"/>
      <c r="Q178" s="745"/>
      <c r="R178" s="745"/>
      <c r="S178" s="745"/>
      <c r="T178" s="745"/>
      <c r="U178" s="745"/>
      <c r="V178" s="745"/>
      <c r="W178" s="745"/>
      <c r="X178" s="745"/>
      <c r="Y178" s="745"/>
      <c r="Z178" s="745"/>
      <c r="AA178" s="745"/>
    </row>
    <row r="179" spans="1:27" x14ac:dyDescent="0.2">
      <c r="C179" s="756" t="s">
        <v>1977</v>
      </c>
      <c r="D179" s="745">
        <v>0.61400002241134644</v>
      </c>
      <c r="E179" s="745">
        <v>0.26399999856948853</v>
      </c>
      <c r="F179" s="745">
        <v>0.26600000262260437</v>
      </c>
      <c r="G179" s="745">
        <v>4.374000072479248</v>
      </c>
      <c r="H179" s="745">
        <v>6.3870000839233398</v>
      </c>
      <c r="I179" s="745">
        <v>9.491999626159668</v>
      </c>
      <c r="J179" s="745">
        <v>14.116999626159668</v>
      </c>
      <c r="K179" s="745">
        <v>12.48799991607666</v>
      </c>
      <c r="L179" s="745">
        <v>7.1960000991821289</v>
      </c>
      <c r="M179" s="745">
        <v>5.8319997787475586</v>
      </c>
      <c r="N179" s="745"/>
      <c r="O179" s="745"/>
      <c r="P179" s="745"/>
      <c r="Q179" s="745"/>
      <c r="R179" s="745"/>
      <c r="S179" s="745"/>
      <c r="T179" s="745"/>
      <c r="U179" s="745"/>
      <c r="V179" s="745"/>
      <c r="W179" s="745"/>
      <c r="X179" s="745"/>
      <c r="Y179" s="745"/>
      <c r="Z179" s="745"/>
      <c r="AA179" s="745"/>
    </row>
    <row r="180" spans="1:27" x14ac:dyDescent="0.2">
      <c r="C180" s="748" t="s">
        <v>1978</v>
      </c>
      <c r="D180" s="745">
        <v>0.38899999856948853</v>
      </c>
      <c r="E180" s="745">
        <v>0.17399999499320984</v>
      </c>
      <c r="F180" s="745">
        <v>0.19099999964237213</v>
      </c>
      <c r="G180" s="745">
        <v>0.19799999892711639</v>
      </c>
      <c r="H180" s="745">
        <v>0.31200000643730164</v>
      </c>
      <c r="I180" s="745">
        <v>0.23999999463558197</v>
      </c>
      <c r="J180" s="745">
        <v>5.0840001106262207</v>
      </c>
      <c r="K180" s="745">
        <v>4.4609999656677246</v>
      </c>
      <c r="L180" s="745">
        <v>0.72699999809265137</v>
      </c>
      <c r="M180" s="745">
        <v>2.9999999329447746E-2</v>
      </c>
      <c r="N180" s="745"/>
      <c r="O180" s="745"/>
      <c r="P180" s="745"/>
      <c r="Q180" s="745"/>
      <c r="R180" s="745"/>
      <c r="S180" s="745"/>
      <c r="T180" s="745"/>
      <c r="U180" s="745"/>
      <c r="V180" s="745"/>
      <c r="W180" s="745"/>
      <c r="X180" s="745"/>
      <c r="Y180" s="745"/>
      <c r="Z180" s="745"/>
      <c r="AA180" s="745"/>
    </row>
    <row r="181" spans="1:27" x14ac:dyDescent="0.2">
      <c r="C181" s="748" t="s">
        <v>511</v>
      </c>
      <c r="D181" s="745">
        <v>0</v>
      </c>
      <c r="E181" s="745">
        <v>0</v>
      </c>
      <c r="F181" s="745">
        <v>0</v>
      </c>
      <c r="G181" s="745">
        <v>4.0679998397827148</v>
      </c>
      <c r="H181" s="745">
        <v>5.7979998588562012</v>
      </c>
      <c r="I181" s="745">
        <v>8.1549997329711914</v>
      </c>
      <c r="J181" s="745">
        <v>7.6929998397827148</v>
      </c>
      <c r="K181" s="745">
        <v>6.6009998321533203</v>
      </c>
      <c r="L181" s="745">
        <v>4.6129999160766602</v>
      </c>
      <c r="M181" s="745">
        <v>3.687999963760376</v>
      </c>
      <c r="N181" s="745"/>
      <c r="O181" s="745"/>
      <c r="P181" s="745"/>
      <c r="Q181" s="745"/>
      <c r="R181" s="745"/>
      <c r="S181" s="745"/>
      <c r="T181" s="745"/>
      <c r="U181" s="745"/>
      <c r="V181" s="745"/>
      <c r="W181" s="745"/>
      <c r="X181" s="745"/>
      <c r="Y181" s="745"/>
      <c r="Z181" s="745"/>
      <c r="AA181" s="745"/>
    </row>
    <row r="182" spans="1:27" x14ac:dyDescent="0.2">
      <c r="C182" s="748" t="s">
        <v>512</v>
      </c>
      <c r="D182" s="745">
        <v>0.22499999403953552</v>
      </c>
      <c r="E182" s="745">
        <v>9.0000003576278687E-2</v>
      </c>
      <c r="F182" s="745">
        <v>7.5000002980232239E-2</v>
      </c>
      <c r="G182" s="745">
        <v>0.1080000028014183</v>
      </c>
      <c r="H182" s="745">
        <v>0.27700001001358032</v>
      </c>
      <c r="I182" s="745">
        <v>1.0970000028610229</v>
      </c>
      <c r="J182" s="745">
        <v>1.3400000333786011</v>
      </c>
      <c r="K182" s="745">
        <v>1.4259999990463257</v>
      </c>
      <c r="L182" s="745">
        <v>1.8559999465942383</v>
      </c>
      <c r="M182" s="745">
        <v>2.1140000820159912</v>
      </c>
      <c r="N182" s="745"/>
      <c r="O182" s="745"/>
      <c r="P182" s="745"/>
      <c r="Q182" s="745"/>
      <c r="R182" s="745"/>
      <c r="S182" s="745"/>
      <c r="T182" s="745"/>
      <c r="U182" s="745"/>
      <c r="V182" s="745"/>
      <c r="W182" s="745"/>
      <c r="X182" s="745"/>
      <c r="Y182" s="745"/>
      <c r="Z182" s="745"/>
      <c r="AA182" s="745"/>
    </row>
    <row r="183" spans="1:27" x14ac:dyDescent="0.2">
      <c r="C183" s="756" t="s">
        <v>59</v>
      </c>
      <c r="D183" s="745">
        <v>9.5310001373291016</v>
      </c>
      <c r="E183" s="745">
        <v>8.9280004501342773</v>
      </c>
      <c r="F183" s="745">
        <v>16.38599967956543</v>
      </c>
      <c r="G183" s="745">
        <v>16.150999069213867</v>
      </c>
      <c r="H183" s="745">
        <v>27.738000869750977</v>
      </c>
      <c r="I183" s="745">
        <v>47.509998321533203</v>
      </c>
      <c r="J183" s="745">
        <v>64.021003723144531</v>
      </c>
      <c r="K183" s="745">
        <v>71.33599853515625</v>
      </c>
      <c r="L183" s="745">
        <v>67.747001647949219</v>
      </c>
      <c r="M183" s="745">
        <v>56.923999786376953</v>
      </c>
      <c r="N183" s="745"/>
      <c r="O183" s="745"/>
      <c r="P183" s="745"/>
      <c r="Q183" s="745"/>
      <c r="R183" s="745"/>
      <c r="S183" s="745"/>
      <c r="T183" s="745"/>
      <c r="U183" s="745"/>
      <c r="V183" s="745"/>
      <c r="W183" s="745"/>
      <c r="X183" s="745"/>
      <c r="Y183" s="745"/>
      <c r="Z183" s="745"/>
      <c r="AA183" s="745"/>
    </row>
    <row r="184" spans="1:27" x14ac:dyDescent="0.2">
      <c r="C184" s="748" t="s">
        <v>504</v>
      </c>
      <c r="D184" s="745">
        <v>8.9399995803833008</v>
      </c>
      <c r="E184" s="745">
        <v>8.2370004653930664</v>
      </c>
      <c r="F184" s="745">
        <v>13.321999549865723</v>
      </c>
      <c r="G184" s="745">
        <v>9.0839996337890625</v>
      </c>
      <c r="H184" s="745">
        <v>15.192999839782715</v>
      </c>
      <c r="I184" s="745">
        <v>22.268999099731445</v>
      </c>
      <c r="J184" s="745">
        <v>35.63800048828125</v>
      </c>
      <c r="K184" s="745">
        <v>43.213001251220703</v>
      </c>
      <c r="L184" s="745">
        <v>42.928001403808594</v>
      </c>
      <c r="M184" s="745">
        <v>30.978000640869141</v>
      </c>
      <c r="N184" s="745"/>
      <c r="O184" s="745"/>
      <c r="P184" s="745"/>
      <c r="Q184" s="745"/>
      <c r="R184" s="745"/>
      <c r="S184" s="745"/>
      <c r="T184" s="745"/>
      <c r="U184" s="745"/>
      <c r="V184" s="745"/>
      <c r="W184" s="745"/>
      <c r="X184" s="745"/>
      <c r="Y184" s="745"/>
      <c r="Z184" s="745"/>
      <c r="AA184" s="745"/>
    </row>
    <row r="185" spans="1:27" x14ac:dyDescent="0.2">
      <c r="C185" s="748" t="s">
        <v>513</v>
      </c>
      <c r="D185" s="745">
        <v>0.5910000205039978</v>
      </c>
      <c r="E185" s="745">
        <v>0.69099998474121094</v>
      </c>
      <c r="F185" s="745">
        <v>3.0639998912811279</v>
      </c>
      <c r="G185" s="745">
        <v>7.0669999122619629</v>
      </c>
      <c r="H185" s="745">
        <v>12.545000076293945</v>
      </c>
      <c r="I185" s="745">
        <v>25.240999221801758</v>
      </c>
      <c r="J185" s="745">
        <v>28.382999420166016</v>
      </c>
      <c r="K185" s="745">
        <v>28.12299919128418</v>
      </c>
      <c r="L185" s="745">
        <v>24.819000244140625</v>
      </c>
      <c r="M185" s="745">
        <v>25.945999145507813</v>
      </c>
      <c r="N185" s="745"/>
      <c r="O185" s="745"/>
      <c r="P185" s="745"/>
      <c r="Q185" s="745"/>
      <c r="R185" s="745"/>
      <c r="S185" s="745"/>
      <c r="T185" s="745"/>
      <c r="U185" s="745"/>
      <c r="V185" s="745"/>
      <c r="W185" s="745"/>
      <c r="X185" s="745"/>
      <c r="Y185" s="745"/>
      <c r="Z185" s="745"/>
      <c r="AA185" s="745"/>
    </row>
    <row r="186" spans="1:27" x14ac:dyDescent="0.2">
      <c r="C186" s="756" t="s">
        <v>582</v>
      </c>
      <c r="D186" s="745">
        <v>0</v>
      </c>
      <c r="E186" s="745">
        <v>0</v>
      </c>
      <c r="F186" s="745">
        <v>0</v>
      </c>
      <c r="G186" s="745">
        <v>3.0729999542236328</v>
      </c>
      <c r="H186" s="745">
        <v>3.7439999580383301</v>
      </c>
      <c r="I186" s="745">
        <v>4.8080000877380371</v>
      </c>
      <c r="J186" s="745">
        <v>4.9289999008178711</v>
      </c>
      <c r="K186" s="745">
        <v>5.054999828338623</v>
      </c>
      <c r="L186" s="745">
        <v>4.9330000877380371</v>
      </c>
      <c r="M186" s="745">
        <v>4.429999828338623</v>
      </c>
      <c r="N186" s="745"/>
      <c r="O186" s="745"/>
      <c r="P186" s="745"/>
      <c r="Q186" s="745"/>
      <c r="R186" s="745"/>
      <c r="S186" s="745"/>
      <c r="T186" s="745"/>
      <c r="U186" s="745"/>
      <c r="V186" s="745"/>
      <c r="W186" s="745"/>
      <c r="X186" s="745"/>
      <c r="Y186" s="745"/>
      <c r="Z186" s="745"/>
      <c r="AA186" s="745"/>
    </row>
    <row r="187" spans="1:27" x14ac:dyDescent="0.2">
      <c r="C187" s="756" t="s">
        <v>1979</v>
      </c>
      <c r="D187" s="745">
        <v>45.128829956054688</v>
      </c>
      <c r="E187" s="745">
        <v>47.536361694335938</v>
      </c>
      <c r="F187" s="745">
        <v>48.020156860351563</v>
      </c>
      <c r="G187" s="745">
        <v>49.562999725341797</v>
      </c>
      <c r="H187" s="745">
        <v>52.761001586914063</v>
      </c>
      <c r="I187" s="745">
        <v>66.8280029296875</v>
      </c>
      <c r="J187" s="745">
        <v>75.400001525878906</v>
      </c>
      <c r="K187" s="745">
        <v>79.5260009765625</v>
      </c>
      <c r="L187" s="745">
        <v>93.529998779296875</v>
      </c>
      <c r="M187" s="745">
        <v>92.393997192382813</v>
      </c>
      <c r="N187" s="745"/>
      <c r="O187" s="745"/>
      <c r="P187" s="745"/>
      <c r="Q187" s="745"/>
      <c r="R187" s="745"/>
      <c r="S187" s="745"/>
      <c r="T187" s="745"/>
      <c r="U187" s="745"/>
      <c r="V187" s="745"/>
      <c r="W187" s="745"/>
      <c r="X187" s="745"/>
      <c r="Y187" s="745"/>
      <c r="Z187" s="745"/>
      <c r="AA187" s="745"/>
    </row>
    <row r="188" spans="1:27" ht="20.100000000000001" customHeight="1" x14ac:dyDescent="0.2">
      <c r="B188" s="743"/>
      <c r="C188" s="757" t="s">
        <v>509</v>
      </c>
      <c r="D188" s="755">
        <v>4.0000001899898052E-3</v>
      </c>
      <c r="E188" s="755">
        <v>4.0000001899898052E-3</v>
      </c>
      <c r="F188" s="755">
        <v>4.0000001899898052E-3</v>
      </c>
      <c r="G188" s="755">
        <v>4.0000001899898052E-3</v>
      </c>
      <c r="H188" s="755">
        <v>4.0000001899898052E-3</v>
      </c>
      <c r="I188" s="755">
        <v>0</v>
      </c>
      <c r="J188" s="755">
        <v>0</v>
      </c>
      <c r="K188" s="755">
        <v>0</v>
      </c>
      <c r="L188" s="755">
        <v>0.36000001430511475</v>
      </c>
      <c r="M188" s="755">
        <v>1.0000000474974513E-3</v>
      </c>
      <c r="N188" s="755"/>
      <c r="O188" s="755"/>
      <c r="P188" s="755"/>
      <c r="Q188" s="755"/>
      <c r="R188" s="755"/>
      <c r="S188" s="755"/>
      <c r="T188" s="755"/>
      <c r="U188" s="755"/>
      <c r="V188" s="755"/>
      <c r="W188" s="755"/>
      <c r="X188" s="755"/>
      <c r="Y188" s="755"/>
      <c r="Z188" s="755"/>
      <c r="AA188" s="755"/>
    </row>
    <row r="189" spans="1:27" x14ac:dyDescent="0.2">
      <c r="C189" s="737"/>
      <c r="D189" s="745"/>
      <c r="E189" s="745"/>
      <c r="F189" s="745"/>
      <c r="G189" s="745"/>
      <c r="H189" s="745"/>
      <c r="I189" s="745"/>
      <c r="J189" s="745"/>
      <c r="K189" s="745"/>
      <c r="L189" s="745"/>
      <c r="M189" s="745"/>
      <c r="N189" s="745"/>
      <c r="O189" s="745"/>
      <c r="P189" s="745"/>
      <c r="Q189" s="745"/>
      <c r="R189" s="745"/>
      <c r="S189" s="745"/>
      <c r="T189" s="745"/>
      <c r="U189" s="745"/>
      <c r="V189" s="745"/>
      <c r="W189" s="745"/>
      <c r="X189" s="745"/>
      <c r="Y189" s="745"/>
      <c r="Z189" s="745"/>
      <c r="AA189" s="745"/>
    </row>
    <row r="190" spans="1:27" ht="30" customHeight="1" x14ac:dyDescent="0.2">
      <c r="A190" s="746"/>
      <c r="C190" s="15" t="str">
        <f>Index!A84</f>
        <v>Table 6d     Lending by Industry, end of period, FY2014-FY2019</v>
      </c>
    </row>
    <row r="191" spans="1:27" ht="24.95" customHeight="1" x14ac:dyDescent="0.2">
      <c r="A191" s="747"/>
      <c r="B191" s="754"/>
      <c r="C191" s="408" t="s">
        <v>1876</v>
      </c>
      <c r="D191" s="133" t="str">
        <f>D2</f>
        <v>FY10</v>
      </c>
      <c r="E191" s="133" t="str">
        <f t="shared" ref="E191:M191" si="4">E2</f>
        <v>FY11</v>
      </c>
      <c r="F191" s="133" t="str">
        <f t="shared" si="4"/>
        <v>FY12</v>
      </c>
      <c r="G191" s="133" t="str">
        <f t="shared" si="4"/>
        <v>FY13</v>
      </c>
      <c r="H191" s="133" t="str">
        <f t="shared" si="4"/>
        <v>FY14</v>
      </c>
      <c r="I191" s="133" t="str">
        <f t="shared" si="4"/>
        <v>FY15</v>
      </c>
      <c r="J191" s="133" t="str">
        <f t="shared" si="4"/>
        <v>FY16</v>
      </c>
      <c r="K191" s="133" t="str">
        <f t="shared" si="4"/>
        <v>FY17</v>
      </c>
      <c r="L191" s="133" t="str">
        <f t="shared" si="4"/>
        <v>FY18</v>
      </c>
      <c r="M191" s="133" t="str">
        <f t="shared" si="4"/>
        <v>FY19</v>
      </c>
      <c r="N191" s="133"/>
      <c r="O191" s="133"/>
      <c r="P191" s="133"/>
      <c r="Q191" s="133"/>
      <c r="R191" s="133"/>
      <c r="S191" s="133"/>
      <c r="T191" s="133"/>
      <c r="U191" s="133"/>
      <c r="V191" s="133"/>
      <c r="W191" s="133"/>
      <c r="X191" s="133"/>
      <c r="Y191" s="133"/>
      <c r="Z191" s="133"/>
      <c r="AA191" s="133"/>
    </row>
    <row r="192" spans="1:27" ht="20.100000000000001" customHeight="1" x14ac:dyDescent="0.2">
      <c r="C192" s="758" t="s">
        <v>543</v>
      </c>
      <c r="D192" s="745">
        <v>0</v>
      </c>
      <c r="E192" s="745">
        <v>0</v>
      </c>
      <c r="F192" s="745">
        <v>0</v>
      </c>
      <c r="G192" s="745">
        <v>0</v>
      </c>
      <c r="H192" s="745">
        <v>0</v>
      </c>
      <c r="I192" s="745">
        <v>0</v>
      </c>
      <c r="J192" s="745">
        <v>0</v>
      </c>
      <c r="K192" s="745">
        <v>0</v>
      </c>
      <c r="L192" s="745">
        <v>0</v>
      </c>
      <c r="M192" s="745">
        <v>0</v>
      </c>
      <c r="N192" s="745"/>
      <c r="O192" s="745"/>
      <c r="P192" s="745"/>
      <c r="Q192" s="745"/>
      <c r="R192" s="745"/>
      <c r="S192" s="745"/>
      <c r="T192" s="745"/>
      <c r="U192" s="745"/>
      <c r="V192" s="745"/>
      <c r="W192" s="745"/>
      <c r="X192" s="745"/>
      <c r="Y192" s="745"/>
      <c r="Z192" s="745"/>
      <c r="AA192" s="745"/>
    </row>
    <row r="193" spans="2:27" x14ac:dyDescent="0.2">
      <c r="C193" s="737" t="s">
        <v>275</v>
      </c>
      <c r="D193" s="745">
        <v>0</v>
      </c>
      <c r="E193" s="745">
        <v>0</v>
      </c>
      <c r="F193" s="745">
        <v>0</v>
      </c>
      <c r="G193" s="745">
        <v>0</v>
      </c>
      <c r="H193" s="745">
        <v>0</v>
      </c>
      <c r="I193" s="745">
        <v>0</v>
      </c>
      <c r="J193" s="745">
        <v>0</v>
      </c>
      <c r="K193" s="745">
        <v>0</v>
      </c>
      <c r="L193" s="745">
        <v>0</v>
      </c>
      <c r="M193" s="745">
        <v>0</v>
      </c>
      <c r="N193" s="745"/>
      <c r="O193" s="745"/>
      <c r="P193" s="745"/>
      <c r="Q193" s="745"/>
      <c r="R193" s="745"/>
      <c r="S193" s="745"/>
      <c r="T193" s="745"/>
      <c r="U193" s="745"/>
      <c r="V193" s="745"/>
      <c r="W193" s="745"/>
      <c r="X193" s="745"/>
      <c r="Y193" s="745"/>
      <c r="Z193" s="745"/>
      <c r="AA193" s="745"/>
    </row>
    <row r="194" spans="2:27" x14ac:dyDescent="0.2">
      <c r="C194" s="737" t="s">
        <v>22</v>
      </c>
      <c r="D194" s="745">
        <v>0</v>
      </c>
      <c r="E194" s="745">
        <v>0</v>
      </c>
      <c r="F194" s="745">
        <v>0</v>
      </c>
      <c r="G194" s="745">
        <v>0</v>
      </c>
      <c r="H194" s="745">
        <v>0</v>
      </c>
      <c r="I194" s="745">
        <v>0</v>
      </c>
      <c r="J194" s="745">
        <v>0</v>
      </c>
      <c r="K194" s="745">
        <v>0</v>
      </c>
      <c r="L194" s="745">
        <v>0</v>
      </c>
      <c r="M194" s="745">
        <v>0</v>
      </c>
      <c r="N194" s="745"/>
      <c r="O194" s="745"/>
      <c r="P194" s="745"/>
      <c r="Q194" s="745"/>
      <c r="R194" s="745"/>
      <c r="S194" s="745"/>
      <c r="T194" s="745"/>
      <c r="U194" s="745"/>
      <c r="V194" s="745"/>
      <c r="W194" s="745"/>
      <c r="X194" s="745"/>
      <c r="Y194" s="745"/>
      <c r="Z194" s="745"/>
      <c r="AA194" s="745"/>
    </row>
    <row r="195" spans="2:27" x14ac:dyDescent="0.2">
      <c r="C195" s="737" t="s">
        <v>544</v>
      </c>
      <c r="D195" s="745">
        <v>0</v>
      </c>
      <c r="E195" s="745">
        <v>0</v>
      </c>
      <c r="F195" s="745">
        <v>0</v>
      </c>
      <c r="G195" s="745">
        <v>0</v>
      </c>
      <c r="H195" s="745">
        <v>0</v>
      </c>
      <c r="I195" s="745">
        <v>0</v>
      </c>
      <c r="J195" s="745">
        <v>0</v>
      </c>
      <c r="K195" s="745">
        <v>0</v>
      </c>
      <c r="L195" s="745">
        <v>0</v>
      </c>
      <c r="M195" s="745">
        <v>0</v>
      </c>
      <c r="N195" s="745"/>
      <c r="O195" s="745"/>
      <c r="P195" s="745"/>
      <c r="Q195" s="745"/>
      <c r="R195" s="745"/>
      <c r="S195" s="745"/>
      <c r="T195" s="745"/>
      <c r="U195" s="745"/>
      <c r="V195" s="745"/>
      <c r="W195" s="745"/>
      <c r="X195" s="745"/>
      <c r="Y195" s="745"/>
      <c r="Z195" s="745"/>
      <c r="AA195" s="745"/>
    </row>
    <row r="196" spans="2:27" x14ac:dyDescent="0.2">
      <c r="C196" s="737" t="s">
        <v>25</v>
      </c>
      <c r="D196" s="745">
        <v>1.7000000476837158</v>
      </c>
      <c r="E196" s="745">
        <v>1.5420000553131104</v>
      </c>
      <c r="F196" s="745">
        <v>1.5260000228881836</v>
      </c>
      <c r="G196" s="745">
        <v>0</v>
      </c>
      <c r="H196" s="745">
        <v>0</v>
      </c>
      <c r="I196" s="745">
        <v>0</v>
      </c>
      <c r="J196" s="745">
        <v>0</v>
      </c>
      <c r="K196" s="745">
        <v>0</v>
      </c>
      <c r="L196" s="745">
        <v>0</v>
      </c>
      <c r="M196" s="745">
        <v>0</v>
      </c>
      <c r="N196" s="745"/>
      <c r="O196" s="745"/>
      <c r="P196" s="745"/>
      <c r="Q196" s="745"/>
      <c r="R196" s="745"/>
      <c r="S196" s="745"/>
      <c r="T196" s="745"/>
      <c r="U196" s="745"/>
      <c r="V196" s="745"/>
      <c r="W196" s="745"/>
      <c r="X196" s="745"/>
      <c r="Y196" s="745"/>
      <c r="Z196" s="745"/>
      <c r="AA196" s="745"/>
    </row>
    <row r="197" spans="2:27" x14ac:dyDescent="0.2">
      <c r="C197" s="737" t="s">
        <v>545</v>
      </c>
      <c r="D197" s="745">
        <v>0.56199997663497925</v>
      </c>
      <c r="E197" s="745">
        <v>0.17900000512599945</v>
      </c>
      <c r="F197" s="745">
        <v>0.11500000208616257</v>
      </c>
      <c r="G197" s="745">
        <v>0</v>
      </c>
      <c r="H197" s="745">
        <v>0</v>
      </c>
      <c r="I197" s="745">
        <v>0</v>
      </c>
      <c r="J197" s="745">
        <v>0</v>
      </c>
      <c r="K197" s="745">
        <v>0</v>
      </c>
      <c r="L197" s="745">
        <v>0</v>
      </c>
      <c r="M197" s="745">
        <v>0</v>
      </c>
      <c r="N197" s="745"/>
      <c r="O197" s="745"/>
      <c r="P197" s="745"/>
      <c r="Q197" s="745"/>
      <c r="R197" s="745"/>
      <c r="S197" s="745"/>
      <c r="T197" s="745"/>
      <c r="U197" s="745"/>
      <c r="V197" s="745"/>
      <c r="W197" s="745"/>
      <c r="X197" s="745"/>
      <c r="Y197" s="745"/>
      <c r="Z197" s="745"/>
      <c r="AA197" s="745"/>
    </row>
    <row r="198" spans="2:27" x14ac:dyDescent="0.2">
      <c r="C198" s="737" t="s">
        <v>546</v>
      </c>
      <c r="D198" s="745">
        <v>0</v>
      </c>
      <c r="E198" s="745">
        <v>0</v>
      </c>
      <c r="F198" s="745">
        <v>0</v>
      </c>
      <c r="G198" s="745">
        <v>1.4999999664723873E-2</v>
      </c>
      <c r="H198" s="745">
        <v>5.0999999046325684E-2</v>
      </c>
      <c r="I198" s="745">
        <v>0</v>
      </c>
      <c r="J198" s="745">
        <v>2.7000000700354576E-2</v>
      </c>
      <c r="K198" s="745">
        <v>4.8999998718500137E-2</v>
      </c>
      <c r="L198" s="745">
        <v>0.41299998760223389</v>
      </c>
      <c r="M198" s="745">
        <v>0.3449999988079071</v>
      </c>
      <c r="N198" s="745"/>
      <c r="O198" s="745"/>
      <c r="P198" s="745"/>
      <c r="Q198" s="745"/>
      <c r="R198" s="745"/>
      <c r="S198" s="745"/>
      <c r="T198" s="745"/>
      <c r="U198" s="745"/>
      <c r="V198" s="745"/>
      <c r="W198" s="745"/>
      <c r="X198" s="745"/>
      <c r="Y198" s="745"/>
      <c r="Z198" s="745"/>
      <c r="AA198" s="745"/>
    </row>
    <row r="199" spans="2:27" x14ac:dyDescent="0.2">
      <c r="C199" s="737" t="s">
        <v>547</v>
      </c>
      <c r="D199" s="745">
        <v>1.3179999589920044</v>
      </c>
      <c r="E199" s="745">
        <v>6.2010002136230469</v>
      </c>
      <c r="F199" s="745">
        <v>1.2610000371932983</v>
      </c>
      <c r="G199" s="745">
        <v>1.0820000171661377</v>
      </c>
      <c r="H199" s="745">
        <v>0.95300000905990601</v>
      </c>
      <c r="I199" s="745">
        <v>0.42699998617172241</v>
      </c>
      <c r="J199" s="745">
        <v>0.48199999332427979</v>
      </c>
      <c r="K199" s="745">
        <v>3.4219999313354492</v>
      </c>
      <c r="L199" s="745">
        <v>3.4560000896453857</v>
      </c>
      <c r="M199" s="745">
        <v>3.6909999847412109</v>
      </c>
      <c r="N199" s="745"/>
      <c r="O199" s="745"/>
      <c r="P199" s="745"/>
      <c r="Q199" s="745"/>
      <c r="R199" s="745"/>
      <c r="S199" s="745"/>
      <c r="T199" s="745"/>
      <c r="U199" s="745"/>
      <c r="V199" s="745"/>
      <c r="W199" s="745"/>
      <c r="X199" s="745"/>
      <c r="Y199" s="745"/>
      <c r="Z199" s="745"/>
      <c r="AA199" s="745"/>
    </row>
    <row r="200" spans="2:27" x14ac:dyDescent="0.2">
      <c r="C200" s="737" t="s">
        <v>548</v>
      </c>
      <c r="D200" s="745">
        <v>1.2920000553131104</v>
      </c>
      <c r="E200" s="745">
        <v>1.2430000305175781</v>
      </c>
      <c r="F200" s="745">
        <v>1.1330000162124634</v>
      </c>
      <c r="G200" s="745">
        <v>0.97600001096725464</v>
      </c>
      <c r="H200" s="745">
        <v>0.8190000057220459</v>
      </c>
      <c r="I200" s="745">
        <v>0.24899999797344208</v>
      </c>
      <c r="J200" s="745">
        <v>0.21699999272823334</v>
      </c>
      <c r="K200" s="745">
        <v>0.10000000149011612</v>
      </c>
      <c r="L200" s="745">
        <v>8.999999612569809E-3</v>
      </c>
      <c r="M200" s="745">
        <v>3.9000000804662704E-2</v>
      </c>
      <c r="N200" s="745"/>
      <c r="O200" s="745"/>
      <c r="P200" s="745"/>
      <c r="Q200" s="745"/>
      <c r="R200" s="745"/>
      <c r="S200" s="745"/>
      <c r="T200" s="745"/>
      <c r="U200" s="745"/>
      <c r="V200" s="745"/>
      <c r="W200" s="745"/>
      <c r="X200" s="745"/>
      <c r="Y200" s="745"/>
      <c r="Z200" s="745"/>
      <c r="AA200" s="745"/>
    </row>
    <row r="201" spans="2:27" x14ac:dyDescent="0.2">
      <c r="C201" s="737" t="s">
        <v>549</v>
      </c>
      <c r="D201" s="745">
        <v>22.440000534057617</v>
      </c>
      <c r="E201" s="745">
        <v>18.961000442504883</v>
      </c>
      <c r="F201" s="745">
        <v>23.365999221801758</v>
      </c>
      <c r="G201" s="745">
        <v>28.186000823974609</v>
      </c>
      <c r="H201" s="745">
        <v>30.226999282836914</v>
      </c>
      <c r="I201" s="745">
        <v>30.336999893188477</v>
      </c>
      <c r="J201" s="745">
        <v>31.184000015258789</v>
      </c>
      <c r="K201" s="745">
        <v>32.828998565673828</v>
      </c>
      <c r="L201" s="745">
        <v>32.662998199462891</v>
      </c>
      <c r="M201" s="745">
        <v>29.577999114990234</v>
      </c>
      <c r="N201" s="745"/>
      <c r="O201" s="745"/>
      <c r="P201" s="745"/>
      <c r="Q201" s="745"/>
      <c r="R201" s="745"/>
      <c r="S201" s="745"/>
      <c r="T201" s="745"/>
      <c r="U201" s="745"/>
      <c r="V201" s="745"/>
      <c r="W201" s="745"/>
      <c r="X201" s="745"/>
      <c r="Y201" s="745"/>
      <c r="Z201" s="745"/>
      <c r="AA201" s="745"/>
    </row>
    <row r="202" spans="2:27" ht="20.100000000000001" customHeight="1" x14ac:dyDescent="0.2">
      <c r="B202" s="743"/>
      <c r="C202" s="759" t="s">
        <v>550</v>
      </c>
      <c r="D202" s="755">
        <v>27.312000274658203</v>
      </c>
      <c r="E202" s="755">
        <v>28.125999450683594</v>
      </c>
      <c r="F202" s="755">
        <v>27.400999069213867</v>
      </c>
      <c r="G202" s="755">
        <v>30.259000778198242</v>
      </c>
      <c r="H202" s="755">
        <v>32.049999237060547</v>
      </c>
      <c r="I202" s="755">
        <v>31.01300048828125</v>
      </c>
      <c r="J202" s="755">
        <v>31.909999847412109</v>
      </c>
      <c r="K202" s="755">
        <v>36.400001525878906</v>
      </c>
      <c r="L202" s="755">
        <v>36.541000366210938</v>
      </c>
      <c r="M202" s="755">
        <v>33.652999877929688</v>
      </c>
      <c r="N202" s="755"/>
      <c r="O202" s="755"/>
      <c r="P202" s="755"/>
      <c r="Q202" s="755"/>
      <c r="R202" s="755"/>
      <c r="S202" s="755"/>
      <c r="T202" s="755"/>
      <c r="U202" s="755"/>
      <c r="V202" s="755"/>
      <c r="W202" s="755"/>
      <c r="X202" s="755"/>
      <c r="Y202" s="755"/>
      <c r="Z202" s="755"/>
      <c r="AA202" s="755"/>
    </row>
  </sheetData>
  <autoFilter ref="A1:A159" xr:uid="{00000000-0009-0000-0000-000012000000}"/>
  <pageMargins left="0.70866141732283472" right="0.70866141732283472" top="0.74803149606299213" bottom="0.74803149606299213" header="0.31496062992125984" footer="0.31496062992125984"/>
  <pageSetup scale="58" fitToHeight="3" orientation="portrait" r:id="rId1"/>
  <rowBreaks count="2" manualBreakCount="2">
    <brk id="86" max="16383" man="1"/>
    <brk id="171"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rgb="FFFFFF00"/>
  </sheetPr>
  <dimension ref="A1:Z57"/>
  <sheetViews>
    <sheetView view="pageBreakPreview" zoomScale="90" zoomScaleNormal="90" zoomScaleSheetLayoutView="90" workbookViewId="0">
      <pane xSplit="1" ySplit="2" topLeftCell="B3" activePane="bottomRight" state="frozen"/>
      <selection activeCell="D107" sqref="D107"/>
      <selection pane="topRight" activeCell="D107" sqref="D107"/>
      <selection pane="bottomLeft" activeCell="D107" sqref="D107"/>
      <selection pane="bottomRight" activeCell="A2" sqref="A2"/>
    </sheetView>
  </sheetViews>
  <sheetFormatPr defaultColWidth="9.140625" defaultRowHeight="12.75" outlineLevelCol="1" x14ac:dyDescent="0.2"/>
  <cols>
    <col min="1" max="1" width="41.7109375" style="275" customWidth="1"/>
    <col min="2" max="2" width="9.140625" style="275"/>
    <col min="3" max="4" width="9.140625" style="275" customWidth="1"/>
    <col min="5" max="5" width="9.140625" style="275"/>
    <col min="6" max="8" width="9.140625" style="275" customWidth="1"/>
    <col min="9" max="9" width="9.140625" style="275"/>
    <col min="10" max="11" width="9.140625" style="275" customWidth="1"/>
    <col min="12" max="25" width="9.140625" style="275" hidden="1" customWidth="1" outlineLevel="1"/>
    <col min="26" max="26" width="9.140625" style="275" collapsed="1"/>
    <col min="27" max="16384" width="9.140625" style="275"/>
  </cols>
  <sheetData>
    <row r="1" spans="1:25" s="273" customFormat="1" ht="24.95" customHeight="1" x14ac:dyDescent="0.2">
      <c r="A1" s="763" t="str">
        <f>Index!A85</f>
        <v>Table 6e     Interest rates on deposits and loans, deposit money banks, FY2010-FY2019</v>
      </c>
      <c r="B1" s="272"/>
      <c r="E1" s="272"/>
      <c r="I1" s="272"/>
      <c r="M1" s="272"/>
      <c r="Q1" s="272"/>
    </row>
    <row r="2" spans="1:25" s="273" customFormat="1" ht="24.95" customHeight="1" x14ac:dyDescent="0.2">
      <c r="A2" s="270"/>
      <c r="B2" s="133" t="str">
        <f>NAgni!M2</f>
        <v>FY10</v>
      </c>
      <c r="C2" s="133" t="str">
        <f>NAgni!N2</f>
        <v>FY11</v>
      </c>
      <c r="D2" s="133" t="str">
        <f>NAgni!O2</f>
        <v>FY12</v>
      </c>
      <c r="E2" s="133" t="str">
        <f>NAgni!P2</f>
        <v>FY13</v>
      </c>
      <c r="F2" s="133" t="str">
        <f>NAgni!Q2</f>
        <v>FY14</v>
      </c>
      <c r="G2" s="133" t="str">
        <f>NAgni!R2</f>
        <v>FY15</v>
      </c>
      <c r="H2" s="133" t="str">
        <f>NAgni!S2</f>
        <v>FY16</v>
      </c>
      <c r="I2" s="133" t="str">
        <f>NAgni!T2</f>
        <v>FY17</v>
      </c>
      <c r="J2" s="133" t="str">
        <f>NAgni!U2</f>
        <v>FY18</v>
      </c>
      <c r="K2" s="133" t="str">
        <f>NAgni!V2</f>
        <v>FY19</v>
      </c>
      <c r="L2" s="133"/>
      <c r="M2" s="133"/>
      <c r="N2" s="133"/>
      <c r="O2" s="133"/>
      <c r="P2" s="133"/>
      <c r="Q2" s="133"/>
      <c r="R2" s="133"/>
      <c r="S2" s="133"/>
      <c r="T2" s="133"/>
      <c r="U2" s="133"/>
      <c r="V2" s="133"/>
      <c r="W2" s="133"/>
      <c r="X2" s="133"/>
      <c r="Y2" s="133"/>
    </row>
    <row r="3" spans="1:25" ht="20.100000000000001" customHeight="1" x14ac:dyDescent="0.2">
      <c r="A3" s="386" t="s">
        <v>82</v>
      </c>
      <c r="B3" s="274">
        <v>8.3950627595186234E-3</v>
      </c>
      <c r="C3" s="274">
        <v>5.4164822213351727E-3</v>
      </c>
      <c r="D3" s="274">
        <v>3.2537796068936586E-3</v>
      </c>
      <c r="E3" s="274">
        <v>1.6355894040316343E-3</v>
      </c>
      <c r="F3" s="274">
        <v>1.202266663312912E-3</v>
      </c>
      <c r="G3" s="274">
        <v>7.5103348353877664E-4</v>
      </c>
      <c r="H3" s="274">
        <v>7.0401461562141776E-4</v>
      </c>
      <c r="I3" s="274">
        <v>8.4163458086550236E-4</v>
      </c>
      <c r="J3" s="274">
        <v>1.0684496955946088E-3</v>
      </c>
      <c r="K3" s="274">
        <v>1.606703968718648E-3</v>
      </c>
      <c r="L3" s="274"/>
      <c r="M3" s="274"/>
      <c r="N3" s="274"/>
      <c r="O3" s="274"/>
      <c r="P3" s="274"/>
      <c r="Q3" s="274"/>
      <c r="R3" s="274"/>
      <c r="S3" s="274"/>
      <c r="T3" s="274"/>
      <c r="U3" s="274"/>
      <c r="V3" s="274"/>
      <c r="W3" s="274"/>
      <c r="X3" s="274"/>
      <c r="Y3" s="274"/>
    </row>
    <row r="4" spans="1:25" x14ac:dyDescent="0.2">
      <c r="A4" s="276" t="s">
        <v>551</v>
      </c>
      <c r="B4" s="274">
        <v>2.4865730665624142E-3</v>
      </c>
      <c r="C4" s="274">
        <v>6.630796124227345E-4</v>
      </c>
      <c r="D4" s="274">
        <v>2.3586797760799527E-4</v>
      </c>
      <c r="E4" s="274">
        <v>1.5670149878133088E-4</v>
      </c>
      <c r="F4" s="274">
        <v>8.6739462858531624E-5</v>
      </c>
      <c r="G4" s="274">
        <v>1.5293607430066913E-4</v>
      </c>
      <c r="H4" s="274">
        <v>1.2911924568470567E-4</v>
      </c>
      <c r="I4" s="274">
        <v>1.9048944523092359E-4</v>
      </c>
      <c r="J4" s="274">
        <v>1.1799589265137911E-4</v>
      </c>
      <c r="K4" s="274">
        <v>8.98059515748173E-5</v>
      </c>
      <c r="L4" s="274"/>
      <c r="M4" s="274"/>
      <c r="N4" s="274"/>
      <c r="O4" s="274"/>
      <c r="P4" s="274"/>
      <c r="Q4" s="274"/>
      <c r="R4" s="274"/>
      <c r="S4" s="274"/>
      <c r="T4" s="274"/>
      <c r="U4" s="274"/>
      <c r="V4" s="274"/>
      <c r="W4" s="274"/>
      <c r="X4" s="274"/>
      <c r="Y4" s="274"/>
    </row>
    <row r="5" spans="1:25" x14ac:dyDescent="0.2">
      <c r="A5" s="276" t="s">
        <v>552</v>
      </c>
      <c r="B5" s="274">
        <v>9.4552244991064072E-3</v>
      </c>
      <c r="C5" s="274">
        <v>4.7071916051208973E-3</v>
      </c>
      <c r="D5" s="274">
        <v>5.3674611262977123E-3</v>
      </c>
      <c r="E5" s="274">
        <v>2.7236698660999537E-3</v>
      </c>
      <c r="F5" s="274">
        <v>1.9571695011109114E-3</v>
      </c>
      <c r="G5" s="274">
        <v>1.0547609999775887E-3</v>
      </c>
      <c r="H5" s="274">
        <v>9.8654965404421091E-4</v>
      </c>
      <c r="I5" s="274">
        <v>1.1679903836920857E-3</v>
      </c>
      <c r="J5" s="274">
        <v>1.1452791513875127E-3</v>
      </c>
      <c r="K5" s="274">
        <v>1.1193396057933569E-3</v>
      </c>
      <c r="L5" s="274"/>
      <c r="M5" s="274"/>
      <c r="N5" s="274"/>
      <c r="O5" s="274"/>
      <c r="P5" s="274"/>
      <c r="Q5" s="274"/>
      <c r="R5" s="274"/>
      <c r="S5" s="274"/>
      <c r="T5" s="274"/>
      <c r="U5" s="274"/>
      <c r="V5" s="274"/>
      <c r="W5" s="274"/>
      <c r="X5" s="274"/>
      <c r="Y5" s="274"/>
    </row>
    <row r="6" spans="1:25" x14ac:dyDescent="0.2">
      <c r="A6" s="276" t="s">
        <v>83</v>
      </c>
      <c r="B6" s="274">
        <v>0</v>
      </c>
      <c r="C6" s="274">
        <v>0</v>
      </c>
      <c r="D6" s="274">
        <v>0</v>
      </c>
      <c r="E6" s="274">
        <v>3.7727672606706619E-3</v>
      </c>
      <c r="F6" s="274">
        <v>2.717337803915143E-3</v>
      </c>
      <c r="G6" s="274">
        <v>2.5344723835587502E-3</v>
      </c>
      <c r="H6" s="274">
        <v>2.4391170591115952E-3</v>
      </c>
      <c r="I6" s="274">
        <v>2.9160159174352884E-3</v>
      </c>
      <c r="J6" s="274">
        <v>4.7548240981996059E-3</v>
      </c>
      <c r="K6" s="274">
        <v>8.4897326305508614E-3</v>
      </c>
      <c r="L6" s="274"/>
      <c r="M6" s="274"/>
      <c r="N6" s="274"/>
      <c r="O6" s="274"/>
      <c r="P6" s="274"/>
      <c r="Q6" s="274"/>
      <c r="R6" s="274"/>
      <c r="S6" s="274"/>
      <c r="T6" s="274"/>
      <c r="U6" s="274"/>
      <c r="V6" s="274"/>
      <c r="W6" s="274"/>
      <c r="X6" s="274"/>
      <c r="Y6" s="274"/>
    </row>
    <row r="7" spans="1:25" x14ac:dyDescent="0.2">
      <c r="A7" s="277" t="s">
        <v>553</v>
      </c>
      <c r="B7" s="274">
        <v>7.2229779325425625E-3</v>
      </c>
      <c r="C7" s="274">
        <v>5.1036453805863857E-3</v>
      </c>
      <c r="D7" s="274">
        <v>2.9101031832396984E-3</v>
      </c>
      <c r="E7" s="274">
        <v>3.9948280900716782E-3</v>
      </c>
      <c r="F7" s="274">
        <v>2.7462129946798086E-3</v>
      </c>
      <c r="G7" s="274">
        <v>2.4744425900280476E-3</v>
      </c>
      <c r="H7" s="274">
        <v>1.4117121463641524E-3</v>
      </c>
      <c r="I7" s="274">
        <v>1.5390288317576051E-3</v>
      </c>
      <c r="J7" s="274">
        <v>1.9583241082727909E-3</v>
      </c>
      <c r="K7" s="274">
        <v>3.7099681794643402E-3</v>
      </c>
      <c r="L7" s="274"/>
      <c r="M7" s="274"/>
      <c r="N7" s="274"/>
      <c r="O7" s="274"/>
      <c r="P7" s="274"/>
      <c r="Q7" s="274"/>
      <c r="R7" s="274"/>
      <c r="S7" s="274"/>
      <c r="T7" s="274"/>
      <c r="U7" s="274"/>
      <c r="V7" s="274"/>
      <c r="W7" s="274"/>
      <c r="X7" s="274"/>
      <c r="Y7" s="274"/>
    </row>
    <row r="8" spans="1:25" x14ac:dyDescent="0.2">
      <c r="A8" s="277" t="s">
        <v>554</v>
      </c>
      <c r="B8" s="274">
        <v>8.9674051851034164E-3</v>
      </c>
      <c r="C8" s="274">
        <v>5.5608055554330349E-3</v>
      </c>
      <c r="D8" s="274">
        <v>3.3437127713114023E-3</v>
      </c>
      <c r="E8" s="274">
        <v>2.7711337897926569E-3</v>
      </c>
      <c r="F8" s="274">
        <v>1.3812312390655279E-3</v>
      </c>
      <c r="G8" s="274">
        <v>1.6960175707936287E-3</v>
      </c>
      <c r="H8" s="274">
        <v>1.5704495599493384E-3</v>
      </c>
      <c r="I8" s="274">
        <v>1.6628704033792019E-3</v>
      </c>
      <c r="J8" s="274">
        <v>3.2000928185880184E-3</v>
      </c>
      <c r="K8" s="274">
        <v>4.3672472238540649E-3</v>
      </c>
      <c r="L8" s="274"/>
      <c r="M8" s="274"/>
      <c r="N8" s="274"/>
      <c r="O8" s="274"/>
      <c r="P8" s="274"/>
      <c r="Q8" s="274"/>
      <c r="R8" s="274"/>
      <c r="S8" s="274"/>
      <c r="T8" s="274"/>
      <c r="U8" s="274"/>
      <c r="V8" s="274"/>
      <c r="W8" s="274"/>
      <c r="X8" s="274"/>
      <c r="Y8" s="274"/>
    </row>
    <row r="9" spans="1:25" x14ac:dyDescent="0.2">
      <c r="A9" s="277" t="s">
        <v>555</v>
      </c>
      <c r="B9" s="274">
        <v>8.4133883938193321E-3</v>
      </c>
      <c r="C9" s="274">
        <v>5.0760470330715179E-3</v>
      </c>
      <c r="D9" s="274">
        <v>3.1054718419909477E-3</v>
      </c>
      <c r="E9" s="274">
        <v>2.2029851097613573E-3</v>
      </c>
      <c r="F9" s="274">
        <v>1.5347164589911699E-3</v>
      </c>
      <c r="G9" s="274">
        <v>1.7008496215566993E-3</v>
      </c>
      <c r="H9" s="274">
        <v>2.1801316179335117E-3</v>
      </c>
      <c r="I9" s="274">
        <v>2.31598736718297E-3</v>
      </c>
      <c r="J9" s="274">
        <v>3.8462136872112751E-3</v>
      </c>
      <c r="K9" s="274">
        <v>4.3281028047204018E-3</v>
      </c>
      <c r="L9" s="274"/>
      <c r="M9" s="274"/>
      <c r="N9" s="274"/>
      <c r="O9" s="274"/>
      <c r="P9" s="274"/>
      <c r="Q9" s="274"/>
      <c r="R9" s="274"/>
      <c r="S9" s="274"/>
      <c r="T9" s="274"/>
      <c r="U9" s="274"/>
      <c r="V9" s="274"/>
      <c r="W9" s="274"/>
      <c r="X9" s="274"/>
      <c r="Y9" s="274"/>
    </row>
    <row r="10" spans="1:25" x14ac:dyDescent="0.2">
      <c r="A10" s="277" t="s">
        <v>556</v>
      </c>
      <c r="B10" s="274">
        <v>1.5338331460952759E-2</v>
      </c>
      <c r="C10" s="274">
        <v>8.2685258239507675E-3</v>
      </c>
      <c r="D10" s="274">
        <v>5.0235111266374588E-3</v>
      </c>
      <c r="E10" s="274">
        <v>6.1158575117588043E-3</v>
      </c>
      <c r="F10" s="274">
        <v>4.8036561347544193E-3</v>
      </c>
      <c r="G10" s="274">
        <v>4.0140147320926189E-3</v>
      </c>
      <c r="H10" s="274">
        <v>3.2709762454032898E-3</v>
      </c>
      <c r="I10" s="274">
        <v>4.2263064533472061E-3</v>
      </c>
      <c r="J10" s="274">
        <v>4.7468887642025948E-3</v>
      </c>
      <c r="K10" s="274">
        <v>1.5786388888955116E-2</v>
      </c>
      <c r="L10" s="274"/>
      <c r="M10" s="274"/>
      <c r="N10" s="274"/>
      <c r="O10" s="274"/>
      <c r="P10" s="274"/>
      <c r="Q10" s="274"/>
      <c r="R10" s="274"/>
      <c r="S10" s="274"/>
      <c r="T10" s="274"/>
      <c r="U10" s="274"/>
      <c r="V10" s="274"/>
      <c r="W10" s="274"/>
      <c r="X10" s="274"/>
      <c r="Y10" s="274"/>
    </row>
    <row r="11" spans="1:25" x14ac:dyDescent="0.2">
      <c r="A11" s="277" t="s">
        <v>557</v>
      </c>
      <c r="B11" s="274">
        <v>8.4074977785348892E-3</v>
      </c>
      <c r="C11" s="274">
        <v>7.7705145813524723E-3</v>
      </c>
      <c r="D11" s="274">
        <v>4.6142358332872391E-3</v>
      </c>
      <c r="E11" s="274"/>
      <c r="F11" s="274"/>
      <c r="G11" s="274"/>
      <c r="H11" s="274"/>
      <c r="I11" s="274"/>
      <c r="J11" s="274"/>
      <c r="K11" s="274"/>
      <c r="L11" s="274"/>
      <c r="M11" s="274"/>
      <c r="N11" s="274"/>
      <c r="O11" s="274"/>
      <c r="P11" s="274"/>
      <c r="Q11" s="274"/>
      <c r="R11" s="274"/>
      <c r="S11" s="274"/>
      <c r="T11" s="274"/>
      <c r="U11" s="274"/>
      <c r="V11" s="274"/>
      <c r="W11" s="274"/>
      <c r="X11" s="274"/>
      <c r="Y11" s="274"/>
    </row>
    <row r="12" spans="1:25" x14ac:dyDescent="0.2">
      <c r="A12" s="277" t="s">
        <v>558</v>
      </c>
      <c r="B12" s="274">
        <v>1.2350762262940407E-2</v>
      </c>
      <c r="C12" s="274">
        <v>8.184993639588356E-3</v>
      </c>
      <c r="D12" s="274">
        <v>4.8877988010644913E-3</v>
      </c>
      <c r="E12" s="274"/>
      <c r="F12" s="274"/>
      <c r="G12" s="274"/>
      <c r="H12" s="274"/>
      <c r="I12" s="274"/>
      <c r="J12" s="274"/>
      <c r="K12" s="274"/>
      <c r="L12" s="274"/>
      <c r="M12" s="274"/>
      <c r="N12" s="274"/>
      <c r="O12" s="274"/>
      <c r="P12" s="274"/>
      <c r="Q12" s="274"/>
      <c r="R12" s="274"/>
      <c r="S12" s="274"/>
      <c r="T12" s="274"/>
      <c r="U12" s="274"/>
      <c r="V12" s="274"/>
      <c r="W12" s="274"/>
      <c r="X12" s="274"/>
      <c r="Y12" s="274"/>
    </row>
    <row r="13" spans="1:25" x14ac:dyDescent="0.2">
      <c r="A13" s="277" t="s">
        <v>2017</v>
      </c>
      <c r="B13" s="274"/>
      <c r="C13" s="274"/>
      <c r="D13" s="274"/>
      <c r="E13" s="274">
        <v>7.2726951912045479E-3</v>
      </c>
      <c r="F13" s="274">
        <v>6.1857057735323906E-3</v>
      </c>
      <c r="G13" s="274">
        <v>4.7000567428767681E-3</v>
      </c>
      <c r="H13" s="274">
        <v>5.8590392582118511E-3</v>
      </c>
      <c r="I13" s="274">
        <v>6.623459979891777E-3</v>
      </c>
      <c r="J13" s="274">
        <v>8.6018908768892288E-3</v>
      </c>
      <c r="K13" s="274">
        <v>1.1033620685338974E-2</v>
      </c>
      <c r="L13" s="274"/>
      <c r="M13" s="274"/>
      <c r="N13" s="274"/>
      <c r="O13" s="274"/>
      <c r="P13" s="274"/>
      <c r="Q13" s="274"/>
      <c r="R13" s="274"/>
      <c r="S13" s="274"/>
      <c r="T13" s="274"/>
      <c r="U13" s="274"/>
      <c r="V13" s="274"/>
      <c r="W13" s="274"/>
      <c r="X13" s="274"/>
      <c r="Y13" s="274"/>
    </row>
    <row r="14" spans="1:25" x14ac:dyDescent="0.2">
      <c r="A14" s="277" t="s">
        <v>559</v>
      </c>
      <c r="B14" s="274">
        <v>2.0400000736117363E-2</v>
      </c>
      <c r="C14" s="274">
        <v>7.7011645771563053E-3</v>
      </c>
      <c r="D14" s="274">
        <v>5.89704979211092E-3</v>
      </c>
      <c r="E14" s="274">
        <v>6.7948554642498493E-3</v>
      </c>
      <c r="F14" s="274">
        <v>6.1168153770267963E-3</v>
      </c>
      <c r="G14" s="274">
        <v>5.4310434497892857E-3</v>
      </c>
      <c r="H14" s="274">
        <v>7.501654326915741E-3</v>
      </c>
      <c r="I14" s="274">
        <v>1.0814518667757511E-2</v>
      </c>
      <c r="J14" s="274">
        <v>1.1581630446016788E-2</v>
      </c>
      <c r="K14" s="274">
        <v>1.1268776841461658E-2</v>
      </c>
      <c r="L14" s="274"/>
      <c r="M14" s="274"/>
      <c r="N14" s="274"/>
      <c r="O14" s="274"/>
      <c r="P14" s="274"/>
      <c r="Q14" s="274"/>
      <c r="R14" s="274"/>
      <c r="S14" s="274"/>
      <c r="T14" s="274"/>
      <c r="U14" s="274"/>
      <c r="V14" s="274"/>
      <c r="W14" s="274"/>
      <c r="X14" s="274"/>
      <c r="Y14" s="274"/>
    </row>
    <row r="15" spans="1:25" ht="20.100000000000001" customHeight="1" x14ac:dyDescent="0.2">
      <c r="A15" s="285" t="s">
        <v>1376</v>
      </c>
      <c r="B15" s="274">
        <v>0.12490145862102509</v>
      </c>
      <c r="C15" s="274">
        <v>0.11662642657756805</v>
      </c>
      <c r="D15" s="274">
        <v>0.11702410131692886</v>
      </c>
      <c r="E15" s="274">
        <v>0.11347797513008118</v>
      </c>
      <c r="F15" s="274">
        <v>0.11358253657817841</v>
      </c>
      <c r="G15" s="274">
        <v>0.10959737002849579</v>
      </c>
      <c r="H15" s="274">
        <v>0.10925503820180893</v>
      </c>
      <c r="I15" s="274">
        <v>0.10334799438714981</v>
      </c>
      <c r="J15" s="274">
        <v>9.1965645551681519E-2</v>
      </c>
      <c r="K15" s="274">
        <v>9.2559561133384705E-2</v>
      </c>
      <c r="L15" s="274"/>
      <c r="M15" s="274"/>
      <c r="N15" s="274"/>
      <c r="O15" s="274"/>
      <c r="P15" s="274"/>
      <c r="Q15" s="274"/>
      <c r="R15" s="274"/>
      <c r="S15" s="274"/>
      <c r="T15" s="274"/>
      <c r="U15" s="274"/>
      <c r="V15" s="274"/>
      <c r="W15" s="274"/>
      <c r="X15" s="274"/>
      <c r="Y15" s="274"/>
    </row>
    <row r="16" spans="1:25" x14ac:dyDescent="0.2">
      <c r="A16" s="276" t="s">
        <v>543</v>
      </c>
      <c r="B16" s="274">
        <v>0</v>
      </c>
      <c r="C16" s="274">
        <v>0</v>
      </c>
      <c r="D16" s="274">
        <v>0</v>
      </c>
      <c r="E16" s="274"/>
      <c r="F16" s="274"/>
      <c r="G16" s="274"/>
      <c r="H16" s="274"/>
      <c r="I16" s="274"/>
      <c r="J16" s="274"/>
      <c r="K16" s="274"/>
      <c r="L16" s="274"/>
      <c r="M16" s="274"/>
      <c r="N16" s="274"/>
      <c r="O16" s="274"/>
      <c r="P16" s="274"/>
      <c r="Q16" s="274"/>
      <c r="R16" s="274"/>
      <c r="S16" s="274"/>
      <c r="T16" s="274"/>
      <c r="U16" s="274"/>
      <c r="V16" s="274"/>
      <c r="W16" s="274"/>
      <c r="X16" s="274"/>
      <c r="Y16" s="274"/>
    </row>
    <row r="17" spans="1:25" x14ac:dyDescent="0.2">
      <c r="A17" s="276" t="s">
        <v>275</v>
      </c>
      <c r="B17" s="274">
        <v>0</v>
      </c>
      <c r="C17" s="274">
        <v>0</v>
      </c>
      <c r="D17" s="274">
        <v>0</v>
      </c>
      <c r="E17" s="274"/>
      <c r="F17" s="274"/>
      <c r="G17" s="274"/>
      <c r="H17" s="274"/>
      <c r="I17" s="274"/>
      <c r="J17" s="274"/>
      <c r="K17" s="274"/>
      <c r="L17" s="274"/>
      <c r="M17" s="274"/>
      <c r="N17" s="274"/>
      <c r="O17" s="274"/>
      <c r="P17" s="274"/>
      <c r="Q17" s="274"/>
      <c r="R17" s="274"/>
      <c r="S17" s="274"/>
      <c r="T17" s="274"/>
      <c r="U17" s="274"/>
      <c r="V17" s="274"/>
      <c r="W17" s="274"/>
      <c r="X17" s="274"/>
      <c r="Y17" s="274"/>
    </row>
    <row r="18" spans="1:25" x14ac:dyDescent="0.2">
      <c r="A18" s="276" t="s">
        <v>22</v>
      </c>
      <c r="B18" s="274">
        <v>0</v>
      </c>
      <c r="C18" s="274">
        <v>0</v>
      </c>
      <c r="D18" s="274">
        <v>0</v>
      </c>
      <c r="E18" s="274"/>
      <c r="F18" s="274"/>
      <c r="G18" s="274"/>
      <c r="H18" s="274"/>
      <c r="I18" s="274"/>
      <c r="J18" s="274"/>
      <c r="K18" s="274"/>
      <c r="L18" s="274"/>
      <c r="M18" s="274"/>
      <c r="N18" s="274"/>
      <c r="O18" s="274"/>
      <c r="P18" s="274"/>
      <c r="Q18" s="274"/>
      <c r="R18" s="274"/>
      <c r="S18" s="274"/>
      <c r="T18" s="274"/>
      <c r="U18" s="274"/>
      <c r="V18" s="274"/>
      <c r="W18" s="274"/>
      <c r="X18" s="274"/>
      <c r="Y18" s="274"/>
    </row>
    <row r="19" spans="1:25" x14ac:dyDescent="0.2">
      <c r="A19" s="276" t="s">
        <v>25</v>
      </c>
      <c r="B19" s="274">
        <v>7.4760757386684418E-2</v>
      </c>
      <c r="C19" s="274">
        <v>7.2809472680091858E-2</v>
      </c>
      <c r="D19" s="274">
        <v>7.0711620151996613E-2</v>
      </c>
      <c r="E19" s="274"/>
      <c r="F19" s="274"/>
      <c r="G19" s="274"/>
      <c r="H19" s="274"/>
      <c r="I19" s="274"/>
      <c r="J19" s="274"/>
      <c r="K19" s="274"/>
      <c r="L19" s="274"/>
      <c r="M19" s="274"/>
      <c r="N19" s="274"/>
      <c r="O19" s="274"/>
      <c r="P19" s="274"/>
      <c r="Q19" s="274"/>
      <c r="R19" s="274"/>
      <c r="S19" s="274"/>
      <c r="T19" s="274"/>
      <c r="U19" s="274"/>
      <c r="V19" s="274"/>
      <c r="W19" s="274"/>
      <c r="X19" s="274"/>
      <c r="Y19" s="274"/>
    </row>
    <row r="20" spans="1:25" x14ac:dyDescent="0.2">
      <c r="A20" s="276" t="s">
        <v>545</v>
      </c>
      <c r="B20" s="274">
        <v>6.4003467559814453E-2</v>
      </c>
      <c r="C20" s="274">
        <v>8.1860378384590149E-2</v>
      </c>
      <c r="D20" s="274">
        <v>9.7358860075473785E-2</v>
      </c>
      <c r="E20" s="274"/>
      <c r="F20" s="274"/>
      <c r="G20" s="274"/>
      <c r="H20" s="274"/>
      <c r="I20" s="274"/>
      <c r="J20" s="274"/>
      <c r="K20" s="274"/>
      <c r="L20" s="274"/>
      <c r="M20" s="274"/>
      <c r="N20" s="274"/>
      <c r="O20" s="274"/>
      <c r="P20" s="274"/>
      <c r="Q20" s="274"/>
      <c r="R20" s="274"/>
      <c r="S20" s="274"/>
      <c r="T20" s="274"/>
      <c r="U20" s="274"/>
      <c r="V20" s="274"/>
      <c r="W20" s="274"/>
      <c r="X20" s="274"/>
      <c r="Y20" s="274"/>
    </row>
    <row r="21" spans="1:25" x14ac:dyDescent="0.2">
      <c r="A21" s="276" t="s">
        <v>547</v>
      </c>
      <c r="B21" s="274">
        <v>5.2354224026203156E-2</v>
      </c>
      <c r="C21" s="274">
        <v>6.2274176627397537E-2</v>
      </c>
      <c r="D21" s="274">
        <v>6.6201567649841309E-2</v>
      </c>
      <c r="E21" s="274"/>
      <c r="F21" s="274"/>
      <c r="G21" s="274"/>
      <c r="H21" s="274"/>
      <c r="I21" s="274"/>
      <c r="J21" s="274"/>
      <c r="K21" s="274"/>
      <c r="L21" s="274"/>
      <c r="M21" s="274"/>
      <c r="N21" s="274"/>
      <c r="O21" s="274"/>
      <c r="P21" s="274"/>
      <c r="Q21" s="274"/>
      <c r="R21" s="274"/>
      <c r="S21" s="274"/>
      <c r="T21" s="274"/>
      <c r="U21" s="274"/>
      <c r="V21" s="274"/>
      <c r="W21" s="274"/>
      <c r="X21" s="274"/>
      <c r="Y21" s="274"/>
    </row>
    <row r="22" spans="1:25" x14ac:dyDescent="0.2">
      <c r="A22" s="276" t="s">
        <v>546</v>
      </c>
      <c r="B22" s="274">
        <v>0</v>
      </c>
      <c r="C22" s="274">
        <v>0</v>
      </c>
      <c r="D22" s="274">
        <v>0</v>
      </c>
      <c r="E22" s="274"/>
      <c r="F22" s="274"/>
      <c r="G22" s="274"/>
      <c r="H22" s="274"/>
      <c r="I22" s="274"/>
      <c r="J22" s="274"/>
      <c r="K22" s="274"/>
      <c r="L22" s="274"/>
      <c r="M22" s="274"/>
      <c r="N22" s="274"/>
      <c r="O22" s="274"/>
      <c r="P22" s="274"/>
      <c r="Q22" s="274"/>
      <c r="R22" s="274"/>
      <c r="S22" s="274"/>
      <c r="T22" s="274"/>
      <c r="U22" s="274"/>
      <c r="V22" s="274"/>
      <c r="W22" s="274"/>
      <c r="X22" s="274"/>
      <c r="Y22" s="274"/>
    </row>
    <row r="23" spans="1:25" x14ac:dyDescent="0.2">
      <c r="A23" s="276" t="s">
        <v>544</v>
      </c>
      <c r="B23" s="274">
        <v>0</v>
      </c>
      <c r="C23" s="274">
        <v>0</v>
      </c>
      <c r="D23" s="274">
        <v>0</v>
      </c>
      <c r="E23" s="274"/>
      <c r="F23" s="274"/>
      <c r="G23" s="274"/>
      <c r="H23" s="274"/>
      <c r="I23" s="274"/>
      <c r="J23" s="274"/>
      <c r="K23" s="274"/>
      <c r="L23" s="274"/>
      <c r="M23" s="274"/>
      <c r="N23" s="274"/>
      <c r="O23" s="274"/>
      <c r="P23" s="274"/>
      <c r="Q23" s="274"/>
      <c r="R23" s="274"/>
      <c r="S23" s="274"/>
      <c r="T23" s="274"/>
      <c r="U23" s="274"/>
      <c r="V23" s="274"/>
      <c r="W23" s="274"/>
      <c r="X23" s="274"/>
      <c r="Y23" s="274"/>
    </row>
    <row r="24" spans="1:25" x14ac:dyDescent="0.2">
      <c r="A24" s="276" t="s">
        <v>548</v>
      </c>
      <c r="B24" s="274">
        <v>0.13708087801933289</v>
      </c>
      <c r="C24" s="274">
        <v>0.13869111239910126</v>
      </c>
      <c r="D24" s="274">
        <v>0.14216989278793335</v>
      </c>
      <c r="E24" s="274">
        <v>0.14381416141986847</v>
      </c>
      <c r="F24" s="274">
        <v>0.15000000596046448</v>
      </c>
      <c r="G24" s="274">
        <v>0.1574999988079071</v>
      </c>
      <c r="H24" s="274">
        <v>0.15000000596046448</v>
      </c>
      <c r="I24" s="274">
        <v>0.15000000596046448</v>
      </c>
      <c r="J24" s="274">
        <v>0.15000000596046448</v>
      </c>
      <c r="K24" s="274">
        <v>0.15000000596046448</v>
      </c>
      <c r="L24" s="274"/>
      <c r="M24" s="274"/>
      <c r="N24" s="274"/>
      <c r="O24" s="274"/>
      <c r="P24" s="274"/>
      <c r="Q24" s="274"/>
      <c r="R24" s="274"/>
      <c r="S24" s="274"/>
      <c r="T24" s="274"/>
      <c r="U24" s="274"/>
      <c r="V24" s="274"/>
      <c r="W24" s="274"/>
      <c r="X24" s="274"/>
      <c r="Y24" s="274"/>
    </row>
    <row r="25" spans="1:25" x14ac:dyDescent="0.2">
      <c r="A25" s="276" t="s">
        <v>583</v>
      </c>
      <c r="B25" s="274">
        <v>0.13463142514228821</v>
      </c>
      <c r="C25" s="274">
        <v>0.1307142972946167</v>
      </c>
      <c r="D25" s="274">
        <v>0.1285613626241684</v>
      </c>
      <c r="E25" s="274">
        <v>0.12000644207000732</v>
      </c>
      <c r="F25" s="274">
        <v>0.11809061467647552</v>
      </c>
      <c r="G25" s="274">
        <v>0.11234518885612488</v>
      </c>
      <c r="H25" s="274">
        <v>0.11085369437932968</v>
      </c>
      <c r="I25" s="274">
        <v>0.10891162604093552</v>
      </c>
      <c r="J25" s="274">
        <v>0.10736190527677536</v>
      </c>
      <c r="K25" s="274">
        <v>0.10691288113594055</v>
      </c>
      <c r="L25" s="274"/>
      <c r="M25" s="274"/>
      <c r="N25" s="274"/>
      <c r="O25" s="274"/>
      <c r="P25" s="274"/>
      <c r="Q25" s="274"/>
      <c r="R25" s="274"/>
      <c r="S25" s="274"/>
      <c r="T25" s="274"/>
      <c r="U25" s="274"/>
      <c r="V25" s="274"/>
      <c r="W25" s="274"/>
      <c r="X25" s="274"/>
      <c r="Y25" s="274"/>
    </row>
    <row r="26" spans="1:25" ht="20.100000000000001" customHeight="1" x14ac:dyDescent="0.2">
      <c r="A26" s="276" t="s">
        <v>584</v>
      </c>
      <c r="B26" s="274"/>
      <c r="C26" s="274"/>
      <c r="D26" s="274"/>
      <c r="E26" s="274">
        <v>2.6499999687075615E-2</v>
      </c>
      <c r="F26" s="274">
        <v>1.3249999843537807E-2</v>
      </c>
      <c r="G26" s="274">
        <v>0</v>
      </c>
      <c r="H26" s="274">
        <v>0</v>
      </c>
      <c r="I26" s="274">
        <v>0</v>
      </c>
      <c r="J26" s="274">
        <v>0</v>
      </c>
      <c r="K26" s="274">
        <v>0</v>
      </c>
      <c r="L26" s="274"/>
      <c r="M26" s="274"/>
      <c r="N26" s="274"/>
      <c r="O26" s="274"/>
      <c r="P26" s="274"/>
      <c r="Q26" s="274"/>
      <c r="R26" s="274"/>
      <c r="S26" s="274"/>
      <c r="T26" s="274"/>
      <c r="U26" s="274"/>
      <c r="V26" s="274"/>
      <c r="W26" s="274"/>
      <c r="X26" s="274"/>
      <c r="Y26" s="274"/>
    </row>
    <row r="27" spans="1:25" x14ac:dyDescent="0.2">
      <c r="A27" s="276" t="s">
        <v>514</v>
      </c>
      <c r="B27" s="274"/>
      <c r="C27" s="274"/>
      <c r="D27" s="274"/>
      <c r="E27" s="274">
        <v>6.1109945178031921E-2</v>
      </c>
      <c r="F27" s="274">
        <v>6.004343181848526E-2</v>
      </c>
      <c r="G27" s="274">
        <v>5.8383934199810028E-2</v>
      </c>
      <c r="H27" s="274">
        <v>5.8461632579565048E-2</v>
      </c>
      <c r="I27" s="274">
        <v>5.3085435181856155E-2</v>
      </c>
      <c r="J27" s="274">
        <v>3.0928259715437889E-2</v>
      </c>
      <c r="K27" s="274">
        <v>2.5429615750908852E-2</v>
      </c>
      <c r="L27" s="274"/>
      <c r="M27" s="274"/>
      <c r="N27" s="274"/>
      <c r="O27" s="274"/>
      <c r="P27" s="274"/>
      <c r="Q27" s="274"/>
      <c r="R27" s="274"/>
      <c r="S27" s="274"/>
      <c r="T27" s="274"/>
      <c r="U27" s="274"/>
      <c r="V27" s="274"/>
      <c r="W27" s="274"/>
      <c r="X27" s="274"/>
      <c r="Y27" s="274"/>
    </row>
    <row r="28" spans="1:25" s="278" customFormat="1" ht="20.100000000000001" customHeight="1" collapsed="1" x14ac:dyDescent="0.2">
      <c r="A28" s="766" t="s">
        <v>585</v>
      </c>
      <c r="B28" s="271"/>
      <c r="C28" s="382"/>
      <c r="D28" s="271"/>
      <c r="E28" s="271">
        <v>6.3225001096725464E-2</v>
      </c>
      <c r="F28" s="382">
        <v>3.4049998968839645E-2</v>
      </c>
      <c r="G28" s="271">
        <v>0</v>
      </c>
      <c r="H28" s="271">
        <v>0.11249999701976776</v>
      </c>
      <c r="I28" s="271">
        <v>0.15000000596046448</v>
      </c>
      <c r="J28" s="382">
        <v>6.2005374580621719E-2</v>
      </c>
      <c r="K28" s="382">
        <v>0</v>
      </c>
      <c r="L28" s="271"/>
      <c r="M28" s="271"/>
      <c r="N28" s="382"/>
      <c r="O28" s="271"/>
      <c r="P28" s="271"/>
      <c r="Q28" s="382"/>
      <c r="R28" s="382"/>
      <c r="S28" s="271"/>
      <c r="T28" s="271"/>
      <c r="U28" s="382"/>
      <c r="V28" s="382"/>
      <c r="W28" s="271"/>
      <c r="X28" s="271"/>
      <c r="Y28" s="271"/>
    </row>
    <row r="29" spans="1:25" x14ac:dyDescent="0.2">
      <c r="A29" s="265" t="s">
        <v>508</v>
      </c>
    </row>
    <row r="31" spans="1:25" s="273" customFormat="1" ht="24.95" customHeight="1" x14ac:dyDescent="0.2">
      <c r="A31" s="763" t="str">
        <f>Index!A86</f>
        <v>Table 6f      Income and expense of deposit money banks, FY2010-FY2019</v>
      </c>
      <c r="B31" s="272"/>
      <c r="E31" s="272"/>
      <c r="I31" s="272"/>
      <c r="M31" s="272"/>
      <c r="Q31" s="272"/>
    </row>
    <row r="32" spans="1:25" s="273" customFormat="1" ht="24.95" customHeight="1" x14ac:dyDescent="0.2">
      <c r="A32" s="270"/>
      <c r="B32" s="133" t="str">
        <f>B2</f>
        <v>FY10</v>
      </c>
      <c r="C32" s="133" t="str">
        <f t="shared" ref="C32:K32" si="0">C2</f>
        <v>FY11</v>
      </c>
      <c r="D32" s="133" t="str">
        <f t="shared" si="0"/>
        <v>FY12</v>
      </c>
      <c r="E32" s="133" t="str">
        <f t="shared" si="0"/>
        <v>FY13</v>
      </c>
      <c r="F32" s="133" t="str">
        <f t="shared" si="0"/>
        <v>FY14</v>
      </c>
      <c r="G32" s="133" t="str">
        <f t="shared" si="0"/>
        <v>FY15</v>
      </c>
      <c r="H32" s="133" t="str">
        <f t="shared" si="0"/>
        <v>FY16</v>
      </c>
      <c r="I32" s="133" t="str">
        <f t="shared" si="0"/>
        <v>FY17</v>
      </c>
      <c r="J32" s="133" t="str">
        <f t="shared" si="0"/>
        <v>FY18</v>
      </c>
      <c r="K32" s="133" t="str">
        <f t="shared" si="0"/>
        <v>FY19</v>
      </c>
      <c r="L32" s="133"/>
      <c r="M32" s="133"/>
      <c r="N32" s="133"/>
      <c r="O32" s="133"/>
      <c r="P32" s="133"/>
      <c r="Q32" s="133"/>
      <c r="R32" s="133"/>
      <c r="S32" s="133"/>
      <c r="T32" s="133"/>
      <c r="U32" s="133"/>
      <c r="V32" s="133"/>
      <c r="W32" s="133"/>
      <c r="X32" s="133"/>
      <c r="Y32" s="133"/>
    </row>
    <row r="33" spans="1:25" ht="20.100000000000001" customHeight="1" x14ac:dyDescent="0.2">
      <c r="A33" s="386" t="s">
        <v>516</v>
      </c>
      <c r="B33" s="761">
        <v>5.9476008415222168</v>
      </c>
      <c r="C33" s="761">
        <v>4.4200000762939453</v>
      </c>
      <c r="D33" s="761">
        <v>3.8169999122619629</v>
      </c>
      <c r="E33" s="761">
        <v>4.3969998359680176</v>
      </c>
      <c r="F33" s="761">
        <v>5.2950000762939453</v>
      </c>
      <c r="G33" s="761">
        <v>5.5619997978210449</v>
      </c>
      <c r="H33" s="761">
        <v>6.2600002288818359</v>
      </c>
      <c r="I33" s="761">
        <v>7.125</v>
      </c>
      <c r="J33" s="761">
        <v>8.5089998245239258</v>
      </c>
      <c r="K33" s="761">
        <v>9.1479997634887695</v>
      </c>
      <c r="L33" s="761"/>
      <c r="M33" s="761"/>
      <c r="N33" s="761"/>
      <c r="O33" s="761"/>
      <c r="P33" s="761"/>
      <c r="Q33" s="761"/>
      <c r="R33" s="761"/>
      <c r="S33" s="761"/>
      <c r="T33" s="761"/>
      <c r="U33" s="761"/>
      <c r="V33" s="761"/>
      <c r="W33" s="761"/>
      <c r="X33" s="761"/>
      <c r="Y33" s="761"/>
    </row>
    <row r="34" spans="1:25" x14ac:dyDescent="0.2">
      <c r="A34" s="737" t="s">
        <v>2056</v>
      </c>
      <c r="B34" s="761">
        <v>3.5560000687837601E-2</v>
      </c>
      <c r="C34" s="761">
        <v>3.7000000476837158E-2</v>
      </c>
      <c r="D34" s="761">
        <v>1.7300000190734863</v>
      </c>
      <c r="E34" s="761">
        <v>0.97299998998641968</v>
      </c>
      <c r="F34" s="761">
        <v>1.1779999732971191</v>
      </c>
      <c r="G34" s="761">
        <v>1.6859999895095825</v>
      </c>
      <c r="H34" s="761">
        <v>2.4719998836517334</v>
      </c>
      <c r="I34" s="761">
        <v>3.249000072479248</v>
      </c>
      <c r="J34" s="761">
        <v>4.5720000267028809</v>
      </c>
      <c r="K34" s="761">
        <v>5.2639999389648438</v>
      </c>
      <c r="L34" s="761"/>
      <c r="M34" s="761"/>
      <c r="N34" s="761"/>
      <c r="O34" s="761"/>
      <c r="P34" s="761"/>
      <c r="Q34" s="761"/>
      <c r="R34" s="761"/>
      <c r="S34" s="761"/>
      <c r="T34" s="761"/>
      <c r="U34" s="761"/>
      <c r="V34" s="761"/>
      <c r="W34" s="761"/>
      <c r="X34" s="761"/>
      <c r="Y34" s="761"/>
    </row>
    <row r="35" spans="1:25" x14ac:dyDescent="0.2">
      <c r="A35" s="737" t="s">
        <v>1772</v>
      </c>
      <c r="B35" s="761">
        <v>5.8988199234008789</v>
      </c>
      <c r="C35" s="761">
        <v>4.3590002059936523</v>
      </c>
      <c r="D35" s="761">
        <v>2.1059999465942383</v>
      </c>
      <c r="E35" s="761">
        <v>3.3250000476837158</v>
      </c>
      <c r="F35" s="761">
        <v>3.5079998970031738</v>
      </c>
      <c r="G35" s="761">
        <v>3.4790000915527344</v>
      </c>
      <c r="H35" s="761">
        <v>3.4430000782012939</v>
      </c>
      <c r="I35" s="761">
        <v>3.5369999408721924</v>
      </c>
      <c r="J35" s="761">
        <v>3.628000020980835</v>
      </c>
      <c r="K35" s="761">
        <v>3.5929999351501465</v>
      </c>
      <c r="L35" s="761"/>
      <c r="M35" s="761"/>
      <c r="N35" s="761"/>
      <c r="O35" s="761"/>
      <c r="P35" s="761"/>
      <c r="Q35" s="761"/>
      <c r="R35" s="761"/>
      <c r="S35" s="761"/>
      <c r="T35" s="761"/>
      <c r="U35" s="761"/>
      <c r="V35" s="761"/>
      <c r="W35" s="761"/>
      <c r="X35" s="761"/>
      <c r="Y35" s="761"/>
    </row>
    <row r="36" spans="1:25" x14ac:dyDescent="0.2">
      <c r="A36" s="737" t="s">
        <v>2057</v>
      </c>
      <c r="B36" s="761">
        <v>8.999999612569809E-3</v>
      </c>
      <c r="C36" s="761">
        <v>2.4000000208616257E-2</v>
      </c>
      <c r="D36" s="761">
        <v>-1.8999999389052391E-2</v>
      </c>
      <c r="E36" s="761">
        <v>9.8999999463558197E-2</v>
      </c>
      <c r="F36" s="761">
        <v>0.60900002717971802</v>
      </c>
      <c r="G36" s="761">
        <v>0.3970000147819519</v>
      </c>
      <c r="H36" s="761">
        <v>0.3449999988079071</v>
      </c>
      <c r="I36" s="761">
        <v>0.33899998664855957</v>
      </c>
      <c r="J36" s="761">
        <v>0.30899998545646667</v>
      </c>
      <c r="K36" s="761">
        <v>0.29100000858306885</v>
      </c>
      <c r="L36" s="761"/>
      <c r="M36" s="761"/>
      <c r="N36" s="761"/>
      <c r="O36" s="761"/>
      <c r="P36" s="761"/>
      <c r="Q36" s="761"/>
      <c r="R36" s="761"/>
      <c r="S36" s="761"/>
      <c r="T36" s="761"/>
      <c r="U36" s="761"/>
      <c r="V36" s="761"/>
      <c r="W36" s="761"/>
      <c r="X36" s="761"/>
      <c r="Y36" s="761"/>
    </row>
    <row r="37" spans="1:25" x14ac:dyDescent="0.2">
      <c r="A37" s="386" t="s">
        <v>517</v>
      </c>
      <c r="B37" s="761">
        <v>1.1762946844100952</v>
      </c>
      <c r="C37" s="761">
        <v>0.63499999046325684</v>
      </c>
      <c r="D37" s="761">
        <v>2.7000000700354576E-2</v>
      </c>
      <c r="E37" s="761">
        <v>0.2370000034570694</v>
      </c>
      <c r="F37" s="761">
        <v>0.1940000057220459</v>
      </c>
      <c r="G37" s="761">
        <v>0.15700000524520874</v>
      </c>
      <c r="H37" s="761">
        <v>0.19200000166893005</v>
      </c>
      <c r="I37" s="761">
        <v>0.22200000286102295</v>
      </c>
      <c r="J37" s="761">
        <v>0.289000004529953</v>
      </c>
      <c r="K37" s="761">
        <v>0.43299999833106995</v>
      </c>
      <c r="L37" s="761"/>
      <c r="M37" s="761"/>
      <c r="N37" s="761"/>
      <c r="O37" s="761"/>
      <c r="P37" s="761"/>
      <c r="Q37" s="761"/>
      <c r="R37" s="761"/>
      <c r="S37" s="761"/>
      <c r="T37" s="761"/>
      <c r="U37" s="761"/>
      <c r="V37" s="761"/>
      <c r="W37" s="761"/>
      <c r="X37" s="761"/>
      <c r="Y37" s="761"/>
    </row>
    <row r="38" spans="1:25" x14ac:dyDescent="0.2">
      <c r="A38" s="737" t="s">
        <v>82</v>
      </c>
      <c r="B38" s="761">
        <v>0.45531803369522095</v>
      </c>
      <c r="C38" s="761">
        <v>0.28099998831748962</v>
      </c>
      <c r="D38" s="761">
        <v>0.2630000114440918</v>
      </c>
      <c r="E38" s="761">
        <v>0.2370000034570694</v>
      </c>
      <c r="F38" s="761">
        <v>0.1940000057220459</v>
      </c>
      <c r="G38" s="761">
        <v>0.15700000524520874</v>
      </c>
      <c r="H38" s="761">
        <v>0.19200000166893005</v>
      </c>
      <c r="I38" s="761">
        <v>0.22200000286102295</v>
      </c>
      <c r="J38" s="761">
        <v>0.289000004529953</v>
      </c>
      <c r="K38" s="761">
        <v>0.43299999833106995</v>
      </c>
      <c r="L38" s="761"/>
      <c r="M38" s="761"/>
      <c r="N38" s="761"/>
      <c r="O38" s="761"/>
      <c r="P38" s="761"/>
      <c r="Q38" s="761"/>
      <c r="R38" s="761"/>
      <c r="S38" s="761"/>
      <c r="T38" s="761"/>
      <c r="U38" s="761"/>
      <c r="V38" s="761"/>
      <c r="W38" s="761"/>
      <c r="X38" s="761"/>
      <c r="Y38" s="761"/>
    </row>
    <row r="39" spans="1:25" x14ac:dyDescent="0.2">
      <c r="A39" s="748" t="s">
        <v>2058</v>
      </c>
      <c r="B39" s="761">
        <v>1.3000000268220901E-2</v>
      </c>
      <c r="C39" s="761">
        <v>8.999999612569809E-3</v>
      </c>
      <c r="D39" s="761">
        <v>1.6000000759959221E-2</v>
      </c>
      <c r="E39" s="761">
        <v>7.0000002160668373E-3</v>
      </c>
      <c r="F39" s="761">
        <v>0</v>
      </c>
      <c r="G39" s="761">
        <v>0</v>
      </c>
      <c r="H39" s="761">
        <v>0</v>
      </c>
      <c r="I39" s="761">
        <v>0</v>
      </c>
      <c r="J39" s="761">
        <v>0</v>
      </c>
      <c r="K39" s="761">
        <v>0</v>
      </c>
      <c r="L39" s="761"/>
      <c r="M39" s="761"/>
      <c r="N39" s="761"/>
      <c r="O39" s="761"/>
      <c r="P39" s="761"/>
      <c r="Q39" s="761"/>
      <c r="R39" s="761"/>
      <c r="S39" s="761"/>
      <c r="T39" s="761"/>
      <c r="U39" s="761"/>
      <c r="V39" s="761"/>
      <c r="W39" s="761"/>
      <c r="X39" s="761"/>
      <c r="Y39" s="761"/>
    </row>
    <row r="40" spans="1:25" x14ac:dyDescent="0.2">
      <c r="A40" s="748" t="s">
        <v>518</v>
      </c>
      <c r="B40" s="761">
        <v>0.21277931332588196</v>
      </c>
      <c r="C40" s="761">
        <v>0.17399999499320984</v>
      </c>
      <c r="D40" s="761">
        <v>0.18199999630451202</v>
      </c>
      <c r="E40" s="761">
        <v>4.5000001788139343E-2</v>
      </c>
      <c r="F40" s="761">
        <v>0</v>
      </c>
      <c r="G40" s="761">
        <v>0</v>
      </c>
      <c r="H40" s="761">
        <v>0</v>
      </c>
      <c r="I40" s="761">
        <v>0</v>
      </c>
      <c r="J40" s="761">
        <v>0</v>
      </c>
      <c r="K40" s="761">
        <v>0</v>
      </c>
      <c r="L40" s="761"/>
      <c r="M40" s="761"/>
      <c r="N40" s="761"/>
      <c r="O40" s="761"/>
      <c r="P40" s="761"/>
      <c r="Q40" s="761"/>
      <c r="R40" s="761"/>
      <c r="S40" s="761"/>
      <c r="T40" s="761"/>
      <c r="U40" s="761"/>
      <c r="V40" s="761"/>
      <c r="W40" s="761"/>
      <c r="X40" s="761"/>
      <c r="Y40" s="761"/>
    </row>
    <row r="41" spans="1:25" x14ac:dyDescent="0.2">
      <c r="A41" s="748" t="s">
        <v>2059</v>
      </c>
      <c r="B41" s="761">
        <v>0.22229544818401337</v>
      </c>
      <c r="C41" s="761">
        <v>9.7999997437000275E-2</v>
      </c>
      <c r="D41" s="761">
        <v>6.4999997615814209E-2</v>
      </c>
      <c r="E41" s="761">
        <v>1.2000000104308128E-2</v>
      </c>
      <c r="F41" s="761">
        <v>0</v>
      </c>
      <c r="G41" s="761">
        <v>0</v>
      </c>
      <c r="H41" s="761">
        <v>0</v>
      </c>
      <c r="I41" s="761">
        <v>0</v>
      </c>
      <c r="J41" s="761">
        <v>0</v>
      </c>
      <c r="K41" s="761">
        <v>0</v>
      </c>
      <c r="L41" s="761"/>
      <c r="M41" s="761"/>
      <c r="N41" s="761"/>
      <c r="O41" s="761"/>
      <c r="P41" s="761"/>
      <c r="Q41" s="761"/>
      <c r="R41" s="761"/>
      <c r="S41" s="761"/>
      <c r="T41" s="761"/>
      <c r="U41" s="761"/>
      <c r="V41" s="761"/>
      <c r="W41" s="761"/>
      <c r="X41" s="761"/>
      <c r="Y41" s="761"/>
    </row>
    <row r="42" spans="1:25" x14ac:dyDescent="0.2">
      <c r="A42" s="737" t="s">
        <v>519</v>
      </c>
      <c r="B42" s="761">
        <v>0.72207850217819214</v>
      </c>
      <c r="C42" s="761">
        <v>0.35400000214576721</v>
      </c>
      <c r="D42" s="761">
        <v>-0.23600000143051147</v>
      </c>
      <c r="E42" s="761">
        <v>0</v>
      </c>
      <c r="F42" s="761">
        <v>0</v>
      </c>
      <c r="G42" s="761">
        <v>0</v>
      </c>
      <c r="H42" s="761">
        <v>0</v>
      </c>
      <c r="I42" s="761">
        <v>0</v>
      </c>
      <c r="J42" s="761">
        <v>0</v>
      </c>
      <c r="K42" s="761">
        <v>0</v>
      </c>
      <c r="L42" s="761"/>
      <c r="M42" s="761"/>
      <c r="N42" s="761"/>
      <c r="O42" s="761"/>
      <c r="P42" s="761"/>
      <c r="Q42" s="761"/>
      <c r="R42" s="761"/>
      <c r="S42" s="761"/>
      <c r="T42" s="761"/>
      <c r="U42" s="761"/>
      <c r="V42" s="761"/>
      <c r="W42" s="761"/>
      <c r="X42" s="761"/>
      <c r="Y42" s="761"/>
    </row>
    <row r="43" spans="1:25" x14ac:dyDescent="0.2">
      <c r="A43" s="386" t="s">
        <v>520</v>
      </c>
      <c r="B43" s="761">
        <v>4.7493443489074707</v>
      </c>
      <c r="C43" s="761">
        <v>3.7850000858306885</v>
      </c>
      <c r="D43" s="761">
        <v>3.7899999618530273</v>
      </c>
      <c r="E43" s="761">
        <v>4.1599998474121094</v>
      </c>
      <c r="F43" s="761">
        <v>5.1009998321533203</v>
      </c>
      <c r="G43" s="761">
        <v>5.4050002098083496</v>
      </c>
      <c r="H43" s="761">
        <v>6.0679998397827148</v>
      </c>
      <c r="I43" s="761">
        <v>6.9029998779296875</v>
      </c>
      <c r="J43" s="761">
        <v>8.2200002670288086</v>
      </c>
      <c r="K43" s="761">
        <v>8.7150001525878906</v>
      </c>
      <c r="L43" s="761"/>
      <c r="M43" s="761"/>
      <c r="N43" s="761"/>
      <c r="O43" s="761"/>
      <c r="P43" s="761"/>
      <c r="Q43" s="761"/>
      <c r="R43" s="761"/>
      <c r="S43" s="761"/>
      <c r="T43" s="761"/>
      <c r="U43" s="761"/>
      <c r="V43" s="761"/>
      <c r="W43" s="761"/>
      <c r="X43" s="761"/>
      <c r="Y43" s="761"/>
    </row>
    <row r="44" spans="1:25" x14ac:dyDescent="0.2">
      <c r="A44" s="737" t="s">
        <v>521</v>
      </c>
      <c r="B44" s="761">
        <v>0.13480722904205322</v>
      </c>
      <c r="C44" s="761">
        <v>8.3999998867511749E-2</v>
      </c>
      <c r="D44" s="761">
        <v>-0.57099997997283936</v>
      </c>
      <c r="E44" s="761">
        <v>1.1059999465942383</v>
      </c>
      <c r="F44" s="761">
        <v>0.79000002145767212</v>
      </c>
      <c r="G44" s="761">
        <v>0.77700001001358032</v>
      </c>
      <c r="H44" s="761">
        <v>0.2720000147819519</v>
      </c>
      <c r="I44" s="761">
        <v>0.52100002765655518</v>
      </c>
      <c r="J44" s="761">
        <v>0.29800000786781311</v>
      </c>
      <c r="K44" s="761">
        <v>0.61699998378753662</v>
      </c>
      <c r="L44" s="761"/>
      <c r="M44" s="761"/>
      <c r="N44" s="761"/>
      <c r="O44" s="761"/>
      <c r="P44" s="761"/>
      <c r="Q44" s="761"/>
      <c r="R44" s="761"/>
      <c r="S44" s="761"/>
      <c r="T44" s="761"/>
      <c r="U44" s="761"/>
      <c r="V44" s="761"/>
      <c r="W44" s="761"/>
      <c r="X44" s="761"/>
      <c r="Y44" s="761"/>
    </row>
    <row r="45" spans="1:25" x14ac:dyDescent="0.2">
      <c r="A45" s="386" t="s">
        <v>522</v>
      </c>
      <c r="B45" s="761">
        <v>1.6878098249435425</v>
      </c>
      <c r="C45" s="761">
        <v>1.4709999561309814</v>
      </c>
      <c r="D45" s="761">
        <v>1.1929999589920044</v>
      </c>
      <c r="E45" s="761">
        <v>1.0980000495910645</v>
      </c>
      <c r="F45" s="761">
        <v>0.57700002193450928</v>
      </c>
      <c r="G45" s="761">
        <v>0.8399999737739563</v>
      </c>
      <c r="H45" s="761">
        <v>0.94099998474121094</v>
      </c>
      <c r="I45" s="761">
        <v>0.95800000429153442</v>
      </c>
      <c r="J45" s="761">
        <v>0.99099999666213989</v>
      </c>
      <c r="K45" s="761">
        <v>1.0240000486373901</v>
      </c>
      <c r="L45" s="761"/>
      <c r="M45" s="761"/>
      <c r="N45" s="761"/>
      <c r="O45" s="761"/>
      <c r="P45" s="761"/>
      <c r="Q45" s="761"/>
      <c r="R45" s="761"/>
      <c r="S45" s="761"/>
      <c r="T45" s="761"/>
      <c r="U45" s="761"/>
      <c r="V45" s="761"/>
      <c r="W45" s="761"/>
      <c r="X45" s="761"/>
      <c r="Y45" s="761"/>
    </row>
    <row r="46" spans="1:25" x14ac:dyDescent="0.2">
      <c r="A46" s="737" t="s">
        <v>523</v>
      </c>
      <c r="B46" s="761">
        <v>0.41670516133308411</v>
      </c>
      <c r="C46" s="761">
        <v>0.49700000882148743</v>
      </c>
      <c r="D46" s="761">
        <v>2.4000000208616257E-2</v>
      </c>
      <c r="E46" s="761">
        <v>5.4000001400709152E-2</v>
      </c>
      <c r="F46" s="761">
        <v>0</v>
      </c>
      <c r="G46" s="761">
        <v>0</v>
      </c>
      <c r="H46" s="761">
        <v>0</v>
      </c>
      <c r="I46" s="761">
        <v>0</v>
      </c>
      <c r="J46" s="761">
        <v>0</v>
      </c>
      <c r="K46" s="761">
        <v>0</v>
      </c>
      <c r="L46" s="761"/>
      <c r="M46" s="761"/>
      <c r="N46" s="761"/>
      <c r="O46" s="761"/>
      <c r="P46" s="761"/>
      <c r="Q46" s="761"/>
      <c r="R46" s="761"/>
      <c r="S46" s="761"/>
      <c r="T46" s="761"/>
      <c r="U46" s="761"/>
      <c r="V46" s="761"/>
      <c r="W46" s="761"/>
      <c r="X46" s="761"/>
      <c r="Y46" s="761"/>
    </row>
    <row r="47" spans="1:25" x14ac:dyDescent="0.2">
      <c r="A47" s="737" t="s">
        <v>524</v>
      </c>
      <c r="B47" s="761">
        <v>1.07648766040802</v>
      </c>
      <c r="C47" s="761">
        <v>0.8320000171661377</v>
      </c>
      <c r="D47" s="761">
        <v>0.63599997758865356</v>
      </c>
      <c r="E47" s="761">
        <v>0.68300002813339233</v>
      </c>
      <c r="F47" s="761">
        <v>0.34900000691413879</v>
      </c>
      <c r="G47" s="761">
        <v>0.49200001358985901</v>
      </c>
      <c r="H47" s="761">
        <v>0.59500002861022949</v>
      </c>
      <c r="I47" s="761">
        <v>0.59600001573562622</v>
      </c>
      <c r="J47" s="761">
        <v>0.6470000147819519</v>
      </c>
      <c r="K47" s="761">
        <v>0.65100002288818359</v>
      </c>
      <c r="L47" s="761"/>
      <c r="M47" s="761"/>
      <c r="N47" s="761"/>
      <c r="O47" s="761"/>
      <c r="P47" s="761"/>
      <c r="Q47" s="761"/>
      <c r="R47" s="761"/>
      <c r="S47" s="761"/>
      <c r="T47" s="761"/>
      <c r="U47" s="761"/>
      <c r="V47" s="761"/>
      <c r="W47" s="761"/>
      <c r="X47" s="761"/>
      <c r="Y47" s="761"/>
    </row>
    <row r="48" spans="1:25" x14ac:dyDescent="0.2">
      <c r="A48" s="737" t="s">
        <v>525</v>
      </c>
      <c r="B48" s="761">
        <v>0.1685752272605896</v>
      </c>
      <c r="C48" s="761">
        <v>0.14200000464916229</v>
      </c>
      <c r="D48" s="761">
        <v>0.53299999237060547</v>
      </c>
      <c r="E48" s="761">
        <v>0.36100000143051147</v>
      </c>
      <c r="F48" s="761">
        <v>0.22800000011920929</v>
      </c>
      <c r="G48" s="761">
        <v>0.34799998998641968</v>
      </c>
      <c r="H48" s="761">
        <v>0.34599998593330383</v>
      </c>
      <c r="I48" s="761">
        <v>0.3619999885559082</v>
      </c>
      <c r="J48" s="761">
        <v>0.34400001168251038</v>
      </c>
      <c r="K48" s="761">
        <v>0.37299999594688416</v>
      </c>
      <c r="L48" s="761"/>
      <c r="M48" s="761"/>
      <c r="N48" s="761"/>
      <c r="O48" s="761"/>
      <c r="P48" s="761"/>
      <c r="Q48" s="761"/>
      <c r="R48" s="761"/>
      <c r="S48" s="761"/>
      <c r="T48" s="761"/>
      <c r="U48" s="761"/>
      <c r="V48" s="761"/>
      <c r="W48" s="761"/>
      <c r="X48" s="761"/>
      <c r="Y48" s="761"/>
    </row>
    <row r="49" spans="1:25" x14ac:dyDescent="0.2">
      <c r="A49" s="386" t="s">
        <v>526</v>
      </c>
      <c r="B49" s="761">
        <v>3.7915253639221191</v>
      </c>
      <c r="C49" s="761">
        <v>3.3420000076293945</v>
      </c>
      <c r="D49" s="761">
        <v>2.2799999713897705</v>
      </c>
      <c r="E49" s="761">
        <v>2.3389999866485596</v>
      </c>
      <c r="F49" s="761">
        <v>2.377000093460083</v>
      </c>
      <c r="G49" s="761">
        <v>2.4739999771118164</v>
      </c>
      <c r="H49" s="761">
        <v>2.6689999103546143</v>
      </c>
      <c r="I49" s="761">
        <v>2.8589999675750732</v>
      </c>
      <c r="J49" s="761">
        <v>3.0209999084472656</v>
      </c>
      <c r="K49" s="761">
        <v>3.0810000896453857</v>
      </c>
      <c r="L49" s="761"/>
      <c r="M49" s="761"/>
      <c r="N49" s="761"/>
      <c r="O49" s="761"/>
      <c r="P49" s="761"/>
      <c r="Q49" s="761"/>
      <c r="R49" s="761"/>
      <c r="S49" s="761"/>
      <c r="T49" s="761"/>
      <c r="U49" s="761"/>
      <c r="V49" s="761"/>
      <c r="W49" s="761"/>
      <c r="X49" s="761"/>
      <c r="Y49" s="761"/>
    </row>
    <row r="50" spans="1:25" x14ac:dyDescent="0.2">
      <c r="A50" s="737" t="s">
        <v>527</v>
      </c>
      <c r="B50" s="761">
        <v>1.3750815391540527</v>
      </c>
      <c r="C50" s="761">
        <v>1.2560000419616699</v>
      </c>
      <c r="D50" s="761">
        <v>1.0180000066757202</v>
      </c>
      <c r="E50" s="761">
        <v>0.95800000429153442</v>
      </c>
      <c r="F50" s="761">
        <v>0.96299999952316284</v>
      </c>
      <c r="G50" s="761">
        <v>0.97699999809265137</v>
      </c>
      <c r="H50" s="761">
        <v>1.093000054359436</v>
      </c>
      <c r="I50" s="761">
        <v>1.1749999523162842</v>
      </c>
      <c r="J50" s="761">
        <v>1.3170000314712524</v>
      </c>
      <c r="K50" s="761">
        <v>1.4170000553131104</v>
      </c>
      <c r="L50" s="761"/>
      <c r="M50" s="761"/>
      <c r="N50" s="761"/>
      <c r="O50" s="761"/>
      <c r="P50" s="761"/>
      <c r="Q50" s="761"/>
      <c r="R50" s="761"/>
      <c r="S50" s="761"/>
      <c r="T50" s="761"/>
      <c r="U50" s="761"/>
      <c r="V50" s="761"/>
      <c r="W50" s="761"/>
      <c r="X50" s="761"/>
      <c r="Y50" s="761"/>
    </row>
    <row r="51" spans="1:25" x14ac:dyDescent="0.2">
      <c r="A51" s="737" t="s">
        <v>528</v>
      </c>
      <c r="B51" s="761">
        <v>4.3857142329216003E-2</v>
      </c>
      <c r="C51" s="761">
        <v>4.1000001132488251E-2</v>
      </c>
      <c r="D51" s="761">
        <v>4.3000001460313797E-2</v>
      </c>
      <c r="E51" s="761">
        <v>8.0000003799796104E-3</v>
      </c>
      <c r="F51" s="761">
        <v>4.1000001132488251E-2</v>
      </c>
      <c r="G51" s="761">
        <v>5.9000000357627869E-2</v>
      </c>
      <c r="H51" s="761">
        <v>4.1999999433755875E-2</v>
      </c>
      <c r="I51" s="761">
        <v>8.9000001549720764E-2</v>
      </c>
      <c r="J51" s="761">
        <v>4.6000000089406967E-2</v>
      </c>
      <c r="K51" s="761">
        <v>9.3999996781349182E-2</v>
      </c>
      <c r="L51" s="761"/>
      <c r="M51" s="761"/>
      <c r="N51" s="761"/>
      <c r="O51" s="761"/>
      <c r="P51" s="761"/>
      <c r="Q51" s="761"/>
      <c r="R51" s="761"/>
      <c r="S51" s="761"/>
      <c r="T51" s="761"/>
      <c r="U51" s="761"/>
      <c r="V51" s="761"/>
      <c r="W51" s="761"/>
      <c r="X51" s="761"/>
      <c r="Y51" s="761"/>
    </row>
    <row r="52" spans="1:25" x14ac:dyDescent="0.2">
      <c r="A52" s="737" t="s">
        <v>529</v>
      </c>
      <c r="B52" s="761">
        <v>0.53838461637496948</v>
      </c>
      <c r="C52" s="761">
        <v>0.55099999904632568</v>
      </c>
      <c r="D52" s="761">
        <v>0.70999997854232788</v>
      </c>
      <c r="E52" s="761">
        <v>0.45699998736381531</v>
      </c>
      <c r="F52" s="761">
        <v>0.4699999988079071</v>
      </c>
      <c r="G52" s="761">
        <v>0.42100000381469727</v>
      </c>
      <c r="H52" s="761">
        <v>0.44100001454353333</v>
      </c>
      <c r="I52" s="761">
        <v>0.42899999022483826</v>
      </c>
      <c r="J52" s="761">
        <v>0.49500000476837158</v>
      </c>
      <c r="K52" s="761">
        <v>0.51700001955032349</v>
      </c>
      <c r="L52" s="761"/>
      <c r="M52" s="761"/>
      <c r="N52" s="761"/>
      <c r="O52" s="761"/>
      <c r="P52" s="761"/>
      <c r="Q52" s="761"/>
      <c r="R52" s="761"/>
      <c r="S52" s="761"/>
      <c r="T52" s="761"/>
      <c r="U52" s="761"/>
      <c r="V52" s="761"/>
      <c r="W52" s="761"/>
      <c r="X52" s="761"/>
      <c r="Y52" s="761"/>
    </row>
    <row r="53" spans="1:25" x14ac:dyDescent="0.2">
      <c r="A53" s="737" t="s">
        <v>530</v>
      </c>
      <c r="B53" s="761">
        <v>0.46108025312423706</v>
      </c>
      <c r="C53" s="761">
        <v>0.44299998879432678</v>
      </c>
      <c r="D53" s="761">
        <v>-6.3000001013278961E-2</v>
      </c>
      <c r="E53" s="761">
        <v>0.14699999988079071</v>
      </c>
      <c r="F53" s="761">
        <v>0.11999999731779099</v>
      </c>
      <c r="G53" s="761">
        <v>0.1120000034570694</v>
      </c>
      <c r="H53" s="761">
        <v>0.12200000137090683</v>
      </c>
      <c r="I53" s="761">
        <v>0.17499999701976776</v>
      </c>
      <c r="J53" s="761">
        <v>0.25099998712539673</v>
      </c>
      <c r="K53" s="761">
        <v>0.23100000619888306</v>
      </c>
      <c r="L53" s="761"/>
      <c r="M53" s="761"/>
      <c r="N53" s="761"/>
      <c r="O53" s="761"/>
      <c r="P53" s="761"/>
      <c r="Q53" s="761"/>
      <c r="R53" s="761"/>
      <c r="S53" s="761"/>
      <c r="T53" s="761"/>
      <c r="U53" s="761"/>
      <c r="V53" s="761"/>
      <c r="W53" s="761"/>
      <c r="X53" s="761"/>
      <c r="Y53" s="761"/>
    </row>
    <row r="54" spans="1:25" x14ac:dyDescent="0.2">
      <c r="A54" s="737" t="s">
        <v>531</v>
      </c>
      <c r="B54" s="761">
        <v>1.4059118032455444</v>
      </c>
      <c r="C54" s="761">
        <v>1.0509999990463257</v>
      </c>
      <c r="D54" s="761">
        <v>0.57200002670288086</v>
      </c>
      <c r="E54" s="761">
        <v>0.76899999380111694</v>
      </c>
      <c r="F54" s="761">
        <v>0.78299999237060547</v>
      </c>
      <c r="G54" s="761">
        <v>0.90499997138977051</v>
      </c>
      <c r="H54" s="761">
        <v>0.97100001573562622</v>
      </c>
      <c r="I54" s="761">
        <v>0.99099999666213989</v>
      </c>
      <c r="J54" s="761">
        <v>0.91200000047683716</v>
      </c>
      <c r="K54" s="761">
        <v>0.82200002670288086</v>
      </c>
      <c r="L54" s="761"/>
      <c r="M54" s="761"/>
      <c r="N54" s="761"/>
      <c r="O54" s="761"/>
      <c r="P54" s="761"/>
      <c r="Q54" s="761"/>
      <c r="R54" s="761"/>
      <c r="S54" s="761"/>
      <c r="T54" s="761"/>
      <c r="U54" s="761"/>
      <c r="V54" s="761"/>
      <c r="W54" s="761"/>
      <c r="X54" s="761"/>
      <c r="Y54" s="761"/>
    </row>
    <row r="55" spans="1:25" x14ac:dyDescent="0.2">
      <c r="A55" s="386" t="s">
        <v>532</v>
      </c>
      <c r="B55" s="761">
        <v>2.5150895118713379</v>
      </c>
      <c r="C55" s="761">
        <v>1.8300000429153442</v>
      </c>
      <c r="D55" s="761">
        <v>3.2739999294281006</v>
      </c>
      <c r="E55" s="761">
        <v>1.812999963760376</v>
      </c>
      <c r="F55" s="761">
        <v>2.5109999179840088</v>
      </c>
      <c r="G55" s="761">
        <v>2.9939999580383301</v>
      </c>
      <c r="H55" s="761">
        <v>4.0679998397827148</v>
      </c>
      <c r="I55" s="761">
        <v>4.4809999465942383</v>
      </c>
      <c r="J55" s="761">
        <v>5.8920001983642578</v>
      </c>
      <c r="K55" s="761">
        <v>6.0409998893737793</v>
      </c>
      <c r="L55" s="761"/>
      <c r="M55" s="761"/>
      <c r="N55" s="761"/>
      <c r="O55" s="761"/>
      <c r="P55" s="761"/>
      <c r="Q55" s="761"/>
      <c r="R55" s="761"/>
      <c r="S55" s="761"/>
      <c r="T55" s="761"/>
      <c r="U55" s="761"/>
      <c r="V55" s="761"/>
      <c r="W55" s="761"/>
      <c r="X55" s="761"/>
      <c r="Y55" s="761"/>
    </row>
    <row r="56" spans="1:25" x14ac:dyDescent="0.2">
      <c r="A56" s="737" t="s">
        <v>533</v>
      </c>
      <c r="B56" s="761">
        <v>0.14100000262260437</v>
      </c>
      <c r="C56" s="761">
        <v>7.9000003635883331E-2</v>
      </c>
      <c r="D56" s="761">
        <v>0.15999999642372131</v>
      </c>
      <c r="E56" s="761">
        <v>9.7000002861022949E-2</v>
      </c>
      <c r="F56" s="761">
        <v>0.10100000351667404</v>
      </c>
      <c r="G56" s="761">
        <v>0.11699999868869781</v>
      </c>
      <c r="H56" s="761">
        <v>0.14699999988079071</v>
      </c>
      <c r="I56" s="761">
        <v>0.17800000309944153</v>
      </c>
      <c r="J56" s="761">
        <v>0.22100000083446503</v>
      </c>
      <c r="K56" s="761">
        <v>0.24500000476837158</v>
      </c>
      <c r="L56" s="761"/>
      <c r="M56" s="761"/>
      <c r="N56" s="761"/>
      <c r="O56" s="761"/>
      <c r="P56" s="761"/>
      <c r="Q56" s="761"/>
      <c r="R56" s="761"/>
      <c r="S56" s="761"/>
      <c r="T56" s="761"/>
      <c r="U56" s="761"/>
      <c r="V56" s="761"/>
      <c r="W56" s="761"/>
      <c r="X56" s="761"/>
      <c r="Y56" s="761"/>
    </row>
    <row r="57" spans="1:25" ht="20.100000000000001" customHeight="1" x14ac:dyDescent="0.2">
      <c r="A57" s="760" t="s">
        <v>534</v>
      </c>
      <c r="B57" s="762">
        <v>2.4307346343994141</v>
      </c>
      <c r="C57" s="762">
        <v>1.7510000467300415</v>
      </c>
      <c r="D57" s="762">
        <v>3.1140000820159912</v>
      </c>
      <c r="E57" s="762">
        <v>1.715999960899353</v>
      </c>
      <c r="F57" s="762">
        <v>2.4100000858306885</v>
      </c>
      <c r="G57" s="762">
        <v>2.877000093460083</v>
      </c>
      <c r="H57" s="762">
        <v>3.9210000038146973</v>
      </c>
      <c r="I57" s="762">
        <v>4.3029999732971191</v>
      </c>
      <c r="J57" s="762">
        <v>5.6710000038146973</v>
      </c>
      <c r="K57" s="762">
        <v>5.7960000038146973</v>
      </c>
      <c r="L57" s="762"/>
      <c r="M57" s="762"/>
      <c r="N57" s="762"/>
      <c r="O57" s="762"/>
      <c r="P57" s="762"/>
      <c r="Q57" s="762"/>
      <c r="R57" s="762"/>
      <c r="S57" s="762"/>
      <c r="T57" s="762"/>
      <c r="U57" s="762"/>
      <c r="V57" s="762"/>
      <c r="W57" s="762"/>
      <c r="X57" s="762"/>
      <c r="Y57" s="762"/>
    </row>
  </sheetData>
  <pageMargins left="0.70866141732283472" right="0.70866141732283472" top="0.74803149606299213" bottom="0.74803149606299213" header="0.31496062992125984" footer="0.31496062992125984"/>
  <pageSetup scale="93" fitToHeight="2" orientation="landscape" r:id="rId1"/>
  <rowBreaks count="1" manualBreakCount="1">
    <brk id="30" max="16383" man="1"/>
  </rowBreaks>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000"/>
  </sheetPr>
  <dimension ref="A1:AW149"/>
  <sheetViews>
    <sheetView view="pageBreakPreview" zoomScale="70" zoomScaleNormal="80" zoomScaleSheetLayoutView="70" workbookViewId="0">
      <pane xSplit="1" ySplit="3" topLeftCell="B4" activePane="bottomRight" state="frozen"/>
      <selection activeCell="D107" sqref="D107"/>
      <selection pane="topRight" activeCell="D107" sqref="D107"/>
      <selection pane="bottomLeft" activeCell="D107" sqref="D107"/>
      <selection pane="bottomRight" activeCell="N14" sqref="N14"/>
    </sheetView>
  </sheetViews>
  <sheetFormatPr defaultRowHeight="12.75" outlineLevelRow="1" x14ac:dyDescent="0.2"/>
  <cols>
    <col min="1" max="1" width="9.85546875" customWidth="1"/>
    <col min="2" max="2" width="11.28515625" customWidth="1"/>
    <col min="3" max="3" width="12.7109375" customWidth="1"/>
    <col min="4" max="4" width="11.28515625" customWidth="1"/>
    <col min="5" max="5" width="10.7109375" customWidth="1"/>
    <col min="6" max="6" width="11.7109375" customWidth="1"/>
    <col min="7" max="7" width="12.7109375" customWidth="1"/>
    <col min="8" max="9" width="10.140625" customWidth="1"/>
    <col min="10" max="10" width="14.7109375" customWidth="1"/>
    <col min="11" max="11" width="11.28515625" customWidth="1"/>
    <col min="12" max="12" width="10.7109375" customWidth="1"/>
    <col min="13" max="13" width="11.7109375" bestFit="1" customWidth="1"/>
    <col min="14" max="14" width="13.5703125" customWidth="1"/>
    <col min="15" max="15" width="2.5703125" customWidth="1"/>
    <col min="16" max="16" width="9.85546875" customWidth="1"/>
    <col min="17" max="17" width="11.28515625" customWidth="1"/>
    <col min="18" max="18" width="12.7109375" customWidth="1"/>
    <col min="19" max="19" width="11.28515625" customWidth="1"/>
    <col min="20" max="20" width="10.7109375" customWidth="1"/>
    <col min="21" max="21" width="11.7109375" customWidth="1"/>
    <col min="22" max="22" width="12.7109375" customWidth="1"/>
    <col min="23" max="24" width="10.140625" customWidth="1"/>
    <col min="25" max="25" width="14.7109375" customWidth="1"/>
    <col min="26" max="26" width="11.28515625" customWidth="1"/>
    <col min="27" max="27" width="10.7109375" customWidth="1"/>
    <col min="28" max="28" width="11.7109375" bestFit="1" customWidth="1"/>
    <col min="29" max="29" width="13.5703125" customWidth="1"/>
    <col min="30" max="30" width="2.5703125" customWidth="1"/>
    <col min="31" max="31" width="9.85546875" customWidth="1"/>
    <col min="32" max="32" width="11.28515625" customWidth="1"/>
    <col min="33" max="33" width="12.7109375" customWidth="1"/>
    <col min="34" max="34" width="11.28515625" customWidth="1"/>
    <col min="35" max="35" width="10.7109375" customWidth="1"/>
    <col min="36" max="36" width="11.7109375" customWidth="1"/>
    <col min="37" max="37" width="12.7109375" customWidth="1"/>
    <col min="38" max="39" width="10.140625" customWidth="1"/>
    <col min="40" max="40" width="14.7109375" customWidth="1"/>
    <col min="41" max="41" width="11.28515625" customWidth="1"/>
    <col min="42" max="42" width="10.7109375" customWidth="1"/>
    <col min="43" max="43" width="11.7109375" bestFit="1" customWidth="1"/>
    <col min="44" max="44" width="13.5703125" customWidth="1"/>
  </cols>
  <sheetData>
    <row r="1" spans="1:44" s="23" customFormat="1" ht="24.95" customHeight="1" x14ac:dyDescent="0.2">
      <c r="A1" s="105" t="str">
        <f>Index!A88</f>
        <v>Table 7a    Palau Consumer Price Index (CPI) COICOP format, all items by major groups, FY2017-FY2019</v>
      </c>
      <c r="P1" s="105" t="str">
        <f>Index!A89</f>
        <v>Table 7b    Palau Consumer Price Index (CPI), COICOP format, domestic items by major groups, FY2017-FY2019</v>
      </c>
      <c r="AE1" s="105" t="str">
        <f>Index!A90</f>
        <v>Table 7c    Palau Consumer Price Index (CPI), COICOP format, imported items by major groups, FY2017-FY2019</v>
      </c>
    </row>
    <row r="2" spans="1:44" s="4" customFormat="1" ht="76.5" x14ac:dyDescent="0.2">
      <c r="A2" s="797" t="s">
        <v>423</v>
      </c>
      <c r="B2" s="793" t="s">
        <v>379</v>
      </c>
      <c r="C2" s="793" t="s">
        <v>2441</v>
      </c>
      <c r="D2" s="793" t="s">
        <v>621</v>
      </c>
      <c r="E2" s="798" t="s">
        <v>382</v>
      </c>
      <c r="F2" s="793" t="s">
        <v>2442</v>
      </c>
      <c r="G2" s="793" t="s">
        <v>2443</v>
      </c>
      <c r="H2" s="793" t="s">
        <v>178</v>
      </c>
      <c r="I2" s="793" t="s">
        <v>94</v>
      </c>
      <c r="J2" s="793" t="s">
        <v>2444</v>
      </c>
      <c r="K2" s="793" t="s">
        <v>2445</v>
      </c>
      <c r="L2" s="793" t="s">
        <v>35</v>
      </c>
      <c r="M2" s="793" t="s">
        <v>2446</v>
      </c>
      <c r="N2" s="793" t="s">
        <v>2447</v>
      </c>
      <c r="P2" s="797" t="s">
        <v>423</v>
      </c>
      <c r="Q2" s="793" t="s">
        <v>379</v>
      </c>
      <c r="R2" s="793" t="s">
        <v>2441</v>
      </c>
      <c r="S2" s="793" t="s">
        <v>621</v>
      </c>
      <c r="T2" s="798" t="s">
        <v>382</v>
      </c>
      <c r="U2" s="793" t="s">
        <v>2442</v>
      </c>
      <c r="V2" s="793" t="s">
        <v>2443</v>
      </c>
      <c r="W2" s="793" t="s">
        <v>178</v>
      </c>
      <c r="X2" s="793" t="s">
        <v>94</v>
      </c>
      <c r="Y2" s="793" t="s">
        <v>2444</v>
      </c>
      <c r="Z2" s="793" t="s">
        <v>2445</v>
      </c>
      <c r="AA2" s="793" t="s">
        <v>35</v>
      </c>
      <c r="AB2" s="793" t="s">
        <v>2446</v>
      </c>
      <c r="AC2" s="793" t="s">
        <v>2447</v>
      </c>
      <c r="AE2" s="797" t="s">
        <v>423</v>
      </c>
      <c r="AF2" s="793" t="s">
        <v>379</v>
      </c>
      <c r="AG2" s="793" t="s">
        <v>2441</v>
      </c>
      <c r="AH2" s="793" t="s">
        <v>621</v>
      </c>
      <c r="AI2" s="798" t="s">
        <v>382</v>
      </c>
      <c r="AJ2" s="793" t="s">
        <v>2442</v>
      </c>
      <c r="AK2" s="793" t="s">
        <v>2443</v>
      </c>
      <c r="AL2" s="793" t="s">
        <v>178</v>
      </c>
      <c r="AM2" s="793" t="s">
        <v>94</v>
      </c>
      <c r="AN2" s="793" t="s">
        <v>2444</v>
      </c>
      <c r="AO2" s="793" t="s">
        <v>2445</v>
      </c>
      <c r="AP2" s="793" t="s">
        <v>35</v>
      </c>
      <c r="AQ2" s="793" t="s">
        <v>2446</v>
      </c>
      <c r="AR2" s="793" t="s">
        <v>2447</v>
      </c>
    </row>
    <row r="3" spans="1:44" s="4" customFormat="1" x14ac:dyDescent="0.2">
      <c r="A3" s="41" t="s">
        <v>55</v>
      </c>
      <c r="B3" s="36">
        <v>99.999999999999943</v>
      </c>
      <c r="C3" s="36">
        <v>23.623200477379775</v>
      </c>
      <c r="D3" s="36">
        <v>17.215693546089835</v>
      </c>
      <c r="E3" s="36">
        <v>4.3652326416418212</v>
      </c>
      <c r="F3" s="36">
        <v>15.133920936541895</v>
      </c>
      <c r="G3" s="36">
        <v>4.5094178825606406</v>
      </c>
      <c r="H3" s="36">
        <v>1.7930173327479995</v>
      </c>
      <c r="I3" s="36">
        <v>15.699592409753352</v>
      </c>
      <c r="J3" s="794">
        <v>5.0342207892494617</v>
      </c>
      <c r="K3" s="794">
        <v>3.0287021955504927</v>
      </c>
      <c r="L3" s="794">
        <v>1.8222805073573811</v>
      </c>
      <c r="M3" s="794">
        <v>3.2442391708558995</v>
      </c>
      <c r="N3" s="36">
        <v>4.5304821102714294</v>
      </c>
      <c r="P3" s="41" t="s">
        <v>55</v>
      </c>
      <c r="Q3" s="36">
        <v>35.710780240975723</v>
      </c>
      <c r="R3" s="36">
        <v>3.3433703456475645</v>
      </c>
      <c r="S3" s="36">
        <v>1.2102346850492038</v>
      </c>
      <c r="T3" s="36">
        <v>1.1478386985342248</v>
      </c>
      <c r="U3" s="36">
        <v>11.97175578407397</v>
      </c>
      <c r="V3" s="36">
        <v>1.2691322502301263</v>
      </c>
      <c r="W3" s="36">
        <v>1.3392786867317956</v>
      </c>
      <c r="X3" s="36">
        <v>2.3453155824372831</v>
      </c>
      <c r="Y3" s="794">
        <v>4.8246664709308611</v>
      </c>
      <c r="Z3" s="794">
        <v>1.4738344416774845</v>
      </c>
      <c r="AA3" s="794">
        <v>1.8222805073573811</v>
      </c>
      <c r="AB3" s="794">
        <v>3.2442391708558995</v>
      </c>
      <c r="AC3" s="36">
        <v>1.7188336174499323</v>
      </c>
      <c r="AE3" s="41" t="s">
        <v>55</v>
      </c>
      <c r="AF3" s="36">
        <v>64.289219759024249</v>
      </c>
      <c r="AG3" s="36">
        <v>20.279830131732211</v>
      </c>
      <c r="AH3" s="36">
        <v>16.00545886104063</v>
      </c>
      <c r="AI3" s="36">
        <v>3.217393943107596</v>
      </c>
      <c r="AJ3" s="36">
        <v>3.1621651524679226</v>
      </c>
      <c r="AK3" s="36">
        <v>3.2402856323305147</v>
      </c>
      <c r="AL3" s="36">
        <v>0.45373864601620362</v>
      </c>
      <c r="AM3" s="36">
        <v>13.35427682731607</v>
      </c>
      <c r="AN3" s="794">
        <v>0.20955431831860177</v>
      </c>
      <c r="AO3" s="794">
        <v>1.5548677538730085</v>
      </c>
      <c r="AP3" s="794">
        <v>0</v>
      </c>
      <c r="AQ3" s="794">
        <v>0</v>
      </c>
      <c r="AR3" s="36">
        <v>2.8116484928214964</v>
      </c>
    </row>
    <row r="4" spans="1:44" ht="20.100000000000001" customHeight="1" x14ac:dyDescent="0.2">
      <c r="A4" s="39" t="s">
        <v>417</v>
      </c>
      <c r="B4" s="383">
        <v>100</v>
      </c>
      <c r="C4" s="383">
        <v>99.999999999999986</v>
      </c>
      <c r="D4" s="383">
        <v>99.999999999999986</v>
      </c>
      <c r="E4" s="383">
        <v>99.999999999999986</v>
      </c>
      <c r="F4" s="383">
        <v>99.999999999999986</v>
      </c>
      <c r="G4" s="383">
        <v>100</v>
      </c>
      <c r="H4" s="383">
        <v>100</v>
      </c>
      <c r="I4" s="383">
        <v>100.00000000000004</v>
      </c>
      <c r="J4" s="383">
        <v>100.00000000000001</v>
      </c>
      <c r="K4" s="383">
        <v>99.999999999999986</v>
      </c>
      <c r="L4" s="383">
        <v>100</v>
      </c>
      <c r="M4" s="383">
        <v>100</v>
      </c>
      <c r="N4" s="383">
        <v>100.00000000000001</v>
      </c>
      <c r="P4" s="39" t="s">
        <v>417</v>
      </c>
      <c r="Q4" s="383">
        <v>100.00000000000004</v>
      </c>
      <c r="R4" s="383">
        <v>100.00000000000001</v>
      </c>
      <c r="S4" s="383">
        <v>100</v>
      </c>
      <c r="T4" s="383">
        <v>100</v>
      </c>
      <c r="U4" s="383">
        <v>100</v>
      </c>
      <c r="V4" s="383">
        <v>100</v>
      </c>
      <c r="W4" s="383">
        <v>100.00000000000001</v>
      </c>
      <c r="X4" s="383">
        <v>100</v>
      </c>
      <c r="Y4" s="383">
        <v>99.999999999999986</v>
      </c>
      <c r="Z4" s="383">
        <v>100</v>
      </c>
      <c r="AA4" s="383">
        <v>100</v>
      </c>
      <c r="AB4" s="383">
        <v>100</v>
      </c>
      <c r="AC4" s="383">
        <v>99.999999999999986</v>
      </c>
      <c r="AE4" s="39" t="s">
        <v>417</v>
      </c>
      <c r="AF4" s="383">
        <v>100.00000000000001</v>
      </c>
      <c r="AG4" s="383">
        <v>99.999999999999986</v>
      </c>
      <c r="AH4" s="383">
        <v>100</v>
      </c>
      <c r="AI4" s="383">
        <v>99.999999999999986</v>
      </c>
      <c r="AJ4" s="383">
        <v>99.999999999999972</v>
      </c>
      <c r="AK4" s="383">
        <v>99.999999999999986</v>
      </c>
      <c r="AL4" s="383">
        <v>100.00000000000001</v>
      </c>
      <c r="AM4" s="383">
        <v>100.00000000000003</v>
      </c>
      <c r="AN4" s="383">
        <v>100</v>
      </c>
      <c r="AO4" s="383">
        <v>100</v>
      </c>
      <c r="AP4" s="383"/>
      <c r="AQ4" s="383"/>
      <c r="AR4" s="383">
        <v>100</v>
      </c>
    </row>
    <row r="5" spans="1:44" ht="12.75" customHeight="1" x14ac:dyDescent="0.2">
      <c r="A5" s="39" t="s">
        <v>418</v>
      </c>
      <c r="B5" s="383">
        <v>99.670861857472914</v>
      </c>
      <c r="C5" s="383">
        <v>99.902593649506656</v>
      </c>
      <c r="D5" s="383">
        <v>99.570974796988637</v>
      </c>
      <c r="E5" s="383">
        <v>95.61965900791219</v>
      </c>
      <c r="F5" s="383">
        <v>99.95425128240872</v>
      </c>
      <c r="G5" s="383">
        <v>101.06290442054716</v>
      </c>
      <c r="H5" s="383">
        <v>100</v>
      </c>
      <c r="I5" s="383">
        <v>100.37920477125107</v>
      </c>
      <c r="J5" s="383">
        <v>100.00634059913185</v>
      </c>
      <c r="K5" s="383">
        <v>99.999999999999986</v>
      </c>
      <c r="L5" s="383">
        <v>100</v>
      </c>
      <c r="M5" s="383">
        <v>99.244159162363459</v>
      </c>
      <c r="N5" s="383">
        <v>97.408782350031686</v>
      </c>
      <c r="P5" s="39" t="s">
        <v>418</v>
      </c>
      <c r="Q5" s="383">
        <v>99.446322742069412</v>
      </c>
      <c r="R5" s="383">
        <v>100.63312703166768</v>
      </c>
      <c r="S5" s="383">
        <v>94.255373340946562</v>
      </c>
      <c r="T5" s="383">
        <v>100</v>
      </c>
      <c r="U5" s="383">
        <v>99.938896349648019</v>
      </c>
      <c r="V5" s="383">
        <v>100</v>
      </c>
      <c r="W5" s="383">
        <v>100.00000000000001</v>
      </c>
      <c r="X5" s="383">
        <v>100</v>
      </c>
      <c r="Y5" s="383">
        <v>99.999999999999986</v>
      </c>
      <c r="Z5" s="383">
        <v>100</v>
      </c>
      <c r="AA5" s="383">
        <v>100</v>
      </c>
      <c r="AB5" s="383">
        <v>99.244159162363459</v>
      </c>
      <c r="AC5" s="383">
        <v>93.162204858919623</v>
      </c>
      <c r="AE5" s="39" t="s">
        <v>418</v>
      </c>
      <c r="AF5" s="383">
        <v>99.795586765252679</v>
      </c>
      <c r="AG5" s="383">
        <v>99.782156563468078</v>
      </c>
      <c r="AH5" s="383">
        <v>99.972907994271651</v>
      </c>
      <c r="AI5" s="383">
        <v>94.056926873643974</v>
      </c>
      <c r="AJ5" s="383">
        <v>100.01238407947298</v>
      </c>
      <c r="AK5" s="383">
        <v>101.4792153363408</v>
      </c>
      <c r="AL5" s="383">
        <v>100.00000000000001</v>
      </c>
      <c r="AM5" s="383">
        <v>100.44580177762211</v>
      </c>
      <c r="AN5" s="383">
        <v>100.1523231600374</v>
      </c>
      <c r="AO5" s="383">
        <v>100</v>
      </c>
      <c r="AP5" s="383"/>
      <c r="AQ5" s="383"/>
      <c r="AR5" s="383">
        <v>100.00482526559007</v>
      </c>
    </row>
    <row r="6" spans="1:44" ht="12.75" customHeight="1" x14ac:dyDescent="0.2">
      <c r="A6" s="39" t="s">
        <v>1249</v>
      </c>
      <c r="B6" s="383">
        <v>100.53496607826969</v>
      </c>
      <c r="C6" s="383">
        <v>101.53092606518045</v>
      </c>
      <c r="D6" s="383">
        <v>99.769549577282262</v>
      </c>
      <c r="E6" s="383">
        <v>95.61965900791219</v>
      </c>
      <c r="F6" s="383">
        <v>100.62421263522586</v>
      </c>
      <c r="G6" s="383">
        <v>101.43867067333768</v>
      </c>
      <c r="H6" s="383">
        <v>100</v>
      </c>
      <c r="I6" s="383">
        <v>101.71291678800905</v>
      </c>
      <c r="J6" s="383">
        <v>100.00634059913185</v>
      </c>
      <c r="K6" s="383">
        <v>99.999999999999986</v>
      </c>
      <c r="L6" s="383">
        <v>100</v>
      </c>
      <c r="M6" s="383">
        <v>99.244159162363459</v>
      </c>
      <c r="N6" s="383">
        <v>100.00299459315666</v>
      </c>
      <c r="P6" s="39" t="s">
        <v>1249</v>
      </c>
      <c r="Q6" s="383">
        <v>100.07257371368354</v>
      </c>
      <c r="R6" s="383">
        <v>101.10322836184903</v>
      </c>
      <c r="S6" s="383">
        <v>94.255373340946562</v>
      </c>
      <c r="T6" s="383">
        <v>100</v>
      </c>
      <c r="U6" s="383">
        <v>100.69393646085138</v>
      </c>
      <c r="V6" s="383">
        <v>100</v>
      </c>
      <c r="W6" s="383">
        <v>100.00000000000001</v>
      </c>
      <c r="X6" s="383">
        <v>100</v>
      </c>
      <c r="Y6" s="383">
        <v>99.999999999999986</v>
      </c>
      <c r="Z6" s="383">
        <v>100</v>
      </c>
      <c r="AA6" s="383">
        <v>100</v>
      </c>
      <c r="AB6" s="383">
        <v>99.244159162363459</v>
      </c>
      <c r="AC6" s="383">
        <v>99.999999999999986</v>
      </c>
      <c r="AE6" s="39" t="s">
        <v>1249</v>
      </c>
      <c r="AF6" s="383">
        <v>100.79181150552385</v>
      </c>
      <c r="AG6" s="383">
        <v>101.60143710047666</v>
      </c>
      <c r="AH6" s="383">
        <v>100.18649778218071</v>
      </c>
      <c r="AI6" s="383">
        <v>94.056926873643974</v>
      </c>
      <c r="AJ6" s="383">
        <v>100.36024267398955</v>
      </c>
      <c r="AK6" s="383">
        <v>102.00215906793328</v>
      </c>
      <c r="AL6" s="383">
        <v>100.00000000000001</v>
      </c>
      <c r="AM6" s="383">
        <v>102.01374404254959</v>
      </c>
      <c r="AN6" s="383">
        <v>100.1523231600374</v>
      </c>
      <c r="AO6" s="383">
        <v>100</v>
      </c>
      <c r="AP6" s="383"/>
      <c r="AQ6" s="383"/>
      <c r="AR6" s="383">
        <v>100.00482526559007</v>
      </c>
    </row>
    <row r="7" spans="1:44" ht="12.75" customHeight="1" x14ac:dyDescent="0.2">
      <c r="A7" s="39" t="s">
        <v>1250</v>
      </c>
      <c r="B7" s="383">
        <v>100.63049356572874</v>
      </c>
      <c r="C7" s="383">
        <v>100.61829691504482</v>
      </c>
      <c r="D7" s="383">
        <v>100.02701052184113</v>
      </c>
      <c r="E7" s="383">
        <v>95.79388257333369</v>
      </c>
      <c r="F7" s="383">
        <v>100.87638822369547</v>
      </c>
      <c r="G7" s="383">
        <v>100.75957957061813</v>
      </c>
      <c r="H7" s="383">
        <v>100</v>
      </c>
      <c r="I7" s="383">
        <v>103.10421026373137</v>
      </c>
      <c r="J7" s="383">
        <v>100.00634059913185</v>
      </c>
      <c r="K7" s="383">
        <v>102.28091279861101</v>
      </c>
      <c r="L7" s="383">
        <v>100</v>
      </c>
      <c r="M7" s="383">
        <v>99.244159162363459</v>
      </c>
      <c r="N7" s="383">
        <v>99.21147376695545</v>
      </c>
      <c r="P7" s="39" t="s">
        <v>1250</v>
      </c>
      <c r="Q7" s="383">
        <v>99.597417937832873</v>
      </c>
      <c r="R7" s="383">
        <v>100.47010133018136</v>
      </c>
      <c r="S7" s="383">
        <v>97.320144363170201</v>
      </c>
      <c r="T7" s="383">
        <v>100</v>
      </c>
      <c r="U7" s="383">
        <v>101.02475171590223</v>
      </c>
      <c r="V7" s="383">
        <v>100</v>
      </c>
      <c r="W7" s="383">
        <v>100.00000000000001</v>
      </c>
      <c r="X7" s="383">
        <v>90.397481194634523</v>
      </c>
      <c r="Y7" s="383">
        <v>99.999999999999986</v>
      </c>
      <c r="Z7" s="383">
        <v>100</v>
      </c>
      <c r="AA7" s="383">
        <v>100</v>
      </c>
      <c r="AB7" s="383">
        <v>99.244159162363459</v>
      </c>
      <c r="AC7" s="383">
        <v>99.999999999999986</v>
      </c>
      <c r="AE7" s="39" t="s">
        <v>1250</v>
      </c>
      <c r="AF7" s="383">
        <v>101.20433684549447</v>
      </c>
      <c r="AG7" s="383">
        <v>100.64272871356432</v>
      </c>
      <c r="AH7" s="383">
        <v>100.23168714757561</v>
      </c>
      <c r="AI7" s="383">
        <v>94.29330650516232</v>
      </c>
      <c r="AJ7" s="383">
        <v>100.31469349545361</v>
      </c>
      <c r="AK7" s="383">
        <v>101.05708634596807</v>
      </c>
      <c r="AL7" s="383">
        <v>100.00000000000001</v>
      </c>
      <c r="AM7" s="383">
        <v>105.33580169117606</v>
      </c>
      <c r="AN7" s="383">
        <v>100.1523231600374</v>
      </c>
      <c r="AO7" s="383">
        <v>104.44295380350182</v>
      </c>
      <c r="AP7" s="383"/>
      <c r="AQ7" s="383"/>
      <c r="AR7" s="383">
        <v>98.729427237647641</v>
      </c>
    </row>
    <row r="8" spans="1:44" ht="12.75" customHeight="1" x14ac:dyDescent="0.2">
      <c r="A8" s="39" t="s">
        <v>1247</v>
      </c>
      <c r="B8" s="383">
        <v>100.65707200208359</v>
      </c>
      <c r="C8" s="383">
        <v>101.10052936713544</v>
      </c>
      <c r="D8" s="383">
        <v>100.02701052184113</v>
      </c>
      <c r="E8" s="383">
        <v>96.452937364188983</v>
      </c>
      <c r="F8" s="383">
        <v>100.84196923522784</v>
      </c>
      <c r="G8" s="383">
        <v>101.34380920314426</v>
      </c>
      <c r="H8" s="383">
        <v>100</v>
      </c>
      <c r="I8" s="383">
        <v>102.35314252213793</v>
      </c>
      <c r="J8" s="383">
        <v>100.00634059913185</v>
      </c>
      <c r="K8" s="383">
        <v>101.64263887634118</v>
      </c>
      <c r="L8" s="383">
        <v>100</v>
      </c>
      <c r="M8" s="383">
        <v>99.244159162363459</v>
      </c>
      <c r="N8" s="383">
        <v>99.21147376695545</v>
      </c>
      <c r="P8" s="39" t="s">
        <v>1247</v>
      </c>
      <c r="Q8" s="383">
        <v>99.597417937832873</v>
      </c>
      <c r="R8" s="383">
        <v>100.47010133018136</v>
      </c>
      <c r="S8" s="383">
        <v>97.320144363170201</v>
      </c>
      <c r="T8" s="383">
        <v>100</v>
      </c>
      <c r="U8" s="383">
        <v>101.02475171590223</v>
      </c>
      <c r="V8" s="383">
        <v>100</v>
      </c>
      <c r="W8" s="383">
        <v>100.00000000000001</v>
      </c>
      <c r="X8" s="383">
        <v>90.397481194634523</v>
      </c>
      <c r="Y8" s="383">
        <v>99.999999999999986</v>
      </c>
      <c r="Z8" s="383">
        <v>100</v>
      </c>
      <c r="AA8" s="383">
        <v>100</v>
      </c>
      <c r="AB8" s="383">
        <v>99.244159162363459</v>
      </c>
      <c r="AC8" s="383">
        <v>99.999999999999986</v>
      </c>
      <c r="AE8" s="39" t="s">
        <v>1247</v>
      </c>
      <c r="AF8" s="383">
        <v>101.24567882546323</v>
      </c>
      <c r="AG8" s="383">
        <v>101.20446290060814</v>
      </c>
      <c r="AH8" s="383">
        <v>100.23168714757561</v>
      </c>
      <c r="AI8" s="383">
        <v>95.187485936262135</v>
      </c>
      <c r="AJ8" s="383">
        <v>100.14996640971661</v>
      </c>
      <c r="AK8" s="383">
        <v>101.87014292534757</v>
      </c>
      <c r="AL8" s="383">
        <v>100.00000000000001</v>
      </c>
      <c r="AM8" s="383">
        <v>104.4528293245248</v>
      </c>
      <c r="AN8" s="383">
        <v>100.1523231600374</v>
      </c>
      <c r="AO8" s="383">
        <v>103.19967017058447</v>
      </c>
      <c r="AP8" s="383"/>
      <c r="AQ8" s="383"/>
      <c r="AR8" s="383">
        <v>98.729427237647641</v>
      </c>
    </row>
    <row r="9" spans="1:44" ht="12.75" customHeight="1" x14ac:dyDescent="0.2">
      <c r="A9" s="39" t="s">
        <v>1248</v>
      </c>
      <c r="B9" s="383">
        <v>101.07113398901483</v>
      </c>
      <c r="C9" s="383">
        <v>103.01303722574745</v>
      </c>
      <c r="D9" s="383">
        <v>100.00182303915351</v>
      </c>
      <c r="E9" s="383">
        <v>96.452937364188983</v>
      </c>
      <c r="F9" s="383">
        <v>100.82286549597332</v>
      </c>
      <c r="G9" s="383">
        <v>100.79529727670887</v>
      </c>
      <c r="H9" s="383">
        <v>100</v>
      </c>
      <c r="I9" s="383">
        <v>101.87071398859206</v>
      </c>
      <c r="J9" s="383">
        <v>100.00634059913185</v>
      </c>
      <c r="K9" s="383">
        <v>101.64263887634118</v>
      </c>
      <c r="L9" s="383">
        <v>100</v>
      </c>
      <c r="M9" s="383">
        <v>99.244159162363459</v>
      </c>
      <c r="N9" s="383">
        <v>100.7558518839538</v>
      </c>
      <c r="P9" s="39" t="s">
        <v>1248</v>
      </c>
      <c r="Q9" s="383">
        <v>99.597417937832873</v>
      </c>
      <c r="R9" s="383">
        <v>100.47010133018136</v>
      </c>
      <c r="S9" s="383">
        <v>97.320144363170201</v>
      </c>
      <c r="T9" s="383">
        <v>100</v>
      </c>
      <c r="U9" s="383">
        <v>101.02475171590223</v>
      </c>
      <c r="V9" s="383">
        <v>100</v>
      </c>
      <c r="W9" s="383">
        <v>100.00000000000001</v>
      </c>
      <c r="X9" s="383">
        <v>90.397481194634523</v>
      </c>
      <c r="Y9" s="383">
        <v>99.999999999999986</v>
      </c>
      <c r="Z9" s="383">
        <v>100</v>
      </c>
      <c r="AA9" s="383">
        <v>100</v>
      </c>
      <c r="AB9" s="383">
        <v>99.244159162363459</v>
      </c>
      <c r="AC9" s="383">
        <v>99.999999999999986</v>
      </c>
      <c r="AE9" s="39" t="s">
        <v>1248</v>
      </c>
      <c r="AF9" s="383">
        <v>101.88974012918297</v>
      </c>
      <c r="AG9" s="383">
        <v>103.43227034599018</v>
      </c>
      <c r="AH9" s="383">
        <v>100.20459514184724</v>
      </c>
      <c r="AI9" s="383">
        <v>95.187485936262135</v>
      </c>
      <c r="AJ9" s="383">
        <v>100.05853713087446</v>
      </c>
      <c r="AK9" s="383">
        <v>101.10679371156651</v>
      </c>
      <c r="AL9" s="383">
        <v>100.00000000000001</v>
      </c>
      <c r="AM9" s="383">
        <v>103.88567533772016</v>
      </c>
      <c r="AN9" s="383">
        <v>100.1523231600374</v>
      </c>
      <c r="AO9" s="383">
        <v>103.19967017058447</v>
      </c>
      <c r="AP9" s="383"/>
      <c r="AQ9" s="383"/>
      <c r="AR9" s="383">
        <v>101.21792373655899</v>
      </c>
    </row>
    <row r="10" spans="1:44" ht="12.75" customHeight="1" x14ac:dyDescent="0.2">
      <c r="A10" s="39" t="s">
        <v>2378</v>
      </c>
      <c r="B10" s="383">
        <v>101.82899223193267</v>
      </c>
      <c r="C10" s="383">
        <v>103.3722092116529</v>
      </c>
      <c r="D10" s="383">
        <v>99.525479119675637</v>
      </c>
      <c r="E10" s="383">
        <v>97.936199369216808</v>
      </c>
      <c r="F10" s="383">
        <v>103.53770634678217</v>
      </c>
      <c r="G10" s="383">
        <v>99.483874855449045</v>
      </c>
      <c r="H10" s="383">
        <v>100.18914011993826</v>
      </c>
      <c r="I10" s="383">
        <v>105.91489300752586</v>
      </c>
      <c r="J10" s="383">
        <v>100.07178301854711</v>
      </c>
      <c r="K10" s="383">
        <v>99.732518840508277</v>
      </c>
      <c r="L10" s="383">
        <v>100</v>
      </c>
      <c r="M10" s="383">
        <v>96.43949586741391</v>
      </c>
      <c r="N10" s="383">
        <v>97.351808544295011</v>
      </c>
      <c r="P10" s="39" t="s">
        <v>2378</v>
      </c>
      <c r="Q10" s="383">
        <v>100.70859246747806</v>
      </c>
      <c r="R10" s="383">
        <v>100.00000000000001</v>
      </c>
      <c r="S10" s="383">
        <v>100.00000000000003</v>
      </c>
      <c r="T10" s="383">
        <v>114.28571428571428</v>
      </c>
      <c r="U10" s="383">
        <v>104.22458185013117</v>
      </c>
      <c r="V10" s="383">
        <v>100</v>
      </c>
      <c r="W10" s="383">
        <v>101.75378101416231</v>
      </c>
      <c r="X10" s="383">
        <v>86.674777597849641</v>
      </c>
      <c r="Y10" s="383">
        <v>99.999999999999986</v>
      </c>
      <c r="Z10" s="383">
        <v>100.47437787948253</v>
      </c>
      <c r="AA10" s="383">
        <v>100</v>
      </c>
      <c r="AB10" s="383">
        <v>96.43949586741391</v>
      </c>
      <c r="AC10" s="383">
        <v>98.886486008025358</v>
      </c>
      <c r="AE10" s="39" t="s">
        <v>2378</v>
      </c>
      <c r="AF10" s="383">
        <v>102.45134151413656</v>
      </c>
      <c r="AG10" s="383">
        <v>103.92815786626804</v>
      </c>
      <c r="AH10" s="383">
        <v>99.489598759535099</v>
      </c>
      <c r="AI10" s="383">
        <v>92.103340149841216</v>
      </c>
      <c r="AJ10" s="383">
        <v>100.93723945663922</v>
      </c>
      <c r="AK10" s="383">
        <v>99.281722594682705</v>
      </c>
      <c r="AL10" s="383">
        <v>95.570864334039285</v>
      </c>
      <c r="AM10" s="383">
        <v>109.29389608359691</v>
      </c>
      <c r="AN10" s="383">
        <v>101.72447681911008</v>
      </c>
      <c r="AO10" s="383">
        <v>99.029322443395714</v>
      </c>
      <c r="AP10" s="383"/>
      <c r="AQ10" s="383"/>
      <c r="AR10" s="383">
        <v>96.413620423220408</v>
      </c>
    </row>
    <row r="11" spans="1:44" ht="12.75" customHeight="1" x14ac:dyDescent="0.2">
      <c r="A11" s="39" t="s">
        <v>2379</v>
      </c>
      <c r="B11" s="383">
        <v>103.11567896351107</v>
      </c>
      <c r="C11" s="383">
        <v>107.31456333703365</v>
      </c>
      <c r="D11" s="383">
        <v>99.537088042354327</v>
      </c>
      <c r="E11" s="383">
        <v>97.723191009285571</v>
      </c>
      <c r="F11" s="383">
        <v>103.86001365759627</v>
      </c>
      <c r="G11" s="383">
        <v>99.524664631675861</v>
      </c>
      <c r="H11" s="383">
        <v>102.62735875691864</v>
      </c>
      <c r="I11" s="383">
        <v>107.28883808846231</v>
      </c>
      <c r="J11" s="383">
        <v>99.035632474610182</v>
      </c>
      <c r="K11" s="383">
        <v>101.87664644831324</v>
      </c>
      <c r="L11" s="383">
        <v>100</v>
      </c>
      <c r="M11" s="383">
        <v>96.43949586741391</v>
      </c>
      <c r="N11" s="383">
        <v>98.231638916359302</v>
      </c>
      <c r="P11" s="39" t="s">
        <v>2379</v>
      </c>
      <c r="Q11" s="383">
        <v>100.49344051152912</v>
      </c>
      <c r="R11" s="383">
        <v>100.35618648927081</v>
      </c>
      <c r="S11" s="383">
        <v>100.00000000000003</v>
      </c>
      <c r="T11" s="383">
        <v>114.28571428571428</v>
      </c>
      <c r="U11" s="383">
        <v>104.22463434053668</v>
      </c>
      <c r="V11" s="383">
        <v>100</v>
      </c>
      <c r="W11" s="383">
        <v>101.75378101416231</v>
      </c>
      <c r="X11" s="383">
        <v>82.890751246841631</v>
      </c>
      <c r="Y11" s="383">
        <v>99.999999999999986</v>
      </c>
      <c r="Z11" s="383">
        <v>100.47437787948253</v>
      </c>
      <c r="AA11" s="383">
        <v>100</v>
      </c>
      <c r="AB11" s="383">
        <v>96.43949586741391</v>
      </c>
      <c r="AC11" s="383">
        <v>98.886486008025358</v>
      </c>
      <c r="AE11" s="39" t="s">
        <v>2379</v>
      </c>
      <c r="AF11" s="383">
        <v>104.5722556874029</v>
      </c>
      <c r="AG11" s="383">
        <v>108.46173422828528</v>
      </c>
      <c r="AH11" s="383">
        <v>99.502085477783652</v>
      </c>
      <c r="AI11" s="383">
        <v>91.814338845631553</v>
      </c>
      <c r="AJ11" s="383">
        <v>102.47958298446152</v>
      </c>
      <c r="AK11" s="383">
        <v>99.33848862311784</v>
      </c>
      <c r="AL11" s="383">
        <v>105.20585645013711</v>
      </c>
      <c r="AM11" s="383">
        <v>111.57369858605702</v>
      </c>
      <c r="AN11" s="383">
        <v>76.832550702136558</v>
      </c>
      <c r="AO11" s="383">
        <v>103.20583454683582</v>
      </c>
      <c r="AP11" s="383"/>
      <c r="AQ11" s="383"/>
      <c r="AR11" s="383">
        <v>97.83131391189356</v>
      </c>
    </row>
    <row r="12" spans="1:44" ht="12.75" customHeight="1" x14ac:dyDescent="0.2">
      <c r="A12" s="39" t="s">
        <v>2380</v>
      </c>
      <c r="B12" s="383">
        <v>103.32160068130369</v>
      </c>
      <c r="C12" s="383">
        <v>106.01667672585704</v>
      </c>
      <c r="D12" s="383">
        <v>99.961741237971054</v>
      </c>
      <c r="E12" s="383">
        <v>95.961081159637288</v>
      </c>
      <c r="F12" s="383">
        <v>103.97276694150365</v>
      </c>
      <c r="G12" s="383">
        <v>99.524664631675861</v>
      </c>
      <c r="H12" s="383">
        <v>102.62735875691864</v>
      </c>
      <c r="I12" s="383">
        <v>110.64537326546281</v>
      </c>
      <c r="J12" s="383">
        <v>99.662882914457654</v>
      </c>
      <c r="K12" s="383">
        <v>97.130692646945676</v>
      </c>
      <c r="L12" s="383">
        <v>100</v>
      </c>
      <c r="M12" s="383">
        <v>98.984350567343597</v>
      </c>
      <c r="N12" s="383">
        <v>98.273872891103437</v>
      </c>
      <c r="P12" s="39" t="s">
        <v>2380</v>
      </c>
      <c r="Q12" s="383">
        <v>100.37903021463555</v>
      </c>
      <c r="R12" s="383">
        <v>100.54764075273548</v>
      </c>
      <c r="S12" s="383">
        <v>96.839270057787104</v>
      </c>
      <c r="T12" s="383">
        <v>114.28571428571428</v>
      </c>
      <c r="U12" s="383">
        <v>104.22463434053668</v>
      </c>
      <c r="V12" s="383">
        <v>100</v>
      </c>
      <c r="W12" s="383">
        <v>101.75378101416231</v>
      </c>
      <c r="X12" s="383">
        <v>82.890751246841631</v>
      </c>
      <c r="Y12" s="383">
        <v>99.999999999999986</v>
      </c>
      <c r="Z12" s="383">
        <v>100.47437787948253</v>
      </c>
      <c r="AA12" s="383">
        <v>100</v>
      </c>
      <c r="AB12" s="383">
        <v>98.984350567343597</v>
      </c>
      <c r="AC12" s="383">
        <v>93.559224730822194</v>
      </c>
      <c r="AE12" s="39" t="s">
        <v>2380</v>
      </c>
      <c r="AF12" s="383">
        <v>104.95611246528006</v>
      </c>
      <c r="AG12" s="383">
        <v>106.918312122852</v>
      </c>
      <c r="AH12" s="383">
        <v>100.19784336775901</v>
      </c>
      <c r="AI12" s="383">
        <v>89.423578009420808</v>
      </c>
      <c r="AJ12" s="383">
        <v>103.01921301695933</v>
      </c>
      <c r="AK12" s="383">
        <v>99.33848862311784</v>
      </c>
      <c r="AL12" s="383">
        <v>105.20585645013711</v>
      </c>
      <c r="AM12" s="383">
        <v>115.51971789277958</v>
      </c>
      <c r="AN12" s="383">
        <v>91.901279562904193</v>
      </c>
      <c r="AO12" s="383">
        <v>93.961266536225949</v>
      </c>
      <c r="AP12" s="383"/>
      <c r="AQ12" s="383"/>
      <c r="AR12" s="383">
        <v>101.15605954175685</v>
      </c>
    </row>
    <row r="13" spans="1:44" ht="12.75" customHeight="1" x14ac:dyDescent="0.2">
      <c r="A13" s="39" t="s">
        <v>2381</v>
      </c>
      <c r="B13" s="383">
        <v>103.22550986243974</v>
      </c>
      <c r="C13" s="383">
        <v>105.8730469659863</v>
      </c>
      <c r="D13" s="383">
        <v>99.961741237971054</v>
      </c>
      <c r="E13" s="383">
        <v>96.634451936552466</v>
      </c>
      <c r="F13" s="383">
        <v>103.41885844530761</v>
      </c>
      <c r="G13" s="383">
        <v>99.335917767943783</v>
      </c>
      <c r="H13" s="383">
        <v>102.62735875691864</v>
      </c>
      <c r="I13" s="383">
        <v>111.58967870816079</v>
      </c>
      <c r="J13" s="383">
        <v>99.6010057509842</v>
      </c>
      <c r="K13" s="383">
        <v>97.130692646945676</v>
      </c>
      <c r="L13" s="383">
        <v>100</v>
      </c>
      <c r="M13" s="383">
        <v>96.439495867413896</v>
      </c>
      <c r="N13" s="383">
        <v>96.909966952275724</v>
      </c>
      <c r="P13" s="39" t="s">
        <v>2381</v>
      </c>
      <c r="Q13" s="383">
        <v>99.621311402129976</v>
      </c>
      <c r="R13" s="383">
        <v>100.54764075273548</v>
      </c>
      <c r="S13" s="383">
        <v>96.839270057787104</v>
      </c>
      <c r="T13" s="383">
        <v>114.28571428571428</v>
      </c>
      <c r="U13" s="383">
        <v>103.46073140365455</v>
      </c>
      <c r="V13" s="383">
        <v>100</v>
      </c>
      <c r="W13" s="383">
        <v>101.75378101416231</v>
      </c>
      <c r="X13" s="383">
        <v>78.773031070751415</v>
      </c>
      <c r="Y13" s="383">
        <v>99.999999999999986</v>
      </c>
      <c r="Z13" s="383">
        <v>100.47437787948253</v>
      </c>
      <c r="AA13" s="383">
        <v>100</v>
      </c>
      <c r="AB13" s="383">
        <v>96.439495867413896</v>
      </c>
      <c r="AC13" s="383">
        <v>93.559224730822194</v>
      </c>
      <c r="AE13" s="39" t="s">
        <v>2381</v>
      </c>
      <c r="AF13" s="383">
        <v>105.22753663525521</v>
      </c>
      <c r="AG13" s="383">
        <v>106.75100329482414</v>
      </c>
      <c r="AH13" s="383">
        <v>100.19784336775901</v>
      </c>
      <c r="AI13" s="383">
        <v>90.337180803264175</v>
      </c>
      <c r="AJ13" s="383">
        <v>103.26033009301872</v>
      </c>
      <c r="AK13" s="383">
        <v>99.07581471742931</v>
      </c>
      <c r="AL13" s="383">
        <v>105.20585645013711</v>
      </c>
      <c r="AM13" s="383">
        <v>117.35303048397076</v>
      </c>
      <c r="AN13" s="383">
        <v>90.414775704443073</v>
      </c>
      <c r="AO13" s="383">
        <v>93.961266536225949</v>
      </c>
      <c r="AP13" s="383"/>
      <c r="AQ13" s="383"/>
      <c r="AR13" s="383">
        <v>98.958362542388656</v>
      </c>
    </row>
    <row r="14" spans="1:44" ht="12.75" customHeight="1" x14ac:dyDescent="0.2">
      <c r="A14" s="39" t="s">
        <v>2382</v>
      </c>
      <c r="B14" s="383">
        <v>102.51620214196768</v>
      </c>
      <c r="C14" s="383">
        <v>106.90753149704253</v>
      </c>
      <c r="D14" s="383">
        <v>99.783277619613585</v>
      </c>
      <c r="E14" s="383">
        <v>94.042494913222555</v>
      </c>
      <c r="F14" s="383">
        <v>103.74501071128235</v>
      </c>
      <c r="G14" s="383">
        <v>99.421216128934333</v>
      </c>
      <c r="H14" s="383">
        <v>102.62735875691864</v>
      </c>
      <c r="I14" s="383">
        <v>104.68533755872106</v>
      </c>
      <c r="J14" s="383">
        <v>99.6010057509842</v>
      </c>
      <c r="K14" s="383">
        <v>99.857538665315928</v>
      </c>
      <c r="L14" s="383">
        <v>100</v>
      </c>
      <c r="M14" s="383">
        <v>100.83368178647143</v>
      </c>
      <c r="N14" s="383">
        <v>96.816908774285977</v>
      </c>
      <c r="P14" s="39" t="s">
        <v>2382</v>
      </c>
      <c r="Q14" s="383">
        <v>100.33664973503264</v>
      </c>
      <c r="R14" s="383">
        <v>102.1243018470353</v>
      </c>
      <c r="S14" s="383">
        <v>94.255373340946576</v>
      </c>
      <c r="T14" s="383">
        <v>114.28571428571428</v>
      </c>
      <c r="U14" s="383">
        <v>104.22463434053668</v>
      </c>
      <c r="V14" s="383">
        <v>100</v>
      </c>
      <c r="W14" s="383">
        <v>101.75378101416231</v>
      </c>
      <c r="X14" s="383">
        <v>78.773031070751415</v>
      </c>
      <c r="Y14" s="383">
        <v>99.999999999999986</v>
      </c>
      <c r="Z14" s="383">
        <v>100.47437787948253</v>
      </c>
      <c r="AA14" s="383">
        <v>100</v>
      </c>
      <c r="AB14" s="383">
        <v>100.83368178647143</v>
      </c>
      <c r="AC14" s="383">
        <v>93.559224730822194</v>
      </c>
      <c r="AE14" s="39" t="s">
        <v>2382</v>
      </c>
      <c r="AF14" s="383">
        <v>103.72687972243128</v>
      </c>
      <c r="AG14" s="383">
        <v>107.69610359377</v>
      </c>
      <c r="AH14" s="383">
        <v>100.20126385491976</v>
      </c>
      <c r="AI14" s="383">
        <v>86.820516197050594</v>
      </c>
      <c r="AJ14" s="383">
        <v>101.92918621102733</v>
      </c>
      <c r="AK14" s="383">
        <v>99.194522139567042</v>
      </c>
      <c r="AL14" s="383">
        <v>105.20585645013711</v>
      </c>
      <c r="AM14" s="383">
        <v>109.23612956108664</v>
      </c>
      <c r="AN14" s="383">
        <v>90.414775704443073</v>
      </c>
      <c r="AO14" s="383">
        <v>99.272846573945785</v>
      </c>
      <c r="AP14" s="383"/>
      <c r="AQ14" s="383"/>
      <c r="AR14" s="383">
        <v>98.808415487600882</v>
      </c>
    </row>
    <row r="15" spans="1:44" ht="12.75" customHeight="1" x14ac:dyDescent="0.2">
      <c r="A15" s="39" t="s">
        <v>2383</v>
      </c>
      <c r="B15" s="383">
        <v>103.15402848614811</v>
      </c>
      <c r="C15" s="383">
        <v>105.63613257390487</v>
      </c>
      <c r="D15" s="383">
        <v>99.783277619613585</v>
      </c>
      <c r="E15" s="383">
        <v>97.111096616600179</v>
      </c>
      <c r="F15" s="383">
        <v>103.95384708462649</v>
      </c>
      <c r="G15" s="383">
        <v>99.510765815907391</v>
      </c>
      <c r="H15" s="383">
        <v>102.62735875691864</v>
      </c>
      <c r="I15" s="383">
        <v>109.36832543494404</v>
      </c>
      <c r="J15" s="383">
        <v>99.6010057509842</v>
      </c>
      <c r="K15" s="383">
        <v>99.857538665315928</v>
      </c>
      <c r="L15" s="383">
        <v>100</v>
      </c>
      <c r="M15" s="383">
        <v>100.83368178647143</v>
      </c>
      <c r="N15" s="383">
        <v>97.553398760529348</v>
      </c>
      <c r="P15" s="39" t="s">
        <v>2383</v>
      </c>
      <c r="Q15" s="383">
        <v>100.55948150310702</v>
      </c>
      <c r="R15" s="383">
        <v>102.1243018470353</v>
      </c>
      <c r="S15" s="383">
        <v>94.255373340946576</v>
      </c>
      <c r="T15" s="383">
        <v>121.21830534626528</v>
      </c>
      <c r="U15" s="383">
        <v>104.22463434053668</v>
      </c>
      <c r="V15" s="383">
        <v>100</v>
      </c>
      <c r="W15" s="383">
        <v>101.75378101416231</v>
      </c>
      <c r="X15" s="383">
        <v>78.773031070751415</v>
      </c>
      <c r="Y15" s="383">
        <v>99.999999999999986</v>
      </c>
      <c r="Z15" s="383">
        <v>100.47437787948253</v>
      </c>
      <c r="AA15" s="383">
        <v>100</v>
      </c>
      <c r="AB15" s="383">
        <v>100.83368178647143</v>
      </c>
      <c r="AC15" s="383">
        <v>93.559224730822194</v>
      </c>
      <c r="AE15" s="39" t="s">
        <v>2383</v>
      </c>
      <c r="AF15" s="383">
        <v>104.59522340939591</v>
      </c>
      <c r="AG15" s="383">
        <v>106.21509949004181</v>
      </c>
      <c r="AH15" s="383">
        <v>100.20126385491976</v>
      </c>
      <c r="AI15" s="383">
        <v>88.510599573696922</v>
      </c>
      <c r="AJ15" s="383">
        <v>102.92866378745876</v>
      </c>
      <c r="AK15" s="383">
        <v>99.319146017099584</v>
      </c>
      <c r="AL15" s="383">
        <v>105.20585645013711</v>
      </c>
      <c r="AM15" s="383">
        <v>114.74155691347839</v>
      </c>
      <c r="AN15" s="383">
        <v>90.414775704443073</v>
      </c>
      <c r="AO15" s="383">
        <v>99.27284657394577</v>
      </c>
      <c r="AP15" s="383"/>
      <c r="AQ15" s="383"/>
      <c r="AR15" s="383">
        <v>99.995140896409481</v>
      </c>
    </row>
    <row r="16" spans="1:44" ht="12.75" customHeight="1" x14ac:dyDescent="0.2">
      <c r="A16" s="39" t="s">
        <v>2384</v>
      </c>
      <c r="B16" s="383">
        <v>102.93478497600297</v>
      </c>
      <c r="C16" s="383">
        <v>105.39994578097034</v>
      </c>
      <c r="D16" s="383">
        <v>99.789990786150483</v>
      </c>
      <c r="E16" s="383">
        <v>97.111096616600179</v>
      </c>
      <c r="F16" s="383">
        <v>103.79002509749935</v>
      </c>
      <c r="G16" s="383">
        <v>99.510765815907391</v>
      </c>
      <c r="H16" s="383">
        <v>102.62735875691864</v>
      </c>
      <c r="I16" s="383">
        <v>109.378565407869</v>
      </c>
      <c r="J16" s="383">
        <v>99.6010057509842</v>
      </c>
      <c r="K16" s="383">
        <v>96.468573939868918</v>
      </c>
      <c r="L16" s="383">
        <v>100</v>
      </c>
      <c r="M16" s="383">
        <v>100.83368178647143</v>
      </c>
      <c r="N16" s="383">
        <v>96.697471229174951</v>
      </c>
      <c r="P16" s="39" t="s">
        <v>2384</v>
      </c>
      <c r="Q16" s="383">
        <v>100.55948150310702</v>
      </c>
      <c r="R16" s="383">
        <v>102.1243018470353</v>
      </c>
      <c r="S16" s="383">
        <v>94.255373340946576</v>
      </c>
      <c r="T16" s="383">
        <v>121.21830534626528</v>
      </c>
      <c r="U16" s="383">
        <v>104.22463434053668</v>
      </c>
      <c r="V16" s="383">
        <v>100</v>
      </c>
      <c r="W16" s="383">
        <v>101.75378101416231</v>
      </c>
      <c r="X16" s="383">
        <v>78.773031070751415</v>
      </c>
      <c r="Y16" s="383">
        <v>99.999999999999986</v>
      </c>
      <c r="Z16" s="383">
        <v>100.47437787948253</v>
      </c>
      <c r="AA16" s="383">
        <v>100</v>
      </c>
      <c r="AB16" s="383">
        <v>100.83368178647143</v>
      </c>
      <c r="AC16" s="383">
        <v>93.559224730822194</v>
      </c>
      <c r="AE16" s="39" t="s">
        <v>2384</v>
      </c>
      <c r="AF16" s="383">
        <v>104.25419654522346</v>
      </c>
      <c r="AG16" s="383">
        <v>105.93997450510066</v>
      </c>
      <c r="AH16" s="383">
        <v>100.20848462995825</v>
      </c>
      <c r="AI16" s="383">
        <v>88.510599573696922</v>
      </c>
      <c r="AJ16" s="383">
        <v>102.1446221952876</v>
      </c>
      <c r="AK16" s="383">
        <v>99.319146017099584</v>
      </c>
      <c r="AL16" s="383">
        <v>105.20585645013711</v>
      </c>
      <c r="AM16" s="383">
        <v>114.75359525919249</v>
      </c>
      <c r="AN16" s="383">
        <v>90.414775704443073</v>
      </c>
      <c r="AO16" s="383">
        <v>92.67153602580585</v>
      </c>
      <c r="AP16" s="383"/>
      <c r="AQ16" s="383"/>
      <c r="AR16" s="383">
        <v>98.615962674668623</v>
      </c>
    </row>
    <row r="17" spans="1:44" ht="12.75" customHeight="1" x14ac:dyDescent="0.2">
      <c r="A17" s="39" t="s">
        <v>2385</v>
      </c>
      <c r="B17" s="383">
        <v>103.8770989010491</v>
      </c>
      <c r="C17" s="383">
        <v>107.13033898383314</v>
      </c>
      <c r="D17" s="383">
        <v>99.789990786150483</v>
      </c>
      <c r="E17" s="383">
        <v>97.795220129217086</v>
      </c>
      <c r="F17" s="383">
        <v>103.67812531783018</v>
      </c>
      <c r="G17" s="383">
        <v>99.445567658586285</v>
      </c>
      <c r="H17" s="383">
        <v>102.62735875691864</v>
      </c>
      <c r="I17" s="383">
        <v>113.05068950833504</v>
      </c>
      <c r="J17" s="383">
        <v>99.6010057509842</v>
      </c>
      <c r="K17" s="383">
        <v>96.468573939868918</v>
      </c>
      <c r="L17" s="383">
        <v>100.26220341795944</v>
      </c>
      <c r="M17" s="383">
        <v>100.83368178647143</v>
      </c>
      <c r="N17" s="383">
        <v>95.423089638657871</v>
      </c>
      <c r="P17" s="39" t="s">
        <v>2385</v>
      </c>
      <c r="Q17" s="383">
        <v>101.0710940801012</v>
      </c>
      <c r="R17" s="383">
        <v>104.791532587502</v>
      </c>
      <c r="S17" s="383">
        <v>94.255373340946576</v>
      </c>
      <c r="T17" s="383">
        <v>121.21830534626528</v>
      </c>
      <c r="U17" s="383">
        <v>104.22463434053668</v>
      </c>
      <c r="V17" s="383">
        <v>100</v>
      </c>
      <c r="W17" s="383">
        <v>101.75378101416231</v>
      </c>
      <c r="X17" s="383">
        <v>82.557057421759424</v>
      </c>
      <c r="Y17" s="383">
        <v>99.999999999999986</v>
      </c>
      <c r="Z17" s="383">
        <v>100.47437787948253</v>
      </c>
      <c r="AA17" s="383">
        <v>100.26220341795944</v>
      </c>
      <c r="AB17" s="383">
        <v>100.83368178647143</v>
      </c>
      <c r="AC17" s="383">
        <v>93.559224730822194</v>
      </c>
      <c r="AE17" s="39" t="s">
        <v>2385</v>
      </c>
      <c r="AF17" s="383">
        <v>105.43575246523271</v>
      </c>
      <c r="AG17" s="383">
        <v>107.51591893686586</v>
      </c>
      <c r="AH17" s="383">
        <v>100.20848462995825</v>
      </c>
      <c r="AI17" s="383">
        <v>89.438791253359739</v>
      </c>
      <c r="AJ17" s="383">
        <v>101.60907697969122</v>
      </c>
      <c r="AK17" s="383">
        <v>99.228411504808349</v>
      </c>
      <c r="AL17" s="383">
        <v>105.20585645013711</v>
      </c>
      <c r="AM17" s="383">
        <v>118.40606677230396</v>
      </c>
      <c r="AN17" s="383">
        <v>90.414775704443073</v>
      </c>
      <c r="AO17" s="383">
        <v>92.67153602580585</v>
      </c>
      <c r="AP17" s="383"/>
      <c r="AQ17" s="383"/>
      <c r="AR17" s="383">
        <v>96.562518578709444</v>
      </c>
    </row>
    <row r="18" spans="1:44" ht="12.75" hidden="1" customHeight="1" outlineLevel="1" x14ac:dyDescent="0.2">
      <c r="A18" s="39" t="s">
        <v>2386</v>
      </c>
      <c r="B18" s="383">
        <v>0</v>
      </c>
      <c r="C18" s="383">
        <v>0</v>
      </c>
      <c r="D18" s="383">
        <v>0</v>
      </c>
      <c r="E18" s="383">
        <v>0</v>
      </c>
      <c r="F18" s="383">
        <v>0</v>
      </c>
      <c r="G18" s="383">
        <v>0</v>
      </c>
      <c r="H18" s="383">
        <v>0</v>
      </c>
      <c r="I18" s="383">
        <v>0</v>
      </c>
      <c r="J18" s="383">
        <v>0</v>
      </c>
      <c r="K18" s="383">
        <v>0</v>
      </c>
      <c r="L18" s="383">
        <v>0</v>
      </c>
      <c r="M18" s="383">
        <v>0</v>
      </c>
      <c r="N18" s="383">
        <v>0</v>
      </c>
      <c r="P18" s="39" t="s">
        <v>2386</v>
      </c>
      <c r="Q18" s="383">
        <v>0</v>
      </c>
      <c r="R18" s="383">
        <v>0</v>
      </c>
      <c r="S18" s="383">
        <v>0</v>
      </c>
      <c r="T18" s="383">
        <v>0</v>
      </c>
      <c r="U18" s="383">
        <v>0</v>
      </c>
      <c r="V18" s="383">
        <v>0</v>
      </c>
      <c r="W18" s="383">
        <v>0</v>
      </c>
      <c r="X18" s="383">
        <v>0</v>
      </c>
      <c r="Y18" s="383">
        <v>0</v>
      </c>
      <c r="Z18" s="383">
        <v>0</v>
      </c>
      <c r="AA18" s="383">
        <v>0</v>
      </c>
      <c r="AB18" s="383">
        <v>0</v>
      </c>
      <c r="AC18" s="383">
        <v>0</v>
      </c>
      <c r="AE18" s="39" t="s">
        <v>2386</v>
      </c>
      <c r="AF18" s="383">
        <v>0</v>
      </c>
      <c r="AG18" s="383">
        <v>0</v>
      </c>
      <c r="AH18" s="383">
        <v>0</v>
      </c>
      <c r="AI18" s="383">
        <v>0</v>
      </c>
      <c r="AJ18" s="383">
        <v>0</v>
      </c>
      <c r="AK18" s="383">
        <v>0</v>
      </c>
      <c r="AL18" s="383">
        <v>0</v>
      </c>
      <c r="AM18" s="383">
        <v>0</v>
      </c>
      <c r="AN18" s="383">
        <v>0</v>
      </c>
      <c r="AO18" s="383">
        <v>0</v>
      </c>
      <c r="AP18" s="383"/>
      <c r="AQ18" s="383"/>
      <c r="AR18" s="383">
        <v>0</v>
      </c>
    </row>
    <row r="19" spans="1:44" ht="12.75" hidden="1" customHeight="1" outlineLevel="1" x14ac:dyDescent="0.2">
      <c r="A19" s="39" t="s">
        <v>2387</v>
      </c>
      <c r="B19" s="383">
        <v>0</v>
      </c>
      <c r="C19" s="383">
        <v>0</v>
      </c>
      <c r="D19" s="383">
        <v>0</v>
      </c>
      <c r="E19" s="383">
        <v>0</v>
      </c>
      <c r="F19" s="383">
        <v>0</v>
      </c>
      <c r="G19" s="383">
        <v>0</v>
      </c>
      <c r="H19" s="383">
        <v>0</v>
      </c>
      <c r="I19" s="383">
        <v>0</v>
      </c>
      <c r="J19" s="383">
        <v>0</v>
      </c>
      <c r="K19" s="383">
        <v>0</v>
      </c>
      <c r="L19" s="383">
        <v>0</v>
      </c>
      <c r="M19" s="383">
        <v>0</v>
      </c>
      <c r="N19" s="383">
        <v>0</v>
      </c>
      <c r="P19" s="39" t="s">
        <v>2387</v>
      </c>
      <c r="Q19" s="383">
        <v>0</v>
      </c>
      <c r="R19" s="383">
        <v>0</v>
      </c>
      <c r="S19" s="383">
        <v>0</v>
      </c>
      <c r="T19" s="383">
        <v>0</v>
      </c>
      <c r="U19" s="383">
        <v>0</v>
      </c>
      <c r="V19" s="383">
        <v>0</v>
      </c>
      <c r="W19" s="383">
        <v>0</v>
      </c>
      <c r="X19" s="383">
        <v>0</v>
      </c>
      <c r="Y19" s="383">
        <v>0</v>
      </c>
      <c r="Z19" s="383">
        <v>0</v>
      </c>
      <c r="AA19" s="383">
        <v>0</v>
      </c>
      <c r="AB19" s="383">
        <v>0</v>
      </c>
      <c r="AC19" s="383">
        <v>0</v>
      </c>
      <c r="AE19" s="39" t="s">
        <v>2387</v>
      </c>
      <c r="AF19" s="383">
        <v>0</v>
      </c>
      <c r="AG19" s="383">
        <v>0</v>
      </c>
      <c r="AH19" s="383">
        <v>0</v>
      </c>
      <c r="AI19" s="383">
        <v>0</v>
      </c>
      <c r="AJ19" s="383">
        <v>0</v>
      </c>
      <c r="AK19" s="383">
        <v>0</v>
      </c>
      <c r="AL19" s="383">
        <v>0</v>
      </c>
      <c r="AM19" s="383">
        <v>0</v>
      </c>
      <c r="AN19" s="383">
        <v>0</v>
      </c>
      <c r="AO19" s="383">
        <v>0</v>
      </c>
      <c r="AP19" s="383"/>
      <c r="AQ19" s="383"/>
      <c r="AR19" s="383">
        <v>0</v>
      </c>
    </row>
    <row r="20" spans="1:44" ht="12.75" hidden="1" customHeight="1" outlineLevel="1" x14ac:dyDescent="0.2">
      <c r="A20" s="39" t="s">
        <v>2388</v>
      </c>
      <c r="B20" s="383">
        <v>0</v>
      </c>
      <c r="C20" s="383">
        <v>0</v>
      </c>
      <c r="D20" s="383">
        <v>0</v>
      </c>
      <c r="E20" s="383">
        <v>0</v>
      </c>
      <c r="F20" s="383">
        <v>0</v>
      </c>
      <c r="G20" s="383">
        <v>0</v>
      </c>
      <c r="H20" s="383">
        <v>0</v>
      </c>
      <c r="I20" s="383">
        <v>0</v>
      </c>
      <c r="J20" s="383">
        <v>0</v>
      </c>
      <c r="K20" s="383">
        <v>0</v>
      </c>
      <c r="L20" s="383">
        <v>0</v>
      </c>
      <c r="M20" s="383">
        <v>0</v>
      </c>
      <c r="N20" s="383">
        <v>0</v>
      </c>
      <c r="P20" s="39" t="s">
        <v>2388</v>
      </c>
      <c r="Q20" s="383">
        <v>0</v>
      </c>
      <c r="R20" s="383">
        <v>0</v>
      </c>
      <c r="S20" s="383">
        <v>0</v>
      </c>
      <c r="T20" s="383">
        <v>0</v>
      </c>
      <c r="U20" s="383">
        <v>0</v>
      </c>
      <c r="V20" s="383">
        <v>0</v>
      </c>
      <c r="W20" s="383">
        <v>0</v>
      </c>
      <c r="X20" s="383">
        <v>0</v>
      </c>
      <c r="Y20" s="383">
        <v>0</v>
      </c>
      <c r="Z20" s="383">
        <v>0</v>
      </c>
      <c r="AA20" s="383">
        <v>0</v>
      </c>
      <c r="AB20" s="383">
        <v>0</v>
      </c>
      <c r="AC20" s="383">
        <v>0</v>
      </c>
      <c r="AE20" s="39" t="s">
        <v>2388</v>
      </c>
      <c r="AF20" s="383">
        <v>0</v>
      </c>
      <c r="AG20" s="383">
        <v>0</v>
      </c>
      <c r="AH20" s="383">
        <v>0</v>
      </c>
      <c r="AI20" s="383">
        <v>0</v>
      </c>
      <c r="AJ20" s="383">
        <v>0</v>
      </c>
      <c r="AK20" s="383">
        <v>0</v>
      </c>
      <c r="AL20" s="383">
        <v>0</v>
      </c>
      <c r="AM20" s="383">
        <v>0</v>
      </c>
      <c r="AN20" s="383">
        <v>0</v>
      </c>
      <c r="AO20" s="383">
        <v>0</v>
      </c>
      <c r="AP20" s="383"/>
      <c r="AQ20" s="383"/>
      <c r="AR20" s="383">
        <v>0</v>
      </c>
    </row>
    <row r="21" spans="1:44" ht="12.75" hidden="1" customHeight="1" outlineLevel="1" x14ac:dyDescent="0.2">
      <c r="A21" s="39" t="s">
        <v>2389</v>
      </c>
      <c r="B21" s="383">
        <v>0</v>
      </c>
      <c r="C21" s="383">
        <v>0</v>
      </c>
      <c r="D21" s="383">
        <v>0</v>
      </c>
      <c r="E21" s="383">
        <v>0</v>
      </c>
      <c r="F21" s="383">
        <v>0</v>
      </c>
      <c r="G21" s="383">
        <v>0</v>
      </c>
      <c r="H21" s="383">
        <v>0</v>
      </c>
      <c r="I21" s="383">
        <v>0</v>
      </c>
      <c r="J21" s="383">
        <v>0</v>
      </c>
      <c r="K21" s="383">
        <v>0</v>
      </c>
      <c r="L21" s="383">
        <v>0</v>
      </c>
      <c r="M21" s="383">
        <v>0</v>
      </c>
      <c r="N21" s="383">
        <v>0</v>
      </c>
      <c r="P21" s="39" t="s">
        <v>2389</v>
      </c>
      <c r="Q21" s="383">
        <v>0</v>
      </c>
      <c r="R21" s="383">
        <v>0</v>
      </c>
      <c r="S21" s="383">
        <v>0</v>
      </c>
      <c r="T21" s="383">
        <v>0</v>
      </c>
      <c r="U21" s="383">
        <v>0</v>
      </c>
      <c r="V21" s="383">
        <v>0</v>
      </c>
      <c r="W21" s="383">
        <v>0</v>
      </c>
      <c r="X21" s="383">
        <v>0</v>
      </c>
      <c r="Y21" s="383">
        <v>0</v>
      </c>
      <c r="Z21" s="383">
        <v>0</v>
      </c>
      <c r="AA21" s="383">
        <v>0</v>
      </c>
      <c r="AB21" s="383">
        <v>0</v>
      </c>
      <c r="AC21" s="383">
        <v>0</v>
      </c>
      <c r="AE21" s="39" t="s">
        <v>2389</v>
      </c>
      <c r="AF21" s="383">
        <v>0</v>
      </c>
      <c r="AG21" s="383">
        <v>0</v>
      </c>
      <c r="AH21" s="383">
        <v>0</v>
      </c>
      <c r="AI21" s="383">
        <v>0</v>
      </c>
      <c r="AJ21" s="383">
        <v>0</v>
      </c>
      <c r="AK21" s="383">
        <v>0</v>
      </c>
      <c r="AL21" s="383">
        <v>0</v>
      </c>
      <c r="AM21" s="383">
        <v>0</v>
      </c>
      <c r="AN21" s="383">
        <v>0</v>
      </c>
      <c r="AO21" s="383">
        <v>0</v>
      </c>
      <c r="AP21" s="383"/>
      <c r="AQ21" s="383"/>
      <c r="AR21" s="383">
        <v>0</v>
      </c>
    </row>
    <row r="22" spans="1:44" ht="12.75" hidden="1" customHeight="1" outlineLevel="1" x14ac:dyDescent="0.2">
      <c r="A22" s="39" t="s">
        <v>2390</v>
      </c>
      <c r="B22" s="383">
        <v>0</v>
      </c>
      <c r="C22" s="383">
        <v>0</v>
      </c>
      <c r="D22" s="383">
        <v>0</v>
      </c>
      <c r="E22" s="383">
        <v>0</v>
      </c>
      <c r="F22" s="383">
        <v>0</v>
      </c>
      <c r="G22" s="383">
        <v>0</v>
      </c>
      <c r="H22" s="383">
        <v>0</v>
      </c>
      <c r="I22" s="383">
        <v>0</v>
      </c>
      <c r="J22" s="383">
        <v>0</v>
      </c>
      <c r="K22" s="383">
        <v>0</v>
      </c>
      <c r="L22" s="383">
        <v>0</v>
      </c>
      <c r="M22" s="383">
        <v>0</v>
      </c>
      <c r="N22" s="383">
        <v>0</v>
      </c>
      <c r="P22" s="39" t="s">
        <v>2390</v>
      </c>
      <c r="Q22" s="383">
        <v>0</v>
      </c>
      <c r="R22" s="383">
        <v>0</v>
      </c>
      <c r="S22" s="383">
        <v>0</v>
      </c>
      <c r="T22" s="383">
        <v>0</v>
      </c>
      <c r="U22" s="383">
        <v>0</v>
      </c>
      <c r="V22" s="383">
        <v>0</v>
      </c>
      <c r="W22" s="383">
        <v>0</v>
      </c>
      <c r="X22" s="383">
        <v>0</v>
      </c>
      <c r="Y22" s="383">
        <v>0</v>
      </c>
      <c r="Z22" s="383">
        <v>0</v>
      </c>
      <c r="AA22" s="383">
        <v>0</v>
      </c>
      <c r="AB22" s="383">
        <v>0</v>
      </c>
      <c r="AC22" s="383">
        <v>0</v>
      </c>
      <c r="AE22" s="39" t="s">
        <v>2390</v>
      </c>
      <c r="AF22" s="383">
        <v>0</v>
      </c>
      <c r="AG22" s="383">
        <v>0</v>
      </c>
      <c r="AH22" s="383">
        <v>0</v>
      </c>
      <c r="AI22" s="383">
        <v>0</v>
      </c>
      <c r="AJ22" s="383">
        <v>0</v>
      </c>
      <c r="AK22" s="383">
        <v>0</v>
      </c>
      <c r="AL22" s="383">
        <v>0</v>
      </c>
      <c r="AM22" s="383">
        <v>0</v>
      </c>
      <c r="AN22" s="383">
        <v>0</v>
      </c>
      <c r="AO22" s="383">
        <v>0</v>
      </c>
      <c r="AP22" s="383"/>
      <c r="AQ22" s="383"/>
      <c r="AR22" s="383">
        <v>0</v>
      </c>
    </row>
    <row r="23" spans="1:44" ht="12.75" hidden="1" customHeight="1" outlineLevel="1" x14ac:dyDescent="0.2">
      <c r="A23" s="39" t="s">
        <v>2391</v>
      </c>
      <c r="B23" s="383">
        <v>0</v>
      </c>
      <c r="C23" s="383">
        <v>0</v>
      </c>
      <c r="D23" s="383">
        <v>0</v>
      </c>
      <c r="E23" s="383">
        <v>0</v>
      </c>
      <c r="F23" s="383">
        <v>0</v>
      </c>
      <c r="G23" s="383">
        <v>0</v>
      </c>
      <c r="H23" s="383">
        <v>0</v>
      </c>
      <c r="I23" s="383">
        <v>0</v>
      </c>
      <c r="J23" s="383">
        <v>0</v>
      </c>
      <c r="K23" s="383">
        <v>0</v>
      </c>
      <c r="L23" s="383">
        <v>0</v>
      </c>
      <c r="M23" s="383">
        <v>0</v>
      </c>
      <c r="N23" s="383">
        <v>0</v>
      </c>
      <c r="P23" s="39" t="s">
        <v>2391</v>
      </c>
      <c r="Q23" s="383">
        <v>0</v>
      </c>
      <c r="R23" s="383">
        <v>0</v>
      </c>
      <c r="S23" s="383">
        <v>0</v>
      </c>
      <c r="T23" s="383">
        <v>0</v>
      </c>
      <c r="U23" s="383">
        <v>0</v>
      </c>
      <c r="V23" s="383">
        <v>0</v>
      </c>
      <c r="W23" s="383">
        <v>0</v>
      </c>
      <c r="X23" s="383">
        <v>0</v>
      </c>
      <c r="Y23" s="383">
        <v>0</v>
      </c>
      <c r="Z23" s="383">
        <v>0</v>
      </c>
      <c r="AA23" s="383">
        <v>0</v>
      </c>
      <c r="AB23" s="383">
        <v>0</v>
      </c>
      <c r="AC23" s="383">
        <v>0</v>
      </c>
      <c r="AE23" s="39" t="s">
        <v>2391</v>
      </c>
      <c r="AF23" s="383">
        <v>0</v>
      </c>
      <c r="AG23" s="383">
        <v>0</v>
      </c>
      <c r="AH23" s="383">
        <v>0</v>
      </c>
      <c r="AI23" s="383">
        <v>0</v>
      </c>
      <c r="AJ23" s="383">
        <v>0</v>
      </c>
      <c r="AK23" s="383">
        <v>0</v>
      </c>
      <c r="AL23" s="383">
        <v>0</v>
      </c>
      <c r="AM23" s="383">
        <v>0</v>
      </c>
      <c r="AN23" s="383">
        <v>0</v>
      </c>
      <c r="AO23" s="383">
        <v>0</v>
      </c>
      <c r="AP23" s="383"/>
      <c r="AQ23" s="383"/>
      <c r="AR23" s="383">
        <v>0</v>
      </c>
    </row>
    <row r="24" spans="1:44" hidden="1" outlineLevel="1" x14ac:dyDescent="0.2">
      <c r="A24" s="39" t="s">
        <v>2392</v>
      </c>
      <c r="B24" s="383">
        <v>0</v>
      </c>
      <c r="C24" s="383">
        <v>0</v>
      </c>
      <c r="D24" s="383">
        <v>0</v>
      </c>
      <c r="E24" s="383">
        <v>0</v>
      </c>
      <c r="F24" s="383">
        <v>0</v>
      </c>
      <c r="G24" s="383">
        <v>0</v>
      </c>
      <c r="H24" s="383">
        <v>0</v>
      </c>
      <c r="I24" s="383">
        <v>0</v>
      </c>
      <c r="J24" s="383">
        <v>0</v>
      </c>
      <c r="K24" s="383">
        <v>0</v>
      </c>
      <c r="L24" s="383">
        <v>0</v>
      </c>
      <c r="M24" s="383">
        <v>0</v>
      </c>
      <c r="N24" s="383">
        <v>0</v>
      </c>
      <c r="P24" s="39" t="s">
        <v>2392</v>
      </c>
      <c r="Q24" s="383">
        <v>0</v>
      </c>
      <c r="R24" s="383">
        <v>0</v>
      </c>
      <c r="S24" s="383">
        <v>0</v>
      </c>
      <c r="T24" s="383">
        <v>0</v>
      </c>
      <c r="U24" s="383">
        <v>0</v>
      </c>
      <c r="V24" s="383">
        <v>0</v>
      </c>
      <c r="W24" s="383">
        <v>0</v>
      </c>
      <c r="X24" s="383">
        <v>0</v>
      </c>
      <c r="Y24" s="383">
        <v>0</v>
      </c>
      <c r="Z24" s="383">
        <v>0</v>
      </c>
      <c r="AA24" s="383">
        <v>0</v>
      </c>
      <c r="AB24" s="383">
        <v>0</v>
      </c>
      <c r="AC24" s="383">
        <v>0</v>
      </c>
      <c r="AE24" s="39" t="s">
        <v>2392</v>
      </c>
      <c r="AF24" s="383">
        <v>0</v>
      </c>
      <c r="AG24" s="383">
        <v>0</v>
      </c>
      <c r="AH24" s="383">
        <v>0</v>
      </c>
      <c r="AI24" s="383">
        <v>0</v>
      </c>
      <c r="AJ24" s="383">
        <v>0</v>
      </c>
      <c r="AK24" s="383">
        <v>0</v>
      </c>
      <c r="AL24" s="383">
        <v>0</v>
      </c>
      <c r="AM24" s="383">
        <v>0</v>
      </c>
      <c r="AN24" s="383">
        <v>0</v>
      </c>
      <c r="AO24" s="383">
        <v>0</v>
      </c>
      <c r="AP24" s="383"/>
      <c r="AQ24" s="383"/>
      <c r="AR24" s="383">
        <v>0</v>
      </c>
    </row>
    <row r="25" spans="1:44" hidden="1" outlineLevel="1" x14ac:dyDescent="0.2">
      <c r="A25" s="39" t="s">
        <v>2393</v>
      </c>
      <c r="B25" s="383">
        <v>0</v>
      </c>
      <c r="C25" s="383">
        <v>0</v>
      </c>
      <c r="D25" s="383">
        <v>0</v>
      </c>
      <c r="E25" s="383">
        <v>0</v>
      </c>
      <c r="F25" s="383">
        <v>0</v>
      </c>
      <c r="G25" s="383">
        <v>0</v>
      </c>
      <c r="H25" s="383">
        <v>0</v>
      </c>
      <c r="I25" s="383">
        <v>0</v>
      </c>
      <c r="J25" s="383">
        <v>0</v>
      </c>
      <c r="K25" s="383">
        <v>0</v>
      </c>
      <c r="L25" s="383">
        <v>0</v>
      </c>
      <c r="M25" s="383">
        <v>0</v>
      </c>
      <c r="N25" s="383">
        <v>0</v>
      </c>
      <c r="P25" s="39" t="s">
        <v>2393</v>
      </c>
      <c r="Q25" s="383">
        <v>0</v>
      </c>
      <c r="R25" s="383">
        <v>0</v>
      </c>
      <c r="S25" s="383">
        <v>0</v>
      </c>
      <c r="T25" s="383">
        <v>0</v>
      </c>
      <c r="U25" s="383">
        <v>0</v>
      </c>
      <c r="V25" s="383">
        <v>0</v>
      </c>
      <c r="W25" s="383">
        <v>0</v>
      </c>
      <c r="X25" s="383">
        <v>0</v>
      </c>
      <c r="Y25" s="383">
        <v>0</v>
      </c>
      <c r="Z25" s="383">
        <v>0</v>
      </c>
      <c r="AA25" s="383">
        <v>0</v>
      </c>
      <c r="AB25" s="383">
        <v>0</v>
      </c>
      <c r="AC25" s="383">
        <v>0</v>
      </c>
      <c r="AE25" s="39" t="s">
        <v>2393</v>
      </c>
      <c r="AF25" s="383">
        <v>0</v>
      </c>
      <c r="AG25" s="383">
        <v>0</v>
      </c>
      <c r="AH25" s="383">
        <v>0</v>
      </c>
      <c r="AI25" s="383">
        <v>0</v>
      </c>
      <c r="AJ25" s="383">
        <v>0</v>
      </c>
      <c r="AK25" s="383">
        <v>0</v>
      </c>
      <c r="AL25" s="383">
        <v>0</v>
      </c>
      <c r="AM25" s="383">
        <v>0</v>
      </c>
      <c r="AN25" s="383">
        <v>0</v>
      </c>
      <c r="AO25" s="383">
        <v>0</v>
      </c>
      <c r="AP25" s="383"/>
      <c r="AQ25" s="383"/>
      <c r="AR25" s="383">
        <v>0</v>
      </c>
    </row>
    <row r="26" spans="1:44" hidden="1" outlineLevel="1" x14ac:dyDescent="0.2">
      <c r="A26" s="39" t="s">
        <v>2394</v>
      </c>
      <c r="B26" s="383">
        <v>0</v>
      </c>
      <c r="C26" s="383">
        <v>0</v>
      </c>
      <c r="D26" s="383">
        <v>0</v>
      </c>
      <c r="E26" s="383">
        <v>0</v>
      </c>
      <c r="F26" s="383">
        <v>0</v>
      </c>
      <c r="G26" s="383">
        <v>0</v>
      </c>
      <c r="H26" s="383">
        <v>0</v>
      </c>
      <c r="I26" s="383">
        <v>0</v>
      </c>
      <c r="J26" s="383">
        <v>0</v>
      </c>
      <c r="K26" s="383">
        <v>0</v>
      </c>
      <c r="L26" s="383">
        <v>0</v>
      </c>
      <c r="M26" s="383">
        <v>0</v>
      </c>
      <c r="N26" s="383">
        <v>0</v>
      </c>
      <c r="P26" s="39" t="s">
        <v>2394</v>
      </c>
      <c r="Q26" s="383">
        <v>0</v>
      </c>
      <c r="R26" s="383">
        <v>0</v>
      </c>
      <c r="S26" s="383">
        <v>0</v>
      </c>
      <c r="T26" s="383">
        <v>0</v>
      </c>
      <c r="U26" s="383">
        <v>0</v>
      </c>
      <c r="V26" s="383">
        <v>0</v>
      </c>
      <c r="W26" s="383">
        <v>0</v>
      </c>
      <c r="X26" s="383">
        <v>0</v>
      </c>
      <c r="Y26" s="383">
        <v>0</v>
      </c>
      <c r="Z26" s="383">
        <v>0</v>
      </c>
      <c r="AA26" s="383">
        <v>0</v>
      </c>
      <c r="AB26" s="383">
        <v>0</v>
      </c>
      <c r="AC26" s="383">
        <v>0</v>
      </c>
      <c r="AE26" s="39" t="s">
        <v>2394</v>
      </c>
      <c r="AF26" s="383">
        <v>0</v>
      </c>
      <c r="AG26" s="383">
        <v>0</v>
      </c>
      <c r="AH26" s="383">
        <v>0</v>
      </c>
      <c r="AI26" s="383">
        <v>0</v>
      </c>
      <c r="AJ26" s="383">
        <v>0</v>
      </c>
      <c r="AK26" s="383">
        <v>0</v>
      </c>
      <c r="AL26" s="383">
        <v>0</v>
      </c>
      <c r="AM26" s="383">
        <v>0</v>
      </c>
      <c r="AN26" s="383">
        <v>0</v>
      </c>
      <c r="AO26" s="383">
        <v>0</v>
      </c>
      <c r="AP26" s="383"/>
      <c r="AQ26" s="383"/>
      <c r="AR26" s="383">
        <v>0</v>
      </c>
    </row>
    <row r="27" spans="1:44" hidden="1" outlineLevel="1" x14ac:dyDescent="0.2">
      <c r="A27" s="39" t="s">
        <v>2395</v>
      </c>
      <c r="B27" s="383">
        <v>0</v>
      </c>
      <c r="C27" s="383">
        <v>0</v>
      </c>
      <c r="D27" s="383">
        <v>0</v>
      </c>
      <c r="E27" s="383">
        <v>0</v>
      </c>
      <c r="F27" s="383">
        <v>0</v>
      </c>
      <c r="G27" s="383">
        <v>0</v>
      </c>
      <c r="H27" s="383">
        <v>0</v>
      </c>
      <c r="I27" s="383">
        <v>0</v>
      </c>
      <c r="J27" s="383">
        <v>0</v>
      </c>
      <c r="K27" s="383">
        <v>0</v>
      </c>
      <c r="L27" s="383">
        <v>0</v>
      </c>
      <c r="M27" s="383">
        <v>0</v>
      </c>
      <c r="N27" s="383">
        <v>0</v>
      </c>
      <c r="P27" s="39" t="s">
        <v>2395</v>
      </c>
      <c r="Q27" s="383">
        <v>0</v>
      </c>
      <c r="R27" s="383">
        <v>0</v>
      </c>
      <c r="S27" s="383">
        <v>0</v>
      </c>
      <c r="T27" s="383">
        <v>0</v>
      </c>
      <c r="U27" s="383">
        <v>0</v>
      </c>
      <c r="V27" s="383">
        <v>0</v>
      </c>
      <c r="W27" s="383">
        <v>0</v>
      </c>
      <c r="X27" s="383">
        <v>0</v>
      </c>
      <c r="Y27" s="383">
        <v>0</v>
      </c>
      <c r="Z27" s="383">
        <v>0</v>
      </c>
      <c r="AA27" s="383">
        <v>0</v>
      </c>
      <c r="AB27" s="383">
        <v>0</v>
      </c>
      <c r="AC27" s="383">
        <v>0</v>
      </c>
      <c r="AE27" s="39" t="s">
        <v>2395</v>
      </c>
      <c r="AF27" s="383">
        <v>0</v>
      </c>
      <c r="AG27" s="383">
        <v>0</v>
      </c>
      <c r="AH27" s="383">
        <v>0</v>
      </c>
      <c r="AI27" s="383">
        <v>0</v>
      </c>
      <c r="AJ27" s="383">
        <v>0</v>
      </c>
      <c r="AK27" s="383">
        <v>0</v>
      </c>
      <c r="AL27" s="383">
        <v>0</v>
      </c>
      <c r="AM27" s="383">
        <v>0</v>
      </c>
      <c r="AN27" s="383">
        <v>0</v>
      </c>
      <c r="AO27" s="383">
        <v>0</v>
      </c>
      <c r="AP27" s="383"/>
      <c r="AQ27" s="383"/>
      <c r="AR27" s="383">
        <v>0</v>
      </c>
    </row>
    <row r="28" spans="1:44" hidden="1" outlineLevel="1" x14ac:dyDescent="0.2">
      <c r="A28" s="39" t="s">
        <v>2396</v>
      </c>
      <c r="B28" s="383">
        <v>0</v>
      </c>
      <c r="C28" s="383">
        <v>0</v>
      </c>
      <c r="D28" s="383">
        <v>0</v>
      </c>
      <c r="E28" s="383">
        <v>0</v>
      </c>
      <c r="F28" s="383">
        <v>0</v>
      </c>
      <c r="G28" s="383">
        <v>0</v>
      </c>
      <c r="H28" s="383">
        <v>0</v>
      </c>
      <c r="I28" s="383">
        <v>0</v>
      </c>
      <c r="J28" s="383">
        <v>0</v>
      </c>
      <c r="K28" s="383">
        <v>0</v>
      </c>
      <c r="L28" s="383">
        <v>0</v>
      </c>
      <c r="M28" s="383">
        <v>0</v>
      </c>
      <c r="N28" s="383">
        <v>0</v>
      </c>
      <c r="P28" s="39" t="s">
        <v>2396</v>
      </c>
      <c r="Q28" s="383">
        <v>0</v>
      </c>
      <c r="R28" s="383">
        <v>0</v>
      </c>
      <c r="S28" s="383">
        <v>0</v>
      </c>
      <c r="T28" s="383">
        <v>0</v>
      </c>
      <c r="U28" s="383">
        <v>0</v>
      </c>
      <c r="V28" s="383">
        <v>0</v>
      </c>
      <c r="W28" s="383">
        <v>0</v>
      </c>
      <c r="X28" s="383">
        <v>0</v>
      </c>
      <c r="Y28" s="383">
        <v>0</v>
      </c>
      <c r="Z28" s="383">
        <v>0</v>
      </c>
      <c r="AA28" s="383">
        <v>0</v>
      </c>
      <c r="AB28" s="383">
        <v>0</v>
      </c>
      <c r="AC28" s="383">
        <v>0</v>
      </c>
      <c r="AE28" s="39" t="s">
        <v>2396</v>
      </c>
      <c r="AF28" s="383">
        <v>0</v>
      </c>
      <c r="AG28" s="383">
        <v>0</v>
      </c>
      <c r="AH28" s="383">
        <v>0</v>
      </c>
      <c r="AI28" s="383">
        <v>0</v>
      </c>
      <c r="AJ28" s="383">
        <v>0</v>
      </c>
      <c r="AK28" s="383">
        <v>0</v>
      </c>
      <c r="AL28" s="383">
        <v>0</v>
      </c>
      <c r="AM28" s="383">
        <v>0</v>
      </c>
      <c r="AN28" s="383">
        <v>0</v>
      </c>
      <c r="AO28" s="383">
        <v>0</v>
      </c>
      <c r="AP28" s="383"/>
      <c r="AQ28" s="383"/>
      <c r="AR28" s="383">
        <v>0</v>
      </c>
    </row>
    <row r="29" spans="1:44" hidden="1" outlineLevel="1" x14ac:dyDescent="0.2">
      <c r="A29" s="39" t="s">
        <v>2397</v>
      </c>
      <c r="B29" s="383">
        <v>0</v>
      </c>
      <c r="C29" s="383">
        <v>0</v>
      </c>
      <c r="D29" s="383">
        <v>0</v>
      </c>
      <c r="E29" s="383">
        <v>0</v>
      </c>
      <c r="F29" s="383">
        <v>0</v>
      </c>
      <c r="G29" s="383">
        <v>0</v>
      </c>
      <c r="H29" s="383">
        <v>0</v>
      </c>
      <c r="I29" s="383">
        <v>0</v>
      </c>
      <c r="J29" s="383">
        <v>0</v>
      </c>
      <c r="K29" s="383">
        <v>0</v>
      </c>
      <c r="L29" s="383">
        <v>0</v>
      </c>
      <c r="M29" s="383">
        <v>0</v>
      </c>
      <c r="N29" s="383">
        <v>0</v>
      </c>
      <c r="P29" s="39" t="s">
        <v>2397</v>
      </c>
      <c r="Q29" s="383">
        <v>0</v>
      </c>
      <c r="R29" s="383">
        <v>0</v>
      </c>
      <c r="S29" s="383">
        <v>0</v>
      </c>
      <c r="T29" s="383">
        <v>0</v>
      </c>
      <c r="U29" s="383">
        <v>0</v>
      </c>
      <c r="V29" s="383">
        <v>0</v>
      </c>
      <c r="W29" s="383">
        <v>0</v>
      </c>
      <c r="X29" s="383">
        <v>0</v>
      </c>
      <c r="Y29" s="383">
        <v>0</v>
      </c>
      <c r="Z29" s="383">
        <v>0</v>
      </c>
      <c r="AA29" s="383">
        <v>0</v>
      </c>
      <c r="AB29" s="383">
        <v>0</v>
      </c>
      <c r="AC29" s="383">
        <v>0</v>
      </c>
      <c r="AE29" s="39" t="s">
        <v>2397</v>
      </c>
      <c r="AF29" s="383">
        <v>0</v>
      </c>
      <c r="AG29" s="383">
        <v>0</v>
      </c>
      <c r="AH29" s="383">
        <v>0</v>
      </c>
      <c r="AI29" s="383">
        <v>0</v>
      </c>
      <c r="AJ29" s="383">
        <v>0</v>
      </c>
      <c r="AK29" s="383">
        <v>0</v>
      </c>
      <c r="AL29" s="383">
        <v>0</v>
      </c>
      <c r="AM29" s="383">
        <v>0</v>
      </c>
      <c r="AN29" s="383">
        <v>0</v>
      </c>
      <c r="AO29" s="383">
        <v>0</v>
      </c>
      <c r="AP29" s="383"/>
      <c r="AQ29" s="383"/>
      <c r="AR29" s="383">
        <v>0</v>
      </c>
    </row>
    <row r="30" spans="1:44" hidden="1" outlineLevel="1" x14ac:dyDescent="0.2">
      <c r="A30" s="39" t="s">
        <v>2398</v>
      </c>
      <c r="B30" s="383">
        <v>0</v>
      </c>
      <c r="C30" s="383">
        <v>0</v>
      </c>
      <c r="D30" s="383">
        <v>0</v>
      </c>
      <c r="E30" s="383">
        <v>0</v>
      </c>
      <c r="F30" s="383">
        <v>0</v>
      </c>
      <c r="G30" s="383">
        <v>0</v>
      </c>
      <c r="H30" s="383">
        <v>0</v>
      </c>
      <c r="I30" s="383">
        <v>0</v>
      </c>
      <c r="J30" s="383">
        <v>0</v>
      </c>
      <c r="K30" s="383">
        <v>0</v>
      </c>
      <c r="L30" s="383">
        <v>0</v>
      </c>
      <c r="M30" s="383">
        <v>0</v>
      </c>
      <c r="N30" s="383">
        <v>0</v>
      </c>
      <c r="P30" s="39" t="s">
        <v>2398</v>
      </c>
      <c r="Q30" s="383">
        <v>0</v>
      </c>
      <c r="R30" s="383">
        <v>0</v>
      </c>
      <c r="S30" s="383">
        <v>0</v>
      </c>
      <c r="T30" s="383">
        <v>0</v>
      </c>
      <c r="U30" s="383">
        <v>0</v>
      </c>
      <c r="V30" s="383">
        <v>0</v>
      </c>
      <c r="W30" s="383">
        <v>0</v>
      </c>
      <c r="X30" s="383">
        <v>0</v>
      </c>
      <c r="Y30" s="383">
        <v>0</v>
      </c>
      <c r="Z30" s="383">
        <v>0</v>
      </c>
      <c r="AA30" s="383">
        <v>0</v>
      </c>
      <c r="AB30" s="383">
        <v>0</v>
      </c>
      <c r="AC30" s="383">
        <v>0</v>
      </c>
      <c r="AE30" s="39" t="s">
        <v>2398</v>
      </c>
      <c r="AF30" s="383">
        <v>0</v>
      </c>
      <c r="AG30" s="383">
        <v>0</v>
      </c>
      <c r="AH30" s="383">
        <v>0</v>
      </c>
      <c r="AI30" s="383">
        <v>0</v>
      </c>
      <c r="AJ30" s="383">
        <v>0</v>
      </c>
      <c r="AK30" s="383">
        <v>0</v>
      </c>
      <c r="AL30" s="383">
        <v>0</v>
      </c>
      <c r="AM30" s="383">
        <v>0</v>
      </c>
      <c r="AN30" s="383">
        <v>0</v>
      </c>
      <c r="AO30" s="383">
        <v>0</v>
      </c>
      <c r="AP30" s="383"/>
      <c r="AQ30" s="383"/>
      <c r="AR30" s="383">
        <v>0</v>
      </c>
    </row>
    <row r="31" spans="1:44" hidden="1" outlineLevel="1" x14ac:dyDescent="0.2">
      <c r="A31" s="39" t="s">
        <v>2399</v>
      </c>
      <c r="B31" s="383">
        <v>0</v>
      </c>
      <c r="C31" s="383">
        <v>0</v>
      </c>
      <c r="D31" s="383">
        <v>0</v>
      </c>
      <c r="E31" s="383">
        <v>0</v>
      </c>
      <c r="F31" s="383">
        <v>0</v>
      </c>
      <c r="G31" s="383">
        <v>0</v>
      </c>
      <c r="H31" s="383">
        <v>0</v>
      </c>
      <c r="I31" s="383">
        <v>0</v>
      </c>
      <c r="J31" s="383">
        <v>0</v>
      </c>
      <c r="K31" s="383">
        <v>0</v>
      </c>
      <c r="L31" s="383">
        <v>0</v>
      </c>
      <c r="M31" s="383">
        <v>0</v>
      </c>
      <c r="N31" s="383">
        <v>0</v>
      </c>
      <c r="P31" s="39" t="s">
        <v>2399</v>
      </c>
      <c r="Q31" s="383">
        <v>0</v>
      </c>
      <c r="R31" s="383">
        <v>0</v>
      </c>
      <c r="S31" s="383">
        <v>0</v>
      </c>
      <c r="T31" s="383">
        <v>0</v>
      </c>
      <c r="U31" s="383">
        <v>0</v>
      </c>
      <c r="V31" s="383">
        <v>0</v>
      </c>
      <c r="W31" s="383">
        <v>0</v>
      </c>
      <c r="X31" s="383">
        <v>0</v>
      </c>
      <c r="Y31" s="383">
        <v>0</v>
      </c>
      <c r="Z31" s="383">
        <v>0</v>
      </c>
      <c r="AA31" s="383">
        <v>0</v>
      </c>
      <c r="AB31" s="383">
        <v>0</v>
      </c>
      <c r="AC31" s="383">
        <v>0</v>
      </c>
      <c r="AE31" s="39" t="s">
        <v>2399</v>
      </c>
      <c r="AF31" s="383">
        <v>0</v>
      </c>
      <c r="AG31" s="383">
        <v>0</v>
      </c>
      <c r="AH31" s="383">
        <v>0</v>
      </c>
      <c r="AI31" s="383">
        <v>0</v>
      </c>
      <c r="AJ31" s="383">
        <v>0</v>
      </c>
      <c r="AK31" s="383">
        <v>0</v>
      </c>
      <c r="AL31" s="383">
        <v>0</v>
      </c>
      <c r="AM31" s="383">
        <v>0</v>
      </c>
      <c r="AN31" s="383">
        <v>0</v>
      </c>
      <c r="AO31" s="383">
        <v>0</v>
      </c>
      <c r="AP31" s="383"/>
      <c r="AQ31" s="383"/>
      <c r="AR31" s="383">
        <v>0</v>
      </c>
    </row>
    <row r="32" spans="1:44" hidden="1" outlineLevel="1" x14ac:dyDescent="0.2">
      <c r="A32" s="39" t="s">
        <v>2400</v>
      </c>
      <c r="B32" s="383">
        <v>0</v>
      </c>
      <c r="C32" s="383">
        <v>0</v>
      </c>
      <c r="D32" s="383">
        <v>0</v>
      </c>
      <c r="E32" s="383">
        <v>0</v>
      </c>
      <c r="F32" s="383">
        <v>0</v>
      </c>
      <c r="G32" s="383">
        <v>0</v>
      </c>
      <c r="H32" s="383">
        <v>0</v>
      </c>
      <c r="I32" s="383">
        <v>0</v>
      </c>
      <c r="J32" s="383">
        <v>0</v>
      </c>
      <c r="K32" s="383">
        <v>0</v>
      </c>
      <c r="L32" s="383">
        <v>0</v>
      </c>
      <c r="M32" s="383">
        <v>0</v>
      </c>
      <c r="N32" s="383">
        <v>0</v>
      </c>
      <c r="P32" s="39" t="s">
        <v>2400</v>
      </c>
      <c r="Q32" s="383">
        <v>0</v>
      </c>
      <c r="R32" s="383">
        <v>0</v>
      </c>
      <c r="S32" s="383">
        <v>0</v>
      </c>
      <c r="T32" s="383">
        <v>0</v>
      </c>
      <c r="U32" s="383">
        <v>0</v>
      </c>
      <c r="V32" s="383">
        <v>0</v>
      </c>
      <c r="W32" s="383">
        <v>0</v>
      </c>
      <c r="X32" s="383">
        <v>0</v>
      </c>
      <c r="Y32" s="383">
        <v>0</v>
      </c>
      <c r="Z32" s="383">
        <v>0</v>
      </c>
      <c r="AA32" s="383">
        <v>0</v>
      </c>
      <c r="AB32" s="383">
        <v>0</v>
      </c>
      <c r="AC32" s="383">
        <v>0</v>
      </c>
      <c r="AE32" s="39" t="s">
        <v>2400</v>
      </c>
      <c r="AF32" s="383">
        <v>0</v>
      </c>
      <c r="AG32" s="383">
        <v>0</v>
      </c>
      <c r="AH32" s="383">
        <v>0</v>
      </c>
      <c r="AI32" s="383">
        <v>0</v>
      </c>
      <c r="AJ32" s="383">
        <v>0</v>
      </c>
      <c r="AK32" s="383">
        <v>0</v>
      </c>
      <c r="AL32" s="383">
        <v>0</v>
      </c>
      <c r="AM32" s="383">
        <v>0</v>
      </c>
      <c r="AN32" s="383">
        <v>0</v>
      </c>
      <c r="AO32" s="383">
        <v>0</v>
      </c>
      <c r="AP32" s="383"/>
      <c r="AQ32" s="383"/>
      <c r="AR32" s="383">
        <v>0</v>
      </c>
    </row>
    <row r="33" spans="1:49" hidden="1" outlineLevel="1" x14ac:dyDescent="0.2">
      <c r="A33" s="39" t="s">
        <v>2401</v>
      </c>
      <c r="B33" s="383">
        <v>0</v>
      </c>
      <c r="C33" s="383">
        <v>0</v>
      </c>
      <c r="D33" s="383">
        <v>0</v>
      </c>
      <c r="E33" s="383">
        <v>0</v>
      </c>
      <c r="F33" s="383">
        <v>0</v>
      </c>
      <c r="G33" s="383">
        <v>0</v>
      </c>
      <c r="H33" s="383">
        <v>0</v>
      </c>
      <c r="I33" s="383">
        <v>0</v>
      </c>
      <c r="J33" s="383">
        <v>0</v>
      </c>
      <c r="K33" s="383">
        <v>0</v>
      </c>
      <c r="L33" s="383">
        <v>0</v>
      </c>
      <c r="M33" s="383">
        <v>0</v>
      </c>
      <c r="N33" s="383">
        <v>0</v>
      </c>
      <c r="P33" s="39" t="s">
        <v>2401</v>
      </c>
      <c r="Q33" s="383">
        <v>0</v>
      </c>
      <c r="R33" s="383">
        <v>0</v>
      </c>
      <c r="S33" s="383">
        <v>0</v>
      </c>
      <c r="T33" s="383">
        <v>0</v>
      </c>
      <c r="U33" s="383">
        <v>0</v>
      </c>
      <c r="V33" s="383">
        <v>0</v>
      </c>
      <c r="W33" s="383">
        <v>0</v>
      </c>
      <c r="X33" s="383">
        <v>0</v>
      </c>
      <c r="Y33" s="383">
        <v>0</v>
      </c>
      <c r="Z33" s="383">
        <v>0</v>
      </c>
      <c r="AA33" s="383">
        <v>0</v>
      </c>
      <c r="AB33" s="383">
        <v>0</v>
      </c>
      <c r="AC33" s="383">
        <v>0</v>
      </c>
      <c r="AE33" s="39" t="s">
        <v>2401</v>
      </c>
      <c r="AF33" s="383">
        <v>0</v>
      </c>
      <c r="AG33" s="383">
        <v>0</v>
      </c>
      <c r="AH33" s="383">
        <v>0</v>
      </c>
      <c r="AI33" s="383">
        <v>0</v>
      </c>
      <c r="AJ33" s="383">
        <v>0</v>
      </c>
      <c r="AK33" s="383">
        <v>0</v>
      </c>
      <c r="AL33" s="383">
        <v>0</v>
      </c>
      <c r="AM33" s="383">
        <v>0</v>
      </c>
      <c r="AN33" s="383">
        <v>0</v>
      </c>
      <c r="AO33" s="383">
        <v>0</v>
      </c>
      <c r="AP33" s="383"/>
      <c r="AQ33" s="383"/>
      <c r="AR33" s="383">
        <v>0</v>
      </c>
    </row>
    <row r="34" spans="1:49" hidden="1" outlineLevel="1" x14ac:dyDescent="0.2">
      <c r="A34" s="39" t="s">
        <v>2402</v>
      </c>
      <c r="B34" s="383">
        <v>0</v>
      </c>
      <c r="C34" s="383">
        <v>0</v>
      </c>
      <c r="D34" s="383">
        <v>0</v>
      </c>
      <c r="E34" s="383">
        <v>0</v>
      </c>
      <c r="F34" s="383">
        <v>0</v>
      </c>
      <c r="G34" s="383">
        <v>0</v>
      </c>
      <c r="H34" s="383">
        <v>0</v>
      </c>
      <c r="I34" s="383">
        <v>0</v>
      </c>
      <c r="J34" s="383">
        <v>0</v>
      </c>
      <c r="K34" s="383">
        <v>0</v>
      </c>
      <c r="L34" s="383">
        <v>0</v>
      </c>
      <c r="M34" s="383">
        <v>0</v>
      </c>
      <c r="N34" s="383">
        <v>0</v>
      </c>
      <c r="P34" s="39" t="s">
        <v>2402</v>
      </c>
      <c r="Q34" s="383">
        <v>0</v>
      </c>
      <c r="R34" s="383">
        <v>0</v>
      </c>
      <c r="S34" s="383">
        <v>0</v>
      </c>
      <c r="T34" s="383">
        <v>0</v>
      </c>
      <c r="U34" s="383">
        <v>0</v>
      </c>
      <c r="V34" s="383">
        <v>0</v>
      </c>
      <c r="W34" s="383">
        <v>0</v>
      </c>
      <c r="X34" s="383">
        <v>0</v>
      </c>
      <c r="Y34" s="383">
        <v>0</v>
      </c>
      <c r="Z34" s="383">
        <v>0</v>
      </c>
      <c r="AA34" s="383">
        <v>0</v>
      </c>
      <c r="AB34" s="383">
        <v>0</v>
      </c>
      <c r="AC34" s="383">
        <v>0</v>
      </c>
      <c r="AE34" s="39" t="s">
        <v>2402</v>
      </c>
      <c r="AF34" s="383">
        <v>0</v>
      </c>
      <c r="AG34" s="383">
        <v>0</v>
      </c>
      <c r="AH34" s="383">
        <v>0</v>
      </c>
      <c r="AI34" s="383">
        <v>0</v>
      </c>
      <c r="AJ34" s="383">
        <v>0</v>
      </c>
      <c r="AK34" s="383">
        <v>0</v>
      </c>
      <c r="AL34" s="383">
        <v>0</v>
      </c>
      <c r="AM34" s="383">
        <v>0</v>
      </c>
      <c r="AN34" s="383">
        <v>0</v>
      </c>
      <c r="AO34" s="383">
        <v>0</v>
      </c>
      <c r="AP34" s="383"/>
      <c r="AQ34" s="383"/>
      <c r="AR34" s="383">
        <v>0</v>
      </c>
      <c r="AT34" s="35"/>
      <c r="AU34" s="35"/>
      <c r="AV34" s="35"/>
      <c r="AW34" s="35"/>
    </row>
    <row r="35" spans="1:49" hidden="1" outlineLevel="1" x14ac:dyDescent="0.2">
      <c r="A35" s="39" t="s">
        <v>2403</v>
      </c>
      <c r="B35" s="383">
        <v>0</v>
      </c>
      <c r="C35" s="383">
        <v>0</v>
      </c>
      <c r="D35" s="383">
        <v>0</v>
      </c>
      <c r="E35" s="383">
        <v>0</v>
      </c>
      <c r="F35" s="383">
        <v>0</v>
      </c>
      <c r="G35" s="383">
        <v>0</v>
      </c>
      <c r="H35" s="383">
        <v>0</v>
      </c>
      <c r="I35" s="383">
        <v>0</v>
      </c>
      <c r="J35" s="383">
        <v>0</v>
      </c>
      <c r="K35" s="383">
        <v>0</v>
      </c>
      <c r="L35" s="383">
        <v>0</v>
      </c>
      <c r="M35" s="383">
        <v>0</v>
      </c>
      <c r="N35" s="383">
        <v>0</v>
      </c>
      <c r="P35" s="39" t="s">
        <v>2403</v>
      </c>
      <c r="Q35" s="383">
        <v>0</v>
      </c>
      <c r="R35" s="383">
        <v>0</v>
      </c>
      <c r="S35" s="383">
        <v>0</v>
      </c>
      <c r="T35" s="383">
        <v>0</v>
      </c>
      <c r="U35" s="383">
        <v>0</v>
      </c>
      <c r="V35" s="383">
        <v>0</v>
      </c>
      <c r="W35" s="383">
        <v>0</v>
      </c>
      <c r="X35" s="383">
        <v>0</v>
      </c>
      <c r="Y35" s="383">
        <v>0</v>
      </c>
      <c r="Z35" s="383">
        <v>0</v>
      </c>
      <c r="AA35" s="383">
        <v>0</v>
      </c>
      <c r="AB35" s="383">
        <v>0</v>
      </c>
      <c r="AC35" s="383">
        <v>0</v>
      </c>
      <c r="AE35" s="39" t="s">
        <v>2403</v>
      </c>
      <c r="AF35" s="383">
        <v>0</v>
      </c>
      <c r="AG35" s="383">
        <v>0</v>
      </c>
      <c r="AH35" s="383">
        <v>0</v>
      </c>
      <c r="AI35" s="383">
        <v>0</v>
      </c>
      <c r="AJ35" s="383">
        <v>0</v>
      </c>
      <c r="AK35" s="383">
        <v>0</v>
      </c>
      <c r="AL35" s="383">
        <v>0</v>
      </c>
      <c r="AM35" s="383">
        <v>0</v>
      </c>
      <c r="AN35" s="383">
        <v>0</v>
      </c>
      <c r="AO35" s="383">
        <v>0</v>
      </c>
      <c r="AP35" s="383"/>
      <c r="AQ35" s="383"/>
      <c r="AR35" s="383">
        <v>0</v>
      </c>
      <c r="AT35" s="35"/>
      <c r="AU35" s="35"/>
      <c r="AV35" s="35"/>
      <c r="AW35" s="35"/>
    </row>
    <row r="36" spans="1:49" hidden="1" outlineLevel="1" x14ac:dyDescent="0.2">
      <c r="A36" s="39" t="s">
        <v>2404</v>
      </c>
      <c r="B36" s="383">
        <v>0</v>
      </c>
      <c r="C36" s="383">
        <v>0</v>
      </c>
      <c r="D36" s="383">
        <v>0</v>
      </c>
      <c r="E36" s="383">
        <v>0</v>
      </c>
      <c r="F36" s="383">
        <v>0</v>
      </c>
      <c r="G36" s="383">
        <v>0</v>
      </c>
      <c r="H36" s="383">
        <v>0</v>
      </c>
      <c r="I36" s="383">
        <v>0</v>
      </c>
      <c r="J36" s="383">
        <v>0</v>
      </c>
      <c r="K36" s="383">
        <v>0</v>
      </c>
      <c r="L36" s="383">
        <v>0</v>
      </c>
      <c r="M36" s="383">
        <v>0</v>
      </c>
      <c r="N36" s="383">
        <v>0</v>
      </c>
      <c r="P36" s="39" t="s">
        <v>2404</v>
      </c>
      <c r="Q36" s="383">
        <v>0</v>
      </c>
      <c r="R36" s="383">
        <v>0</v>
      </c>
      <c r="S36" s="383">
        <v>0</v>
      </c>
      <c r="T36" s="383">
        <v>0</v>
      </c>
      <c r="U36" s="383">
        <v>0</v>
      </c>
      <c r="V36" s="383">
        <v>0</v>
      </c>
      <c r="W36" s="383">
        <v>0</v>
      </c>
      <c r="X36" s="383">
        <v>0</v>
      </c>
      <c r="Y36" s="383">
        <v>0</v>
      </c>
      <c r="Z36" s="383">
        <v>0</v>
      </c>
      <c r="AA36" s="383">
        <v>0</v>
      </c>
      <c r="AB36" s="383">
        <v>0</v>
      </c>
      <c r="AC36" s="383">
        <v>0</v>
      </c>
      <c r="AE36" s="39" t="s">
        <v>2404</v>
      </c>
      <c r="AF36" s="383">
        <v>0</v>
      </c>
      <c r="AG36" s="383">
        <v>0</v>
      </c>
      <c r="AH36" s="383">
        <v>0</v>
      </c>
      <c r="AI36" s="383">
        <v>0</v>
      </c>
      <c r="AJ36" s="383">
        <v>0</v>
      </c>
      <c r="AK36" s="383">
        <v>0</v>
      </c>
      <c r="AL36" s="383">
        <v>0</v>
      </c>
      <c r="AM36" s="383">
        <v>0</v>
      </c>
      <c r="AN36" s="383">
        <v>0</v>
      </c>
      <c r="AO36" s="383">
        <v>0</v>
      </c>
      <c r="AP36" s="383"/>
      <c r="AQ36" s="383"/>
      <c r="AR36" s="383">
        <v>0</v>
      </c>
      <c r="AT36" s="35"/>
      <c r="AU36" s="35"/>
      <c r="AV36" s="35"/>
      <c r="AW36" s="35"/>
    </row>
    <row r="37" spans="1:49" hidden="1" outlineLevel="1" x14ac:dyDescent="0.2">
      <c r="A37" s="39" t="s">
        <v>2405</v>
      </c>
      <c r="B37" s="383">
        <v>0</v>
      </c>
      <c r="C37" s="383">
        <v>0</v>
      </c>
      <c r="D37" s="383">
        <v>0</v>
      </c>
      <c r="E37" s="383">
        <v>0</v>
      </c>
      <c r="F37" s="383">
        <v>0</v>
      </c>
      <c r="G37" s="383">
        <v>0</v>
      </c>
      <c r="H37" s="383">
        <v>0</v>
      </c>
      <c r="I37" s="383">
        <v>0</v>
      </c>
      <c r="J37" s="383">
        <v>0</v>
      </c>
      <c r="K37" s="383">
        <v>0</v>
      </c>
      <c r="L37" s="383">
        <v>0</v>
      </c>
      <c r="M37" s="383">
        <v>0</v>
      </c>
      <c r="N37" s="383">
        <v>0</v>
      </c>
      <c r="P37" s="39" t="s">
        <v>2405</v>
      </c>
      <c r="Q37" s="383">
        <v>0</v>
      </c>
      <c r="R37" s="383">
        <v>0</v>
      </c>
      <c r="S37" s="383">
        <v>0</v>
      </c>
      <c r="T37" s="383">
        <v>0</v>
      </c>
      <c r="U37" s="383">
        <v>0</v>
      </c>
      <c r="V37" s="383">
        <v>0</v>
      </c>
      <c r="W37" s="383">
        <v>0</v>
      </c>
      <c r="X37" s="383">
        <v>0</v>
      </c>
      <c r="Y37" s="383">
        <v>0</v>
      </c>
      <c r="Z37" s="383">
        <v>0</v>
      </c>
      <c r="AA37" s="383">
        <v>0</v>
      </c>
      <c r="AB37" s="383">
        <v>0</v>
      </c>
      <c r="AC37" s="383">
        <v>0</v>
      </c>
      <c r="AE37" s="39" t="s">
        <v>2405</v>
      </c>
      <c r="AF37" s="383">
        <v>0</v>
      </c>
      <c r="AG37" s="383">
        <v>0</v>
      </c>
      <c r="AH37" s="383">
        <v>0</v>
      </c>
      <c r="AI37" s="383">
        <v>0</v>
      </c>
      <c r="AJ37" s="383">
        <v>0</v>
      </c>
      <c r="AK37" s="383">
        <v>0</v>
      </c>
      <c r="AL37" s="383">
        <v>0</v>
      </c>
      <c r="AM37" s="383">
        <v>0</v>
      </c>
      <c r="AN37" s="383">
        <v>0</v>
      </c>
      <c r="AO37" s="383">
        <v>0</v>
      </c>
      <c r="AP37" s="383"/>
      <c r="AQ37" s="383"/>
      <c r="AR37" s="383">
        <v>0</v>
      </c>
      <c r="AT37" s="35"/>
      <c r="AU37" s="35"/>
      <c r="AV37" s="35"/>
      <c r="AW37" s="35"/>
    </row>
    <row r="38" spans="1:49" hidden="1" outlineLevel="1" x14ac:dyDescent="0.2">
      <c r="A38" s="39" t="s">
        <v>2406</v>
      </c>
      <c r="B38" s="383">
        <v>0</v>
      </c>
      <c r="C38" s="383">
        <v>0</v>
      </c>
      <c r="D38" s="383">
        <v>0</v>
      </c>
      <c r="E38" s="383">
        <v>0</v>
      </c>
      <c r="F38" s="383">
        <v>0</v>
      </c>
      <c r="G38" s="383">
        <v>0</v>
      </c>
      <c r="H38" s="383">
        <v>0</v>
      </c>
      <c r="I38" s="383">
        <v>0</v>
      </c>
      <c r="J38" s="383">
        <v>0</v>
      </c>
      <c r="K38" s="383">
        <v>0</v>
      </c>
      <c r="L38" s="383">
        <v>0</v>
      </c>
      <c r="M38" s="383">
        <v>0</v>
      </c>
      <c r="N38" s="383">
        <v>0</v>
      </c>
      <c r="P38" s="39" t="s">
        <v>2406</v>
      </c>
      <c r="Q38" s="383">
        <v>0</v>
      </c>
      <c r="R38" s="383">
        <v>0</v>
      </c>
      <c r="S38" s="383">
        <v>0</v>
      </c>
      <c r="T38" s="383">
        <v>0</v>
      </c>
      <c r="U38" s="383">
        <v>0</v>
      </c>
      <c r="V38" s="383">
        <v>0</v>
      </c>
      <c r="W38" s="383">
        <v>0</v>
      </c>
      <c r="X38" s="383">
        <v>0</v>
      </c>
      <c r="Y38" s="383">
        <v>0</v>
      </c>
      <c r="Z38" s="383">
        <v>0</v>
      </c>
      <c r="AA38" s="383">
        <v>0</v>
      </c>
      <c r="AB38" s="383">
        <v>0</v>
      </c>
      <c r="AC38" s="383">
        <v>0</v>
      </c>
      <c r="AE38" s="39" t="s">
        <v>2406</v>
      </c>
      <c r="AF38" s="383">
        <v>0</v>
      </c>
      <c r="AG38" s="383">
        <v>0</v>
      </c>
      <c r="AH38" s="383">
        <v>0</v>
      </c>
      <c r="AI38" s="383">
        <v>0</v>
      </c>
      <c r="AJ38" s="383">
        <v>0</v>
      </c>
      <c r="AK38" s="383">
        <v>0</v>
      </c>
      <c r="AL38" s="383">
        <v>0</v>
      </c>
      <c r="AM38" s="383">
        <v>0</v>
      </c>
      <c r="AN38" s="383">
        <v>0</v>
      </c>
      <c r="AO38" s="383">
        <v>0</v>
      </c>
      <c r="AP38" s="383"/>
      <c r="AQ38" s="383"/>
      <c r="AR38" s="383">
        <v>0</v>
      </c>
      <c r="AT38" s="35"/>
      <c r="AU38" s="35"/>
      <c r="AV38" s="35"/>
      <c r="AW38" s="35"/>
    </row>
    <row r="39" spans="1:49" hidden="1" outlineLevel="1" x14ac:dyDescent="0.2">
      <c r="A39" s="39" t="s">
        <v>2407</v>
      </c>
      <c r="B39" s="383">
        <v>0</v>
      </c>
      <c r="C39" s="383">
        <v>0</v>
      </c>
      <c r="D39" s="383">
        <v>0</v>
      </c>
      <c r="E39" s="383">
        <v>0</v>
      </c>
      <c r="F39" s="383">
        <v>0</v>
      </c>
      <c r="G39" s="383">
        <v>0</v>
      </c>
      <c r="H39" s="383">
        <v>0</v>
      </c>
      <c r="I39" s="383">
        <v>0</v>
      </c>
      <c r="J39" s="383">
        <v>0</v>
      </c>
      <c r="K39" s="383">
        <v>0</v>
      </c>
      <c r="L39" s="383">
        <v>0</v>
      </c>
      <c r="M39" s="383">
        <v>0</v>
      </c>
      <c r="N39" s="383">
        <v>0</v>
      </c>
      <c r="P39" s="39" t="s">
        <v>2407</v>
      </c>
      <c r="Q39" s="383">
        <v>0</v>
      </c>
      <c r="R39" s="383">
        <v>0</v>
      </c>
      <c r="S39" s="383">
        <v>0</v>
      </c>
      <c r="T39" s="383">
        <v>0</v>
      </c>
      <c r="U39" s="383">
        <v>0</v>
      </c>
      <c r="V39" s="383">
        <v>0</v>
      </c>
      <c r="W39" s="383">
        <v>0</v>
      </c>
      <c r="X39" s="383">
        <v>0</v>
      </c>
      <c r="Y39" s="383">
        <v>0</v>
      </c>
      <c r="Z39" s="383">
        <v>0</v>
      </c>
      <c r="AA39" s="383">
        <v>0</v>
      </c>
      <c r="AB39" s="383">
        <v>0</v>
      </c>
      <c r="AC39" s="383">
        <v>0</v>
      </c>
      <c r="AE39" s="39" t="s">
        <v>2407</v>
      </c>
      <c r="AF39" s="383">
        <v>0</v>
      </c>
      <c r="AG39" s="383">
        <v>0</v>
      </c>
      <c r="AH39" s="383">
        <v>0</v>
      </c>
      <c r="AI39" s="383">
        <v>0</v>
      </c>
      <c r="AJ39" s="383">
        <v>0</v>
      </c>
      <c r="AK39" s="383">
        <v>0</v>
      </c>
      <c r="AL39" s="383">
        <v>0</v>
      </c>
      <c r="AM39" s="383">
        <v>0</v>
      </c>
      <c r="AN39" s="383">
        <v>0</v>
      </c>
      <c r="AO39" s="383">
        <v>0</v>
      </c>
      <c r="AP39" s="383"/>
      <c r="AQ39" s="383"/>
      <c r="AR39" s="383">
        <v>0</v>
      </c>
      <c r="AT39" s="35"/>
      <c r="AU39" s="35"/>
      <c r="AV39" s="35"/>
      <c r="AW39" s="35"/>
    </row>
    <row r="40" spans="1:49" hidden="1" outlineLevel="1" x14ac:dyDescent="0.2">
      <c r="A40" s="39" t="s">
        <v>2408</v>
      </c>
      <c r="B40" s="383">
        <v>0</v>
      </c>
      <c r="C40" s="383">
        <v>0</v>
      </c>
      <c r="D40" s="383">
        <v>0</v>
      </c>
      <c r="E40" s="383">
        <v>0</v>
      </c>
      <c r="F40" s="383">
        <v>0</v>
      </c>
      <c r="G40" s="383">
        <v>0</v>
      </c>
      <c r="H40" s="383">
        <v>0</v>
      </c>
      <c r="I40" s="383">
        <v>0</v>
      </c>
      <c r="J40" s="383">
        <v>0</v>
      </c>
      <c r="K40" s="383">
        <v>0</v>
      </c>
      <c r="L40" s="383">
        <v>0</v>
      </c>
      <c r="M40" s="383">
        <v>0</v>
      </c>
      <c r="N40" s="383">
        <v>0</v>
      </c>
      <c r="P40" s="39" t="s">
        <v>2408</v>
      </c>
      <c r="Q40" s="383">
        <v>0</v>
      </c>
      <c r="R40" s="383">
        <v>0</v>
      </c>
      <c r="S40" s="383">
        <v>0</v>
      </c>
      <c r="T40" s="383">
        <v>0</v>
      </c>
      <c r="U40" s="383">
        <v>0</v>
      </c>
      <c r="V40" s="383">
        <v>0</v>
      </c>
      <c r="W40" s="383">
        <v>0</v>
      </c>
      <c r="X40" s="383">
        <v>0</v>
      </c>
      <c r="Y40" s="383">
        <v>0</v>
      </c>
      <c r="Z40" s="383">
        <v>0</v>
      </c>
      <c r="AA40" s="383">
        <v>0</v>
      </c>
      <c r="AB40" s="383">
        <v>0</v>
      </c>
      <c r="AC40" s="383">
        <v>0</v>
      </c>
      <c r="AE40" s="39" t="s">
        <v>2408</v>
      </c>
      <c r="AF40" s="383">
        <v>0</v>
      </c>
      <c r="AG40" s="383">
        <v>0</v>
      </c>
      <c r="AH40" s="383">
        <v>0</v>
      </c>
      <c r="AI40" s="383">
        <v>0</v>
      </c>
      <c r="AJ40" s="383">
        <v>0</v>
      </c>
      <c r="AK40" s="383">
        <v>0</v>
      </c>
      <c r="AL40" s="383">
        <v>0</v>
      </c>
      <c r="AM40" s="383">
        <v>0</v>
      </c>
      <c r="AN40" s="383">
        <v>0</v>
      </c>
      <c r="AO40" s="383">
        <v>0</v>
      </c>
      <c r="AP40" s="383"/>
      <c r="AQ40" s="383"/>
      <c r="AR40" s="383">
        <v>0</v>
      </c>
      <c r="AT40" s="35"/>
      <c r="AU40" s="35"/>
      <c r="AV40" s="35"/>
      <c r="AW40" s="35"/>
    </row>
    <row r="41" spans="1:49" hidden="1" outlineLevel="1" x14ac:dyDescent="0.2">
      <c r="A41" s="39" t="s">
        <v>2409</v>
      </c>
      <c r="B41" s="383">
        <v>0</v>
      </c>
      <c r="C41" s="383">
        <v>0</v>
      </c>
      <c r="D41" s="383">
        <v>0</v>
      </c>
      <c r="E41" s="383">
        <v>0</v>
      </c>
      <c r="F41" s="383">
        <v>0</v>
      </c>
      <c r="G41" s="383">
        <v>0</v>
      </c>
      <c r="H41" s="383">
        <v>0</v>
      </c>
      <c r="I41" s="383">
        <v>0</v>
      </c>
      <c r="J41" s="383">
        <v>0</v>
      </c>
      <c r="K41" s="383">
        <v>0</v>
      </c>
      <c r="L41" s="383">
        <v>0</v>
      </c>
      <c r="M41" s="383">
        <v>0</v>
      </c>
      <c r="N41" s="383">
        <v>0</v>
      </c>
      <c r="P41" s="39" t="s">
        <v>2409</v>
      </c>
      <c r="Q41" s="383">
        <v>0</v>
      </c>
      <c r="R41" s="383">
        <v>0</v>
      </c>
      <c r="S41" s="383">
        <v>0</v>
      </c>
      <c r="T41" s="383">
        <v>0</v>
      </c>
      <c r="U41" s="383">
        <v>0</v>
      </c>
      <c r="V41" s="383">
        <v>0</v>
      </c>
      <c r="W41" s="383">
        <v>0</v>
      </c>
      <c r="X41" s="383">
        <v>0</v>
      </c>
      <c r="Y41" s="383">
        <v>0</v>
      </c>
      <c r="Z41" s="383">
        <v>0</v>
      </c>
      <c r="AA41" s="383">
        <v>0</v>
      </c>
      <c r="AB41" s="383">
        <v>0</v>
      </c>
      <c r="AC41" s="383">
        <v>0</v>
      </c>
      <c r="AE41" s="39" t="s">
        <v>2409</v>
      </c>
      <c r="AF41" s="383">
        <v>0</v>
      </c>
      <c r="AG41" s="383">
        <v>0</v>
      </c>
      <c r="AH41" s="383">
        <v>0</v>
      </c>
      <c r="AI41" s="383">
        <v>0</v>
      </c>
      <c r="AJ41" s="383">
        <v>0</v>
      </c>
      <c r="AK41" s="383">
        <v>0</v>
      </c>
      <c r="AL41" s="383">
        <v>0</v>
      </c>
      <c r="AM41" s="383">
        <v>0</v>
      </c>
      <c r="AN41" s="383">
        <v>0</v>
      </c>
      <c r="AO41" s="383">
        <v>0</v>
      </c>
      <c r="AP41" s="383"/>
      <c r="AQ41" s="383"/>
      <c r="AR41" s="383">
        <v>0</v>
      </c>
      <c r="AT41" s="35"/>
      <c r="AU41" s="35"/>
      <c r="AV41" s="35"/>
      <c r="AW41" s="35"/>
    </row>
    <row r="42" spans="1:49" hidden="1" outlineLevel="1" x14ac:dyDescent="0.2">
      <c r="A42" s="39" t="s">
        <v>2410</v>
      </c>
      <c r="B42" s="383">
        <v>0</v>
      </c>
      <c r="C42" s="383">
        <v>0</v>
      </c>
      <c r="D42" s="383">
        <v>0</v>
      </c>
      <c r="E42" s="383">
        <v>0</v>
      </c>
      <c r="F42" s="383">
        <v>0</v>
      </c>
      <c r="G42" s="383">
        <v>0</v>
      </c>
      <c r="H42" s="383">
        <v>0</v>
      </c>
      <c r="I42" s="383">
        <v>0</v>
      </c>
      <c r="J42" s="383">
        <v>0</v>
      </c>
      <c r="K42" s="383">
        <v>0</v>
      </c>
      <c r="L42" s="383">
        <v>0</v>
      </c>
      <c r="M42" s="383">
        <v>0</v>
      </c>
      <c r="N42" s="383">
        <v>0</v>
      </c>
      <c r="P42" s="39" t="s">
        <v>2410</v>
      </c>
      <c r="Q42" s="383">
        <v>0</v>
      </c>
      <c r="R42" s="383">
        <v>0</v>
      </c>
      <c r="S42" s="383">
        <v>0</v>
      </c>
      <c r="T42" s="383">
        <v>0</v>
      </c>
      <c r="U42" s="383">
        <v>0</v>
      </c>
      <c r="V42" s="383">
        <v>0</v>
      </c>
      <c r="W42" s="383">
        <v>0</v>
      </c>
      <c r="X42" s="383">
        <v>0</v>
      </c>
      <c r="Y42" s="383">
        <v>0</v>
      </c>
      <c r="Z42" s="383">
        <v>0</v>
      </c>
      <c r="AA42" s="383">
        <v>0</v>
      </c>
      <c r="AB42" s="383">
        <v>0</v>
      </c>
      <c r="AC42" s="383">
        <v>0</v>
      </c>
      <c r="AE42" s="39" t="s">
        <v>2410</v>
      </c>
      <c r="AF42" s="383">
        <v>0</v>
      </c>
      <c r="AG42" s="383">
        <v>0</v>
      </c>
      <c r="AH42" s="383">
        <v>0</v>
      </c>
      <c r="AI42" s="383">
        <v>0</v>
      </c>
      <c r="AJ42" s="383">
        <v>0</v>
      </c>
      <c r="AK42" s="383">
        <v>0</v>
      </c>
      <c r="AL42" s="383">
        <v>0</v>
      </c>
      <c r="AM42" s="383">
        <v>0</v>
      </c>
      <c r="AN42" s="383">
        <v>0</v>
      </c>
      <c r="AO42" s="383">
        <v>0</v>
      </c>
      <c r="AP42" s="383"/>
      <c r="AQ42" s="383"/>
      <c r="AR42" s="383">
        <v>0</v>
      </c>
      <c r="AT42" s="35"/>
      <c r="AU42" s="35"/>
      <c r="AV42" s="35"/>
      <c r="AW42" s="35"/>
    </row>
    <row r="43" spans="1:49" hidden="1" outlineLevel="1" x14ac:dyDescent="0.2">
      <c r="A43" s="39" t="s">
        <v>2411</v>
      </c>
      <c r="B43" s="383">
        <v>0</v>
      </c>
      <c r="C43" s="383">
        <v>0</v>
      </c>
      <c r="D43" s="383">
        <v>0</v>
      </c>
      <c r="E43" s="383">
        <v>0</v>
      </c>
      <c r="F43" s="383">
        <v>0</v>
      </c>
      <c r="G43" s="383">
        <v>0</v>
      </c>
      <c r="H43" s="383">
        <v>0</v>
      </c>
      <c r="I43" s="383">
        <v>0</v>
      </c>
      <c r="J43" s="383">
        <v>0</v>
      </c>
      <c r="K43" s="383">
        <v>0</v>
      </c>
      <c r="L43" s="383">
        <v>0</v>
      </c>
      <c r="M43" s="383">
        <v>0</v>
      </c>
      <c r="N43" s="383">
        <v>0</v>
      </c>
      <c r="P43" s="39" t="s">
        <v>2411</v>
      </c>
      <c r="Q43" s="383">
        <v>0</v>
      </c>
      <c r="R43" s="383">
        <v>0</v>
      </c>
      <c r="S43" s="383">
        <v>0</v>
      </c>
      <c r="T43" s="383">
        <v>0</v>
      </c>
      <c r="U43" s="383">
        <v>0</v>
      </c>
      <c r="V43" s="383">
        <v>0</v>
      </c>
      <c r="W43" s="383">
        <v>0</v>
      </c>
      <c r="X43" s="383">
        <v>0</v>
      </c>
      <c r="Y43" s="383">
        <v>0</v>
      </c>
      <c r="Z43" s="383">
        <v>0</v>
      </c>
      <c r="AA43" s="383">
        <v>0</v>
      </c>
      <c r="AB43" s="383">
        <v>0</v>
      </c>
      <c r="AC43" s="383">
        <v>0</v>
      </c>
      <c r="AE43" s="39" t="s">
        <v>2411</v>
      </c>
      <c r="AF43" s="383">
        <v>0</v>
      </c>
      <c r="AG43" s="383">
        <v>0</v>
      </c>
      <c r="AH43" s="383">
        <v>0</v>
      </c>
      <c r="AI43" s="383">
        <v>0</v>
      </c>
      <c r="AJ43" s="383">
        <v>0</v>
      </c>
      <c r="AK43" s="383">
        <v>0</v>
      </c>
      <c r="AL43" s="383">
        <v>0</v>
      </c>
      <c r="AM43" s="383">
        <v>0</v>
      </c>
      <c r="AN43" s="383">
        <v>0</v>
      </c>
      <c r="AO43" s="383">
        <v>0</v>
      </c>
      <c r="AP43" s="383"/>
      <c r="AQ43" s="383"/>
      <c r="AR43" s="383">
        <v>0</v>
      </c>
      <c r="AT43" s="35"/>
      <c r="AU43" s="35"/>
      <c r="AV43" s="35"/>
      <c r="AW43" s="35"/>
    </row>
    <row r="44" spans="1:49" hidden="1" outlineLevel="1" x14ac:dyDescent="0.2">
      <c r="A44" s="39" t="s">
        <v>2412</v>
      </c>
      <c r="B44" s="383">
        <v>0</v>
      </c>
      <c r="C44" s="383">
        <v>0</v>
      </c>
      <c r="D44" s="383">
        <v>0</v>
      </c>
      <c r="E44" s="383">
        <v>0</v>
      </c>
      <c r="F44" s="383">
        <v>0</v>
      </c>
      <c r="G44" s="383">
        <v>0</v>
      </c>
      <c r="H44" s="383">
        <v>0</v>
      </c>
      <c r="I44" s="383">
        <v>0</v>
      </c>
      <c r="J44" s="383">
        <v>0</v>
      </c>
      <c r="K44" s="383">
        <v>0</v>
      </c>
      <c r="L44" s="383">
        <v>0</v>
      </c>
      <c r="M44" s="383">
        <v>0</v>
      </c>
      <c r="N44" s="383">
        <v>0</v>
      </c>
      <c r="P44" s="39" t="s">
        <v>2412</v>
      </c>
      <c r="Q44" s="383">
        <v>0</v>
      </c>
      <c r="R44" s="383">
        <v>0</v>
      </c>
      <c r="S44" s="383">
        <v>0</v>
      </c>
      <c r="T44" s="383">
        <v>0</v>
      </c>
      <c r="U44" s="383">
        <v>0</v>
      </c>
      <c r="V44" s="383">
        <v>0</v>
      </c>
      <c r="W44" s="383">
        <v>0</v>
      </c>
      <c r="X44" s="383">
        <v>0</v>
      </c>
      <c r="Y44" s="383">
        <v>0</v>
      </c>
      <c r="Z44" s="383">
        <v>0</v>
      </c>
      <c r="AA44" s="383">
        <v>0</v>
      </c>
      <c r="AB44" s="383">
        <v>0</v>
      </c>
      <c r="AC44" s="383">
        <v>0</v>
      </c>
      <c r="AE44" s="39" t="s">
        <v>2412</v>
      </c>
      <c r="AF44" s="383">
        <v>0</v>
      </c>
      <c r="AG44" s="383">
        <v>0</v>
      </c>
      <c r="AH44" s="383">
        <v>0</v>
      </c>
      <c r="AI44" s="383">
        <v>0</v>
      </c>
      <c r="AJ44" s="383">
        <v>0</v>
      </c>
      <c r="AK44" s="383">
        <v>0</v>
      </c>
      <c r="AL44" s="383">
        <v>0</v>
      </c>
      <c r="AM44" s="383">
        <v>0</v>
      </c>
      <c r="AN44" s="383">
        <v>0</v>
      </c>
      <c r="AO44" s="383">
        <v>0</v>
      </c>
      <c r="AP44" s="383"/>
      <c r="AQ44" s="383"/>
      <c r="AR44" s="383">
        <v>0</v>
      </c>
      <c r="AT44" s="35"/>
      <c r="AU44" s="35"/>
      <c r="AV44" s="35"/>
      <c r="AW44" s="35"/>
    </row>
    <row r="45" spans="1:49" hidden="1" outlineLevel="1" x14ac:dyDescent="0.2">
      <c r="A45" s="39" t="s">
        <v>2413</v>
      </c>
      <c r="B45" s="383">
        <v>0</v>
      </c>
      <c r="C45" s="383">
        <v>0</v>
      </c>
      <c r="D45" s="383">
        <v>0</v>
      </c>
      <c r="E45" s="383">
        <v>0</v>
      </c>
      <c r="F45" s="383">
        <v>0</v>
      </c>
      <c r="G45" s="383">
        <v>0</v>
      </c>
      <c r="H45" s="383">
        <v>0</v>
      </c>
      <c r="I45" s="383">
        <v>0</v>
      </c>
      <c r="J45" s="383">
        <v>0</v>
      </c>
      <c r="K45" s="383">
        <v>0</v>
      </c>
      <c r="L45" s="383">
        <v>0</v>
      </c>
      <c r="M45" s="383">
        <v>0</v>
      </c>
      <c r="N45" s="383">
        <v>0</v>
      </c>
      <c r="P45" s="39" t="s">
        <v>2413</v>
      </c>
      <c r="Q45" s="383">
        <v>0</v>
      </c>
      <c r="R45" s="383">
        <v>0</v>
      </c>
      <c r="S45" s="383">
        <v>0</v>
      </c>
      <c r="T45" s="383">
        <v>0</v>
      </c>
      <c r="U45" s="383">
        <v>0</v>
      </c>
      <c r="V45" s="383">
        <v>0</v>
      </c>
      <c r="W45" s="383">
        <v>0</v>
      </c>
      <c r="X45" s="383">
        <v>0</v>
      </c>
      <c r="Y45" s="383">
        <v>0</v>
      </c>
      <c r="Z45" s="383">
        <v>0</v>
      </c>
      <c r="AA45" s="383">
        <v>0</v>
      </c>
      <c r="AB45" s="383">
        <v>0</v>
      </c>
      <c r="AC45" s="383">
        <v>0</v>
      </c>
      <c r="AE45" s="39" t="s">
        <v>2413</v>
      </c>
      <c r="AF45" s="383">
        <v>0</v>
      </c>
      <c r="AG45" s="383">
        <v>0</v>
      </c>
      <c r="AH45" s="383">
        <v>0</v>
      </c>
      <c r="AI45" s="383">
        <v>0</v>
      </c>
      <c r="AJ45" s="383">
        <v>0</v>
      </c>
      <c r="AK45" s="383">
        <v>0</v>
      </c>
      <c r="AL45" s="383">
        <v>0</v>
      </c>
      <c r="AM45" s="383">
        <v>0</v>
      </c>
      <c r="AN45" s="383">
        <v>0</v>
      </c>
      <c r="AO45" s="383">
        <v>0</v>
      </c>
      <c r="AP45" s="383"/>
      <c r="AQ45" s="383"/>
      <c r="AR45" s="383">
        <v>0</v>
      </c>
      <c r="AT45" s="35"/>
      <c r="AU45" s="35"/>
      <c r="AV45" s="35"/>
      <c r="AW45" s="35"/>
    </row>
    <row r="46" spans="1:49" hidden="1" outlineLevel="1" x14ac:dyDescent="0.2">
      <c r="A46" s="39" t="s">
        <v>2414</v>
      </c>
      <c r="B46" s="383">
        <v>0</v>
      </c>
      <c r="C46" s="383">
        <v>0</v>
      </c>
      <c r="D46" s="383">
        <v>0</v>
      </c>
      <c r="E46" s="383">
        <v>0</v>
      </c>
      <c r="F46" s="383">
        <v>0</v>
      </c>
      <c r="G46" s="383">
        <v>0</v>
      </c>
      <c r="H46" s="383">
        <v>0</v>
      </c>
      <c r="I46" s="383">
        <v>0</v>
      </c>
      <c r="J46" s="383">
        <v>0</v>
      </c>
      <c r="K46" s="383">
        <v>0</v>
      </c>
      <c r="L46" s="383">
        <v>0</v>
      </c>
      <c r="M46" s="383">
        <v>0</v>
      </c>
      <c r="N46" s="383">
        <v>0</v>
      </c>
      <c r="P46" s="39" t="s">
        <v>2414</v>
      </c>
      <c r="Q46" s="383">
        <v>0</v>
      </c>
      <c r="R46" s="383">
        <v>0</v>
      </c>
      <c r="S46" s="383">
        <v>0</v>
      </c>
      <c r="T46" s="383">
        <v>0</v>
      </c>
      <c r="U46" s="383">
        <v>0</v>
      </c>
      <c r="V46" s="383">
        <v>0</v>
      </c>
      <c r="W46" s="383">
        <v>0</v>
      </c>
      <c r="X46" s="383">
        <v>0</v>
      </c>
      <c r="Y46" s="383">
        <v>0</v>
      </c>
      <c r="Z46" s="383">
        <v>0</v>
      </c>
      <c r="AA46" s="383">
        <v>0</v>
      </c>
      <c r="AB46" s="383">
        <v>0</v>
      </c>
      <c r="AC46" s="383">
        <v>0</v>
      </c>
      <c r="AE46" s="39" t="s">
        <v>2414</v>
      </c>
      <c r="AF46" s="383">
        <v>0</v>
      </c>
      <c r="AG46" s="383">
        <v>0</v>
      </c>
      <c r="AH46" s="383">
        <v>0</v>
      </c>
      <c r="AI46" s="383">
        <v>0</v>
      </c>
      <c r="AJ46" s="383">
        <v>0</v>
      </c>
      <c r="AK46" s="383">
        <v>0</v>
      </c>
      <c r="AL46" s="383">
        <v>0</v>
      </c>
      <c r="AM46" s="383">
        <v>0</v>
      </c>
      <c r="AN46" s="383">
        <v>0</v>
      </c>
      <c r="AO46" s="383">
        <v>0</v>
      </c>
      <c r="AP46" s="383"/>
      <c r="AQ46" s="383"/>
      <c r="AR46" s="383">
        <v>0</v>
      </c>
      <c r="AT46" s="35"/>
      <c r="AU46" s="35"/>
      <c r="AV46" s="35"/>
      <c r="AW46" s="35"/>
    </row>
    <row r="47" spans="1:49" hidden="1" outlineLevel="1" x14ac:dyDescent="0.2">
      <c r="A47" s="39" t="s">
        <v>2415</v>
      </c>
      <c r="B47" s="383">
        <v>0</v>
      </c>
      <c r="C47" s="383">
        <v>0</v>
      </c>
      <c r="D47" s="383">
        <v>0</v>
      </c>
      <c r="E47" s="383">
        <v>0</v>
      </c>
      <c r="F47" s="383">
        <v>0</v>
      </c>
      <c r="G47" s="383">
        <v>0</v>
      </c>
      <c r="H47" s="383">
        <v>0</v>
      </c>
      <c r="I47" s="383">
        <v>0</v>
      </c>
      <c r="J47" s="383">
        <v>0</v>
      </c>
      <c r="K47" s="383">
        <v>0</v>
      </c>
      <c r="L47" s="383">
        <v>0</v>
      </c>
      <c r="M47" s="383">
        <v>0</v>
      </c>
      <c r="N47" s="383">
        <v>0</v>
      </c>
      <c r="P47" s="39" t="s">
        <v>2415</v>
      </c>
      <c r="Q47" s="383">
        <v>0</v>
      </c>
      <c r="R47" s="383">
        <v>0</v>
      </c>
      <c r="S47" s="383">
        <v>0</v>
      </c>
      <c r="T47" s="383">
        <v>0</v>
      </c>
      <c r="U47" s="383">
        <v>0</v>
      </c>
      <c r="V47" s="383">
        <v>0</v>
      </c>
      <c r="W47" s="383">
        <v>0</v>
      </c>
      <c r="X47" s="383">
        <v>0</v>
      </c>
      <c r="Y47" s="383">
        <v>0</v>
      </c>
      <c r="Z47" s="383">
        <v>0</v>
      </c>
      <c r="AA47" s="383">
        <v>0</v>
      </c>
      <c r="AB47" s="383">
        <v>0</v>
      </c>
      <c r="AC47" s="383">
        <v>0</v>
      </c>
      <c r="AE47" s="39" t="s">
        <v>2415</v>
      </c>
      <c r="AF47" s="383">
        <v>0</v>
      </c>
      <c r="AG47" s="383">
        <v>0</v>
      </c>
      <c r="AH47" s="383">
        <v>0</v>
      </c>
      <c r="AI47" s="383">
        <v>0</v>
      </c>
      <c r="AJ47" s="383">
        <v>0</v>
      </c>
      <c r="AK47" s="383">
        <v>0</v>
      </c>
      <c r="AL47" s="383">
        <v>0</v>
      </c>
      <c r="AM47" s="383">
        <v>0</v>
      </c>
      <c r="AN47" s="383">
        <v>0</v>
      </c>
      <c r="AO47" s="383">
        <v>0</v>
      </c>
      <c r="AP47" s="383"/>
      <c r="AQ47" s="383"/>
      <c r="AR47" s="383">
        <v>0</v>
      </c>
      <c r="AT47" s="35"/>
      <c r="AU47" s="35"/>
      <c r="AV47" s="35"/>
      <c r="AW47" s="35"/>
    </row>
    <row r="48" spans="1:49" hidden="1" outlineLevel="1" x14ac:dyDescent="0.2">
      <c r="A48" s="39" t="s">
        <v>2416</v>
      </c>
      <c r="B48" s="383">
        <v>0</v>
      </c>
      <c r="C48" s="383">
        <v>0</v>
      </c>
      <c r="D48" s="383">
        <v>0</v>
      </c>
      <c r="E48" s="383">
        <v>0</v>
      </c>
      <c r="F48" s="383">
        <v>0</v>
      </c>
      <c r="G48" s="383">
        <v>0</v>
      </c>
      <c r="H48" s="383">
        <v>0</v>
      </c>
      <c r="I48" s="383">
        <v>0</v>
      </c>
      <c r="J48" s="383">
        <v>0</v>
      </c>
      <c r="K48" s="383">
        <v>0</v>
      </c>
      <c r="L48" s="383">
        <v>0</v>
      </c>
      <c r="M48" s="383">
        <v>0</v>
      </c>
      <c r="N48" s="383">
        <v>0</v>
      </c>
      <c r="P48" s="39" t="s">
        <v>2416</v>
      </c>
      <c r="Q48" s="383">
        <v>0</v>
      </c>
      <c r="R48" s="383">
        <v>0</v>
      </c>
      <c r="S48" s="383">
        <v>0</v>
      </c>
      <c r="T48" s="383">
        <v>0</v>
      </c>
      <c r="U48" s="383">
        <v>0</v>
      </c>
      <c r="V48" s="383">
        <v>0</v>
      </c>
      <c r="W48" s="383">
        <v>0</v>
      </c>
      <c r="X48" s="383">
        <v>0</v>
      </c>
      <c r="Y48" s="383">
        <v>0</v>
      </c>
      <c r="Z48" s="383">
        <v>0</v>
      </c>
      <c r="AA48" s="383">
        <v>0</v>
      </c>
      <c r="AB48" s="383">
        <v>0</v>
      </c>
      <c r="AC48" s="383">
        <v>0</v>
      </c>
      <c r="AE48" s="39" t="s">
        <v>2416</v>
      </c>
      <c r="AF48" s="383">
        <v>0</v>
      </c>
      <c r="AG48" s="383">
        <v>0</v>
      </c>
      <c r="AH48" s="383">
        <v>0</v>
      </c>
      <c r="AI48" s="383">
        <v>0</v>
      </c>
      <c r="AJ48" s="383">
        <v>0</v>
      </c>
      <c r="AK48" s="383">
        <v>0</v>
      </c>
      <c r="AL48" s="383">
        <v>0</v>
      </c>
      <c r="AM48" s="383">
        <v>0</v>
      </c>
      <c r="AN48" s="383">
        <v>0</v>
      </c>
      <c r="AO48" s="383">
        <v>0</v>
      </c>
      <c r="AP48" s="383"/>
      <c r="AQ48" s="383"/>
      <c r="AR48" s="383">
        <v>0</v>
      </c>
      <c r="AT48" s="35"/>
      <c r="AU48" s="35"/>
      <c r="AV48" s="35"/>
      <c r="AW48" s="35"/>
    </row>
    <row r="49" spans="1:49" hidden="1" outlineLevel="1" x14ac:dyDescent="0.2">
      <c r="A49" s="39" t="s">
        <v>2417</v>
      </c>
      <c r="B49" s="383">
        <v>0</v>
      </c>
      <c r="C49" s="383">
        <v>0</v>
      </c>
      <c r="D49" s="383">
        <v>0</v>
      </c>
      <c r="E49" s="383">
        <v>0</v>
      </c>
      <c r="F49" s="383">
        <v>0</v>
      </c>
      <c r="G49" s="383">
        <v>0</v>
      </c>
      <c r="H49" s="383">
        <v>0</v>
      </c>
      <c r="I49" s="383">
        <v>0</v>
      </c>
      <c r="J49" s="383">
        <v>0</v>
      </c>
      <c r="K49" s="383">
        <v>0</v>
      </c>
      <c r="L49" s="383">
        <v>0</v>
      </c>
      <c r="M49" s="383">
        <v>0</v>
      </c>
      <c r="N49" s="383">
        <v>0</v>
      </c>
      <c r="P49" s="39" t="s">
        <v>2417</v>
      </c>
      <c r="Q49" s="383">
        <v>0</v>
      </c>
      <c r="R49" s="383">
        <v>0</v>
      </c>
      <c r="S49" s="383">
        <v>0</v>
      </c>
      <c r="T49" s="383">
        <v>0</v>
      </c>
      <c r="U49" s="383">
        <v>0</v>
      </c>
      <c r="V49" s="383">
        <v>0</v>
      </c>
      <c r="W49" s="383">
        <v>0</v>
      </c>
      <c r="X49" s="383">
        <v>0</v>
      </c>
      <c r="Y49" s="383">
        <v>0</v>
      </c>
      <c r="Z49" s="383">
        <v>0</v>
      </c>
      <c r="AA49" s="383">
        <v>0</v>
      </c>
      <c r="AB49" s="383">
        <v>0</v>
      </c>
      <c r="AC49" s="383">
        <v>0</v>
      </c>
      <c r="AE49" s="39" t="s">
        <v>2417</v>
      </c>
      <c r="AF49" s="383">
        <v>0</v>
      </c>
      <c r="AG49" s="383">
        <v>0</v>
      </c>
      <c r="AH49" s="383">
        <v>0</v>
      </c>
      <c r="AI49" s="383">
        <v>0</v>
      </c>
      <c r="AJ49" s="383">
        <v>0</v>
      </c>
      <c r="AK49" s="383">
        <v>0</v>
      </c>
      <c r="AL49" s="383">
        <v>0</v>
      </c>
      <c r="AM49" s="383">
        <v>0</v>
      </c>
      <c r="AN49" s="383">
        <v>0</v>
      </c>
      <c r="AO49" s="383">
        <v>0</v>
      </c>
      <c r="AP49" s="383"/>
      <c r="AQ49" s="383"/>
      <c r="AR49" s="383">
        <v>0</v>
      </c>
      <c r="AT49" s="35"/>
      <c r="AU49" s="35"/>
      <c r="AV49" s="35"/>
      <c r="AW49" s="35"/>
    </row>
    <row r="50" spans="1:49" hidden="1" outlineLevel="1" x14ac:dyDescent="0.2">
      <c r="A50" s="39" t="s">
        <v>2418</v>
      </c>
      <c r="B50" s="383">
        <v>0</v>
      </c>
      <c r="C50" s="383">
        <v>0</v>
      </c>
      <c r="D50" s="383">
        <v>0</v>
      </c>
      <c r="E50" s="383">
        <v>0</v>
      </c>
      <c r="F50" s="383">
        <v>0</v>
      </c>
      <c r="G50" s="383">
        <v>0</v>
      </c>
      <c r="H50" s="383">
        <v>0</v>
      </c>
      <c r="I50" s="383">
        <v>0</v>
      </c>
      <c r="J50" s="383">
        <v>0</v>
      </c>
      <c r="K50" s="383">
        <v>0</v>
      </c>
      <c r="L50" s="383">
        <v>0</v>
      </c>
      <c r="M50" s="383">
        <v>0</v>
      </c>
      <c r="N50" s="383">
        <v>0</v>
      </c>
      <c r="P50" s="39" t="s">
        <v>2418</v>
      </c>
      <c r="Q50" s="383">
        <v>0</v>
      </c>
      <c r="R50" s="383">
        <v>0</v>
      </c>
      <c r="S50" s="383">
        <v>0</v>
      </c>
      <c r="T50" s="383">
        <v>0</v>
      </c>
      <c r="U50" s="383">
        <v>0</v>
      </c>
      <c r="V50" s="383">
        <v>0</v>
      </c>
      <c r="W50" s="383">
        <v>0</v>
      </c>
      <c r="X50" s="383">
        <v>0</v>
      </c>
      <c r="Y50" s="383">
        <v>0</v>
      </c>
      <c r="Z50" s="383">
        <v>0</v>
      </c>
      <c r="AA50" s="383">
        <v>0</v>
      </c>
      <c r="AB50" s="383">
        <v>0</v>
      </c>
      <c r="AC50" s="383">
        <v>0</v>
      </c>
      <c r="AE50" s="39" t="s">
        <v>2418</v>
      </c>
      <c r="AF50" s="383">
        <v>0</v>
      </c>
      <c r="AG50" s="383">
        <v>0</v>
      </c>
      <c r="AH50" s="383">
        <v>0</v>
      </c>
      <c r="AI50" s="383">
        <v>0</v>
      </c>
      <c r="AJ50" s="383">
        <v>0</v>
      </c>
      <c r="AK50" s="383">
        <v>0</v>
      </c>
      <c r="AL50" s="383">
        <v>0</v>
      </c>
      <c r="AM50" s="383">
        <v>0</v>
      </c>
      <c r="AN50" s="383">
        <v>0</v>
      </c>
      <c r="AO50" s="383">
        <v>0</v>
      </c>
      <c r="AP50" s="383"/>
      <c r="AQ50" s="383"/>
      <c r="AR50" s="383">
        <v>0</v>
      </c>
      <c r="AT50" s="35"/>
      <c r="AU50" s="35"/>
      <c r="AV50" s="35"/>
      <c r="AW50" s="35"/>
    </row>
    <row r="51" spans="1:49" hidden="1" outlineLevel="1" x14ac:dyDescent="0.2">
      <c r="A51" s="39" t="s">
        <v>2419</v>
      </c>
      <c r="B51" s="383">
        <v>0</v>
      </c>
      <c r="C51" s="383">
        <v>0</v>
      </c>
      <c r="D51" s="383">
        <v>0</v>
      </c>
      <c r="E51" s="383">
        <v>0</v>
      </c>
      <c r="F51" s="383">
        <v>0</v>
      </c>
      <c r="G51" s="383">
        <v>0</v>
      </c>
      <c r="H51" s="383">
        <v>0</v>
      </c>
      <c r="I51" s="383">
        <v>0</v>
      </c>
      <c r="J51" s="383">
        <v>0</v>
      </c>
      <c r="K51" s="383">
        <v>0</v>
      </c>
      <c r="L51" s="383">
        <v>0</v>
      </c>
      <c r="M51" s="383">
        <v>0</v>
      </c>
      <c r="N51" s="383">
        <v>0</v>
      </c>
      <c r="P51" s="39" t="s">
        <v>2419</v>
      </c>
      <c r="Q51" s="383">
        <v>0</v>
      </c>
      <c r="R51" s="383">
        <v>0</v>
      </c>
      <c r="S51" s="383">
        <v>0</v>
      </c>
      <c r="T51" s="383">
        <v>0</v>
      </c>
      <c r="U51" s="383">
        <v>0</v>
      </c>
      <c r="V51" s="383">
        <v>0</v>
      </c>
      <c r="W51" s="383">
        <v>0</v>
      </c>
      <c r="X51" s="383">
        <v>0</v>
      </c>
      <c r="Y51" s="383">
        <v>0</v>
      </c>
      <c r="Z51" s="383">
        <v>0</v>
      </c>
      <c r="AA51" s="383">
        <v>0</v>
      </c>
      <c r="AB51" s="383">
        <v>0</v>
      </c>
      <c r="AC51" s="383">
        <v>0</v>
      </c>
      <c r="AE51" s="39" t="s">
        <v>2419</v>
      </c>
      <c r="AF51" s="383">
        <v>0</v>
      </c>
      <c r="AG51" s="383">
        <v>0</v>
      </c>
      <c r="AH51" s="383">
        <v>0</v>
      </c>
      <c r="AI51" s="383">
        <v>0</v>
      </c>
      <c r="AJ51" s="383">
        <v>0</v>
      </c>
      <c r="AK51" s="383">
        <v>0</v>
      </c>
      <c r="AL51" s="383">
        <v>0</v>
      </c>
      <c r="AM51" s="383">
        <v>0</v>
      </c>
      <c r="AN51" s="383">
        <v>0</v>
      </c>
      <c r="AO51" s="383">
        <v>0</v>
      </c>
      <c r="AP51" s="383"/>
      <c r="AQ51" s="383"/>
      <c r="AR51" s="383">
        <v>0</v>
      </c>
      <c r="AT51" s="35"/>
      <c r="AU51" s="35"/>
      <c r="AV51" s="35"/>
      <c r="AW51" s="35"/>
    </row>
    <row r="52" spans="1:49" hidden="1" outlineLevel="1" x14ac:dyDescent="0.2">
      <c r="A52" s="39" t="s">
        <v>2420</v>
      </c>
      <c r="B52" s="383">
        <v>0</v>
      </c>
      <c r="C52" s="383">
        <v>0</v>
      </c>
      <c r="D52" s="383">
        <v>0</v>
      </c>
      <c r="E52" s="383">
        <v>0</v>
      </c>
      <c r="F52" s="383">
        <v>0</v>
      </c>
      <c r="G52" s="383">
        <v>0</v>
      </c>
      <c r="H52" s="383">
        <v>0</v>
      </c>
      <c r="I52" s="383">
        <v>0</v>
      </c>
      <c r="J52" s="383">
        <v>0</v>
      </c>
      <c r="K52" s="383">
        <v>0</v>
      </c>
      <c r="L52" s="383">
        <v>0</v>
      </c>
      <c r="M52" s="383">
        <v>0</v>
      </c>
      <c r="N52" s="383">
        <v>0</v>
      </c>
      <c r="P52" s="39" t="s">
        <v>2420</v>
      </c>
      <c r="Q52" s="383">
        <v>0</v>
      </c>
      <c r="R52" s="383">
        <v>0</v>
      </c>
      <c r="S52" s="383">
        <v>0</v>
      </c>
      <c r="T52" s="383">
        <v>0</v>
      </c>
      <c r="U52" s="383">
        <v>0</v>
      </c>
      <c r="V52" s="383">
        <v>0</v>
      </c>
      <c r="W52" s="383">
        <v>0</v>
      </c>
      <c r="X52" s="383">
        <v>0</v>
      </c>
      <c r="Y52" s="383">
        <v>0</v>
      </c>
      <c r="Z52" s="383">
        <v>0</v>
      </c>
      <c r="AA52" s="383">
        <v>0</v>
      </c>
      <c r="AB52" s="383">
        <v>0</v>
      </c>
      <c r="AC52" s="383">
        <v>0</v>
      </c>
      <c r="AE52" s="39" t="s">
        <v>2420</v>
      </c>
      <c r="AF52" s="383">
        <v>0</v>
      </c>
      <c r="AG52" s="383">
        <v>0</v>
      </c>
      <c r="AH52" s="383">
        <v>0</v>
      </c>
      <c r="AI52" s="383">
        <v>0</v>
      </c>
      <c r="AJ52" s="383">
        <v>0</v>
      </c>
      <c r="AK52" s="383">
        <v>0</v>
      </c>
      <c r="AL52" s="383">
        <v>0</v>
      </c>
      <c r="AM52" s="383">
        <v>0</v>
      </c>
      <c r="AN52" s="383">
        <v>0</v>
      </c>
      <c r="AO52" s="383">
        <v>0</v>
      </c>
      <c r="AP52" s="383"/>
      <c r="AQ52" s="383"/>
      <c r="AR52" s="383">
        <v>0</v>
      </c>
      <c r="AT52" s="35"/>
      <c r="AU52" s="35"/>
      <c r="AV52" s="35"/>
      <c r="AW52" s="35"/>
    </row>
    <row r="53" spans="1:49" hidden="1" outlineLevel="1" x14ac:dyDescent="0.2">
      <c r="A53" s="39" t="s">
        <v>2421</v>
      </c>
      <c r="B53" s="383">
        <v>0</v>
      </c>
      <c r="C53" s="383">
        <v>0</v>
      </c>
      <c r="D53" s="383">
        <v>0</v>
      </c>
      <c r="E53" s="383">
        <v>0</v>
      </c>
      <c r="F53" s="383">
        <v>0</v>
      </c>
      <c r="G53" s="383">
        <v>0</v>
      </c>
      <c r="H53" s="383">
        <v>0</v>
      </c>
      <c r="I53" s="383">
        <v>0</v>
      </c>
      <c r="J53" s="383">
        <v>0</v>
      </c>
      <c r="K53" s="383">
        <v>0</v>
      </c>
      <c r="L53" s="383">
        <v>0</v>
      </c>
      <c r="M53" s="383">
        <v>0</v>
      </c>
      <c r="N53" s="383">
        <v>0</v>
      </c>
      <c r="P53" s="39" t="s">
        <v>2421</v>
      </c>
      <c r="Q53" s="383">
        <v>0</v>
      </c>
      <c r="R53" s="383">
        <v>0</v>
      </c>
      <c r="S53" s="383">
        <v>0</v>
      </c>
      <c r="T53" s="383">
        <v>0</v>
      </c>
      <c r="U53" s="383">
        <v>0</v>
      </c>
      <c r="V53" s="383">
        <v>0</v>
      </c>
      <c r="W53" s="383">
        <v>0</v>
      </c>
      <c r="X53" s="383">
        <v>0</v>
      </c>
      <c r="Y53" s="383">
        <v>0</v>
      </c>
      <c r="Z53" s="383">
        <v>0</v>
      </c>
      <c r="AA53" s="383">
        <v>0</v>
      </c>
      <c r="AB53" s="383">
        <v>0</v>
      </c>
      <c r="AC53" s="383">
        <v>0</v>
      </c>
      <c r="AE53" s="39" t="s">
        <v>2421</v>
      </c>
      <c r="AF53" s="383">
        <v>0</v>
      </c>
      <c r="AG53" s="383">
        <v>0</v>
      </c>
      <c r="AH53" s="383">
        <v>0</v>
      </c>
      <c r="AI53" s="383">
        <v>0</v>
      </c>
      <c r="AJ53" s="383">
        <v>0</v>
      </c>
      <c r="AK53" s="383">
        <v>0</v>
      </c>
      <c r="AL53" s="383">
        <v>0</v>
      </c>
      <c r="AM53" s="383">
        <v>0</v>
      </c>
      <c r="AN53" s="383">
        <v>0</v>
      </c>
      <c r="AO53" s="383">
        <v>0</v>
      </c>
      <c r="AP53" s="383"/>
      <c r="AQ53" s="383"/>
      <c r="AR53" s="383">
        <v>0</v>
      </c>
      <c r="AT53" s="35"/>
      <c r="AU53" s="35"/>
      <c r="AV53" s="35"/>
      <c r="AW53" s="35"/>
    </row>
    <row r="54" spans="1:49" hidden="1" outlineLevel="1" x14ac:dyDescent="0.2">
      <c r="A54" s="39" t="s">
        <v>2422</v>
      </c>
      <c r="B54" s="383">
        <v>0</v>
      </c>
      <c r="C54" s="383">
        <v>0</v>
      </c>
      <c r="D54" s="383">
        <v>0</v>
      </c>
      <c r="E54" s="383">
        <v>0</v>
      </c>
      <c r="F54" s="383">
        <v>0</v>
      </c>
      <c r="G54" s="383">
        <v>0</v>
      </c>
      <c r="H54" s="383">
        <v>0</v>
      </c>
      <c r="I54" s="383">
        <v>0</v>
      </c>
      <c r="J54" s="383">
        <v>0</v>
      </c>
      <c r="K54" s="383">
        <v>0</v>
      </c>
      <c r="L54" s="383">
        <v>0</v>
      </c>
      <c r="M54" s="383">
        <v>0</v>
      </c>
      <c r="N54" s="383">
        <v>0</v>
      </c>
      <c r="P54" s="39" t="s">
        <v>2422</v>
      </c>
      <c r="Q54" s="383">
        <v>0</v>
      </c>
      <c r="R54" s="383">
        <v>0</v>
      </c>
      <c r="S54" s="383">
        <v>0</v>
      </c>
      <c r="T54" s="383">
        <v>0</v>
      </c>
      <c r="U54" s="383">
        <v>0</v>
      </c>
      <c r="V54" s="383">
        <v>0</v>
      </c>
      <c r="W54" s="383">
        <v>0</v>
      </c>
      <c r="X54" s="383">
        <v>0</v>
      </c>
      <c r="Y54" s="383">
        <v>0</v>
      </c>
      <c r="Z54" s="383">
        <v>0</v>
      </c>
      <c r="AA54" s="383">
        <v>0</v>
      </c>
      <c r="AB54" s="383">
        <v>0</v>
      </c>
      <c r="AC54" s="383">
        <v>0</v>
      </c>
      <c r="AE54" s="39" t="s">
        <v>2422</v>
      </c>
      <c r="AF54" s="383">
        <v>0</v>
      </c>
      <c r="AG54" s="383">
        <v>0</v>
      </c>
      <c r="AH54" s="383">
        <v>0</v>
      </c>
      <c r="AI54" s="383">
        <v>0</v>
      </c>
      <c r="AJ54" s="383">
        <v>0</v>
      </c>
      <c r="AK54" s="383">
        <v>0</v>
      </c>
      <c r="AL54" s="383">
        <v>0</v>
      </c>
      <c r="AM54" s="383">
        <v>0</v>
      </c>
      <c r="AN54" s="383">
        <v>0</v>
      </c>
      <c r="AO54" s="383">
        <v>0</v>
      </c>
      <c r="AP54" s="383"/>
      <c r="AQ54" s="383"/>
      <c r="AR54" s="383">
        <v>0</v>
      </c>
      <c r="AT54" s="35"/>
      <c r="AU54" s="35"/>
      <c r="AV54" s="35"/>
      <c r="AW54" s="35"/>
    </row>
    <row r="55" spans="1:49" hidden="1" outlineLevel="1" x14ac:dyDescent="0.2">
      <c r="A55" s="39" t="s">
        <v>2423</v>
      </c>
      <c r="B55" s="383">
        <v>0</v>
      </c>
      <c r="C55" s="383">
        <v>0</v>
      </c>
      <c r="D55" s="383">
        <v>0</v>
      </c>
      <c r="E55" s="383">
        <v>0</v>
      </c>
      <c r="F55" s="383">
        <v>0</v>
      </c>
      <c r="G55" s="383">
        <v>0</v>
      </c>
      <c r="H55" s="383">
        <v>0</v>
      </c>
      <c r="I55" s="383">
        <v>0</v>
      </c>
      <c r="J55" s="383">
        <v>0</v>
      </c>
      <c r="K55" s="383">
        <v>0</v>
      </c>
      <c r="L55" s="383">
        <v>0</v>
      </c>
      <c r="M55" s="383">
        <v>0</v>
      </c>
      <c r="N55" s="383">
        <v>0</v>
      </c>
      <c r="P55" s="39" t="s">
        <v>2423</v>
      </c>
      <c r="Q55" s="383">
        <v>0</v>
      </c>
      <c r="R55" s="383">
        <v>0</v>
      </c>
      <c r="S55" s="383">
        <v>0</v>
      </c>
      <c r="T55" s="383">
        <v>0</v>
      </c>
      <c r="U55" s="383">
        <v>0</v>
      </c>
      <c r="V55" s="383">
        <v>0</v>
      </c>
      <c r="W55" s="383">
        <v>0</v>
      </c>
      <c r="X55" s="383">
        <v>0</v>
      </c>
      <c r="Y55" s="383">
        <v>0</v>
      </c>
      <c r="Z55" s="383">
        <v>0</v>
      </c>
      <c r="AA55" s="383">
        <v>0</v>
      </c>
      <c r="AB55" s="383">
        <v>0</v>
      </c>
      <c r="AC55" s="383">
        <v>0</v>
      </c>
      <c r="AE55" s="39" t="s">
        <v>2423</v>
      </c>
      <c r="AF55" s="383">
        <v>0</v>
      </c>
      <c r="AG55" s="383">
        <v>0</v>
      </c>
      <c r="AH55" s="383">
        <v>0</v>
      </c>
      <c r="AI55" s="383">
        <v>0</v>
      </c>
      <c r="AJ55" s="383">
        <v>0</v>
      </c>
      <c r="AK55" s="383">
        <v>0</v>
      </c>
      <c r="AL55" s="383">
        <v>0</v>
      </c>
      <c r="AM55" s="383">
        <v>0</v>
      </c>
      <c r="AN55" s="383">
        <v>0</v>
      </c>
      <c r="AO55" s="383">
        <v>0</v>
      </c>
      <c r="AP55" s="383"/>
      <c r="AQ55" s="383"/>
      <c r="AR55" s="383">
        <v>0</v>
      </c>
      <c r="AT55" s="35"/>
      <c r="AU55" s="35"/>
      <c r="AV55" s="35"/>
      <c r="AW55" s="35"/>
    </row>
    <row r="56" spans="1:49" hidden="1" outlineLevel="1" x14ac:dyDescent="0.2">
      <c r="A56" s="39" t="s">
        <v>2424</v>
      </c>
      <c r="B56" s="383">
        <v>0</v>
      </c>
      <c r="C56" s="383">
        <v>0</v>
      </c>
      <c r="D56" s="383">
        <v>0</v>
      </c>
      <c r="E56" s="383">
        <v>0</v>
      </c>
      <c r="F56" s="383">
        <v>0</v>
      </c>
      <c r="G56" s="383">
        <v>0</v>
      </c>
      <c r="H56" s="383">
        <v>0</v>
      </c>
      <c r="I56" s="383">
        <v>0</v>
      </c>
      <c r="J56" s="383">
        <v>0</v>
      </c>
      <c r="K56" s="383">
        <v>0</v>
      </c>
      <c r="L56" s="383">
        <v>0</v>
      </c>
      <c r="M56" s="383">
        <v>0</v>
      </c>
      <c r="N56" s="383">
        <v>0</v>
      </c>
      <c r="P56" s="39" t="s">
        <v>2424</v>
      </c>
      <c r="Q56" s="383">
        <v>0</v>
      </c>
      <c r="R56" s="383">
        <v>0</v>
      </c>
      <c r="S56" s="383">
        <v>0</v>
      </c>
      <c r="T56" s="383">
        <v>0</v>
      </c>
      <c r="U56" s="383">
        <v>0</v>
      </c>
      <c r="V56" s="383">
        <v>0</v>
      </c>
      <c r="W56" s="383">
        <v>0</v>
      </c>
      <c r="X56" s="383">
        <v>0</v>
      </c>
      <c r="Y56" s="383">
        <v>0</v>
      </c>
      <c r="Z56" s="383">
        <v>0</v>
      </c>
      <c r="AA56" s="383">
        <v>0</v>
      </c>
      <c r="AB56" s="383">
        <v>0</v>
      </c>
      <c r="AC56" s="383">
        <v>0</v>
      </c>
      <c r="AE56" s="39" t="s">
        <v>2424</v>
      </c>
      <c r="AF56" s="383">
        <v>0</v>
      </c>
      <c r="AG56" s="383">
        <v>0</v>
      </c>
      <c r="AH56" s="383">
        <v>0</v>
      </c>
      <c r="AI56" s="383">
        <v>0</v>
      </c>
      <c r="AJ56" s="383">
        <v>0</v>
      </c>
      <c r="AK56" s="383">
        <v>0</v>
      </c>
      <c r="AL56" s="383">
        <v>0</v>
      </c>
      <c r="AM56" s="383">
        <v>0</v>
      </c>
      <c r="AN56" s="383">
        <v>0</v>
      </c>
      <c r="AO56" s="383">
        <v>0</v>
      </c>
      <c r="AP56" s="383"/>
      <c r="AQ56" s="383"/>
      <c r="AR56" s="383">
        <v>0</v>
      </c>
      <c r="AT56" s="35"/>
      <c r="AU56" s="35"/>
      <c r="AV56" s="35"/>
      <c r="AW56" s="35"/>
    </row>
    <row r="57" spans="1:49" hidden="1" outlineLevel="1" x14ac:dyDescent="0.2">
      <c r="A57" s="39" t="s">
        <v>2425</v>
      </c>
      <c r="B57" s="383">
        <v>0</v>
      </c>
      <c r="C57" s="383">
        <v>0</v>
      </c>
      <c r="D57" s="383">
        <v>0</v>
      </c>
      <c r="E57" s="383">
        <v>0</v>
      </c>
      <c r="F57" s="383">
        <v>0</v>
      </c>
      <c r="G57" s="383">
        <v>0</v>
      </c>
      <c r="H57" s="383">
        <v>0</v>
      </c>
      <c r="I57" s="383">
        <v>0</v>
      </c>
      <c r="J57" s="383">
        <v>0</v>
      </c>
      <c r="K57" s="383">
        <v>0</v>
      </c>
      <c r="L57" s="383">
        <v>0</v>
      </c>
      <c r="M57" s="383">
        <v>0</v>
      </c>
      <c r="N57" s="383">
        <v>0</v>
      </c>
      <c r="P57" s="39" t="s">
        <v>2425</v>
      </c>
      <c r="Q57" s="383">
        <v>0</v>
      </c>
      <c r="R57" s="383">
        <v>0</v>
      </c>
      <c r="S57" s="383">
        <v>0</v>
      </c>
      <c r="T57" s="383">
        <v>0</v>
      </c>
      <c r="U57" s="383">
        <v>0</v>
      </c>
      <c r="V57" s="383">
        <v>0</v>
      </c>
      <c r="W57" s="383">
        <v>0</v>
      </c>
      <c r="X57" s="383">
        <v>0</v>
      </c>
      <c r="Y57" s="383">
        <v>0</v>
      </c>
      <c r="Z57" s="383">
        <v>0</v>
      </c>
      <c r="AA57" s="383">
        <v>0</v>
      </c>
      <c r="AB57" s="383">
        <v>0</v>
      </c>
      <c r="AC57" s="383">
        <v>0</v>
      </c>
      <c r="AE57" s="39" t="s">
        <v>2425</v>
      </c>
      <c r="AF57" s="383">
        <v>0</v>
      </c>
      <c r="AG57" s="383">
        <v>0</v>
      </c>
      <c r="AH57" s="383">
        <v>0</v>
      </c>
      <c r="AI57" s="383">
        <v>0</v>
      </c>
      <c r="AJ57" s="383">
        <v>0</v>
      </c>
      <c r="AK57" s="383">
        <v>0</v>
      </c>
      <c r="AL57" s="383">
        <v>0</v>
      </c>
      <c r="AM57" s="383">
        <v>0</v>
      </c>
      <c r="AN57" s="383">
        <v>0</v>
      </c>
      <c r="AO57" s="383">
        <v>0</v>
      </c>
      <c r="AP57" s="383"/>
      <c r="AQ57" s="383"/>
      <c r="AR57" s="383">
        <v>0</v>
      </c>
      <c r="AT57" s="35"/>
      <c r="AU57" s="35"/>
      <c r="AV57" s="35"/>
      <c r="AW57" s="35"/>
    </row>
    <row r="58" spans="1:49" hidden="1" outlineLevel="1" x14ac:dyDescent="0.2">
      <c r="A58" s="39" t="s">
        <v>2426</v>
      </c>
      <c r="B58" s="383">
        <v>0</v>
      </c>
      <c r="C58" s="383">
        <v>0</v>
      </c>
      <c r="D58" s="383">
        <v>0</v>
      </c>
      <c r="E58" s="383">
        <v>0</v>
      </c>
      <c r="F58" s="383">
        <v>0</v>
      </c>
      <c r="G58" s="383">
        <v>0</v>
      </c>
      <c r="H58" s="383">
        <v>0</v>
      </c>
      <c r="I58" s="383">
        <v>0</v>
      </c>
      <c r="J58" s="383">
        <v>0</v>
      </c>
      <c r="K58" s="383">
        <v>0</v>
      </c>
      <c r="L58" s="383">
        <v>0</v>
      </c>
      <c r="M58" s="383">
        <v>0</v>
      </c>
      <c r="N58" s="383">
        <v>0</v>
      </c>
      <c r="P58" s="39" t="s">
        <v>2426</v>
      </c>
      <c r="Q58" s="383">
        <v>0</v>
      </c>
      <c r="R58" s="383">
        <v>0</v>
      </c>
      <c r="S58" s="383">
        <v>0</v>
      </c>
      <c r="T58" s="383">
        <v>0</v>
      </c>
      <c r="U58" s="383">
        <v>0</v>
      </c>
      <c r="V58" s="383">
        <v>0</v>
      </c>
      <c r="W58" s="383">
        <v>0</v>
      </c>
      <c r="X58" s="383">
        <v>0</v>
      </c>
      <c r="Y58" s="383">
        <v>0</v>
      </c>
      <c r="Z58" s="383">
        <v>0</v>
      </c>
      <c r="AA58" s="383">
        <v>0</v>
      </c>
      <c r="AB58" s="383">
        <v>0</v>
      </c>
      <c r="AC58" s="383">
        <v>0</v>
      </c>
      <c r="AE58" s="39" t="s">
        <v>2426</v>
      </c>
      <c r="AF58" s="383">
        <v>0</v>
      </c>
      <c r="AG58" s="383">
        <v>0</v>
      </c>
      <c r="AH58" s="383">
        <v>0</v>
      </c>
      <c r="AI58" s="383">
        <v>0</v>
      </c>
      <c r="AJ58" s="383">
        <v>0</v>
      </c>
      <c r="AK58" s="383">
        <v>0</v>
      </c>
      <c r="AL58" s="383">
        <v>0</v>
      </c>
      <c r="AM58" s="383">
        <v>0</v>
      </c>
      <c r="AN58" s="383">
        <v>0</v>
      </c>
      <c r="AO58" s="383">
        <v>0</v>
      </c>
      <c r="AP58" s="383"/>
      <c r="AQ58" s="383"/>
      <c r="AR58" s="383">
        <v>0</v>
      </c>
      <c r="AT58" s="35"/>
      <c r="AU58" s="35"/>
      <c r="AV58" s="35"/>
      <c r="AW58" s="35"/>
    </row>
    <row r="59" spans="1:49" hidden="1" outlineLevel="1" x14ac:dyDescent="0.2">
      <c r="A59" s="39" t="s">
        <v>2427</v>
      </c>
      <c r="B59" s="383">
        <v>0</v>
      </c>
      <c r="C59" s="383">
        <v>0</v>
      </c>
      <c r="D59" s="383">
        <v>0</v>
      </c>
      <c r="E59" s="383">
        <v>0</v>
      </c>
      <c r="F59" s="383">
        <v>0</v>
      </c>
      <c r="G59" s="383">
        <v>0</v>
      </c>
      <c r="H59" s="383">
        <v>0</v>
      </c>
      <c r="I59" s="383">
        <v>0</v>
      </c>
      <c r="J59" s="383">
        <v>0</v>
      </c>
      <c r="K59" s="383">
        <v>0</v>
      </c>
      <c r="L59" s="383">
        <v>0</v>
      </c>
      <c r="M59" s="383">
        <v>0</v>
      </c>
      <c r="N59" s="383">
        <v>0</v>
      </c>
      <c r="P59" s="39" t="s">
        <v>2427</v>
      </c>
      <c r="Q59" s="383">
        <v>0</v>
      </c>
      <c r="R59" s="383">
        <v>0</v>
      </c>
      <c r="S59" s="383">
        <v>0</v>
      </c>
      <c r="T59" s="383">
        <v>0</v>
      </c>
      <c r="U59" s="383">
        <v>0</v>
      </c>
      <c r="V59" s="383">
        <v>0</v>
      </c>
      <c r="W59" s="383">
        <v>0</v>
      </c>
      <c r="X59" s="383">
        <v>0</v>
      </c>
      <c r="Y59" s="383">
        <v>0</v>
      </c>
      <c r="Z59" s="383">
        <v>0</v>
      </c>
      <c r="AA59" s="383">
        <v>0</v>
      </c>
      <c r="AB59" s="383">
        <v>0</v>
      </c>
      <c r="AC59" s="383">
        <v>0</v>
      </c>
      <c r="AE59" s="39" t="s">
        <v>2427</v>
      </c>
      <c r="AF59" s="383">
        <v>0</v>
      </c>
      <c r="AG59" s="383">
        <v>0</v>
      </c>
      <c r="AH59" s="383">
        <v>0</v>
      </c>
      <c r="AI59" s="383">
        <v>0</v>
      </c>
      <c r="AJ59" s="383">
        <v>0</v>
      </c>
      <c r="AK59" s="383">
        <v>0</v>
      </c>
      <c r="AL59" s="383">
        <v>0</v>
      </c>
      <c r="AM59" s="383">
        <v>0</v>
      </c>
      <c r="AN59" s="383">
        <v>0</v>
      </c>
      <c r="AO59" s="383">
        <v>0</v>
      </c>
      <c r="AP59" s="383"/>
      <c r="AQ59" s="383"/>
      <c r="AR59" s="383">
        <v>0</v>
      </c>
      <c r="AT59" s="35"/>
      <c r="AU59" s="35"/>
      <c r="AV59" s="35"/>
      <c r="AW59" s="35"/>
    </row>
    <row r="60" spans="1:49" hidden="1" outlineLevel="1" x14ac:dyDescent="0.2">
      <c r="A60" s="39" t="s">
        <v>2428</v>
      </c>
      <c r="B60" s="383">
        <v>0</v>
      </c>
      <c r="C60" s="383">
        <v>0</v>
      </c>
      <c r="D60" s="383">
        <v>0</v>
      </c>
      <c r="E60" s="383">
        <v>0</v>
      </c>
      <c r="F60" s="383">
        <v>0</v>
      </c>
      <c r="G60" s="383">
        <v>0</v>
      </c>
      <c r="H60" s="383">
        <v>0</v>
      </c>
      <c r="I60" s="383">
        <v>0</v>
      </c>
      <c r="J60" s="383">
        <v>0</v>
      </c>
      <c r="K60" s="383">
        <v>0</v>
      </c>
      <c r="L60" s="383">
        <v>0</v>
      </c>
      <c r="M60" s="383">
        <v>0</v>
      </c>
      <c r="N60" s="383">
        <v>0</v>
      </c>
      <c r="P60" s="39" t="s">
        <v>2428</v>
      </c>
      <c r="Q60" s="383">
        <v>0</v>
      </c>
      <c r="R60" s="383">
        <v>0</v>
      </c>
      <c r="S60" s="383">
        <v>0</v>
      </c>
      <c r="T60" s="383">
        <v>0</v>
      </c>
      <c r="U60" s="383">
        <v>0</v>
      </c>
      <c r="V60" s="383">
        <v>0</v>
      </c>
      <c r="W60" s="383">
        <v>0</v>
      </c>
      <c r="X60" s="383">
        <v>0</v>
      </c>
      <c r="Y60" s="383">
        <v>0</v>
      </c>
      <c r="Z60" s="383">
        <v>0</v>
      </c>
      <c r="AA60" s="383">
        <v>0</v>
      </c>
      <c r="AB60" s="383">
        <v>0</v>
      </c>
      <c r="AC60" s="383">
        <v>0</v>
      </c>
      <c r="AE60" s="39" t="s">
        <v>2428</v>
      </c>
      <c r="AF60" s="383">
        <v>0</v>
      </c>
      <c r="AG60" s="383">
        <v>0</v>
      </c>
      <c r="AH60" s="383">
        <v>0</v>
      </c>
      <c r="AI60" s="383">
        <v>0</v>
      </c>
      <c r="AJ60" s="383">
        <v>0</v>
      </c>
      <c r="AK60" s="383">
        <v>0</v>
      </c>
      <c r="AL60" s="383">
        <v>0</v>
      </c>
      <c r="AM60" s="383">
        <v>0</v>
      </c>
      <c r="AN60" s="383">
        <v>0</v>
      </c>
      <c r="AO60" s="383">
        <v>0</v>
      </c>
      <c r="AP60" s="383"/>
      <c r="AQ60" s="383"/>
      <c r="AR60" s="383">
        <v>0</v>
      </c>
      <c r="AT60" s="35"/>
      <c r="AU60" s="35"/>
      <c r="AV60" s="35"/>
      <c r="AW60" s="35"/>
    </row>
    <row r="61" spans="1:49" hidden="1" outlineLevel="1" x14ac:dyDescent="0.2">
      <c r="A61" s="39" t="s">
        <v>2429</v>
      </c>
      <c r="B61" s="383">
        <v>0</v>
      </c>
      <c r="C61" s="383">
        <v>0</v>
      </c>
      <c r="D61" s="383">
        <v>0</v>
      </c>
      <c r="E61" s="383">
        <v>0</v>
      </c>
      <c r="F61" s="383">
        <v>0</v>
      </c>
      <c r="G61" s="383">
        <v>0</v>
      </c>
      <c r="H61" s="383">
        <v>0</v>
      </c>
      <c r="I61" s="383">
        <v>0</v>
      </c>
      <c r="J61" s="383">
        <v>0</v>
      </c>
      <c r="K61" s="383">
        <v>0</v>
      </c>
      <c r="L61" s="383">
        <v>0</v>
      </c>
      <c r="M61" s="383">
        <v>0</v>
      </c>
      <c r="N61" s="383">
        <v>0</v>
      </c>
      <c r="P61" s="39" t="s">
        <v>2429</v>
      </c>
      <c r="Q61" s="383">
        <v>0</v>
      </c>
      <c r="R61" s="383">
        <v>0</v>
      </c>
      <c r="S61" s="383">
        <v>0</v>
      </c>
      <c r="T61" s="383">
        <v>0</v>
      </c>
      <c r="U61" s="383">
        <v>0</v>
      </c>
      <c r="V61" s="383">
        <v>0</v>
      </c>
      <c r="W61" s="383">
        <v>0</v>
      </c>
      <c r="X61" s="383">
        <v>0</v>
      </c>
      <c r="Y61" s="383">
        <v>0</v>
      </c>
      <c r="Z61" s="383">
        <v>0</v>
      </c>
      <c r="AA61" s="383">
        <v>0</v>
      </c>
      <c r="AB61" s="383">
        <v>0</v>
      </c>
      <c r="AC61" s="383">
        <v>0</v>
      </c>
      <c r="AE61" s="39" t="s">
        <v>2429</v>
      </c>
      <c r="AF61" s="383">
        <v>0</v>
      </c>
      <c r="AG61" s="383">
        <v>0</v>
      </c>
      <c r="AH61" s="383">
        <v>0</v>
      </c>
      <c r="AI61" s="383">
        <v>0</v>
      </c>
      <c r="AJ61" s="383">
        <v>0</v>
      </c>
      <c r="AK61" s="383">
        <v>0</v>
      </c>
      <c r="AL61" s="383">
        <v>0</v>
      </c>
      <c r="AM61" s="383">
        <v>0</v>
      </c>
      <c r="AN61" s="383">
        <v>0</v>
      </c>
      <c r="AO61" s="383">
        <v>0</v>
      </c>
      <c r="AP61" s="383"/>
      <c r="AQ61" s="383"/>
      <c r="AR61" s="383">
        <v>0</v>
      </c>
      <c r="AT61" s="35"/>
      <c r="AU61" s="35"/>
      <c r="AV61" s="35"/>
      <c r="AW61" s="35"/>
    </row>
    <row r="62" spans="1:49" hidden="1" outlineLevel="1" x14ac:dyDescent="0.2">
      <c r="A62" s="39" t="s">
        <v>2430</v>
      </c>
      <c r="B62" s="383">
        <v>0</v>
      </c>
      <c r="C62" s="383">
        <v>0</v>
      </c>
      <c r="D62" s="383">
        <v>0</v>
      </c>
      <c r="E62" s="383">
        <v>0</v>
      </c>
      <c r="F62" s="383">
        <v>0</v>
      </c>
      <c r="G62" s="383">
        <v>0</v>
      </c>
      <c r="H62" s="383">
        <v>0</v>
      </c>
      <c r="I62" s="383">
        <v>0</v>
      </c>
      <c r="J62" s="383">
        <v>0</v>
      </c>
      <c r="K62" s="383">
        <v>0</v>
      </c>
      <c r="L62" s="383">
        <v>0</v>
      </c>
      <c r="M62" s="383">
        <v>0</v>
      </c>
      <c r="N62" s="383">
        <v>0</v>
      </c>
      <c r="P62" s="39" t="s">
        <v>2430</v>
      </c>
      <c r="Q62" s="383">
        <v>0</v>
      </c>
      <c r="R62" s="383">
        <v>0</v>
      </c>
      <c r="S62" s="383">
        <v>0</v>
      </c>
      <c r="T62" s="383">
        <v>0</v>
      </c>
      <c r="U62" s="383">
        <v>0</v>
      </c>
      <c r="V62" s="383">
        <v>0</v>
      </c>
      <c r="W62" s="383">
        <v>0</v>
      </c>
      <c r="X62" s="383">
        <v>0</v>
      </c>
      <c r="Y62" s="383">
        <v>0</v>
      </c>
      <c r="Z62" s="383">
        <v>0</v>
      </c>
      <c r="AA62" s="383">
        <v>0</v>
      </c>
      <c r="AB62" s="383">
        <v>0</v>
      </c>
      <c r="AC62" s="383">
        <v>0</v>
      </c>
      <c r="AE62" s="39" t="s">
        <v>2430</v>
      </c>
      <c r="AF62" s="383">
        <v>0</v>
      </c>
      <c r="AG62" s="383">
        <v>0</v>
      </c>
      <c r="AH62" s="383">
        <v>0</v>
      </c>
      <c r="AI62" s="383">
        <v>0</v>
      </c>
      <c r="AJ62" s="383">
        <v>0</v>
      </c>
      <c r="AK62" s="383">
        <v>0</v>
      </c>
      <c r="AL62" s="383">
        <v>0</v>
      </c>
      <c r="AM62" s="383">
        <v>0</v>
      </c>
      <c r="AN62" s="383">
        <v>0</v>
      </c>
      <c r="AO62" s="383">
        <v>0</v>
      </c>
      <c r="AP62" s="383"/>
      <c r="AQ62" s="383"/>
      <c r="AR62" s="383">
        <v>0</v>
      </c>
      <c r="AT62" s="35"/>
      <c r="AU62" s="35"/>
      <c r="AV62" s="35"/>
      <c r="AW62" s="35"/>
    </row>
    <row r="63" spans="1:49" hidden="1" outlineLevel="1" x14ac:dyDescent="0.2">
      <c r="A63" s="39" t="s">
        <v>2431</v>
      </c>
      <c r="B63" s="383">
        <v>0</v>
      </c>
      <c r="C63" s="383">
        <v>0</v>
      </c>
      <c r="D63" s="383">
        <v>0</v>
      </c>
      <c r="E63" s="383">
        <v>0</v>
      </c>
      <c r="F63" s="383">
        <v>0</v>
      </c>
      <c r="G63" s="383">
        <v>0</v>
      </c>
      <c r="H63" s="383">
        <v>0</v>
      </c>
      <c r="I63" s="383">
        <v>0</v>
      </c>
      <c r="J63" s="383">
        <v>0</v>
      </c>
      <c r="K63" s="383">
        <v>0</v>
      </c>
      <c r="L63" s="383">
        <v>0</v>
      </c>
      <c r="M63" s="383">
        <v>0</v>
      </c>
      <c r="N63" s="383">
        <v>0</v>
      </c>
      <c r="P63" s="39" t="s">
        <v>2431</v>
      </c>
      <c r="Q63" s="383">
        <v>0</v>
      </c>
      <c r="R63" s="383">
        <v>0</v>
      </c>
      <c r="S63" s="383">
        <v>0</v>
      </c>
      <c r="T63" s="383">
        <v>0</v>
      </c>
      <c r="U63" s="383">
        <v>0</v>
      </c>
      <c r="V63" s="383">
        <v>0</v>
      </c>
      <c r="W63" s="383">
        <v>0</v>
      </c>
      <c r="X63" s="383">
        <v>0</v>
      </c>
      <c r="Y63" s="383">
        <v>0</v>
      </c>
      <c r="Z63" s="383">
        <v>0</v>
      </c>
      <c r="AA63" s="383">
        <v>0</v>
      </c>
      <c r="AB63" s="383">
        <v>0</v>
      </c>
      <c r="AC63" s="383">
        <v>0</v>
      </c>
      <c r="AE63" s="39" t="s">
        <v>2431</v>
      </c>
      <c r="AF63" s="383">
        <v>0</v>
      </c>
      <c r="AG63" s="383">
        <v>0</v>
      </c>
      <c r="AH63" s="383">
        <v>0</v>
      </c>
      <c r="AI63" s="383">
        <v>0</v>
      </c>
      <c r="AJ63" s="383">
        <v>0</v>
      </c>
      <c r="AK63" s="383">
        <v>0</v>
      </c>
      <c r="AL63" s="383">
        <v>0</v>
      </c>
      <c r="AM63" s="383">
        <v>0</v>
      </c>
      <c r="AN63" s="383">
        <v>0</v>
      </c>
      <c r="AO63" s="383">
        <v>0</v>
      </c>
      <c r="AP63" s="383"/>
      <c r="AQ63" s="383"/>
      <c r="AR63" s="383">
        <v>0</v>
      </c>
      <c r="AT63" s="35"/>
      <c r="AU63" s="35"/>
      <c r="AV63" s="35"/>
      <c r="AW63" s="35"/>
    </row>
    <row r="64" spans="1:49" hidden="1" outlineLevel="1" x14ac:dyDescent="0.2">
      <c r="A64" s="39" t="s">
        <v>2432</v>
      </c>
      <c r="B64" s="383">
        <v>0</v>
      </c>
      <c r="C64" s="383">
        <v>0</v>
      </c>
      <c r="D64" s="383">
        <v>0</v>
      </c>
      <c r="E64" s="383">
        <v>0</v>
      </c>
      <c r="F64" s="383">
        <v>0</v>
      </c>
      <c r="G64" s="383">
        <v>0</v>
      </c>
      <c r="H64" s="383">
        <v>0</v>
      </c>
      <c r="I64" s="383">
        <v>0</v>
      </c>
      <c r="J64" s="383">
        <v>0</v>
      </c>
      <c r="K64" s="383">
        <v>0</v>
      </c>
      <c r="L64" s="383">
        <v>0</v>
      </c>
      <c r="M64" s="383">
        <v>0</v>
      </c>
      <c r="N64" s="383">
        <v>0</v>
      </c>
      <c r="P64" s="39" t="s">
        <v>2432</v>
      </c>
      <c r="Q64" s="383">
        <v>0</v>
      </c>
      <c r="R64" s="383">
        <v>0</v>
      </c>
      <c r="S64" s="383">
        <v>0</v>
      </c>
      <c r="T64" s="383">
        <v>0</v>
      </c>
      <c r="U64" s="383">
        <v>0</v>
      </c>
      <c r="V64" s="383">
        <v>0</v>
      </c>
      <c r="W64" s="383">
        <v>0</v>
      </c>
      <c r="X64" s="383">
        <v>0</v>
      </c>
      <c r="Y64" s="383">
        <v>0</v>
      </c>
      <c r="Z64" s="383">
        <v>0</v>
      </c>
      <c r="AA64" s="383">
        <v>0</v>
      </c>
      <c r="AB64" s="383">
        <v>0</v>
      </c>
      <c r="AC64" s="383">
        <v>0</v>
      </c>
      <c r="AE64" s="39" t="s">
        <v>2432</v>
      </c>
      <c r="AF64" s="383">
        <v>0</v>
      </c>
      <c r="AG64" s="383">
        <v>0</v>
      </c>
      <c r="AH64" s="383">
        <v>0</v>
      </c>
      <c r="AI64" s="383">
        <v>0</v>
      </c>
      <c r="AJ64" s="383">
        <v>0</v>
      </c>
      <c r="AK64" s="383">
        <v>0</v>
      </c>
      <c r="AL64" s="383">
        <v>0</v>
      </c>
      <c r="AM64" s="383">
        <v>0</v>
      </c>
      <c r="AN64" s="383">
        <v>0</v>
      </c>
      <c r="AO64" s="383">
        <v>0</v>
      </c>
      <c r="AP64" s="383"/>
      <c r="AQ64" s="383"/>
      <c r="AR64" s="383">
        <v>0</v>
      </c>
      <c r="AT64" s="35"/>
      <c r="AU64" s="35"/>
      <c r="AV64" s="35"/>
      <c r="AW64" s="35"/>
    </row>
    <row r="65" spans="1:49" hidden="1" outlineLevel="1" x14ac:dyDescent="0.2">
      <c r="A65" s="39" t="s">
        <v>2433</v>
      </c>
      <c r="B65" s="383">
        <v>0</v>
      </c>
      <c r="C65" s="383">
        <v>0</v>
      </c>
      <c r="D65" s="383">
        <v>0</v>
      </c>
      <c r="E65" s="383">
        <v>0</v>
      </c>
      <c r="F65" s="383">
        <v>0</v>
      </c>
      <c r="G65" s="383">
        <v>0</v>
      </c>
      <c r="H65" s="383">
        <v>0</v>
      </c>
      <c r="I65" s="383">
        <v>0</v>
      </c>
      <c r="J65" s="383">
        <v>0</v>
      </c>
      <c r="K65" s="383">
        <v>0</v>
      </c>
      <c r="L65" s="383">
        <v>0</v>
      </c>
      <c r="M65" s="383">
        <v>0</v>
      </c>
      <c r="N65" s="383">
        <v>0</v>
      </c>
      <c r="P65" s="39" t="s">
        <v>2433</v>
      </c>
      <c r="Q65" s="383">
        <v>0</v>
      </c>
      <c r="R65" s="383">
        <v>0</v>
      </c>
      <c r="S65" s="383">
        <v>0</v>
      </c>
      <c r="T65" s="383">
        <v>0</v>
      </c>
      <c r="U65" s="383">
        <v>0</v>
      </c>
      <c r="V65" s="383">
        <v>0</v>
      </c>
      <c r="W65" s="383">
        <v>0</v>
      </c>
      <c r="X65" s="383">
        <v>0</v>
      </c>
      <c r="Y65" s="383">
        <v>0</v>
      </c>
      <c r="Z65" s="383">
        <v>0</v>
      </c>
      <c r="AA65" s="383">
        <v>0</v>
      </c>
      <c r="AB65" s="383">
        <v>0</v>
      </c>
      <c r="AC65" s="383">
        <v>0</v>
      </c>
      <c r="AE65" s="39" t="s">
        <v>2433</v>
      </c>
      <c r="AF65" s="383">
        <v>0</v>
      </c>
      <c r="AG65" s="383">
        <v>0</v>
      </c>
      <c r="AH65" s="383">
        <v>0</v>
      </c>
      <c r="AI65" s="383">
        <v>0</v>
      </c>
      <c r="AJ65" s="383">
        <v>0</v>
      </c>
      <c r="AK65" s="383">
        <v>0</v>
      </c>
      <c r="AL65" s="383">
        <v>0</v>
      </c>
      <c r="AM65" s="383">
        <v>0</v>
      </c>
      <c r="AN65" s="383">
        <v>0</v>
      </c>
      <c r="AO65" s="383">
        <v>0</v>
      </c>
      <c r="AP65" s="383"/>
      <c r="AQ65" s="383"/>
      <c r="AR65" s="383">
        <v>0</v>
      </c>
      <c r="AT65" s="35"/>
      <c r="AU65" s="35"/>
      <c r="AV65" s="35"/>
      <c r="AW65" s="35"/>
    </row>
    <row r="66" spans="1:49" hidden="1" outlineLevel="1" x14ac:dyDescent="0.2">
      <c r="A66" s="39" t="s">
        <v>2434</v>
      </c>
      <c r="B66" s="383">
        <v>0</v>
      </c>
      <c r="C66" s="383">
        <v>0</v>
      </c>
      <c r="D66" s="383">
        <v>0</v>
      </c>
      <c r="E66" s="383">
        <v>0</v>
      </c>
      <c r="F66" s="383">
        <v>0</v>
      </c>
      <c r="G66" s="383">
        <v>0</v>
      </c>
      <c r="H66" s="383">
        <v>0</v>
      </c>
      <c r="I66" s="383">
        <v>0</v>
      </c>
      <c r="J66" s="383">
        <v>0</v>
      </c>
      <c r="K66" s="383">
        <v>0</v>
      </c>
      <c r="L66" s="383">
        <v>0</v>
      </c>
      <c r="M66" s="383">
        <v>0</v>
      </c>
      <c r="N66" s="383">
        <v>0</v>
      </c>
      <c r="P66" s="39" t="s">
        <v>2434</v>
      </c>
      <c r="Q66" s="383">
        <v>0</v>
      </c>
      <c r="R66" s="383">
        <v>0</v>
      </c>
      <c r="S66" s="383">
        <v>0</v>
      </c>
      <c r="T66" s="383">
        <v>0</v>
      </c>
      <c r="U66" s="383">
        <v>0</v>
      </c>
      <c r="V66" s="383">
        <v>0</v>
      </c>
      <c r="W66" s="383">
        <v>0</v>
      </c>
      <c r="X66" s="383">
        <v>0</v>
      </c>
      <c r="Y66" s="383">
        <v>0</v>
      </c>
      <c r="Z66" s="383">
        <v>0</v>
      </c>
      <c r="AA66" s="383">
        <v>0</v>
      </c>
      <c r="AB66" s="383">
        <v>0</v>
      </c>
      <c r="AC66" s="383">
        <v>0</v>
      </c>
      <c r="AE66" s="39" t="s">
        <v>2434</v>
      </c>
      <c r="AF66" s="383">
        <v>0</v>
      </c>
      <c r="AG66" s="383">
        <v>0</v>
      </c>
      <c r="AH66" s="383">
        <v>0</v>
      </c>
      <c r="AI66" s="383">
        <v>0</v>
      </c>
      <c r="AJ66" s="383">
        <v>0</v>
      </c>
      <c r="AK66" s="383">
        <v>0</v>
      </c>
      <c r="AL66" s="383">
        <v>0</v>
      </c>
      <c r="AM66" s="383">
        <v>0</v>
      </c>
      <c r="AN66" s="383">
        <v>0</v>
      </c>
      <c r="AO66" s="383">
        <v>0</v>
      </c>
      <c r="AP66" s="383"/>
      <c r="AQ66" s="383"/>
      <c r="AR66" s="383">
        <v>0</v>
      </c>
      <c r="AT66" s="35"/>
      <c r="AU66" s="35"/>
      <c r="AV66" s="35"/>
      <c r="AW66" s="35"/>
    </row>
    <row r="67" spans="1:49" hidden="1" outlineLevel="1" x14ac:dyDescent="0.2">
      <c r="A67" s="39" t="s">
        <v>2435</v>
      </c>
      <c r="B67" s="383">
        <v>0</v>
      </c>
      <c r="C67" s="383">
        <v>0</v>
      </c>
      <c r="D67" s="383">
        <v>0</v>
      </c>
      <c r="E67" s="383">
        <v>0</v>
      </c>
      <c r="F67" s="383">
        <v>0</v>
      </c>
      <c r="G67" s="383">
        <v>0</v>
      </c>
      <c r="H67" s="383">
        <v>0</v>
      </c>
      <c r="I67" s="383">
        <v>0</v>
      </c>
      <c r="J67" s="383">
        <v>0</v>
      </c>
      <c r="K67" s="383">
        <v>0</v>
      </c>
      <c r="L67" s="383">
        <v>0</v>
      </c>
      <c r="M67" s="383">
        <v>0</v>
      </c>
      <c r="N67" s="383">
        <v>0</v>
      </c>
      <c r="P67" s="39" t="s">
        <v>2435</v>
      </c>
      <c r="Q67" s="383">
        <v>0</v>
      </c>
      <c r="R67" s="383">
        <v>0</v>
      </c>
      <c r="S67" s="383">
        <v>0</v>
      </c>
      <c r="T67" s="383">
        <v>0</v>
      </c>
      <c r="U67" s="383">
        <v>0</v>
      </c>
      <c r="V67" s="383">
        <v>0</v>
      </c>
      <c r="W67" s="383">
        <v>0</v>
      </c>
      <c r="X67" s="383">
        <v>0</v>
      </c>
      <c r="Y67" s="383">
        <v>0</v>
      </c>
      <c r="Z67" s="383">
        <v>0</v>
      </c>
      <c r="AA67" s="383">
        <v>0</v>
      </c>
      <c r="AB67" s="383">
        <v>0</v>
      </c>
      <c r="AC67" s="383">
        <v>0</v>
      </c>
      <c r="AE67" s="39" t="s">
        <v>2435</v>
      </c>
      <c r="AF67" s="383">
        <v>0</v>
      </c>
      <c r="AG67" s="383">
        <v>0</v>
      </c>
      <c r="AH67" s="383">
        <v>0</v>
      </c>
      <c r="AI67" s="383">
        <v>0</v>
      </c>
      <c r="AJ67" s="383">
        <v>0</v>
      </c>
      <c r="AK67" s="383">
        <v>0</v>
      </c>
      <c r="AL67" s="383">
        <v>0</v>
      </c>
      <c r="AM67" s="383">
        <v>0</v>
      </c>
      <c r="AN67" s="383">
        <v>0</v>
      </c>
      <c r="AO67" s="383">
        <v>0</v>
      </c>
      <c r="AP67" s="383"/>
      <c r="AQ67" s="383"/>
      <c r="AR67" s="383">
        <v>0</v>
      </c>
      <c r="AT67" s="35"/>
      <c r="AU67" s="35"/>
      <c r="AV67" s="35"/>
      <c r="AW67" s="35"/>
    </row>
    <row r="68" spans="1:49" hidden="1" outlineLevel="1" x14ac:dyDescent="0.2">
      <c r="A68" s="39" t="s">
        <v>2436</v>
      </c>
      <c r="B68" s="383">
        <v>0</v>
      </c>
      <c r="C68" s="383">
        <v>0</v>
      </c>
      <c r="D68" s="383">
        <v>0</v>
      </c>
      <c r="E68" s="383">
        <v>0</v>
      </c>
      <c r="F68" s="383">
        <v>0</v>
      </c>
      <c r="G68" s="383">
        <v>0</v>
      </c>
      <c r="H68" s="383">
        <v>0</v>
      </c>
      <c r="I68" s="383">
        <v>0</v>
      </c>
      <c r="J68" s="383">
        <v>0</v>
      </c>
      <c r="K68" s="383">
        <v>0</v>
      </c>
      <c r="L68" s="383">
        <v>0</v>
      </c>
      <c r="M68" s="383">
        <v>0</v>
      </c>
      <c r="N68" s="383">
        <v>0</v>
      </c>
      <c r="P68" s="39" t="s">
        <v>2436</v>
      </c>
      <c r="Q68" s="383">
        <v>0</v>
      </c>
      <c r="R68" s="383">
        <v>0</v>
      </c>
      <c r="S68" s="383">
        <v>0</v>
      </c>
      <c r="T68" s="383">
        <v>0</v>
      </c>
      <c r="U68" s="383">
        <v>0</v>
      </c>
      <c r="V68" s="383">
        <v>0</v>
      </c>
      <c r="W68" s="383">
        <v>0</v>
      </c>
      <c r="X68" s="383">
        <v>0</v>
      </c>
      <c r="Y68" s="383">
        <v>0</v>
      </c>
      <c r="Z68" s="383">
        <v>0</v>
      </c>
      <c r="AA68" s="383">
        <v>0</v>
      </c>
      <c r="AB68" s="383">
        <v>0</v>
      </c>
      <c r="AC68" s="383">
        <v>0</v>
      </c>
      <c r="AE68" s="39" t="s">
        <v>2436</v>
      </c>
      <c r="AF68" s="383">
        <v>0</v>
      </c>
      <c r="AG68" s="383">
        <v>0</v>
      </c>
      <c r="AH68" s="383">
        <v>0</v>
      </c>
      <c r="AI68" s="383">
        <v>0</v>
      </c>
      <c r="AJ68" s="383">
        <v>0</v>
      </c>
      <c r="AK68" s="383">
        <v>0</v>
      </c>
      <c r="AL68" s="383">
        <v>0</v>
      </c>
      <c r="AM68" s="383">
        <v>0</v>
      </c>
      <c r="AN68" s="383">
        <v>0</v>
      </c>
      <c r="AO68" s="383">
        <v>0</v>
      </c>
      <c r="AP68" s="383"/>
      <c r="AQ68" s="383"/>
      <c r="AR68" s="383">
        <v>0</v>
      </c>
      <c r="AT68" s="35"/>
      <c r="AU68" s="35"/>
      <c r="AV68" s="35"/>
      <c r="AW68" s="35"/>
    </row>
    <row r="69" spans="1:49" hidden="1" outlineLevel="1" x14ac:dyDescent="0.2">
      <c r="A69" s="39" t="s">
        <v>2437</v>
      </c>
      <c r="B69" s="383">
        <v>0</v>
      </c>
      <c r="C69" s="383">
        <v>0</v>
      </c>
      <c r="D69" s="383">
        <v>0</v>
      </c>
      <c r="E69" s="383">
        <v>0</v>
      </c>
      <c r="F69" s="383">
        <v>0</v>
      </c>
      <c r="G69" s="383">
        <v>0</v>
      </c>
      <c r="H69" s="383">
        <v>0</v>
      </c>
      <c r="I69" s="383">
        <v>0</v>
      </c>
      <c r="J69" s="383">
        <v>0</v>
      </c>
      <c r="K69" s="383">
        <v>0</v>
      </c>
      <c r="L69" s="383">
        <v>0</v>
      </c>
      <c r="M69" s="383">
        <v>0</v>
      </c>
      <c r="N69" s="383">
        <v>0</v>
      </c>
      <c r="P69" s="39" t="s">
        <v>2437</v>
      </c>
      <c r="Q69" s="383">
        <v>0</v>
      </c>
      <c r="R69" s="383">
        <v>0</v>
      </c>
      <c r="S69" s="383">
        <v>0</v>
      </c>
      <c r="T69" s="383">
        <v>0</v>
      </c>
      <c r="U69" s="383">
        <v>0</v>
      </c>
      <c r="V69" s="383">
        <v>0</v>
      </c>
      <c r="W69" s="383">
        <v>0</v>
      </c>
      <c r="X69" s="383">
        <v>0</v>
      </c>
      <c r="Y69" s="383">
        <v>0</v>
      </c>
      <c r="Z69" s="383">
        <v>0</v>
      </c>
      <c r="AA69" s="383">
        <v>0</v>
      </c>
      <c r="AB69" s="383">
        <v>0</v>
      </c>
      <c r="AC69" s="383">
        <v>0</v>
      </c>
      <c r="AE69" s="39" t="s">
        <v>2437</v>
      </c>
      <c r="AF69" s="383">
        <v>0</v>
      </c>
      <c r="AG69" s="383">
        <v>0</v>
      </c>
      <c r="AH69" s="383">
        <v>0</v>
      </c>
      <c r="AI69" s="383">
        <v>0</v>
      </c>
      <c r="AJ69" s="383">
        <v>0</v>
      </c>
      <c r="AK69" s="383">
        <v>0</v>
      </c>
      <c r="AL69" s="383">
        <v>0</v>
      </c>
      <c r="AM69" s="383">
        <v>0</v>
      </c>
      <c r="AN69" s="383">
        <v>0</v>
      </c>
      <c r="AO69" s="383">
        <v>0</v>
      </c>
      <c r="AP69" s="383"/>
      <c r="AQ69" s="383"/>
      <c r="AR69" s="383">
        <v>0</v>
      </c>
      <c r="AT69" s="35"/>
      <c r="AU69" s="35"/>
      <c r="AV69" s="35"/>
      <c r="AW69" s="35"/>
    </row>
    <row r="70" spans="1:49" hidden="1" outlineLevel="1" x14ac:dyDescent="0.2">
      <c r="A70" s="39" t="s">
        <v>2438</v>
      </c>
      <c r="B70" s="383">
        <v>0</v>
      </c>
      <c r="C70" s="383">
        <v>0</v>
      </c>
      <c r="D70" s="383">
        <v>0</v>
      </c>
      <c r="E70" s="383">
        <v>0</v>
      </c>
      <c r="F70" s="383">
        <v>0</v>
      </c>
      <c r="G70" s="383">
        <v>0</v>
      </c>
      <c r="H70" s="383">
        <v>0</v>
      </c>
      <c r="I70" s="383">
        <v>0</v>
      </c>
      <c r="J70" s="383">
        <v>0</v>
      </c>
      <c r="K70" s="383">
        <v>0</v>
      </c>
      <c r="L70" s="383">
        <v>0</v>
      </c>
      <c r="M70" s="383">
        <v>0</v>
      </c>
      <c r="N70" s="383">
        <v>0</v>
      </c>
      <c r="P70" s="39" t="s">
        <v>2438</v>
      </c>
      <c r="Q70" s="383">
        <v>0</v>
      </c>
      <c r="R70" s="383">
        <v>0</v>
      </c>
      <c r="S70" s="383">
        <v>0</v>
      </c>
      <c r="T70" s="383">
        <v>0</v>
      </c>
      <c r="U70" s="383">
        <v>0</v>
      </c>
      <c r="V70" s="383">
        <v>0</v>
      </c>
      <c r="W70" s="383">
        <v>0</v>
      </c>
      <c r="X70" s="383">
        <v>0</v>
      </c>
      <c r="Y70" s="383">
        <v>0</v>
      </c>
      <c r="Z70" s="383">
        <v>0</v>
      </c>
      <c r="AA70" s="383">
        <v>0</v>
      </c>
      <c r="AB70" s="383">
        <v>0</v>
      </c>
      <c r="AC70" s="383">
        <v>0</v>
      </c>
      <c r="AE70" s="39" t="s">
        <v>2438</v>
      </c>
      <c r="AF70" s="383">
        <v>0</v>
      </c>
      <c r="AG70" s="383">
        <v>0</v>
      </c>
      <c r="AH70" s="383">
        <v>0</v>
      </c>
      <c r="AI70" s="383">
        <v>0</v>
      </c>
      <c r="AJ70" s="383">
        <v>0</v>
      </c>
      <c r="AK70" s="383">
        <v>0</v>
      </c>
      <c r="AL70" s="383">
        <v>0</v>
      </c>
      <c r="AM70" s="383">
        <v>0</v>
      </c>
      <c r="AN70" s="383">
        <v>0</v>
      </c>
      <c r="AO70" s="383">
        <v>0</v>
      </c>
      <c r="AP70" s="383"/>
      <c r="AQ70" s="383"/>
      <c r="AR70" s="383">
        <v>0</v>
      </c>
      <c r="AT70" s="35"/>
      <c r="AU70" s="35"/>
      <c r="AV70" s="35"/>
      <c r="AW70" s="35"/>
    </row>
    <row r="71" spans="1:49" hidden="1" outlineLevel="1" x14ac:dyDescent="0.2">
      <c r="A71" s="39" t="s">
        <v>2439</v>
      </c>
      <c r="B71" s="383">
        <v>0</v>
      </c>
      <c r="C71" s="383">
        <v>0</v>
      </c>
      <c r="D71" s="383">
        <v>0</v>
      </c>
      <c r="E71" s="383">
        <v>0</v>
      </c>
      <c r="F71" s="383">
        <v>0</v>
      </c>
      <c r="G71" s="383">
        <v>0</v>
      </c>
      <c r="H71" s="383">
        <v>0</v>
      </c>
      <c r="I71" s="383">
        <v>0</v>
      </c>
      <c r="J71" s="383">
        <v>0</v>
      </c>
      <c r="K71" s="383">
        <v>0</v>
      </c>
      <c r="L71" s="383">
        <v>0</v>
      </c>
      <c r="M71" s="383">
        <v>0</v>
      </c>
      <c r="N71" s="383">
        <v>0</v>
      </c>
      <c r="P71" s="39" t="s">
        <v>2439</v>
      </c>
      <c r="Q71" s="383">
        <v>0</v>
      </c>
      <c r="R71" s="383">
        <v>0</v>
      </c>
      <c r="S71" s="383">
        <v>0</v>
      </c>
      <c r="T71" s="383">
        <v>0</v>
      </c>
      <c r="U71" s="383">
        <v>0</v>
      </c>
      <c r="V71" s="383">
        <v>0</v>
      </c>
      <c r="W71" s="383">
        <v>0</v>
      </c>
      <c r="X71" s="383">
        <v>0</v>
      </c>
      <c r="Y71" s="383">
        <v>0</v>
      </c>
      <c r="Z71" s="383">
        <v>0</v>
      </c>
      <c r="AA71" s="383">
        <v>0</v>
      </c>
      <c r="AB71" s="383">
        <v>0</v>
      </c>
      <c r="AC71" s="383">
        <v>0</v>
      </c>
      <c r="AE71" s="39" t="s">
        <v>2439</v>
      </c>
      <c r="AF71" s="383">
        <v>0</v>
      </c>
      <c r="AG71" s="383">
        <v>0</v>
      </c>
      <c r="AH71" s="383">
        <v>0</v>
      </c>
      <c r="AI71" s="383">
        <v>0</v>
      </c>
      <c r="AJ71" s="383">
        <v>0</v>
      </c>
      <c r="AK71" s="383">
        <v>0</v>
      </c>
      <c r="AL71" s="383">
        <v>0</v>
      </c>
      <c r="AM71" s="383">
        <v>0</v>
      </c>
      <c r="AN71" s="383">
        <v>0</v>
      </c>
      <c r="AO71" s="383">
        <v>0</v>
      </c>
      <c r="AP71" s="383"/>
      <c r="AQ71" s="383"/>
      <c r="AR71" s="383">
        <v>0</v>
      </c>
      <c r="AT71" s="35"/>
      <c r="AU71" s="35"/>
      <c r="AV71" s="35"/>
      <c r="AW71" s="35"/>
    </row>
    <row r="72" spans="1:49" hidden="1" outlineLevel="1" x14ac:dyDescent="0.2">
      <c r="A72" s="39" t="s">
        <v>2440</v>
      </c>
      <c r="B72" s="383">
        <v>0</v>
      </c>
      <c r="C72" s="383">
        <v>0</v>
      </c>
      <c r="D72" s="383">
        <v>0</v>
      </c>
      <c r="E72" s="383">
        <v>0</v>
      </c>
      <c r="F72" s="383">
        <v>0</v>
      </c>
      <c r="G72" s="383">
        <v>0</v>
      </c>
      <c r="H72" s="383">
        <v>0</v>
      </c>
      <c r="I72" s="383">
        <v>0</v>
      </c>
      <c r="J72" s="383">
        <v>0</v>
      </c>
      <c r="K72" s="383">
        <v>0</v>
      </c>
      <c r="L72" s="383">
        <v>0</v>
      </c>
      <c r="M72" s="383">
        <v>0</v>
      </c>
      <c r="N72" s="383">
        <v>0</v>
      </c>
      <c r="P72" s="39" t="s">
        <v>2440</v>
      </c>
      <c r="Q72" s="383">
        <v>0</v>
      </c>
      <c r="R72" s="383">
        <v>0</v>
      </c>
      <c r="S72" s="383">
        <v>0</v>
      </c>
      <c r="T72" s="383">
        <v>0</v>
      </c>
      <c r="U72" s="383">
        <v>0</v>
      </c>
      <c r="V72" s="383">
        <v>0</v>
      </c>
      <c r="W72" s="383">
        <v>0</v>
      </c>
      <c r="X72" s="383">
        <v>0</v>
      </c>
      <c r="Y72" s="383">
        <v>0</v>
      </c>
      <c r="Z72" s="383">
        <v>0</v>
      </c>
      <c r="AA72" s="383">
        <v>0</v>
      </c>
      <c r="AB72" s="383">
        <v>0</v>
      </c>
      <c r="AC72" s="383">
        <v>0</v>
      </c>
      <c r="AE72" s="39" t="s">
        <v>2440</v>
      </c>
      <c r="AF72" s="383">
        <v>0</v>
      </c>
      <c r="AG72" s="383">
        <v>0</v>
      </c>
      <c r="AH72" s="383">
        <v>0</v>
      </c>
      <c r="AI72" s="383">
        <v>0</v>
      </c>
      <c r="AJ72" s="383">
        <v>0</v>
      </c>
      <c r="AK72" s="383">
        <v>0</v>
      </c>
      <c r="AL72" s="383">
        <v>0</v>
      </c>
      <c r="AM72" s="383">
        <v>0</v>
      </c>
      <c r="AN72" s="383">
        <v>0</v>
      </c>
      <c r="AO72" s="383">
        <v>0</v>
      </c>
      <c r="AP72" s="383"/>
      <c r="AQ72" s="383"/>
      <c r="AR72" s="383">
        <v>0</v>
      </c>
      <c r="AT72" s="35"/>
      <c r="AU72" s="35"/>
      <c r="AV72" s="35"/>
      <c r="AW72" s="35"/>
    </row>
    <row r="73" spans="1:49" s="4" customFormat="1" ht="19.5" customHeight="1" collapsed="1" x14ac:dyDescent="0.2">
      <c r="A73" s="291" t="s">
        <v>754</v>
      </c>
      <c r="B73" s="35">
        <f>AVERAGE(B5:B8)</f>
        <v>100.37334837588872</v>
      </c>
      <c r="C73" s="35">
        <f t="shared" ref="C73:N73" si="0">AVERAGE(C5:C8)</f>
        <v>100.78808649921685</v>
      </c>
      <c r="D73" s="35">
        <f t="shared" si="0"/>
        <v>99.848636354488292</v>
      </c>
      <c r="E73" s="35">
        <f t="shared" si="0"/>
        <v>95.871534488336764</v>
      </c>
      <c r="F73" s="35">
        <f t="shared" si="0"/>
        <v>100.57420534413947</v>
      </c>
      <c r="G73" s="35">
        <f t="shared" si="0"/>
        <v>101.1512409669118</v>
      </c>
      <c r="H73" s="35">
        <f t="shared" si="0"/>
        <v>100</v>
      </c>
      <c r="I73" s="35">
        <f t="shared" si="0"/>
        <v>101.88736858628236</v>
      </c>
      <c r="J73" s="35">
        <f t="shared" si="0"/>
        <v>100.00634059913185</v>
      </c>
      <c r="K73" s="35">
        <f t="shared" si="0"/>
        <v>100.98088791873803</v>
      </c>
      <c r="L73" s="35">
        <f t="shared" si="0"/>
        <v>100</v>
      </c>
      <c r="M73" s="35">
        <f t="shared" si="0"/>
        <v>99.244159162363459</v>
      </c>
      <c r="N73" s="35">
        <f t="shared" si="0"/>
        <v>98.958681119274814</v>
      </c>
      <c r="P73" s="291" t="s">
        <v>754</v>
      </c>
      <c r="Q73" s="35">
        <f t="shared" ref="Q73:AC73" si="1">AVERAGE(Q5:Q8)</f>
        <v>99.678433082854667</v>
      </c>
      <c r="R73" s="35">
        <f t="shared" si="1"/>
        <v>100.66913951346986</v>
      </c>
      <c r="S73" s="35">
        <f t="shared" si="1"/>
        <v>95.787758852058374</v>
      </c>
      <c r="T73" s="35">
        <f t="shared" si="1"/>
        <v>100</v>
      </c>
      <c r="U73" s="35">
        <f t="shared" si="1"/>
        <v>100.67058406057595</v>
      </c>
      <c r="V73" s="35">
        <f t="shared" si="1"/>
        <v>100</v>
      </c>
      <c r="W73" s="35">
        <f t="shared" si="1"/>
        <v>100.00000000000001</v>
      </c>
      <c r="X73" s="35">
        <f t="shared" si="1"/>
        <v>95.198740597317254</v>
      </c>
      <c r="Y73" s="35">
        <f t="shared" si="1"/>
        <v>99.999999999999986</v>
      </c>
      <c r="Z73" s="35">
        <f t="shared" si="1"/>
        <v>100</v>
      </c>
      <c r="AA73" s="35">
        <f t="shared" si="1"/>
        <v>100</v>
      </c>
      <c r="AB73" s="35">
        <f t="shared" si="1"/>
        <v>99.244159162363459</v>
      </c>
      <c r="AC73" s="35">
        <f t="shared" si="1"/>
        <v>98.290551214729902</v>
      </c>
      <c r="AE73" s="291" t="s">
        <v>754</v>
      </c>
      <c r="AF73" s="35">
        <f t="shared" ref="AF73:AR73" si="2">AVERAGE(AF5:AF8)</f>
        <v>100.75935348543356</v>
      </c>
      <c r="AG73" s="35">
        <f t="shared" si="2"/>
        <v>100.8076963195293</v>
      </c>
      <c r="AH73" s="35">
        <f t="shared" si="2"/>
        <v>100.1556950179009</v>
      </c>
      <c r="AI73" s="35">
        <f t="shared" si="2"/>
        <v>94.398661547178094</v>
      </c>
      <c r="AJ73" s="35">
        <f t="shared" si="2"/>
        <v>100.20932166465819</v>
      </c>
      <c r="AK73" s="35">
        <f t="shared" si="2"/>
        <v>101.60215091889744</v>
      </c>
      <c r="AL73" s="35">
        <f t="shared" si="2"/>
        <v>100.00000000000001</v>
      </c>
      <c r="AM73" s="35">
        <f t="shared" si="2"/>
        <v>103.06204420896813</v>
      </c>
      <c r="AN73" s="35">
        <f t="shared" si="2"/>
        <v>100.1523231600374</v>
      </c>
      <c r="AO73" s="35">
        <f t="shared" si="2"/>
        <v>101.91065599352157</v>
      </c>
      <c r="AP73" s="35"/>
      <c r="AQ73" s="35"/>
      <c r="AR73" s="35">
        <f t="shared" si="2"/>
        <v>99.367126251618856</v>
      </c>
    </row>
    <row r="74" spans="1:49" x14ac:dyDescent="0.2">
      <c r="A74" s="291" t="s">
        <v>755</v>
      </c>
      <c r="B74" s="35">
        <f>AVERAGE(B9:B12)</f>
        <v>102.33435146644058</v>
      </c>
      <c r="C74" s="35">
        <f t="shared" ref="C74:N74" si="3">AVERAGE(C9:C12)</f>
        <v>104.92912162507277</v>
      </c>
      <c r="D74" s="35">
        <f t="shared" si="3"/>
        <v>99.756532859788635</v>
      </c>
      <c r="E74" s="35">
        <f t="shared" si="3"/>
        <v>97.018352225582163</v>
      </c>
      <c r="F74" s="35">
        <f t="shared" si="3"/>
        <v>103.04833811046386</v>
      </c>
      <c r="G74" s="35">
        <f t="shared" si="3"/>
        <v>99.832125348877412</v>
      </c>
      <c r="H74" s="35">
        <f t="shared" si="3"/>
        <v>101.36096440844388</v>
      </c>
      <c r="I74" s="35">
        <f t="shared" si="3"/>
        <v>106.42995458751076</v>
      </c>
      <c r="J74" s="35">
        <f t="shared" si="3"/>
        <v>99.694159751686698</v>
      </c>
      <c r="K74" s="35">
        <f t="shared" si="3"/>
        <v>100.09562420302709</v>
      </c>
      <c r="L74" s="35">
        <f t="shared" si="3"/>
        <v>100</v>
      </c>
      <c r="M74" s="35">
        <f t="shared" si="3"/>
        <v>97.776875366133723</v>
      </c>
      <c r="N74" s="35">
        <f t="shared" si="3"/>
        <v>98.653293058927886</v>
      </c>
      <c r="P74" s="291" t="s">
        <v>755</v>
      </c>
      <c r="Q74" s="35">
        <f t="shared" ref="Q74:AC74" si="4">AVERAGE(Q9:Q12)</f>
        <v>100.29462028286889</v>
      </c>
      <c r="R74" s="35">
        <f t="shared" si="4"/>
        <v>100.34348214304691</v>
      </c>
      <c r="S74" s="35">
        <f t="shared" si="4"/>
        <v>98.53985360523933</v>
      </c>
      <c r="T74" s="35">
        <f t="shared" si="4"/>
        <v>110.71428571428571</v>
      </c>
      <c r="U74" s="35">
        <f t="shared" si="4"/>
        <v>103.42465056177669</v>
      </c>
      <c r="V74" s="35">
        <f t="shared" si="4"/>
        <v>100</v>
      </c>
      <c r="W74" s="35">
        <f t="shared" si="4"/>
        <v>101.31533576062174</v>
      </c>
      <c r="X74" s="35">
        <f t="shared" si="4"/>
        <v>85.713440321541867</v>
      </c>
      <c r="Y74" s="35">
        <f t="shared" si="4"/>
        <v>99.999999999999986</v>
      </c>
      <c r="Z74" s="35">
        <f t="shared" si="4"/>
        <v>100.35578340961189</v>
      </c>
      <c r="AA74" s="35">
        <f t="shared" si="4"/>
        <v>100</v>
      </c>
      <c r="AB74" s="35">
        <f t="shared" si="4"/>
        <v>97.776875366133723</v>
      </c>
      <c r="AC74" s="35">
        <f t="shared" si="4"/>
        <v>97.833049186718227</v>
      </c>
      <c r="AE74" s="291" t="s">
        <v>755</v>
      </c>
      <c r="AF74" s="35">
        <f t="shared" ref="AF74:AR74" si="5">AVERAGE(AF9:AF12)</f>
        <v>103.46736244900062</v>
      </c>
      <c r="AG74" s="35">
        <f t="shared" si="5"/>
        <v>105.68511864084887</v>
      </c>
      <c r="AH74" s="35">
        <f t="shared" si="5"/>
        <v>99.848530686731237</v>
      </c>
      <c r="AI74" s="35">
        <f t="shared" si="5"/>
        <v>92.132185735288928</v>
      </c>
      <c r="AJ74" s="35">
        <f t="shared" si="5"/>
        <v>101.62364314723362</v>
      </c>
      <c r="AK74" s="35">
        <f t="shared" si="5"/>
        <v>99.766373388121224</v>
      </c>
      <c r="AL74" s="35">
        <f t="shared" si="5"/>
        <v>101.49564430857838</v>
      </c>
      <c r="AM74" s="35">
        <f t="shared" si="5"/>
        <v>110.06824697503842</v>
      </c>
      <c r="AN74" s="35">
        <f t="shared" si="5"/>
        <v>92.65265756104705</v>
      </c>
      <c r="AO74" s="35">
        <f t="shared" si="5"/>
        <v>99.84902342426048</v>
      </c>
      <c r="AP74" s="35"/>
      <c r="AQ74" s="35"/>
      <c r="AR74" s="35">
        <f t="shared" si="5"/>
        <v>99.15472940335745</v>
      </c>
    </row>
    <row r="75" spans="1:49" ht="21.75" customHeight="1" x14ac:dyDescent="0.2">
      <c r="A75" s="796" t="s">
        <v>756</v>
      </c>
      <c r="B75" s="328">
        <f>AVERAGE(B13:B16)</f>
        <v>102.95763136663962</v>
      </c>
      <c r="C75" s="328">
        <f t="shared" ref="C75:N75" si="6">AVERAGE(C13:C16)</f>
        <v>105.954164204476</v>
      </c>
      <c r="D75" s="328">
        <f t="shared" si="6"/>
        <v>99.82957181583717</v>
      </c>
      <c r="E75" s="328">
        <f t="shared" si="6"/>
        <v>96.224785020743838</v>
      </c>
      <c r="F75" s="328">
        <f t="shared" si="6"/>
        <v>103.72693533467896</v>
      </c>
      <c r="G75" s="328">
        <f t="shared" si="6"/>
        <v>99.444666382173224</v>
      </c>
      <c r="H75" s="328">
        <f t="shared" si="6"/>
        <v>102.62735875691864</v>
      </c>
      <c r="I75" s="328">
        <f t="shared" si="6"/>
        <v>108.75547677742372</v>
      </c>
      <c r="J75" s="328">
        <f t="shared" si="6"/>
        <v>99.6010057509842</v>
      </c>
      <c r="K75" s="328">
        <f t="shared" si="6"/>
        <v>98.32858597936162</v>
      </c>
      <c r="L75" s="328">
        <f t="shared" si="6"/>
        <v>100</v>
      </c>
      <c r="M75" s="328">
        <f t="shared" si="6"/>
        <v>99.735135306707036</v>
      </c>
      <c r="N75" s="328">
        <f t="shared" si="6"/>
        <v>96.994436429066496</v>
      </c>
      <c r="P75" s="796" t="s">
        <v>756</v>
      </c>
      <c r="Q75" s="328">
        <f t="shared" ref="Q75:AC75" si="7">AVERAGE(Q13:Q16)</f>
        <v>100.26923103584416</v>
      </c>
      <c r="R75" s="328">
        <f t="shared" si="7"/>
        <v>101.73013657346036</v>
      </c>
      <c r="S75" s="328">
        <f t="shared" si="7"/>
        <v>94.901347520156705</v>
      </c>
      <c r="T75" s="328">
        <f t="shared" si="7"/>
        <v>117.75200981598979</v>
      </c>
      <c r="U75" s="328">
        <f t="shared" si="7"/>
        <v>104.03365860631615</v>
      </c>
      <c r="V75" s="328">
        <f t="shared" si="7"/>
        <v>100</v>
      </c>
      <c r="W75" s="328">
        <f t="shared" si="7"/>
        <v>101.75378101416231</v>
      </c>
      <c r="X75" s="328">
        <f t="shared" si="7"/>
        <v>78.773031070751415</v>
      </c>
      <c r="Y75" s="328">
        <f t="shared" si="7"/>
        <v>99.999999999999986</v>
      </c>
      <c r="Z75" s="328">
        <f t="shared" si="7"/>
        <v>100.47437787948253</v>
      </c>
      <c r="AA75" s="328">
        <f t="shared" si="7"/>
        <v>100</v>
      </c>
      <c r="AB75" s="328">
        <f t="shared" si="7"/>
        <v>99.735135306707036</v>
      </c>
      <c r="AC75" s="328">
        <f t="shared" si="7"/>
        <v>93.559224730822194</v>
      </c>
      <c r="AE75" s="796" t="s">
        <v>756</v>
      </c>
      <c r="AF75" s="328">
        <f t="shared" ref="AF75:AO75" si="8">AVERAGE(AF13:AF16)</f>
        <v>104.45095907807647</v>
      </c>
      <c r="AG75" s="328">
        <f t="shared" si="8"/>
        <v>106.65054522093415</v>
      </c>
      <c r="AH75" s="328">
        <f t="shared" si="8"/>
        <v>100.2022139268892</v>
      </c>
      <c r="AI75" s="328">
        <f t="shared" si="8"/>
        <v>88.544724036927164</v>
      </c>
      <c r="AJ75" s="328">
        <f t="shared" si="8"/>
        <v>102.56570057169809</v>
      </c>
      <c r="AK75" s="328">
        <f t="shared" si="8"/>
        <v>99.22715722279888</v>
      </c>
      <c r="AL75" s="328">
        <f t="shared" si="8"/>
        <v>105.20585645013711</v>
      </c>
      <c r="AM75" s="328">
        <f t="shared" si="8"/>
        <v>114.02107805443207</v>
      </c>
      <c r="AN75" s="328">
        <f t="shared" si="8"/>
        <v>90.414775704443073</v>
      </c>
      <c r="AO75" s="328">
        <f t="shared" si="8"/>
        <v>96.294623927480842</v>
      </c>
      <c r="AP75" s="328"/>
      <c r="AQ75" s="328"/>
      <c r="AR75" s="328">
        <f>AVERAGE(AR13:AR16)</f>
        <v>99.094470400266914</v>
      </c>
    </row>
    <row r="76" spans="1:49" hidden="1" outlineLevel="1" x14ac:dyDescent="0.2">
      <c r="A76" s="291" t="s">
        <v>757</v>
      </c>
      <c r="B76" s="35"/>
      <c r="C76" s="35"/>
      <c r="D76" s="35"/>
      <c r="E76" s="35"/>
      <c r="F76" s="35"/>
      <c r="G76" s="35"/>
      <c r="H76" s="35"/>
      <c r="I76" s="35"/>
      <c r="J76" s="35"/>
      <c r="K76" s="35"/>
      <c r="L76" s="35"/>
      <c r="M76" s="35"/>
      <c r="N76" s="35"/>
      <c r="P76" s="291" t="s">
        <v>757</v>
      </c>
      <c r="Q76" s="35"/>
      <c r="R76" s="35"/>
      <c r="S76" s="35"/>
      <c r="T76" s="35"/>
      <c r="U76" s="35"/>
      <c r="V76" s="35"/>
      <c r="W76" s="35"/>
      <c r="X76" s="35"/>
      <c r="Y76" s="35"/>
      <c r="Z76" s="35"/>
      <c r="AA76" s="35"/>
      <c r="AB76" s="35"/>
      <c r="AC76" s="35"/>
      <c r="AE76" s="291" t="s">
        <v>757</v>
      </c>
      <c r="AF76" s="35"/>
      <c r="AG76" s="35"/>
      <c r="AH76" s="35"/>
      <c r="AI76" s="35"/>
      <c r="AJ76" s="35"/>
      <c r="AK76" s="35"/>
      <c r="AL76" s="35"/>
      <c r="AM76" s="35"/>
      <c r="AN76" s="35"/>
      <c r="AO76" s="35"/>
      <c r="AP76" s="35"/>
      <c r="AQ76" s="35"/>
      <c r="AR76" s="35"/>
    </row>
    <row r="77" spans="1:49" hidden="1" outlineLevel="1" x14ac:dyDescent="0.2">
      <c r="A77" s="291" t="s">
        <v>758</v>
      </c>
      <c r="B77" s="35"/>
      <c r="C77" s="35"/>
      <c r="D77" s="35"/>
      <c r="E77" s="35"/>
      <c r="F77" s="35"/>
      <c r="G77" s="35"/>
      <c r="H77" s="35"/>
      <c r="I77" s="35"/>
      <c r="J77" s="35"/>
      <c r="K77" s="35"/>
      <c r="L77" s="35"/>
      <c r="M77" s="35"/>
      <c r="N77" s="35"/>
      <c r="P77" s="291" t="s">
        <v>758</v>
      </c>
      <c r="Q77" s="35"/>
      <c r="R77" s="35"/>
      <c r="S77" s="35"/>
      <c r="T77" s="35"/>
      <c r="U77" s="35"/>
      <c r="V77" s="35"/>
      <c r="W77" s="35"/>
      <c r="X77" s="35"/>
      <c r="Y77" s="35"/>
      <c r="Z77" s="35"/>
      <c r="AA77" s="35"/>
      <c r="AB77" s="35"/>
      <c r="AC77" s="35"/>
      <c r="AE77" s="291" t="s">
        <v>758</v>
      </c>
      <c r="AF77" s="35"/>
      <c r="AG77" s="35"/>
      <c r="AH77" s="35"/>
      <c r="AI77" s="35"/>
      <c r="AJ77" s="35"/>
      <c r="AK77" s="35"/>
      <c r="AL77" s="35"/>
      <c r="AM77" s="35"/>
      <c r="AN77" s="35"/>
      <c r="AO77" s="35"/>
      <c r="AP77" s="35"/>
      <c r="AQ77" s="35"/>
      <c r="AR77" s="35"/>
    </row>
    <row r="78" spans="1:49" hidden="1" outlineLevel="1" x14ac:dyDescent="0.2">
      <c r="A78" s="291" t="s">
        <v>759</v>
      </c>
      <c r="B78" s="35"/>
      <c r="C78" s="35"/>
      <c r="D78" s="35"/>
      <c r="E78" s="35"/>
      <c r="F78" s="35"/>
      <c r="G78" s="35"/>
      <c r="H78" s="35"/>
      <c r="I78" s="35"/>
      <c r="J78" s="35"/>
      <c r="K78" s="35"/>
      <c r="L78" s="35"/>
      <c r="M78" s="35"/>
      <c r="N78" s="35"/>
      <c r="P78" s="291" t="s">
        <v>759</v>
      </c>
      <c r="Q78" s="35"/>
      <c r="R78" s="35"/>
      <c r="S78" s="35"/>
      <c r="T78" s="35"/>
      <c r="U78" s="35"/>
      <c r="V78" s="35"/>
      <c r="W78" s="35"/>
      <c r="X78" s="35"/>
      <c r="Y78" s="35"/>
      <c r="Z78" s="35"/>
      <c r="AA78" s="35"/>
      <c r="AB78" s="35"/>
      <c r="AC78" s="35"/>
      <c r="AE78" s="291" t="s">
        <v>759</v>
      </c>
      <c r="AF78" s="35"/>
      <c r="AG78" s="35"/>
      <c r="AH78" s="35"/>
      <c r="AI78" s="35"/>
      <c r="AJ78" s="35"/>
      <c r="AK78" s="35"/>
      <c r="AL78" s="35"/>
      <c r="AM78" s="35"/>
      <c r="AN78" s="35"/>
      <c r="AO78" s="35"/>
      <c r="AP78" s="35"/>
      <c r="AQ78" s="35"/>
      <c r="AR78" s="35"/>
    </row>
    <row r="79" spans="1:49" hidden="1" outlineLevel="1" x14ac:dyDescent="0.2">
      <c r="A79" s="291" t="s">
        <v>760</v>
      </c>
      <c r="B79" s="35"/>
      <c r="C79" s="35"/>
      <c r="D79" s="35"/>
      <c r="E79" s="35"/>
      <c r="F79" s="35"/>
      <c r="G79" s="35"/>
      <c r="H79" s="35"/>
      <c r="I79" s="35"/>
      <c r="J79" s="35"/>
      <c r="K79" s="35"/>
      <c r="L79" s="35"/>
      <c r="M79" s="35"/>
      <c r="N79" s="35"/>
      <c r="P79" s="291" t="s">
        <v>760</v>
      </c>
      <c r="Q79" s="35"/>
      <c r="R79" s="35"/>
      <c r="S79" s="35"/>
      <c r="T79" s="35"/>
      <c r="U79" s="35"/>
      <c r="V79" s="35"/>
      <c r="W79" s="35"/>
      <c r="X79" s="35"/>
      <c r="Y79" s="35"/>
      <c r="Z79" s="35"/>
      <c r="AA79" s="35"/>
      <c r="AB79" s="35"/>
      <c r="AC79" s="35"/>
      <c r="AE79" s="291" t="s">
        <v>760</v>
      </c>
      <c r="AF79" s="35"/>
      <c r="AG79" s="35"/>
      <c r="AH79" s="35"/>
      <c r="AI79" s="35"/>
      <c r="AJ79" s="35"/>
      <c r="AK79" s="35"/>
      <c r="AL79" s="35"/>
      <c r="AM79" s="35"/>
      <c r="AN79" s="35"/>
      <c r="AO79" s="35"/>
      <c r="AP79" s="35"/>
      <c r="AQ79" s="35"/>
      <c r="AR79" s="35"/>
    </row>
    <row r="80" spans="1:49" hidden="1" outlineLevel="1" x14ac:dyDescent="0.2">
      <c r="A80" s="291" t="s">
        <v>761</v>
      </c>
      <c r="B80" s="35"/>
      <c r="C80" s="35"/>
      <c r="D80" s="35"/>
      <c r="E80" s="35"/>
      <c r="F80" s="35"/>
      <c r="G80" s="35"/>
      <c r="H80" s="35"/>
      <c r="I80" s="35"/>
      <c r="J80" s="35"/>
      <c r="K80" s="35"/>
      <c r="L80" s="35"/>
      <c r="M80" s="35"/>
      <c r="N80" s="35"/>
      <c r="P80" s="291" t="s">
        <v>761</v>
      </c>
      <c r="Q80" s="35"/>
      <c r="R80" s="35"/>
      <c r="S80" s="35"/>
      <c r="T80" s="35"/>
      <c r="U80" s="35"/>
      <c r="V80" s="35"/>
      <c r="W80" s="35"/>
      <c r="X80" s="35"/>
      <c r="Y80" s="35"/>
      <c r="Z80" s="35"/>
      <c r="AA80" s="35"/>
      <c r="AB80" s="35"/>
      <c r="AC80" s="35"/>
      <c r="AE80" s="291" t="s">
        <v>761</v>
      </c>
      <c r="AF80" s="35"/>
      <c r="AG80" s="35"/>
      <c r="AH80" s="35"/>
      <c r="AI80" s="35"/>
      <c r="AJ80" s="35"/>
      <c r="AK80" s="35"/>
      <c r="AL80" s="35"/>
      <c r="AM80" s="35"/>
      <c r="AN80" s="35"/>
      <c r="AO80" s="35"/>
      <c r="AP80" s="35"/>
      <c r="AQ80" s="35"/>
      <c r="AR80" s="35"/>
    </row>
    <row r="81" spans="1:44" hidden="1" outlineLevel="1" x14ac:dyDescent="0.2">
      <c r="A81" s="291" t="s">
        <v>762</v>
      </c>
      <c r="B81" s="35"/>
      <c r="C81" s="35"/>
      <c r="D81" s="35"/>
      <c r="E81" s="35"/>
      <c r="F81" s="35"/>
      <c r="G81" s="35"/>
      <c r="H81" s="35"/>
      <c r="I81" s="35"/>
      <c r="J81" s="35"/>
      <c r="K81" s="35"/>
      <c r="L81" s="35"/>
      <c r="M81" s="35"/>
      <c r="N81" s="35"/>
      <c r="P81" s="291" t="s">
        <v>762</v>
      </c>
      <c r="Q81" s="35"/>
      <c r="R81" s="35"/>
      <c r="S81" s="35"/>
      <c r="T81" s="35"/>
      <c r="U81" s="35"/>
      <c r="V81" s="35"/>
      <c r="W81" s="35"/>
      <c r="X81" s="35"/>
      <c r="Y81" s="35"/>
      <c r="Z81" s="35"/>
      <c r="AA81" s="35"/>
      <c r="AB81" s="35"/>
      <c r="AC81" s="35"/>
      <c r="AE81" s="291" t="s">
        <v>762</v>
      </c>
      <c r="AF81" s="35"/>
      <c r="AG81" s="35"/>
      <c r="AH81" s="35"/>
      <c r="AI81" s="35"/>
      <c r="AJ81" s="35"/>
      <c r="AK81" s="35"/>
      <c r="AL81" s="35"/>
      <c r="AM81" s="35"/>
      <c r="AN81" s="35"/>
      <c r="AO81" s="35"/>
      <c r="AP81" s="35"/>
      <c r="AQ81" s="35"/>
      <c r="AR81" s="35"/>
    </row>
    <row r="82" spans="1:44" hidden="1" outlineLevel="1" x14ac:dyDescent="0.2">
      <c r="A82" s="291" t="s">
        <v>763</v>
      </c>
      <c r="B82" s="35"/>
      <c r="C82" s="35"/>
      <c r="D82" s="35"/>
      <c r="E82" s="35"/>
      <c r="F82" s="35"/>
      <c r="G82" s="35"/>
      <c r="H82" s="35"/>
      <c r="I82" s="35"/>
      <c r="J82" s="35"/>
      <c r="K82" s="35"/>
      <c r="L82" s="35"/>
      <c r="M82" s="35"/>
      <c r="N82" s="35"/>
      <c r="P82" s="291" t="s">
        <v>763</v>
      </c>
      <c r="Q82" s="35"/>
      <c r="R82" s="35"/>
      <c r="S82" s="35"/>
      <c r="T82" s="35"/>
      <c r="U82" s="35"/>
      <c r="V82" s="35"/>
      <c r="W82" s="35"/>
      <c r="X82" s="35"/>
      <c r="Y82" s="35"/>
      <c r="Z82" s="35"/>
      <c r="AA82" s="35"/>
      <c r="AB82" s="35"/>
      <c r="AC82" s="35"/>
      <c r="AE82" s="291" t="s">
        <v>763</v>
      </c>
      <c r="AF82" s="35"/>
      <c r="AG82" s="35"/>
      <c r="AH82" s="35"/>
      <c r="AI82" s="35"/>
      <c r="AJ82" s="35"/>
      <c r="AK82" s="35"/>
      <c r="AL82" s="35"/>
      <c r="AM82" s="35"/>
      <c r="AN82" s="35"/>
      <c r="AO82" s="35"/>
      <c r="AP82" s="35"/>
      <c r="AQ82" s="35"/>
      <c r="AR82" s="35"/>
    </row>
    <row r="83" spans="1:44" hidden="1" outlineLevel="1" x14ac:dyDescent="0.2">
      <c r="A83" s="291" t="s">
        <v>764</v>
      </c>
      <c r="B83" s="35"/>
      <c r="C83" s="35"/>
      <c r="D83" s="35"/>
      <c r="E83" s="35"/>
      <c r="F83" s="35"/>
      <c r="G83" s="35"/>
      <c r="H83" s="35"/>
      <c r="I83" s="35"/>
      <c r="J83" s="35"/>
      <c r="K83" s="35"/>
      <c r="L83" s="35"/>
      <c r="M83" s="35"/>
      <c r="N83" s="35"/>
      <c r="P83" s="291" t="s">
        <v>764</v>
      </c>
      <c r="Q83" s="35"/>
      <c r="R83" s="35"/>
      <c r="S83" s="35"/>
      <c r="T83" s="35"/>
      <c r="U83" s="35"/>
      <c r="V83" s="35"/>
      <c r="W83" s="35"/>
      <c r="X83" s="35"/>
      <c r="Y83" s="35"/>
      <c r="Z83" s="35"/>
      <c r="AA83" s="35"/>
      <c r="AB83" s="35"/>
      <c r="AC83" s="35"/>
      <c r="AE83" s="291" t="s">
        <v>764</v>
      </c>
      <c r="AF83" s="35"/>
      <c r="AG83" s="35"/>
      <c r="AH83" s="35"/>
      <c r="AI83" s="35"/>
      <c r="AJ83" s="35"/>
      <c r="AK83" s="35"/>
      <c r="AL83" s="35"/>
      <c r="AM83" s="35"/>
      <c r="AN83" s="35"/>
      <c r="AO83" s="35"/>
      <c r="AP83" s="35"/>
      <c r="AQ83" s="35"/>
      <c r="AR83" s="35"/>
    </row>
    <row r="84" spans="1:44" hidden="1" outlineLevel="1" x14ac:dyDescent="0.2">
      <c r="A84" s="291" t="s">
        <v>765</v>
      </c>
      <c r="B84" s="35"/>
      <c r="C84" s="35"/>
      <c r="D84" s="35"/>
      <c r="E84" s="35"/>
      <c r="F84" s="35"/>
      <c r="G84" s="35"/>
      <c r="H84" s="35"/>
      <c r="I84" s="35"/>
      <c r="J84" s="35"/>
      <c r="K84" s="35"/>
      <c r="L84" s="35"/>
      <c r="M84" s="35"/>
      <c r="N84" s="35"/>
      <c r="P84" s="291" t="s">
        <v>765</v>
      </c>
      <c r="Q84" s="35"/>
      <c r="R84" s="35"/>
      <c r="S84" s="35"/>
      <c r="T84" s="35"/>
      <c r="U84" s="35"/>
      <c r="V84" s="35"/>
      <c r="W84" s="35"/>
      <c r="X84" s="35"/>
      <c r="Y84" s="35"/>
      <c r="Z84" s="35"/>
      <c r="AA84" s="35"/>
      <c r="AB84" s="35"/>
      <c r="AC84" s="35"/>
      <c r="AE84" s="291" t="s">
        <v>765</v>
      </c>
      <c r="AF84" s="35"/>
      <c r="AG84" s="35"/>
      <c r="AH84" s="35"/>
      <c r="AI84" s="35"/>
      <c r="AJ84" s="35"/>
      <c r="AK84" s="35"/>
      <c r="AL84" s="35"/>
      <c r="AM84" s="35"/>
      <c r="AN84" s="35"/>
      <c r="AO84" s="35"/>
      <c r="AP84" s="35"/>
      <c r="AQ84" s="35"/>
      <c r="AR84" s="35"/>
    </row>
    <row r="85" spans="1:44" hidden="1" outlineLevel="1" x14ac:dyDescent="0.2">
      <c r="A85" s="291" t="s">
        <v>766</v>
      </c>
      <c r="B85" s="35"/>
      <c r="C85" s="35"/>
      <c r="D85" s="35"/>
      <c r="E85" s="35"/>
      <c r="F85" s="35"/>
      <c r="G85" s="35"/>
      <c r="H85" s="35"/>
      <c r="I85" s="35"/>
      <c r="J85" s="35"/>
      <c r="K85" s="35"/>
      <c r="L85" s="35"/>
      <c r="M85" s="35"/>
      <c r="N85" s="35"/>
      <c r="P85" s="291" t="s">
        <v>766</v>
      </c>
      <c r="Q85" s="35"/>
      <c r="R85" s="35"/>
      <c r="S85" s="35"/>
      <c r="T85" s="35"/>
      <c r="U85" s="35"/>
      <c r="V85" s="35"/>
      <c r="W85" s="35"/>
      <c r="X85" s="35"/>
      <c r="Y85" s="35"/>
      <c r="Z85" s="35"/>
      <c r="AA85" s="35"/>
      <c r="AB85" s="35"/>
      <c r="AC85" s="35"/>
      <c r="AE85" s="291" t="s">
        <v>766</v>
      </c>
      <c r="AF85" s="35"/>
      <c r="AG85" s="35"/>
      <c r="AH85" s="35"/>
      <c r="AI85" s="35"/>
      <c r="AJ85" s="35"/>
      <c r="AK85" s="35"/>
      <c r="AL85" s="35"/>
      <c r="AM85" s="35"/>
      <c r="AN85" s="35"/>
      <c r="AO85" s="35"/>
      <c r="AP85" s="35"/>
      <c r="AQ85" s="35"/>
      <c r="AR85" s="35"/>
    </row>
    <row r="86" spans="1:44" hidden="1" outlineLevel="1" x14ac:dyDescent="0.2">
      <c r="A86" s="291" t="s">
        <v>767</v>
      </c>
      <c r="B86" s="35"/>
      <c r="C86" s="35"/>
      <c r="D86" s="35"/>
      <c r="E86" s="35"/>
      <c r="F86" s="35"/>
      <c r="G86" s="35"/>
      <c r="H86" s="35"/>
      <c r="I86" s="35"/>
      <c r="J86" s="35"/>
      <c r="K86" s="35"/>
      <c r="L86" s="35"/>
      <c r="M86" s="35"/>
      <c r="N86" s="35"/>
      <c r="P86" s="291" t="s">
        <v>767</v>
      </c>
      <c r="Q86" s="35"/>
      <c r="R86" s="35"/>
      <c r="S86" s="35"/>
      <c r="T86" s="35"/>
      <c r="U86" s="35"/>
      <c r="V86" s="35"/>
      <c r="W86" s="35"/>
      <c r="X86" s="35"/>
      <c r="Y86" s="35"/>
      <c r="Z86" s="35"/>
      <c r="AA86" s="35"/>
      <c r="AB86" s="35"/>
      <c r="AC86" s="35"/>
      <c r="AE86" s="291" t="s">
        <v>767</v>
      </c>
      <c r="AF86" s="35"/>
      <c r="AG86" s="35"/>
      <c r="AH86" s="35"/>
      <c r="AI86" s="35"/>
      <c r="AJ86" s="35"/>
      <c r="AK86" s="35"/>
      <c r="AL86" s="35"/>
      <c r="AM86" s="35"/>
      <c r="AN86" s="35"/>
      <c r="AO86" s="35"/>
      <c r="AP86" s="35"/>
      <c r="AQ86" s="35"/>
      <c r="AR86" s="35"/>
    </row>
    <row r="87" spans="1:44" hidden="1" outlineLevel="1" x14ac:dyDescent="0.2">
      <c r="A87" s="291" t="s">
        <v>768</v>
      </c>
      <c r="B87" s="35"/>
      <c r="C87" s="35"/>
      <c r="D87" s="35"/>
      <c r="E87" s="35"/>
      <c r="F87" s="35"/>
      <c r="G87" s="35"/>
      <c r="H87" s="35"/>
      <c r="I87" s="35"/>
      <c r="J87" s="35"/>
      <c r="K87" s="35"/>
      <c r="L87" s="35"/>
      <c r="M87" s="35"/>
      <c r="N87" s="35"/>
      <c r="P87" s="291" t="s">
        <v>768</v>
      </c>
      <c r="Q87" s="35"/>
      <c r="R87" s="35"/>
      <c r="S87" s="35"/>
      <c r="T87" s="35"/>
      <c r="U87" s="35"/>
      <c r="V87" s="35"/>
      <c r="W87" s="35"/>
      <c r="X87" s="35"/>
      <c r="Y87" s="35"/>
      <c r="Z87" s="35"/>
      <c r="AA87" s="35"/>
      <c r="AB87" s="35"/>
      <c r="AC87" s="35"/>
      <c r="AE87" s="291" t="s">
        <v>768</v>
      </c>
      <c r="AF87" s="35"/>
      <c r="AG87" s="35"/>
      <c r="AH87" s="35"/>
      <c r="AI87" s="35"/>
      <c r="AJ87" s="35"/>
      <c r="AK87" s="35"/>
      <c r="AL87" s="35"/>
      <c r="AM87" s="35"/>
      <c r="AN87" s="35"/>
      <c r="AO87" s="35"/>
      <c r="AP87" s="35"/>
      <c r="AQ87" s="35"/>
      <c r="AR87" s="35"/>
    </row>
    <row r="88" spans="1:44" hidden="1" outlineLevel="1" x14ac:dyDescent="0.2">
      <c r="A88" s="291" t="s">
        <v>769</v>
      </c>
      <c r="B88" s="35"/>
      <c r="C88" s="35"/>
      <c r="D88" s="35"/>
      <c r="E88" s="35"/>
      <c r="F88" s="35"/>
      <c r="G88" s="35"/>
      <c r="H88" s="35"/>
      <c r="I88" s="35"/>
      <c r="J88" s="35"/>
      <c r="K88" s="35"/>
      <c r="L88" s="35"/>
      <c r="M88" s="35"/>
      <c r="N88" s="35"/>
      <c r="P88" s="291" t="s">
        <v>769</v>
      </c>
      <c r="Q88" s="35"/>
      <c r="R88" s="35"/>
      <c r="S88" s="35"/>
      <c r="T88" s="35"/>
      <c r="U88" s="35"/>
      <c r="V88" s="35"/>
      <c r="W88" s="35"/>
      <c r="X88" s="35"/>
      <c r="Y88" s="35"/>
      <c r="Z88" s="35"/>
      <c r="AA88" s="35"/>
      <c r="AB88" s="35"/>
      <c r="AC88" s="35"/>
      <c r="AE88" s="291" t="s">
        <v>769</v>
      </c>
      <c r="AF88" s="35"/>
      <c r="AG88" s="35"/>
      <c r="AH88" s="35"/>
      <c r="AI88" s="35"/>
      <c r="AJ88" s="35"/>
      <c r="AK88" s="35"/>
      <c r="AL88" s="35"/>
      <c r="AM88" s="35"/>
      <c r="AN88" s="35"/>
      <c r="AO88" s="35"/>
      <c r="AP88" s="35"/>
      <c r="AQ88" s="35"/>
      <c r="AR88" s="35"/>
    </row>
    <row r="89" spans="1:44" ht="21.75" hidden="1" customHeight="1" outlineLevel="1" x14ac:dyDescent="0.2">
      <c r="A89" s="41" t="s">
        <v>770</v>
      </c>
      <c r="B89" s="328"/>
      <c r="C89" s="328"/>
      <c r="D89" s="328"/>
      <c r="E89" s="328"/>
      <c r="F89" s="328"/>
      <c r="G89" s="328"/>
      <c r="H89" s="328"/>
      <c r="I89" s="328"/>
      <c r="J89" s="328"/>
      <c r="K89" s="328"/>
      <c r="L89" s="328"/>
      <c r="M89" s="328"/>
      <c r="N89" s="328"/>
      <c r="P89" s="41" t="s">
        <v>770</v>
      </c>
      <c r="Q89" s="328"/>
      <c r="R89" s="328"/>
      <c r="S89" s="328"/>
      <c r="T89" s="328"/>
      <c r="U89" s="328"/>
      <c r="V89" s="328"/>
      <c r="W89" s="328"/>
      <c r="X89" s="328"/>
      <c r="Y89" s="328"/>
      <c r="Z89" s="328"/>
      <c r="AA89" s="328"/>
      <c r="AB89" s="328"/>
      <c r="AC89" s="328"/>
      <c r="AE89" s="41" t="s">
        <v>770</v>
      </c>
      <c r="AF89" s="328"/>
      <c r="AG89" s="328"/>
      <c r="AH89" s="328"/>
      <c r="AI89" s="328"/>
      <c r="AJ89" s="328"/>
      <c r="AK89" s="328"/>
      <c r="AL89" s="328"/>
      <c r="AM89" s="328"/>
      <c r="AN89" s="328"/>
      <c r="AO89" s="328"/>
      <c r="AP89" s="328"/>
      <c r="AQ89" s="328"/>
      <c r="AR89" s="328"/>
    </row>
    <row r="90" spans="1:44" s="23" customFormat="1" ht="20.100000000000001" customHeight="1" collapsed="1" x14ac:dyDescent="0.2">
      <c r="A90" s="12" t="s">
        <v>41</v>
      </c>
      <c r="B90" s="12"/>
      <c r="C90" s="12"/>
      <c r="D90" s="12"/>
      <c r="E90" s="12"/>
      <c r="F90" s="12"/>
      <c r="G90" s="12"/>
      <c r="H90" s="12"/>
      <c r="I90" s="12"/>
      <c r="J90" s="12"/>
      <c r="K90" s="12"/>
      <c r="L90" s="12"/>
      <c r="M90" s="12"/>
      <c r="N90" s="12"/>
      <c r="P90" s="12" t="s">
        <v>41</v>
      </c>
      <c r="Q90" s="12"/>
      <c r="R90" s="12"/>
      <c r="S90" s="12"/>
      <c r="T90" s="12"/>
      <c r="U90" s="12"/>
      <c r="V90" s="12"/>
      <c r="W90" s="12"/>
      <c r="X90" s="12"/>
      <c r="Y90" s="12"/>
      <c r="Z90" s="12"/>
      <c r="AA90" s="12"/>
      <c r="AB90" s="12"/>
      <c r="AC90" s="12"/>
      <c r="AE90" s="12" t="s">
        <v>41</v>
      </c>
      <c r="AF90" s="12"/>
      <c r="AG90" s="12"/>
      <c r="AH90" s="12"/>
      <c r="AI90" s="12"/>
      <c r="AJ90" s="12"/>
      <c r="AK90" s="12"/>
      <c r="AL90" s="12"/>
      <c r="AM90" s="12"/>
      <c r="AN90" s="12"/>
      <c r="AO90" s="12"/>
      <c r="AP90" s="12"/>
      <c r="AQ90" s="12"/>
      <c r="AR90" s="12"/>
    </row>
    <row r="91" spans="1:44" x14ac:dyDescent="0.2">
      <c r="A91" s="291" t="s">
        <v>1247</v>
      </c>
      <c r="B91" s="37">
        <f>B8/B4-1</f>
        <v>6.5707200208360295E-3</v>
      </c>
      <c r="C91" s="37">
        <f t="shared" ref="C91:N91" si="9">C8/C4-1</f>
        <v>1.1005293671354499E-2</v>
      </c>
      <c r="D91" s="37">
        <f t="shared" si="9"/>
        <v>2.7010521841153157E-4</v>
      </c>
      <c r="E91" s="37">
        <f t="shared" si="9"/>
        <v>-3.5470626358110047E-2</v>
      </c>
      <c r="F91" s="37">
        <f t="shared" si="9"/>
        <v>8.4196923522785738E-3</v>
      </c>
      <c r="G91" s="37">
        <f t="shared" si="9"/>
        <v>1.3438092031442528E-2</v>
      </c>
      <c r="H91" s="37">
        <f t="shared" si="9"/>
        <v>0</v>
      </c>
      <c r="I91" s="37">
        <f t="shared" si="9"/>
        <v>2.3531425221378965E-2</v>
      </c>
      <c r="J91" s="37">
        <f t="shared" si="9"/>
        <v>6.3405991318266075E-5</v>
      </c>
      <c r="K91" s="37">
        <f t="shared" si="9"/>
        <v>1.6426388763411959E-2</v>
      </c>
      <c r="L91" s="37">
        <f t="shared" si="9"/>
        <v>0</v>
      </c>
      <c r="M91" s="37">
        <f t="shared" si="9"/>
        <v>-7.5584083763654553E-3</v>
      </c>
      <c r="N91" s="37">
        <f t="shared" si="9"/>
        <v>-7.8852623304456193E-3</v>
      </c>
      <c r="P91" s="291" t="s">
        <v>1247</v>
      </c>
      <c r="Q91" s="37">
        <f>Q8/Q4-1</f>
        <v>-4.0258206216716719E-3</v>
      </c>
      <c r="R91" s="37">
        <f t="shared" ref="R91:AC91" si="10">R8/R4-1</f>
        <v>4.7010133018134947E-3</v>
      </c>
      <c r="S91" s="37">
        <f t="shared" si="10"/>
        <v>-2.6798556368297977E-2</v>
      </c>
      <c r="T91" s="37">
        <f t="shared" si="10"/>
        <v>0</v>
      </c>
      <c r="U91" s="37">
        <f t="shared" si="10"/>
        <v>1.0247517159022168E-2</v>
      </c>
      <c r="V91" s="37">
        <f t="shared" si="10"/>
        <v>0</v>
      </c>
      <c r="W91" s="37">
        <f t="shared" si="10"/>
        <v>0</v>
      </c>
      <c r="X91" s="37">
        <f t="shared" si="10"/>
        <v>-9.6025188053654786E-2</v>
      </c>
      <c r="Y91" s="37">
        <f t="shared" si="10"/>
        <v>0</v>
      </c>
      <c r="Z91" s="37">
        <f t="shared" si="10"/>
        <v>0</v>
      </c>
      <c r="AA91" s="37">
        <f t="shared" si="10"/>
        <v>0</v>
      </c>
      <c r="AB91" s="37">
        <f t="shared" si="10"/>
        <v>-7.5584083763654553E-3</v>
      </c>
      <c r="AC91" s="37">
        <f t="shared" si="10"/>
        <v>0</v>
      </c>
      <c r="AE91" s="291" t="s">
        <v>1247</v>
      </c>
      <c r="AF91" s="37">
        <f>AF8/AF4-1</f>
        <v>1.2456788254632256E-2</v>
      </c>
      <c r="AG91" s="37">
        <f t="shared" ref="AG91:AR91" si="11">AG8/AG4-1</f>
        <v>1.2044629006081387E-2</v>
      </c>
      <c r="AH91" s="37">
        <f t="shared" si="11"/>
        <v>2.3168714757562103E-3</v>
      </c>
      <c r="AI91" s="37">
        <f t="shared" si="11"/>
        <v>-4.8125140637378494E-2</v>
      </c>
      <c r="AJ91" s="37">
        <f t="shared" si="11"/>
        <v>1.4996640971665087E-3</v>
      </c>
      <c r="AK91" s="37">
        <f t="shared" si="11"/>
        <v>1.8701429253475732E-2</v>
      </c>
      <c r="AL91" s="37">
        <f t="shared" si="11"/>
        <v>0</v>
      </c>
      <c r="AM91" s="37">
        <f t="shared" si="11"/>
        <v>4.4528293245247763E-2</v>
      </c>
      <c r="AN91" s="37">
        <f t="shared" si="11"/>
        <v>1.523231600373931E-3</v>
      </c>
      <c r="AO91" s="37">
        <f t="shared" si="11"/>
        <v>3.1996701705844677E-2</v>
      </c>
      <c r="AP91" s="37"/>
      <c r="AQ91" s="37"/>
      <c r="AR91" s="37">
        <f t="shared" si="11"/>
        <v>-1.2705727623523622E-2</v>
      </c>
    </row>
    <row r="92" spans="1:44" x14ac:dyDescent="0.2">
      <c r="A92" s="291" t="s">
        <v>1248</v>
      </c>
      <c r="B92" s="38">
        <f t="shared" ref="B92:N96" si="12">B9/B5-1</f>
        <v>1.4048961807356264E-2</v>
      </c>
      <c r="C92" s="38">
        <f t="shared" si="12"/>
        <v>3.113476299877993E-2</v>
      </c>
      <c r="D92" s="38">
        <f t="shared" si="12"/>
        <v>4.3270465418592252E-3</v>
      </c>
      <c r="E92" s="38">
        <f t="shared" si="12"/>
        <v>8.7145087623439199E-3</v>
      </c>
      <c r="F92" s="38">
        <f t="shared" si="12"/>
        <v>8.690117753075155E-3</v>
      </c>
      <c r="G92" s="38">
        <f t="shared" si="12"/>
        <v>-2.6479265104505378E-3</v>
      </c>
      <c r="H92" s="38">
        <f t="shared" si="12"/>
        <v>0</v>
      </c>
      <c r="I92" s="38">
        <f t="shared" si="12"/>
        <v>1.4858747095475744E-2</v>
      </c>
      <c r="J92" s="38">
        <f t="shared" si="12"/>
        <v>0</v>
      </c>
      <c r="K92" s="38">
        <f t="shared" si="12"/>
        <v>1.6426388763411959E-2</v>
      </c>
      <c r="L92" s="38">
        <f t="shared" si="12"/>
        <v>0</v>
      </c>
      <c r="M92" s="38">
        <f t="shared" si="12"/>
        <v>0</v>
      </c>
      <c r="N92" s="38">
        <f t="shared" si="12"/>
        <v>3.4361065328736506E-2</v>
      </c>
      <c r="P92" s="291" t="s">
        <v>1248</v>
      </c>
      <c r="Q92" s="38">
        <f t="shared" ref="Q92:AC92" si="13">Q9/Q5-1</f>
        <v>1.5193643324082906E-3</v>
      </c>
      <c r="R92" s="38">
        <f t="shared" si="13"/>
        <v>-1.6200003547044428E-3</v>
      </c>
      <c r="S92" s="38">
        <f t="shared" si="13"/>
        <v>3.251561066059927E-2</v>
      </c>
      <c r="T92" s="38">
        <f t="shared" si="13"/>
        <v>0</v>
      </c>
      <c r="U92" s="38">
        <f t="shared" si="13"/>
        <v>1.0865192691894565E-2</v>
      </c>
      <c r="V92" s="38">
        <f t="shared" si="13"/>
        <v>0</v>
      </c>
      <c r="W92" s="38">
        <f t="shared" si="13"/>
        <v>0</v>
      </c>
      <c r="X92" s="38">
        <f t="shared" si="13"/>
        <v>-9.6025188053654786E-2</v>
      </c>
      <c r="Y92" s="38">
        <f t="shared" si="13"/>
        <v>0</v>
      </c>
      <c r="Z92" s="38">
        <f t="shared" si="13"/>
        <v>0</v>
      </c>
      <c r="AA92" s="38">
        <f t="shared" si="13"/>
        <v>0</v>
      </c>
      <c r="AB92" s="38">
        <f t="shared" si="13"/>
        <v>0</v>
      </c>
      <c r="AC92" s="38">
        <f t="shared" si="13"/>
        <v>7.3396665004174189E-2</v>
      </c>
      <c r="AE92" s="291" t="s">
        <v>1248</v>
      </c>
      <c r="AF92" s="38">
        <f t="shared" ref="AF92:AR92" si="14">AF9/AF5-1</f>
        <v>2.0984428588574078E-2</v>
      </c>
      <c r="AG92" s="38">
        <f t="shared" si="14"/>
        <v>3.6580826755336693E-2</v>
      </c>
      <c r="AH92" s="38">
        <f t="shared" si="14"/>
        <v>2.317499332807893E-3</v>
      </c>
      <c r="AI92" s="38">
        <f t="shared" si="14"/>
        <v>1.2019944731310961E-2</v>
      </c>
      <c r="AJ92" s="38">
        <f t="shared" si="14"/>
        <v>4.6147336478652434E-4</v>
      </c>
      <c r="AK92" s="38">
        <f t="shared" si="14"/>
        <v>-3.6699300791787071E-3</v>
      </c>
      <c r="AL92" s="38">
        <f t="shared" si="14"/>
        <v>0</v>
      </c>
      <c r="AM92" s="38">
        <f t="shared" si="14"/>
        <v>3.4246066029853806E-2</v>
      </c>
      <c r="AN92" s="38">
        <f t="shared" si="14"/>
        <v>0</v>
      </c>
      <c r="AO92" s="38">
        <f t="shared" si="14"/>
        <v>3.1996701705844677E-2</v>
      </c>
      <c r="AP92" s="38"/>
      <c r="AQ92" s="38"/>
      <c r="AR92" s="38">
        <f t="shared" si="14"/>
        <v>1.2130399385701596E-2</v>
      </c>
    </row>
    <row r="93" spans="1:44" x14ac:dyDescent="0.2">
      <c r="A93" s="291" t="s">
        <v>2378</v>
      </c>
      <c r="B93" s="38">
        <f t="shared" si="12"/>
        <v>1.287140389201058E-2</v>
      </c>
      <c r="C93" s="38">
        <f t="shared" si="12"/>
        <v>1.8135195036932839E-2</v>
      </c>
      <c r="D93" s="38">
        <f t="shared" si="12"/>
        <v>-2.4463421819657105E-3</v>
      </c>
      <c r="E93" s="38">
        <f t="shared" si="12"/>
        <v>2.4226611821664523E-2</v>
      </c>
      <c r="F93" s="38">
        <f t="shared" si="12"/>
        <v>2.8954201332417551E-2</v>
      </c>
      <c r="G93" s="38">
        <f t="shared" si="12"/>
        <v>-1.9270716038695457E-2</v>
      </c>
      <c r="H93" s="38">
        <f t="shared" si="12"/>
        <v>1.8914011993826918E-3</v>
      </c>
      <c r="I93" s="38">
        <f t="shared" si="12"/>
        <v>4.1312119956943061E-2</v>
      </c>
      <c r="J93" s="38">
        <f t="shared" si="12"/>
        <v>6.5438270236861662E-4</v>
      </c>
      <c r="K93" s="38">
        <f t="shared" si="12"/>
        <v>-2.6748115949171147E-3</v>
      </c>
      <c r="L93" s="38">
        <f t="shared" si="12"/>
        <v>0</v>
      </c>
      <c r="M93" s="38">
        <f t="shared" si="12"/>
        <v>-2.8260235349075957E-2</v>
      </c>
      <c r="N93" s="38">
        <f t="shared" si="12"/>
        <v>-2.6511066590030552E-2</v>
      </c>
      <c r="P93" s="291" t="s">
        <v>2378</v>
      </c>
      <c r="Q93" s="38">
        <f t="shared" ref="Q93:AC93" si="15">Q10/Q6-1</f>
        <v>6.3555750610972961E-3</v>
      </c>
      <c r="R93" s="38">
        <f t="shared" si="15"/>
        <v>-1.0911900438041022E-2</v>
      </c>
      <c r="S93" s="38">
        <f t="shared" si="15"/>
        <v>6.0947471273320675E-2</v>
      </c>
      <c r="T93" s="38">
        <f t="shared" si="15"/>
        <v>0.14285714285714279</v>
      </c>
      <c r="U93" s="38">
        <f t="shared" si="15"/>
        <v>3.5063137993939453E-2</v>
      </c>
      <c r="V93" s="38">
        <f t="shared" si="15"/>
        <v>0</v>
      </c>
      <c r="W93" s="38">
        <f t="shared" si="15"/>
        <v>1.7537810141623034E-2</v>
      </c>
      <c r="X93" s="38">
        <f t="shared" si="15"/>
        <v>-0.13325222402150361</v>
      </c>
      <c r="Y93" s="38">
        <f t="shared" si="15"/>
        <v>0</v>
      </c>
      <c r="Z93" s="38">
        <f t="shared" si="15"/>
        <v>4.7437787948252375E-3</v>
      </c>
      <c r="AA93" s="38">
        <f t="shared" si="15"/>
        <v>0</v>
      </c>
      <c r="AB93" s="38">
        <f t="shared" si="15"/>
        <v>-2.8260235349075957E-2</v>
      </c>
      <c r="AC93" s="38">
        <f t="shared" si="15"/>
        <v>-1.113513991974624E-2</v>
      </c>
      <c r="AE93" s="291" t="s">
        <v>2378</v>
      </c>
      <c r="AF93" s="38">
        <f t="shared" ref="AF93:AR93" si="16">AF10/AF6-1</f>
        <v>1.6464928884840635E-2</v>
      </c>
      <c r="AG93" s="38">
        <f t="shared" si="16"/>
        <v>2.2900471018834301E-2</v>
      </c>
      <c r="AH93" s="38">
        <f t="shared" si="16"/>
        <v>-6.9560174082615722E-3</v>
      </c>
      <c r="AI93" s="38">
        <f t="shared" si="16"/>
        <v>-2.0770258913808681E-2</v>
      </c>
      <c r="AJ93" s="38">
        <f t="shared" si="16"/>
        <v>5.7492565509629223E-3</v>
      </c>
      <c r="AK93" s="38">
        <f t="shared" si="16"/>
        <v>-2.6670381275348931E-2</v>
      </c>
      <c r="AL93" s="38">
        <f t="shared" si="16"/>
        <v>-4.4291356659607262E-2</v>
      </c>
      <c r="AM93" s="38">
        <f t="shared" si="16"/>
        <v>7.1364423582088943E-2</v>
      </c>
      <c r="AN93" s="38">
        <f t="shared" si="16"/>
        <v>1.569762547155773E-2</v>
      </c>
      <c r="AO93" s="38">
        <f t="shared" si="16"/>
        <v>-9.7067755660428245E-3</v>
      </c>
      <c r="AP93" s="38"/>
      <c r="AQ93" s="38"/>
      <c r="AR93" s="38">
        <f t="shared" si="16"/>
        <v>-3.5910315655591996E-2</v>
      </c>
    </row>
    <row r="94" spans="1:44" x14ac:dyDescent="0.2">
      <c r="A94" s="291" t="s">
        <v>2379</v>
      </c>
      <c r="B94" s="38">
        <f t="shared" si="12"/>
        <v>2.4696146364015181E-2</v>
      </c>
      <c r="C94" s="38">
        <f t="shared" si="12"/>
        <v>6.6551180325012727E-2</v>
      </c>
      <c r="D94" s="38">
        <f t="shared" si="12"/>
        <v>-4.8979018460202361E-3</v>
      </c>
      <c r="E94" s="38">
        <f t="shared" si="12"/>
        <v>2.0140205033186032E-2</v>
      </c>
      <c r="F94" s="38">
        <f t="shared" si="12"/>
        <v>2.957704460318844E-2</v>
      </c>
      <c r="G94" s="38">
        <f t="shared" si="12"/>
        <v>-1.2256054900236735E-2</v>
      </c>
      <c r="H94" s="38">
        <f t="shared" si="12"/>
        <v>2.6273587569186407E-2</v>
      </c>
      <c r="I94" s="38">
        <f t="shared" si="12"/>
        <v>4.0586391322207316E-2</v>
      </c>
      <c r="J94" s="38">
        <f t="shared" si="12"/>
        <v>-9.7064657971305257E-3</v>
      </c>
      <c r="K94" s="38">
        <f t="shared" si="12"/>
        <v>-3.952510192138825E-3</v>
      </c>
      <c r="L94" s="38">
        <f t="shared" si="12"/>
        <v>0</v>
      </c>
      <c r="M94" s="38">
        <f t="shared" si="12"/>
        <v>-2.8260235349075957E-2</v>
      </c>
      <c r="N94" s="38">
        <f t="shared" si="12"/>
        <v>-9.8762251319615135E-3</v>
      </c>
      <c r="P94" s="291" t="s">
        <v>2379</v>
      </c>
      <c r="Q94" s="38">
        <f t="shared" ref="Q94:AC94" si="17">Q11/Q7-1</f>
        <v>8.9964438059582097E-3</v>
      </c>
      <c r="R94" s="38">
        <f t="shared" si="17"/>
        <v>-1.1338183141289537E-3</v>
      </c>
      <c r="S94" s="38">
        <f t="shared" si="17"/>
        <v>2.7536494672977474E-2</v>
      </c>
      <c r="T94" s="38">
        <f t="shared" si="17"/>
        <v>0.14285714285714279</v>
      </c>
      <c r="U94" s="38">
        <f t="shared" si="17"/>
        <v>3.1674243888597076E-2</v>
      </c>
      <c r="V94" s="38">
        <f t="shared" si="17"/>
        <v>0</v>
      </c>
      <c r="W94" s="38">
        <f t="shared" si="17"/>
        <v>1.7537810141623034E-2</v>
      </c>
      <c r="X94" s="38">
        <f t="shared" si="17"/>
        <v>-8.3041361867485786E-2</v>
      </c>
      <c r="Y94" s="38">
        <f t="shared" si="17"/>
        <v>0</v>
      </c>
      <c r="Z94" s="38">
        <f t="shared" si="17"/>
        <v>4.7437787948252375E-3</v>
      </c>
      <c r="AA94" s="38">
        <f t="shared" si="17"/>
        <v>0</v>
      </c>
      <c r="AB94" s="38">
        <f t="shared" si="17"/>
        <v>-2.8260235349075957E-2</v>
      </c>
      <c r="AC94" s="38">
        <f t="shared" si="17"/>
        <v>-1.113513991974624E-2</v>
      </c>
      <c r="AE94" s="291" t="s">
        <v>2379</v>
      </c>
      <c r="AF94" s="38">
        <f t="shared" ref="AF94:AR94" si="18">AF11/AF7-1</f>
        <v>3.3278404334096123E-2</v>
      </c>
      <c r="AG94" s="38">
        <f t="shared" si="18"/>
        <v>7.7690714616595491E-2</v>
      </c>
      <c r="AH94" s="38">
        <f t="shared" si="18"/>
        <v>-7.2791518386569054E-3</v>
      </c>
      <c r="AI94" s="38">
        <f t="shared" si="18"/>
        <v>-2.6289964276468014E-2</v>
      </c>
      <c r="AJ94" s="38">
        <f t="shared" si="18"/>
        <v>2.15809809467844E-2</v>
      </c>
      <c r="AK94" s="38">
        <f t="shared" si="18"/>
        <v>-1.7006206937004165E-2</v>
      </c>
      <c r="AL94" s="38">
        <f t="shared" si="18"/>
        <v>5.2058564501370919E-2</v>
      </c>
      <c r="AM94" s="38">
        <f t="shared" si="18"/>
        <v>5.9219152412863796E-2</v>
      </c>
      <c r="AN94" s="38">
        <f t="shared" si="18"/>
        <v>-0.23284305068627553</v>
      </c>
      <c r="AO94" s="38">
        <f t="shared" si="18"/>
        <v>-1.1844927892345036E-2</v>
      </c>
      <c r="AP94" s="38"/>
      <c r="AQ94" s="38"/>
      <c r="AR94" s="38">
        <f t="shared" si="18"/>
        <v>-9.0967136231051571E-3</v>
      </c>
    </row>
    <row r="95" spans="1:44" x14ac:dyDescent="0.2">
      <c r="A95" s="291" t="s">
        <v>2380</v>
      </c>
      <c r="B95" s="38">
        <f t="shared" si="12"/>
        <v>2.6471350956492667E-2</v>
      </c>
      <c r="C95" s="38">
        <f t="shared" si="12"/>
        <v>4.8626326583010693E-2</v>
      </c>
      <c r="D95" s="38">
        <f t="shared" si="12"/>
        <v>-6.5251659056464462E-4</v>
      </c>
      <c r="E95" s="38">
        <f t="shared" si="12"/>
        <v>-5.0994424637845759E-3</v>
      </c>
      <c r="F95" s="38">
        <f t="shared" si="12"/>
        <v>3.1046574457236131E-2</v>
      </c>
      <c r="G95" s="38">
        <f t="shared" si="12"/>
        <v>-1.7950228886916109E-2</v>
      </c>
      <c r="H95" s="38">
        <f t="shared" si="12"/>
        <v>2.6273587569186407E-2</v>
      </c>
      <c r="I95" s="38">
        <f t="shared" si="12"/>
        <v>8.1015888120204549E-2</v>
      </c>
      <c r="J95" s="38">
        <f t="shared" si="12"/>
        <v>-3.4343590877994323E-3</v>
      </c>
      <c r="K95" s="38">
        <f t="shared" si="12"/>
        <v>-4.4390290130943533E-2</v>
      </c>
      <c r="L95" s="38">
        <f t="shared" si="12"/>
        <v>0</v>
      </c>
      <c r="M95" s="38">
        <f t="shared" si="12"/>
        <v>-2.6178729026744563E-3</v>
      </c>
      <c r="N95" s="38">
        <f t="shared" si="12"/>
        <v>-9.4505286561351598E-3</v>
      </c>
      <c r="P95" s="291" t="s">
        <v>2380</v>
      </c>
      <c r="Q95" s="38">
        <f t="shared" ref="Q95:AC95" si="19">Q12/Q8-1</f>
        <v>7.8477162660035571E-3</v>
      </c>
      <c r="R95" s="38">
        <f t="shared" si="19"/>
        <v>7.7176614263874121E-4</v>
      </c>
      <c r="S95" s="38">
        <f t="shared" si="19"/>
        <v>-4.9411589813165291E-3</v>
      </c>
      <c r="T95" s="38">
        <f t="shared" si="19"/>
        <v>0.14285714285714279</v>
      </c>
      <c r="U95" s="38">
        <f t="shared" si="19"/>
        <v>3.1674243888597076E-2</v>
      </c>
      <c r="V95" s="38">
        <f t="shared" si="19"/>
        <v>0</v>
      </c>
      <c r="W95" s="38">
        <f t="shared" si="19"/>
        <v>1.7537810141623034E-2</v>
      </c>
      <c r="X95" s="38">
        <f t="shared" si="19"/>
        <v>-8.3041361867485786E-2</v>
      </c>
      <c r="Y95" s="38">
        <f t="shared" si="19"/>
        <v>0</v>
      </c>
      <c r="Z95" s="38">
        <f t="shared" si="19"/>
        <v>4.7437787948252375E-3</v>
      </c>
      <c r="AA95" s="38">
        <f t="shared" si="19"/>
        <v>0</v>
      </c>
      <c r="AB95" s="38">
        <f t="shared" si="19"/>
        <v>-2.6178729026744563E-3</v>
      </c>
      <c r="AC95" s="38">
        <f t="shared" si="19"/>
        <v>-6.4407752691777898E-2</v>
      </c>
      <c r="AE95" s="291" t="s">
        <v>2380</v>
      </c>
      <c r="AF95" s="38">
        <f t="shared" ref="AF95:AR95" si="20">AF12/AF8-1</f>
        <v>3.6647822236573813E-2</v>
      </c>
      <c r="AG95" s="38">
        <f t="shared" si="20"/>
        <v>5.64584708863618E-2</v>
      </c>
      <c r="AH95" s="38">
        <f t="shared" si="20"/>
        <v>-3.3765549378383941E-4</v>
      </c>
      <c r="AI95" s="38">
        <f t="shared" si="20"/>
        <v>-6.0553211067060464E-2</v>
      </c>
      <c r="AJ95" s="38">
        <f t="shared" si="20"/>
        <v>2.8649501443710257E-2</v>
      </c>
      <c r="AK95" s="38">
        <f t="shared" si="20"/>
        <v>-2.4851779231182314E-2</v>
      </c>
      <c r="AL95" s="38">
        <f t="shared" si="20"/>
        <v>5.2058564501370919E-2</v>
      </c>
      <c r="AM95" s="38">
        <f t="shared" si="20"/>
        <v>0.10595106556540501</v>
      </c>
      <c r="AN95" s="38">
        <f t="shared" si="20"/>
        <v>-8.2384944620291334E-2</v>
      </c>
      <c r="AO95" s="38">
        <f t="shared" si="20"/>
        <v>-8.9519701168500387E-2</v>
      </c>
      <c r="AP95" s="38"/>
      <c r="AQ95" s="38"/>
      <c r="AR95" s="38">
        <f t="shared" si="20"/>
        <v>2.4578612192980298E-2</v>
      </c>
    </row>
    <row r="96" spans="1:44" x14ac:dyDescent="0.2">
      <c r="A96" s="291" t="s">
        <v>2381</v>
      </c>
      <c r="B96" s="38">
        <f t="shared" si="12"/>
        <v>2.1315441792303158E-2</v>
      </c>
      <c r="C96" s="38">
        <f t="shared" si="12"/>
        <v>2.7763570682527217E-2</v>
      </c>
      <c r="D96" s="38">
        <f t="shared" si="12"/>
        <v>-4.0081070488839909E-4</v>
      </c>
      <c r="E96" s="38">
        <f t="shared" si="12"/>
        <v>1.8818978179806489E-3</v>
      </c>
      <c r="F96" s="38">
        <f t="shared" si="12"/>
        <v>2.5748057611375552E-2</v>
      </c>
      <c r="G96" s="38">
        <f t="shared" si="12"/>
        <v>-1.4478646803914974E-2</v>
      </c>
      <c r="H96" s="38">
        <f t="shared" si="12"/>
        <v>2.6273587569186407E-2</v>
      </c>
      <c r="I96" s="38">
        <f t="shared" si="12"/>
        <v>9.5404894488686054E-2</v>
      </c>
      <c r="J96" s="38">
        <f t="shared" si="12"/>
        <v>-4.0530914911925953E-3</v>
      </c>
      <c r="K96" s="38">
        <f t="shared" si="12"/>
        <v>-4.4390290130943533E-2</v>
      </c>
      <c r="L96" s="38">
        <f t="shared" si="12"/>
        <v>0</v>
      </c>
      <c r="M96" s="38">
        <f t="shared" si="12"/>
        <v>-2.8260235349076179E-2</v>
      </c>
      <c r="N96" s="38">
        <f t="shared" si="12"/>
        <v>-3.8170338097161749E-2</v>
      </c>
      <c r="P96" s="291" t="s">
        <v>2381</v>
      </c>
      <c r="Q96" s="38">
        <f t="shared" ref="Q96:AC96" si="21">Q13/Q9-1</f>
        <v>2.3990043910582237E-4</v>
      </c>
      <c r="R96" s="38">
        <f t="shared" si="21"/>
        <v>7.7176614263874121E-4</v>
      </c>
      <c r="S96" s="38">
        <f t="shared" si="21"/>
        <v>-4.9411589813165291E-3</v>
      </c>
      <c r="T96" s="38">
        <f t="shared" si="21"/>
        <v>0.14285714285714279</v>
      </c>
      <c r="U96" s="38">
        <f t="shared" si="21"/>
        <v>2.4112701554592109E-2</v>
      </c>
      <c r="V96" s="38">
        <f t="shared" si="21"/>
        <v>0</v>
      </c>
      <c r="W96" s="38">
        <f t="shared" si="21"/>
        <v>1.7537810141623034E-2</v>
      </c>
      <c r="X96" s="38">
        <f t="shared" si="21"/>
        <v>-0.12859263300549872</v>
      </c>
      <c r="Y96" s="38">
        <f t="shared" si="21"/>
        <v>0</v>
      </c>
      <c r="Z96" s="38">
        <f t="shared" si="21"/>
        <v>4.7437787948252375E-3</v>
      </c>
      <c r="AA96" s="38">
        <f t="shared" si="21"/>
        <v>0</v>
      </c>
      <c r="AB96" s="38">
        <f t="shared" si="21"/>
        <v>-2.8260235349076179E-2</v>
      </c>
      <c r="AC96" s="38">
        <f t="shared" si="21"/>
        <v>-6.4407752691777898E-2</v>
      </c>
      <c r="AE96" s="291" t="s">
        <v>2381</v>
      </c>
      <c r="AF96" s="38">
        <f t="shared" ref="AF96:AR96" si="22">AF13/AF9-1</f>
        <v>3.275890685205729E-2</v>
      </c>
      <c r="AG96" s="38">
        <f t="shared" si="22"/>
        <v>3.2086049525283711E-2</v>
      </c>
      <c r="AH96" s="38">
        <f t="shared" si="22"/>
        <v>-6.7379884911233923E-5</v>
      </c>
      <c r="AI96" s="38">
        <f t="shared" si="22"/>
        <v>-5.095528141425798E-2</v>
      </c>
      <c r="AJ96" s="38">
        <f t="shared" si="22"/>
        <v>3.1999198208908286E-2</v>
      </c>
      <c r="AK96" s="38">
        <f t="shared" si="22"/>
        <v>-2.0087463162278718E-2</v>
      </c>
      <c r="AL96" s="38">
        <f t="shared" si="22"/>
        <v>5.2058564501370919E-2</v>
      </c>
      <c r="AM96" s="38">
        <f t="shared" si="22"/>
        <v>0.12963630551055094</v>
      </c>
      <c r="AN96" s="38">
        <f t="shared" si="22"/>
        <v>-9.722737474630827E-2</v>
      </c>
      <c r="AO96" s="38">
        <f t="shared" si="22"/>
        <v>-8.9519701168500387E-2</v>
      </c>
      <c r="AP96" s="38"/>
      <c r="AQ96" s="38"/>
      <c r="AR96" s="38">
        <f t="shared" si="22"/>
        <v>-2.2323725984059073E-2</v>
      </c>
    </row>
    <row r="97" spans="1:44" x14ac:dyDescent="0.2">
      <c r="A97" s="39" t="s">
        <v>2382</v>
      </c>
      <c r="B97" s="38">
        <f t="shared" ref="B97:N97" si="23">B14/B10-1</f>
        <v>6.7486665140490398E-3</v>
      </c>
      <c r="C97" s="38">
        <f t="shared" si="23"/>
        <v>3.4199929675016616E-2</v>
      </c>
      <c r="D97" s="38">
        <f t="shared" si="23"/>
        <v>2.5902764017640134E-3</v>
      </c>
      <c r="E97" s="38">
        <f t="shared" si="23"/>
        <v>-3.9757561362117944E-2</v>
      </c>
      <c r="F97" s="38">
        <f t="shared" si="23"/>
        <v>2.0022112891495691E-3</v>
      </c>
      <c r="G97" s="38">
        <f t="shared" si="23"/>
        <v>-6.2983801752547475E-4</v>
      </c>
      <c r="H97" s="38">
        <f t="shared" si="23"/>
        <v>2.4336156933391528E-2</v>
      </c>
      <c r="I97" s="38">
        <f t="shared" si="23"/>
        <v>-1.1608900447243387E-2</v>
      </c>
      <c r="J97" s="38">
        <f t="shared" si="23"/>
        <v>-4.7043957183779961E-3</v>
      </c>
      <c r="K97" s="38">
        <f t="shared" si="23"/>
        <v>1.2535512615257094E-3</v>
      </c>
      <c r="L97" s="38">
        <f t="shared" si="23"/>
        <v>0</v>
      </c>
      <c r="M97" s="38">
        <f t="shared" si="23"/>
        <v>4.5564173469951452E-2</v>
      </c>
      <c r="N97" s="38">
        <f t="shared" si="23"/>
        <v>-5.4945026497956739E-3</v>
      </c>
      <c r="P97" s="39" t="s">
        <v>2378</v>
      </c>
      <c r="Q97" s="38">
        <f t="shared" ref="Q97:AC97" si="24">Q14/Q10-1</f>
        <v>-3.6932571822561044E-3</v>
      </c>
      <c r="R97" s="38">
        <f t="shared" si="24"/>
        <v>2.1243018470352926E-2</v>
      </c>
      <c r="S97" s="38">
        <f t="shared" si="24"/>
        <v>-5.7446266590534534E-2</v>
      </c>
      <c r="T97" s="38">
        <f t="shared" si="24"/>
        <v>0</v>
      </c>
      <c r="U97" s="38">
        <f t="shared" si="24"/>
        <v>5.0362788295288397E-7</v>
      </c>
      <c r="V97" s="38">
        <f t="shared" si="24"/>
        <v>0</v>
      </c>
      <c r="W97" s="38">
        <f t="shared" si="24"/>
        <v>0</v>
      </c>
      <c r="X97" s="38">
        <f t="shared" si="24"/>
        <v>-9.1165466426235908E-2</v>
      </c>
      <c r="Y97" s="38">
        <f t="shared" si="24"/>
        <v>0</v>
      </c>
      <c r="Z97" s="38">
        <f t="shared" si="24"/>
        <v>0</v>
      </c>
      <c r="AA97" s="38">
        <f t="shared" si="24"/>
        <v>0</v>
      </c>
      <c r="AB97" s="38">
        <f t="shared" si="24"/>
        <v>4.5564173469951452E-2</v>
      </c>
      <c r="AC97" s="38">
        <f t="shared" si="24"/>
        <v>-5.3872490491479463E-2</v>
      </c>
      <c r="AE97" s="39" t="s">
        <v>2378</v>
      </c>
      <c r="AF97" s="38">
        <f t="shared" ref="AF97:AO97" si="25">AF14/AF10-1</f>
        <v>1.2450185516787116E-2</v>
      </c>
      <c r="AG97" s="38">
        <f t="shared" si="25"/>
        <v>3.6255292163943187E-2</v>
      </c>
      <c r="AH97" s="38">
        <f t="shared" si="25"/>
        <v>7.1531607751755821E-3</v>
      </c>
      <c r="AI97" s="38">
        <f t="shared" si="25"/>
        <v>-5.7357571877372671E-2</v>
      </c>
      <c r="AJ97" s="38">
        <f t="shared" si="25"/>
        <v>9.8273616331090441E-3</v>
      </c>
      <c r="AK97" s="38">
        <f t="shared" si="25"/>
        <v>-8.7831327697307504E-4</v>
      </c>
      <c r="AL97" s="38">
        <f t="shared" si="25"/>
        <v>0.10081516143268932</v>
      </c>
      <c r="AM97" s="38">
        <f t="shared" si="25"/>
        <v>-5.2854298895221863E-4</v>
      </c>
      <c r="AN97" s="38">
        <f t="shared" si="25"/>
        <v>-0.1111797422637848</v>
      </c>
      <c r="AO97" s="38">
        <f t="shared" si="25"/>
        <v>2.4591113474421444E-3</v>
      </c>
      <c r="AP97" s="38"/>
      <c r="AQ97" s="38"/>
      <c r="AR97" s="38">
        <f t="shared" ref="AR97" si="26">AR14/AR10-1</f>
        <v>2.4838762965939898E-2</v>
      </c>
    </row>
    <row r="98" spans="1:44" x14ac:dyDescent="0.2">
      <c r="A98" s="39" t="s">
        <v>2383</v>
      </c>
      <c r="B98" s="38">
        <f t="shared" ref="B98:N98" si="27">B15/B11-1</f>
        <v>3.7190777408935283E-4</v>
      </c>
      <c r="C98" s="38">
        <f t="shared" si="27"/>
        <v>-1.5640288800854218E-2</v>
      </c>
      <c r="D98" s="38">
        <f t="shared" si="27"/>
        <v>2.4733451831995268E-3</v>
      </c>
      <c r="E98" s="38">
        <f t="shared" si="27"/>
        <v>-6.2635530662034089E-3</v>
      </c>
      <c r="F98" s="38">
        <f t="shared" si="27"/>
        <v>9.0346056894974325E-4</v>
      </c>
      <c r="G98" s="38">
        <f t="shared" si="27"/>
        <v>-1.3965197290444209E-4</v>
      </c>
      <c r="H98" s="38">
        <f t="shared" si="27"/>
        <v>0</v>
      </c>
      <c r="I98" s="38">
        <f t="shared" si="27"/>
        <v>1.9382140617154819E-2</v>
      </c>
      <c r="J98" s="38">
        <f t="shared" si="27"/>
        <v>5.7087864463223337E-3</v>
      </c>
      <c r="K98" s="38">
        <f t="shared" si="27"/>
        <v>-1.9819142594389327E-2</v>
      </c>
      <c r="L98" s="38">
        <f t="shared" si="27"/>
        <v>0</v>
      </c>
      <c r="M98" s="38">
        <f t="shared" si="27"/>
        <v>4.5564173469951452E-2</v>
      </c>
      <c r="N98" s="38">
        <f t="shared" si="27"/>
        <v>-6.9044980142034529E-3</v>
      </c>
      <c r="P98" s="39" t="s">
        <v>2379</v>
      </c>
      <c r="Q98" s="38">
        <f t="shared" ref="Q98:AC98" si="28">Q15/Q11-1</f>
        <v>6.5716718665176366E-4</v>
      </c>
      <c r="R98" s="38">
        <f t="shared" si="28"/>
        <v>1.7618399219997416E-2</v>
      </c>
      <c r="S98" s="38">
        <f t="shared" si="28"/>
        <v>-5.7446266590534534E-2</v>
      </c>
      <c r="T98" s="38">
        <f t="shared" si="28"/>
        <v>6.0660171779821193E-2</v>
      </c>
      <c r="U98" s="38">
        <f t="shared" si="28"/>
        <v>0</v>
      </c>
      <c r="V98" s="38">
        <f t="shared" si="28"/>
        <v>0</v>
      </c>
      <c r="W98" s="38">
        <f t="shared" si="28"/>
        <v>0</v>
      </c>
      <c r="X98" s="38">
        <f t="shared" si="28"/>
        <v>-4.9676473118550835E-2</v>
      </c>
      <c r="Y98" s="38">
        <f t="shared" si="28"/>
        <v>0</v>
      </c>
      <c r="Z98" s="38">
        <f t="shared" si="28"/>
        <v>0</v>
      </c>
      <c r="AA98" s="38">
        <f t="shared" si="28"/>
        <v>0</v>
      </c>
      <c r="AB98" s="38">
        <f t="shared" si="28"/>
        <v>4.5564173469951452E-2</v>
      </c>
      <c r="AC98" s="38">
        <f t="shared" si="28"/>
        <v>-5.3872490491479463E-2</v>
      </c>
      <c r="AE98" s="39" t="s">
        <v>2379</v>
      </c>
      <c r="AF98" s="38">
        <f t="shared" ref="AF98:AO98" si="29">AF15/AF11-1</f>
        <v>2.1963494850552046E-4</v>
      </c>
      <c r="AG98" s="38">
        <f t="shared" si="29"/>
        <v>-2.0713616228142384E-2</v>
      </c>
      <c r="AH98" s="38">
        <f t="shared" si="29"/>
        <v>7.0267710850364651E-3</v>
      </c>
      <c r="AI98" s="38">
        <f t="shared" si="29"/>
        <v>-3.5982824834029925E-2</v>
      </c>
      <c r="AJ98" s="38">
        <f t="shared" si="29"/>
        <v>4.3821490087965209E-3</v>
      </c>
      <c r="AK98" s="38">
        <f t="shared" si="29"/>
        <v>-1.9471411621374557E-4</v>
      </c>
      <c r="AL98" s="38">
        <f t="shared" si="29"/>
        <v>0</v>
      </c>
      <c r="AM98" s="38">
        <f t="shared" si="29"/>
        <v>2.8392518734852157E-2</v>
      </c>
      <c r="AN98" s="38">
        <f t="shared" si="29"/>
        <v>0.17677696338576476</v>
      </c>
      <c r="AO98" s="38">
        <f t="shared" si="29"/>
        <v>-3.8108194077973501E-2</v>
      </c>
      <c r="AP98" s="38"/>
      <c r="AQ98" s="38"/>
      <c r="AR98" s="38">
        <f t="shared" ref="AR98" si="30">AR15/AR11-1</f>
        <v>2.2117938500393119E-2</v>
      </c>
    </row>
    <row r="99" spans="1:44" x14ac:dyDescent="0.2">
      <c r="A99" s="39" t="s">
        <v>2384</v>
      </c>
      <c r="B99" s="38">
        <f t="shared" ref="B99:N99" si="31">B16/B12-1</f>
        <v>-3.7438028713265847E-3</v>
      </c>
      <c r="C99" s="38">
        <f t="shared" si="31"/>
        <v>-5.8173012391387058E-3</v>
      </c>
      <c r="D99" s="38">
        <f t="shared" si="31"/>
        <v>-1.718161865665202E-3</v>
      </c>
      <c r="E99" s="38">
        <f t="shared" si="31"/>
        <v>1.1984186120722828E-2</v>
      </c>
      <c r="F99" s="38">
        <f t="shared" si="31"/>
        <v>-1.7575933523737985E-3</v>
      </c>
      <c r="G99" s="38">
        <f t="shared" si="31"/>
        <v>-1.3965197290444209E-4</v>
      </c>
      <c r="H99" s="38">
        <f t="shared" si="31"/>
        <v>0</v>
      </c>
      <c r="I99" s="38">
        <f t="shared" si="31"/>
        <v>-1.144926190952833E-2</v>
      </c>
      <c r="J99" s="38">
        <f t="shared" si="31"/>
        <v>-6.2086467563415848E-4</v>
      </c>
      <c r="K99" s="38">
        <f t="shared" si="31"/>
        <v>-6.8167814831039397E-3</v>
      </c>
      <c r="L99" s="38">
        <f t="shared" si="31"/>
        <v>0</v>
      </c>
      <c r="M99" s="38">
        <f t="shared" si="31"/>
        <v>1.8683066651729474E-2</v>
      </c>
      <c r="N99" s="38">
        <f t="shared" si="31"/>
        <v>-1.6040902994382655E-2</v>
      </c>
      <c r="P99" s="39" t="s">
        <v>2380</v>
      </c>
      <c r="Q99" s="38">
        <f t="shared" ref="Q99:AC99" si="32">Q16/Q12-1</f>
        <v>1.7976990621011435E-3</v>
      </c>
      <c r="R99" s="38">
        <f t="shared" si="32"/>
        <v>1.5680736837745624E-2</v>
      </c>
      <c r="S99" s="38">
        <f t="shared" si="32"/>
        <v>-2.6682323351865711E-2</v>
      </c>
      <c r="T99" s="38">
        <f t="shared" si="32"/>
        <v>6.0660171779821193E-2</v>
      </c>
      <c r="U99" s="38">
        <f t="shared" si="32"/>
        <v>0</v>
      </c>
      <c r="V99" s="38">
        <f t="shared" si="32"/>
        <v>0</v>
      </c>
      <c r="W99" s="38">
        <f t="shared" si="32"/>
        <v>0</v>
      </c>
      <c r="X99" s="38">
        <f t="shared" si="32"/>
        <v>-4.9676473118550835E-2</v>
      </c>
      <c r="Y99" s="38">
        <f t="shared" si="32"/>
        <v>0</v>
      </c>
      <c r="Z99" s="38">
        <f t="shared" si="32"/>
        <v>0</v>
      </c>
      <c r="AA99" s="38">
        <f t="shared" si="32"/>
        <v>0</v>
      </c>
      <c r="AB99" s="38">
        <f t="shared" si="32"/>
        <v>1.8683066651729474E-2</v>
      </c>
      <c r="AC99" s="38">
        <f t="shared" si="32"/>
        <v>0</v>
      </c>
      <c r="AE99" s="39" t="s">
        <v>2380</v>
      </c>
      <c r="AF99" s="38">
        <f t="shared" ref="AF99:AO99" si="33">AF16/AF12-1</f>
        <v>-6.6877088296195542E-3</v>
      </c>
      <c r="AG99" s="38">
        <f t="shared" si="33"/>
        <v>-9.1503279309834706E-3</v>
      </c>
      <c r="AH99" s="38">
        <f t="shared" si="33"/>
        <v>1.0620250737525261E-4</v>
      </c>
      <c r="AI99" s="38">
        <f t="shared" si="33"/>
        <v>-1.0209594114291676E-2</v>
      </c>
      <c r="AJ99" s="38">
        <f t="shared" si="33"/>
        <v>-8.4895894276318939E-3</v>
      </c>
      <c r="AK99" s="38">
        <f t="shared" si="33"/>
        <v>-1.9471411621374557E-4</v>
      </c>
      <c r="AL99" s="38">
        <f t="shared" si="33"/>
        <v>0</v>
      </c>
      <c r="AM99" s="38">
        <f t="shared" si="33"/>
        <v>-6.6319642011086755E-3</v>
      </c>
      <c r="AN99" s="38">
        <f t="shared" si="33"/>
        <v>-1.6175007198280023E-2</v>
      </c>
      <c r="AO99" s="38">
        <f t="shared" si="33"/>
        <v>-1.372619333438696E-2</v>
      </c>
      <c r="AP99" s="38"/>
      <c r="AQ99" s="38"/>
      <c r="AR99" s="38">
        <f t="shared" ref="AR99" si="34">AR16/AR12-1</f>
        <v>-2.5110674324355986E-2</v>
      </c>
    </row>
    <row r="100" spans="1:44" x14ac:dyDescent="0.2">
      <c r="A100" s="39" t="s">
        <v>2385</v>
      </c>
      <c r="B100" s="38">
        <f t="shared" ref="B100:N100" si="35">B17/B13-1</f>
        <v>6.3122869480389809E-3</v>
      </c>
      <c r="C100" s="38">
        <f t="shared" si="35"/>
        <v>1.1875468345128093E-2</v>
      </c>
      <c r="D100" s="38">
        <f t="shared" si="35"/>
        <v>-1.718161865665202E-3</v>
      </c>
      <c r="E100" s="38">
        <f t="shared" si="35"/>
        <v>1.2011949872978489E-2</v>
      </c>
      <c r="F100" s="38">
        <f t="shared" si="35"/>
        <v>2.5069593343043373E-3</v>
      </c>
      <c r="G100" s="38">
        <f t="shared" si="35"/>
        <v>1.1038292402820726E-3</v>
      </c>
      <c r="H100" s="38">
        <f t="shared" si="35"/>
        <v>0</v>
      </c>
      <c r="I100" s="38">
        <f t="shared" si="35"/>
        <v>1.3092705500077795E-2</v>
      </c>
      <c r="J100" s="38">
        <f t="shared" si="35"/>
        <v>0</v>
      </c>
      <c r="K100" s="38">
        <f t="shared" si="35"/>
        <v>-6.8167814831039397E-3</v>
      </c>
      <c r="L100" s="38">
        <f t="shared" si="35"/>
        <v>2.6220341795943902E-3</v>
      </c>
      <c r="M100" s="38">
        <f t="shared" si="35"/>
        <v>4.5564173469951674E-2</v>
      </c>
      <c r="N100" s="38">
        <f t="shared" si="35"/>
        <v>-1.5342872981786049E-2</v>
      </c>
      <c r="P100" s="39" t="s">
        <v>2381</v>
      </c>
      <c r="Q100" s="38">
        <f t="shared" ref="Q100:AC100" si="36">Q17/Q13-1</f>
        <v>1.4552937093139207E-2</v>
      </c>
      <c r="R100" s="38">
        <f t="shared" si="36"/>
        <v>4.2207771390708304E-2</v>
      </c>
      <c r="S100" s="38">
        <f t="shared" si="36"/>
        <v>-2.6682323351865711E-2</v>
      </c>
      <c r="T100" s="38">
        <f t="shared" si="36"/>
        <v>6.0660171779821193E-2</v>
      </c>
      <c r="U100" s="38">
        <f t="shared" si="36"/>
        <v>7.3835060560489829E-3</v>
      </c>
      <c r="V100" s="38">
        <f t="shared" si="36"/>
        <v>0</v>
      </c>
      <c r="W100" s="38">
        <f t="shared" si="36"/>
        <v>0</v>
      </c>
      <c r="X100" s="38">
        <f t="shared" si="36"/>
        <v>4.8037079436607177E-2</v>
      </c>
      <c r="Y100" s="38">
        <f t="shared" si="36"/>
        <v>0</v>
      </c>
      <c r="Z100" s="38">
        <f t="shared" si="36"/>
        <v>0</v>
      </c>
      <c r="AA100" s="38">
        <f t="shared" si="36"/>
        <v>2.6220341795943902E-3</v>
      </c>
      <c r="AB100" s="38">
        <f t="shared" si="36"/>
        <v>4.5564173469951674E-2</v>
      </c>
      <c r="AC100" s="38">
        <f t="shared" si="36"/>
        <v>0</v>
      </c>
      <c r="AE100" s="39" t="s">
        <v>2381</v>
      </c>
      <c r="AF100" s="38">
        <f t="shared" ref="AF100:AO100" si="37">AF17/AF13-1</f>
        <v>1.978719987518307E-3</v>
      </c>
      <c r="AG100" s="38">
        <f t="shared" si="37"/>
        <v>7.1654187635985522E-3</v>
      </c>
      <c r="AH100" s="38">
        <f t="shared" si="37"/>
        <v>1.0620250737525261E-4</v>
      </c>
      <c r="AI100" s="38">
        <f t="shared" si="37"/>
        <v>-9.9448482000001892E-3</v>
      </c>
      <c r="AJ100" s="38">
        <f t="shared" si="37"/>
        <v>-1.5991166325345141E-2</v>
      </c>
      <c r="AK100" s="38">
        <f t="shared" si="37"/>
        <v>1.540202195805751E-3</v>
      </c>
      <c r="AL100" s="38">
        <f t="shared" si="37"/>
        <v>0</v>
      </c>
      <c r="AM100" s="38">
        <f t="shared" si="37"/>
        <v>8.9732347259412482E-3</v>
      </c>
      <c r="AN100" s="38">
        <f t="shared" si="37"/>
        <v>0</v>
      </c>
      <c r="AO100" s="38">
        <f t="shared" si="37"/>
        <v>-1.372619333438696E-2</v>
      </c>
      <c r="AP100" s="38"/>
      <c r="AQ100" s="38"/>
      <c r="AR100" s="38">
        <f t="shared" ref="AR100" si="38">AR17/AR13-1</f>
        <v>-2.4210626592097828E-2</v>
      </c>
    </row>
    <row r="101" spans="1:44" ht="19.5" hidden="1" customHeight="1" outlineLevel="1" x14ac:dyDescent="0.2">
      <c r="A101" s="39" t="s">
        <v>2386</v>
      </c>
      <c r="B101" s="38"/>
      <c r="C101" s="38"/>
      <c r="D101" s="38"/>
      <c r="E101" s="38"/>
      <c r="F101" s="38"/>
      <c r="G101" s="38"/>
      <c r="H101" s="38"/>
      <c r="I101" s="38"/>
      <c r="J101" s="38"/>
      <c r="K101" s="38"/>
      <c r="L101" s="38"/>
      <c r="M101" s="38"/>
      <c r="N101" s="38"/>
      <c r="P101" s="39" t="s">
        <v>2386</v>
      </c>
      <c r="Q101" s="38"/>
      <c r="R101" s="38"/>
      <c r="S101" s="38"/>
      <c r="T101" s="38"/>
      <c r="U101" s="38"/>
      <c r="V101" s="38"/>
      <c r="W101" s="38"/>
      <c r="X101" s="38"/>
      <c r="Y101" s="38"/>
      <c r="Z101" s="38"/>
      <c r="AA101" s="38"/>
      <c r="AB101" s="38"/>
      <c r="AC101" s="38"/>
      <c r="AE101" s="39" t="s">
        <v>2386</v>
      </c>
      <c r="AF101" s="38"/>
      <c r="AG101" s="38"/>
      <c r="AH101" s="38"/>
      <c r="AI101" s="38"/>
      <c r="AJ101" s="38"/>
      <c r="AK101" s="38"/>
      <c r="AL101" s="38"/>
      <c r="AM101" s="38"/>
      <c r="AN101" s="38"/>
      <c r="AO101" s="38"/>
      <c r="AP101" s="38"/>
      <c r="AQ101" s="38"/>
      <c r="AR101" s="38"/>
    </row>
    <row r="102" spans="1:44" hidden="1" outlineLevel="1" x14ac:dyDescent="0.2">
      <c r="A102" s="39" t="s">
        <v>2387</v>
      </c>
      <c r="B102" s="38"/>
      <c r="C102" s="38"/>
      <c r="D102" s="38"/>
      <c r="E102" s="38"/>
      <c r="F102" s="38"/>
      <c r="G102" s="38"/>
      <c r="H102" s="38"/>
      <c r="I102" s="38"/>
      <c r="J102" s="38"/>
      <c r="K102" s="38"/>
      <c r="L102" s="38"/>
      <c r="M102" s="38"/>
      <c r="N102" s="38"/>
      <c r="P102" s="39" t="s">
        <v>2387</v>
      </c>
      <c r="Q102" s="38"/>
      <c r="R102" s="38"/>
      <c r="S102" s="38"/>
      <c r="T102" s="38"/>
      <c r="U102" s="38"/>
      <c r="V102" s="38"/>
      <c r="W102" s="38"/>
      <c r="X102" s="38"/>
      <c r="Y102" s="38"/>
      <c r="Z102" s="38"/>
      <c r="AA102" s="38"/>
      <c r="AB102" s="38"/>
      <c r="AC102" s="38"/>
      <c r="AE102" s="39" t="s">
        <v>2387</v>
      </c>
      <c r="AF102" s="38"/>
      <c r="AG102" s="38"/>
      <c r="AH102" s="38"/>
      <c r="AI102" s="38"/>
      <c r="AJ102" s="38"/>
      <c r="AK102" s="38"/>
      <c r="AL102" s="38"/>
      <c r="AM102" s="38"/>
      <c r="AN102" s="38"/>
      <c r="AO102" s="38"/>
      <c r="AP102" s="38"/>
      <c r="AQ102" s="38"/>
      <c r="AR102" s="38"/>
    </row>
    <row r="103" spans="1:44" hidden="1" outlineLevel="1" x14ac:dyDescent="0.2">
      <c r="A103" s="39" t="s">
        <v>2388</v>
      </c>
      <c r="B103" s="38"/>
      <c r="C103" s="38"/>
      <c r="D103" s="38"/>
      <c r="E103" s="38"/>
      <c r="F103" s="38"/>
      <c r="G103" s="38"/>
      <c r="H103" s="38"/>
      <c r="I103" s="38"/>
      <c r="J103" s="38"/>
      <c r="K103" s="38"/>
      <c r="L103" s="38"/>
      <c r="M103" s="38"/>
      <c r="N103" s="38"/>
      <c r="P103" s="39" t="s">
        <v>2388</v>
      </c>
      <c r="Q103" s="38"/>
      <c r="R103" s="38"/>
      <c r="S103" s="38"/>
      <c r="T103" s="38"/>
      <c r="U103" s="38"/>
      <c r="V103" s="38"/>
      <c r="W103" s="38"/>
      <c r="X103" s="38"/>
      <c r="Y103" s="38"/>
      <c r="Z103" s="38"/>
      <c r="AA103" s="38"/>
      <c r="AB103" s="38"/>
      <c r="AC103" s="38"/>
      <c r="AE103" s="39" t="s">
        <v>2388</v>
      </c>
      <c r="AF103" s="38"/>
      <c r="AG103" s="38"/>
      <c r="AH103" s="38"/>
      <c r="AI103" s="38"/>
      <c r="AJ103" s="38"/>
      <c r="AK103" s="38"/>
      <c r="AL103" s="38"/>
      <c r="AM103" s="38"/>
      <c r="AN103" s="38"/>
      <c r="AO103" s="38"/>
      <c r="AP103" s="38"/>
      <c r="AQ103" s="38"/>
      <c r="AR103" s="38"/>
    </row>
    <row r="104" spans="1:44" hidden="1" outlineLevel="1" x14ac:dyDescent="0.2">
      <c r="A104" s="39" t="s">
        <v>2389</v>
      </c>
      <c r="B104" s="38"/>
      <c r="C104" s="38"/>
      <c r="D104" s="38"/>
      <c r="E104" s="38"/>
      <c r="F104" s="38"/>
      <c r="G104" s="38"/>
      <c r="H104" s="38"/>
      <c r="I104" s="38"/>
      <c r="J104" s="38"/>
      <c r="K104" s="38"/>
      <c r="L104" s="38"/>
      <c r="M104" s="38"/>
      <c r="N104" s="38"/>
      <c r="P104" s="39" t="s">
        <v>2389</v>
      </c>
      <c r="Q104" s="38"/>
      <c r="R104" s="38"/>
      <c r="S104" s="38"/>
      <c r="T104" s="38"/>
      <c r="U104" s="38"/>
      <c r="V104" s="38"/>
      <c r="W104" s="38"/>
      <c r="X104" s="38"/>
      <c r="Y104" s="38"/>
      <c r="Z104" s="38"/>
      <c r="AA104" s="38"/>
      <c r="AB104" s="38"/>
      <c r="AC104" s="38"/>
      <c r="AE104" s="39" t="s">
        <v>2389</v>
      </c>
      <c r="AF104" s="38"/>
      <c r="AG104" s="38"/>
      <c r="AH104" s="38"/>
      <c r="AI104" s="38"/>
      <c r="AJ104" s="38"/>
      <c r="AK104" s="38"/>
      <c r="AL104" s="38"/>
      <c r="AM104" s="38"/>
      <c r="AN104" s="38"/>
      <c r="AO104" s="38"/>
      <c r="AP104" s="38"/>
      <c r="AQ104" s="38"/>
      <c r="AR104" s="38"/>
    </row>
    <row r="105" spans="1:44" hidden="1" outlineLevel="1" x14ac:dyDescent="0.2">
      <c r="A105" s="39" t="s">
        <v>2390</v>
      </c>
      <c r="B105" s="38"/>
      <c r="C105" s="38"/>
      <c r="D105" s="38"/>
      <c r="E105" s="38"/>
      <c r="F105" s="38"/>
      <c r="G105" s="38"/>
      <c r="H105" s="38"/>
      <c r="I105" s="38"/>
      <c r="J105" s="38"/>
      <c r="K105" s="38"/>
      <c r="L105" s="38"/>
      <c r="M105" s="38"/>
      <c r="N105" s="38"/>
      <c r="P105" s="39" t="s">
        <v>2390</v>
      </c>
      <c r="Q105" s="38"/>
      <c r="R105" s="38"/>
      <c r="S105" s="38"/>
      <c r="T105" s="38"/>
      <c r="U105" s="38"/>
      <c r="V105" s="38"/>
      <c r="W105" s="38"/>
      <c r="X105" s="38"/>
      <c r="Y105" s="38"/>
      <c r="Z105" s="38"/>
      <c r="AA105" s="38"/>
      <c r="AB105" s="38"/>
      <c r="AC105" s="38"/>
      <c r="AE105" s="39" t="s">
        <v>2390</v>
      </c>
      <c r="AF105" s="38"/>
      <c r="AG105" s="38"/>
      <c r="AH105" s="38"/>
      <c r="AI105" s="38"/>
      <c r="AJ105" s="38"/>
      <c r="AK105" s="38"/>
      <c r="AL105" s="38"/>
      <c r="AM105" s="38"/>
      <c r="AN105" s="38"/>
      <c r="AO105" s="38"/>
      <c r="AP105" s="38"/>
      <c r="AQ105" s="38"/>
      <c r="AR105" s="38"/>
    </row>
    <row r="106" spans="1:44" hidden="1" outlineLevel="1" x14ac:dyDescent="0.2">
      <c r="A106" s="39" t="s">
        <v>2391</v>
      </c>
      <c r="B106" s="38"/>
      <c r="C106" s="38"/>
      <c r="D106" s="38"/>
      <c r="E106" s="38"/>
      <c r="F106" s="38"/>
      <c r="G106" s="38"/>
      <c r="H106" s="38"/>
      <c r="I106" s="38"/>
      <c r="J106" s="38"/>
      <c r="K106" s="38"/>
      <c r="L106" s="38"/>
      <c r="M106" s="38"/>
      <c r="N106" s="38"/>
      <c r="P106" s="39" t="s">
        <v>2391</v>
      </c>
      <c r="Q106" s="38"/>
      <c r="R106" s="38"/>
      <c r="S106" s="38"/>
      <c r="T106" s="38"/>
      <c r="U106" s="38"/>
      <c r="V106" s="38"/>
      <c r="W106" s="38"/>
      <c r="X106" s="38"/>
      <c r="Y106" s="38"/>
      <c r="Z106" s="38"/>
      <c r="AA106" s="38"/>
      <c r="AB106" s="38"/>
      <c r="AC106" s="38"/>
      <c r="AE106" s="39" t="s">
        <v>2391</v>
      </c>
      <c r="AF106" s="38"/>
      <c r="AG106" s="38"/>
      <c r="AH106" s="38"/>
      <c r="AI106" s="38"/>
      <c r="AJ106" s="38"/>
      <c r="AK106" s="38"/>
      <c r="AL106" s="38"/>
      <c r="AM106" s="38"/>
      <c r="AN106" s="38"/>
      <c r="AO106" s="38"/>
      <c r="AP106" s="38"/>
      <c r="AQ106" s="38"/>
      <c r="AR106" s="38"/>
    </row>
    <row r="107" spans="1:44" hidden="1" outlineLevel="1" x14ac:dyDescent="0.2">
      <c r="A107" s="39" t="s">
        <v>2392</v>
      </c>
      <c r="B107" s="38"/>
      <c r="C107" s="38"/>
      <c r="D107" s="38"/>
      <c r="E107" s="38"/>
      <c r="F107" s="38"/>
      <c r="G107" s="38"/>
      <c r="H107" s="38"/>
      <c r="I107" s="38"/>
      <c r="J107" s="38"/>
      <c r="K107" s="38"/>
      <c r="L107" s="38"/>
      <c r="M107" s="38"/>
      <c r="N107" s="38"/>
      <c r="P107" s="39" t="s">
        <v>2392</v>
      </c>
      <c r="Q107" s="38"/>
      <c r="R107" s="38"/>
      <c r="S107" s="38"/>
      <c r="T107" s="38"/>
      <c r="U107" s="38"/>
      <c r="V107" s="38"/>
      <c r="W107" s="38"/>
      <c r="X107" s="38"/>
      <c r="Y107" s="38"/>
      <c r="Z107" s="38"/>
      <c r="AA107" s="38"/>
      <c r="AB107" s="38"/>
      <c r="AC107" s="38"/>
      <c r="AE107" s="39" t="s">
        <v>2392</v>
      </c>
      <c r="AF107" s="38"/>
      <c r="AG107" s="38"/>
      <c r="AH107" s="38"/>
      <c r="AI107" s="38"/>
      <c r="AJ107" s="38"/>
      <c r="AK107" s="38"/>
      <c r="AL107" s="38"/>
      <c r="AM107" s="38"/>
      <c r="AN107" s="38"/>
      <c r="AO107" s="38"/>
      <c r="AP107" s="38"/>
      <c r="AQ107" s="38"/>
      <c r="AR107" s="38"/>
    </row>
    <row r="108" spans="1:44" hidden="1" outlineLevel="1" x14ac:dyDescent="0.2">
      <c r="A108" s="39" t="s">
        <v>2393</v>
      </c>
      <c r="B108" s="38"/>
      <c r="C108" s="38"/>
      <c r="D108" s="38"/>
      <c r="E108" s="38"/>
      <c r="F108" s="38"/>
      <c r="G108" s="38"/>
      <c r="H108" s="38"/>
      <c r="I108" s="38"/>
      <c r="J108" s="38"/>
      <c r="K108" s="38"/>
      <c r="L108" s="38"/>
      <c r="M108" s="38"/>
      <c r="N108" s="38"/>
      <c r="P108" s="39" t="s">
        <v>2393</v>
      </c>
      <c r="Q108" s="38"/>
      <c r="R108" s="38"/>
      <c r="S108" s="38"/>
      <c r="T108" s="38"/>
      <c r="U108" s="38"/>
      <c r="V108" s="38"/>
      <c r="W108" s="38"/>
      <c r="X108" s="38"/>
      <c r="Y108" s="38"/>
      <c r="Z108" s="38"/>
      <c r="AA108" s="38"/>
      <c r="AB108" s="38"/>
      <c r="AC108" s="38"/>
      <c r="AE108" s="39" t="s">
        <v>2393</v>
      </c>
      <c r="AF108" s="38"/>
      <c r="AG108" s="38"/>
      <c r="AH108" s="38"/>
      <c r="AI108" s="38"/>
      <c r="AJ108" s="38"/>
      <c r="AK108" s="38"/>
      <c r="AL108" s="38"/>
      <c r="AM108" s="38"/>
      <c r="AN108" s="38"/>
      <c r="AO108" s="38"/>
      <c r="AP108" s="38"/>
      <c r="AQ108" s="38"/>
      <c r="AR108" s="38"/>
    </row>
    <row r="109" spans="1:44" hidden="1" outlineLevel="1" x14ac:dyDescent="0.2">
      <c r="A109" s="39" t="s">
        <v>2394</v>
      </c>
      <c r="B109" s="38"/>
      <c r="C109" s="38"/>
      <c r="D109" s="38"/>
      <c r="E109" s="38"/>
      <c r="F109" s="38"/>
      <c r="G109" s="38"/>
      <c r="H109" s="38"/>
      <c r="I109" s="38"/>
      <c r="J109" s="38"/>
      <c r="K109" s="38"/>
      <c r="L109" s="38"/>
      <c r="M109" s="38"/>
      <c r="N109" s="38"/>
      <c r="P109" s="39" t="s">
        <v>2394</v>
      </c>
      <c r="Q109" s="38"/>
      <c r="R109" s="38"/>
      <c r="S109" s="38"/>
      <c r="T109" s="38"/>
      <c r="U109" s="38"/>
      <c r="V109" s="38"/>
      <c r="W109" s="38"/>
      <c r="X109" s="38"/>
      <c r="Y109" s="38"/>
      <c r="Z109" s="38"/>
      <c r="AA109" s="38"/>
      <c r="AB109" s="38"/>
      <c r="AC109" s="38"/>
      <c r="AE109" s="39" t="s">
        <v>2394</v>
      </c>
      <c r="AF109" s="38"/>
      <c r="AG109" s="38"/>
      <c r="AH109" s="38"/>
      <c r="AI109" s="38"/>
      <c r="AJ109" s="38"/>
      <c r="AK109" s="38"/>
      <c r="AL109" s="38"/>
      <c r="AM109" s="38"/>
      <c r="AN109" s="38"/>
      <c r="AO109" s="38"/>
      <c r="AP109" s="38"/>
      <c r="AQ109" s="38"/>
      <c r="AR109" s="38"/>
    </row>
    <row r="110" spans="1:44" hidden="1" outlineLevel="1" x14ac:dyDescent="0.2">
      <c r="A110" s="39" t="s">
        <v>2395</v>
      </c>
      <c r="B110" s="38"/>
      <c r="C110" s="38"/>
      <c r="D110" s="38"/>
      <c r="E110" s="38"/>
      <c r="F110" s="38"/>
      <c r="G110" s="38"/>
      <c r="H110" s="38"/>
      <c r="I110" s="38"/>
      <c r="J110" s="38"/>
      <c r="K110" s="38"/>
      <c r="L110" s="38"/>
      <c r="M110" s="38"/>
      <c r="N110" s="38"/>
      <c r="P110" s="39" t="s">
        <v>2395</v>
      </c>
      <c r="Q110" s="38"/>
      <c r="R110" s="38"/>
      <c r="S110" s="38"/>
      <c r="T110" s="38"/>
      <c r="U110" s="38"/>
      <c r="V110" s="38"/>
      <c r="W110" s="38"/>
      <c r="X110" s="38"/>
      <c r="Y110" s="38"/>
      <c r="Z110" s="38"/>
      <c r="AA110" s="38"/>
      <c r="AB110" s="38"/>
      <c r="AC110" s="38"/>
      <c r="AE110" s="39" t="s">
        <v>2395</v>
      </c>
      <c r="AF110" s="38"/>
      <c r="AG110" s="38"/>
      <c r="AH110" s="38"/>
      <c r="AI110" s="38"/>
      <c r="AJ110" s="38"/>
      <c r="AK110" s="38"/>
      <c r="AL110" s="38"/>
      <c r="AM110" s="38"/>
      <c r="AN110" s="38"/>
      <c r="AO110" s="38"/>
      <c r="AP110" s="38"/>
      <c r="AQ110" s="38"/>
      <c r="AR110" s="38"/>
    </row>
    <row r="111" spans="1:44" hidden="1" outlineLevel="1" x14ac:dyDescent="0.2">
      <c r="A111" s="39" t="s">
        <v>2396</v>
      </c>
      <c r="B111" s="38"/>
      <c r="C111" s="38"/>
      <c r="D111" s="38"/>
      <c r="E111" s="38"/>
      <c r="F111" s="38"/>
      <c r="G111" s="38"/>
      <c r="H111" s="38"/>
      <c r="I111" s="38"/>
      <c r="J111" s="38"/>
      <c r="K111" s="38"/>
      <c r="L111" s="38"/>
      <c r="M111" s="38"/>
      <c r="N111" s="38"/>
      <c r="P111" s="39" t="s">
        <v>2396</v>
      </c>
      <c r="Q111" s="38"/>
      <c r="R111" s="38"/>
      <c r="S111" s="38"/>
      <c r="T111" s="38"/>
      <c r="U111" s="38"/>
      <c r="V111" s="38"/>
      <c r="W111" s="38"/>
      <c r="X111" s="38"/>
      <c r="Y111" s="38"/>
      <c r="Z111" s="38"/>
      <c r="AA111" s="38"/>
      <c r="AB111" s="38"/>
      <c r="AC111" s="38"/>
      <c r="AE111" s="39" t="s">
        <v>2396</v>
      </c>
      <c r="AF111" s="38"/>
      <c r="AG111" s="38"/>
      <c r="AH111" s="38"/>
      <c r="AI111" s="38"/>
      <c r="AJ111" s="38"/>
      <c r="AK111" s="38"/>
      <c r="AL111" s="38"/>
      <c r="AM111" s="38"/>
      <c r="AN111" s="38"/>
      <c r="AO111" s="38"/>
      <c r="AP111" s="38"/>
      <c r="AQ111" s="38"/>
      <c r="AR111" s="38"/>
    </row>
    <row r="112" spans="1:44" hidden="1" outlineLevel="1" x14ac:dyDescent="0.2">
      <c r="A112" s="39" t="s">
        <v>2397</v>
      </c>
      <c r="B112" s="38"/>
      <c r="C112" s="38"/>
      <c r="D112" s="38"/>
      <c r="E112" s="38"/>
      <c r="F112" s="38"/>
      <c r="G112" s="38"/>
      <c r="H112" s="38"/>
      <c r="I112" s="38"/>
      <c r="J112" s="38"/>
      <c r="K112" s="38"/>
      <c r="L112" s="38"/>
      <c r="M112" s="38"/>
      <c r="N112" s="38"/>
      <c r="P112" s="39" t="s">
        <v>2397</v>
      </c>
      <c r="Q112" s="38"/>
      <c r="R112" s="38"/>
      <c r="S112" s="38"/>
      <c r="T112" s="38"/>
      <c r="U112" s="38"/>
      <c r="V112" s="38"/>
      <c r="W112" s="38"/>
      <c r="X112" s="38"/>
      <c r="Y112" s="38"/>
      <c r="Z112" s="38"/>
      <c r="AA112" s="38"/>
      <c r="AB112" s="38"/>
      <c r="AC112" s="38"/>
      <c r="AE112" s="39" t="s">
        <v>2397</v>
      </c>
      <c r="AF112" s="38"/>
      <c r="AG112" s="38"/>
      <c r="AH112" s="38"/>
      <c r="AI112" s="38"/>
      <c r="AJ112" s="38"/>
      <c r="AK112" s="38"/>
      <c r="AL112" s="38"/>
      <c r="AM112" s="38"/>
      <c r="AN112" s="38"/>
      <c r="AO112" s="38"/>
      <c r="AP112" s="38"/>
      <c r="AQ112" s="38"/>
      <c r="AR112" s="38"/>
    </row>
    <row r="113" spans="1:44" hidden="1" outlineLevel="1" x14ac:dyDescent="0.2">
      <c r="A113" s="39" t="s">
        <v>2398</v>
      </c>
      <c r="B113" s="38"/>
      <c r="C113" s="38"/>
      <c r="D113" s="38"/>
      <c r="E113" s="38"/>
      <c r="F113" s="38"/>
      <c r="G113" s="38"/>
      <c r="H113" s="38"/>
      <c r="I113" s="38"/>
      <c r="J113" s="38"/>
      <c r="K113" s="38"/>
      <c r="L113" s="38"/>
      <c r="M113" s="38"/>
      <c r="N113" s="38"/>
      <c r="P113" s="39" t="s">
        <v>2398</v>
      </c>
      <c r="Q113" s="38"/>
      <c r="R113" s="38"/>
      <c r="S113" s="38"/>
      <c r="T113" s="38"/>
      <c r="U113" s="38"/>
      <c r="V113" s="38"/>
      <c r="W113" s="38"/>
      <c r="X113" s="38"/>
      <c r="Y113" s="38"/>
      <c r="Z113" s="38"/>
      <c r="AA113" s="38"/>
      <c r="AB113" s="38"/>
      <c r="AC113" s="38"/>
      <c r="AE113" s="39" t="s">
        <v>2398</v>
      </c>
      <c r="AF113" s="38"/>
      <c r="AG113" s="38"/>
      <c r="AH113" s="38"/>
      <c r="AI113" s="38"/>
      <c r="AJ113" s="38"/>
      <c r="AK113" s="38"/>
      <c r="AL113" s="38"/>
      <c r="AM113" s="38"/>
      <c r="AN113" s="38"/>
      <c r="AO113" s="38"/>
      <c r="AP113" s="38"/>
      <c r="AQ113" s="38"/>
      <c r="AR113" s="38"/>
    </row>
    <row r="114" spans="1:44" hidden="1" outlineLevel="1" x14ac:dyDescent="0.2">
      <c r="A114" s="39" t="s">
        <v>2399</v>
      </c>
      <c r="B114" s="38"/>
      <c r="C114" s="38"/>
      <c r="D114" s="38"/>
      <c r="E114" s="38"/>
      <c r="F114" s="38"/>
      <c r="G114" s="38"/>
      <c r="H114" s="38"/>
      <c r="I114" s="38"/>
      <c r="J114" s="38"/>
      <c r="K114" s="38"/>
      <c r="L114" s="38"/>
      <c r="M114" s="38"/>
      <c r="N114" s="38"/>
      <c r="P114" s="39" t="s">
        <v>2399</v>
      </c>
      <c r="Q114" s="38"/>
      <c r="R114" s="38"/>
      <c r="S114" s="38"/>
      <c r="T114" s="38"/>
      <c r="U114" s="38"/>
      <c r="V114" s="38"/>
      <c r="W114" s="38"/>
      <c r="X114" s="38"/>
      <c r="Y114" s="38"/>
      <c r="Z114" s="38"/>
      <c r="AA114" s="38"/>
      <c r="AB114" s="38"/>
      <c r="AC114" s="38"/>
      <c r="AE114" s="39" t="s">
        <v>2399</v>
      </c>
      <c r="AF114" s="38"/>
      <c r="AG114" s="38"/>
      <c r="AH114" s="38"/>
      <c r="AI114" s="38"/>
      <c r="AJ114" s="38"/>
      <c r="AK114" s="38"/>
      <c r="AL114" s="38"/>
      <c r="AM114" s="38"/>
      <c r="AN114" s="38"/>
      <c r="AO114" s="38"/>
      <c r="AP114" s="38"/>
      <c r="AQ114" s="38"/>
      <c r="AR114" s="38"/>
    </row>
    <row r="115" spans="1:44" hidden="1" outlineLevel="1" x14ac:dyDescent="0.2">
      <c r="A115" s="39" t="s">
        <v>2400</v>
      </c>
      <c r="B115" s="38"/>
      <c r="C115" s="38"/>
      <c r="D115" s="38"/>
      <c r="E115" s="38"/>
      <c r="F115" s="38"/>
      <c r="G115" s="38"/>
      <c r="H115" s="38"/>
      <c r="I115" s="38"/>
      <c r="J115" s="38"/>
      <c r="K115" s="38"/>
      <c r="L115" s="38"/>
      <c r="M115" s="38"/>
      <c r="N115" s="38"/>
      <c r="P115" s="39" t="s">
        <v>2400</v>
      </c>
      <c r="Q115" s="38"/>
      <c r="R115" s="38"/>
      <c r="S115" s="38"/>
      <c r="T115" s="38"/>
      <c r="U115" s="38"/>
      <c r="V115" s="38"/>
      <c r="W115" s="38"/>
      <c r="X115" s="38"/>
      <c r="Y115" s="38"/>
      <c r="Z115" s="38"/>
      <c r="AA115" s="38"/>
      <c r="AB115" s="38"/>
      <c r="AC115" s="38"/>
      <c r="AE115" s="39" t="s">
        <v>2400</v>
      </c>
      <c r="AF115" s="38"/>
      <c r="AG115" s="38"/>
      <c r="AH115" s="38"/>
      <c r="AI115" s="38"/>
      <c r="AJ115" s="38"/>
      <c r="AK115" s="38"/>
      <c r="AL115" s="38"/>
      <c r="AM115" s="38"/>
      <c r="AN115" s="38"/>
      <c r="AO115" s="38"/>
      <c r="AP115" s="38"/>
      <c r="AQ115" s="38"/>
      <c r="AR115" s="38"/>
    </row>
    <row r="116" spans="1:44" hidden="1" outlineLevel="1" x14ac:dyDescent="0.2">
      <c r="A116" s="39" t="s">
        <v>2401</v>
      </c>
      <c r="B116" s="38"/>
      <c r="C116" s="38"/>
      <c r="D116" s="38"/>
      <c r="E116" s="38"/>
      <c r="F116" s="38"/>
      <c r="G116" s="38"/>
      <c r="H116" s="38"/>
      <c r="I116" s="38"/>
      <c r="J116" s="38"/>
      <c r="K116" s="38"/>
      <c r="L116" s="38"/>
      <c r="M116" s="38"/>
      <c r="N116" s="38"/>
      <c r="P116" s="39" t="s">
        <v>2401</v>
      </c>
      <c r="Q116" s="38"/>
      <c r="R116" s="38"/>
      <c r="S116" s="38"/>
      <c r="T116" s="38"/>
      <c r="U116" s="38"/>
      <c r="V116" s="38"/>
      <c r="W116" s="38"/>
      <c r="X116" s="38"/>
      <c r="Y116" s="38"/>
      <c r="Z116" s="38"/>
      <c r="AA116" s="38"/>
      <c r="AB116" s="38"/>
      <c r="AC116" s="38"/>
      <c r="AE116" s="39" t="s">
        <v>2401</v>
      </c>
      <c r="AF116" s="38"/>
      <c r="AG116" s="38"/>
      <c r="AH116" s="38"/>
      <c r="AI116" s="38"/>
      <c r="AJ116" s="38"/>
      <c r="AK116" s="38"/>
      <c r="AL116" s="38"/>
      <c r="AM116" s="38"/>
      <c r="AN116" s="38"/>
      <c r="AO116" s="38"/>
      <c r="AP116" s="38"/>
      <c r="AQ116" s="38"/>
      <c r="AR116" s="38"/>
    </row>
    <row r="117" spans="1:44" hidden="1" outlineLevel="1" x14ac:dyDescent="0.2">
      <c r="A117" s="39" t="s">
        <v>2402</v>
      </c>
      <c r="B117" s="38"/>
      <c r="C117" s="38"/>
      <c r="D117" s="38"/>
      <c r="E117" s="38"/>
      <c r="F117" s="38"/>
      <c r="G117" s="38"/>
      <c r="H117" s="38"/>
      <c r="I117" s="38"/>
      <c r="J117" s="38"/>
      <c r="K117" s="38"/>
      <c r="L117" s="38"/>
      <c r="M117" s="38"/>
      <c r="N117" s="38"/>
      <c r="P117" s="39" t="s">
        <v>2402</v>
      </c>
      <c r="Q117" s="38"/>
      <c r="R117" s="38"/>
      <c r="S117" s="38"/>
      <c r="T117" s="38"/>
      <c r="U117" s="38"/>
      <c r="V117" s="38"/>
      <c r="W117" s="38"/>
      <c r="X117" s="38"/>
      <c r="Y117" s="38"/>
      <c r="Z117" s="38"/>
      <c r="AA117" s="38"/>
      <c r="AB117" s="38"/>
      <c r="AC117" s="38"/>
      <c r="AE117" s="39" t="s">
        <v>2402</v>
      </c>
      <c r="AF117" s="38"/>
      <c r="AG117" s="38"/>
      <c r="AH117" s="38"/>
      <c r="AI117" s="38"/>
      <c r="AJ117" s="38"/>
      <c r="AK117" s="38"/>
      <c r="AL117" s="38"/>
      <c r="AM117" s="38"/>
      <c r="AN117" s="38"/>
      <c r="AO117" s="38"/>
      <c r="AP117" s="38"/>
      <c r="AQ117" s="38"/>
      <c r="AR117" s="38"/>
    </row>
    <row r="118" spans="1:44" hidden="1" outlineLevel="1" x14ac:dyDescent="0.2">
      <c r="A118" s="39" t="s">
        <v>2403</v>
      </c>
      <c r="B118" s="38"/>
      <c r="C118" s="38"/>
      <c r="D118" s="38"/>
      <c r="E118" s="38"/>
      <c r="F118" s="38"/>
      <c r="G118" s="38"/>
      <c r="H118" s="38"/>
      <c r="I118" s="38"/>
      <c r="J118" s="38"/>
      <c r="K118" s="38"/>
      <c r="L118" s="38"/>
      <c r="M118" s="38"/>
      <c r="N118" s="38"/>
      <c r="P118" s="39" t="s">
        <v>2403</v>
      </c>
      <c r="Q118" s="38"/>
      <c r="R118" s="38"/>
      <c r="S118" s="38"/>
      <c r="T118" s="38"/>
      <c r="U118" s="38"/>
      <c r="V118" s="38"/>
      <c r="W118" s="38"/>
      <c r="X118" s="38"/>
      <c r="Y118" s="38"/>
      <c r="Z118" s="38"/>
      <c r="AA118" s="38"/>
      <c r="AB118" s="38"/>
      <c r="AC118" s="38"/>
      <c r="AE118" s="39" t="s">
        <v>2403</v>
      </c>
      <c r="AF118" s="38"/>
      <c r="AG118" s="38"/>
      <c r="AH118" s="38"/>
      <c r="AI118" s="38"/>
      <c r="AJ118" s="38"/>
      <c r="AK118" s="38"/>
      <c r="AL118" s="38"/>
      <c r="AM118" s="38"/>
      <c r="AN118" s="38"/>
      <c r="AO118" s="38"/>
      <c r="AP118" s="38"/>
      <c r="AQ118" s="38"/>
      <c r="AR118" s="38"/>
    </row>
    <row r="119" spans="1:44" hidden="1" outlineLevel="1" x14ac:dyDescent="0.2">
      <c r="A119" s="39" t="s">
        <v>2404</v>
      </c>
      <c r="B119" s="38"/>
      <c r="C119" s="38"/>
      <c r="D119" s="38"/>
      <c r="E119" s="38"/>
      <c r="F119" s="38"/>
      <c r="G119" s="38"/>
      <c r="H119" s="38"/>
      <c r="I119" s="38"/>
      <c r="J119" s="38"/>
      <c r="K119" s="38"/>
      <c r="L119" s="38"/>
      <c r="M119" s="38"/>
      <c r="N119" s="38"/>
      <c r="P119" s="39" t="s">
        <v>2404</v>
      </c>
      <c r="Q119" s="38"/>
      <c r="R119" s="38"/>
      <c r="S119" s="38"/>
      <c r="T119" s="38"/>
      <c r="U119" s="38"/>
      <c r="V119" s="38"/>
      <c r="W119" s="38"/>
      <c r="X119" s="38"/>
      <c r="Y119" s="38"/>
      <c r="Z119" s="38"/>
      <c r="AA119" s="38"/>
      <c r="AB119" s="38"/>
      <c r="AC119" s="38"/>
      <c r="AE119" s="39" t="s">
        <v>2404</v>
      </c>
      <c r="AF119" s="38"/>
      <c r="AG119" s="38"/>
      <c r="AH119" s="38"/>
      <c r="AI119" s="38"/>
      <c r="AJ119" s="38"/>
      <c r="AK119" s="38"/>
      <c r="AL119" s="38"/>
      <c r="AM119" s="38"/>
      <c r="AN119" s="38"/>
      <c r="AO119" s="38"/>
      <c r="AP119" s="38"/>
      <c r="AQ119" s="38"/>
      <c r="AR119" s="38"/>
    </row>
    <row r="120" spans="1:44" hidden="1" outlineLevel="1" x14ac:dyDescent="0.2">
      <c r="A120" s="39" t="s">
        <v>2405</v>
      </c>
      <c r="B120" s="38"/>
      <c r="C120" s="38"/>
      <c r="D120" s="38"/>
      <c r="E120" s="38"/>
      <c r="F120" s="38"/>
      <c r="G120" s="38"/>
      <c r="H120" s="38"/>
      <c r="I120" s="38"/>
      <c r="J120" s="38"/>
      <c r="K120" s="38"/>
      <c r="L120" s="38"/>
      <c r="M120" s="38"/>
      <c r="N120" s="38"/>
      <c r="P120" s="39" t="s">
        <v>2405</v>
      </c>
      <c r="Q120" s="38"/>
      <c r="R120" s="38"/>
      <c r="S120" s="38"/>
      <c r="T120" s="38"/>
      <c r="U120" s="38"/>
      <c r="V120" s="38"/>
      <c r="W120" s="38"/>
      <c r="X120" s="38"/>
      <c r="Y120" s="38"/>
      <c r="Z120" s="38"/>
      <c r="AA120" s="38"/>
      <c r="AB120" s="38"/>
      <c r="AC120" s="38"/>
      <c r="AE120" s="39" t="s">
        <v>2405</v>
      </c>
      <c r="AF120" s="38"/>
      <c r="AG120" s="38"/>
      <c r="AH120" s="38"/>
      <c r="AI120" s="38"/>
      <c r="AJ120" s="38"/>
      <c r="AK120" s="38"/>
      <c r="AL120" s="38"/>
      <c r="AM120" s="38"/>
      <c r="AN120" s="38"/>
      <c r="AO120" s="38"/>
      <c r="AP120" s="38"/>
      <c r="AQ120" s="38"/>
      <c r="AR120" s="38"/>
    </row>
    <row r="121" spans="1:44" hidden="1" outlineLevel="1" x14ac:dyDescent="0.2">
      <c r="A121" s="39" t="s">
        <v>2406</v>
      </c>
      <c r="B121" s="38"/>
      <c r="C121" s="38"/>
      <c r="D121" s="38"/>
      <c r="E121" s="38"/>
      <c r="F121" s="38"/>
      <c r="G121" s="38"/>
      <c r="H121" s="38"/>
      <c r="I121" s="38"/>
      <c r="J121" s="38"/>
      <c r="K121" s="38"/>
      <c r="L121" s="38"/>
      <c r="M121" s="38"/>
      <c r="N121" s="38"/>
      <c r="P121" s="39" t="s">
        <v>2406</v>
      </c>
      <c r="Q121" s="38"/>
      <c r="R121" s="38"/>
      <c r="S121" s="38"/>
      <c r="T121" s="38"/>
      <c r="U121" s="38"/>
      <c r="V121" s="38"/>
      <c r="W121" s="38"/>
      <c r="X121" s="38"/>
      <c r="Y121" s="38"/>
      <c r="Z121" s="38"/>
      <c r="AA121" s="38"/>
      <c r="AB121" s="38"/>
      <c r="AC121" s="38"/>
      <c r="AE121" s="39" t="s">
        <v>2406</v>
      </c>
      <c r="AF121" s="38"/>
      <c r="AG121" s="38"/>
      <c r="AH121" s="38"/>
      <c r="AI121" s="38"/>
      <c r="AJ121" s="38"/>
      <c r="AK121" s="38"/>
      <c r="AL121" s="38"/>
      <c r="AM121" s="38"/>
      <c r="AN121" s="38"/>
      <c r="AO121" s="38"/>
      <c r="AP121" s="38"/>
      <c r="AQ121" s="38"/>
      <c r="AR121" s="38"/>
    </row>
    <row r="122" spans="1:44" hidden="1" outlineLevel="1" x14ac:dyDescent="0.2">
      <c r="A122" s="39" t="s">
        <v>2407</v>
      </c>
      <c r="B122" s="38"/>
      <c r="C122" s="38"/>
      <c r="D122" s="38"/>
      <c r="E122" s="38"/>
      <c r="F122" s="38"/>
      <c r="G122" s="38"/>
      <c r="H122" s="38"/>
      <c r="I122" s="38"/>
      <c r="J122" s="38"/>
      <c r="K122" s="38"/>
      <c r="L122" s="38"/>
      <c r="M122" s="38"/>
      <c r="N122" s="38"/>
      <c r="P122" s="39" t="s">
        <v>2407</v>
      </c>
      <c r="Q122" s="38"/>
      <c r="R122" s="38"/>
      <c r="S122" s="38"/>
      <c r="T122" s="38"/>
      <c r="U122" s="38"/>
      <c r="V122" s="38"/>
      <c r="W122" s="38"/>
      <c r="X122" s="38"/>
      <c r="Y122" s="38"/>
      <c r="Z122" s="38"/>
      <c r="AA122" s="38"/>
      <c r="AB122" s="38"/>
      <c r="AC122" s="38"/>
      <c r="AE122" s="39" t="s">
        <v>2407</v>
      </c>
      <c r="AF122" s="38"/>
      <c r="AG122" s="38"/>
      <c r="AH122" s="38"/>
      <c r="AI122" s="38"/>
      <c r="AJ122" s="38"/>
      <c r="AK122" s="38"/>
      <c r="AL122" s="38"/>
      <c r="AM122" s="38"/>
      <c r="AN122" s="38"/>
      <c r="AO122" s="38"/>
      <c r="AP122" s="38"/>
      <c r="AQ122" s="38"/>
      <c r="AR122" s="38"/>
    </row>
    <row r="123" spans="1:44" hidden="1" outlineLevel="1" x14ac:dyDescent="0.2">
      <c r="A123" s="39" t="s">
        <v>2408</v>
      </c>
      <c r="B123" s="38"/>
      <c r="C123" s="38"/>
      <c r="D123" s="38"/>
      <c r="E123" s="38"/>
      <c r="F123" s="38"/>
      <c r="G123" s="38"/>
      <c r="H123" s="38"/>
      <c r="I123" s="38"/>
      <c r="J123" s="38"/>
      <c r="K123" s="38"/>
      <c r="L123" s="38"/>
      <c r="M123" s="38"/>
      <c r="N123" s="38"/>
      <c r="P123" s="39" t="s">
        <v>2408</v>
      </c>
      <c r="Q123" s="38"/>
      <c r="R123" s="38"/>
      <c r="S123" s="38"/>
      <c r="T123" s="38"/>
      <c r="U123" s="38"/>
      <c r="V123" s="38"/>
      <c r="W123" s="38"/>
      <c r="X123" s="38"/>
      <c r="Y123" s="38"/>
      <c r="Z123" s="38"/>
      <c r="AA123" s="38"/>
      <c r="AB123" s="38"/>
      <c r="AC123" s="38"/>
      <c r="AE123" s="39" t="s">
        <v>2408</v>
      </c>
      <c r="AF123" s="38"/>
      <c r="AG123" s="38"/>
      <c r="AH123" s="38"/>
      <c r="AI123" s="38"/>
      <c r="AJ123" s="38"/>
      <c r="AK123" s="38"/>
      <c r="AL123" s="38"/>
      <c r="AM123" s="38"/>
      <c r="AN123" s="38"/>
      <c r="AO123" s="38"/>
      <c r="AP123" s="38"/>
      <c r="AQ123" s="38"/>
      <c r="AR123" s="38"/>
    </row>
    <row r="124" spans="1:44" hidden="1" outlineLevel="1" x14ac:dyDescent="0.2">
      <c r="A124" s="39" t="s">
        <v>2409</v>
      </c>
      <c r="B124" s="38"/>
      <c r="C124" s="38"/>
      <c r="D124" s="38"/>
      <c r="E124" s="38"/>
      <c r="F124" s="38"/>
      <c r="G124" s="38"/>
      <c r="H124" s="38"/>
      <c r="I124" s="38"/>
      <c r="J124" s="38"/>
      <c r="K124" s="38"/>
      <c r="L124" s="38"/>
      <c r="M124" s="38"/>
      <c r="N124" s="38"/>
      <c r="P124" s="39" t="s">
        <v>2409</v>
      </c>
      <c r="Q124" s="38"/>
      <c r="R124" s="38"/>
      <c r="S124" s="38"/>
      <c r="T124" s="38"/>
      <c r="U124" s="38"/>
      <c r="V124" s="38"/>
      <c r="W124" s="38"/>
      <c r="X124" s="38"/>
      <c r="Y124" s="38"/>
      <c r="Z124" s="38"/>
      <c r="AA124" s="38"/>
      <c r="AB124" s="38"/>
      <c r="AC124" s="38"/>
      <c r="AE124" s="39" t="s">
        <v>2409</v>
      </c>
      <c r="AF124" s="38"/>
      <c r="AG124" s="38"/>
      <c r="AH124" s="38"/>
      <c r="AI124" s="38"/>
      <c r="AJ124" s="38"/>
      <c r="AK124" s="38"/>
      <c r="AL124" s="38"/>
      <c r="AM124" s="38"/>
      <c r="AN124" s="38"/>
      <c r="AO124" s="38"/>
      <c r="AP124" s="38"/>
      <c r="AQ124" s="38"/>
      <c r="AR124" s="38"/>
    </row>
    <row r="125" spans="1:44" hidden="1" outlineLevel="1" x14ac:dyDescent="0.2">
      <c r="A125" s="39" t="s">
        <v>2410</v>
      </c>
      <c r="B125" s="38"/>
      <c r="C125" s="38"/>
      <c r="D125" s="38"/>
      <c r="E125" s="38"/>
      <c r="F125" s="38"/>
      <c r="G125" s="38"/>
      <c r="H125" s="38"/>
      <c r="I125" s="38"/>
      <c r="J125" s="38"/>
      <c r="K125" s="38"/>
      <c r="L125" s="38"/>
      <c r="M125" s="38"/>
      <c r="N125" s="38"/>
      <c r="P125" s="39" t="s">
        <v>2410</v>
      </c>
      <c r="Q125" s="38"/>
      <c r="R125" s="38"/>
      <c r="S125" s="38"/>
      <c r="T125" s="38"/>
      <c r="U125" s="38"/>
      <c r="V125" s="38"/>
      <c r="W125" s="38"/>
      <c r="X125" s="38"/>
      <c r="Y125" s="38"/>
      <c r="Z125" s="38"/>
      <c r="AA125" s="38"/>
      <c r="AB125" s="38"/>
      <c r="AC125" s="38"/>
      <c r="AE125" s="39" t="s">
        <v>2410</v>
      </c>
      <c r="AF125" s="38"/>
      <c r="AG125" s="38"/>
      <c r="AH125" s="38"/>
      <c r="AI125" s="38"/>
      <c r="AJ125" s="38"/>
      <c r="AK125" s="38"/>
      <c r="AL125" s="38"/>
      <c r="AM125" s="38"/>
      <c r="AN125" s="38"/>
      <c r="AO125" s="38"/>
      <c r="AP125" s="38"/>
      <c r="AQ125" s="38"/>
      <c r="AR125" s="38"/>
    </row>
    <row r="126" spans="1:44" hidden="1" outlineLevel="1" x14ac:dyDescent="0.2">
      <c r="A126" s="39" t="s">
        <v>2411</v>
      </c>
      <c r="B126" s="38"/>
      <c r="C126" s="38"/>
      <c r="D126" s="38"/>
      <c r="E126" s="38"/>
      <c r="F126" s="38"/>
      <c r="G126" s="38"/>
      <c r="H126" s="38"/>
      <c r="I126" s="38"/>
      <c r="J126" s="38"/>
      <c r="K126" s="38"/>
      <c r="L126" s="38"/>
      <c r="M126" s="38"/>
      <c r="N126" s="38"/>
      <c r="P126" s="39" t="s">
        <v>2411</v>
      </c>
      <c r="Q126" s="38"/>
      <c r="R126" s="38"/>
      <c r="S126" s="38"/>
      <c r="T126" s="38"/>
      <c r="U126" s="38"/>
      <c r="V126" s="38"/>
      <c r="W126" s="38"/>
      <c r="X126" s="38"/>
      <c r="Y126" s="38"/>
      <c r="Z126" s="38"/>
      <c r="AA126" s="38"/>
      <c r="AB126" s="38"/>
      <c r="AC126" s="38"/>
      <c r="AE126" s="39" t="s">
        <v>2411</v>
      </c>
      <c r="AF126" s="38"/>
      <c r="AG126" s="38"/>
      <c r="AH126" s="38"/>
      <c r="AI126" s="38"/>
      <c r="AJ126" s="38"/>
      <c r="AK126" s="38"/>
      <c r="AL126" s="38"/>
      <c r="AM126" s="38"/>
      <c r="AN126" s="38"/>
      <c r="AO126" s="38"/>
      <c r="AP126" s="38"/>
      <c r="AQ126" s="38"/>
      <c r="AR126" s="38"/>
    </row>
    <row r="127" spans="1:44" hidden="1" outlineLevel="1" x14ac:dyDescent="0.2">
      <c r="A127" s="39" t="s">
        <v>2412</v>
      </c>
      <c r="B127" s="38"/>
      <c r="C127" s="38"/>
      <c r="D127" s="38"/>
      <c r="E127" s="38"/>
      <c r="F127" s="38"/>
      <c r="G127" s="38"/>
      <c r="H127" s="38"/>
      <c r="I127" s="38"/>
      <c r="J127" s="38"/>
      <c r="K127" s="38"/>
      <c r="L127" s="38"/>
      <c r="M127" s="38"/>
      <c r="N127" s="38"/>
      <c r="P127" s="39" t="s">
        <v>2412</v>
      </c>
      <c r="Q127" s="38"/>
      <c r="R127" s="38"/>
      <c r="S127" s="38"/>
      <c r="T127" s="38"/>
      <c r="U127" s="38"/>
      <c r="V127" s="38"/>
      <c r="W127" s="38"/>
      <c r="X127" s="38"/>
      <c r="Y127" s="38"/>
      <c r="Z127" s="38"/>
      <c r="AA127" s="38"/>
      <c r="AB127" s="38"/>
      <c r="AC127" s="38"/>
      <c r="AE127" s="39" t="s">
        <v>2412</v>
      </c>
      <c r="AF127" s="38"/>
      <c r="AG127" s="38"/>
      <c r="AH127" s="38"/>
      <c r="AI127" s="38"/>
      <c r="AJ127" s="38"/>
      <c r="AK127" s="38"/>
      <c r="AL127" s="38"/>
      <c r="AM127" s="38"/>
      <c r="AN127" s="38"/>
      <c r="AO127" s="38"/>
      <c r="AP127" s="38"/>
      <c r="AQ127" s="38"/>
      <c r="AR127" s="38"/>
    </row>
    <row r="128" spans="1:44" hidden="1" outlineLevel="1" x14ac:dyDescent="0.2">
      <c r="A128" s="39" t="s">
        <v>2413</v>
      </c>
      <c r="B128" s="38"/>
      <c r="C128" s="38"/>
      <c r="D128" s="38"/>
      <c r="E128" s="38"/>
      <c r="F128" s="38"/>
      <c r="G128" s="38"/>
      <c r="H128" s="38"/>
      <c r="I128" s="38"/>
      <c r="J128" s="38"/>
      <c r="K128" s="38"/>
      <c r="L128" s="38"/>
      <c r="M128" s="38"/>
      <c r="N128" s="38"/>
      <c r="P128" s="39" t="s">
        <v>2413</v>
      </c>
      <c r="Q128" s="38"/>
      <c r="R128" s="38"/>
      <c r="S128" s="38"/>
      <c r="T128" s="38"/>
      <c r="U128" s="38"/>
      <c r="V128" s="38"/>
      <c r="W128" s="38"/>
      <c r="X128" s="38"/>
      <c r="Y128" s="38"/>
      <c r="Z128" s="38"/>
      <c r="AA128" s="38"/>
      <c r="AB128" s="38"/>
      <c r="AC128" s="38"/>
      <c r="AE128" s="39" t="s">
        <v>2413</v>
      </c>
      <c r="AF128" s="38"/>
      <c r="AG128" s="38"/>
      <c r="AH128" s="38"/>
      <c r="AI128" s="38"/>
      <c r="AJ128" s="38"/>
      <c r="AK128" s="38"/>
      <c r="AL128" s="38"/>
      <c r="AM128" s="38"/>
      <c r="AN128" s="38"/>
      <c r="AO128" s="38"/>
      <c r="AP128" s="38"/>
      <c r="AQ128" s="38"/>
      <c r="AR128" s="38"/>
    </row>
    <row r="129" spans="1:44" hidden="1" outlineLevel="1" x14ac:dyDescent="0.2">
      <c r="A129" s="39" t="s">
        <v>2414</v>
      </c>
      <c r="B129" s="38"/>
      <c r="C129" s="38"/>
      <c r="D129" s="38"/>
      <c r="E129" s="38"/>
      <c r="F129" s="38"/>
      <c r="G129" s="38"/>
      <c r="H129" s="38"/>
      <c r="I129" s="38"/>
      <c r="J129" s="38"/>
      <c r="K129" s="38"/>
      <c r="L129" s="38"/>
      <c r="M129" s="38"/>
      <c r="N129" s="38"/>
      <c r="P129" s="39" t="s">
        <v>2414</v>
      </c>
      <c r="Q129" s="38"/>
      <c r="R129" s="38"/>
      <c r="S129" s="38"/>
      <c r="T129" s="38"/>
      <c r="U129" s="38"/>
      <c r="V129" s="38"/>
      <c r="W129" s="38"/>
      <c r="X129" s="38"/>
      <c r="Y129" s="38"/>
      <c r="Z129" s="38"/>
      <c r="AA129" s="38"/>
      <c r="AB129" s="38"/>
      <c r="AC129" s="38"/>
      <c r="AE129" s="39" t="s">
        <v>2414</v>
      </c>
      <c r="AF129" s="38"/>
      <c r="AG129" s="38"/>
      <c r="AH129" s="38"/>
      <c r="AI129" s="38"/>
      <c r="AJ129" s="38"/>
      <c r="AK129" s="38"/>
      <c r="AL129" s="38"/>
      <c r="AM129" s="38"/>
      <c r="AN129" s="38"/>
      <c r="AO129" s="38"/>
      <c r="AP129" s="38"/>
      <c r="AQ129" s="38"/>
      <c r="AR129" s="38"/>
    </row>
    <row r="130" spans="1:44" hidden="1" outlineLevel="1" x14ac:dyDescent="0.2">
      <c r="A130" s="39" t="s">
        <v>2415</v>
      </c>
      <c r="B130" s="38"/>
      <c r="C130" s="38"/>
      <c r="D130" s="38"/>
      <c r="E130" s="38"/>
      <c r="F130" s="38"/>
      <c r="G130" s="38"/>
      <c r="H130" s="38"/>
      <c r="I130" s="38"/>
      <c r="J130" s="38"/>
      <c r="K130" s="38"/>
      <c r="L130" s="38"/>
      <c r="M130" s="38"/>
      <c r="N130" s="38"/>
      <c r="P130" s="39" t="s">
        <v>2415</v>
      </c>
      <c r="Q130" s="38"/>
      <c r="R130" s="38"/>
      <c r="S130" s="38"/>
      <c r="T130" s="38"/>
      <c r="U130" s="38"/>
      <c r="V130" s="38"/>
      <c r="W130" s="38"/>
      <c r="X130" s="38"/>
      <c r="Y130" s="38"/>
      <c r="Z130" s="38"/>
      <c r="AA130" s="38"/>
      <c r="AB130" s="38"/>
      <c r="AC130" s="38"/>
      <c r="AE130" s="39" t="s">
        <v>2415</v>
      </c>
      <c r="AF130" s="38"/>
      <c r="AG130" s="38"/>
      <c r="AH130" s="38"/>
      <c r="AI130" s="38"/>
      <c r="AJ130" s="38"/>
      <c r="AK130" s="38"/>
      <c r="AL130" s="38"/>
      <c r="AM130" s="38"/>
      <c r="AN130" s="38"/>
      <c r="AO130" s="38"/>
      <c r="AP130" s="38"/>
      <c r="AQ130" s="38"/>
      <c r="AR130" s="38"/>
    </row>
    <row r="131" spans="1:44" hidden="1" outlineLevel="1" x14ac:dyDescent="0.2">
      <c r="A131" s="39" t="s">
        <v>2416</v>
      </c>
      <c r="B131" s="38"/>
      <c r="C131" s="38"/>
      <c r="D131" s="38"/>
      <c r="E131" s="38"/>
      <c r="F131" s="38"/>
      <c r="G131" s="38"/>
      <c r="H131" s="38"/>
      <c r="I131" s="38"/>
      <c r="J131" s="38"/>
      <c r="K131" s="38"/>
      <c r="L131" s="38"/>
      <c r="M131" s="38"/>
      <c r="N131" s="38"/>
      <c r="P131" s="39" t="s">
        <v>2416</v>
      </c>
      <c r="Q131" s="38"/>
      <c r="R131" s="38"/>
      <c r="S131" s="38"/>
      <c r="T131" s="38"/>
      <c r="U131" s="38"/>
      <c r="V131" s="38"/>
      <c r="W131" s="38"/>
      <c r="X131" s="38"/>
      <c r="Y131" s="38"/>
      <c r="Z131" s="38"/>
      <c r="AA131" s="38"/>
      <c r="AB131" s="38"/>
      <c r="AC131" s="38"/>
      <c r="AE131" s="39" t="s">
        <v>2416</v>
      </c>
      <c r="AF131" s="38"/>
      <c r="AG131" s="38"/>
      <c r="AH131" s="38"/>
      <c r="AI131" s="38"/>
      <c r="AJ131" s="38"/>
      <c r="AK131" s="38"/>
      <c r="AL131" s="38"/>
      <c r="AM131" s="38"/>
      <c r="AN131" s="38"/>
      <c r="AO131" s="38"/>
      <c r="AP131" s="38"/>
      <c r="AQ131" s="38"/>
      <c r="AR131" s="38"/>
    </row>
    <row r="132" spans="1:44" s="928" customFormat="1" ht="19.5" customHeight="1" collapsed="1" x14ac:dyDescent="0.2">
      <c r="A132" s="926" t="s">
        <v>755</v>
      </c>
      <c r="B132" s="927">
        <f t="shared" ref="B132:I133" si="39">B74/B73-1</f>
        <v>1.953708949917754E-2</v>
      </c>
      <c r="C132" s="927">
        <f t="shared" si="39"/>
        <v>4.1086553676044746E-2</v>
      </c>
      <c r="D132" s="927">
        <f t="shared" si="39"/>
        <v>-9.2243117244650286E-4</v>
      </c>
      <c r="E132" s="927">
        <f t="shared" si="39"/>
        <v>1.1962025468413851E-2</v>
      </c>
      <c r="F132" s="927">
        <f t="shared" si="39"/>
        <v>2.4600072730960543E-2</v>
      </c>
      <c r="G132" s="927">
        <f t="shared" si="39"/>
        <v>-1.3041022585831619E-2</v>
      </c>
      <c r="H132" s="927">
        <f t="shared" si="39"/>
        <v>1.3609644084438877E-2</v>
      </c>
      <c r="I132" s="927">
        <f t="shared" si="39"/>
        <v>4.4584388273621434E-2</v>
      </c>
      <c r="J132" s="927">
        <f t="shared" ref="J132:M133" si="40">J74/J73-1</f>
        <v>-3.1216105456403076E-3</v>
      </c>
      <c r="K132" s="927">
        <f t="shared" si="40"/>
        <v>-8.7666461838139531E-3</v>
      </c>
      <c r="L132" s="927">
        <f t="shared" si="40"/>
        <v>0</v>
      </c>
      <c r="M132" s="927">
        <f t="shared" si="40"/>
        <v>-1.4784585900206593E-2</v>
      </c>
      <c r="N132" s="927">
        <f>N74/N73-1</f>
        <v>-3.0860158693792883E-3</v>
      </c>
      <c r="P132" s="926" t="s">
        <v>755</v>
      </c>
      <c r="Q132" s="927">
        <f t="shared" ref="Q132:X133" si="41">Q74/Q73-1</f>
        <v>6.1817504645367283E-3</v>
      </c>
      <c r="R132" s="927">
        <f t="shared" si="41"/>
        <v>-3.2349275259213606E-3</v>
      </c>
      <c r="S132" s="927">
        <f t="shared" si="41"/>
        <v>2.8731173859401826E-2</v>
      </c>
      <c r="T132" s="927">
        <f t="shared" si="41"/>
        <v>0.10714285714285698</v>
      </c>
      <c r="U132" s="927">
        <f t="shared" si="41"/>
        <v>2.7357211909524226E-2</v>
      </c>
      <c r="V132" s="927">
        <f t="shared" si="41"/>
        <v>0</v>
      </c>
      <c r="W132" s="927">
        <f t="shared" si="41"/>
        <v>1.3153357606217275E-2</v>
      </c>
      <c r="X132" s="927">
        <f t="shared" si="41"/>
        <v>-9.9636825196011913E-2</v>
      </c>
      <c r="Y132" s="927">
        <f t="shared" ref="Y132:AB133" si="42">Y74/Y73-1</f>
        <v>0</v>
      </c>
      <c r="Z132" s="927">
        <f t="shared" si="42"/>
        <v>3.5578340961188726E-3</v>
      </c>
      <c r="AA132" s="927">
        <f t="shared" si="42"/>
        <v>0</v>
      </c>
      <c r="AB132" s="927">
        <f t="shared" si="42"/>
        <v>-1.4784585900206593E-2</v>
      </c>
      <c r="AC132" s="927">
        <f>AC74/AC73-1</f>
        <v>-4.6545880795011429E-3</v>
      </c>
      <c r="AE132" s="926" t="s">
        <v>755</v>
      </c>
      <c r="AF132" s="927">
        <f t="shared" ref="AF132:AM133" si="43">AF74/AF73-1</f>
        <v>2.6876005749268073E-2</v>
      </c>
      <c r="AG132" s="927">
        <f t="shared" si="43"/>
        <v>4.8383432013560324E-2</v>
      </c>
      <c r="AH132" s="927">
        <f t="shared" si="43"/>
        <v>-3.0668683504693206E-3</v>
      </c>
      <c r="AI132" s="927">
        <f t="shared" si="43"/>
        <v>-2.4009618089303464E-2</v>
      </c>
      <c r="AJ132" s="927">
        <f t="shared" si="43"/>
        <v>1.4113671852887366E-2</v>
      </c>
      <c r="AK132" s="927">
        <f t="shared" si="43"/>
        <v>-1.80682939698944E-2</v>
      </c>
      <c r="AL132" s="927">
        <f t="shared" si="43"/>
        <v>1.4956443085783588E-2</v>
      </c>
      <c r="AM132" s="927">
        <f t="shared" si="43"/>
        <v>6.7980436637415709E-2</v>
      </c>
      <c r="AN132" s="927">
        <f t="shared" ref="AN132:AO133" si="44">AN74/AN73-1</f>
        <v>-7.4882592458752395E-2</v>
      </c>
      <c r="AO132" s="927">
        <f t="shared" si="44"/>
        <v>-2.0229803735069218E-2</v>
      </c>
      <c r="AP132" s="927"/>
      <c r="AQ132" s="927"/>
      <c r="AR132" s="927">
        <f>AR74/AR73-1</f>
        <v>-2.1374961345220767E-3</v>
      </c>
    </row>
    <row r="133" spans="1:44" ht="20.100000000000001" customHeight="1" x14ac:dyDescent="0.2">
      <c r="A133" s="799" t="s">
        <v>756</v>
      </c>
      <c r="B133" s="795">
        <f t="shared" si="39"/>
        <v>6.0906224671140041E-3</v>
      </c>
      <c r="C133" s="795">
        <f t="shared" si="39"/>
        <v>9.7689046046327555E-3</v>
      </c>
      <c r="D133" s="795">
        <f t="shared" si="39"/>
        <v>7.3217215910248434E-4</v>
      </c>
      <c r="E133" s="795">
        <f t="shared" si="39"/>
        <v>-8.1795576469199105E-3</v>
      </c>
      <c r="F133" s="795">
        <f t="shared" si="39"/>
        <v>6.585232102313654E-3</v>
      </c>
      <c r="G133" s="795">
        <f t="shared" si="39"/>
        <v>-3.8811050586187168E-3</v>
      </c>
      <c r="H133" s="795">
        <f t="shared" si="39"/>
        <v>1.2493905872597022E-2</v>
      </c>
      <c r="I133" s="795">
        <f t="shared" si="39"/>
        <v>2.1850260097600938E-2</v>
      </c>
      <c r="J133" s="795">
        <f t="shared" si="40"/>
        <v>-9.3439777148951464E-4</v>
      </c>
      <c r="K133" s="795">
        <f t="shared" si="40"/>
        <v>-1.7653501216809753E-2</v>
      </c>
      <c r="L133" s="795">
        <f t="shared" si="40"/>
        <v>0</v>
      </c>
      <c r="M133" s="795">
        <f t="shared" si="40"/>
        <v>2.0027843324307959E-2</v>
      </c>
      <c r="N133" s="795">
        <f>N75/N74-1</f>
        <v>-1.6815015276484657E-2</v>
      </c>
      <c r="P133" s="799" t="s">
        <v>756</v>
      </c>
      <c r="Q133" s="795">
        <f t="shared" si="41"/>
        <v>-2.5314664887432503E-4</v>
      </c>
      <c r="R133" s="795">
        <f t="shared" si="41"/>
        <v>1.3819078238052951E-2</v>
      </c>
      <c r="S133" s="795">
        <f t="shared" si="41"/>
        <v>-3.6924208347810739E-2</v>
      </c>
      <c r="T133" s="795">
        <f t="shared" si="41"/>
        <v>6.3566540273456207E-2</v>
      </c>
      <c r="U133" s="795">
        <f t="shared" si="41"/>
        <v>5.8884225494741926E-3</v>
      </c>
      <c r="V133" s="795">
        <f t="shared" si="41"/>
        <v>0</v>
      </c>
      <c r="W133" s="795">
        <f t="shared" si="41"/>
        <v>4.3275309729664535E-3</v>
      </c>
      <c r="X133" s="795">
        <f t="shared" si="41"/>
        <v>-8.0972239881569208E-2</v>
      </c>
      <c r="Y133" s="795">
        <f t="shared" si="42"/>
        <v>0</v>
      </c>
      <c r="Z133" s="795">
        <f t="shared" si="42"/>
        <v>1.1817402629064055E-3</v>
      </c>
      <c r="AA133" s="795">
        <f t="shared" si="42"/>
        <v>0</v>
      </c>
      <c r="AB133" s="795">
        <f t="shared" si="42"/>
        <v>2.0027843324307959E-2</v>
      </c>
      <c r="AC133" s="795">
        <f>AC75/AC74-1</f>
        <v>-4.3684874297838516E-2</v>
      </c>
      <c r="AE133" s="799" t="s">
        <v>756</v>
      </c>
      <c r="AF133" s="795">
        <f t="shared" si="43"/>
        <v>9.5063467918268252E-3</v>
      </c>
      <c r="AG133" s="795">
        <f t="shared" si="43"/>
        <v>9.1349339670621088E-3</v>
      </c>
      <c r="AH133" s="795">
        <f t="shared" si="43"/>
        <v>3.5421977441774111E-3</v>
      </c>
      <c r="AI133" s="795">
        <f t="shared" si="43"/>
        <v>-3.8938202428727142E-2</v>
      </c>
      <c r="AJ133" s="795">
        <f t="shared" si="43"/>
        <v>9.2700615259344588E-3</v>
      </c>
      <c r="AK133" s="795">
        <f t="shared" si="43"/>
        <v>-5.4047886778908483E-3</v>
      </c>
      <c r="AL133" s="795">
        <f t="shared" si="43"/>
        <v>3.6555382911590995E-2</v>
      </c>
      <c r="AM133" s="795">
        <f t="shared" si="43"/>
        <v>3.5912546879120155E-2</v>
      </c>
      <c r="AN133" s="795">
        <f t="shared" si="44"/>
        <v>-2.415345566455529E-2</v>
      </c>
      <c r="AO133" s="795">
        <f t="shared" si="44"/>
        <v>-3.5597739215504687E-2</v>
      </c>
      <c r="AP133" s="795"/>
      <c r="AQ133" s="795"/>
      <c r="AR133" s="795">
        <f>AR75/AR74-1</f>
        <v>-6.0772696827604555E-4</v>
      </c>
    </row>
    <row r="134" spans="1:44" hidden="1" outlineLevel="1" x14ac:dyDescent="0.2">
      <c r="A134" s="291" t="s">
        <v>757</v>
      </c>
      <c r="B134" s="38"/>
      <c r="C134" s="38"/>
      <c r="D134" s="38"/>
      <c r="E134" s="38"/>
      <c r="F134" s="38"/>
      <c r="G134" s="38"/>
      <c r="H134" s="38"/>
      <c r="I134" s="38"/>
      <c r="J134" s="38"/>
      <c r="K134" s="38"/>
      <c r="L134" s="38"/>
      <c r="M134" s="38"/>
      <c r="N134" s="38"/>
      <c r="P134" s="291" t="s">
        <v>757</v>
      </c>
      <c r="Q134" s="38"/>
      <c r="R134" s="38"/>
      <c r="S134" s="38"/>
      <c r="T134" s="38"/>
      <c r="U134" s="38"/>
      <c r="V134" s="38"/>
      <c r="W134" s="38"/>
      <c r="X134" s="38"/>
      <c r="Y134" s="38"/>
      <c r="Z134" s="38"/>
      <c r="AA134" s="38"/>
      <c r="AB134" s="38"/>
      <c r="AC134" s="38"/>
      <c r="AE134" s="291" t="s">
        <v>757</v>
      </c>
      <c r="AF134" s="38"/>
      <c r="AG134" s="38"/>
      <c r="AH134" s="38"/>
      <c r="AI134" s="38"/>
      <c r="AJ134" s="38"/>
      <c r="AK134" s="38"/>
      <c r="AL134" s="38"/>
      <c r="AM134" s="38"/>
      <c r="AN134" s="38"/>
      <c r="AO134" s="38"/>
      <c r="AP134" s="38"/>
      <c r="AQ134" s="38"/>
      <c r="AR134" s="38"/>
    </row>
    <row r="135" spans="1:44" hidden="1" outlineLevel="1" x14ac:dyDescent="0.2">
      <c r="A135" s="291" t="s">
        <v>758</v>
      </c>
      <c r="B135" s="38"/>
      <c r="C135" s="38"/>
      <c r="D135" s="38"/>
      <c r="E135" s="38"/>
      <c r="F135" s="38"/>
      <c r="G135" s="38"/>
      <c r="H135" s="38"/>
      <c r="I135" s="38"/>
      <c r="J135" s="38"/>
      <c r="K135" s="38"/>
      <c r="L135" s="38"/>
      <c r="M135" s="38"/>
      <c r="N135" s="38"/>
      <c r="P135" s="291" t="s">
        <v>758</v>
      </c>
      <c r="Q135" s="38"/>
      <c r="R135" s="38"/>
      <c r="S135" s="38"/>
      <c r="T135" s="38"/>
      <c r="U135" s="38"/>
      <c r="V135" s="38"/>
      <c r="W135" s="38"/>
      <c r="X135" s="38"/>
      <c r="Y135" s="38"/>
      <c r="Z135" s="38"/>
      <c r="AA135" s="38"/>
      <c r="AB135" s="38"/>
      <c r="AC135" s="38"/>
      <c r="AE135" s="291" t="s">
        <v>758</v>
      </c>
      <c r="AF135" s="38"/>
      <c r="AG135" s="38"/>
      <c r="AH135" s="38"/>
      <c r="AI135" s="38"/>
      <c r="AJ135" s="38"/>
      <c r="AK135" s="38"/>
      <c r="AL135" s="38"/>
      <c r="AM135" s="38"/>
      <c r="AN135" s="38"/>
      <c r="AO135" s="38"/>
      <c r="AP135" s="38"/>
      <c r="AQ135" s="38"/>
      <c r="AR135" s="38"/>
    </row>
    <row r="136" spans="1:44" hidden="1" outlineLevel="1" x14ac:dyDescent="0.2">
      <c r="A136" s="291" t="s">
        <v>759</v>
      </c>
      <c r="B136" s="38"/>
      <c r="C136" s="38"/>
      <c r="D136" s="38"/>
      <c r="E136" s="38"/>
      <c r="F136" s="38"/>
      <c r="G136" s="38"/>
      <c r="H136" s="38"/>
      <c r="I136" s="38"/>
      <c r="J136" s="38"/>
      <c r="K136" s="38"/>
      <c r="L136" s="38"/>
      <c r="M136" s="38"/>
      <c r="N136" s="38"/>
      <c r="P136" s="291" t="s">
        <v>759</v>
      </c>
      <c r="Q136" s="38"/>
      <c r="R136" s="38"/>
      <c r="S136" s="38"/>
      <c r="T136" s="38"/>
      <c r="U136" s="38"/>
      <c r="V136" s="38"/>
      <c r="W136" s="38"/>
      <c r="X136" s="38"/>
      <c r="Y136" s="38"/>
      <c r="Z136" s="38"/>
      <c r="AA136" s="38"/>
      <c r="AB136" s="38"/>
      <c r="AC136" s="38"/>
      <c r="AE136" s="291" t="s">
        <v>759</v>
      </c>
      <c r="AF136" s="38"/>
      <c r="AG136" s="38"/>
      <c r="AH136" s="38"/>
      <c r="AI136" s="38"/>
      <c r="AJ136" s="38"/>
      <c r="AK136" s="38"/>
      <c r="AL136" s="38"/>
      <c r="AM136" s="38"/>
      <c r="AN136" s="38"/>
      <c r="AO136" s="38"/>
      <c r="AP136" s="38"/>
      <c r="AQ136" s="38"/>
      <c r="AR136" s="38"/>
    </row>
    <row r="137" spans="1:44" hidden="1" outlineLevel="1" x14ac:dyDescent="0.2">
      <c r="A137" s="291" t="s">
        <v>760</v>
      </c>
      <c r="B137" s="38"/>
      <c r="C137" s="38"/>
      <c r="D137" s="38"/>
      <c r="E137" s="38"/>
      <c r="F137" s="38"/>
      <c r="G137" s="38"/>
      <c r="H137" s="38"/>
      <c r="I137" s="38"/>
      <c r="J137" s="38"/>
      <c r="K137" s="38"/>
      <c r="L137" s="38"/>
      <c r="M137" s="38"/>
      <c r="N137" s="38"/>
      <c r="P137" s="291" t="s">
        <v>760</v>
      </c>
      <c r="Q137" s="38"/>
      <c r="R137" s="38"/>
      <c r="S137" s="38"/>
      <c r="T137" s="38"/>
      <c r="U137" s="38"/>
      <c r="V137" s="38"/>
      <c r="W137" s="38"/>
      <c r="X137" s="38"/>
      <c r="Y137" s="38"/>
      <c r="Z137" s="38"/>
      <c r="AA137" s="38"/>
      <c r="AB137" s="38"/>
      <c r="AC137" s="38"/>
      <c r="AE137" s="291" t="s">
        <v>760</v>
      </c>
      <c r="AF137" s="38"/>
      <c r="AG137" s="38"/>
      <c r="AH137" s="38"/>
      <c r="AI137" s="38"/>
      <c r="AJ137" s="38"/>
      <c r="AK137" s="38"/>
      <c r="AL137" s="38"/>
      <c r="AM137" s="38"/>
      <c r="AN137" s="38"/>
      <c r="AO137" s="38"/>
      <c r="AP137" s="38"/>
      <c r="AQ137" s="38"/>
      <c r="AR137" s="38"/>
    </row>
    <row r="138" spans="1:44" hidden="1" outlineLevel="1" x14ac:dyDescent="0.2">
      <c r="A138" s="291" t="s">
        <v>761</v>
      </c>
      <c r="B138" s="38"/>
      <c r="C138" s="38"/>
      <c r="D138" s="38"/>
      <c r="E138" s="38"/>
      <c r="F138" s="38"/>
      <c r="G138" s="38"/>
      <c r="H138" s="38"/>
      <c r="I138" s="38"/>
      <c r="J138" s="38"/>
      <c r="K138" s="38"/>
      <c r="L138" s="38"/>
      <c r="M138" s="38"/>
      <c r="N138" s="38"/>
      <c r="P138" s="291" t="s">
        <v>761</v>
      </c>
      <c r="Q138" s="38"/>
      <c r="R138" s="38"/>
      <c r="S138" s="38"/>
      <c r="T138" s="38"/>
      <c r="U138" s="38"/>
      <c r="V138" s="38"/>
      <c r="W138" s="38"/>
      <c r="X138" s="38"/>
      <c r="Y138" s="38"/>
      <c r="Z138" s="38"/>
      <c r="AA138" s="38"/>
      <c r="AB138" s="38"/>
      <c r="AC138" s="38"/>
      <c r="AE138" s="291" t="s">
        <v>761</v>
      </c>
      <c r="AF138" s="38"/>
      <c r="AG138" s="38"/>
      <c r="AH138" s="38"/>
      <c r="AI138" s="38"/>
      <c r="AJ138" s="38"/>
      <c r="AK138" s="38"/>
      <c r="AL138" s="38"/>
      <c r="AM138" s="38"/>
      <c r="AN138" s="38"/>
      <c r="AO138" s="38"/>
      <c r="AP138" s="38"/>
      <c r="AQ138" s="38"/>
      <c r="AR138" s="38"/>
    </row>
    <row r="139" spans="1:44" hidden="1" outlineLevel="1" x14ac:dyDescent="0.2">
      <c r="A139" s="291" t="s">
        <v>762</v>
      </c>
      <c r="B139" s="38"/>
      <c r="C139" s="38"/>
      <c r="D139" s="38"/>
      <c r="E139" s="38"/>
      <c r="F139" s="38"/>
      <c r="G139" s="38"/>
      <c r="H139" s="38"/>
      <c r="I139" s="38"/>
      <c r="J139" s="38"/>
      <c r="K139" s="38"/>
      <c r="L139" s="38"/>
      <c r="M139" s="38"/>
      <c r="N139" s="38"/>
      <c r="P139" s="291" t="s">
        <v>762</v>
      </c>
      <c r="Q139" s="38"/>
      <c r="R139" s="38"/>
      <c r="S139" s="38"/>
      <c r="T139" s="38"/>
      <c r="U139" s="38"/>
      <c r="V139" s="38"/>
      <c r="W139" s="38"/>
      <c r="X139" s="38"/>
      <c r="Y139" s="38"/>
      <c r="Z139" s="38"/>
      <c r="AA139" s="38"/>
      <c r="AB139" s="38"/>
      <c r="AC139" s="38"/>
      <c r="AE139" s="291" t="s">
        <v>762</v>
      </c>
      <c r="AF139" s="38"/>
      <c r="AG139" s="38"/>
      <c r="AH139" s="38"/>
      <c r="AI139" s="38"/>
      <c r="AJ139" s="38"/>
      <c r="AK139" s="38"/>
      <c r="AL139" s="38"/>
      <c r="AM139" s="38"/>
      <c r="AN139" s="38"/>
      <c r="AO139" s="38"/>
      <c r="AP139" s="38"/>
      <c r="AQ139" s="38"/>
      <c r="AR139" s="38"/>
    </row>
    <row r="140" spans="1:44" hidden="1" outlineLevel="1" x14ac:dyDescent="0.2">
      <c r="A140" s="291" t="s">
        <v>763</v>
      </c>
      <c r="B140" s="38"/>
      <c r="C140" s="38"/>
      <c r="D140" s="38"/>
      <c r="E140" s="38"/>
      <c r="F140" s="38"/>
      <c r="G140" s="38"/>
      <c r="H140" s="38"/>
      <c r="I140" s="38"/>
      <c r="J140" s="38"/>
      <c r="K140" s="38"/>
      <c r="L140" s="38"/>
      <c r="M140" s="38"/>
      <c r="N140" s="38"/>
      <c r="P140" s="291" t="s">
        <v>763</v>
      </c>
      <c r="Q140" s="38"/>
      <c r="R140" s="38"/>
      <c r="S140" s="38"/>
      <c r="T140" s="38"/>
      <c r="U140" s="38"/>
      <c r="V140" s="38"/>
      <c r="W140" s="38"/>
      <c r="X140" s="38"/>
      <c r="Y140" s="38"/>
      <c r="Z140" s="38"/>
      <c r="AA140" s="38"/>
      <c r="AB140" s="38"/>
      <c r="AC140" s="38"/>
      <c r="AE140" s="291" t="s">
        <v>763</v>
      </c>
      <c r="AF140" s="38"/>
      <c r="AG140" s="38"/>
      <c r="AH140" s="38"/>
      <c r="AI140" s="38"/>
      <c r="AJ140" s="38"/>
      <c r="AK140" s="38"/>
      <c r="AL140" s="38"/>
      <c r="AM140" s="38"/>
      <c r="AN140" s="38"/>
      <c r="AO140" s="38"/>
      <c r="AP140" s="38"/>
      <c r="AQ140" s="38"/>
      <c r="AR140" s="38"/>
    </row>
    <row r="141" spans="1:44" hidden="1" outlineLevel="1" x14ac:dyDescent="0.2">
      <c r="A141" s="291" t="s">
        <v>764</v>
      </c>
      <c r="B141" s="38"/>
      <c r="C141" s="38"/>
      <c r="D141" s="38"/>
      <c r="E141" s="38"/>
      <c r="F141" s="38"/>
      <c r="G141" s="38"/>
      <c r="H141" s="38"/>
      <c r="I141" s="38"/>
      <c r="J141" s="38"/>
      <c r="K141" s="38"/>
      <c r="L141" s="38"/>
      <c r="M141" s="38"/>
      <c r="N141" s="38"/>
      <c r="P141" s="291" t="s">
        <v>764</v>
      </c>
      <c r="Q141" s="38"/>
      <c r="R141" s="38"/>
      <c r="S141" s="38"/>
      <c r="T141" s="38"/>
      <c r="U141" s="38"/>
      <c r="V141" s="38"/>
      <c r="W141" s="38"/>
      <c r="X141" s="38"/>
      <c r="Y141" s="38"/>
      <c r="Z141" s="38"/>
      <c r="AA141" s="38"/>
      <c r="AB141" s="38"/>
      <c r="AC141" s="38"/>
      <c r="AE141" s="291" t="s">
        <v>764</v>
      </c>
      <c r="AF141" s="38"/>
      <c r="AG141" s="38"/>
      <c r="AH141" s="38"/>
      <c r="AI141" s="38"/>
      <c r="AJ141" s="38"/>
      <c r="AK141" s="38"/>
      <c r="AL141" s="38"/>
      <c r="AM141" s="38"/>
      <c r="AN141" s="38"/>
      <c r="AO141" s="38"/>
      <c r="AP141" s="38"/>
      <c r="AQ141" s="38"/>
      <c r="AR141" s="38"/>
    </row>
    <row r="142" spans="1:44" hidden="1" outlineLevel="1" x14ac:dyDescent="0.2">
      <c r="A142" s="291" t="s">
        <v>765</v>
      </c>
      <c r="B142" s="38"/>
      <c r="C142" s="38"/>
      <c r="D142" s="38"/>
      <c r="E142" s="38"/>
      <c r="F142" s="38"/>
      <c r="G142" s="38"/>
      <c r="H142" s="38"/>
      <c r="I142" s="38"/>
      <c r="J142" s="38"/>
      <c r="K142" s="38"/>
      <c r="L142" s="38"/>
      <c r="M142" s="38"/>
      <c r="N142" s="38"/>
      <c r="P142" s="291" t="s">
        <v>765</v>
      </c>
      <c r="Q142" s="38"/>
      <c r="R142" s="38"/>
      <c r="S142" s="38"/>
      <c r="T142" s="38"/>
      <c r="U142" s="38"/>
      <c r="V142" s="38"/>
      <c r="W142" s="38"/>
      <c r="X142" s="38"/>
      <c r="Y142" s="38"/>
      <c r="Z142" s="38"/>
      <c r="AA142" s="38"/>
      <c r="AB142" s="38"/>
      <c r="AC142" s="38"/>
      <c r="AE142" s="291" t="s">
        <v>765</v>
      </c>
      <c r="AF142" s="38"/>
      <c r="AG142" s="38"/>
      <c r="AH142" s="38"/>
      <c r="AI142" s="38"/>
      <c r="AJ142" s="38"/>
      <c r="AK142" s="38"/>
      <c r="AL142" s="38"/>
      <c r="AM142" s="38"/>
      <c r="AN142" s="38"/>
      <c r="AO142" s="38"/>
      <c r="AP142" s="38"/>
      <c r="AQ142" s="38"/>
      <c r="AR142" s="38"/>
    </row>
    <row r="143" spans="1:44" hidden="1" outlineLevel="1" x14ac:dyDescent="0.2">
      <c r="A143" s="291" t="s">
        <v>766</v>
      </c>
      <c r="B143" s="38"/>
      <c r="C143" s="38"/>
      <c r="D143" s="38"/>
      <c r="E143" s="38"/>
      <c r="F143" s="38"/>
      <c r="G143" s="38"/>
      <c r="H143" s="38"/>
      <c r="I143" s="38"/>
      <c r="J143" s="38"/>
      <c r="K143" s="38"/>
      <c r="L143" s="38"/>
      <c r="M143" s="38"/>
      <c r="N143" s="38"/>
      <c r="P143" s="291" t="s">
        <v>766</v>
      </c>
      <c r="Q143" s="38"/>
      <c r="R143" s="38"/>
      <c r="S143" s="38"/>
      <c r="T143" s="38"/>
      <c r="U143" s="38"/>
      <c r="V143" s="38"/>
      <c r="W143" s="38"/>
      <c r="X143" s="38"/>
      <c r="Y143" s="38"/>
      <c r="Z143" s="38"/>
      <c r="AA143" s="38"/>
      <c r="AB143" s="38"/>
      <c r="AC143" s="38"/>
      <c r="AE143" s="291" t="s">
        <v>766</v>
      </c>
      <c r="AF143" s="38"/>
      <c r="AG143" s="38"/>
      <c r="AH143" s="38"/>
      <c r="AI143" s="38"/>
      <c r="AJ143" s="38"/>
      <c r="AK143" s="38"/>
      <c r="AL143" s="38"/>
      <c r="AM143" s="38"/>
      <c r="AN143" s="38"/>
      <c r="AO143" s="38"/>
      <c r="AP143" s="38"/>
      <c r="AQ143" s="38"/>
      <c r="AR143" s="38"/>
    </row>
    <row r="144" spans="1:44" hidden="1" outlineLevel="1" x14ac:dyDescent="0.2">
      <c r="A144" s="291" t="s">
        <v>767</v>
      </c>
      <c r="B144" s="329"/>
      <c r="C144" s="329"/>
      <c r="D144" s="329"/>
      <c r="E144" s="329"/>
      <c r="F144" s="329"/>
      <c r="G144" s="329"/>
      <c r="H144" s="329"/>
      <c r="I144" s="329"/>
      <c r="J144" s="329"/>
      <c r="K144" s="329"/>
      <c r="L144" s="329"/>
      <c r="M144" s="329"/>
      <c r="N144" s="329"/>
      <c r="P144" s="291" t="s">
        <v>767</v>
      </c>
      <c r="Q144" s="329"/>
      <c r="R144" s="329"/>
      <c r="S144" s="329"/>
      <c r="T144" s="329"/>
      <c r="U144" s="329"/>
      <c r="V144" s="329"/>
      <c r="W144" s="329"/>
      <c r="X144" s="329"/>
      <c r="Y144" s="329"/>
      <c r="Z144" s="329"/>
      <c r="AA144" s="329"/>
      <c r="AB144" s="329"/>
      <c r="AC144" s="329"/>
      <c r="AE144" s="291" t="s">
        <v>767</v>
      </c>
      <c r="AF144" s="329"/>
      <c r="AG144" s="329"/>
      <c r="AH144" s="329"/>
      <c r="AI144" s="329"/>
      <c r="AJ144" s="329"/>
      <c r="AK144" s="329"/>
      <c r="AL144" s="329"/>
      <c r="AM144" s="329"/>
      <c r="AN144" s="329"/>
      <c r="AO144" s="329"/>
      <c r="AP144" s="329"/>
      <c r="AQ144" s="329"/>
      <c r="AR144" s="329"/>
    </row>
    <row r="145" spans="1:44" hidden="1" outlineLevel="1" x14ac:dyDescent="0.2">
      <c r="A145" s="291" t="s">
        <v>768</v>
      </c>
      <c r="B145" s="329"/>
      <c r="C145" s="329"/>
      <c r="D145" s="329"/>
      <c r="E145" s="329"/>
      <c r="F145" s="329"/>
      <c r="G145" s="329"/>
      <c r="H145" s="329"/>
      <c r="I145" s="329"/>
      <c r="J145" s="329"/>
      <c r="K145" s="329"/>
      <c r="L145" s="329"/>
      <c r="M145" s="329"/>
      <c r="N145" s="329"/>
      <c r="P145" s="291" t="s">
        <v>768</v>
      </c>
      <c r="Q145" s="329"/>
      <c r="R145" s="329"/>
      <c r="S145" s="329"/>
      <c r="T145" s="329"/>
      <c r="U145" s="329"/>
      <c r="V145" s="329"/>
      <c r="W145" s="329"/>
      <c r="X145" s="329"/>
      <c r="Y145" s="329"/>
      <c r="Z145" s="329"/>
      <c r="AA145" s="329"/>
      <c r="AB145" s="329"/>
      <c r="AC145" s="329"/>
      <c r="AE145" s="291" t="s">
        <v>768</v>
      </c>
      <c r="AF145" s="329"/>
      <c r="AG145" s="329"/>
      <c r="AH145" s="329"/>
      <c r="AI145" s="329"/>
      <c r="AJ145" s="329"/>
      <c r="AK145" s="329"/>
      <c r="AL145" s="329"/>
      <c r="AM145" s="329"/>
      <c r="AN145" s="329"/>
      <c r="AO145" s="329"/>
      <c r="AP145" s="329"/>
      <c r="AQ145" s="329"/>
      <c r="AR145" s="329"/>
    </row>
    <row r="146" spans="1:44" hidden="1" outlineLevel="1" x14ac:dyDescent="0.2">
      <c r="A146" s="291" t="s">
        <v>769</v>
      </c>
      <c r="B146" s="329"/>
      <c r="C146" s="329"/>
      <c r="D146" s="329"/>
      <c r="E146" s="329"/>
      <c r="F146" s="329"/>
      <c r="G146" s="329"/>
      <c r="H146" s="329"/>
      <c r="I146" s="329"/>
      <c r="J146" s="329"/>
      <c r="K146" s="329"/>
      <c r="L146" s="329"/>
      <c r="M146" s="329"/>
      <c r="N146" s="329"/>
      <c r="P146" s="291" t="s">
        <v>769</v>
      </c>
      <c r="Q146" s="329"/>
      <c r="R146" s="329"/>
      <c r="S146" s="329"/>
      <c r="T146" s="329"/>
      <c r="U146" s="329"/>
      <c r="V146" s="329"/>
      <c r="W146" s="329"/>
      <c r="X146" s="329"/>
      <c r="Y146" s="329"/>
      <c r="Z146" s="329"/>
      <c r="AA146" s="329"/>
      <c r="AB146" s="329"/>
      <c r="AC146" s="329"/>
      <c r="AE146" s="291" t="s">
        <v>769</v>
      </c>
      <c r="AF146" s="329"/>
      <c r="AG146" s="329"/>
      <c r="AH146" s="329"/>
      <c r="AI146" s="329"/>
      <c r="AJ146" s="329"/>
      <c r="AK146" s="329"/>
      <c r="AL146" s="329"/>
      <c r="AM146" s="329"/>
      <c r="AN146" s="329"/>
      <c r="AO146" s="329"/>
      <c r="AP146" s="329"/>
      <c r="AQ146" s="329"/>
      <c r="AR146" s="329"/>
    </row>
    <row r="147" spans="1:44" hidden="1" outlineLevel="1" x14ac:dyDescent="0.2">
      <c r="A147" s="291" t="s">
        <v>770</v>
      </c>
      <c r="B147" s="329"/>
      <c r="C147" s="329"/>
      <c r="D147" s="329"/>
      <c r="E147" s="329"/>
      <c r="F147" s="329"/>
      <c r="G147" s="329"/>
      <c r="H147" s="329"/>
      <c r="I147" s="329"/>
      <c r="J147" s="329"/>
      <c r="K147" s="329"/>
      <c r="L147" s="329"/>
      <c r="M147" s="329"/>
      <c r="N147" s="329"/>
      <c r="P147" s="291" t="s">
        <v>770</v>
      </c>
      <c r="Q147" s="329"/>
      <c r="R147" s="329"/>
      <c r="S147" s="329"/>
      <c r="T147" s="329"/>
      <c r="U147" s="329"/>
      <c r="V147" s="329"/>
      <c r="W147" s="329"/>
      <c r="X147" s="329"/>
      <c r="Y147" s="329"/>
      <c r="Z147" s="329"/>
      <c r="AA147" s="329"/>
      <c r="AB147" s="329"/>
      <c r="AC147" s="329"/>
      <c r="AE147" s="291" t="s">
        <v>770</v>
      </c>
      <c r="AF147" s="329"/>
      <c r="AG147" s="329"/>
      <c r="AH147" s="329"/>
      <c r="AI147" s="329"/>
      <c r="AJ147" s="329"/>
      <c r="AK147" s="329"/>
      <c r="AL147" s="329"/>
      <c r="AM147" s="329"/>
      <c r="AN147" s="329"/>
      <c r="AO147" s="329"/>
      <c r="AP147" s="329"/>
      <c r="AQ147" s="329"/>
      <c r="AR147" s="329"/>
    </row>
    <row r="148" spans="1:44" s="4" customFormat="1" ht="20.100000000000001" hidden="1" customHeight="1" outlineLevel="1" x14ac:dyDescent="0.2">
      <c r="A148" s="41" t="s">
        <v>771</v>
      </c>
      <c r="B148" s="132"/>
      <c r="C148" s="132"/>
      <c r="D148" s="132"/>
      <c r="E148" s="132"/>
      <c r="F148" s="132"/>
      <c r="G148" s="132"/>
      <c r="H148" s="132"/>
      <c r="I148" s="132"/>
      <c r="J148" s="795"/>
      <c r="K148" s="795"/>
      <c r="L148" s="795"/>
      <c r="M148" s="795"/>
      <c r="N148" s="132"/>
      <c r="P148" s="41" t="s">
        <v>771</v>
      </c>
      <c r="Q148" s="132"/>
      <c r="R148" s="132"/>
      <c r="S148" s="132"/>
      <c r="T148" s="132"/>
      <c r="U148" s="132"/>
      <c r="V148" s="132"/>
      <c r="W148" s="132"/>
      <c r="X148" s="132"/>
      <c r="Y148" s="795"/>
      <c r="Z148" s="795"/>
      <c r="AA148" s="795"/>
      <c r="AB148" s="795"/>
      <c r="AC148" s="132"/>
      <c r="AE148" s="41" t="s">
        <v>771</v>
      </c>
      <c r="AF148" s="132"/>
      <c r="AG148" s="132"/>
      <c r="AH148" s="132"/>
      <c r="AI148" s="132"/>
      <c r="AJ148" s="132"/>
      <c r="AK148" s="132"/>
      <c r="AL148" s="132"/>
      <c r="AM148" s="132"/>
      <c r="AN148" s="795"/>
      <c r="AO148" s="795"/>
      <c r="AP148" s="795"/>
      <c r="AQ148" s="795"/>
      <c r="AR148" s="132"/>
    </row>
    <row r="149" spans="1:44" collapsed="1" x14ac:dyDescent="0.2">
      <c r="A149" s="173" t="s">
        <v>292</v>
      </c>
      <c r="B149" s="98"/>
      <c r="C149" s="98"/>
      <c r="D149" s="98"/>
      <c r="E149" s="98"/>
      <c r="F149" s="98"/>
      <c r="G149" s="98"/>
      <c r="H149" s="50"/>
      <c r="I149" s="50"/>
      <c r="J149" s="50"/>
      <c r="K149" s="50"/>
      <c r="L149" s="50"/>
      <c r="M149" s="50"/>
      <c r="N149" s="50"/>
      <c r="O149" s="98"/>
      <c r="P149" s="173" t="s">
        <v>292</v>
      </c>
      <c r="Q149" s="98"/>
      <c r="R149" s="98"/>
      <c r="S149" s="98"/>
      <c r="T149" s="98"/>
      <c r="U149" s="98"/>
      <c r="V149" s="98"/>
      <c r="W149" s="50"/>
      <c r="X149" s="50"/>
      <c r="Y149" s="50"/>
      <c r="Z149" s="50"/>
      <c r="AA149" s="50"/>
      <c r="AB149" s="50"/>
      <c r="AC149" s="50"/>
      <c r="AD149" s="98"/>
      <c r="AE149" s="173" t="s">
        <v>292</v>
      </c>
      <c r="AF149" s="98"/>
      <c r="AG149" s="98"/>
      <c r="AH149" s="98"/>
      <c r="AI149" s="98"/>
      <c r="AJ149" s="98"/>
      <c r="AK149" s="98"/>
      <c r="AL149" s="50"/>
      <c r="AM149" s="50"/>
      <c r="AN149" s="50"/>
      <c r="AO149" s="50"/>
      <c r="AP149" s="50"/>
      <c r="AQ149" s="50"/>
      <c r="AR149" s="50"/>
    </row>
  </sheetData>
  <pageMargins left="0.74803149606299213" right="0.74803149606299213" top="0.98425196850393704" bottom="0.98425196850393704" header="0.51181102362204722" footer="0.51181102362204722"/>
  <pageSetup scale="74" fitToWidth="3" orientation="landscape" r:id="rId1"/>
  <headerFooter alignWithMargins="0"/>
  <colBreaks count="2" manualBreakCount="2">
    <brk id="15" max="1048575" man="1"/>
    <brk id="3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Y167"/>
  <sheetViews>
    <sheetView showGridLines="0" view="pageBreakPreview" zoomScale="90" zoomScaleNormal="90" zoomScaleSheetLayoutView="90" workbookViewId="0">
      <pane xSplit="2" ySplit="2" topLeftCell="R3" activePane="bottomRight" state="frozen"/>
      <selection activeCell="D107" sqref="D107"/>
      <selection pane="topRight" activeCell="D107" sqref="D107"/>
      <selection pane="bottomLeft" activeCell="D107" sqref="D107"/>
      <selection pane="bottomRight" activeCell="A2" sqref="A2"/>
    </sheetView>
  </sheetViews>
  <sheetFormatPr defaultColWidth="9.140625" defaultRowHeight="12.75" outlineLevelRow="1" outlineLevelCol="1" x14ac:dyDescent="0.2"/>
  <cols>
    <col min="1" max="1" width="2.28515625" style="581" customWidth="1"/>
    <col min="2" max="2" width="48.140625" style="581" bestFit="1" customWidth="1"/>
    <col min="3" max="12" width="9.140625" style="581" customWidth="1" outlineLevel="1"/>
    <col min="13" max="16384" width="9.140625" style="581"/>
  </cols>
  <sheetData>
    <row r="1" spans="1:25" s="576" customFormat="1" ht="24.95" customHeight="1" x14ac:dyDescent="0.2">
      <c r="A1" s="49" t="str">
        <f>Index!A3</f>
        <v>Table S1    Palau summary economic indicators, FY2000-FY2019</v>
      </c>
      <c r="B1" s="575"/>
      <c r="C1" s="575"/>
      <c r="D1" s="575"/>
      <c r="E1" s="575"/>
      <c r="F1" s="575"/>
      <c r="G1" s="575"/>
      <c r="H1" s="575"/>
      <c r="I1" s="575"/>
      <c r="J1" s="575"/>
      <c r="K1" s="575"/>
      <c r="L1" s="575"/>
      <c r="M1" s="575"/>
      <c r="N1" s="575"/>
      <c r="O1" s="575"/>
      <c r="P1" s="575"/>
      <c r="Q1" s="575"/>
      <c r="R1" s="575"/>
      <c r="S1" s="575"/>
      <c r="T1" s="575"/>
      <c r="U1" s="575"/>
    </row>
    <row r="2" spans="1:25" s="576" customFormat="1" ht="24.95" customHeight="1" x14ac:dyDescent="0.2">
      <c r="A2" s="577"/>
      <c r="B2" s="578"/>
      <c r="C2" s="579" t="str">
        <f>NAgni!C2</f>
        <v>FY00</v>
      </c>
      <c r="D2" s="579" t="str">
        <f>NAgni!D2</f>
        <v>FY01</v>
      </c>
      <c r="E2" s="579" t="str">
        <f>NAgni!E2</f>
        <v>FY02</v>
      </c>
      <c r="F2" s="579" t="str">
        <f>NAgni!F2</f>
        <v>FY03</v>
      </c>
      <c r="G2" s="579" t="str">
        <f>NAgni!G2</f>
        <v>FY04</v>
      </c>
      <c r="H2" s="579" t="str">
        <f>NAgni!H2</f>
        <v>FY05</v>
      </c>
      <c r="I2" s="579" t="str">
        <f>NAgni!I2</f>
        <v>FY06</v>
      </c>
      <c r="J2" s="579" t="str">
        <f>NAgni!J2</f>
        <v>FY07</v>
      </c>
      <c r="K2" s="579" t="str">
        <f>NAgni!K2</f>
        <v>FY08</v>
      </c>
      <c r="L2" s="579" t="str">
        <f>NAgni!L2</f>
        <v>FY09</v>
      </c>
      <c r="M2" s="579" t="str">
        <f>NAgni!M2</f>
        <v>FY10</v>
      </c>
      <c r="N2" s="579" t="str">
        <f>NAgni!N2</f>
        <v>FY11</v>
      </c>
      <c r="O2" s="579" t="str">
        <f>NAgni!O2</f>
        <v>FY12</v>
      </c>
      <c r="P2" s="579" t="str">
        <f>NAgni!P2</f>
        <v>FY13</v>
      </c>
      <c r="Q2" s="579" t="str">
        <f>NAgni!Q2</f>
        <v>FY14</v>
      </c>
      <c r="R2" s="579" t="str">
        <f>NAgni!R2</f>
        <v>FY15</v>
      </c>
      <c r="S2" s="579" t="str">
        <f>NAgni!S2</f>
        <v>FY16</v>
      </c>
      <c r="T2" s="579" t="str">
        <f>NAgni!T2</f>
        <v>FY17</v>
      </c>
      <c r="U2" s="579" t="str">
        <f>NAgni!U2</f>
        <v>FY18</v>
      </c>
      <c r="V2" s="579" t="str">
        <f>NAgni!V2</f>
        <v>FY19</v>
      </c>
    </row>
    <row r="3" spans="1:25" ht="21" customHeight="1" x14ac:dyDescent="0.25">
      <c r="A3" s="620" t="s">
        <v>1320</v>
      </c>
      <c r="B3" s="621"/>
      <c r="C3" s="622"/>
      <c r="D3" s="622"/>
      <c r="E3" s="622"/>
      <c r="F3" s="622"/>
      <c r="G3" s="622"/>
      <c r="H3" s="622"/>
      <c r="I3" s="622"/>
      <c r="J3" s="622"/>
      <c r="K3" s="622"/>
      <c r="L3" s="622"/>
      <c r="M3" s="622"/>
      <c r="N3" s="622"/>
      <c r="O3" s="622"/>
      <c r="P3" s="622"/>
      <c r="Q3" s="622"/>
      <c r="R3" s="622"/>
      <c r="S3" s="622"/>
      <c r="T3" s="622"/>
      <c r="U3" s="622"/>
      <c r="V3" s="622"/>
      <c r="W3" s="638"/>
    </row>
    <row r="4" spans="1:25" ht="17.25" customHeight="1" x14ac:dyDescent="0.2">
      <c r="A4" s="582"/>
      <c r="B4" s="583" t="s">
        <v>1321</v>
      </c>
      <c r="C4" s="584">
        <f>NAgni!C6</f>
        <v>146.29754638671875</v>
      </c>
      <c r="D4" s="584">
        <f>NAgni!D6</f>
        <v>156.90792846679688</v>
      </c>
      <c r="E4" s="584">
        <f>NAgni!E6</f>
        <v>163.18490600585938</v>
      </c>
      <c r="F4" s="584">
        <f>NAgni!F6</f>
        <v>153.96315002441406</v>
      </c>
      <c r="G4" s="584">
        <f>NAgni!G6</f>
        <v>165.18621826171875</v>
      </c>
      <c r="H4" s="584">
        <f>NAgni!H6</f>
        <v>190.45286560058594</v>
      </c>
      <c r="I4" s="584">
        <f>NAgni!I6</f>
        <v>192.38238525390625</v>
      </c>
      <c r="J4" s="584">
        <f>NAgni!J6</f>
        <v>198.89772033691406</v>
      </c>
      <c r="K4" s="584">
        <f>NAgni!K6</f>
        <v>198.283935546875</v>
      </c>
      <c r="L4" s="584">
        <f>NAgni!L6</f>
        <v>187.52284240722656</v>
      </c>
      <c r="M4" s="584">
        <f>NAgni!M6</f>
        <v>185.94296264648438</v>
      </c>
      <c r="N4" s="584">
        <f>NAgni!N6</f>
        <v>196.91107177734375</v>
      </c>
      <c r="O4" s="584">
        <f>NAgni!O6</f>
        <v>212.39775085449219</v>
      </c>
      <c r="P4" s="584">
        <f>NAgni!P6</f>
        <v>221.11720275878906</v>
      </c>
      <c r="Q4" s="584">
        <f>NAgni!Q6</f>
        <v>241.66981506347656</v>
      </c>
      <c r="R4" s="584">
        <f>NAgni!R6</f>
        <v>280.45770263671875</v>
      </c>
      <c r="S4" s="584">
        <f>NAgni!S6</f>
        <v>295.06539916992188</v>
      </c>
      <c r="T4" s="584">
        <f>NAgni!T6</f>
        <v>286.10675048828125</v>
      </c>
      <c r="U4" s="584">
        <f>NAgni!U6</f>
        <v>280.43569946289063</v>
      </c>
      <c r="V4" s="584">
        <f>NAgni!V6</f>
        <v>268.35491943359375</v>
      </c>
      <c r="W4" s="638"/>
      <c r="X4" s="584"/>
    </row>
    <row r="5" spans="1:25" s="576" customFormat="1" ht="12.75" customHeight="1" x14ac:dyDescent="0.2">
      <c r="A5" s="585"/>
      <c r="B5" s="576" t="s">
        <v>0</v>
      </c>
      <c r="C5" s="586">
        <f>NAgni!C39</f>
        <v>18930.533203125</v>
      </c>
      <c r="D5" s="586">
        <f>NAgni!D39</f>
        <v>19205.564453125</v>
      </c>
      <c r="E5" s="586">
        <f>NAgni!E39</f>
        <v>19359.306640625</v>
      </c>
      <c r="F5" s="586">
        <f>NAgni!F39</f>
        <v>19514.27734375</v>
      </c>
      <c r="G5" s="586">
        <f>NAgni!G39</f>
        <v>19670.490234375</v>
      </c>
      <c r="H5" s="586">
        <f>NAgni!H39</f>
        <v>19827.955078125</v>
      </c>
      <c r="I5" s="586">
        <f>NAgni!I39</f>
        <v>19721.0390625</v>
      </c>
      <c r="J5" s="586">
        <f>NAgni!J39</f>
        <v>19352.58984375</v>
      </c>
      <c r="K5" s="586">
        <f>NAgni!K39</f>
        <v>18991.025390625</v>
      </c>
      <c r="L5" s="586">
        <f>NAgni!L39</f>
        <v>18636.21484375</v>
      </c>
      <c r="M5" s="586">
        <f>NAgni!M39</f>
        <v>18288.033203125</v>
      </c>
      <c r="N5" s="586">
        <f>NAgni!N39</f>
        <v>17946.357421875</v>
      </c>
      <c r="O5" s="586">
        <f>NAgni!O39</f>
        <v>17611.064453125</v>
      </c>
      <c r="P5" s="586">
        <f>NAgni!P39</f>
        <v>17397.130859375</v>
      </c>
      <c r="Q5" s="586">
        <f>NAgni!Q39</f>
        <v>17355.751953125</v>
      </c>
      <c r="R5" s="586">
        <f>NAgni!R39</f>
        <v>17661</v>
      </c>
      <c r="S5" s="586">
        <f>NAgni!S39</f>
        <v>17875.50390625</v>
      </c>
      <c r="T5" s="586">
        <f>NAgni!T39</f>
        <v>17903.037109375</v>
      </c>
      <c r="U5" s="586">
        <f>NAgni!U39</f>
        <v>17542.806640625</v>
      </c>
      <c r="V5" s="586">
        <f>NAgni!V39</f>
        <v>17456.990234375</v>
      </c>
      <c r="W5" s="638"/>
      <c r="X5" s="586"/>
      <c r="Y5" s="581"/>
    </row>
    <row r="6" spans="1:25" s="576" customFormat="1" ht="12.75" customHeight="1" x14ac:dyDescent="0.2">
      <c r="A6" s="585"/>
      <c r="B6" s="576" t="s">
        <v>1322</v>
      </c>
      <c r="C6" s="586">
        <f>NAgni!C40</f>
        <v>7728.1259765625</v>
      </c>
      <c r="D6" s="586">
        <f>NAgni!D40</f>
        <v>8169.919921875</v>
      </c>
      <c r="E6" s="586">
        <f>NAgni!E40</f>
        <v>8429.2744140625</v>
      </c>
      <c r="F6" s="586">
        <f>NAgni!F40</f>
        <v>7889.77001953125</v>
      </c>
      <c r="G6" s="586">
        <f>NAgni!G40</f>
        <v>8397.6669921875</v>
      </c>
      <c r="H6" s="586">
        <f>NAgni!H40</f>
        <v>9605.26953125</v>
      </c>
      <c r="I6" s="586">
        <f>NAgni!I40</f>
        <v>9755.185546875</v>
      </c>
      <c r="J6" s="586">
        <f>NAgni!J40</f>
        <v>10277.576171875</v>
      </c>
      <c r="K6" s="586">
        <f>NAgni!K40</f>
        <v>10440.9287109375</v>
      </c>
      <c r="L6" s="586">
        <f>NAgni!L40</f>
        <v>10062.2822265625</v>
      </c>
      <c r="M6" s="586">
        <f>NAgni!M40</f>
        <v>10167.466796875</v>
      </c>
      <c r="N6" s="586">
        <f>NAgni!N40</f>
        <v>10972.2021484375</v>
      </c>
      <c r="O6" s="586">
        <f>NAgni!O40</f>
        <v>12060.47265625</v>
      </c>
      <c r="P6" s="586">
        <f>NAgni!P40</f>
        <v>12709.9814453125</v>
      </c>
      <c r="Q6" s="586">
        <f>NAgni!Q40</f>
        <v>13924.4794921875</v>
      </c>
      <c r="R6" s="586">
        <f>NAgni!R40</f>
        <v>15880.0576171875</v>
      </c>
      <c r="S6" s="586">
        <f>NAgni!S40</f>
        <v>16506.69140625</v>
      </c>
      <c r="T6" s="586">
        <f>NAgni!T40</f>
        <v>15980.90625</v>
      </c>
      <c r="U6" s="586">
        <f>NAgni!U40</f>
        <v>15985.7939453125</v>
      </c>
      <c r="V6" s="586">
        <f>NAgni!V40</f>
        <v>15372.34765625</v>
      </c>
      <c r="W6" s="638"/>
    </row>
    <row r="7" spans="1:25" s="588" customFormat="1" ht="12.75" customHeight="1" x14ac:dyDescent="0.2">
      <c r="A7" s="587"/>
      <c r="B7" s="588" t="s">
        <v>1323</v>
      </c>
      <c r="C7" s="586">
        <f>NAgni!C41</f>
        <v>8636.18359375</v>
      </c>
      <c r="D7" s="586">
        <f>NAgni!D41</f>
        <v>9197.9521484375</v>
      </c>
      <c r="E7" s="586">
        <f>NAgni!E41</f>
        <v>9492.537109375</v>
      </c>
      <c r="F7" s="586">
        <f>NAgni!F41</f>
        <v>8648.3154296875</v>
      </c>
      <c r="G7" s="586">
        <f>NAgni!G41</f>
        <v>9042.12109375</v>
      </c>
      <c r="H7" s="586">
        <f>NAgni!H41</f>
        <v>10441.7666015625</v>
      </c>
      <c r="I7" s="586">
        <f>NAgni!I41</f>
        <v>10721.7763671875</v>
      </c>
      <c r="J7" s="586">
        <f>NAgni!J41</f>
        <v>11446.7568359375</v>
      </c>
      <c r="K7" s="586">
        <f>NAgni!K41</f>
        <v>11693.4208984375</v>
      </c>
      <c r="L7" s="586">
        <f>NAgni!L41</f>
        <v>10870.052734375</v>
      </c>
      <c r="M7" s="586">
        <f>NAgni!M41</f>
        <v>11026.66796875</v>
      </c>
      <c r="N7" s="586">
        <f>NAgni!N41</f>
        <v>11880.46484375</v>
      </c>
      <c r="O7" s="586">
        <f>NAgni!O41</f>
        <v>13091.0810546875</v>
      </c>
      <c r="P7" s="586">
        <f>NAgni!P41</f>
        <v>13825.556640625</v>
      </c>
      <c r="Q7" s="586">
        <f>NAgni!Q41</f>
        <v>14982.2451171875</v>
      </c>
      <c r="R7" s="586">
        <f>NAgni!R41</f>
        <v>17115.55078125</v>
      </c>
      <c r="S7" s="586">
        <f>NAgni!S41</f>
        <v>17938.455078125</v>
      </c>
      <c r="T7" s="586">
        <f>NAgni!T41</f>
        <v>17002.919921875</v>
      </c>
      <c r="U7" s="586">
        <f>NAgni!U41</f>
        <v>17198.765625</v>
      </c>
      <c r="V7" s="586">
        <f>NAgni!V41</f>
        <v>16394.73046875</v>
      </c>
      <c r="W7" s="638"/>
    </row>
    <row r="8" spans="1:25" s="590" customFormat="1" ht="20.100000000000001" customHeight="1" x14ac:dyDescent="0.2">
      <c r="A8" s="589"/>
      <c r="B8" s="590" t="s">
        <v>1324</v>
      </c>
      <c r="C8" s="662">
        <f>NAgni!C42</f>
        <v>10414.224609375</v>
      </c>
      <c r="D8" s="662">
        <f>NAgni!D42</f>
        <v>10419.859375</v>
      </c>
      <c r="E8" s="662">
        <f>NAgni!E42</f>
        <v>10854.7119140625</v>
      </c>
      <c r="F8" s="662">
        <f>NAgni!F42</f>
        <v>10031.587890625</v>
      </c>
      <c r="G8" s="662">
        <f>NAgni!G42</f>
        <v>10420.7880859375</v>
      </c>
      <c r="H8" s="662">
        <f>NAgni!H42</f>
        <v>11779.962890625</v>
      </c>
      <c r="I8" s="662">
        <f>NAgni!I42</f>
        <v>12063.7607421875</v>
      </c>
      <c r="J8" s="662">
        <f>NAgni!J42</f>
        <v>12877.1435546875</v>
      </c>
      <c r="K8" s="662">
        <f>NAgni!K42</f>
        <v>13292.4453125</v>
      </c>
      <c r="L8" s="662">
        <f>NAgni!L42</f>
        <v>12423.134765625</v>
      </c>
      <c r="M8" s="662">
        <f>NAgni!M42</f>
        <v>12911.275390625</v>
      </c>
      <c r="N8" s="662">
        <f>NAgni!N42</f>
        <v>13791.4814453125</v>
      </c>
      <c r="O8" s="662">
        <f>NAgni!O42</f>
        <v>15054.9462890625</v>
      </c>
      <c r="P8" s="662">
        <f>NAgni!P42</f>
        <v>15845.685546875</v>
      </c>
      <c r="Q8" s="662">
        <f>NAgni!Q42</f>
        <v>17133.404296875</v>
      </c>
      <c r="R8" s="662">
        <f>NAgni!R42</f>
        <v>18955.380859375</v>
      </c>
      <c r="S8" s="662">
        <f>NAgni!S42</f>
        <v>19669.33203125</v>
      </c>
      <c r="T8" s="662">
        <f>NAgni!T42</f>
        <v>18586.4921875</v>
      </c>
      <c r="U8" s="662">
        <f>NAgni!U42</f>
        <v>19749.189453125</v>
      </c>
      <c r="V8" s="662">
        <f>NAgni!V42</f>
        <v>17849.431640625</v>
      </c>
      <c r="W8" s="638"/>
    </row>
    <row r="9" spans="1:25" ht="21" customHeight="1" x14ac:dyDescent="0.25">
      <c r="A9" s="620" t="s">
        <v>1202</v>
      </c>
      <c r="B9" s="621"/>
      <c r="C9" s="622"/>
      <c r="D9" s="622"/>
      <c r="E9" s="622"/>
      <c r="F9" s="622"/>
      <c r="G9" s="622"/>
      <c r="H9" s="622"/>
      <c r="I9" s="622"/>
      <c r="J9" s="622"/>
      <c r="K9" s="622"/>
      <c r="L9" s="622"/>
      <c r="M9" s="622"/>
      <c r="N9" s="622"/>
      <c r="O9" s="622"/>
      <c r="P9" s="622"/>
      <c r="Q9" s="622"/>
      <c r="R9" s="622"/>
      <c r="S9" s="622"/>
      <c r="T9" s="622"/>
      <c r="U9" s="622"/>
      <c r="V9" s="622"/>
      <c r="W9" s="638"/>
    </row>
    <row r="10" spans="1:25" s="591" customFormat="1" x14ac:dyDescent="0.2">
      <c r="B10" s="592" t="s">
        <v>3422</v>
      </c>
      <c r="C10" s="663">
        <f>NAgni!C20</f>
        <v>224.71934509277344</v>
      </c>
      <c r="D10" s="663">
        <f>NAgni!D20</f>
        <v>239.19145202636719</v>
      </c>
      <c r="E10" s="663">
        <f>NAgni!E20</f>
        <v>247.75311279296875</v>
      </c>
      <c r="F10" s="663">
        <f>NAgni!F20</f>
        <v>239.66801452636719</v>
      </c>
      <c r="G10" s="663">
        <f>NAgni!G20</f>
        <v>251.30630493164063</v>
      </c>
      <c r="H10" s="663">
        <f>NAgni!H20</f>
        <v>261.25765991210938</v>
      </c>
      <c r="I10" s="663">
        <f>NAgni!I20</f>
        <v>260.1978759765625</v>
      </c>
      <c r="J10" s="663">
        <f>NAgni!J20</f>
        <v>265.45693969726563</v>
      </c>
      <c r="K10" s="663">
        <f>NAgni!K20</f>
        <v>250.10835266113281</v>
      </c>
      <c r="L10" s="663">
        <f>NAgni!L20</f>
        <v>233.62507629394531</v>
      </c>
      <c r="M10" s="663">
        <f>NAgni!M20</f>
        <v>234.12989807128906</v>
      </c>
      <c r="N10" s="663">
        <f>NAgni!N20</f>
        <v>249.77839660644531</v>
      </c>
      <c r="O10" s="663">
        <f>NAgni!O20</f>
        <v>253.9561767578125</v>
      </c>
      <c r="P10" s="663">
        <f>NAgni!P20</f>
        <v>245.35385131835938</v>
      </c>
      <c r="Q10" s="663">
        <f>NAgni!Q20</f>
        <v>260.79608154296875</v>
      </c>
      <c r="R10" s="663">
        <f>NAgni!R20</f>
        <v>280.45770263671875</v>
      </c>
      <c r="S10" s="663">
        <f>NAgni!S20</f>
        <v>280.22390747070313</v>
      </c>
      <c r="T10" s="663">
        <f>NAgni!T20</f>
        <v>274.85382080078125</v>
      </c>
      <c r="U10" s="663">
        <f>NAgni!U20</f>
        <v>286.009765625</v>
      </c>
      <c r="V10" s="663">
        <f>NAgni!V20</f>
        <v>273.86212158203125</v>
      </c>
      <c r="W10" s="638"/>
    </row>
    <row r="11" spans="1:25" s="614" customFormat="1" ht="20.100000000000001" customHeight="1" x14ac:dyDescent="0.2">
      <c r="A11" s="612"/>
      <c r="B11" s="664" t="s">
        <v>1187</v>
      </c>
      <c r="C11" s="665"/>
      <c r="D11" s="666">
        <f t="shared" ref="D11:S11" si="0">(D10/C10-1)</f>
        <v>6.4400805936930094E-2</v>
      </c>
      <c r="E11" s="666">
        <f t="shared" si="0"/>
        <v>3.5794175310486231E-2</v>
      </c>
      <c r="F11" s="666">
        <f t="shared" si="0"/>
        <v>-3.2633689948258104E-2</v>
      </c>
      <c r="G11" s="666">
        <f t="shared" si="0"/>
        <v>4.8560048483203166E-2</v>
      </c>
      <c r="H11" s="666">
        <f t="shared" si="0"/>
        <v>3.9598509011445904E-2</v>
      </c>
      <c r="I11" s="666">
        <f t="shared" si="0"/>
        <v>-4.056470290300429E-3</v>
      </c>
      <c r="J11" s="666">
        <f t="shared" si="0"/>
        <v>2.0211785745617883E-2</v>
      </c>
      <c r="K11" s="666">
        <f t="shared" si="0"/>
        <v>-5.7819498159048965E-2</v>
      </c>
      <c r="L11" s="666">
        <f t="shared" si="0"/>
        <v>-6.5904541738837419E-2</v>
      </c>
      <c r="M11" s="666">
        <f t="shared" si="0"/>
        <v>2.1608201711558195E-3</v>
      </c>
      <c r="N11" s="666">
        <f t="shared" si="0"/>
        <v>6.6836822909270177E-2</v>
      </c>
      <c r="O11" s="666">
        <f t="shared" si="0"/>
        <v>1.6725946711675599E-2</v>
      </c>
      <c r="P11" s="666">
        <f t="shared" si="0"/>
        <v>-3.3873267227742199E-2</v>
      </c>
      <c r="Q11" s="666">
        <f t="shared" si="0"/>
        <v>6.2938609447676042E-2</v>
      </c>
      <c r="R11" s="666">
        <f t="shared" si="0"/>
        <v>7.5390784161419866E-2</v>
      </c>
      <c r="S11" s="666">
        <f t="shared" si="0"/>
        <v>-8.3362005684850526E-4</v>
      </c>
      <c r="T11" s="666">
        <f>(T10/S10-1)</f>
        <v>-1.9163556451668229E-2</v>
      </c>
      <c r="U11" s="666">
        <f>(U10/T10-1)</f>
        <v>4.0588647418893897E-2</v>
      </c>
      <c r="V11" s="666">
        <f>(V10/U10-1)</f>
        <v>-4.2472829612734464E-2</v>
      </c>
      <c r="W11" s="638"/>
    </row>
    <row r="12" spans="1:25" s="626" customFormat="1" ht="20.100000000000001" customHeight="1" outlineLevel="1" x14ac:dyDescent="0.2">
      <c r="B12" s="592" t="s">
        <v>1348</v>
      </c>
      <c r="C12" s="637">
        <f>NAInd!C88</f>
        <v>146.29754687499999</v>
      </c>
      <c r="D12" s="637">
        <f>NAInd!D88</f>
        <v>156.907921875</v>
      </c>
      <c r="E12" s="637">
        <f>NAInd!E88</f>
        <v>163.18490625000001</v>
      </c>
      <c r="F12" s="637">
        <f>NAInd!F88</f>
        <v>153.96315625</v>
      </c>
      <c r="G12" s="637">
        <f>NAInd!G88</f>
        <v>165.18621874999999</v>
      </c>
      <c r="H12" s="637">
        <f>NAInd!H88</f>
        <v>184.73775000000001</v>
      </c>
      <c r="I12" s="637">
        <f>NAInd!I88</f>
        <v>189.300640625</v>
      </c>
      <c r="J12" s="637">
        <f>NAInd!J88</f>
        <v>194.86307812499999</v>
      </c>
      <c r="K12" s="637">
        <f>NAInd!K88</f>
        <v>198.236765625</v>
      </c>
      <c r="L12" s="637">
        <f>NAInd!L88</f>
        <v>183.68521874999999</v>
      </c>
      <c r="M12" s="637">
        <f>NAInd!M88</f>
        <v>183.69106249999999</v>
      </c>
      <c r="N12" s="637">
        <f>NAInd!N88</f>
        <v>193.499</v>
      </c>
      <c r="O12" s="637">
        <f>NAInd!O88</f>
        <v>211.56337500000001</v>
      </c>
      <c r="P12" s="637">
        <f>NAInd!P88</f>
        <v>224.03931249999999</v>
      </c>
      <c r="Q12" s="637">
        <f>NAInd!Q88</f>
        <v>243.6688125</v>
      </c>
      <c r="R12" s="637">
        <f>NAInd!R88</f>
        <v>278.82478125</v>
      </c>
      <c r="S12" s="637">
        <f>NAInd!S88</f>
        <v>296.74978125000001</v>
      </c>
      <c r="T12" s="637">
        <f>NAInd!T88</f>
        <v>287.56406249999998</v>
      </c>
      <c r="U12" s="637">
        <f>NAInd!U88</f>
        <v>285.33121875000001</v>
      </c>
      <c r="V12" s="637">
        <f>NAInd!V88</f>
        <v>280.42940625</v>
      </c>
      <c r="W12" s="638"/>
    </row>
    <row r="13" spans="1:25" s="626" customFormat="1" outlineLevel="1" x14ac:dyDescent="0.2">
      <c r="B13" s="632" t="s">
        <v>1221</v>
      </c>
      <c r="C13" s="638">
        <f>SUM(NAInd!C63:C64)</f>
        <v>5.7412131347656246</v>
      </c>
      <c r="D13" s="638">
        <f>SUM(NAInd!D63:D64)</f>
        <v>5.8330810546874998</v>
      </c>
      <c r="E13" s="638">
        <f>SUM(NAInd!E63:E64)</f>
        <v>6.0143466796874998</v>
      </c>
      <c r="F13" s="638">
        <f>SUM(NAInd!F63:F64)</f>
        <v>5.7599396972656258</v>
      </c>
      <c r="G13" s="638">
        <f>SUM(NAInd!G63:G64)</f>
        <v>6.205016845703125</v>
      </c>
      <c r="H13" s="638">
        <f>SUM(NAInd!H63:H64)</f>
        <v>7.0512919921875001</v>
      </c>
      <c r="I13" s="638">
        <f>SUM(NAInd!I63:I64)</f>
        <v>7.9492900390625003</v>
      </c>
      <c r="J13" s="638">
        <f>SUM(NAInd!J63:J64)</f>
        <v>7.1850317382812499</v>
      </c>
      <c r="K13" s="638">
        <f>SUM(NAInd!K63:K64)</f>
        <v>7.8595874023437506</v>
      </c>
      <c r="L13" s="638">
        <f>SUM(NAInd!L63:L64)</f>
        <v>7.3286594238281246</v>
      </c>
      <c r="M13" s="638">
        <f>SUM(NAInd!M63:M64)</f>
        <v>7.0933666992187501</v>
      </c>
      <c r="N13" s="638">
        <f>SUM(NAInd!N63:N64)</f>
        <v>7.4011281738281252</v>
      </c>
      <c r="O13" s="638">
        <f>SUM(NAInd!O63:O64)</f>
        <v>7.7726008300781242</v>
      </c>
      <c r="P13" s="638">
        <f>SUM(NAInd!P63:P64)</f>
        <v>8.2628208007812507</v>
      </c>
      <c r="Q13" s="638">
        <f>SUM(NAInd!Q63:Q64)</f>
        <v>8.0767377929687498</v>
      </c>
      <c r="R13" s="638">
        <f>SUM(NAInd!R63:R64)</f>
        <v>8.1838078613281251</v>
      </c>
      <c r="S13" s="638">
        <f>SUM(NAInd!S63:S64)</f>
        <v>8.7864399414062504</v>
      </c>
      <c r="T13" s="638">
        <f>SUM(NAInd!T63:T64)</f>
        <v>9.1688339843750004</v>
      </c>
      <c r="U13" s="638">
        <f>SUM(NAInd!U63:U64)</f>
        <v>9.0021293945312504</v>
      </c>
      <c r="V13" s="638">
        <f>SUM(NAInd!V63:V64)</f>
        <v>8.7611923828124993</v>
      </c>
      <c r="W13" s="638"/>
    </row>
    <row r="14" spans="1:25" s="626" customFormat="1" outlineLevel="1" x14ac:dyDescent="0.2">
      <c r="B14" s="632" t="s">
        <v>1225</v>
      </c>
      <c r="C14" s="638">
        <f>SUM(NAInd!C65:C69)</f>
        <v>21.671409179687501</v>
      </c>
      <c r="D14" s="638">
        <f>SUM(NAInd!D65:D69)</f>
        <v>28.756918579101562</v>
      </c>
      <c r="E14" s="638">
        <f>SUM(NAInd!E65:E69)</f>
        <v>34.88254089355469</v>
      </c>
      <c r="F14" s="638">
        <f>SUM(NAInd!F65:F69)</f>
        <v>27.092690368652345</v>
      </c>
      <c r="G14" s="638">
        <f>SUM(NAInd!G65:G69)</f>
        <v>25.227949340820313</v>
      </c>
      <c r="H14" s="638">
        <f>SUM(NAInd!H65:H69)</f>
        <v>25.523384277343748</v>
      </c>
      <c r="I14" s="638">
        <f>SUM(NAInd!I65:I69)</f>
        <v>22.374573166847227</v>
      </c>
      <c r="J14" s="638">
        <f>SUM(NAInd!J65:J69)</f>
        <v>21.799969116210939</v>
      </c>
      <c r="K14" s="638">
        <f>SUM(NAInd!K65:K69)</f>
        <v>18.266564941406248</v>
      </c>
      <c r="L14" s="638">
        <f>SUM(NAInd!L65:L69)</f>
        <v>16.753884094238281</v>
      </c>
      <c r="M14" s="638">
        <f>SUM(NAInd!M65:M69)</f>
        <v>18.416012207031251</v>
      </c>
      <c r="N14" s="638">
        <f>SUM(NAInd!N65:N69)</f>
        <v>17.119506286621093</v>
      </c>
      <c r="O14" s="638">
        <f>SUM(NAInd!O65:O69)</f>
        <v>17.758680480957032</v>
      </c>
      <c r="P14" s="638">
        <f>SUM(NAInd!P65:P69)</f>
        <v>17.775207031249998</v>
      </c>
      <c r="Q14" s="638">
        <f>SUM(NAInd!Q65:Q69)</f>
        <v>18.319365173339843</v>
      </c>
      <c r="R14" s="638">
        <f>SUM(NAInd!R65:R69)</f>
        <v>22.243373046875</v>
      </c>
      <c r="S14" s="638">
        <f>SUM(NAInd!S65:S69)</f>
        <v>27.573658691406251</v>
      </c>
      <c r="T14" s="638">
        <f>SUM(NAInd!T65:T69)</f>
        <v>23.641792449951168</v>
      </c>
      <c r="U14" s="638">
        <f>SUM(NAInd!U65:U69)</f>
        <v>24.481039550781247</v>
      </c>
      <c r="V14" s="638">
        <f>SUM(NAInd!V65:V69)</f>
        <v>26.471453002929685</v>
      </c>
      <c r="W14" s="638"/>
    </row>
    <row r="15" spans="1:25" s="626" customFormat="1" outlineLevel="1" x14ac:dyDescent="0.2">
      <c r="B15" s="632" t="s">
        <v>1224</v>
      </c>
      <c r="C15" s="638">
        <f>NAInd!C70</f>
        <v>19.56478515625</v>
      </c>
      <c r="D15" s="638">
        <f>NAInd!D70</f>
        <v>20.309562499999998</v>
      </c>
      <c r="E15" s="638">
        <f>NAInd!E70</f>
        <v>18.588722656249999</v>
      </c>
      <c r="F15" s="638">
        <f>NAInd!F70</f>
        <v>19.072203125000001</v>
      </c>
      <c r="G15" s="638">
        <f>NAInd!G70</f>
        <v>19.973339843750001</v>
      </c>
      <c r="H15" s="638">
        <f>NAInd!H70</f>
        <v>22.189128906250001</v>
      </c>
      <c r="I15" s="638">
        <f>NAInd!I70</f>
        <v>21.323552734374999</v>
      </c>
      <c r="J15" s="638">
        <f>NAInd!J70</f>
        <v>23.65403515625</v>
      </c>
      <c r="K15" s="638">
        <f>NAInd!K70</f>
        <v>26.183624999999999</v>
      </c>
      <c r="L15" s="638">
        <f>NAInd!L70</f>
        <v>22.87203515625</v>
      </c>
      <c r="M15" s="638">
        <f>NAInd!M70</f>
        <v>21.783392578125</v>
      </c>
      <c r="N15" s="638">
        <f>NAInd!N70</f>
        <v>23.877294921874999</v>
      </c>
      <c r="O15" s="638">
        <f>NAInd!O70</f>
        <v>29.754337890624999</v>
      </c>
      <c r="P15" s="638">
        <f>NAInd!P70</f>
        <v>31.025140624999999</v>
      </c>
      <c r="Q15" s="638">
        <f>NAInd!Q70</f>
        <v>33.355894531250001</v>
      </c>
      <c r="R15" s="638">
        <f>NAInd!R70</f>
        <v>41.414050781249998</v>
      </c>
      <c r="S15" s="638">
        <f>NAInd!S70</f>
        <v>43.309238281250003</v>
      </c>
      <c r="T15" s="638">
        <f>NAInd!T70</f>
        <v>41.579167968749999</v>
      </c>
      <c r="U15" s="638">
        <f>NAInd!U70</f>
        <v>43.382156250000001</v>
      </c>
      <c r="V15" s="638">
        <f>NAInd!V70</f>
        <v>41.504562499999999</v>
      </c>
      <c r="W15" s="638"/>
    </row>
    <row r="16" spans="1:25" s="626" customFormat="1" outlineLevel="1" x14ac:dyDescent="0.2">
      <c r="B16" s="632" t="s">
        <v>1223</v>
      </c>
      <c r="C16" s="638">
        <f>SUM(NAInd!C71:C72)</f>
        <v>18.613402832031248</v>
      </c>
      <c r="D16" s="638">
        <f>SUM(NAInd!D71:D72)</f>
        <v>19.354813476562498</v>
      </c>
      <c r="E16" s="638">
        <f>SUM(NAInd!E71:E72)</f>
        <v>21.454212890625001</v>
      </c>
      <c r="F16" s="638">
        <f>SUM(NAInd!F71:F72)</f>
        <v>19.0971171875</v>
      </c>
      <c r="G16" s="638">
        <f>SUM(NAInd!G71:G72)</f>
        <v>21.147435546875002</v>
      </c>
      <c r="H16" s="638">
        <f>SUM(NAInd!H71:H72)</f>
        <v>26.636479492187501</v>
      </c>
      <c r="I16" s="638">
        <f>SUM(NAInd!I71:I72)</f>
        <v>27.370374999999999</v>
      </c>
      <c r="J16" s="638">
        <f>SUM(NAInd!J71:J72)</f>
        <v>30.3089404296875</v>
      </c>
      <c r="K16" s="638">
        <f>SUM(NAInd!K71:K72)</f>
        <v>32.144926757812499</v>
      </c>
      <c r="L16" s="638">
        <f>SUM(NAInd!L71:L72)</f>
        <v>30.538003906249997</v>
      </c>
      <c r="M16" s="638">
        <f>SUM(NAInd!M71:M72)</f>
        <v>30.911163085937503</v>
      </c>
      <c r="N16" s="638">
        <f>SUM(NAInd!N71:N72)</f>
        <v>35.125304687500005</v>
      </c>
      <c r="O16" s="638">
        <f>SUM(NAInd!O71:O72)</f>
        <v>40.037841796875</v>
      </c>
      <c r="P16" s="638">
        <f>SUM(NAInd!P71:P72)</f>
        <v>44.845255859375001</v>
      </c>
      <c r="Q16" s="638">
        <f>SUM(NAInd!Q71:Q72)</f>
        <v>49.305830078124998</v>
      </c>
      <c r="R16" s="638">
        <f>SUM(NAInd!R71:R72)</f>
        <v>59.718097656250002</v>
      </c>
      <c r="S16" s="638">
        <f>SUM(NAInd!S71:S72)</f>
        <v>62.605640624999999</v>
      </c>
      <c r="T16" s="638">
        <f>SUM(NAInd!T71:T72)</f>
        <v>57.466185546875003</v>
      </c>
      <c r="U16" s="638">
        <f>SUM(NAInd!U71:U72)</f>
        <v>50.938595703125003</v>
      </c>
      <c r="V16" s="638">
        <f>SUM(NAInd!V71:V72)</f>
        <v>43.440416015624997</v>
      </c>
      <c r="W16" s="638"/>
    </row>
    <row r="17" spans="2:23" s="626" customFormat="1" outlineLevel="1" x14ac:dyDescent="0.2">
      <c r="B17" s="632" t="s">
        <v>1222</v>
      </c>
      <c r="C17" s="638">
        <f>SUM(NAInd!C78:C80)</f>
        <v>37.021197265624998</v>
      </c>
      <c r="D17" s="638">
        <f>SUM(NAInd!D78:D80)</f>
        <v>37.522354980468755</v>
      </c>
      <c r="E17" s="638">
        <f>SUM(NAInd!E78:E80)</f>
        <v>39.084071777343752</v>
      </c>
      <c r="F17" s="638">
        <f>SUM(NAInd!F78:F80)</f>
        <v>39.978766113281253</v>
      </c>
      <c r="G17" s="638">
        <f>SUM(NAInd!G78:G80)</f>
        <v>39.957946289062498</v>
      </c>
      <c r="H17" s="638">
        <f>SUM(NAInd!H78:H80)</f>
        <v>39.67266650390625</v>
      </c>
      <c r="I17" s="638">
        <f>SUM(NAInd!I78:I80)</f>
        <v>41.765126953124998</v>
      </c>
      <c r="J17" s="638">
        <f>SUM(NAInd!J78:J80)</f>
        <v>43.294640136718755</v>
      </c>
      <c r="K17" s="638">
        <f>SUM(NAInd!K78:K80)</f>
        <v>45.205357910156252</v>
      </c>
      <c r="L17" s="638">
        <f>SUM(NAInd!L78:L80)</f>
        <v>45.435102050781254</v>
      </c>
      <c r="M17" s="638">
        <f>SUM(NAInd!M78:M80)</f>
        <v>45.217822753906248</v>
      </c>
      <c r="N17" s="638">
        <f>SUM(NAInd!N78:N80)</f>
        <v>46.264475585937497</v>
      </c>
      <c r="O17" s="638">
        <f>SUM(NAInd!O78:O80)</f>
        <v>47.304310058593749</v>
      </c>
      <c r="P17" s="638">
        <f>SUM(NAInd!P78:P80)</f>
        <v>48.560468750000005</v>
      </c>
      <c r="Q17" s="638">
        <f>SUM(NAInd!Q78:Q80)</f>
        <v>51.610599121093749</v>
      </c>
      <c r="R17" s="638">
        <f>SUM(NAInd!R78:R80)</f>
        <v>53.274969726562503</v>
      </c>
      <c r="S17" s="638">
        <f>SUM(NAInd!S78:S80)</f>
        <v>58.503015625000003</v>
      </c>
      <c r="T17" s="638">
        <f>SUM(NAInd!T78:T80)</f>
        <v>61.136492675781248</v>
      </c>
      <c r="U17" s="638">
        <f>SUM(NAInd!U78:U80)</f>
        <v>63.626849609375</v>
      </c>
      <c r="V17" s="638">
        <f>SUM(NAInd!V78:V80)</f>
        <v>63.841718261718754</v>
      </c>
      <c r="W17" s="638"/>
    </row>
    <row r="18" spans="2:23" s="626" customFormat="1" outlineLevel="1" x14ac:dyDescent="0.2">
      <c r="B18" s="632" t="s">
        <v>628</v>
      </c>
      <c r="C18" s="638">
        <f>SUM(NAInd!C73:C77,NAInd!C81:C84)</f>
        <v>30.926757019042967</v>
      </c>
      <c r="D18" s="638">
        <f>SUM(NAInd!D73:D77,NAInd!D81:D84)</f>
        <v>31.600291015624997</v>
      </c>
      <c r="E18" s="638">
        <f>SUM(NAInd!E73:E77,NAInd!E81:E84)</f>
        <v>30.031426635742186</v>
      </c>
      <c r="F18" s="638">
        <f>SUM(NAInd!F73:F77,NAInd!F81:F84)</f>
        <v>29.734181030273437</v>
      </c>
      <c r="G18" s="638">
        <f>SUM(NAInd!G73:G77,NAInd!G81:G84)</f>
        <v>36.619059936523442</v>
      </c>
      <c r="H18" s="638">
        <f>SUM(NAInd!H73:H77,NAInd!H81:H84)</f>
        <v>44.977699218750004</v>
      </c>
      <c r="I18" s="638">
        <f>SUM(NAInd!I73:I77,NAInd!I81:I84)</f>
        <v>50.760673217773437</v>
      </c>
      <c r="J18" s="638">
        <f>SUM(NAInd!J73:J77,NAInd!J81:J84)</f>
        <v>50.597811767578122</v>
      </c>
      <c r="K18" s="638">
        <f>SUM(NAInd!K73:K77,NAInd!K81:K84)</f>
        <v>49.338099121093741</v>
      </c>
      <c r="L18" s="638">
        <f>SUM(NAInd!L73:L77,NAInd!L81:L84)</f>
        <v>44.774675537109388</v>
      </c>
      <c r="M18" s="638">
        <f>SUM(NAInd!M73:M77,NAInd!M81:M84)</f>
        <v>42.888155517578134</v>
      </c>
      <c r="N18" s="638">
        <f>SUM(NAInd!N73:N77,NAInd!N81:N84)</f>
        <v>43.768093994140621</v>
      </c>
      <c r="O18" s="638">
        <f>SUM(NAInd!O73:O77,NAInd!O81:O84)</f>
        <v>44.596006591796865</v>
      </c>
      <c r="P18" s="638">
        <f>SUM(NAInd!P73:P77,NAInd!P81:P84)</f>
        <v>48.560035644531247</v>
      </c>
      <c r="Q18" s="638">
        <f>SUM(NAInd!Q73:Q77,NAInd!Q81:Q84)</f>
        <v>54.379464599609378</v>
      </c>
      <c r="R18" s="638">
        <f>SUM(NAInd!R73:R77,NAInd!R81:R84)</f>
        <v>63.277967041015621</v>
      </c>
      <c r="S18" s="638">
        <f>SUM(NAInd!S73:S77,NAInd!S81:S84)</f>
        <v>64.48415869140625</v>
      </c>
      <c r="T18" s="638">
        <f>SUM(NAInd!T73:T77,NAInd!T81:T84)</f>
        <v>60.650972167968746</v>
      </c>
      <c r="U18" s="638">
        <f>SUM(NAInd!U73:U77,NAInd!U81:U84)</f>
        <v>62.658571289062508</v>
      </c>
      <c r="V18" s="638">
        <f>SUM(NAInd!V73:V77,NAInd!V81:V84)</f>
        <v>65.428817871093742</v>
      </c>
      <c r="W18" s="638"/>
    </row>
    <row r="19" spans="2:23" s="626" customFormat="1" outlineLevel="1" x14ac:dyDescent="0.2">
      <c r="B19" s="632" t="s">
        <v>435</v>
      </c>
      <c r="C19" s="638">
        <f>SUM(NAInd!C86:C87)</f>
        <v>12.758788330078126</v>
      </c>
      <c r="D19" s="638">
        <f>SUM(NAInd!D86:D87)</f>
        <v>13.530896057128906</v>
      </c>
      <c r="E19" s="638">
        <f>SUM(NAInd!E86:E87)</f>
        <v>13.129587343215942</v>
      </c>
      <c r="F19" s="638">
        <f>SUM(NAInd!F86:F87)</f>
        <v>13.228266601562501</v>
      </c>
      <c r="G19" s="638">
        <f>SUM(NAInd!G86:G87)</f>
        <v>16.055470069885253</v>
      </c>
      <c r="H19" s="638">
        <f>SUM(NAInd!H86:H87)</f>
        <v>18.687091766357423</v>
      </c>
      <c r="I19" s="638">
        <f>SUM(NAInd!I86:I87)</f>
        <v>17.757044921875</v>
      </c>
      <c r="J19" s="638">
        <f>SUM(NAInd!J86:J87)</f>
        <v>18.022646713256837</v>
      </c>
      <c r="K19" s="638">
        <f>SUM(NAInd!K86:K87)</f>
        <v>19.238602844238279</v>
      </c>
      <c r="L19" s="638">
        <f>SUM(NAInd!L86:L87)</f>
        <v>15.982854614257811</v>
      </c>
      <c r="M19" s="638">
        <f>SUM(NAInd!M86:M87)</f>
        <v>17.381150329589843</v>
      </c>
      <c r="N19" s="638">
        <f>SUM(NAInd!N86:N87)</f>
        <v>19.943193420410157</v>
      </c>
      <c r="O19" s="638">
        <f>SUM(NAInd!O86:O87)</f>
        <v>24.33959765625</v>
      </c>
      <c r="P19" s="638">
        <f>SUM(NAInd!P86:P87)</f>
        <v>25.010386535644532</v>
      </c>
      <c r="Q19" s="638">
        <f>SUM(NAInd!Q86:Q87)</f>
        <v>28.620921508789063</v>
      </c>
      <c r="R19" s="638">
        <f>SUM(NAInd!R86:R87)</f>
        <v>30.71250048828125</v>
      </c>
      <c r="S19" s="638">
        <f>SUM(NAInd!S86:S87)</f>
        <v>31.487643066406246</v>
      </c>
      <c r="T19" s="638">
        <f>SUM(NAInd!T86:T87)</f>
        <v>33.920628906250002</v>
      </c>
      <c r="U19" s="638">
        <f>SUM(NAInd!U86:U87)</f>
        <v>31.241878906250005</v>
      </c>
      <c r="V19" s="638">
        <f>SUM(NAInd!V86:V87)</f>
        <v>30.981239013671875</v>
      </c>
      <c r="W19" s="638"/>
    </row>
    <row r="20" spans="2:23" s="626" customFormat="1" outlineLevel="1" x14ac:dyDescent="0.2">
      <c r="C20" s="638"/>
      <c r="D20" s="638"/>
      <c r="E20" s="638"/>
      <c r="F20" s="638"/>
      <c r="G20" s="638"/>
      <c r="H20" s="638"/>
      <c r="I20" s="638"/>
      <c r="J20" s="638"/>
      <c r="K20" s="638"/>
      <c r="L20" s="638"/>
      <c r="M20" s="638"/>
      <c r="N20" s="638"/>
      <c r="O20" s="638"/>
      <c r="P20" s="638"/>
      <c r="Q20" s="638"/>
      <c r="R20" s="638"/>
      <c r="S20" s="638"/>
      <c r="T20" s="638"/>
      <c r="U20" s="638"/>
      <c r="V20" s="638"/>
      <c r="W20" s="638"/>
    </row>
    <row r="21" spans="2:23" s="626" customFormat="1" outlineLevel="1" x14ac:dyDescent="0.2">
      <c r="B21" s="639" t="s">
        <v>1349</v>
      </c>
      <c r="C21" s="637"/>
      <c r="D21" s="637"/>
      <c r="E21" s="637"/>
      <c r="F21" s="637"/>
      <c r="G21" s="637"/>
      <c r="H21" s="637">
        <f>NAExp!B94</f>
        <v>196.16796875</v>
      </c>
      <c r="I21" s="637">
        <f>NAExp!C94</f>
        <v>195.46414184570313</v>
      </c>
      <c r="J21" s="637">
        <f>NAExp!D94</f>
        <v>202.932373046875</v>
      </c>
      <c r="K21" s="637">
        <f>NAExp!E94</f>
        <v>198.33110046386719</v>
      </c>
      <c r="L21" s="637">
        <f>NAExp!F94</f>
        <v>191.3604736328125</v>
      </c>
      <c r="M21" s="637">
        <f>NAExp!G94</f>
        <v>188.19486999511719</v>
      </c>
      <c r="N21" s="637">
        <f>NAExp!H94</f>
        <v>200.32313537597656</v>
      </c>
      <c r="O21" s="637">
        <f>NAExp!I94</f>
        <v>213.23213195800781</v>
      </c>
      <c r="P21" s="637">
        <f>NAExp!J94</f>
        <v>218.19509887695313</v>
      </c>
      <c r="Q21" s="637">
        <f>NAExp!K94</f>
        <v>239.67082214355469</v>
      </c>
      <c r="R21" s="637">
        <f>NAExp!L94</f>
        <v>282.09060668945313</v>
      </c>
      <c r="S21" s="637">
        <f>NAExp!M94</f>
        <v>293.38104248046875</v>
      </c>
      <c r="T21" s="637">
        <f>NAExp!N94</f>
        <v>284.64944458007813</v>
      </c>
      <c r="U21" s="637">
        <f>NAExp!O94</f>
        <v>275.5401611328125</v>
      </c>
      <c r="V21" s="637">
        <f>NAExp!P94</f>
        <v>256.28045654296875</v>
      </c>
      <c r="W21" s="638"/>
    </row>
    <row r="22" spans="2:23" s="626" customFormat="1" outlineLevel="1" x14ac:dyDescent="0.2">
      <c r="B22" s="632" t="s">
        <v>600</v>
      </c>
      <c r="C22" s="638"/>
      <c r="D22" s="638"/>
      <c r="E22" s="638"/>
      <c r="F22" s="638"/>
      <c r="G22" s="638"/>
      <c r="H22" s="638">
        <f>NAExp!B68</f>
        <v>57.760684967041016</v>
      </c>
      <c r="I22" s="638">
        <f>NAExp!C68</f>
        <v>63.731315612792969</v>
      </c>
      <c r="J22" s="638">
        <f>NAExp!D68</f>
        <v>64.428421020507813</v>
      </c>
      <c r="K22" s="638">
        <f>NAExp!E68</f>
        <v>68.566131591796875</v>
      </c>
      <c r="L22" s="638">
        <f>NAExp!F68</f>
        <v>69.4561767578125</v>
      </c>
      <c r="M22" s="638">
        <f>NAExp!G68</f>
        <v>68.747726440429688</v>
      </c>
      <c r="N22" s="638">
        <f>NAExp!H68</f>
        <v>69.420661926269531</v>
      </c>
      <c r="O22" s="638">
        <f>NAExp!I68</f>
        <v>70.347442626953125</v>
      </c>
      <c r="P22" s="638">
        <f>NAExp!J68</f>
        <v>73.700836181640625</v>
      </c>
      <c r="Q22" s="638">
        <f>NAExp!K68</f>
        <v>77.202590942382813</v>
      </c>
      <c r="R22" s="638">
        <f>NAExp!L68</f>
        <v>79.958663940429688</v>
      </c>
      <c r="S22" s="638">
        <f>NAExp!M68</f>
        <v>86.113197326660156</v>
      </c>
      <c r="T22" s="638">
        <f>NAExp!N68</f>
        <v>87.344390869140625</v>
      </c>
      <c r="U22" s="638">
        <f>NAExp!O68</f>
        <v>92.942420959472656</v>
      </c>
      <c r="V22" s="638">
        <f>NAExp!P68</f>
        <v>93.640106201171875</v>
      </c>
      <c r="W22" s="638"/>
    </row>
    <row r="23" spans="2:23" s="626" customFormat="1" outlineLevel="1" x14ac:dyDescent="0.2">
      <c r="B23" s="632" t="s">
        <v>1227</v>
      </c>
      <c r="C23" s="638"/>
      <c r="D23" s="638"/>
      <c r="E23" s="638"/>
      <c r="F23" s="638"/>
      <c r="G23" s="638"/>
      <c r="H23" s="638">
        <f>NAExp!B72</f>
        <v>117.56421661376953</v>
      </c>
      <c r="I23" s="638">
        <f>NAExp!C72</f>
        <v>123.31826782226563</v>
      </c>
      <c r="J23" s="638">
        <f>NAExp!D72</f>
        <v>126.09834289550781</v>
      </c>
      <c r="K23" s="638">
        <f>NAExp!E72</f>
        <v>132.51319885253906</v>
      </c>
      <c r="L23" s="638">
        <f>NAExp!F72</f>
        <v>126.67465209960938</v>
      </c>
      <c r="M23" s="638">
        <f>NAExp!G72</f>
        <v>124.52832794189453</v>
      </c>
      <c r="N23" s="638">
        <f>NAExp!H72</f>
        <v>134.18406677246094</v>
      </c>
      <c r="O23" s="638">
        <f>NAExp!I72</f>
        <v>150.65739440917969</v>
      </c>
      <c r="P23" s="638">
        <f>NAExp!J72</f>
        <v>158.87333679199219</v>
      </c>
      <c r="Q23" s="638">
        <f>NAExp!K72</f>
        <v>168.3211669921875</v>
      </c>
      <c r="R23" s="638">
        <f>NAExp!L72</f>
        <v>179.68936157226563</v>
      </c>
      <c r="S23" s="638">
        <f>NAExp!M72</f>
        <v>190.583740234375</v>
      </c>
      <c r="T23" s="638">
        <f>NAExp!N72</f>
        <v>190.58819580078125</v>
      </c>
      <c r="U23" s="638">
        <f>NAExp!O72</f>
        <v>189.61518859863281</v>
      </c>
      <c r="V23" s="638">
        <f>NAExp!P72</f>
        <v>180.94087219238281</v>
      </c>
      <c r="W23" s="638"/>
    </row>
    <row r="24" spans="2:23" s="626" customFormat="1" outlineLevel="1" x14ac:dyDescent="0.2">
      <c r="B24" s="632" t="s">
        <v>605</v>
      </c>
      <c r="C24" s="638"/>
      <c r="D24" s="638"/>
      <c r="E24" s="638"/>
      <c r="F24" s="638"/>
      <c r="G24" s="638"/>
      <c r="H24" s="638">
        <f>NAExp!B78</f>
        <v>78.450202941894531</v>
      </c>
      <c r="I24" s="638">
        <f>NAExp!C78</f>
        <v>72.105720520019531</v>
      </c>
      <c r="J24" s="638">
        <f>NAExp!D78</f>
        <v>65.885086059570313</v>
      </c>
      <c r="K24" s="638">
        <f>NAExp!E78</f>
        <v>59.876422882080078</v>
      </c>
      <c r="L24" s="638">
        <f>NAExp!F78</f>
        <v>43.45745849609375</v>
      </c>
      <c r="M24" s="638">
        <f>NAExp!G78</f>
        <v>43.728340148925781</v>
      </c>
      <c r="N24" s="638">
        <f>NAExp!H78</f>
        <v>54.332706451416016</v>
      </c>
      <c r="O24" s="638">
        <f>NAExp!I78</f>
        <v>55.598438262939453</v>
      </c>
      <c r="P24" s="638">
        <f>NAExp!J78</f>
        <v>49.258525848388672</v>
      </c>
      <c r="Q24" s="638">
        <f>NAExp!K78</f>
        <v>71.802047729492188</v>
      </c>
      <c r="R24" s="638">
        <f>NAExp!L78</f>
        <v>76.181358337402344</v>
      </c>
      <c r="S24" s="638">
        <f>NAExp!M78</f>
        <v>80.387481689453125</v>
      </c>
      <c r="T24" s="638">
        <f>NAExp!N78</f>
        <v>86.088264465332031</v>
      </c>
      <c r="U24" s="638">
        <f>NAExp!O78</f>
        <v>76.5263671875</v>
      </c>
      <c r="V24" s="638">
        <f>NAExp!P78</f>
        <v>85.195793151855469</v>
      </c>
      <c r="W24" s="638"/>
    </row>
    <row r="25" spans="2:23" s="626" customFormat="1" outlineLevel="1" x14ac:dyDescent="0.2">
      <c r="B25" s="639" t="s">
        <v>607</v>
      </c>
      <c r="C25" s="637"/>
      <c r="D25" s="637"/>
      <c r="E25" s="637"/>
      <c r="F25" s="637"/>
      <c r="G25" s="637"/>
      <c r="H25" s="637">
        <f>NAExp!B82</f>
        <v>254.53242492675781</v>
      </c>
      <c r="I25" s="637">
        <f>NAExp!C82</f>
        <v>259.17953491210938</v>
      </c>
      <c r="J25" s="637">
        <f>NAExp!D82</f>
        <v>256.86984252929688</v>
      </c>
      <c r="K25" s="637">
        <f>NAExp!E82</f>
        <v>260.5577392578125</v>
      </c>
      <c r="L25" s="637">
        <f>NAExp!F82</f>
        <v>239.2713623046875</v>
      </c>
      <c r="M25" s="637">
        <f>NAExp!G82</f>
        <v>238.34663391113281</v>
      </c>
      <c r="N25" s="637">
        <f>NAExp!H82</f>
        <v>258.49453735351563</v>
      </c>
      <c r="O25" s="637">
        <f>NAExp!I82</f>
        <v>277.14871215820313</v>
      </c>
      <c r="P25" s="637">
        <f>NAExp!J82</f>
        <v>282.67462158203125</v>
      </c>
      <c r="Q25" s="637">
        <f>NAExp!K82</f>
        <v>315.14215087890625</v>
      </c>
      <c r="R25" s="637">
        <f>NAExp!L82</f>
        <v>330.5526123046875</v>
      </c>
      <c r="S25" s="637">
        <f>NAExp!M82</f>
        <v>355.0189208984375</v>
      </c>
      <c r="T25" s="637">
        <f>NAExp!N82</f>
        <v>364.96780395507813</v>
      </c>
      <c r="U25" s="637">
        <f>NAExp!O82</f>
        <v>359.33511352539063</v>
      </c>
      <c r="V25" s="637">
        <f>NAExp!P82</f>
        <v>359.77676391601563</v>
      </c>
      <c r="W25" s="638"/>
    </row>
    <row r="26" spans="2:23" s="626" customFormat="1" outlineLevel="1" x14ac:dyDescent="0.2">
      <c r="B26" s="632" t="s">
        <v>608</v>
      </c>
      <c r="C26" s="638"/>
      <c r="D26" s="638"/>
      <c r="E26" s="638"/>
      <c r="F26" s="638"/>
      <c r="G26" s="638"/>
      <c r="H26" s="638">
        <f>NAExp!B83</f>
        <v>86.635932922363281</v>
      </c>
      <c r="I26" s="638">
        <f>NAExp!C83</f>
        <v>93.064895629882813</v>
      </c>
      <c r="J26" s="638">
        <f>NAExp!D83</f>
        <v>91.291007995605469</v>
      </c>
      <c r="K26" s="638">
        <f>NAExp!E83</f>
        <v>99.077987670898438</v>
      </c>
      <c r="L26" s="638">
        <f>NAExp!F83</f>
        <v>85.105926513671875</v>
      </c>
      <c r="M26" s="638">
        <f>NAExp!G83</f>
        <v>91.363739013671875</v>
      </c>
      <c r="N26" s="638">
        <f>NAExp!H83</f>
        <v>109.20174407958984</v>
      </c>
      <c r="O26" s="638">
        <f>NAExp!I83</f>
        <v>127.45344543457031</v>
      </c>
      <c r="P26" s="638">
        <f>NAExp!J83</f>
        <v>131.91081237792969</v>
      </c>
      <c r="Q26" s="638">
        <f>NAExp!K83</f>
        <v>147.99662780761719</v>
      </c>
      <c r="R26" s="638">
        <f>NAExp!L83</f>
        <v>163.47976684570313</v>
      </c>
      <c r="S26" s="638">
        <f>NAExp!M83</f>
        <v>155.09921264648438</v>
      </c>
      <c r="T26" s="638">
        <f>NAExp!N83</f>
        <v>142.61012268066406</v>
      </c>
      <c r="U26" s="638">
        <f>NAExp!O83</f>
        <v>133.52899169921875</v>
      </c>
      <c r="V26" s="638">
        <f>NAExp!P83</f>
        <v>117.54058837890625</v>
      </c>
      <c r="W26" s="638"/>
    </row>
    <row r="27" spans="2:23" s="626" customFormat="1" outlineLevel="1" x14ac:dyDescent="0.2">
      <c r="B27" s="632" t="s">
        <v>609</v>
      </c>
      <c r="C27" s="638"/>
      <c r="D27" s="638"/>
      <c r="E27" s="638"/>
      <c r="F27" s="638"/>
      <c r="G27" s="638"/>
      <c r="H27" s="638">
        <f>NAExp!B89</f>
        <v>145.00039672851563</v>
      </c>
      <c r="I27" s="638">
        <f>NAExp!C89</f>
        <v>156.7802734375</v>
      </c>
      <c r="J27" s="638">
        <f>NAExp!D89</f>
        <v>145.22848510742188</v>
      </c>
      <c r="K27" s="638">
        <f>NAExp!E89</f>
        <v>161.30464172363281</v>
      </c>
      <c r="L27" s="638">
        <f>NAExp!F89</f>
        <v>133.01681518554688</v>
      </c>
      <c r="M27" s="638">
        <f>NAExp!G89</f>
        <v>141.5155029296875</v>
      </c>
      <c r="N27" s="638">
        <f>NAExp!H89</f>
        <v>167.3731689453125</v>
      </c>
      <c r="O27" s="638">
        <f>NAExp!I89</f>
        <v>191.37002563476563</v>
      </c>
      <c r="P27" s="638">
        <f>NAExp!J89</f>
        <v>196.39031982421875</v>
      </c>
      <c r="Q27" s="638">
        <f>NAExp!K89</f>
        <v>223.46795654296875</v>
      </c>
      <c r="R27" s="638">
        <f>NAExp!L89</f>
        <v>211.9417724609375</v>
      </c>
      <c r="S27" s="638">
        <f>NAExp!M89</f>
        <v>216.73709106445313</v>
      </c>
      <c r="T27" s="638">
        <f>NAExp!N89</f>
        <v>222.928466796875</v>
      </c>
      <c r="U27" s="638">
        <f>NAExp!O89</f>
        <v>217.32394409179688</v>
      </c>
      <c r="V27" s="638">
        <f>NAExp!P89</f>
        <v>221.03691101074219</v>
      </c>
      <c r="W27" s="638"/>
    </row>
    <row r="28" spans="2:23" s="626" customFormat="1" outlineLevel="1" x14ac:dyDescent="0.2">
      <c r="B28" s="632"/>
      <c r="K28" s="638"/>
      <c r="L28" s="638"/>
      <c r="M28" s="638"/>
      <c r="N28" s="638"/>
      <c r="O28" s="638"/>
      <c r="P28" s="638"/>
      <c r="Q28" s="638"/>
      <c r="R28" s="638"/>
      <c r="S28" s="638"/>
      <c r="T28" s="638"/>
      <c r="U28" s="638"/>
      <c r="V28" s="638"/>
      <c r="W28" s="638"/>
    </row>
    <row r="29" spans="2:23" s="627" customFormat="1" outlineLevel="1" x14ac:dyDescent="0.2">
      <c r="B29" s="639" t="s">
        <v>1350</v>
      </c>
      <c r="C29" s="637">
        <f>NAInc!C16</f>
        <v>146.29754687499999</v>
      </c>
      <c r="D29" s="637">
        <f>NAInc!D16</f>
        <v>156.907921875</v>
      </c>
      <c r="E29" s="637">
        <f>NAInc!E16</f>
        <v>163.18490625000001</v>
      </c>
      <c r="F29" s="637">
        <f>NAInc!F16</f>
        <v>153.96315625</v>
      </c>
      <c r="G29" s="637">
        <f>NAInc!G16</f>
        <v>165.18621874999999</v>
      </c>
      <c r="H29" s="637">
        <f>NAInc!H16</f>
        <v>184.73775000000001</v>
      </c>
      <c r="I29" s="637">
        <f>NAInc!I16</f>
        <v>189.300640625</v>
      </c>
      <c r="J29" s="637">
        <f>NAInc!J16</f>
        <v>194.86307812499999</v>
      </c>
      <c r="K29" s="637">
        <f>NAInc!K16</f>
        <v>198.236765625</v>
      </c>
      <c r="L29" s="637">
        <f>NAInc!L16</f>
        <v>183.68521874999999</v>
      </c>
      <c r="M29" s="637">
        <f>NAInc!M16</f>
        <v>183.69106249999999</v>
      </c>
      <c r="N29" s="637">
        <f>NAInc!N16</f>
        <v>193.499</v>
      </c>
      <c r="O29" s="637">
        <f>NAInc!O16</f>
        <v>211.56337500000001</v>
      </c>
      <c r="P29" s="637">
        <f>NAInc!P16</f>
        <v>224.03931249999999</v>
      </c>
      <c r="Q29" s="637">
        <f>NAInc!Q16</f>
        <v>243.6688125</v>
      </c>
      <c r="R29" s="637">
        <f>NAInc!R16</f>
        <v>278.82478125</v>
      </c>
      <c r="S29" s="637">
        <f>NAInc!S16</f>
        <v>296.74978125000001</v>
      </c>
      <c r="T29" s="637">
        <f>NAInc!T16</f>
        <v>287.56406249999998</v>
      </c>
      <c r="U29" s="637">
        <f>NAInc!U16</f>
        <v>285.33121875000001</v>
      </c>
      <c r="V29" s="637">
        <f>NAInc!V16</f>
        <v>280.42940625</v>
      </c>
      <c r="W29" s="638"/>
    </row>
    <row r="30" spans="2:23" s="626" customFormat="1" outlineLevel="1" x14ac:dyDescent="0.2">
      <c r="B30" s="631" t="s">
        <v>1144</v>
      </c>
      <c r="K30" s="638"/>
      <c r="L30" s="638"/>
      <c r="M30" s="638"/>
      <c r="N30" s="638"/>
      <c r="O30" s="638"/>
      <c r="P30" s="638"/>
      <c r="Q30" s="638"/>
      <c r="R30" s="638"/>
      <c r="S30" s="638"/>
      <c r="T30" s="638"/>
      <c r="U30" s="638"/>
      <c r="V30" s="638"/>
      <c r="W30" s="638"/>
    </row>
    <row r="31" spans="2:23" s="626" customFormat="1" outlineLevel="1" x14ac:dyDescent="0.2">
      <c r="B31" s="632" t="s">
        <v>62</v>
      </c>
      <c r="C31" s="638">
        <f>NAInc!C3</f>
        <v>85.892312500000003</v>
      </c>
      <c r="D31" s="638">
        <f>NAInc!D3</f>
        <v>91.595617187499997</v>
      </c>
      <c r="E31" s="638">
        <f>NAInc!E3</f>
        <v>96.632140625000005</v>
      </c>
      <c r="F31" s="638">
        <f>NAInc!F3</f>
        <v>96.803078124999999</v>
      </c>
      <c r="G31" s="638">
        <f>NAInc!G3</f>
        <v>100.4345625</v>
      </c>
      <c r="H31" s="638">
        <f>NAInc!H3</f>
        <v>103.671296875</v>
      </c>
      <c r="I31" s="638">
        <f>NAInc!I3</f>
        <v>104.6277265625</v>
      </c>
      <c r="J31" s="638">
        <f>NAInc!J3</f>
        <v>104.7958984375</v>
      </c>
      <c r="K31" s="638">
        <f>NAInc!K3</f>
        <v>105.08203125</v>
      </c>
      <c r="L31" s="638">
        <f>NAInc!L3</f>
        <v>101.7337265625</v>
      </c>
      <c r="M31" s="638">
        <f>NAInc!M3</f>
        <v>100.475671875</v>
      </c>
      <c r="N31" s="638">
        <f>NAInc!N3</f>
        <v>105.16081250000001</v>
      </c>
      <c r="O31" s="638">
        <f>NAInc!O3</f>
        <v>108.29509375000001</v>
      </c>
      <c r="P31" s="638">
        <f>NAInc!P3</f>
        <v>112.2394609375</v>
      </c>
      <c r="Q31" s="638">
        <f>NAInc!Q3</f>
        <v>119.525546875</v>
      </c>
      <c r="R31" s="638">
        <f>NAInc!R3</f>
        <v>133.35767187499999</v>
      </c>
      <c r="S31" s="638">
        <f>NAInc!S3</f>
        <v>148.202546875</v>
      </c>
      <c r="T31" s="638">
        <f>NAInc!T3</f>
        <v>156.49731249999999</v>
      </c>
      <c r="U31" s="638">
        <f>NAInc!U3</f>
        <v>162.32534375</v>
      </c>
      <c r="V31" s="638">
        <f>NAInc!V3</f>
        <v>159.950625</v>
      </c>
      <c r="W31" s="638"/>
    </row>
    <row r="32" spans="2:23" s="626" customFormat="1" outlineLevel="1" x14ac:dyDescent="0.2">
      <c r="B32" s="632" t="s">
        <v>1361</v>
      </c>
      <c r="C32" s="638">
        <f>NAInc!C4+NAInc!C6</f>
        <v>38.926812011718752</v>
      </c>
      <c r="D32" s="638">
        <f>NAInc!D4+NAInc!D6</f>
        <v>42.289781738281249</v>
      </c>
      <c r="E32" s="638">
        <f>NAInc!E4+NAInc!E6</f>
        <v>44.8717890625</v>
      </c>
      <c r="F32" s="638">
        <f>NAInc!F4+NAInc!F6</f>
        <v>35.596802246093752</v>
      </c>
      <c r="G32" s="638">
        <f>NAInc!G4+NAInc!G6</f>
        <v>36.258482910156253</v>
      </c>
      <c r="H32" s="638">
        <f>NAInc!H4+NAInc!H6</f>
        <v>45.247974365234377</v>
      </c>
      <c r="I32" s="638">
        <f>NAInc!I4+NAInc!I6</f>
        <v>47.854594238281251</v>
      </c>
      <c r="J32" s="638">
        <f>NAInc!J4+NAInc!J6</f>
        <v>54.944501708984376</v>
      </c>
      <c r="K32" s="638">
        <f>NAInc!K4+NAInc!K6</f>
        <v>57.655929931640621</v>
      </c>
      <c r="L32" s="638">
        <f>NAInc!L4+NAInc!L6</f>
        <v>50.772508789062499</v>
      </c>
      <c r="M32" s="638">
        <f>NAInc!M4+NAInc!M6</f>
        <v>51.415248779296874</v>
      </c>
      <c r="N32" s="638">
        <f>NAInc!N4+NAInc!N6</f>
        <v>54.837615966796875</v>
      </c>
      <c r="O32" s="638">
        <f>NAInc!O4+NAInc!O6</f>
        <v>64.913880371093754</v>
      </c>
      <c r="P32" s="638">
        <f>NAInc!P4+NAInc!P6</f>
        <v>72.261843994140634</v>
      </c>
      <c r="Q32" s="638">
        <f>NAInc!Q4+NAInc!Q6</f>
        <v>80.372051269531241</v>
      </c>
      <c r="R32" s="638">
        <f>NAInc!R4+NAInc!R6</f>
        <v>98.551565917968759</v>
      </c>
      <c r="S32" s="638">
        <f>NAInc!S4+NAInc!S6</f>
        <v>99.173115234375004</v>
      </c>
      <c r="T32" s="638">
        <f>NAInc!T4+NAInc!T6</f>
        <v>80.774213867187498</v>
      </c>
      <c r="U32" s="638">
        <f>NAInc!U4+NAInc!U6</f>
        <v>77.958107421875013</v>
      </c>
      <c r="V32" s="638">
        <f>NAInc!V4+NAInc!V6</f>
        <v>76.209063476562491</v>
      </c>
      <c r="W32" s="638"/>
    </row>
    <row r="33" spans="1:24" s="626" customFormat="1" outlineLevel="1" x14ac:dyDescent="0.2">
      <c r="B33" s="632" t="s">
        <v>1226</v>
      </c>
      <c r="C33" s="638">
        <f>NAInc!C8</f>
        <v>14.162776367187501</v>
      </c>
      <c r="D33" s="638">
        <f>NAInc!D8</f>
        <v>14.192457031249999</v>
      </c>
      <c r="E33" s="638">
        <f>NAInc!E8</f>
        <v>13.160527343749999</v>
      </c>
      <c r="F33" s="638">
        <f>NAInc!F8</f>
        <v>13.284766601562501</v>
      </c>
      <c r="G33" s="638">
        <f>NAInc!G8</f>
        <v>16.101747070312499</v>
      </c>
      <c r="H33" s="638">
        <f>NAInc!H8</f>
        <v>19.07980078125</v>
      </c>
      <c r="I33" s="638">
        <f>NAInc!I8</f>
        <v>17.757044921875</v>
      </c>
      <c r="J33" s="638">
        <f>NAInc!J8</f>
        <v>18.167886718750001</v>
      </c>
      <c r="K33" s="638">
        <f>NAInc!K8</f>
        <v>19.964714843749999</v>
      </c>
      <c r="L33" s="638">
        <f>NAInc!L8</f>
        <v>17.801263671874999</v>
      </c>
      <c r="M33" s="638">
        <f>NAInc!M8</f>
        <v>18.100568359375</v>
      </c>
      <c r="N33" s="638">
        <f>NAInc!N8</f>
        <v>19.994982421875001</v>
      </c>
      <c r="O33" s="638">
        <f>NAInc!O8</f>
        <v>24.33959765625</v>
      </c>
      <c r="P33" s="638">
        <f>NAInc!P8</f>
        <v>25.35564453125</v>
      </c>
      <c r="Q33" s="638">
        <f>NAInc!Q8</f>
        <v>29.032853515625</v>
      </c>
      <c r="R33" s="638">
        <f>NAInc!R8</f>
        <v>34.234437499999999</v>
      </c>
      <c r="S33" s="638">
        <f>NAInc!S8</f>
        <v>35.329992187499997</v>
      </c>
      <c r="T33" s="638">
        <f>NAInc!T8</f>
        <v>33.962628906250004</v>
      </c>
      <c r="U33" s="638">
        <f>NAInc!U8</f>
        <v>32.981878906250003</v>
      </c>
      <c r="V33" s="638">
        <f>NAInc!V8</f>
        <v>32.220835937499999</v>
      </c>
      <c r="W33" s="638"/>
    </row>
    <row r="34" spans="1:24" s="640" customFormat="1" ht="17.25" customHeight="1" outlineLevel="1" x14ac:dyDescent="0.2">
      <c r="B34" s="641" t="s">
        <v>1407</v>
      </c>
      <c r="C34" s="642">
        <f>NAInc!C10</f>
        <v>137.66340625000001</v>
      </c>
      <c r="D34" s="642">
        <f>NAInc!D10</f>
        <v>147.725453125</v>
      </c>
      <c r="E34" s="642">
        <f>NAInc!E10</f>
        <v>154.78778124999999</v>
      </c>
      <c r="F34" s="642">
        <f>NAInc!F10</f>
        <v>145.75720312499999</v>
      </c>
      <c r="G34" s="642">
        <f>NAInc!G10</f>
        <v>153.03229687499999</v>
      </c>
      <c r="H34" s="642">
        <f>NAInc!H10</f>
        <v>167.60578125000001</v>
      </c>
      <c r="I34" s="642">
        <f>NAInc!I10</f>
        <v>170.44967187500001</v>
      </c>
      <c r="J34" s="642">
        <f>NAInc!J10</f>
        <v>177.19621875000001</v>
      </c>
      <c r="K34" s="642">
        <f>NAInc!K10</f>
        <v>181.54851562499999</v>
      </c>
      <c r="L34" s="642">
        <f>NAInc!L10</f>
        <v>167.851015625</v>
      </c>
      <c r="M34" s="642">
        <f>NAInc!M10</f>
        <v>169.11059374999999</v>
      </c>
      <c r="N34" s="642">
        <f>NAInc!N10</f>
        <v>178.981015625</v>
      </c>
      <c r="O34" s="642">
        <f>NAInc!O10</f>
        <v>197.05767187500001</v>
      </c>
      <c r="P34" s="642">
        <f>NAInc!P10</f>
        <v>209.26579687500001</v>
      </c>
      <c r="Q34" s="642">
        <f>NAInc!Q10</f>
        <v>228.83695312500001</v>
      </c>
      <c r="R34" s="642">
        <f>NAInc!R10</f>
        <v>263.42990624999999</v>
      </c>
      <c r="S34" s="642">
        <f>NAInc!S10</f>
        <v>279.98674999999997</v>
      </c>
      <c r="T34" s="642">
        <f>NAInc!T10</f>
        <v>270.74653124999998</v>
      </c>
      <c r="U34" s="642">
        <f>NAInc!U10</f>
        <v>268.72684375</v>
      </c>
      <c r="V34" s="642">
        <f>NAInc!V10</f>
        <v>263.6425625</v>
      </c>
      <c r="W34" s="638"/>
    </row>
    <row r="35" spans="1:24" s="661" customFormat="1" ht="20.100000000000001" customHeight="1" outlineLevel="1" x14ac:dyDescent="0.2">
      <c r="A35" s="658"/>
      <c r="B35" s="713" t="s">
        <v>1408</v>
      </c>
      <c r="C35" s="660">
        <f>NAInc!C14</f>
        <v>8.6341503906250008</v>
      </c>
      <c r="D35" s="660">
        <f>NAInc!D14</f>
        <v>9.1824707031250004</v>
      </c>
      <c r="E35" s="660">
        <f>NAInc!E14</f>
        <v>8.3971240234375006</v>
      </c>
      <c r="F35" s="660">
        <f>NAInc!F14</f>
        <v>8.2059667968749999</v>
      </c>
      <c r="G35" s="660">
        <f>NAInc!G14</f>
        <v>12.153916015625001</v>
      </c>
      <c r="H35" s="660">
        <f>NAInc!H14</f>
        <v>17.131964843750001</v>
      </c>
      <c r="I35" s="660">
        <f>NAInc!I14</f>
        <v>18.850970703125</v>
      </c>
      <c r="J35" s="660">
        <f>NAInc!J14</f>
        <v>17.666849609374999</v>
      </c>
      <c r="K35" s="660">
        <f>NAInc!K14</f>
        <v>16.688251953125</v>
      </c>
      <c r="L35" s="660">
        <f>NAInc!L14</f>
        <v>15.834193359375</v>
      </c>
      <c r="M35" s="660">
        <f>NAInc!M14</f>
        <v>14.580464843750001</v>
      </c>
      <c r="N35" s="660">
        <f>NAInc!N14</f>
        <v>14.517984374999999</v>
      </c>
      <c r="O35" s="660">
        <f>NAInc!O14</f>
        <v>14.505706054687501</v>
      </c>
      <c r="P35" s="660">
        <f>NAInc!P14</f>
        <v>14.773519531250001</v>
      </c>
      <c r="Q35" s="660">
        <f>NAInc!Q14</f>
        <v>14.831859375000001</v>
      </c>
      <c r="R35" s="660">
        <f>NAInc!R14</f>
        <v>15.3948623046875</v>
      </c>
      <c r="S35" s="660">
        <f>NAInc!S14</f>
        <v>16.763052734375002</v>
      </c>
      <c r="T35" s="660">
        <f>NAInc!T14</f>
        <v>16.817533203124999</v>
      </c>
      <c r="U35" s="660">
        <f>NAInc!U14</f>
        <v>16.604373046875001</v>
      </c>
      <c r="V35" s="660">
        <f>NAInc!V14</f>
        <v>16.786824218749999</v>
      </c>
      <c r="W35" s="712"/>
    </row>
    <row r="36" spans="1:24" ht="21" customHeight="1" x14ac:dyDescent="0.25">
      <c r="A36" s="620" t="s">
        <v>1325</v>
      </c>
      <c r="B36" s="621"/>
      <c r="C36" s="622"/>
      <c r="D36" s="622"/>
      <c r="E36" s="622"/>
      <c r="F36" s="622"/>
      <c r="G36" s="622"/>
      <c r="H36" s="622"/>
      <c r="I36" s="622"/>
      <c r="J36" s="622"/>
      <c r="K36" s="622"/>
      <c r="L36" s="622"/>
      <c r="M36" s="622"/>
      <c r="N36" s="622"/>
      <c r="O36" s="622"/>
      <c r="P36" s="622"/>
      <c r="Q36" s="622"/>
      <c r="R36" s="622"/>
      <c r="S36" s="622"/>
      <c r="T36" s="622"/>
      <c r="U36" s="622"/>
      <c r="V36" s="622"/>
      <c r="W36" s="638"/>
    </row>
    <row r="37" spans="1:24" ht="20.100000000000001" customHeight="1" x14ac:dyDescent="0.2">
      <c r="A37" s="624"/>
      <c r="B37" s="624" t="s">
        <v>1205</v>
      </c>
      <c r="C37" s="647"/>
      <c r="D37" s="651">
        <f>(NAgni!D57/NAgni!C57-1)</f>
        <v>-7.2622451295358825E-3</v>
      </c>
      <c r="E37" s="651">
        <f>(NAgni!E57/NAgni!D57-1)</f>
        <v>-2.732075356143171E-3</v>
      </c>
      <c r="F37" s="651">
        <f>(NAgni!F57/NAgni!E57-1)</f>
        <v>6.4674969394449278E-3</v>
      </c>
      <c r="G37" s="651">
        <f>(NAgni!G57/NAgni!F57-1)</f>
        <v>5.3737417686856581E-3</v>
      </c>
      <c r="H37" s="651">
        <f>(NAgni!H57/NAgni!G57-1)</f>
        <v>3.5575725751831433E-2</v>
      </c>
      <c r="I37" s="651">
        <f>(NAgni!I57/NAgni!H57-1)</f>
        <v>4.2391293199917079E-2</v>
      </c>
      <c r="J37" s="651">
        <f>(NAgni!J57/NAgni!I57-1)</f>
        <v>3.020147870269807E-2</v>
      </c>
      <c r="K37" s="651">
        <f>(NAgni!K57/NAgni!J57-1)</f>
        <v>9.928739267833997E-2</v>
      </c>
      <c r="L37" s="651">
        <f>(NAgni!L57/NAgni!K57-1)</f>
        <v>4.6810741431108749E-2</v>
      </c>
      <c r="M37" s="651">
        <f>(NAgni!M57/NAgni!L57-1)</f>
        <v>1.0938572913741451E-2</v>
      </c>
      <c r="N37" s="651">
        <f>(NAgni!N57/NAgni!M57-1)</f>
        <v>2.6331292350690649E-2</v>
      </c>
      <c r="O37" s="651">
        <f>(NAgni!O57/NAgni!N57-1)</f>
        <v>5.4389525684750861E-2</v>
      </c>
      <c r="P37" s="651">
        <f>(NAgni!P57/NAgni!O57-1)</f>
        <v>2.8454066920508003E-2</v>
      </c>
      <c r="Q37" s="651">
        <f>(NAgni!Q57/NAgni!P57-1)</f>
        <v>3.9618227842847631E-2</v>
      </c>
      <c r="R37" s="651">
        <f>(NAgni!R57/NAgni!Q57-1)</f>
        <v>2.1986606542407916E-2</v>
      </c>
      <c r="S37" s="651">
        <f>(NAgni!S57/NAgni!R57-1)</f>
        <v>-1.3207626342773393E-2</v>
      </c>
      <c r="T37" s="651">
        <f>(NAgni!T57/NAgni!S57-1)</f>
        <v>8.8640982334660112E-3</v>
      </c>
      <c r="U37" s="651">
        <f>(NAgni!U57/NAgni!T57-1)</f>
        <v>1.9537067733927271E-2</v>
      </c>
      <c r="V37" s="651">
        <f>(NAgni!V57/NAgni!U57-1)</f>
        <v>6.0905759223697231E-3</v>
      </c>
      <c r="W37" s="638"/>
    </row>
    <row r="38" spans="1:24" s="626" customFormat="1" ht="20.100000000000001" customHeight="1" outlineLevel="1" x14ac:dyDescent="0.2">
      <c r="B38" s="632" t="s">
        <v>1206</v>
      </c>
      <c r="C38" s="633"/>
      <c r="D38" s="633">
        <f t="array" ref="D38:T38">TRANSPOSE(CpiOld!B151:B167)</f>
        <v>-7.2623009219963119E-3</v>
      </c>
      <c r="E38" s="633">
        <v>-2.7320216799168184E-3</v>
      </c>
      <c r="F38" s="633">
        <v>6.4674343661137446E-3</v>
      </c>
      <c r="G38" s="633">
        <v>5.3738063411055137E-3</v>
      </c>
      <c r="H38" s="633">
        <v>3.5575722773359519E-2</v>
      </c>
      <c r="I38" s="633">
        <v>4.2391289781804842E-2</v>
      </c>
      <c r="J38" s="633">
        <v>3.0201430491488601E-2</v>
      </c>
      <c r="K38" s="633">
        <v>9.9287423630824545E-2</v>
      </c>
      <c r="L38" s="633">
        <v>4.6810739312083349E-2</v>
      </c>
      <c r="M38" s="633">
        <v>1.0938513678742989E-2</v>
      </c>
      <c r="N38" s="633">
        <v>2.6331303102251402E-2</v>
      </c>
      <c r="O38" s="633">
        <v>5.4389531309787964E-2</v>
      </c>
      <c r="P38" s="633">
        <v>2.8454044756125452E-2</v>
      </c>
      <c r="Q38" s="633">
        <v>3.9618274746626936E-2</v>
      </c>
      <c r="R38" s="633">
        <v>2.1986623254533377E-2</v>
      </c>
      <c r="S38" s="633">
        <v>-1.3207591351358405E-2</v>
      </c>
      <c r="T38" s="633">
        <v>8.864038215959269E-3</v>
      </c>
      <c r="U38" s="633">
        <f>Cpi!B132</f>
        <v>1.953708949917754E-2</v>
      </c>
      <c r="V38" s="633">
        <f>Cpi!C132</f>
        <v>4.1086553676044746E-2</v>
      </c>
      <c r="W38" s="638"/>
      <c r="X38" s="581"/>
    </row>
    <row r="39" spans="1:24" s="626" customFormat="1" outlineLevel="1" x14ac:dyDescent="0.2">
      <c r="B39" s="632" t="s">
        <v>1207</v>
      </c>
      <c r="C39" s="633"/>
      <c r="D39" s="633">
        <f t="array" ref="D39:T39">TRANSPOSE(CpiOld!X151:X167)</f>
        <v>-4.8396547663676071E-4</v>
      </c>
      <c r="E39" s="633">
        <v>-3.1137017493614305E-3</v>
      </c>
      <c r="F39" s="633">
        <v>2.2871548597105607E-2</v>
      </c>
      <c r="G39" s="633">
        <v>5.420199402904613E-3</v>
      </c>
      <c r="H39" s="633">
        <v>1.1118433139955419E-2</v>
      </c>
      <c r="I39" s="633">
        <v>2.4497938807036324E-2</v>
      </c>
      <c r="J39" s="633">
        <v>2.0535647523195921E-2</v>
      </c>
      <c r="K39" s="633">
        <v>8.51172610237938E-2</v>
      </c>
      <c r="L39" s="633">
        <v>5.0016827751112825E-2</v>
      </c>
      <c r="M39" s="633">
        <v>2.0147351396767599E-2</v>
      </c>
      <c r="N39" s="633">
        <v>2.9509430831506922E-2</v>
      </c>
      <c r="O39" s="633">
        <v>6.4254336874961737E-2</v>
      </c>
      <c r="P39" s="633">
        <v>2.8932990781892265E-2</v>
      </c>
      <c r="Q39" s="633">
        <v>3.9589579092452976E-2</v>
      </c>
      <c r="R39" s="633">
        <v>5.2562031791673069E-2</v>
      </c>
      <c r="S39" s="633">
        <v>-1.310022193141791E-2</v>
      </c>
      <c r="T39" s="633">
        <v>1.0027589291496053E-2</v>
      </c>
      <c r="U39" s="633">
        <f>Cpi!AF132</f>
        <v>2.6876005749268073E-2</v>
      </c>
      <c r="V39" s="633">
        <f>Cpi!AG132</f>
        <v>4.8383432013560324E-2</v>
      </c>
      <c r="W39" s="638"/>
      <c r="X39" s="581"/>
    </row>
    <row r="40" spans="1:24" s="643" customFormat="1" ht="20.100000000000001" customHeight="1" outlineLevel="1" x14ac:dyDescent="0.2">
      <c r="B40" s="643" t="s">
        <v>1203</v>
      </c>
      <c r="C40" s="711"/>
      <c r="D40" s="711">
        <f>(NAgni!D6/NAgni!D20)/(NAgni!C6/NAgni!C20)-1</f>
        <v>7.6336250479169809E-3</v>
      </c>
      <c r="E40" s="711">
        <f>(NAgni!E6/NAgni!E20)/(NAgni!D6/NAgni!D20)-1</f>
        <v>4.0645464417781163E-3</v>
      </c>
      <c r="F40" s="711">
        <f>(NAgni!F6/NAgni!F20)/(NAgni!E6/NAgni!E20)-1</f>
        <v>-2.4682888078499388E-2</v>
      </c>
      <c r="G40" s="711">
        <f>(NAgni!G6/NAgni!G20)/(NAgni!F6/NAgni!F20)-1</f>
        <v>2.3207503119271555E-2</v>
      </c>
      <c r="H40" s="711">
        <f>(NAgni!H6/NAgni!H20)/(NAgni!G6/NAgni!G20)-1</f>
        <v>0.10904215198851031</v>
      </c>
      <c r="I40" s="711">
        <f>(NAgni!I6/NAgni!I20)/(NAgni!H6/NAgni!H20)-1</f>
        <v>1.4245475442582478E-2</v>
      </c>
      <c r="J40" s="711">
        <f>(NAgni!J6/NAgni!J20)/(NAgni!I6/NAgni!I20)-1</f>
        <v>1.3384282539539605E-2</v>
      </c>
      <c r="K40" s="711">
        <f>(NAgni!K6/NAgni!K20)/(NAgni!J6/NAgni!J20)-1</f>
        <v>5.8092442268614208E-2</v>
      </c>
      <c r="L40" s="711">
        <f>(NAgni!L6/NAgni!L20)/(NAgni!K6/NAgni!K20)-1</f>
        <v>1.2454200646262237E-2</v>
      </c>
      <c r="M40" s="711">
        <f>(NAgni!M6/NAgni!M20)/(NAgni!L6/NAgni!L20)-1</f>
        <v>-1.0562994444939466E-2</v>
      </c>
      <c r="N40" s="711">
        <f>(NAgni!N6/NAgni!N20)/(NAgni!M6/NAgni!M20)-1</f>
        <v>-7.3585816983089414E-3</v>
      </c>
      <c r="O40" s="711">
        <f>(NAgni!O6/NAgni!O20)/(NAgni!N6/NAgni!N20)-1</f>
        <v>6.0903471923933861E-2</v>
      </c>
      <c r="P40" s="711">
        <f>(NAgni!P6/NAgni!P20)/(NAgni!O6/NAgni!O20)-1</f>
        <v>7.7552698674589804E-2</v>
      </c>
      <c r="Q40" s="711">
        <f>(NAgni!Q6/NAgni!Q20)/(NAgni!P6/NAgni!P20)-1</f>
        <v>2.8233373463295797E-2</v>
      </c>
      <c r="R40" s="711">
        <f>(NAgni!R6/NAgni!R20)/(NAgni!Q6/NAgni!Q20)-1</f>
        <v>7.9142140587431298E-2</v>
      </c>
      <c r="S40" s="711">
        <f>(NAgni!S6/NAgni!S20)/(NAgni!R6/NAgni!R20)-1</f>
        <v>5.2962974619752634E-2</v>
      </c>
      <c r="T40" s="711">
        <f>(NAgni!T6/NAgni!T20)/(NAgni!S6/NAgni!S20)-1</f>
        <v>-1.1416799729997318E-2</v>
      </c>
      <c r="U40" s="711">
        <f>(NAgni!U6/NAgni!U20)/(NAgni!T6/NAgni!T20)-1</f>
        <v>-5.8053774546424797E-2</v>
      </c>
      <c r="V40" s="711">
        <f>(NAgni!V6/NAgni!V20)/(NAgni!U6/NAgni!U20)-1</f>
        <v>-6.3265049468030909E-4</v>
      </c>
      <c r="W40" s="712"/>
      <c r="X40" s="590"/>
    </row>
    <row r="41" spans="1:24" s="626" customFormat="1" outlineLevel="1" x14ac:dyDescent="0.2">
      <c r="B41" s="643" t="s">
        <v>1204</v>
      </c>
      <c r="C41" s="633"/>
      <c r="D41" s="633">
        <f t="shared" ref="D41:S41" si="1">(D55/C55-1)</f>
        <v>1.9160545775445126E-3</v>
      </c>
      <c r="E41" s="633">
        <f t="shared" si="1"/>
        <v>2.7554341036736263E-2</v>
      </c>
      <c r="F41" s="633">
        <f t="shared" si="1"/>
        <v>1.168666888887504E-2</v>
      </c>
      <c r="G41" s="633">
        <f t="shared" si="1"/>
        <v>2.0553705282046364E-2</v>
      </c>
      <c r="H41" s="633">
        <f t="shared" si="1"/>
        <v>-3.6226513177743835E-2</v>
      </c>
      <c r="I41" s="633">
        <f t="shared" si="1"/>
        <v>8.8101766472841181E-3</v>
      </c>
      <c r="J41" s="633">
        <f t="shared" si="1"/>
        <v>3.2097595782004662E-2</v>
      </c>
      <c r="K41" s="633">
        <f t="shared" si="1"/>
        <v>3.5272802483753418E-2</v>
      </c>
      <c r="L41" s="633">
        <f t="shared" si="1"/>
        <v>1.4756818358262258E-2</v>
      </c>
      <c r="M41" s="633">
        <f t="shared" si="1"/>
        <v>1.6595510684801917E-2</v>
      </c>
      <c r="N41" s="633">
        <f t="shared" si="1"/>
        <v>4.4031297660725555E-2</v>
      </c>
      <c r="O41" s="633">
        <f t="shared" si="1"/>
        <v>3.5776440093808759E-2</v>
      </c>
      <c r="P41" s="633">
        <f t="shared" si="1"/>
        <v>8.1068289931351956E-3</v>
      </c>
      <c r="Q41" s="633">
        <f t="shared" si="1"/>
        <v>7.5250863370538434E-2</v>
      </c>
      <c r="R41" s="633">
        <f t="shared" si="1"/>
        <v>3.6581431314540946E-2</v>
      </c>
      <c r="S41" s="633">
        <f t="shared" si="1"/>
        <v>5.0868464141665015E-2</v>
      </c>
      <c r="T41" s="633">
        <f>(T55/S55-1)</f>
        <v>2.3545709519894542E-2</v>
      </c>
      <c r="U41" s="633">
        <f>(U55/T55-1)</f>
        <v>2.0032567521167444E-2</v>
      </c>
      <c r="V41" s="633">
        <f>(V55/U55-1)</f>
        <v>1.6288178034476353E-2</v>
      </c>
      <c r="W41" s="638"/>
      <c r="X41" s="581"/>
    </row>
    <row r="42" spans="1:24" s="626" customFormat="1" ht="18" customHeight="1" outlineLevel="1" x14ac:dyDescent="0.2">
      <c r="B42" s="626" t="s">
        <v>1369</v>
      </c>
      <c r="C42" s="633"/>
      <c r="D42" s="633">
        <f>NAgni!D53/NAgni!C53-1</f>
        <v>9.306979187865716E-3</v>
      </c>
      <c r="E42" s="633">
        <f>NAgni!E53/NAgni!D53-1</f>
        <v>9.2768095460926681E-4</v>
      </c>
      <c r="F42" s="633">
        <f>NAgni!F53/NAgni!E53-1</f>
        <v>1.8573879983800889E-3</v>
      </c>
      <c r="G42" s="633">
        <f>NAgni!G53/NAgni!F53-1</f>
        <v>2.3947055794055538E-2</v>
      </c>
      <c r="H42" s="633">
        <f>NAgni!H53/NAgni!G53-1</f>
        <v>5.2337445453064291E-2</v>
      </c>
      <c r="I42" s="633">
        <f>NAgni!I53/NAgni!H53-1</f>
        <v>7.0666089250672526E-2</v>
      </c>
      <c r="J42" s="633">
        <f>NAgni!J53/NAgni!I53-1</f>
        <v>6.7007412073405437E-3</v>
      </c>
      <c r="K42" s="633">
        <f>NAgni!K53/NAgni!J53-1</f>
        <v>0.15250966843436742</v>
      </c>
      <c r="L42" s="633">
        <f>NAgni!L53/NAgni!K53-1</f>
        <v>-5.2165762837999563E-2</v>
      </c>
      <c r="M42" s="633">
        <f>NAgni!M53/NAgni!L53-1</f>
        <v>1.5281533115099499E-2</v>
      </c>
      <c r="N42" s="633">
        <f>NAgni!N53/NAgni!M53-1</f>
        <v>2.4676435616694636E-2</v>
      </c>
      <c r="O42" s="633">
        <f>NAgni!O53/NAgni!N53-1</f>
        <v>7.7450562703134995E-2</v>
      </c>
      <c r="P42" s="633">
        <f>NAgni!P53/NAgni!O53-1</f>
        <v>7.4424670831161333E-2</v>
      </c>
      <c r="Q42" s="633">
        <f>NAgni!Q53/NAgni!P53-1</f>
        <v>2.2870982191398825E-2</v>
      </c>
      <c r="R42" s="633">
        <f>NAgni!R53/NAgni!Q53-1</f>
        <v>-2.0164625081324661E-2</v>
      </c>
      <c r="S42" s="633">
        <f>NAgni!S53/NAgni!R53-1</f>
        <v>-1.2567596435546835E-2</v>
      </c>
      <c r="T42" s="633">
        <f>NAgni!T53/NAgni!S53-1</f>
        <v>1.4257397774181335E-2</v>
      </c>
      <c r="U42" s="633">
        <f>NAgni!U53/NAgni!T53-1</f>
        <v>-1.0719814123562155E-2</v>
      </c>
      <c r="V42" s="633">
        <f>NAgni!V53/NAgni!U53-1</f>
        <v>1.2811751108727787E-2</v>
      </c>
      <c r="W42" s="638"/>
      <c r="X42" s="581"/>
    </row>
    <row r="43" spans="1:24" s="626" customFormat="1" outlineLevel="1" x14ac:dyDescent="0.2">
      <c r="B43" s="643" t="s">
        <v>1142</v>
      </c>
      <c r="C43" s="633"/>
      <c r="D43" s="633">
        <f>NAgni!D54/NAgni!C54-1</f>
        <v>1.5704642067162267E-2</v>
      </c>
      <c r="E43" s="633">
        <f>NAgni!E54/NAgni!D54-1</f>
        <v>5.6290611133673618E-3</v>
      </c>
      <c r="F43" s="633">
        <f>NAgni!F54/NAgni!E54-1</f>
        <v>2.1011562011546747E-2</v>
      </c>
      <c r="G43" s="633">
        <f>NAgni!G54/NAgni!F54-1</f>
        <v>3.0291507884496749E-2</v>
      </c>
      <c r="H43" s="633">
        <f>NAgni!H54/NAgni!G54-1</f>
        <v>2.122508792026534E-2</v>
      </c>
      <c r="I43" s="633">
        <f>NAgni!I54/NAgni!H54-1</f>
        <v>5.9457773685039017E-2</v>
      </c>
      <c r="J43" s="633">
        <f>NAgni!J54/NAgni!I54-1</f>
        <v>-2.2401580783970476E-2</v>
      </c>
      <c r="K43" s="633">
        <f>NAgni!K54/NAgni!J54-1</f>
        <v>0.14623203423827058</v>
      </c>
      <c r="L43" s="633">
        <f>NAgni!L54/NAgni!K54-1</f>
        <v>-6.0103400175031796E-2</v>
      </c>
      <c r="M43" s="633">
        <f>NAgni!M54/NAgni!L54-1</f>
        <v>5.4026325387766638E-2</v>
      </c>
      <c r="N43" s="633">
        <f>NAgni!N54/NAgni!M54-1</f>
        <v>0.1041653525868067</v>
      </c>
      <c r="O43" s="633">
        <f>NAgni!O54/NAgni!N54-1</f>
        <v>4.1914875055508061E-2</v>
      </c>
      <c r="P43" s="633">
        <f>NAgni!P54/NAgni!O54-1</f>
        <v>8.4662023268693432E-3</v>
      </c>
      <c r="Q43" s="633">
        <f>NAgni!Q54/NAgni!P54-1</f>
        <v>1.9803914466537842E-2</v>
      </c>
      <c r="R43" s="633">
        <f>NAgni!R54/NAgni!Q54-1</f>
        <v>-7.4488978417217466E-2</v>
      </c>
      <c r="S43" s="633">
        <f>NAgni!S54/NAgni!R54-1</f>
        <v>-5.5457916259765594E-2</v>
      </c>
      <c r="T43" s="633">
        <f>NAgni!T54/NAgni!S54-1</f>
        <v>4.4651657124357813E-2</v>
      </c>
      <c r="U43" s="633">
        <f>NAgni!U54/NAgni!T54-1</f>
        <v>1.8871959807325478E-2</v>
      </c>
      <c r="V43" s="633">
        <f>NAgni!V54/NAgni!U54-1</f>
        <v>3.1246452198863128E-3</v>
      </c>
      <c r="W43" s="638"/>
      <c r="X43" s="581"/>
    </row>
    <row r="44" spans="1:24" s="643" customFormat="1" ht="20.100000000000001" customHeight="1" outlineLevel="1" x14ac:dyDescent="0.2">
      <c r="A44" s="634"/>
      <c r="B44" s="634" t="s">
        <v>1143</v>
      </c>
      <c r="C44" s="635"/>
      <c r="D44" s="635">
        <f>NAgni!D55/NAgni!C55-1</f>
        <v>-6.2987438661449291E-3</v>
      </c>
      <c r="E44" s="635">
        <f>NAgni!E55/NAgni!D55-1</f>
        <v>-4.6751192926774987E-3</v>
      </c>
      <c r="F44" s="635">
        <f>NAgni!F55/NAgni!E55-1</f>
        <v>-1.8759972239535627E-2</v>
      </c>
      <c r="G44" s="635">
        <f>NAgni!G55/NAgni!F55-1</f>
        <v>-6.1578985941480591E-3</v>
      </c>
      <c r="H44" s="635">
        <f>NAgni!H55/NAgni!G55-1</f>
        <v>3.0465627516205851E-2</v>
      </c>
      <c r="I44" s="635">
        <f>NAgni!I55/NAgni!H55-1</f>
        <v>1.0579410447852933E-2</v>
      </c>
      <c r="J44" s="635">
        <f>NAgni!J55/NAgni!I55-1</f>
        <v>2.9769098684342632E-2</v>
      </c>
      <c r="K44" s="635">
        <f>NAgni!K55/NAgni!J55-1</f>
        <v>5.4768822626454217E-3</v>
      </c>
      <c r="L44" s="635">
        <f>NAgni!L55/NAgni!K55-1</f>
        <v>8.445187546566757E-3</v>
      </c>
      <c r="M44" s="635">
        <f>NAgni!M55/NAgni!L55-1</f>
        <v>-3.6758916617597559E-2</v>
      </c>
      <c r="N44" s="635">
        <f>NAgni!N55/NAgni!M55-1</f>
        <v>-7.1989959435509787E-2</v>
      </c>
      <c r="O44" s="635">
        <f>NAgni!O55/NAgni!N55-1</f>
        <v>3.4106066664762569E-2</v>
      </c>
      <c r="P44" s="635">
        <f>NAgni!P55/NAgni!O55-1</f>
        <v>6.540482742929421E-2</v>
      </c>
      <c r="Q44" s="635">
        <f>NAgni!Q55/NAgni!P55-1</f>
        <v>3.0074410712654931E-3</v>
      </c>
      <c r="R44" s="635">
        <f>NAgni!R55/NAgni!Q55-1</f>
        <v>5.8696631623941675E-2</v>
      </c>
      <c r="S44" s="635">
        <f>NAgni!S55/NAgni!R55-1</f>
        <v>4.54085540771485E-2</v>
      </c>
      <c r="T44" s="635">
        <f>NAgni!T55/NAgni!S55-1</f>
        <v>-2.9095093633010771E-2</v>
      </c>
      <c r="U44" s="635">
        <f>NAgni!U55/NAgni!T55-1</f>
        <v>-2.9043634229166337E-2</v>
      </c>
      <c r="V44" s="635">
        <f>NAgni!V55/NAgni!U55-1</f>
        <v>9.6569574537874736E-3</v>
      </c>
      <c r="W44" s="638"/>
      <c r="X44" s="590"/>
    </row>
    <row r="45" spans="1:24" ht="21" customHeight="1" x14ac:dyDescent="0.25">
      <c r="A45" s="620" t="s">
        <v>1326</v>
      </c>
      <c r="B45" s="621"/>
      <c r="C45" s="622"/>
      <c r="D45" s="622"/>
      <c r="E45" s="622"/>
      <c r="F45" s="622"/>
      <c r="G45" s="622"/>
      <c r="H45" s="622"/>
      <c r="I45" s="622"/>
      <c r="J45" s="622"/>
      <c r="K45" s="622"/>
      <c r="L45" s="622"/>
      <c r="M45" s="622"/>
      <c r="N45" s="622"/>
      <c r="O45" s="622"/>
      <c r="P45" s="622"/>
      <c r="Q45" s="622"/>
      <c r="R45" s="622"/>
      <c r="S45" s="622"/>
      <c r="T45" s="622"/>
      <c r="U45" s="622"/>
      <c r="V45" s="622"/>
      <c r="W45" s="638"/>
    </row>
    <row r="46" spans="1:24" s="591" customFormat="1" x14ac:dyDescent="0.2">
      <c r="B46" s="591" t="s">
        <v>1327</v>
      </c>
      <c r="C46" s="644">
        <f>EmpInst!C16</f>
        <v>10000.14453125</v>
      </c>
      <c r="D46" s="644">
        <f>EmpInst!D16</f>
        <v>10720.64453125</v>
      </c>
      <c r="E46" s="644">
        <f>EmpInst!E16</f>
        <v>10868.01953125</v>
      </c>
      <c r="F46" s="644">
        <f>EmpInst!F16</f>
        <v>10844.39453125</v>
      </c>
      <c r="G46" s="644">
        <f>EmpInst!G16</f>
        <v>11058.26953125</v>
      </c>
      <c r="H46" s="644">
        <f>EmpInst!H16</f>
        <v>11873.14453125</v>
      </c>
      <c r="I46" s="644">
        <f>EmpInst!I16</f>
        <v>11703.01953125</v>
      </c>
      <c r="J46" s="644">
        <f>EmpInst!J16</f>
        <v>11422.51953125</v>
      </c>
      <c r="K46" s="644">
        <f>EmpInst!K16</f>
        <v>10944.01953125</v>
      </c>
      <c r="L46" s="644">
        <f>EmpInst!L16</f>
        <v>10421.39453125</v>
      </c>
      <c r="M46" s="644">
        <f>EmpInst!M16</f>
        <v>10123.51953125</v>
      </c>
      <c r="N46" s="644">
        <f>EmpInst!N16</f>
        <v>9970.9365234375</v>
      </c>
      <c r="O46" s="644">
        <f>EmpInst!O16</f>
        <v>9988.76953125</v>
      </c>
      <c r="P46" s="644">
        <f>EmpInst!P16</f>
        <v>10138.39453125</v>
      </c>
      <c r="Q46" s="644">
        <f>EmpInst!Q16</f>
        <v>10413.26953125</v>
      </c>
      <c r="R46" s="644">
        <f>EmpInst!R16</f>
        <v>11017.9365234375</v>
      </c>
      <c r="S46" s="644">
        <f>EmpInst!S16</f>
        <v>11498.103515625</v>
      </c>
      <c r="T46" s="644">
        <f>EmpInst!T16</f>
        <v>11926.0615234375</v>
      </c>
      <c r="U46" s="644">
        <f>EmpInst!U16</f>
        <v>12026.01953125</v>
      </c>
      <c r="V46" s="644">
        <f>EmpInst!V16</f>
        <v>11750.5615234375</v>
      </c>
      <c r="W46" s="638"/>
      <c r="X46" s="581"/>
    </row>
    <row r="47" spans="1:24" s="593" customFormat="1" x14ac:dyDescent="0.2">
      <c r="B47" s="594" t="s">
        <v>1193</v>
      </c>
      <c r="C47" s="595"/>
      <c r="D47" s="652">
        <f t="shared" ref="D47:S47" si="2">(D46/C46-1)</f>
        <v>7.2048958667394247E-2</v>
      </c>
      <c r="E47" s="652">
        <f t="shared" si="2"/>
        <v>1.3746841392829667E-2</v>
      </c>
      <c r="F47" s="652">
        <f t="shared" si="2"/>
        <v>-2.1738091224503542E-3</v>
      </c>
      <c r="G47" s="652">
        <f t="shared" si="2"/>
        <v>1.9722170692303864E-2</v>
      </c>
      <c r="H47" s="652">
        <f t="shared" si="2"/>
        <v>7.3689196822089853E-2</v>
      </c>
      <c r="I47" s="652">
        <f t="shared" si="2"/>
        <v>-1.4328554626134027E-2</v>
      </c>
      <c r="J47" s="652">
        <f t="shared" si="2"/>
        <v>-2.3968173277930105E-2</v>
      </c>
      <c r="K47" s="652">
        <f t="shared" si="2"/>
        <v>-4.1890932967188932E-2</v>
      </c>
      <c r="L47" s="652">
        <f t="shared" si="2"/>
        <v>-4.7754392114129129E-2</v>
      </c>
      <c r="M47" s="652">
        <f t="shared" si="2"/>
        <v>-2.8583026878675422E-2</v>
      </c>
      <c r="N47" s="652">
        <f t="shared" si="2"/>
        <v>-1.507213053143186E-2</v>
      </c>
      <c r="O47" s="652">
        <f t="shared" si="2"/>
        <v>1.7884987804888119E-3</v>
      </c>
      <c r="P47" s="652">
        <f t="shared" si="2"/>
        <v>1.4979322481302182E-2</v>
      </c>
      <c r="Q47" s="652">
        <f t="shared" si="2"/>
        <v>2.7112280859927118E-2</v>
      </c>
      <c r="R47" s="652">
        <f t="shared" si="2"/>
        <v>5.8066968340049874E-2</v>
      </c>
      <c r="S47" s="652">
        <f t="shared" si="2"/>
        <v>4.3580482712537227E-2</v>
      </c>
      <c r="T47" s="652">
        <f>(T46/S46-1)</f>
        <v>3.7219877802538326E-2</v>
      </c>
      <c r="U47" s="652">
        <f>(U46/T46-1)</f>
        <v>8.3814767864529571E-3</v>
      </c>
      <c r="V47" s="652">
        <f>(V46/U46-1)</f>
        <v>-2.2905168838011081E-2</v>
      </c>
      <c r="W47" s="638"/>
      <c r="X47" s="581"/>
    </row>
    <row r="48" spans="1:24" ht="20.100000000000001" customHeight="1" x14ac:dyDescent="0.2">
      <c r="B48" s="596" t="s">
        <v>505</v>
      </c>
      <c r="C48" s="645">
        <f>EmpInst!C3+EmpInst!C4+EmpInst!C6+EmpInst!C7+EmpInst!C8</f>
        <v>5976.8861961364746</v>
      </c>
      <c r="D48" s="645">
        <f>EmpInst!D3+EmpInst!D4+EmpInst!D6+EmpInst!D7+EmpInst!D8</f>
        <v>6485.7611999511719</v>
      </c>
      <c r="E48" s="645">
        <f>EmpInst!E3+EmpInst!E4+EmpInst!E6+EmpInst!E7+EmpInst!E8</f>
        <v>6565.0111999511719</v>
      </c>
      <c r="F48" s="645">
        <f>EmpInst!F3+EmpInst!F4+EmpInst!F6+EmpInst!F7+EmpInst!F8</f>
        <v>6420.7611961364746</v>
      </c>
      <c r="G48" s="645">
        <f>EmpInst!G3+EmpInst!G4+EmpInst!G6+EmpInst!G7+EmpInst!G8</f>
        <v>6427.2611961364746</v>
      </c>
      <c r="H48" s="645">
        <f>EmpInst!H3+EmpInst!H4+EmpInst!H6+EmpInst!H7+EmpInst!H8</f>
        <v>7012.8861961364746</v>
      </c>
      <c r="I48" s="645">
        <f>EmpInst!I3+EmpInst!I4+EmpInst!I6+EmpInst!I7+EmpInst!I8</f>
        <v>6727.6361961364746</v>
      </c>
      <c r="J48" s="645">
        <f>EmpInst!J3+EmpInst!J4+EmpInst!J6+EmpInst!J7+EmpInst!J8</f>
        <v>6384.7611961364746</v>
      </c>
      <c r="K48" s="645">
        <f>EmpInst!K3+EmpInst!K4+EmpInst!K6+EmpInst!K7+EmpInst!K8</f>
        <v>5986.3861961364746</v>
      </c>
      <c r="L48" s="645">
        <f>EmpInst!L3+EmpInst!L4+EmpInst!L6+EmpInst!L7+EmpInst!L8</f>
        <v>5550.7611961364746</v>
      </c>
      <c r="M48" s="645">
        <f>EmpInst!M3+EmpInst!M4+EmpInst!M6+EmpInst!M7+EmpInst!M8</f>
        <v>5264.3861961364746</v>
      </c>
      <c r="N48" s="645">
        <f>EmpInst!N3+EmpInst!N4+EmpInst!N6+EmpInst!N7+EmpInst!N8</f>
        <v>5270.5111961364746</v>
      </c>
      <c r="O48" s="645">
        <f>EmpInst!O3+EmpInst!O4+EmpInst!O6+EmpInst!O7+EmpInst!O8</f>
        <v>5430.1361961364746</v>
      </c>
      <c r="P48" s="645">
        <f>EmpInst!P3+EmpInst!P4+EmpInst!P6+EmpInst!P7+EmpInst!P8</f>
        <v>5612.0944480895996</v>
      </c>
      <c r="Q48" s="645">
        <f>EmpInst!Q3+EmpInst!Q4+EmpInst!Q6+EmpInst!Q7+EmpInst!Q8</f>
        <v>5811.0527000427246</v>
      </c>
      <c r="R48" s="645">
        <f>EmpInst!R3+EmpInst!R4+EmpInst!R6+EmpInst!R7+EmpInst!R8</f>
        <v>6251.7194480895996</v>
      </c>
      <c r="S48" s="645">
        <f>EmpInst!S3+EmpInst!S4+EmpInst!S6+EmpInst!S7+EmpInst!S8</f>
        <v>6698.7611961364746</v>
      </c>
      <c r="T48" s="645">
        <f>EmpInst!T3+EmpInst!T4+EmpInst!T6+EmpInst!T7+EmpInst!T8</f>
        <v>6974.1359519958496</v>
      </c>
      <c r="U48" s="645">
        <f>EmpInst!U3+EmpInst!U4+EmpInst!U6+EmpInst!U7+EmpInst!U8</f>
        <v>7077.5944480895996</v>
      </c>
      <c r="V48" s="645">
        <f>EmpInst!V3+EmpInst!V4+EmpInst!V6+EmpInst!V7+EmpInst!V8</f>
        <v>6833.4277000427246</v>
      </c>
      <c r="W48" s="638"/>
    </row>
    <row r="49" spans="1:24" s="593" customFormat="1" x14ac:dyDescent="0.2">
      <c r="B49" s="598" t="s">
        <v>1193</v>
      </c>
      <c r="C49" s="595"/>
      <c r="D49" s="652">
        <f t="shared" ref="D49:S49" si="3">(D48/C48-1)</f>
        <v>8.5140487390179764E-2</v>
      </c>
      <c r="E49" s="652">
        <f t="shared" si="3"/>
        <v>1.2219074609252756E-2</v>
      </c>
      <c r="F49" s="652">
        <f t="shared" si="3"/>
        <v>-2.1972544969271368E-2</v>
      </c>
      <c r="G49" s="652">
        <f t="shared" si="3"/>
        <v>1.0123410295823643E-3</v>
      </c>
      <c r="H49" s="652">
        <f t="shared" si="3"/>
        <v>9.1115792890450464E-2</v>
      </c>
      <c r="I49" s="652">
        <f t="shared" si="3"/>
        <v>-4.0675121771853284E-2</v>
      </c>
      <c r="J49" s="652">
        <f t="shared" si="3"/>
        <v>-5.0965151801297681E-2</v>
      </c>
      <c r="K49" s="652">
        <f t="shared" si="3"/>
        <v>-6.2394659371295402E-2</v>
      </c>
      <c r="L49" s="652">
        <f t="shared" si="3"/>
        <v>-7.2769277779162644E-2</v>
      </c>
      <c r="M49" s="652">
        <f t="shared" si="3"/>
        <v>-5.1592023126364572E-2</v>
      </c>
      <c r="N49" s="652">
        <f t="shared" si="3"/>
        <v>1.1634784705756296E-3</v>
      </c>
      <c r="O49" s="652">
        <f t="shared" si="3"/>
        <v>3.0286435994484329E-2</v>
      </c>
      <c r="P49" s="652">
        <f t="shared" si="3"/>
        <v>3.3508966512219018E-2</v>
      </c>
      <c r="Q49" s="652">
        <f t="shared" si="3"/>
        <v>3.5451693444120913E-2</v>
      </c>
      <c r="R49" s="652">
        <f t="shared" si="3"/>
        <v>7.5832516205477818E-2</v>
      </c>
      <c r="S49" s="652">
        <f t="shared" si="3"/>
        <v>7.1507007273572176E-2</v>
      </c>
      <c r="T49" s="652">
        <f>(T48/S48-1)</f>
        <v>4.11083105960246E-2</v>
      </c>
      <c r="U49" s="652">
        <f>(U48/T48-1)</f>
        <v>1.4834596974574676E-2</v>
      </c>
      <c r="V49" s="652">
        <f>(V48/U48-1)</f>
        <v>-3.4498550296673369E-2</v>
      </c>
      <c r="W49" s="638"/>
      <c r="X49" s="581"/>
    </row>
    <row r="50" spans="1:24" x14ac:dyDescent="0.2">
      <c r="B50" s="596" t="s">
        <v>1237</v>
      </c>
      <c r="C50" s="597">
        <f>SUM(EmpInst!C9:C12,EmpInst!C5)</f>
        <v>3429.5</v>
      </c>
      <c r="D50" s="597">
        <f>SUM(EmpInst!D9:D12,EmpInst!D5)</f>
        <v>3560.625</v>
      </c>
      <c r="E50" s="597">
        <f>SUM(EmpInst!E9:E12,EmpInst!E5)</f>
        <v>3577</v>
      </c>
      <c r="F50" s="597">
        <f>SUM(EmpInst!F9:F12,EmpInst!F5)</f>
        <v>3542.625</v>
      </c>
      <c r="G50" s="597">
        <f>SUM(EmpInst!G9:G12,EmpInst!G5)</f>
        <v>3597.375</v>
      </c>
      <c r="H50" s="597">
        <f>SUM(EmpInst!H9:H12,EmpInst!H5)</f>
        <v>3703.75</v>
      </c>
      <c r="I50" s="597">
        <f>SUM(EmpInst!I9:I12,EmpInst!I5)</f>
        <v>3721.875</v>
      </c>
      <c r="J50" s="597">
        <f>SUM(EmpInst!J9:J12,EmpInst!J5)</f>
        <v>3776.25</v>
      </c>
      <c r="K50" s="597">
        <f>SUM(EmpInst!K9:K12,EmpInst!K5)</f>
        <v>3767.875</v>
      </c>
      <c r="L50" s="597">
        <f>SUM(EmpInst!L9:L12,EmpInst!L5)</f>
        <v>3729.75</v>
      </c>
      <c r="M50" s="597">
        <f>SUM(EmpInst!M9:M12,EmpInst!M5)</f>
        <v>3756.125</v>
      </c>
      <c r="N50" s="597">
        <f>SUM(EmpInst!N9:N12,EmpInst!N5)</f>
        <v>3665.6667022705078</v>
      </c>
      <c r="O50" s="597">
        <f>SUM(EmpInst!O9:O12,EmpInst!O5)</f>
        <v>3625.1249847412109</v>
      </c>
      <c r="P50" s="597">
        <f>SUM(EmpInst!P9:P12,EmpInst!P5)</f>
        <v>3678.791690826416</v>
      </c>
      <c r="Q50" s="597">
        <f>SUM(EmpInst!Q9:Q12,EmpInst!Q5)</f>
        <v>3743.1249809265137</v>
      </c>
      <c r="R50" s="597">
        <f>SUM(EmpInst!R9:R12,EmpInst!R5)</f>
        <v>3746.5833549499512</v>
      </c>
      <c r="S50" s="597">
        <f>SUM(EmpInst!S9:S12,EmpInst!S5)</f>
        <v>3849.1666450500488</v>
      </c>
      <c r="T50" s="597">
        <f>SUM(EmpInst!T9:T12,EmpInst!T5)</f>
        <v>3961.7499504089355</v>
      </c>
      <c r="U50" s="597">
        <f>SUM(EmpInst!U9:U12,EmpInst!U5)</f>
        <v>3988.4166984558105</v>
      </c>
      <c r="V50" s="597">
        <f>SUM(EmpInst!V9:V12,EmpInst!V5)</f>
        <v>3981.5833015441895</v>
      </c>
      <c r="W50" s="638"/>
    </row>
    <row r="51" spans="1:24" s="593" customFormat="1" x14ac:dyDescent="0.2">
      <c r="B51" s="598" t="s">
        <v>1193</v>
      </c>
      <c r="C51" s="595"/>
      <c r="D51" s="652">
        <f t="shared" ref="D51:S51" si="4">(D50/C50-1)</f>
        <v>3.823443650677949E-2</v>
      </c>
      <c r="E51" s="652">
        <f t="shared" si="4"/>
        <v>4.5989117079163755E-3</v>
      </c>
      <c r="F51" s="652">
        <f t="shared" si="4"/>
        <v>-9.610008386916391E-3</v>
      </c>
      <c r="G51" s="652">
        <f t="shared" si="4"/>
        <v>1.5454641685191062E-2</v>
      </c>
      <c r="H51" s="652">
        <f t="shared" si="4"/>
        <v>2.9570172695368102E-2</v>
      </c>
      <c r="I51" s="652">
        <f t="shared" si="4"/>
        <v>4.8936888288897418E-3</v>
      </c>
      <c r="J51" s="652">
        <f t="shared" si="4"/>
        <v>1.4609571788413156E-2</v>
      </c>
      <c r="K51" s="652">
        <f t="shared" si="4"/>
        <v>-2.217808672624999E-3</v>
      </c>
      <c r="L51" s="652">
        <f t="shared" si="4"/>
        <v>-1.0118435457651898E-2</v>
      </c>
      <c r="M51" s="652">
        <f t="shared" si="4"/>
        <v>7.0715195388431074E-3</v>
      </c>
      <c r="N51" s="652">
        <f t="shared" si="4"/>
        <v>-2.4082877361507493E-2</v>
      </c>
      <c r="O51" s="652">
        <f t="shared" si="4"/>
        <v>-1.1059848268306971E-2</v>
      </c>
      <c r="P51" s="652">
        <f t="shared" si="4"/>
        <v>1.4804098151401046E-2</v>
      </c>
      <c r="Q51" s="652">
        <f t="shared" si="4"/>
        <v>1.7487614278492991E-2</v>
      </c>
      <c r="R51" s="652">
        <f t="shared" si="4"/>
        <v>9.2392694367937622E-4</v>
      </c>
      <c r="S51" s="652">
        <f t="shared" si="4"/>
        <v>2.7380490538016611E-2</v>
      </c>
      <c r="T51" s="652">
        <f>(T50/S50-1)</f>
        <v>2.9248748038401162E-2</v>
      </c>
      <c r="U51" s="652">
        <f>(U50/T50-1)</f>
        <v>6.731052787448677E-3</v>
      </c>
      <c r="V51" s="652">
        <f>(V50/U50-1)</f>
        <v>-1.7133106764563033E-3</v>
      </c>
      <c r="W51" s="638"/>
      <c r="X51" s="581"/>
    </row>
    <row r="52" spans="1:24" s="593" customFormat="1" x14ac:dyDescent="0.2">
      <c r="B52" s="387" t="s">
        <v>2</v>
      </c>
      <c r="C52" s="645">
        <f t="shared" ref="C52:S52" si="5">C46-C48-C50</f>
        <v>593.75833511352539</v>
      </c>
      <c r="D52" s="645">
        <f t="shared" si="5"/>
        <v>674.25833129882813</v>
      </c>
      <c r="E52" s="645">
        <f t="shared" si="5"/>
        <v>726.00833129882813</v>
      </c>
      <c r="F52" s="645">
        <f t="shared" si="5"/>
        <v>881.00833511352539</v>
      </c>
      <c r="G52" s="645">
        <f t="shared" si="5"/>
        <v>1033.6333351135254</v>
      </c>
      <c r="H52" s="645">
        <f t="shared" si="5"/>
        <v>1156.5083351135254</v>
      </c>
      <c r="I52" s="645">
        <f t="shared" si="5"/>
        <v>1253.5083351135254</v>
      </c>
      <c r="J52" s="645">
        <f t="shared" si="5"/>
        <v>1261.5083351135254</v>
      </c>
      <c r="K52" s="645">
        <f t="shared" si="5"/>
        <v>1189.7583351135254</v>
      </c>
      <c r="L52" s="645">
        <f t="shared" si="5"/>
        <v>1140.8833351135254</v>
      </c>
      <c r="M52" s="645">
        <f t="shared" si="5"/>
        <v>1103.0083351135254</v>
      </c>
      <c r="N52" s="645">
        <f t="shared" si="5"/>
        <v>1034.7586250305176</v>
      </c>
      <c r="O52" s="645">
        <f t="shared" si="5"/>
        <v>933.50835037231445</v>
      </c>
      <c r="P52" s="645">
        <f t="shared" si="5"/>
        <v>847.50839233398438</v>
      </c>
      <c r="Q52" s="645">
        <f t="shared" si="5"/>
        <v>859.09185028076172</v>
      </c>
      <c r="R52" s="645">
        <f t="shared" si="5"/>
        <v>1019.6337203979492</v>
      </c>
      <c r="S52" s="645">
        <f t="shared" si="5"/>
        <v>950.17567443847656</v>
      </c>
      <c r="T52" s="645">
        <f>T46-T48-T50</f>
        <v>990.17562103271484</v>
      </c>
      <c r="U52" s="645">
        <f>U46-U48-U50</f>
        <v>960.00838470458984</v>
      </c>
      <c r="V52" s="645">
        <f>V46-V48-V50</f>
        <v>935.55052185058594</v>
      </c>
      <c r="W52" s="638"/>
      <c r="X52" s="581"/>
    </row>
    <row r="53" spans="1:24" s="593" customFormat="1" x14ac:dyDescent="0.2">
      <c r="B53" s="596" t="s">
        <v>1199</v>
      </c>
      <c r="C53" s="645">
        <f>EmpInst!C85</f>
        <v>5289.88623046875</v>
      </c>
      <c r="D53" s="645">
        <f>EmpInst!D85</f>
        <v>5265.0947265625</v>
      </c>
      <c r="E53" s="645">
        <f>EmpInst!E85</f>
        <v>5251.0859375</v>
      </c>
      <c r="F53" s="645">
        <f>EmpInst!F85</f>
        <v>5212.79345703125</v>
      </c>
      <c r="G53" s="645">
        <f>EmpInst!G85</f>
        <v>5217.2060546875</v>
      </c>
      <c r="H53" s="645">
        <f>EmpInst!H85</f>
        <v>5419.802734375</v>
      </c>
      <c r="I53" s="645">
        <f>EmpInst!I85</f>
        <v>5386.0576171875</v>
      </c>
      <c r="J53" s="645">
        <f>EmpInst!J85</f>
        <v>5442.65283203125</v>
      </c>
      <c r="K53" s="645">
        <f>EmpInst!K85</f>
        <v>5452.05126953125</v>
      </c>
      <c r="L53" s="645">
        <f>EmpInst!L85</f>
        <v>5298.66162109375</v>
      </c>
      <c r="M53" s="645">
        <f>EmpInst!M85</f>
        <v>5317.36376953125</v>
      </c>
      <c r="N53" s="645">
        <f>EmpInst!N85</f>
        <v>5299.08984375</v>
      </c>
      <c r="O53" s="645">
        <f>EmpInst!O85</f>
        <v>5340.39697265625</v>
      </c>
      <c r="P53" s="645">
        <f>EmpInst!P85</f>
        <v>5430.59033203125</v>
      </c>
      <c r="Q53" s="645">
        <f>EmpInst!Q85</f>
        <v>5479.62255859375</v>
      </c>
      <c r="R53" s="645">
        <f>EmpInst!R85</f>
        <v>5517.8544921875</v>
      </c>
      <c r="S53" s="645">
        <f>EmpInst!S85</f>
        <v>5572.20703125</v>
      </c>
      <c r="T53" s="645">
        <f>EmpInst!T85</f>
        <v>5619.7099609375</v>
      </c>
      <c r="U53" s="645">
        <f>EmpInst!U85</f>
        <v>5772.63232421875</v>
      </c>
      <c r="V53" s="645">
        <f>EmpInst!V85</f>
        <v>5680.19677734375</v>
      </c>
      <c r="W53" s="638"/>
      <c r="X53" s="581"/>
    </row>
    <row r="54" spans="1:24" s="599" customFormat="1" x14ac:dyDescent="0.2">
      <c r="B54" s="600" t="s">
        <v>1200</v>
      </c>
      <c r="C54" s="645">
        <f t="shared" ref="C54:S54" si="6">C46-C53</f>
        <v>4710.25830078125</v>
      </c>
      <c r="D54" s="645">
        <f t="shared" si="6"/>
        <v>5455.5498046875</v>
      </c>
      <c r="E54" s="645">
        <f t="shared" si="6"/>
        <v>5616.93359375</v>
      </c>
      <c r="F54" s="645">
        <f t="shared" si="6"/>
        <v>5631.60107421875</v>
      </c>
      <c r="G54" s="645">
        <f t="shared" si="6"/>
        <v>5841.0634765625</v>
      </c>
      <c r="H54" s="645">
        <f t="shared" si="6"/>
        <v>6453.341796875</v>
      </c>
      <c r="I54" s="645">
        <f t="shared" si="6"/>
        <v>6316.9619140625</v>
      </c>
      <c r="J54" s="645">
        <f t="shared" si="6"/>
        <v>5979.86669921875</v>
      </c>
      <c r="K54" s="645">
        <f t="shared" si="6"/>
        <v>5491.96826171875</v>
      </c>
      <c r="L54" s="645">
        <f t="shared" si="6"/>
        <v>5122.73291015625</v>
      </c>
      <c r="M54" s="645">
        <f t="shared" si="6"/>
        <v>4806.15576171875</v>
      </c>
      <c r="N54" s="645">
        <f t="shared" si="6"/>
        <v>4671.8466796875</v>
      </c>
      <c r="O54" s="645">
        <f t="shared" si="6"/>
        <v>4648.37255859375</v>
      </c>
      <c r="P54" s="645">
        <f t="shared" si="6"/>
        <v>4707.80419921875</v>
      </c>
      <c r="Q54" s="645">
        <f t="shared" si="6"/>
        <v>4933.64697265625</v>
      </c>
      <c r="R54" s="645">
        <f t="shared" si="6"/>
        <v>5500.08203125</v>
      </c>
      <c r="S54" s="645">
        <f t="shared" si="6"/>
        <v>5925.896484375</v>
      </c>
      <c r="T54" s="645">
        <f>T46-T53</f>
        <v>6306.3515625</v>
      </c>
      <c r="U54" s="645">
        <f>U46-U53</f>
        <v>6253.38720703125</v>
      </c>
      <c r="V54" s="645">
        <f>V46-V53</f>
        <v>6070.36474609375</v>
      </c>
      <c r="W54" s="638"/>
      <c r="X54" s="581"/>
    </row>
    <row r="55" spans="1:24" s="591" customFormat="1" ht="20.100000000000001" customHeight="1" x14ac:dyDescent="0.2">
      <c r="B55" s="591" t="s">
        <v>1198</v>
      </c>
      <c r="C55" s="644">
        <f>EmpInst!C50</f>
        <v>7446.0673810573835</v>
      </c>
      <c r="D55" s="644">
        <f>EmpInst!D50</f>
        <v>7460.3344525475632</v>
      </c>
      <c r="E55" s="644">
        <f>EmpInst!E50</f>
        <v>7665.8990523011717</v>
      </c>
      <c r="F55" s="644">
        <f>EmpInst!F50</f>
        <v>7755.4878762609569</v>
      </c>
      <c r="G55" s="644">
        <f>EmpInst!G50</f>
        <v>7914.8918883881088</v>
      </c>
      <c r="H55" s="644">
        <f>EmpInst!H50</f>
        <v>7628.1629530929995</v>
      </c>
      <c r="I55" s="644">
        <f>EmpInst!I50</f>
        <v>7695.3684162040181</v>
      </c>
      <c r="J55" s="644">
        <f>EmpInst!J50</f>
        <v>7942.3712410209409</v>
      </c>
      <c r="K55" s="644">
        <f>EmpInst!K50</f>
        <v>8222.5209330581165</v>
      </c>
      <c r="L55" s="644">
        <f>EmpInst!L50</f>
        <v>8343.8591809142636</v>
      </c>
      <c r="M55" s="644">
        <f>EmpInst!M50</f>
        <v>8482.3297851036095</v>
      </c>
      <c r="N55" s="644">
        <f>EmpInst!N50</f>
        <v>8855.8177727279453</v>
      </c>
      <c r="O55" s="644">
        <f>EmpInst!O50</f>
        <v>9172.6474067556337</v>
      </c>
      <c r="P55" s="644">
        <f>EmpInst!P50</f>
        <v>9247.0084906965276</v>
      </c>
      <c r="Q55" s="644">
        <f>EmpInst!Q50</f>
        <v>9942.8538632161417</v>
      </c>
      <c r="R55" s="644">
        <f>EmpInst!R50</f>
        <v>10306.577688883901</v>
      </c>
      <c r="S55" s="644">
        <f>EmpInst!S50</f>
        <v>10830.857466474175</v>
      </c>
      <c r="T55" s="644">
        <f>EmpInst!T50</f>
        <v>11085.877690231158</v>
      </c>
      <c r="U55" s="644">
        <f>EmpInst!U50</f>
        <v>11307.956283592119</v>
      </c>
      <c r="V55" s="644">
        <f>EmpInst!V50</f>
        <v>11492.142288745343</v>
      </c>
      <c r="W55" s="638"/>
      <c r="X55" s="581"/>
    </row>
    <row r="56" spans="1:24" s="593" customFormat="1" x14ac:dyDescent="0.2">
      <c r="B56" s="594" t="s">
        <v>1193</v>
      </c>
      <c r="C56" s="595"/>
      <c r="D56" s="652">
        <f t="shared" ref="D56:S56" si="7">(D55/C55-1)</f>
        <v>1.9160545775445126E-3</v>
      </c>
      <c r="E56" s="652">
        <f t="shared" si="7"/>
        <v>2.7554341036736263E-2</v>
      </c>
      <c r="F56" s="652">
        <f t="shared" si="7"/>
        <v>1.168666888887504E-2</v>
      </c>
      <c r="G56" s="652">
        <f t="shared" si="7"/>
        <v>2.0553705282046364E-2</v>
      </c>
      <c r="H56" s="652">
        <f t="shared" si="7"/>
        <v>-3.6226513177743835E-2</v>
      </c>
      <c r="I56" s="652">
        <f t="shared" si="7"/>
        <v>8.8101766472841181E-3</v>
      </c>
      <c r="J56" s="652">
        <f t="shared" si="7"/>
        <v>3.2097595782004662E-2</v>
      </c>
      <c r="K56" s="652">
        <f t="shared" si="7"/>
        <v>3.5272802483753418E-2</v>
      </c>
      <c r="L56" s="652">
        <f t="shared" si="7"/>
        <v>1.4756818358262258E-2</v>
      </c>
      <c r="M56" s="652">
        <f t="shared" si="7"/>
        <v>1.6595510684801917E-2</v>
      </c>
      <c r="N56" s="652">
        <f t="shared" si="7"/>
        <v>4.4031297660725555E-2</v>
      </c>
      <c r="O56" s="652">
        <f t="shared" si="7"/>
        <v>3.5776440093808759E-2</v>
      </c>
      <c r="P56" s="652">
        <f t="shared" si="7"/>
        <v>8.1068289931351956E-3</v>
      </c>
      <c r="Q56" s="652">
        <f t="shared" si="7"/>
        <v>7.5250863370538434E-2</v>
      </c>
      <c r="R56" s="652">
        <f t="shared" si="7"/>
        <v>3.6581431314540946E-2</v>
      </c>
      <c r="S56" s="652">
        <f t="shared" si="7"/>
        <v>5.0868464141665015E-2</v>
      </c>
      <c r="T56" s="652">
        <f>(T55/S55-1)</f>
        <v>2.3545709519894542E-2</v>
      </c>
      <c r="U56" s="652">
        <f>(U55/T55-1)</f>
        <v>2.0032567521167444E-2</v>
      </c>
      <c r="V56" s="652">
        <f>(V55/U55-1)</f>
        <v>1.6288178034476353E-2</v>
      </c>
      <c r="W56" s="638"/>
      <c r="X56" s="581"/>
    </row>
    <row r="57" spans="1:24" x14ac:dyDescent="0.2">
      <c r="B57" s="596" t="s">
        <v>505</v>
      </c>
      <c r="C57" s="645">
        <f>(EmpInst!C20+EmpInst!C21+EmpInst!C23+EmpInst!C24+EmpInst!C25)*1000/C48</f>
        <v>5838.7528343470703</v>
      </c>
      <c r="D57" s="645">
        <f>(EmpInst!D20+EmpInst!D21+EmpInst!D23+EmpInst!D24+EmpInst!D25)*1000/D48</f>
        <v>6016.8294853834968</v>
      </c>
      <c r="E57" s="645">
        <f>(EmpInst!E20+EmpInst!E21+EmpInst!E23+EmpInst!E24+EmpInst!E25)*1000/E48</f>
        <v>6274.8589317479691</v>
      </c>
      <c r="F57" s="645">
        <f>(EmpInst!F20+EmpInst!F21+EmpInst!F23+EmpInst!F24+EmpInst!F25)*1000/F48</f>
        <v>6163.1633888600527</v>
      </c>
      <c r="G57" s="645">
        <f>(EmpInst!G20+EmpInst!G21+EmpInst!G23+EmpInst!G24+EmpInst!G25)*1000/G48</f>
        <v>6546.2129118688999</v>
      </c>
      <c r="H57" s="645">
        <f>(EmpInst!H20+EmpInst!H21+EmpInst!H23+EmpInst!H24+EmpInst!H25)*1000/H48</f>
        <v>6255.7310053636675</v>
      </c>
      <c r="I57" s="645">
        <f>(EmpInst!I20+EmpInst!I21+EmpInst!I23+EmpInst!I24+EmpInst!I25)*1000/I48</f>
        <v>6297.8330254060338</v>
      </c>
      <c r="J57" s="645">
        <f>(EmpInst!J20+EmpInst!J21+EmpInst!J23+EmpInst!J24+EmpInst!J25)*1000/J48</f>
        <v>6454.9399509270816</v>
      </c>
      <c r="K57" s="645">
        <f>(EmpInst!K20+EmpInst!K21+EmpInst!K23+EmpInst!K24+EmpInst!K25)*1000/K48</f>
        <v>6606.1676095473595</v>
      </c>
      <c r="L57" s="645">
        <f>(EmpInst!L20+EmpInst!L21+EmpInst!L23+EmpInst!L24+EmpInst!L25)*1000/L48</f>
        <v>6586.4262903840608</v>
      </c>
      <c r="M57" s="645">
        <f>(EmpInst!M20+EmpInst!M21+EmpInst!M23+EmpInst!M24+EmpInst!M25)*1000/M48</f>
        <v>6803.6820562648963</v>
      </c>
      <c r="N57" s="645">
        <f>(EmpInst!N20+EmpInst!N21+EmpInst!N23+EmpInst!N24+EmpInst!N25)*1000/N48</f>
        <v>7195.4593999180042</v>
      </c>
      <c r="O57" s="645">
        <f>(EmpInst!O20+EmpInst!O21+EmpInst!O23+EmpInst!O24+EmpInst!O25)*1000/O48</f>
        <v>7429.4123610540237</v>
      </c>
      <c r="P57" s="645">
        <f>(EmpInst!P20+EmpInst!P21+EmpInst!P23+EmpInst!P24+EmpInst!P25)*1000/P48</f>
        <v>7482.2957057508474</v>
      </c>
      <c r="Q57" s="645">
        <f>(EmpInst!Q20+EmpInst!Q21+EmpInst!Q23+EmpInst!Q24+EmpInst!Q25)*1000/Q48</f>
        <v>7978.7230496995362</v>
      </c>
      <c r="R57" s="645">
        <f>(EmpInst!R20+EmpInst!R21+EmpInst!R23+EmpInst!R24+EmpInst!R25)*1000/R48</f>
        <v>8701.0445123860809</v>
      </c>
      <c r="S57" s="645">
        <f>(EmpInst!S20+EmpInst!S21+EmpInst!S23+EmpInst!S24+EmpInst!S25)*1000/S48</f>
        <v>9127.5903749245626</v>
      </c>
      <c r="T57" s="645">
        <f>(EmpInst!T20+EmpInst!T21+EmpInst!T23+EmpInst!T24+EmpInst!T25)*1000/T48</f>
        <v>9248.5076189038246</v>
      </c>
      <c r="U57" s="645">
        <f>(EmpInst!U20+EmpInst!U21+EmpInst!U23+EmpInst!U24+EmpInst!U25)*1000/U48</f>
        <v>9188.0353767570759</v>
      </c>
      <c r="V57" s="645">
        <f>(EmpInst!V20+EmpInst!V21+EmpInst!V23+EmpInst!V24+EmpInst!V25)*1000/V48</f>
        <v>9201.7949284238075</v>
      </c>
      <c r="W57" s="638"/>
    </row>
    <row r="58" spans="1:24" s="593" customFormat="1" x14ac:dyDescent="0.2">
      <c r="B58" s="598" t="s">
        <v>1193</v>
      </c>
      <c r="C58" s="595"/>
      <c r="D58" s="652">
        <f t="shared" ref="D58:S58" si="8">(D57/C57-1)</f>
        <v>3.0499090488789404E-2</v>
      </c>
      <c r="E58" s="652">
        <f t="shared" si="8"/>
        <v>4.2884620046370836E-2</v>
      </c>
      <c r="F58" s="652">
        <f t="shared" si="8"/>
        <v>-1.7800486688678729E-2</v>
      </c>
      <c r="G58" s="652">
        <f t="shared" si="8"/>
        <v>6.215144704766562E-2</v>
      </c>
      <c r="H58" s="652">
        <f t="shared" si="8"/>
        <v>-4.4374038916235259E-2</v>
      </c>
      <c r="I58" s="652">
        <f t="shared" si="8"/>
        <v>6.7301519208975424E-3</v>
      </c>
      <c r="J58" s="652">
        <f t="shared" si="8"/>
        <v>2.4946187821630827E-2</v>
      </c>
      <c r="K58" s="652">
        <f t="shared" si="8"/>
        <v>2.3428205338851926E-2</v>
      </c>
      <c r="L58" s="652">
        <f t="shared" si="8"/>
        <v>-2.9883164233932558E-3</v>
      </c>
      <c r="M58" s="652">
        <f t="shared" si="8"/>
        <v>3.298537876268659E-2</v>
      </c>
      <c r="N58" s="652">
        <f t="shared" si="8"/>
        <v>5.7583135192561752E-2</v>
      </c>
      <c r="O58" s="652">
        <f t="shared" si="8"/>
        <v>3.2513971399614316E-2</v>
      </c>
      <c r="P58" s="652">
        <f t="shared" si="8"/>
        <v>7.1181059990754747E-3</v>
      </c>
      <c r="Q58" s="652">
        <f t="shared" si="8"/>
        <v>6.6346929267596E-2</v>
      </c>
      <c r="R58" s="652">
        <f t="shared" si="8"/>
        <v>9.053096067969757E-2</v>
      </c>
      <c r="S58" s="652">
        <f t="shared" si="8"/>
        <v>4.9022374489785303E-2</v>
      </c>
      <c r="T58" s="652">
        <f>(T57/S57-1)</f>
        <v>1.3247444178854373E-2</v>
      </c>
      <c r="U58" s="652">
        <f>(U57/T57-1)</f>
        <v>-6.5385946185678723E-3</v>
      </c>
      <c r="V58" s="652">
        <f>(V57/U57-1)</f>
        <v>1.4975510109092038E-3</v>
      </c>
      <c r="W58" s="638"/>
      <c r="X58" s="581"/>
    </row>
    <row r="59" spans="1:24" x14ac:dyDescent="0.2">
      <c r="B59" s="596" t="s">
        <v>1237</v>
      </c>
      <c r="C59" s="645">
        <f>SUM(EmpInst!C26:C29,EmpInst!C22)*1000/C50</f>
        <v>10835.681720071258</v>
      </c>
      <c r="D59" s="645">
        <f>SUM(EmpInst!D26:D29,EmpInst!D22)*1000/D50</f>
        <v>10752.103697669827</v>
      </c>
      <c r="E59" s="645">
        <f>SUM(EmpInst!E26:E29,EmpInst!E22)*1000/E50</f>
        <v>10980.298936783618</v>
      </c>
      <c r="F59" s="645">
        <f>SUM(EmpInst!F26:F29,EmpInst!F22)*1000/F50</f>
        <v>11670.484291750468</v>
      </c>
      <c r="G59" s="645">
        <f>SUM(EmpInst!G26:G29,EmpInst!G22)*1000/G50</f>
        <v>11721.824955371105</v>
      </c>
      <c r="H59" s="645">
        <f>SUM(EmpInst!H26:H29,EmpInst!H22)*1000/H50</f>
        <v>11686.266624303915</v>
      </c>
      <c r="I59" s="645">
        <f>SUM(EmpInst!I26:I29,EmpInst!I22)*1000/I50</f>
        <v>11822.385206759027</v>
      </c>
      <c r="J59" s="645">
        <f>SUM(EmpInst!J26:J29,EmpInst!J22)*1000/J50</f>
        <v>12086.877421202624</v>
      </c>
      <c r="K59" s="645">
        <f>SUM(EmpInst!K26:K29,EmpInst!K22)*1000/K50</f>
        <v>12364.460289741295</v>
      </c>
      <c r="L59" s="645">
        <f>SUM(EmpInst!L26:L29,EmpInst!L22)*1000/L50</f>
        <v>12467.926935660902</v>
      </c>
      <c r="M59" s="645">
        <f>SUM(EmpInst!M26:M29,EmpInst!M22)*1000/M50</f>
        <v>12316.9383561537</v>
      </c>
      <c r="N59" s="645">
        <f>SUM(EmpInst!N26:N29,EmpInst!N22)*1000/N50</f>
        <v>12734.812812019565</v>
      </c>
      <c r="O59" s="645">
        <f>SUM(EmpInst!O26:O29,EmpInst!O22)*1000/O50</f>
        <v>13126.606950273061</v>
      </c>
      <c r="P59" s="645">
        <f>SUM(EmpInst!P26:P29,EmpInst!P22)*1000/P50</f>
        <v>13077.908217913102</v>
      </c>
      <c r="Q59" s="645">
        <f>SUM(EmpInst!Q26:Q29,EmpInst!Q22)*1000/Q50</f>
        <v>14264.896637614602</v>
      </c>
      <c r="R59" s="645">
        <f>SUM(EmpInst!R26:R29,EmpInst!R22)*1000/R50</f>
        <v>14608.60889117351</v>
      </c>
      <c r="S59" s="645">
        <f>SUM(EmpInst!S26:S29,EmpInst!S22)*1000/S50</f>
        <v>15255.445129877688</v>
      </c>
      <c r="T59" s="645">
        <f>SUM(EmpInst!T26:T29,EmpInst!T22)*1000/T50</f>
        <v>15805.197701706084</v>
      </c>
      <c r="U59" s="645">
        <f>SUM(EmpInst!U26:U29,EmpInst!U22)*1000/U50</f>
        <v>16431.2119255002</v>
      </c>
      <c r="V59" s="645">
        <f>SUM(EmpInst!V26:V29,EmpInst!V22)*1000/V50</f>
        <v>16759.885348321466</v>
      </c>
      <c r="W59" s="638"/>
    </row>
    <row r="60" spans="1:24" s="593" customFormat="1" x14ac:dyDescent="0.2">
      <c r="B60" s="598" t="s">
        <v>1193</v>
      </c>
      <c r="C60" s="595"/>
      <c r="D60" s="652">
        <f t="shared" ref="D60:S60" si="9">(D59/C59-1)</f>
        <v>-7.7132223482180295E-3</v>
      </c>
      <c r="E60" s="652">
        <f t="shared" si="9"/>
        <v>2.1223310854344257E-2</v>
      </c>
      <c r="F60" s="652">
        <f t="shared" si="9"/>
        <v>6.2856699889540568E-2</v>
      </c>
      <c r="G60" s="652">
        <f t="shared" si="9"/>
        <v>4.3991887857581791E-3</v>
      </c>
      <c r="H60" s="652">
        <f t="shared" si="9"/>
        <v>-3.0335149349672852E-3</v>
      </c>
      <c r="I60" s="652">
        <f t="shared" si="9"/>
        <v>1.1647738908508787E-2</v>
      </c>
      <c r="J60" s="652">
        <f t="shared" si="9"/>
        <v>2.2372153319144328E-2</v>
      </c>
      <c r="K60" s="652">
        <f t="shared" si="9"/>
        <v>2.2965639417484196E-2</v>
      </c>
      <c r="L60" s="652">
        <f t="shared" si="9"/>
        <v>8.3680681157958237E-3</v>
      </c>
      <c r="M60" s="652">
        <f t="shared" si="9"/>
        <v>-1.2110159153671529E-2</v>
      </c>
      <c r="N60" s="652">
        <f t="shared" si="9"/>
        <v>3.3926812311851018E-2</v>
      </c>
      <c r="O60" s="652">
        <f t="shared" si="9"/>
        <v>3.076559852404781E-2</v>
      </c>
      <c r="P60" s="652">
        <f t="shared" si="9"/>
        <v>-3.7099253862359349E-3</v>
      </c>
      <c r="Q60" s="652">
        <f t="shared" si="9"/>
        <v>9.0762865125147085E-2</v>
      </c>
      <c r="R60" s="652">
        <f t="shared" si="9"/>
        <v>2.4094969791269572E-2</v>
      </c>
      <c r="S60" s="652">
        <f t="shared" si="9"/>
        <v>4.4277743590972252E-2</v>
      </c>
      <c r="T60" s="652">
        <f>(T59/S59-1)</f>
        <v>3.6036481869133441E-2</v>
      </c>
      <c r="U60" s="652">
        <f>(U59/T59-1)</f>
        <v>3.9608123581177379E-2</v>
      </c>
      <c r="V60" s="652">
        <f>(V59/U59-1)</f>
        <v>2.0002993346533771E-2</v>
      </c>
      <c r="W60" s="638"/>
      <c r="X60" s="581"/>
    </row>
    <row r="61" spans="1:24" s="593" customFormat="1" x14ac:dyDescent="0.2">
      <c r="B61" s="596" t="s">
        <v>1199</v>
      </c>
      <c r="C61" s="645">
        <f>EmpInst!C102*1000/C53</f>
        <v>8878.6246085935472</v>
      </c>
      <c r="D61" s="645">
        <f>EmpInst!D102*1000/D53</f>
        <v>9213.1956166950786</v>
      </c>
      <c r="E61" s="645">
        <f>EmpInst!E102*1000/E53</f>
        <v>9400.6522460383931</v>
      </c>
      <c r="F61" s="645">
        <f>EmpInst!F102*1000/F53</f>
        <v>9707.3679061646053</v>
      </c>
      <c r="G61" s="645">
        <f>EmpInst!G102*1000/G53</f>
        <v>9820.935422698969</v>
      </c>
      <c r="H61" s="645">
        <f>EmpInst!H102*1000/H53</f>
        <v>9817.6197747049573</v>
      </c>
      <c r="I61" s="645">
        <f>EmpInst!I102*1000/I53</f>
        <v>10078.053452173155</v>
      </c>
      <c r="J61" s="645">
        <f>EmpInst!J102*1000/J53</f>
        <v>10350.612247571065</v>
      </c>
      <c r="K61" s="645">
        <f>EmpInst!K102*1000/K53</f>
        <v>10617.219490119876</v>
      </c>
      <c r="L61" s="645">
        <f>EmpInst!L102*1000/L53</f>
        <v>10718.736370171602</v>
      </c>
      <c r="M61" s="645">
        <f>EmpInst!M102*1000/M53</f>
        <v>10704.575342372667</v>
      </c>
      <c r="N61" s="645">
        <f>EmpInst!N102*1000/N53</f>
        <v>11045.984459300573</v>
      </c>
      <c r="O61" s="645">
        <f>EmpInst!O102*1000/O53</f>
        <v>11294.086667868078</v>
      </c>
      <c r="P61" s="645">
        <f>EmpInst!P102*1000/P53</f>
        <v>11200.027621306494</v>
      </c>
      <c r="Q61" s="645">
        <f>EmpInst!Q102*1000/Q53</f>
        <v>12033.240699049487</v>
      </c>
      <c r="R61" s="645">
        <f>EmpInst!R102*1000/R53</f>
        <v>12439.896550314383</v>
      </c>
      <c r="S61" s="645">
        <f>EmpInst!S102*1000/S53</f>
        <v>13127.988026512721</v>
      </c>
      <c r="T61" s="645">
        <f>EmpInst!T102*1000/T53</f>
        <v>13716.587283561641</v>
      </c>
      <c r="U61" s="645">
        <f>EmpInst!U102*1000/U53</f>
        <v>13838.510462089986</v>
      </c>
      <c r="V61" s="645">
        <f>EmpInst!V102*1000/V53</f>
        <v>13999.425601710576</v>
      </c>
      <c r="W61" s="638"/>
      <c r="X61" s="581"/>
    </row>
    <row r="62" spans="1:24" s="599" customFormat="1" x14ac:dyDescent="0.2">
      <c r="B62" s="600" t="s">
        <v>1200</v>
      </c>
      <c r="C62" s="645">
        <f>(EmpInst!C33-EmpInst!C102)*1000/C54</f>
        <v>5837.2246662013567</v>
      </c>
      <c r="D62" s="645">
        <f>(EmpInst!D33-EmpInst!D102)*1000/D54</f>
        <v>5768.6662610447393</v>
      </c>
      <c r="E62" s="645">
        <f>(EmpInst!E33-EmpInst!E102)*1000/E54</f>
        <v>6044.1355137749624</v>
      </c>
      <c r="F62" s="645">
        <f>(EmpInst!F33-EmpInst!F102)*1000/F54</f>
        <v>5948.7641196065142</v>
      </c>
      <c r="G62" s="645">
        <f>(EmpInst!G33-EmpInst!G102)*1000/G54</f>
        <v>6212.4241943446932</v>
      </c>
      <c r="H62" s="645">
        <f>(EmpInst!H33-EmpInst!H102)*1000/H54</f>
        <v>5789.3599821555636</v>
      </c>
      <c r="I62" s="645">
        <f>(EmpInst!I33-EmpInst!I102)*1000/I54</f>
        <v>5663.8097236034737</v>
      </c>
      <c r="J62" s="645">
        <f>(EmpInst!J33-EmpInst!J102)*1000/J54</f>
        <v>5750.4796163754891</v>
      </c>
      <c r="K62" s="645">
        <f>(EmpInst!K33-EmpInst!K102)*1000/K54</f>
        <v>5845.2276411104958</v>
      </c>
      <c r="L62" s="645">
        <f>(EmpInst!L33-EmpInst!L102)*1000/L54</f>
        <v>5887.42218952229</v>
      </c>
      <c r="M62" s="645">
        <f>(EmpInst!M33-EmpInst!M102)*1000/M54</f>
        <v>6023.7145010665945</v>
      </c>
      <c r="N62" s="645">
        <f>(EmpInst!N33-EmpInst!N102)*1000/N54</f>
        <v>6371.5988244912023</v>
      </c>
      <c r="O62" s="645">
        <f>(EmpInst!O33-EmpInst!O102)*1000/O54</f>
        <v>6735.3798115036689</v>
      </c>
      <c r="P62" s="645">
        <f>(EmpInst!P33-EmpInst!P102)*1000/P54</f>
        <v>6994.1435965442606</v>
      </c>
      <c r="Q62" s="645">
        <f>(EmpInst!Q33-EmpInst!Q102)*1000/Q54</f>
        <v>7621.1371037268109</v>
      </c>
      <c r="R62" s="645">
        <f>(EmpInst!R33-EmpInst!R102)*1000/R54</f>
        <v>8166.3654164248974</v>
      </c>
      <c r="S62" s="645">
        <f>(EmpInst!S33-EmpInst!S102)*1000/S54</f>
        <v>8670.8320438066621</v>
      </c>
      <c r="T62" s="645">
        <f>(EmpInst!T33-EmpInst!T102)*1000/T54</f>
        <v>8741.6022784568631</v>
      </c>
      <c r="U62" s="645">
        <f>(EmpInst!U33-EmpInst!U102)*1000/U54</f>
        <v>8971.9488742702488</v>
      </c>
      <c r="V62" s="645">
        <f>(EmpInst!V33-EmpInst!V102)*1000/V54</f>
        <v>9146.0126589965803</v>
      </c>
      <c r="W62" s="638"/>
      <c r="X62" s="581"/>
    </row>
    <row r="63" spans="1:24" s="591" customFormat="1" x14ac:dyDescent="0.2">
      <c r="B63" s="591" t="s">
        <v>1329</v>
      </c>
      <c r="C63" s="644">
        <f>EmpInst!C68</f>
        <v>11411.225259147794</v>
      </c>
      <c r="D63" s="644">
        <f>EmpInst!D68</f>
        <v>11516.72708472018</v>
      </c>
      <c r="E63" s="644">
        <f>EmpInst!E68</f>
        <v>11866.483036307161</v>
      </c>
      <c r="F63" s="644">
        <f>EmpInst!F68</f>
        <v>11928.018272755249</v>
      </c>
      <c r="G63" s="644">
        <f>EmpInst!G68</f>
        <v>12108.117348993888</v>
      </c>
      <c r="H63" s="644">
        <f>EmpInst!H68</f>
        <v>11268.594064254268</v>
      </c>
      <c r="I63" s="644">
        <f>EmpInst!I68</f>
        <v>10905.571106249326</v>
      </c>
      <c r="J63" s="644">
        <f>EmpInst!J68</f>
        <v>10925.643140760665</v>
      </c>
      <c r="K63" s="644">
        <f>EmpInst!K68</f>
        <v>10289.412276178433</v>
      </c>
      <c r="L63" s="644">
        <f>EmpInst!L68</f>
        <v>9974.3447892757576</v>
      </c>
      <c r="M63" s="644">
        <f>EmpInst!M68</f>
        <v>10030.158514552266</v>
      </c>
      <c r="N63" s="644">
        <f>EmpInst!N68</f>
        <v>10203.1376103776</v>
      </c>
      <c r="O63" s="644">
        <f>EmpInst!O68</f>
        <v>10023.022132167795</v>
      </c>
      <c r="P63" s="644">
        <f>EmpInst!P68</f>
        <v>9824.7237125940355</v>
      </c>
      <c r="Q63" s="644">
        <f>EmpInst!Q68</f>
        <v>10161.463479015334</v>
      </c>
      <c r="R63" s="644">
        <f>EmpInst!R68</f>
        <v>10306.577688883901</v>
      </c>
      <c r="S63" s="644">
        <f>EmpInst!S68</f>
        <v>10975.822022552838</v>
      </c>
      <c r="T63" s="644">
        <f>EmpInst!T68</f>
        <v>11135.548939950637</v>
      </c>
      <c r="U63" s="644">
        <f>EmpInst!U68</f>
        <v>11140.960868859522</v>
      </c>
      <c r="V63" s="644">
        <f>EmpInst!V68</f>
        <v>11253.884186904741</v>
      </c>
      <c r="W63" s="638"/>
      <c r="X63" s="581"/>
    </row>
    <row r="64" spans="1:24" s="599" customFormat="1" ht="20.100000000000001" customHeight="1" x14ac:dyDescent="0.2">
      <c r="A64" s="601"/>
      <c r="B64" s="646" t="s">
        <v>1193</v>
      </c>
      <c r="C64" s="602"/>
      <c r="D64" s="653">
        <f t="shared" ref="D64:S64" si="10">(D63/C63-1)</f>
        <v>9.2454423759456006E-3</v>
      </c>
      <c r="E64" s="653">
        <f t="shared" si="10"/>
        <v>3.0369387849002782E-2</v>
      </c>
      <c r="F64" s="653">
        <f t="shared" si="10"/>
        <v>5.1856338781939293E-3</v>
      </c>
      <c r="G64" s="653">
        <f t="shared" si="10"/>
        <v>1.5098826319708269E-2</v>
      </c>
      <c r="H64" s="653">
        <f t="shared" si="10"/>
        <v>-6.9335575510372727E-2</v>
      </c>
      <c r="I64" s="653">
        <f t="shared" si="10"/>
        <v>-3.2215461479485397E-2</v>
      </c>
      <c r="J64" s="653">
        <f t="shared" si="10"/>
        <v>1.8405303413993046E-3</v>
      </c>
      <c r="K64" s="653">
        <f t="shared" si="10"/>
        <v>-5.823280665360786E-2</v>
      </c>
      <c r="L64" s="653">
        <f t="shared" si="10"/>
        <v>-3.0620552315908767E-2</v>
      </c>
      <c r="M64" s="653">
        <f t="shared" si="10"/>
        <v>5.5957284869998514E-3</v>
      </c>
      <c r="N64" s="653">
        <f t="shared" si="10"/>
        <v>1.7245898514402169E-2</v>
      </c>
      <c r="O64" s="653">
        <f t="shared" si="10"/>
        <v>-1.7652950012808866E-2</v>
      </c>
      <c r="P64" s="653">
        <f t="shared" si="10"/>
        <v>-1.9784294293568649E-2</v>
      </c>
      <c r="Q64" s="653">
        <f t="shared" si="10"/>
        <v>3.427473140945847E-2</v>
      </c>
      <c r="R64" s="653">
        <f t="shared" si="10"/>
        <v>1.4280837614409236E-2</v>
      </c>
      <c r="S64" s="653">
        <f t="shared" si="10"/>
        <v>6.4933710672044676E-2</v>
      </c>
      <c r="T64" s="653">
        <f>(T63/S63-1)</f>
        <v>1.4552615473319097E-2</v>
      </c>
      <c r="U64" s="653">
        <f>(U63/T63-1)</f>
        <v>4.8600468087101056E-4</v>
      </c>
      <c r="V64" s="653">
        <f>(V63/U63-1)</f>
        <v>1.0135868833437423E-2</v>
      </c>
      <c r="W64" s="638"/>
      <c r="X64" s="581"/>
    </row>
    <row r="65" spans="1:24" ht="20.100000000000001" customHeight="1" outlineLevel="1" x14ac:dyDescent="0.2">
      <c r="B65" s="596" t="s">
        <v>1199</v>
      </c>
      <c r="C65" s="597">
        <f>EmpInst!C137</f>
        <v>13606.643643572084</v>
      </c>
      <c r="D65" s="597">
        <f>EmpInst!D137</f>
        <v>14222.667920656602</v>
      </c>
      <c r="E65" s="597">
        <f>EmpInst!E137</f>
        <v>14551.806597864243</v>
      </c>
      <c r="F65" s="597">
        <f>EmpInst!F137</f>
        <v>14930.029369204985</v>
      </c>
      <c r="G65" s="597">
        <f>EmpInst!G137</f>
        <v>15023.96245606167</v>
      </c>
      <c r="H65" s="597">
        <f>EmpInst!H137</f>
        <v>14502.93767957435</v>
      </c>
      <c r="I65" s="597">
        <f>EmpInst!I137</f>
        <v>14282.217899253079</v>
      </c>
      <c r="J65" s="597">
        <f>EmpInst!J137</f>
        <v>14238.455024775642</v>
      </c>
      <c r="K65" s="597">
        <f>EmpInst!K137</f>
        <v>13286.065119190891</v>
      </c>
      <c r="L65" s="597">
        <f>EmpInst!L137</f>
        <v>12813.300170021197</v>
      </c>
      <c r="M65" s="597">
        <f>EmpInst!M137</f>
        <v>12657.912417355272</v>
      </c>
      <c r="N65" s="597">
        <f>EmpInst!N137</f>
        <v>12726.515198564086</v>
      </c>
      <c r="O65" s="597">
        <f>EmpInst!O137</f>
        <v>12341.135074187065</v>
      </c>
      <c r="P65" s="597">
        <f>EmpInst!P137</f>
        <v>11899.759480427338</v>
      </c>
      <c r="Q65" s="597">
        <f>EmpInst!Q137</f>
        <v>12297.810827729578</v>
      </c>
      <c r="R65" s="597">
        <f>EmpInst!R137</f>
        <v>12439.896550314381</v>
      </c>
      <c r="S65" s="597">
        <f>EmpInst!S137</f>
        <v>13303.698302671395</v>
      </c>
      <c r="T65" s="597">
        <f>EmpInst!T137</f>
        <v>13778.045658919797</v>
      </c>
      <c r="U65" s="597">
        <f>EmpInst!U137</f>
        <v>13634.143931486102</v>
      </c>
      <c r="V65" s="597">
        <f>EmpInst!V137</f>
        <v>13709.185845978624</v>
      </c>
      <c r="W65" s="638"/>
    </row>
    <row r="66" spans="1:24" s="593" customFormat="1" outlineLevel="1" x14ac:dyDescent="0.2">
      <c r="B66" s="598" t="s">
        <v>1193</v>
      </c>
      <c r="C66" s="595"/>
      <c r="D66" s="595">
        <f t="shared" ref="D66" si="11">(D65/C65-1)*100</f>
        <v>4.5273786337127531</v>
      </c>
      <c r="E66" s="595">
        <f t="shared" ref="E66" si="12">(E65/D65-1)*100</f>
        <v>2.3141838018281291</v>
      </c>
      <c r="F66" s="595">
        <f t="shared" ref="F66" si="13">(F65/E65-1)*100</f>
        <v>2.599146496327509</v>
      </c>
      <c r="G66" s="595">
        <f t="shared" ref="G66" si="14">(G65/F65-1)*100</f>
        <v>0.62915540575181339</v>
      </c>
      <c r="H66" s="595">
        <f t="shared" ref="H66" si="15">(H65/G65-1)*100</f>
        <v>-3.4679584564397237</v>
      </c>
      <c r="I66" s="595">
        <f t="shared" ref="I66" si="16">(I65/H65-1)*100</f>
        <v>-1.521897047328058</v>
      </c>
      <c r="J66" s="595">
        <f t="shared" ref="J66" si="17">(J65/I65-1)*100</f>
        <v>-0.30641511553836098</v>
      </c>
      <c r="K66" s="595">
        <f t="shared" ref="K66" si="18">(K65/J65-1)*100</f>
        <v>-6.6888570700089574</v>
      </c>
      <c r="L66" s="595">
        <f t="shared" ref="L66" si="19">(L65/K65-1)*100</f>
        <v>-3.5583518892046806</v>
      </c>
      <c r="M66" s="595">
        <f t="shared" ref="M66" si="20">(M65/L65-1)*100</f>
        <v>-1.2127067235143674</v>
      </c>
      <c r="N66" s="595">
        <f t="shared" ref="N66" si="21">(N65/M65-1)*100</f>
        <v>0.54197547705221449</v>
      </c>
      <c r="O66" s="595">
        <f t="shared" ref="O66" si="22">(O65/N65-1)*100</f>
        <v>-3.0281669283709567</v>
      </c>
      <c r="P66" s="595">
        <f t="shared" ref="P66" si="23">(P65/O65-1)*100</f>
        <v>-3.5764586572179735</v>
      </c>
      <c r="Q66" s="595">
        <f t="shared" ref="Q66" si="24">(Q65/P65-1)*100</f>
        <v>3.3450369140397562</v>
      </c>
      <c r="R66" s="595">
        <f t="shared" ref="R66" si="25">(R65/Q65-1)*100</f>
        <v>1.155374111499774</v>
      </c>
      <c r="S66" s="595">
        <f t="shared" ref="S66" si="26">(S65/R65-1)*100</f>
        <v>6.9438017339073843</v>
      </c>
      <c r="T66" s="595">
        <f t="shared" ref="T66:V66" si="27">(T65/S65-1)*100</f>
        <v>3.5655300162147574</v>
      </c>
      <c r="U66" s="595">
        <f t="shared" si="27"/>
        <v>-1.0444277149026182</v>
      </c>
      <c r="V66" s="595">
        <f t="shared" si="27"/>
        <v>0.55039696565930551</v>
      </c>
      <c r="W66" s="638"/>
      <c r="X66" s="581"/>
    </row>
    <row r="67" spans="1:24" outlineLevel="1" x14ac:dyDescent="0.2">
      <c r="B67" s="596" t="s">
        <v>1200</v>
      </c>
      <c r="C67" s="597">
        <f>EmpInst!C206</f>
        <v>8950.6417756568299</v>
      </c>
      <c r="D67" s="597">
        <f>EmpInst!D206</f>
        <v>8906.3624561288616</v>
      </c>
      <c r="E67" s="597">
        <f>EmpInst!E206</f>
        <v>9356.0876445993435</v>
      </c>
      <c r="F67" s="597">
        <f>EmpInst!F206</f>
        <v>9153.4685704674521</v>
      </c>
      <c r="G67" s="597">
        <f>EmpInst!G206</f>
        <v>9503.2368961208867</v>
      </c>
      <c r="H67" s="597">
        <f>EmpInst!H206</f>
        <v>8551.4409930537495</v>
      </c>
      <c r="I67" s="597">
        <f>EmpInst!I206</f>
        <v>8024.9677658777582</v>
      </c>
      <c r="J67" s="597">
        <f>EmpInst!J206</f>
        <v>7911.5679698255744</v>
      </c>
      <c r="K67" s="597">
        <f>EmpInst!K206</f>
        <v>7312.1071155951267</v>
      </c>
      <c r="L67" s="597">
        <f>EmpInst!L206</f>
        <v>7037.3636295858223</v>
      </c>
      <c r="M67" s="597">
        <f>EmpInst!M206</f>
        <v>7121.4280214214468</v>
      </c>
      <c r="N67" s="597">
        <f>EmpInst!N206</f>
        <v>7339.1262570944291</v>
      </c>
      <c r="O67" s="597">
        <f>EmpInst!O206</f>
        <v>7358.9125170776088</v>
      </c>
      <c r="P67" s="597">
        <f>EmpInst!P206</f>
        <v>7427.8570259781118</v>
      </c>
      <c r="Q67" s="597">
        <f>EmpInst!Q206</f>
        <v>7788.1427657062286</v>
      </c>
      <c r="R67" s="597">
        <f>EmpInst!R206</f>
        <v>8164.879112888565</v>
      </c>
      <c r="S67" s="597">
        <f>EmpInst!S206</f>
        <v>8789.2793048619824</v>
      </c>
      <c r="T67" s="597">
        <f>EmpInst!T206</f>
        <v>8780.0872572903536</v>
      </c>
      <c r="U67" s="597">
        <f>EmpInst!U206</f>
        <v>8838.4167776907962</v>
      </c>
      <c r="V67" s="597">
        <f>EmpInst!V206</f>
        <v>8954.2035731457763</v>
      </c>
      <c r="W67" s="638"/>
    </row>
    <row r="68" spans="1:24" s="599" customFormat="1" ht="20.100000000000001" customHeight="1" outlineLevel="1" x14ac:dyDescent="0.2">
      <c r="A68" s="601"/>
      <c r="B68" s="646" t="s">
        <v>1193</v>
      </c>
      <c r="C68" s="602"/>
      <c r="D68" s="602">
        <f t="shared" ref="D68" si="28">(D67/C67-1)*100</f>
        <v>-0.494705526573469</v>
      </c>
      <c r="E68" s="602">
        <f t="shared" ref="E68" si="29">(E67/D67-1)*100</f>
        <v>5.0494822177487908</v>
      </c>
      <c r="F68" s="602">
        <f t="shared" ref="F68" si="30">(F67/E67-1)*100</f>
        <v>-2.165638906224332</v>
      </c>
      <c r="G68" s="602">
        <f t="shared" ref="G68" si="31">(G67/F67-1)*100</f>
        <v>3.8211561328993948</v>
      </c>
      <c r="H68" s="602">
        <f t="shared" ref="H68" si="32">(H67/G67-1)*100</f>
        <v>-10.015491705312007</v>
      </c>
      <c r="I68" s="602">
        <f t="shared" ref="I68" si="33">(I67/H67-1)*100</f>
        <v>-6.1565439977150032</v>
      </c>
      <c r="J68" s="602">
        <f t="shared" ref="J68" si="34">(J67/I67-1)*100</f>
        <v>-1.41308724670971</v>
      </c>
      <c r="K68" s="602">
        <f t="shared" ref="K68" si="35">(K67/J67-1)*100</f>
        <v>-7.5770170529630647</v>
      </c>
      <c r="L68" s="602">
        <f t="shared" ref="L68" si="36">(L67/K67-1)*100</f>
        <v>-3.7573777526225816</v>
      </c>
      <c r="M68" s="602">
        <f t="shared" ref="M68" si="37">(M67/L67-1)*100</f>
        <v>1.1945438130013475</v>
      </c>
      <c r="N68" s="602">
        <f t="shared" ref="N68" si="38">(N67/M67-1)*100</f>
        <v>3.0569463739314573</v>
      </c>
      <c r="O68" s="602">
        <f t="shared" ref="O68" si="39">(O67/N67-1)*100</f>
        <v>0.26959966745432329</v>
      </c>
      <c r="P68" s="602">
        <f t="shared" ref="P68" si="40">(P67/O67-1)*100</f>
        <v>0.93688447498874172</v>
      </c>
      <c r="Q68" s="602">
        <f t="shared" ref="Q68" si="41">(Q67/P67-1)*100</f>
        <v>4.8504668098491521</v>
      </c>
      <c r="R68" s="602">
        <f t="shared" ref="R68" si="42">(R67/Q67-1)*100</f>
        <v>4.8373066405668741</v>
      </c>
      <c r="S68" s="602">
        <f t="shared" ref="S68" si="43">(S67/R67-1)*100</f>
        <v>7.6473905288784838</v>
      </c>
      <c r="T68" s="602">
        <f t="shared" ref="T68:V68" si="44">(T67/S67-1)*100</f>
        <v>-0.10458249479617931</v>
      </c>
      <c r="U68" s="602">
        <f t="shared" si="44"/>
        <v>0.66433873253377573</v>
      </c>
      <c r="V68" s="602">
        <f t="shared" si="44"/>
        <v>1.3100400034001591</v>
      </c>
      <c r="W68" s="638"/>
      <c r="X68" s="581"/>
    </row>
    <row r="69" spans="1:24" s="576" customFormat="1" ht="24.95" customHeight="1" x14ac:dyDescent="0.2">
      <c r="A69" s="49" t="str">
        <f>CONCATENATE(A$1," (continued)")</f>
        <v>Table S1    Palau summary economic indicators, FY2000-FY2019 (continued)</v>
      </c>
      <c r="B69" s="669"/>
      <c r="C69" s="669"/>
      <c r="D69" s="669"/>
      <c r="E69" s="669"/>
      <c r="F69" s="669"/>
      <c r="G69" s="669"/>
      <c r="H69" s="669"/>
      <c r="I69" s="669"/>
      <c r="J69" s="669"/>
      <c r="K69" s="669"/>
      <c r="L69" s="669"/>
      <c r="M69" s="669"/>
      <c r="N69" s="669"/>
      <c r="O69" s="669"/>
      <c r="P69" s="669"/>
      <c r="Q69" s="669"/>
      <c r="R69" s="669"/>
      <c r="S69" s="669"/>
      <c r="T69" s="669"/>
      <c r="U69" s="669"/>
      <c r="V69" s="669"/>
      <c r="W69" s="638"/>
    </row>
    <row r="70" spans="1:24" s="576" customFormat="1" ht="24.95" customHeight="1" x14ac:dyDescent="0.2">
      <c r="A70" s="577"/>
      <c r="B70" s="578"/>
      <c r="C70" s="579" t="str">
        <f>C2</f>
        <v>FY00</v>
      </c>
      <c r="D70" s="579" t="str">
        <f t="shared" ref="D70:T70" si="45">D2</f>
        <v>FY01</v>
      </c>
      <c r="E70" s="579" t="str">
        <f t="shared" si="45"/>
        <v>FY02</v>
      </c>
      <c r="F70" s="579" t="str">
        <f t="shared" si="45"/>
        <v>FY03</v>
      </c>
      <c r="G70" s="579" t="str">
        <f t="shared" si="45"/>
        <v>FY04</v>
      </c>
      <c r="H70" s="579" t="str">
        <f t="shared" si="45"/>
        <v>FY05</v>
      </c>
      <c r="I70" s="579" t="str">
        <f t="shared" si="45"/>
        <v>FY06</v>
      </c>
      <c r="J70" s="579" t="str">
        <f t="shared" si="45"/>
        <v>FY07</v>
      </c>
      <c r="K70" s="579" t="str">
        <f t="shared" si="45"/>
        <v>FY08</v>
      </c>
      <c r="L70" s="579" t="str">
        <f t="shared" si="45"/>
        <v>FY09</v>
      </c>
      <c r="M70" s="579" t="str">
        <f t="shared" si="45"/>
        <v>FY10</v>
      </c>
      <c r="N70" s="579" t="str">
        <f t="shared" si="45"/>
        <v>FY11</v>
      </c>
      <c r="O70" s="579" t="str">
        <f t="shared" si="45"/>
        <v>FY12</v>
      </c>
      <c r="P70" s="579" t="str">
        <f t="shared" si="45"/>
        <v>FY13</v>
      </c>
      <c r="Q70" s="579" t="str">
        <f t="shared" si="45"/>
        <v>FY14</v>
      </c>
      <c r="R70" s="579" t="str">
        <f t="shared" si="45"/>
        <v>FY15</v>
      </c>
      <c r="S70" s="579" t="str">
        <f t="shared" si="45"/>
        <v>FY16</v>
      </c>
      <c r="T70" s="579" t="str">
        <f t="shared" si="45"/>
        <v>FY17</v>
      </c>
      <c r="U70" s="579" t="str">
        <f t="shared" ref="U70:V70" si="46">U2</f>
        <v>FY18</v>
      </c>
      <c r="V70" s="579" t="str">
        <f t="shared" si="46"/>
        <v>FY19</v>
      </c>
      <c r="W70" s="638"/>
    </row>
    <row r="71" spans="1:24" ht="21" customHeight="1" x14ac:dyDescent="0.25">
      <c r="A71" s="620" t="s">
        <v>1368</v>
      </c>
      <c r="B71" s="621"/>
      <c r="C71" s="622"/>
      <c r="D71" s="622"/>
      <c r="E71" s="622"/>
      <c r="F71" s="622"/>
      <c r="G71" s="622"/>
      <c r="H71" s="622"/>
      <c r="I71" s="622"/>
      <c r="J71" s="622"/>
      <c r="K71" s="622"/>
      <c r="L71" s="622"/>
      <c r="M71" s="622"/>
      <c r="N71" s="622"/>
      <c r="O71" s="622"/>
      <c r="P71" s="622"/>
      <c r="Q71" s="622"/>
      <c r="R71" s="622"/>
      <c r="S71" s="622"/>
      <c r="T71" s="622"/>
      <c r="U71" s="622"/>
      <c r="V71" s="622"/>
      <c r="W71" s="638"/>
    </row>
    <row r="72" spans="1:24" x14ac:dyDescent="0.2">
      <c r="B72" s="603" t="s">
        <v>227</v>
      </c>
      <c r="C72" s="604"/>
      <c r="D72" s="604"/>
      <c r="E72" s="604"/>
      <c r="F72" s="604"/>
      <c r="G72" s="604">
        <f>GFSsum!G3</f>
        <v>72.742149353027344</v>
      </c>
      <c r="H72" s="604">
        <f>GFSsum!H3</f>
        <v>77.380531311035156</v>
      </c>
      <c r="I72" s="604">
        <f>GFSsum!I3</f>
        <v>87.139381408691406</v>
      </c>
      <c r="J72" s="604">
        <f>GFSsum!J3</f>
        <v>92.0968017578125</v>
      </c>
      <c r="K72" s="604">
        <f>GFSsum!K3</f>
        <v>84.839927673339844</v>
      </c>
      <c r="L72" s="604">
        <f>GFSsum!L3</f>
        <v>76.296058654785156</v>
      </c>
      <c r="M72" s="604">
        <f>GFSsum!M3</f>
        <v>85.708717346191406</v>
      </c>
      <c r="N72" s="604">
        <f>GFSsum!N3</f>
        <v>87.235588073730469</v>
      </c>
      <c r="O72" s="604">
        <f>GFSsum!O3</f>
        <v>95.035247802734375</v>
      </c>
      <c r="P72" s="604">
        <f>GFSsum!P3</f>
        <v>92.017570495605469</v>
      </c>
      <c r="Q72" s="604">
        <f>GFSsum!Q3</f>
        <v>106.60631561279297</v>
      </c>
      <c r="R72" s="604">
        <f>GFSsum!R3</f>
        <v>114.86373138427734</v>
      </c>
      <c r="S72" s="604">
        <f>GFSsum!S3</f>
        <v>124.70112609863281</v>
      </c>
      <c r="T72" s="604">
        <f>GFSsum!T3</f>
        <v>114.96192169189453</v>
      </c>
      <c r="U72" s="604">
        <f>GFSsum!U3</f>
        <v>126.73304748535156</v>
      </c>
      <c r="V72" s="604">
        <f>GFSsum!V3</f>
        <v>121.87200164794922</v>
      </c>
      <c r="W72" s="638"/>
    </row>
    <row r="73" spans="1:24" x14ac:dyDescent="0.2">
      <c r="B73" s="605" t="s">
        <v>1330</v>
      </c>
      <c r="C73" s="604"/>
      <c r="D73" s="604"/>
      <c r="E73" s="604"/>
      <c r="F73" s="604"/>
      <c r="G73" s="604">
        <f>GFSsum!G4</f>
        <v>27.951417922973633</v>
      </c>
      <c r="H73" s="604">
        <f>GFSsum!H4</f>
        <v>31.90900993347168</v>
      </c>
      <c r="I73" s="604">
        <f>GFSsum!I4</f>
        <v>31.336498260498047</v>
      </c>
      <c r="J73" s="604">
        <f>GFSsum!J4</f>
        <v>30.827644348144531</v>
      </c>
      <c r="K73" s="604">
        <f>GFSsum!K4</f>
        <v>32.904468536376953</v>
      </c>
      <c r="L73" s="604">
        <f>GFSsum!L4</f>
        <v>29.29925537109375</v>
      </c>
      <c r="M73" s="604">
        <f>GFSsum!M4</f>
        <v>31.233390808105469</v>
      </c>
      <c r="N73" s="604">
        <f>GFSsum!N4</f>
        <v>34.705303192138672</v>
      </c>
      <c r="O73" s="604">
        <f>GFSsum!O4</f>
        <v>38.986495971679688</v>
      </c>
      <c r="P73" s="604">
        <f>GFSsum!P4</f>
        <v>41.441249847412109</v>
      </c>
      <c r="Q73" s="604">
        <f>GFSsum!Q4</f>
        <v>47.019981384277344</v>
      </c>
      <c r="R73" s="604">
        <f>GFSsum!R4</f>
        <v>56.553775787353516</v>
      </c>
      <c r="S73" s="604">
        <f>GFSsum!S4</f>
        <v>59.113941192626953</v>
      </c>
      <c r="T73" s="604">
        <f>GFSsum!T4</f>
        <v>56.918537139892578</v>
      </c>
      <c r="U73" s="604">
        <f>GFSsum!U4</f>
        <v>60.462627410888672</v>
      </c>
      <c r="V73" s="604">
        <f>GFSsum!V4</f>
        <v>56.004001617431641</v>
      </c>
      <c r="W73" s="638"/>
    </row>
    <row r="74" spans="1:24" x14ac:dyDescent="0.2">
      <c r="B74" s="605" t="s">
        <v>256</v>
      </c>
      <c r="C74" s="604"/>
      <c r="D74" s="604"/>
      <c r="E74" s="604"/>
      <c r="F74" s="604"/>
      <c r="G74" s="604">
        <f>GFSsum!G6</f>
        <v>41.053302764892578</v>
      </c>
      <c r="H74" s="604">
        <f>GFSsum!H6</f>
        <v>40.778511047363281</v>
      </c>
      <c r="I74" s="604">
        <f>GFSsum!I6</f>
        <v>50.501895904541016</v>
      </c>
      <c r="J74" s="604">
        <f>GFSsum!J6</f>
        <v>56.010208129882813</v>
      </c>
      <c r="K74" s="604">
        <f>GFSsum!K6</f>
        <v>46.255596160888672</v>
      </c>
      <c r="L74" s="604">
        <f>GFSsum!L6</f>
        <v>41.795051574707031</v>
      </c>
      <c r="M74" s="604">
        <f>GFSsum!M6</f>
        <v>49.631572723388672</v>
      </c>
      <c r="N74" s="604">
        <f>GFSsum!N6</f>
        <v>45.9505615234375</v>
      </c>
      <c r="O74" s="604">
        <f>GFSsum!O6</f>
        <v>48.171779632568359</v>
      </c>
      <c r="P74" s="604">
        <f>GFSsum!P6</f>
        <v>41.927101135253906</v>
      </c>
      <c r="Q74" s="604">
        <f>GFSsum!Q6</f>
        <v>47.118198394775391</v>
      </c>
      <c r="R74" s="604">
        <f>GFSsum!R6</f>
        <v>43.691055297851563</v>
      </c>
      <c r="S74" s="604">
        <f>GFSsum!S6</f>
        <v>49.251319885253906</v>
      </c>
      <c r="T74" s="604">
        <f>GFSsum!T6</f>
        <v>37.315204620361328</v>
      </c>
      <c r="U74" s="604">
        <f>GFSsum!U6</f>
        <v>49.388568878173828</v>
      </c>
      <c r="V74" s="604">
        <f>GFSsum!V6</f>
        <v>45.683998107910156</v>
      </c>
      <c r="W74" s="638"/>
    </row>
    <row r="75" spans="1:24" x14ac:dyDescent="0.2">
      <c r="B75" s="605" t="s">
        <v>1331</v>
      </c>
      <c r="C75" s="604"/>
      <c r="D75" s="604"/>
      <c r="E75" s="604"/>
      <c r="F75" s="604"/>
      <c r="G75" s="604">
        <f>GFSsum!G7</f>
        <v>3.737433910369873</v>
      </c>
      <c r="H75" s="604">
        <f>GFSsum!H7</f>
        <v>4.6930098533630371</v>
      </c>
      <c r="I75" s="604">
        <f>GFSsum!I7</f>
        <v>5.3009858131408691</v>
      </c>
      <c r="J75" s="604">
        <f>GFSsum!J7</f>
        <v>5.2589478492736816</v>
      </c>
      <c r="K75" s="604">
        <f>GFSsum!K7</f>
        <v>5.6798586845397949</v>
      </c>
      <c r="L75" s="604">
        <f>GFSsum!L7</f>
        <v>5.201749324798584</v>
      </c>
      <c r="M75" s="604">
        <f>GFSsum!M7</f>
        <v>4.8437576293945313</v>
      </c>
      <c r="N75" s="604">
        <f>GFSsum!N7</f>
        <v>6.5797266960144043</v>
      </c>
      <c r="O75" s="604">
        <f>GFSsum!O7</f>
        <v>7.8769745826721191</v>
      </c>
      <c r="P75" s="604">
        <f>GFSsum!P7</f>
        <v>8.6492185592651367</v>
      </c>
      <c r="Q75" s="604">
        <f>GFSsum!Q7</f>
        <v>12.468136787414551</v>
      </c>
      <c r="R75" s="604">
        <f>GFSsum!R7</f>
        <v>14.618897438049316</v>
      </c>
      <c r="S75" s="604">
        <f>GFSsum!S7</f>
        <v>16.335866928100586</v>
      </c>
      <c r="T75" s="604">
        <f>GFSsum!T7</f>
        <v>20.728181838989258</v>
      </c>
      <c r="U75" s="604">
        <f>GFSsum!U7</f>
        <v>16.88184928894043</v>
      </c>
      <c r="V75" s="604">
        <f>GFSsum!V7</f>
        <v>20.184000015258789</v>
      </c>
      <c r="W75" s="638"/>
    </row>
    <row r="76" spans="1:24" x14ac:dyDescent="0.2">
      <c r="B76" s="603" t="s">
        <v>232</v>
      </c>
      <c r="C76" s="604"/>
      <c r="D76" s="604"/>
      <c r="E76" s="604"/>
      <c r="F76" s="604"/>
      <c r="G76" s="604">
        <f>GFSsum!G8</f>
        <v>-62.734470367431641</v>
      </c>
      <c r="H76" s="604">
        <f>GFSsum!H8</f>
        <v>-60.82763671875</v>
      </c>
      <c r="I76" s="604">
        <f>GFSsum!I8</f>
        <v>-66.637786865234375</v>
      </c>
      <c r="J76" s="604">
        <f>GFSsum!J8</f>
        <v>-71.766708374023438</v>
      </c>
      <c r="K76" s="604">
        <f>GFSsum!K8</f>
        <v>-73.291366577148438</v>
      </c>
      <c r="L76" s="604">
        <f>GFSsum!L8</f>
        <v>-67.163261413574219</v>
      </c>
      <c r="M76" s="604">
        <f>GFSsum!M8</f>
        <v>-67.406982421875</v>
      </c>
      <c r="N76" s="604">
        <f>GFSsum!N8</f>
        <v>-70.190315246582031</v>
      </c>
      <c r="O76" s="604">
        <f>GFSsum!O8</f>
        <v>-75.434249877929688</v>
      </c>
      <c r="P76" s="604">
        <f>GFSsum!P8</f>
        <v>-80.611312866210938</v>
      </c>
      <c r="Q76" s="604">
        <f>GFSsum!Q8</f>
        <v>-86.839012145996094</v>
      </c>
      <c r="R76" s="604">
        <f>GFSsum!R8</f>
        <v>-86.953140258789063</v>
      </c>
      <c r="S76" s="604">
        <f>GFSsum!S8</f>
        <v>-97.222763061523438</v>
      </c>
      <c r="T76" s="604">
        <f>GFSsum!T8</f>
        <v>-92.750137329101563</v>
      </c>
      <c r="U76" s="604">
        <f>GFSsum!U8</f>
        <v>-102.29367828369141</v>
      </c>
      <c r="V76" s="604">
        <f>GFSsum!V8</f>
        <v>-108.587646484375</v>
      </c>
      <c r="W76" s="638"/>
    </row>
    <row r="77" spans="1:24" x14ac:dyDescent="0.2">
      <c r="B77" s="632" t="s">
        <v>62</v>
      </c>
      <c r="C77" s="604"/>
      <c r="D77" s="604"/>
      <c r="E77" s="604"/>
      <c r="F77" s="604"/>
      <c r="G77" s="604">
        <f>GFSsum!G9</f>
        <v>-31.481176376342773</v>
      </c>
      <c r="H77" s="604">
        <f>GFSsum!H9</f>
        <v>-31.625574111938477</v>
      </c>
      <c r="I77" s="604">
        <f>GFSsum!I9</f>
        <v>-32.655269622802734</v>
      </c>
      <c r="J77" s="604">
        <f>GFSsum!J9</f>
        <v>-33.786006927490234</v>
      </c>
      <c r="K77" s="604">
        <f>GFSsum!K9</f>
        <v>-34.819297790527344</v>
      </c>
      <c r="L77" s="604">
        <f>GFSsum!L9</f>
        <v>-34.217464447021484</v>
      </c>
      <c r="M77" s="604">
        <f>GFSsum!M9</f>
        <v>-33.386486053466797</v>
      </c>
      <c r="N77" s="604">
        <f>GFSsum!N9</f>
        <v>-34.338253021240234</v>
      </c>
      <c r="O77" s="604">
        <f>GFSsum!O9</f>
        <v>-34.772171020507813</v>
      </c>
      <c r="P77" s="604">
        <f>GFSsum!P9</f>
        <v>-35.919692993164063</v>
      </c>
      <c r="Q77" s="604">
        <f>GFSsum!Q9</f>
        <v>-36.148105621337891</v>
      </c>
      <c r="R77" s="604">
        <f>GFSsum!R9</f>
        <v>-37.582847595214844</v>
      </c>
      <c r="S77" s="604">
        <f>GFSsum!S9</f>
        <v>-40.967243194580078</v>
      </c>
      <c r="T77" s="604">
        <f>GFSsum!T9</f>
        <v>-42.857566833496094</v>
      </c>
      <c r="U77" s="604">
        <f>GFSsum!U9</f>
        <v>-44.574729919433594</v>
      </c>
      <c r="V77" s="604">
        <f>GFSsum!V9</f>
        <v>-44.146999359130859</v>
      </c>
      <c r="W77" s="638"/>
    </row>
    <row r="78" spans="1:24" x14ac:dyDescent="0.2">
      <c r="B78" s="605" t="s">
        <v>258</v>
      </c>
      <c r="C78" s="604"/>
      <c r="D78" s="604"/>
      <c r="E78" s="604"/>
      <c r="F78" s="604"/>
      <c r="G78" s="604">
        <f>GFSsum!G10</f>
        <v>-16.133378982543945</v>
      </c>
      <c r="H78" s="604">
        <f>GFSsum!H10</f>
        <v>-14.617353439331055</v>
      </c>
      <c r="I78" s="604">
        <f>GFSsum!I10</f>
        <v>-18.934820175170898</v>
      </c>
      <c r="J78" s="604">
        <f>GFSsum!J10</f>
        <v>-18.254705429077148</v>
      </c>
      <c r="K78" s="604">
        <f>GFSsum!K10</f>
        <v>-20.393379211425781</v>
      </c>
      <c r="L78" s="604">
        <f>GFSsum!L10</f>
        <v>-19.041826248168945</v>
      </c>
      <c r="M78" s="604">
        <f>GFSsum!M10</f>
        <v>-19.043954849243164</v>
      </c>
      <c r="N78" s="604">
        <f>GFSsum!N10</f>
        <v>-20.158468246459961</v>
      </c>
      <c r="O78" s="604">
        <f>GFSsum!O10</f>
        <v>-21.938774108886719</v>
      </c>
      <c r="P78" s="604">
        <f>GFSsum!P10</f>
        <v>-22.573873519897461</v>
      </c>
      <c r="Q78" s="604">
        <f>GFSsum!Q10</f>
        <v>-24.636985778808594</v>
      </c>
      <c r="R78" s="604">
        <f>GFSsum!R10</f>
        <v>-24.44639778137207</v>
      </c>
      <c r="S78" s="604">
        <f>GFSsum!S10</f>
        <v>-25.865066528320313</v>
      </c>
      <c r="T78" s="604">
        <f>GFSsum!T10</f>
        <v>-25.096368789672852</v>
      </c>
      <c r="U78" s="604">
        <f>GFSsum!U10</f>
        <v>-26.582307815551758</v>
      </c>
      <c r="V78" s="604">
        <f>GFSsum!V10</f>
        <v>-27.504648208618164</v>
      </c>
      <c r="W78" s="638"/>
    </row>
    <row r="79" spans="1:24" x14ac:dyDescent="0.2">
      <c r="B79" s="605" t="s">
        <v>1332</v>
      </c>
      <c r="C79" s="604"/>
      <c r="D79" s="604"/>
      <c r="E79" s="604"/>
      <c r="F79" s="604"/>
      <c r="G79" s="604">
        <f t="shared" ref="G79:S79" si="47">G76-G77-G78</f>
        <v>-15.119915008544922</v>
      </c>
      <c r="H79" s="604">
        <f t="shared" si="47"/>
        <v>-14.584709167480469</v>
      </c>
      <c r="I79" s="604">
        <f t="shared" si="47"/>
        <v>-15.047697067260742</v>
      </c>
      <c r="J79" s="604">
        <f t="shared" si="47"/>
        <v>-19.725996017456055</v>
      </c>
      <c r="K79" s="604">
        <f t="shared" si="47"/>
        <v>-18.078689575195313</v>
      </c>
      <c r="L79" s="604">
        <f t="shared" si="47"/>
        <v>-13.903970718383789</v>
      </c>
      <c r="M79" s="604">
        <f t="shared" si="47"/>
        <v>-14.976541519165039</v>
      </c>
      <c r="N79" s="604">
        <f t="shared" si="47"/>
        <v>-15.693593978881836</v>
      </c>
      <c r="O79" s="604">
        <f t="shared" si="47"/>
        <v>-18.723304748535156</v>
      </c>
      <c r="P79" s="604">
        <f t="shared" si="47"/>
        <v>-22.117746353149414</v>
      </c>
      <c r="Q79" s="604">
        <f t="shared" si="47"/>
        <v>-26.053920745849609</v>
      </c>
      <c r="R79" s="604">
        <f t="shared" si="47"/>
        <v>-24.923894882202148</v>
      </c>
      <c r="S79" s="604">
        <f t="shared" si="47"/>
        <v>-30.390453338623047</v>
      </c>
      <c r="T79" s="604">
        <f>T76-T77-T78</f>
        <v>-24.796201705932617</v>
      </c>
      <c r="U79" s="604">
        <f>U76-U77-U78</f>
        <v>-31.136640548706055</v>
      </c>
      <c r="V79" s="604">
        <f>V76-V77-V78</f>
        <v>-36.935998916625977</v>
      </c>
      <c r="W79" s="638"/>
    </row>
    <row r="80" spans="1:24" x14ac:dyDescent="0.2">
      <c r="B80" s="588" t="s">
        <v>240</v>
      </c>
      <c r="C80" s="604"/>
      <c r="D80" s="604"/>
      <c r="E80" s="604"/>
      <c r="F80" s="604"/>
      <c r="G80" s="604">
        <f>GFSsum!G17</f>
        <v>-10.007683753967285</v>
      </c>
      <c r="H80" s="604">
        <f>GFSsum!H17</f>
        <v>-16.539894104003906</v>
      </c>
      <c r="I80" s="604">
        <f>GFSsum!I17</f>
        <v>-20.501596450805664</v>
      </c>
      <c r="J80" s="604">
        <f>GFSsum!J17</f>
        <v>-20.503000259399414</v>
      </c>
      <c r="K80" s="604">
        <f>GFSsum!K17</f>
        <v>-11.548561096191406</v>
      </c>
      <c r="L80" s="604">
        <f>GFSsum!L17</f>
        <v>-9.1327943801879883</v>
      </c>
      <c r="M80" s="604">
        <f>GFSsum!M17</f>
        <v>-18.301740646362305</v>
      </c>
      <c r="N80" s="604">
        <f>GFSsum!N17</f>
        <v>-17.045270919799805</v>
      </c>
      <c r="O80" s="604">
        <f>GFSsum!O17</f>
        <v>-19.599996566772461</v>
      </c>
      <c r="P80" s="604">
        <f>GFSsum!P17</f>
        <v>-11.407258033752441</v>
      </c>
      <c r="Q80" s="604">
        <f>GFSsum!Q17</f>
        <v>-19.767307281494141</v>
      </c>
      <c r="R80" s="604">
        <f>GFSsum!R17</f>
        <v>-27.909587860107422</v>
      </c>
      <c r="S80" s="604">
        <f>GFSsum!S17</f>
        <v>-27.476367950439453</v>
      </c>
      <c r="T80" s="604">
        <f>GFSsum!T17</f>
        <v>-22.210786819458008</v>
      </c>
      <c r="U80" s="604">
        <f>GFSsum!U17</f>
        <v>-24.440366744995117</v>
      </c>
      <c r="V80" s="604">
        <f>GFSsum!V17</f>
        <v>-12.525351524353027</v>
      </c>
      <c r="W80" s="638"/>
    </row>
    <row r="81" spans="1:23" x14ac:dyDescent="0.2">
      <c r="B81" s="596" t="s">
        <v>1333</v>
      </c>
      <c r="C81" s="604"/>
      <c r="D81" s="604"/>
      <c r="E81" s="604"/>
      <c r="F81" s="604"/>
      <c r="G81" s="604">
        <f>GFSsum!G18</f>
        <v>-18.079599380493164</v>
      </c>
      <c r="H81" s="604">
        <f>GFSsum!H18</f>
        <v>-13.573952674865723</v>
      </c>
      <c r="I81" s="604">
        <f>GFSsum!I18</f>
        <v>-20.233194351196289</v>
      </c>
      <c r="J81" s="604">
        <f>GFSsum!J18</f>
        <v>-24.404012680053711</v>
      </c>
      <c r="K81" s="604">
        <f>GFSsum!K18</f>
        <v>-14.943779945373535</v>
      </c>
      <c r="L81" s="604">
        <f>GFSsum!L18</f>
        <v>-10.740663528442383</v>
      </c>
      <c r="M81" s="604">
        <f>GFSsum!M18</f>
        <v>-20.095430374145508</v>
      </c>
      <c r="N81" s="604">
        <f>GFSsum!N18</f>
        <v>-14.53447151184082</v>
      </c>
      <c r="O81" s="604">
        <f>GFSsum!O18</f>
        <v>-17.438604354858398</v>
      </c>
      <c r="P81" s="604">
        <f>GFSsum!P18</f>
        <v>-9.7332372665405273</v>
      </c>
      <c r="Q81" s="604">
        <f>GFSsum!Q18</f>
        <v>-10.996606826782227</v>
      </c>
      <c r="R81" s="604">
        <f>GFSsum!R18</f>
        <v>-13.479606628417969</v>
      </c>
      <c r="S81" s="604">
        <f>GFSsum!S18</f>
        <v>-16.815061569213867</v>
      </c>
      <c r="T81" s="604">
        <f>GFSsum!T18</f>
        <v>-8.4212617874145508</v>
      </c>
      <c r="U81" s="604">
        <f>GFSsum!U18</f>
        <v>-6.6131510734558105</v>
      </c>
      <c r="V81" s="604">
        <f>GFSsum!V18</f>
        <v>-12.314352035522461</v>
      </c>
      <c r="W81" s="638"/>
    </row>
    <row r="82" spans="1:23" x14ac:dyDescent="0.2">
      <c r="B82" s="596" t="s">
        <v>1334</v>
      </c>
      <c r="C82" s="604"/>
      <c r="D82" s="604"/>
      <c r="E82" s="604"/>
      <c r="F82" s="604"/>
      <c r="G82" s="604">
        <f>GFSsum!G19</f>
        <v>3.2824935913085938</v>
      </c>
      <c r="H82" s="604">
        <f>GFSsum!H19</f>
        <v>2.4799892902374268</v>
      </c>
      <c r="I82" s="604">
        <f>GFSsum!I19</f>
        <v>-2.6912596225738525</v>
      </c>
      <c r="J82" s="604">
        <f>GFSsum!J19</f>
        <v>-3.4000790119171143</v>
      </c>
      <c r="K82" s="604">
        <f>GFSsum!K19</f>
        <v>4.8706440925598145</v>
      </c>
      <c r="L82" s="604">
        <f>GFSsum!L19</f>
        <v>2.9755926132202148</v>
      </c>
      <c r="M82" s="604">
        <f>GFSsum!M19</f>
        <v>-7.0764036178588867</v>
      </c>
      <c r="N82" s="604">
        <f>GFSsum!N19</f>
        <v>3.7958469390869141</v>
      </c>
      <c r="O82" s="604">
        <f>GFSsum!O19</f>
        <v>-10.135415077209473</v>
      </c>
      <c r="P82" s="604">
        <f>GFSsum!P19</f>
        <v>6.1140270233154297</v>
      </c>
      <c r="Q82" s="604">
        <f>GFSsum!Q19</f>
        <v>-9.6649160385131836</v>
      </c>
      <c r="R82" s="604">
        <f>GFSsum!R19</f>
        <v>-9.4053401947021484</v>
      </c>
      <c r="S82" s="604">
        <f>GFSsum!S19</f>
        <v>-27.848194122314453</v>
      </c>
      <c r="T82" s="604">
        <f>GFSsum!T19</f>
        <v>-18.435268402099609</v>
      </c>
      <c r="U82" s="604">
        <f>GFSsum!U19</f>
        <v>-29.269563674926758</v>
      </c>
      <c r="V82" s="604">
        <f>GFSsum!V19</f>
        <v>-2.565000057220459</v>
      </c>
      <c r="W82" s="638"/>
    </row>
    <row r="83" spans="1:23" s="590" customFormat="1" ht="20.100000000000001" customHeight="1" x14ac:dyDescent="0.2">
      <c r="B83" s="655" t="s">
        <v>1335</v>
      </c>
      <c r="C83" s="656"/>
      <c r="D83" s="656"/>
      <c r="E83" s="656"/>
      <c r="F83" s="656"/>
      <c r="G83" s="619">
        <f>GFSsum!G20</f>
        <v>4.7894220352172852</v>
      </c>
      <c r="H83" s="619">
        <f>GFSsum!H20</f>
        <v>-5.445930004119873</v>
      </c>
      <c r="I83" s="619">
        <f>GFSsum!I20</f>
        <v>2.4228589534759521</v>
      </c>
      <c r="J83" s="619">
        <f>GFSsum!J20</f>
        <v>7.3010921478271484</v>
      </c>
      <c r="K83" s="619">
        <f>GFSsum!K20</f>
        <v>-1.4754250049591064</v>
      </c>
      <c r="L83" s="619">
        <f>GFSsum!L20</f>
        <v>-1.3677229881286621</v>
      </c>
      <c r="M83" s="619">
        <f>GFSsum!M20</f>
        <v>8.8700952529907227</v>
      </c>
      <c r="N83" s="619">
        <f>GFSsum!N20</f>
        <v>-6.3066458702087402</v>
      </c>
      <c r="O83" s="619">
        <f>GFSsum!O20</f>
        <v>7.9740228652954102</v>
      </c>
      <c r="P83" s="619">
        <f>GFSsum!P20</f>
        <v>-7.7880477905273438</v>
      </c>
      <c r="Q83" s="619">
        <f>GFSsum!Q20</f>
        <v>0.89421600103378296</v>
      </c>
      <c r="R83" s="619">
        <f>GFSsum!R20</f>
        <v>-5.0246410369873047</v>
      </c>
      <c r="S83" s="619">
        <f>GFSsum!S20</f>
        <v>17.1868896484375</v>
      </c>
      <c r="T83" s="619">
        <f>GFSsum!T20</f>
        <v>4.6457438468933105</v>
      </c>
      <c r="U83" s="619">
        <f>GFSsum!U20</f>
        <v>11.442347526550293</v>
      </c>
      <c r="V83" s="619">
        <f>GFSsum!V20</f>
        <v>2.3540000915527344</v>
      </c>
      <c r="W83" s="638"/>
    </row>
    <row r="84" spans="1:23" s="576" customFormat="1" ht="20.100000000000001" customHeight="1" x14ac:dyDescent="0.2">
      <c r="B84" s="607" t="s">
        <v>247</v>
      </c>
      <c r="C84" s="608"/>
      <c r="D84" s="608"/>
      <c r="E84" s="608"/>
      <c r="F84" s="608"/>
      <c r="G84" s="608">
        <f>GFSsum!G24</f>
        <v>-8.0719156265258789</v>
      </c>
      <c r="H84" s="608">
        <f>GFSsum!H24</f>
        <v>2.9789407253265381</v>
      </c>
      <c r="I84" s="608">
        <f>GFSsum!I24</f>
        <v>0.26840066909790039</v>
      </c>
      <c r="J84" s="608">
        <f>GFSsum!J24</f>
        <v>-4.0739178657531738</v>
      </c>
      <c r="K84" s="608">
        <f>GFSsum!K24</f>
        <v>-3.3952188491821289</v>
      </c>
      <c r="L84" s="608">
        <f>GFSsum!L24</f>
        <v>-1.6078695058822632</v>
      </c>
      <c r="M84" s="608">
        <f>GFSsum!M24</f>
        <v>-1.7936912775039673</v>
      </c>
      <c r="N84" s="608">
        <f>GFSsum!N24</f>
        <v>2.5108015537261963</v>
      </c>
      <c r="O84" s="608">
        <f>GFSsum!O24</f>
        <v>2.16239333152771</v>
      </c>
      <c r="P84" s="608">
        <f>GFSsum!P24</f>
        <v>1.6730190515518188</v>
      </c>
      <c r="Q84" s="608">
        <f>GFSsum!Q24</f>
        <v>8.7707014083862305</v>
      </c>
      <c r="R84" s="608">
        <f>GFSsum!R24</f>
        <v>14.430980682373047</v>
      </c>
      <c r="S84" s="608">
        <f>GFSsum!S24</f>
        <v>10.663305282592773</v>
      </c>
      <c r="T84" s="608">
        <f>GFSsum!T24</f>
        <v>13.790525436401367</v>
      </c>
      <c r="U84" s="608">
        <f>GFSsum!U24</f>
        <v>17.826215744018555</v>
      </c>
      <c r="V84" s="608">
        <f>GFSsum!V24</f>
        <v>0.97000002861022949</v>
      </c>
      <c r="W84" s="638"/>
    </row>
    <row r="85" spans="1:23" x14ac:dyDescent="0.2">
      <c r="B85" s="609" t="s">
        <v>254</v>
      </c>
      <c r="C85" s="584"/>
      <c r="D85" s="584"/>
      <c r="E85" s="584"/>
      <c r="F85" s="584"/>
      <c r="G85" s="584"/>
      <c r="H85" s="584"/>
      <c r="I85" s="584"/>
      <c r="J85" s="584"/>
      <c r="K85" s="584"/>
      <c r="L85" s="584"/>
      <c r="M85" s="584"/>
      <c r="N85" s="584"/>
      <c r="O85" s="584"/>
      <c r="P85" s="584"/>
      <c r="Q85" s="584"/>
      <c r="R85" s="584"/>
      <c r="S85" s="584"/>
      <c r="T85" s="584"/>
      <c r="U85" s="584"/>
      <c r="V85" s="584"/>
      <c r="W85" s="638"/>
    </row>
    <row r="86" spans="1:23" s="591" customFormat="1" x14ac:dyDescent="0.2">
      <c r="B86" s="610" t="s">
        <v>227</v>
      </c>
      <c r="C86" s="604"/>
      <c r="D86" s="604"/>
      <c r="E86" s="604"/>
      <c r="F86" s="604"/>
      <c r="G86" s="654">
        <f t="shared" ref="G86:S86" si="48">G72/G$4</f>
        <v>0.44036451780605385</v>
      </c>
      <c r="H86" s="654">
        <f t="shared" si="48"/>
        <v>0.40629754279106572</v>
      </c>
      <c r="I86" s="654">
        <f t="shared" si="48"/>
        <v>0.45294885648540462</v>
      </c>
      <c r="J86" s="654">
        <f t="shared" si="48"/>
        <v>0.46303598453420763</v>
      </c>
      <c r="K86" s="654">
        <f t="shared" si="48"/>
        <v>0.42787090865101068</v>
      </c>
      <c r="L86" s="654">
        <f t="shared" si="48"/>
        <v>0.40686274629466118</v>
      </c>
      <c r="M86" s="654">
        <f t="shared" si="48"/>
        <v>0.46094090427687345</v>
      </c>
      <c r="N86" s="654">
        <f t="shared" si="48"/>
        <v>0.44302022880852371</v>
      </c>
      <c r="O86" s="654">
        <f t="shared" si="48"/>
        <v>0.44743999133889317</v>
      </c>
      <c r="P86" s="654">
        <f t="shared" si="48"/>
        <v>0.41614840160575389</v>
      </c>
      <c r="Q86" s="654">
        <f t="shared" si="48"/>
        <v>0.4411238349513858</v>
      </c>
      <c r="R86" s="654">
        <f t="shared" si="48"/>
        <v>0.40955812696313115</v>
      </c>
      <c r="S86" s="654">
        <f t="shared" si="48"/>
        <v>0.4226219897332662</v>
      </c>
      <c r="T86" s="654">
        <f t="shared" ref="T86:U92" si="49">T72/T$4</f>
        <v>0.40181478240445534</v>
      </c>
      <c r="U86" s="654">
        <f t="shared" si="49"/>
        <v>0.45191481586716403</v>
      </c>
      <c r="V86" s="654">
        <f t="shared" ref="V86" si="50">V72/V$4</f>
        <v>0.45414483887673718</v>
      </c>
      <c r="W86" s="638"/>
    </row>
    <row r="87" spans="1:23" x14ac:dyDescent="0.2">
      <c r="B87" s="611" t="s">
        <v>255</v>
      </c>
      <c r="C87" s="604"/>
      <c r="D87" s="604"/>
      <c r="E87" s="604"/>
      <c r="F87" s="604"/>
      <c r="G87" s="654">
        <f t="shared" ref="G87:S87" si="51">G73/G$4</f>
        <v>0.16921156145537392</v>
      </c>
      <c r="H87" s="654">
        <f t="shared" si="51"/>
        <v>0.16754281870660134</v>
      </c>
      <c r="I87" s="654">
        <f t="shared" si="51"/>
        <v>0.16288652528733408</v>
      </c>
      <c r="J87" s="654">
        <f t="shared" si="51"/>
        <v>0.1549924468512027</v>
      </c>
      <c r="K87" s="654">
        <f t="shared" si="51"/>
        <v>0.16594621468262225</v>
      </c>
      <c r="L87" s="654">
        <f t="shared" si="51"/>
        <v>0.15624366074543164</v>
      </c>
      <c r="M87" s="654">
        <f t="shared" si="51"/>
        <v>0.16797296527691954</v>
      </c>
      <c r="N87" s="654">
        <f t="shared" si="51"/>
        <v>0.17624861252790056</v>
      </c>
      <c r="O87" s="654">
        <f t="shared" si="51"/>
        <v>0.18355418461275635</v>
      </c>
      <c r="P87" s="654">
        <f t="shared" si="51"/>
        <v>0.18741757461819594</v>
      </c>
      <c r="Q87" s="654">
        <f t="shared" si="51"/>
        <v>0.19456290547467486</v>
      </c>
      <c r="R87" s="654">
        <f t="shared" si="51"/>
        <v>0.20164814606860168</v>
      </c>
      <c r="S87" s="654">
        <f t="shared" si="51"/>
        <v>0.20034182713027798</v>
      </c>
      <c r="T87" s="654">
        <f t="shared" si="49"/>
        <v>0.19894160848268388</v>
      </c>
      <c r="U87" s="654">
        <f t="shared" si="49"/>
        <v>0.21560246262045374</v>
      </c>
      <c r="V87" s="654">
        <f t="shared" ref="V87" si="52">V73/V$4</f>
        <v>0.20869377664339861</v>
      </c>
      <c r="W87" s="638"/>
    </row>
    <row r="88" spans="1:23" x14ac:dyDescent="0.2">
      <c r="B88" s="611" t="s">
        <v>569</v>
      </c>
      <c r="C88" s="604"/>
      <c r="D88" s="604"/>
      <c r="E88" s="604"/>
      <c r="F88" s="604"/>
      <c r="G88" s="654">
        <f t="shared" ref="G88:S88" si="53">G74/G$4</f>
        <v>0.24852740862345002</v>
      </c>
      <c r="H88" s="654">
        <f t="shared" si="53"/>
        <v>0.21411340238315546</v>
      </c>
      <c r="I88" s="654">
        <f t="shared" si="53"/>
        <v>0.26250789976373679</v>
      </c>
      <c r="J88" s="654">
        <f t="shared" si="53"/>
        <v>0.2816030673202628</v>
      </c>
      <c r="K88" s="654">
        <f t="shared" si="53"/>
        <v>0.23327959490673761</v>
      </c>
      <c r="L88" s="654">
        <f t="shared" si="53"/>
        <v>0.22287978914027157</v>
      </c>
      <c r="M88" s="654">
        <f t="shared" si="53"/>
        <v>0.26691826362769344</v>
      </c>
      <c r="N88" s="654">
        <f t="shared" si="53"/>
        <v>0.23335692152138543</v>
      </c>
      <c r="O88" s="654">
        <f t="shared" si="53"/>
        <v>0.22679985752565482</v>
      </c>
      <c r="P88" s="654">
        <f t="shared" si="53"/>
        <v>0.18961483146560548</v>
      </c>
      <c r="Q88" s="654">
        <f t="shared" si="53"/>
        <v>0.1949693153958818</v>
      </c>
      <c r="R88" s="654">
        <f t="shared" si="53"/>
        <v>0.15578482918133743</v>
      </c>
      <c r="S88" s="654">
        <f t="shared" si="53"/>
        <v>0.16691662263283918</v>
      </c>
      <c r="T88" s="654">
        <f t="shared" si="49"/>
        <v>0.13042406219593808</v>
      </c>
      <c r="U88" s="654">
        <f t="shared" si="49"/>
        <v>0.17611370083326106</v>
      </c>
      <c r="V88" s="654">
        <f t="shared" ref="V88" si="54">V74/V$4</f>
        <v>0.17023722987576895</v>
      </c>
      <c r="W88" s="638"/>
    </row>
    <row r="89" spans="1:23" x14ac:dyDescent="0.2">
      <c r="B89" s="611" t="s">
        <v>256</v>
      </c>
      <c r="C89" s="604"/>
      <c r="D89" s="604"/>
      <c r="E89" s="604"/>
      <c r="F89" s="604"/>
      <c r="G89" s="654">
        <f t="shared" ref="G89:S89" si="55">G75/G$4</f>
        <v>2.2625579480537138E-2</v>
      </c>
      <c r="H89" s="654">
        <f t="shared" si="55"/>
        <v>2.464131919760728E-2</v>
      </c>
      <c r="I89" s="654">
        <f t="shared" si="55"/>
        <v>2.7554423998562179E-2</v>
      </c>
      <c r="J89" s="654">
        <f t="shared" si="55"/>
        <v>2.6440463170545735E-2</v>
      </c>
      <c r="K89" s="654">
        <f t="shared" si="55"/>
        <v>2.8645077418271523E-2</v>
      </c>
      <c r="L89" s="654">
        <f t="shared" si="55"/>
        <v>2.7739283694849348E-2</v>
      </c>
      <c r="M89" s="654">
        <f t="shared" si="55"/>
        <v>2.6049695887676621E-2</v>
      </c>
      <c r="N89" s="654">
        <f t="shared" si="55"/>
        <v>3.3414711710342007E-2</v>
      </c>
      <c r="O89" s="654">
        <f t="shared" si="55"/>
        <v>3.7085960425581044E-2</v>
      </c>
      <c r="P89" s="654">
        <f t="shared" si="55"/>
        <v>3.9115991208971385E-2</v>
      </c>
      <c r="Q89" s="654">
        <f t="shared" si="55"/>
        <v>5.1591618027016291E-2</v>
      </c>
      <c r="R89" s="654">
        <f t="shared" si="55"/>
        <v>5.2125141511928458E-2</v>
      </c>
      <c r="S89" s="654">
        <f t="shared" si="55"/>
        <v>5.5363546434304578E-2</v>
      </c>
      <c r="T89" s="654">
        <f t="shared" si="49"/>
        <v>7.2449118392396233E-2</v>
      </c>
      <c r="U89" s="654">
        <f t="shared" si="49"/>
        <v>6.0198645612073234E-2</v>
      </c>
      <c r="V89" s="654">
        <f t="shared" ref="V89" si="56">V75/V$4</f>
        <v>7.521382525000983E-2</v>
      </c>
      <c r="W89" s="638"/>
    </row>
    <row r="90" spans="1:23" s="591" customFormat="1" x14ac:dyDescent="0.2">
      <c r="B90" s="610" t="s">
        <v>232</v>
      </c>
      <c r="C90" s="604"/>
      <c r="D90" s="604"/>
      <c r="E90" s="604"/>
      <c r="F90" s="604"/>
      <c r="G90" s="654">
        <f t="shared" ref="G90:S90" si="57">G76/G$4</f>
        <v>-0.37978029297841309</v>
      </c>
      <c r="H90" s="654">
        <f t="shared" si="57"/>
        <v>-0.31938420315668309</v>
      </c>
      <c r="I90" s="654">
        <f t="shared" si="57"/>
        <v>-0.34638195579749065</v>
      </c>
      <c r="J90" s="654">
        <f t="shared" si="57"/>
        <v>-0.36082217660643556</v>
      </c>
      <c r="K90" s="654">
        <f t="shared" si="57"/>
        <v>-0.36962836336190286</v>
      </c>
      <c r="L90" s="654">
        <f t="shared" si="57"/>
        <v>-0.35816042755858923</v>
      </c>
      <c r="M90" s="654">
        <f t="shared" si="57"/>
        <v>-0.36251429719354028</v>
      </c>
      <c r="N90" s="654">
        <f t="shared" si="57"/>
        <v>-0.35645692551990876</v>
      </c>
      <c r="O90" s="654">
        <f t="shared" si="57"/>
        <v>-0.35515559639615768</v>
      </c>
      <c r="P90" s="654">
        <f t="shared" si="57"/>
        <v>-0.36456373299072392</v>
      </c>
      <c r="Q90" s="654">
        <f t="shared" si="57"/>
        <v>-0.35932916207672488</v>
      </c>
      <c r="R90" s="654">
        <f t="shared" si="57"/>
        <v>-0.31004012170569917</v>
      </c>
      <c r="S90" s="654">
        <f t="shared" si="57"/>
        <v>-0.32949564176291279</v>
      </c>
      <c r="T90" s="654">
        <f t="shared" si="49"/>
        <v>-0.32418017810069305</v>
      </c>
      <c r="U90" s="654">
        <f t="shared" si="49"/>
        <v>-0.36476696255010027</v>
      </c>
      <c r="V90" s="654">
        <f t="shared" ref="V90" si="58">V76/V$4</f>
        <v>-0.40464190749164092</v>
      </c>
      <c r="W90" s="638"/>
    </row>
    <row r="91" spans="1:23" x14ac:dyDescent="0.2">
      <c r="B91" s="632" t="s">
        <v>62</v>
      </c>
      <c r="C91" s="604"/>
      <c r="D91" s="604"/>
      <c r="E91" s="604"/>
      <c r="F91" s="604"/>
      <c r="G91" s="654">
        <f t="shared" ref="G91:S91" si="59">G77/G$4</f>
        <v>-0.19057992069571103</v>
      </c>
      <c r="H91" s="654">
        <f t="shared" si="59"/>
        <v>-0.16605459840264636</v>
      </c>
      <c r="I91" s="654">
        <f t="shared" si="59"/>
        <v>-0.16974147388652194</v>
      </c>
      <c r="J91" s="654">
        <f t="shared" si="59"/>
        <v>-0.16986623511953738</v>
      </c>
      <c r="K91" s="654">
        <f t="shared" si="59"/>
        <v>-0.17560322118125371</v>
      </c>
      <c r="L91" s="654">
        <f t="shared" si="59"/>
        <v>-0.18247091398451865</v>
      </c>
      <c r="M91" s="654">
        <f t="shared" si="59"/>
        <v>-0.17955229699626407</v>
      </c>
      <c r="N91" s="654">
        <f t="shared" si="59"/>
        <v>-0.17438457224014325</v>
      </c>
      <c r="O91" s="654">
        <f t="shared" si="59"/>
        <v>-0.16371251993308189</v>
      </c>
      <c r="P91" s="654">
        <f t="shared" si="59"/>
        <v>-0.1624463974082917</v>
      </c>
      <c r="Q91" s="654">
        <f t="shared" si="59"/>
        <v>-0.14957641942930811</v>
      </c>
      <c r="R91" s="654">
        <f t="shared" si="59"/>
        <v>-0.13400540345970277</v>
      </c>
      <c r="S91" s="654">
        <f t="shared" si="59"/>
        <v>-0.1388412308248583</v>
      </c>
      <c r="T91" s="654">
        <f t="shared" si="49"/>
        <v>-0.14979572051464585</v>
      </c>
      <c r="U91" s="654">
        <f t="shared" si="49"/>
        <v>-0.15894812965969071</v>
      </c>
      <c r="V91" s="654">
        <f t="shared" ref="V91" si="60">V77/V$4</f>
        <v>-0.16450974497620616</v>
      </c>
      <c r="W91" s="638"/>
    </row>
    <row r="92" spans="1:23" x14ac:dyDescent="0.2">
      <c r="B92" s="605" t="s">
        <v>258</v>
      </c>
      <c r="C92" s="604"/>
      <c r="D92" s="604"/>
      <c r="E92" s="604"/>
      <c r="F92" s="604"/>
      <c r="G92" s="654">
        <f t="shared" ref="G92:S92" si="61">G78/G$4</f>
        <v>-9.7667826967153176E-2</v>
      </c>
      <c r="H92" s="654">
        <f t="shared" si="61"/>
        <v>-7.6750504085280002E-2</v>
      </c>
      <c r="I92" s="654">
        <f t="shared" si="61"/>
        <v>-9.8422837154143419E-2</v>
      </c>
      <c r="J92" s="654">
        <f t="shared" si="61"/>
        <v>-9.177935975412585E-2</v>
      </c>
      <c r="K92" s="654">
        <f t="shared" si="61"/>
        <v>-0.10284937685536666</v>
      </c>
      <c r="L92" s="654">
        <f t="shared" si="61"/>
        <v>-0.10154403593572625</v>
      </c>
      <c r="M92" s="654">
        <f t="shared" si="61"/>
        <v>-0.10241826083759685</v>
      </c>
      <c r="N92" s="654">
        <f t="shared" si="61"/>
        <v>-0.10237346262202082</v>
      </c>
      <c r="O92" s="654">
        <f t="shared" si="61"/>
        <v>-0.10329099070317541</v>
      </c>
      <c r="P92" s="654">
        <f t="shared" si="61"/>
        <v>-0.10209008271745688</v>
      </c>
      <c r="Q92" s="654">
        <f t="shared" si="61"/>
        <v>-0.1019448199285355</v>
      </c>
      <c r="R92" s="654">
        <f t="shared" si="61"/>
        <v>-8.7166077278461748E-2</v>
      </c>
      <c r="S92" s="654">
        <f t="shared" si="61"/>
        <v>-8.7658758367073639E-2</v>
      </c>
      <c r="T92" s="654">
        <f t="shared" si="49"/>
        <v>-8.7716800623691624E-2</v>
      </c>
      <c r="U92" s="654">
        <f t="shared" si="49"/>
        <v>-9.4789314864205901E-2</v>
      </c>
      <c r="V92" s="654">
        <f t="shared" ref="V92" si="62">V78/V$4</f>
        <v>-0.10249354946304376</v>
      </c>
      <c r="W92" s="638"/>
    </row>
    <row r="93" spans="1:23" s="614" customFormat="1" ht="20.100000000000001" customHeight="1" x14ac:dyDescent="0.2">
      <c r="B93" s="667" t="s">
        <v>259</v>
      </c>
      <c r="C93" s="619"/>
      <c r="D93" s="619"/>
      <c r="E93" s="619"/>
      <c r="F93" s="619"/>
      <c r="G93" s="668">
        <f t="shared" ref="G93:S93" si="63">G81/G$4</f>
        <v>-0.10944980501852823</v>
      </c>
      <c r="H93" s="668">
        <f t="shared" si="63"/>
        <v>-7.1271979195801402E-2</v>
      </c>
      <c r="I93" s="668">
        <f t="shared" si="63"/>
        <v>-0.10517176156482581</v>
      </c>
      <c r="J93" s="668">
        <f t="shared" si="63"/>
        <v>-0.12269629153474261</v>
      </c>
      <c r="K93" s="668">
        <f t="shared" si="63"/>
        <v>-7.5365560523892136E-2</v>
      </c>
      <c r="L93" s="668">
        <f t="shared" si="63"/>
        <v>-5.7276561034190418E-2</v>
      </c>
      <c r="M93" s="668">
        <f t="shared" si="63"/>
        <v>-0.10807308912438399</v>
      </c>
      <c r="N93" s="668">
        <f t="shared" si="63"/>
        <v>-7.3812363015704902E-2</v>
      </c>
      <c r="O93" s="668">
        <f t="shared" si="63"/>
        <v>-8.2103526448380815E-2</v>
      </c>
      <c r="P93" s="668">
        <f t="shared" si="63"/>
        <v>-4.4018453313911805E-2</v>
      </c>
      <c r="Q93" s="668">
        <f t="shared" si="63"/>
        <v>-4.5502607861448802E-2</v>
      </c>
      <c r="R93" s="668">
        <f t="shared" si="63"/>
        <v>-4.8062886138229247E-2</v>
      </c>
      <c r="S93" s="668">
        <f t="shared" si="63"/>
        <v>-5.6987575013939307E-2</v>
      </c>
      <c r="T93" s="668">
        <f>T81/T$4</f>
        <v>-2.9433984948074407E-2</v>
      </c>
      <c r="U93" s="668">
        <f>U81/U$4</f>
        <v>-2.3581701923548835E-2</v>
      </c>
      <c r="V93" s="668">
        <f>V81/V$4</f>
        <v>-4.5888303674528806E-2</v>
      </c>
      <c r="W93" s="638"/>
    </row>
    <row r="94" spans="1:23" s="614" customFormat="1" ht="20.100000000000001" customHeight="1" x14ac:dyDescent="0.2">
      <c r="B94" s="613" t="s">
        <v>247</v>
      </c>
      <c r="C94" s="608"/>
      <c r="D94" s="608"/>
      <c r="E94" s="608"/>
      <c r="F94" s="608"/>
      <c r="G94" s="671">
        <f t="shared" ref="G94:S94" si="64">G84/G$4</f>
        <v>-4.8865551324244541E-2</v>
      </c>
      <c r="H94" s="671">
        <f t="shared" si="64"/>
        <v>1.5641354179327053E-2</v>
      </c>
      <c r="I94" s="671">
        <f t="shared" si="64"/>
        <v>1.395141601678684E-3</v>
      </c>
      <c r="J94" s="671">
        <f t="shared" si="64"/>
        <v>-2.0482476414774083E-2</v>
      </c>
      <c r="K94" s="671">
        <f t="shared" si="64"/>
        <v>-1.7123015234784301E-2</v>
      </c>
      <c r="L94" s="671">
        <f t="shared" si="64"/>
        <v>-8.5742594621651316E-3</v>
      </c>
      <c r="M94" s="671">
        <f t="shared" si="64"/>
        <v>-9.6464596023144011E-3</v>
      </c>
      <c r="N94" s="671">
        <f t="shared" si="64"/>
        <v>1.2750941483703229E-2</v>
      </c>
      <c r="O94" s="671">
        <f t="shared" si="64"/>
        <v>1.0180867371844751E-2</v>
      </c>
      <c r="P94" s="671">
        <f t="shared" si="64"/>
        <v>7.5662093707691809E-3</v>
      </c>
      <c r="Q94" s="671">
        <f t="shared" si="64"/>
        <v>3.629208474414785E-2</v>
      </c>
      <c r="R94" s="671">
        <f t="shared" si="64"/>
        <v>5.1455105517517988E-2</v>
      </c>
      <c r="S94" s="671">
        <f t="shared" si="64"/>
        <v>3.6138785884725182E-2</v>
      </c>
      <c r="T94" s="671">
        <f>T84/T$4</f>
        <v>4.8200629355532168E-2</v>
      </c>
      <c r="U94" s="671">
        <f>U84/U$4</f>
        <v>6.3566142891794894E-2</v>
      </c>
      <c r="V94" s="671">
        <f>V84/V$4</f>
        <v>3.6146161607827822E-3</v>
      </c>
      <c r="W94" s="638"/>
    </row>
    <row r="95" spans="1:23" ht="21" customHeight="1" x14ac:dyDescent="0.25">
      <c r="A95" s="620" t="s">
        <v>2474</v>
      </c>
      <c r="B95" s="621"/>
      <c r="C95" s="622"/>
      <c r="D95" s="622"/>
      <c r="E95" s="622"/>
      <c r="F95" s="622"/>
      <c r="G95" s="622"/>
      <c r="H95" s="622"/>
      <c r="I95" s="622"/>
      <c r="J95" s="622"/>
      <c r="K95" s="622"/>
      <c r="L95" s="622"/>
      <c r="M95" s="622"/>
      <c r="N95" s="622"/>
      <c r="O95" s="622"/>
      <c r="P95" s="622"/>
      <c r="Q95" s="622"/>
      <c r="R95" s="622"/>
      <c r="S95" s="622"/>
      <c r="T95" s="622"/>
      <c r="U95" s="622"/>
      <c r="V95" s="622"/>
      <c r="W95" s="638"/>
    </row>
    <row r="96" spans="1:23" ht="18.75" customHeight="1" x14ac:dyDescent="0.2">
      <c r="B96" s="610" t="s">
        <v>1762</v>
      </c>
      <c r="C96" s="604"/>
      <c r="D96" s="604"/>
      <c r="E96" s="604"/>
      <c r="F96" s="604"/>
      <c r="G96" s="604"/>
      <c r="H96" s="604"/>
      <c r="I96" s="604"/>
      <c r="J96" s="604"/>
      <c r="K96" s="604"/>
      <c r="L96" s="630"/>
      <c r="M96" s="630">
        <f>MB!D3</f>
        <v>75.372001647949219</v>
      </c>
      <c r="N96" s="630">
        <f>MB!E3</f>
        <v>84.727996826171875</v>
      </c>
      <c r="O96" s="630">
        <f>MB!F3</f>
        <v>108.11699676513672</v>
      </c>
      <c r="P96" s="630">
        <f>MB!G3</f>
        <v>110.17800140380859</v>
      </c>
      <c r="Q96" s="630">
        <f>MB!H3</f>
        <v>143.927001953125</v>
      </c>
      <c r="R96" s="630">
        <f>MB!I3</f>
        <v>200.34199523925781</v>
      </c>
      <c r="S96" s="630">
        <f>MB!J3</f>
        <v>249.11799621582031</v>
      </c>
      <c r="T96" s="630">
        <f>MB!K3</f>
        <v>253.33999633789063</v>
      </c>
      <c r="U96" s="630">
        <f>MB!L3</f>
        <v>254.24099731445313</v>
      </c>
      <c r="V96" s="630">
        <f>MB!M3</f>
        <v>238.47700500488281</v>
      </c>
      <c r="W96" s="638"/>
    </row>
    <row r="97" spans="1:23" x14ac:dyDescent="0.2">
      <c r="B97" s="811" t="s">
        <v>1775</v>
      </c>
      <c r="C97" s="604"/>
      <c r="D97" s="604"/>
      <c r="E97" s="604"/>
      <c r="F97" s="604"/>
      <c r="G97" s="604"/>
      <c r="H97" s="604"/>
      <c r="I97" s="604"/>
      <c r="J97" s="604"/>
      <c r="K97" s="604"/>
      <c r="L97" s="630"/>
      <c r="M97" s="630">
        <f>MB!D12</f>
        <v>17.968000411987305</v>
      </c>
      <c r="N97" s="630">
        <f>MB!E12</f>
        <v>19.694000244140625</v>
      </c>
      <c r="O97" s="630">
        <f>MB!F12</f>
        <v>13.817999839782715</v>
      </c>
      <c r="P97" s="630">
        <f>MB!G12</f>
        <v>20.995000839233398</v>
      </c>
      <c r="Q97" s="630">
        <f>MB!H12</f>
        <v>16.857000350952148</v>
      </c>
      <c r="R97" s="630">
        <f>MB!I12</f>
        <v>8.7440004348754883</v>
      </c>
      <c r="S97" s="630">
        <f>MB!J12</f>
        <v>-3.8440001010894775</v>
      </c>
      <c r="T97" s="630">
        <f>MB!K12</f>
        <v>-6.9270000457763672</v>
      </c>
      <c r="U97" s="630">
        <f>MB!L12</f>
        <v>-6.4060001373291016</v>
      </c>
      <c r="V97" s="630">
        <f>MB!M12</f>
        <v>2.6749999523162842</v>
      </c>
      <c r="W97" s="638"/>
    </row>
    <row r="98" spans="1:23" x14ac:dyDescent="0.2">
      <c r="B98" s="611" t="s">
        <v>1776</v>
      </c>
      <c r="C98" s="604"/>
      <c r="D98" s="604"/>
      <c r="E98" s="604"/>
      <c r="F98" s="604"/>
      <c r="G98" s="604"/>
      <c r="H98" s="604"/>
      <c r="I98" s="604"/>
      <c r="J98" s="604"/>
      <c r="K98" s="604"/>
      <c r="L98" s="630"/>
      <c r="M98" s="630">
        <f>MB!D13</f>
        <v>-8.9399995803833008</v>
      </c>
      <c r="N98" s="630">
        <f>MB!E13</f>
        <v>-8.2370004653930664</v>
      </c>
      <c r="O98" s="630">
        <f>MB!F13</f>
        <v>-13.321999549865723</v>
      </c>
      <c r="P98" s="630">
        <f>MB!G13</f>
        <v>-9.0839996337890625</v>
      </c>
      <c r="Q98" s="630">
        <f>MB!H13</f>
        <v>-15.192999839782715</v>
      </c>
      <c r="R98" s="630">
        <f>MB!I13</f>
        <v>-22.268999099731445</v>
      </c>
      <c r="S98" s="630">
        <f>MB!J13</f>
        <v>-35.63800048828125</v>
      </c>
      <c r="T98" s="630">
        <f>MB!K13</f>
        <v>-43.213001251220703</v>
      </c>
      <c r="U98" s="630">
        <f>MB!L13</f>
        <v>-42.928001403808594</v>
      </c>
      <c r="V98" s="630">
        <f>MB!M13</f>
        <v>-30.978000640869141</v>
      </c>
      <c r="W98" s="638"/>
    </row>
    <row r="99" spans="1:23" s="593" customFormat="1" x14ac:dyDescent="0.2">
      <c r="B99" s="611" t="s">
        <v>1786</v>
      </c>
      <c r="C99" s="604"/>
      <c r="D99" s="604"/>
      <c r="E99" s="604"/>
      <c r="F99" s="604"/>
      <c r="G99" s="604"/>
      <c r="H99" s="604"/>
      <c r="I99" s="604"/>
      <c r="J99" s="604"/>
      <c r="K99" s="604"/>
      <c r="L99" s="630"/>
      <c r="M99" s="630">
        <f>MB!D20</f>
        <v>26.908000946044922</v>
      </c>
      <c r="N99" s="630">
        <f>MB!E20</f>
        <v>27.930999755859375</v>
      </c>
      <c r="O99" s="630">
        <f>MB!F20</f>
        <v>27.139999389648438</v>
      </c>
      <c r="P99" s="630">
        <f>MB!G20</f>
        <v>30.079000473022461</v>
      </c>
      <c r="Q99" s="630">
        <f>MB!H20</f>
        <v>32.049999237060547</v>
      </c>
      <c r="R99" s="630">
        <f>MB!I20</f>
        <v>31.01300048828125</v>
      </c>
      <c r="S99" s="630">
        <f>MB!J20</f>
        <v>31.794000625610352</v>
      </c>
      <c r="T99" s="630">
        <f>MB!K20</f>
        <v>36.285999298095703</v>
      </c>
      <c r="U99" s="630">
        <f>MB!L20</f>
        <v>36.521999359130859</v>
      </c>
      <c r="V99" s="630">
        <f>MB!M20</f>
        <v>33.652999877929688</v>
      </c>
      <c r="W99" s="638"/>
    </row>
    <row r="100" spans="1:23" s="593" customFormat="1" x14ac:dyDescent="0.2">
      <c r="B100" s="750" t="s">
        <v>1793</v>
      </c>
      <c r="C100" s="604"/>
      <c r="D100" s="604"/>
      <c r="E100" s="604"/>
      <c r="F100" s="604"/>
      <c r="G100" s="604"/>
      <c r="H100" s="604"/>
      <c r="I100" s="604"/>
      <c r="J100" s="604"/>
      <c r="K100" s="604"/>
      <c r="L100" s="630"/>
      <c r="M100" s="630">
        <f>MB!D24</f>
        <v>3.9890000820159912</v>
      </c>
      <c r="N100" s="630">
        <f>MB!E24</f>
        <v>7.8350000381469727</v>
      </c>
      <c r="O100" s="630">
        <f>MB!F24</f>
        <v>2.8870000839233398</v>
      </c>
      <c r="P100" s="630">
        <f>MB!G24</f>
        <v>2.6909999847412109</v>
      </c>
      <c r="Q100" s="630">
        <f>MB!H24</f>
        <v>2.8199999332427979</v>
      </c>
      <c r="R100" s="630">
        <f>MB!I24</f>
        <v>1.1809999942779541</v>
      </c>
      <c r="S100" s="630">
        <f>MB!J24</f>
        <v>1.1759999990463257</v>
      </c>
      <c r="T100" s="630">
        <f>MB!K24</f>
        <v>6.4600000381469727</v>
      </c>
      <c r="U100" s="630">
        <f>MB!L24</f>
        <v>8.4329996109008789</v>
      </c>
      <c r="V100" s="630">
        <f>MB!M24</f>
        <v>5.4109997749328613</v>
      </c>
      <c r="W100" s="638"/>
    </row>
    <row r="101" spans="1:23" x14ac:dyDescent="0.2">
      <c r="B101" s="751" t="s">
        <v>515</v>
      </c>
      <c r="C101" s="604"/>
      <c r="D101" s="604"/>
      <c r="E101" s="604"/>
      <c r="F101" s="604"/>
      <c r="G101" s="604"/>
      <c r="H101" s="604"/>
      <c r="I101" s="604"/>
      <c r="J101" s="604"/>
      <c r="K101" s="604"/>
      <c r="L101" s="604"/>
      <c r="M101" s="604">
        <f>MB!D25</f>
        <v>22.919000625610352</v>
      </c>
      <c r="N101" s="604">
        <f>MB!E25</f>
        <v>20.030000686645508</v>
      </c>
      <c r="O101" s="604">
        <f>MB!F25</f>
        <v>24.186000823974609</v>
      </c>
      <c r="P101" s="604">
        <f>MB!G25</f>
        <v>27.381000518798828</v>
      </c>
      <c r="Q101" s="604">
        <f>MB!H25</f>
        <v>29.229999542236328</v>
      </c>
      <c r="R101" s="604">
        <f>MB!I25</f>
        <v>29.832000732421875</v>
      </c>
      <c r="S101" s="604">
        <f>MB!J25</f>
        <v>30.618000030517578</v>
      </c>
      <c r="T101" s="604">
        <f>MB!K25</f>
        <v>29.826000213623047</v>
      </c>
      <c r="U101" s="604">
        <f>MB!L25</f>
        <v>28.089000701904297</v>
      </c>
      <c r="V101" s="604">
        <f>MB!M25</f>
        <v>28.242000579833984</v>
      </c>
      <c r="W101" s="638"/>
    </row>
    <row r="102" spans="1:23" ht="12.75" customHeight="1" x14ac:dyDescent="0.2">
      <c r="B102" s="153" t="s">
        <v>1797</v>
      </c>
      <c r="C102" s="604"/>
      <c r="D102" s="604"/>
      <c r="E102" s="604"/>
      <c r="F102" s="604"/>
      <c r="G102" s="604"/>
      <c r="H102" s="604"/>
      <c r="I102" s="604"/>
      <c r="J102" s="604"/>
      <c r="K102" s="604"/>
      <c r="L102" s="630"/>
      <c r="M102" s="630">
        <f>MB!D27</f>
        <v>84.784652709960938</v>
      </c>
      <c r="N102" s="630">
        <f>MB!E27</f>
        <v>94.950782775878906</v>
      </c>
      <c r="O102" s="630">
        <f>MB!F27</f>
        <v>115.52961730957031</v>
      </c>
      <c r="P102" s="630">
        <f>MB!G27</f>
        <v>124.84999847412109</v>
      </c>
      <c r="Q102" s="630">
        <f>MB!H27</f>
        <v>153.84599304199219</v>
      </c>
      <c r="R102" s="630">
        <f>MB!I27</f>
        <v>201.41299438476563</v>
      </c>
      <c r="S102" s="630">
        <f>MB!J27</f>
        <v>236.427001953125</v>
      </c>
      <c r="T102" s="630">
        <f>MB!K27</f>
        <v>237.12399291992188</v>
      </c>
      <c r="U102" s="630">
        <f>MB!L27</f>
        <v>237.85299682617188</v>
      </c>
      <c r="V102" s="630">
        <f>MB!M27</f>
        <v>230.32400512695313</v>
      </c>
      <c r="W102" s="638"/>
    </row>
    <row r="103" spans="1:23" ht="12.75" customHeight="1" x14ac:dyDescent="0.2">
      <c r="B103" s="636" t="s">
        <v>551</v>
      </c>
      <c r="C103" s="604"/>
      <c r="D103" s="604"/>
      <c r="E103" s="604"/>
      <c r="F103" s="604"/>
      <c r="G103" s="604"/>
      <c r="H103" s="604"/>
      <c r="I103" s="604"/>
      <c r="J103" s="604"/>
      <c r="K103" s="604"/>
      <c r="L103" s="630"/>
      <c r="M103" s="630">
        <f>MB!D28</f>
        <v>31.135000228881836</v>
      </c>
      <c r="N103" s="630">
        <f>MB!E28</f>
        <v>37.143001556396484</v>
      </c>
      <c r="O103" s="630">
        <f>MB!F28</f>
        <v>54.731998443603516</v>
      </c>
      <c r="P103" s="630">
        <f>MB!G28</f>
        <v>62.958999633789063</v>
      </c>
      <c r="Q103" s="630">
        <f>MB!H28</f>
        <v>69.616996765136719</v>
      </c>
      <c r="R103" s="630">
        <f>MB!I28</f>
        <v>88.884002685546875</v>
      </c>
      <c r="S103" s="630">
        <f>MB!J28</f>
        <v>106.08100128173828</v>
      </c>
      <c r="T103" s="630">
        <f>MB!K28</f>
        <v>96.771003723144531</v>
      </c>
      <c r="U103" s="630">
        <f>MB!L28</f>
        <v>90.983001708984375</v>
      </c>
      <c r="V103" s="630">
        <f>MB!M28</f>
        <v>99.404998779296875</v>
      </c>
      <c r="W103" s="638"/>
    </row>
    <row r="104" spans="1:23" ht="12.75" customHeight="1" x14ac:dyDescent="0.2">
      <c r="B104" s="636" t="s">
        <v>1810</v>
      </c>
      <c r="C104" s="604"/>
      <c r="D104" s="604"/>
      <c r="E104" s="604"/>
      <c r="F104" s="604"/>
      <c r="G104" s="604"/>
      <c r="H104" s="604"/>
      <c r="I104" s="604"/>
      <c r="J104" s="604"/>
      <c r="K104" s="604"/>
      <c r="L104" s="604"/>
      <c r="M104" s="604">
        <f>MB!D37</f>
        <v>53.649654388427734</v>
      </c>
      <c r="N104" s="604">
        <f>MB!E37</f>
        <v>57.807785034179688</v>
      </c>
      <c r="O104" s="604">
        <f>MB!F37</f>
        <v>60.797618865966797</v>
      </c>
      <c r="P104" s="604">
        <f>MB!G37</f>
        <v>61.890998840332031</v>
      </c>
      <c r="Q104" s="604">
        <f>MB!H37</f>
        <v>84.228996276855469</v>
      </c>
      <c r="R104" s="604">
        <f>MB!I37</f>
        <v>112.52899932861328</v>
      </c>
      <c r="S104" s="604">
        <f>MB!J37</f>
        <v>130.34599304199219</v>
      </c>
      <c r="T104" s="604">
        <f>MB!K37</f>
        <v>140.35299682617188</v>
      </c>
      <c r="U104" s="604">
        <f>MB!L37</f>
        <v>146.8699951171875</v>
      </c>
      <c r="V104" s="604">
        <f>MB!M37</f>
        <v>130.91900634765625</v>
      </c>
      <c r="W104" s="638"/>
    </row>
    <row r="105" spans="1:23" ht="12.75" customHeight="1" x14ac:dyDescent="0.2">
      <c r="B105" s="610" t="s">
        <v>2475</v>
      </c>
      <c r="C105" s="604"/>
      <c r="D105" s="604"/>
      <c r="E105" s="604"/>
      <c r="F105" s="604"/>
      <c r="G105" s="604"/>
      <c r="H105" s="604"/>
      <c r="I105" s="604"/>
      <c r="J105" s="604"/>
      <c r="K105" s="604"/>
      <c r="L105" s="630"/>
      <c r="M105" s="630">
        <f>MB!D55+MB!D63+MB!D67+MB!D73+MB!D79</f>
        <v>8.7193472385406494</v>
      </c>
      <c r="N105" s="630">
        <f>MB!E55+MB!E63+MB!E67+MB!E73+MB!E79</f>
        <v>7.3272144198417664</v>
      </c>
      <c r="O105" s="630">
        <f>MB!F55+MB!F63+MB!F67+MB!F73+MB!F79</f>
        <v>6.2903809500858188</v>
      </c>
      <c r="P105" s="630">
        <f>MB!G55+MB!G63+MB!G67+MB!G73+MB!G79</f>
        <v>4.8529998622834682</v>
      </c>
      <c r="Q105" s="630">
        <f>MB!H55+MB!H63+MB!H67+MB!H73+MB!H79</f>
        <v>5.2700002044439316</v>
      </c>
      <c r="R105" s="630">
        <f>MB!I55+MB!I63+MB!I67+MB!I73+MB!I79</f>
        <v>5.9750001318752766</v>
      </c>
      <c r="S105" s="630">
        <f>MB!J55+MB!J63+MB!J67+MB!J73+MB!J79</f>
        <v>8.7690001726150513</v>
      </c>
      <c r="T105" s="630">
        <f>MB!K55+MB!K63+MB!K67+MB!K73+MB!K79</f>
        <v>9.6020000278949738</v>
      </c>
      <c r="U105" s="630">
        <f>MB!L55+MB!L63+MB!L67+MB!L73+MB!L79</f>
        <v>11.225000504404306</v>
      </c>
      <c r="V105" s="630">
        <f>MB!M55+MB!M63+MB!M67+MB!M73+MB!M79</f>
        <v>10.719999551773071</v>
      </c>
      <c r="W105" s="638"/>
    </row>
    <row r="106" spans="1:23" s="590" customFormat="1" ht="12.75" customHeight="1" x14ac:dyDescent="0.2">
      <c r="B106" s="618" t="s">
        <v>1339</v>
      </c>
      <c r="C106" s="619"/>
      <c r="D106" s="619"/>
      <c r="E106" s="619"/>
      <c r="F106" s="619"/>
      <c r="G106" s="619"/>
      <c r="H106" s="619"/>
      <c r="I106" s="619"/>
      <c r="J106" s="619"/>
      <c r="K106" s="619"/>
      <c r="L106" s="619"/>
      <c r="M106" s="668">
        <f>M99/M102</f>
        <v>0.31736877000716462</v>
      </c>
      <c r="N106" s="668">
        <f t="shared" ref="N106:U106" si="65">N99/N102</f>
        <v>0.29416292250889065</v>
      </c>
      <c r="O106" s="668">
        <f t="shared" si="65"/>
        <v>0.2349181103658014</v>
      </c>
      <c r="P106" s="668">
        <f t="shared" si="65"/>
        <v>0.24092111205958272</v>
      </c>
      <c r="Q106" s="668">
        <f t="shared" si="65"/>
        <v>0.20832521278804131</v>
      </c>
      <c r="R106" s="668">
        <f t="shared" si="65"/>
        <v>0.15397715814222063</v>
      </c>
      <c r="S106" s="668">
        <f t="shared" si="65"/>
        <v>0.13447702827071317</v>
      </c>
      <c r="T106" s="668">
        <f t="shared" si="65"/>
        <v>0.15302542290754059</v>
      </c>
      <c r="U106" s="668">
        <f t="shared" si="65"/>
        <v>0.15354861972086872</v>
      </c>
      <c r="V106" s="668">
        <f t="shared" ref="V106" si="66">V99/V102</f>
        <v>0.14611156079619389</v>
      </c>
      <c r="W106" s="638"/>
    </row>
    <row r="107" spans="1:23" s="590" customFormat="1" ht="20.100000000000001" customHeight="1" x14ac:dyDescent="0.2">
      <c r="B107" s="618" t="s">
        <v>2476</v>
      </c>
      <c r="C107" s="619"/>
      <c r="D107" s="619"/>
      <c r="E107" s="619"/>
      <c r="F107" s="619"/>
      <c r="G107" s="619"/>
      <c r="H107" s="619"/>
      <c r="I107" s="619"/>
      <c r="J107" s="619"/>
      <c r="K107" s="619"/>
      <c r="L107" s="619"/>
      <c r="M107" s="812">
        <f>MB!D112</f>
        <v>26.426723480224609</v>
      </c>
      <c r="N107" s="812">
        <f>MB!E112</f>
        <v>24.360746383666992</v>
      </c>
      <c r="O107" s="812">
        <f>MB!F112</f>
        <v>21.505634307861328</v>
      </c>
      <c r="P107" s="812">
        <f>MB!G112</f>
        <v>21.429758071899414</v>
      </c>
      <c r="Q107" s="812">
        <f>MB!H112</f>
        <v>19.387174606323242</v>
      </c>
      <c r="R107" s="812">
        <f>MB!I112</f>
        <v>18.31901741027832</v>
      </c>
      <c r="S107" s="812">
        <f>MB!J112</f>
        <v>18.210594177246094</v>
      </c>
      <c r="T107" s="812">
        <f>MB!K112</f>
        <v>19.252273559570313</v>
      </c>
      <c r="U107" s="813" t="s">
        <v>1388</v>
      </c>
      <c r="V107" s="813" t="s">
        <v>1388</v>
      </c>
      <c r="W107" s="638"/>
    </row>
    <row r="108" spans="1:23" ht="21" customHeight="1" x14ac:dyDescent="0.25">
      <c r="A108" s="620" t="s">
        <v>1340</v>
      </c>
      <c r="B108" s="621"/>
      <c r="C108" s="622"/>
      <c r="D108" s="622"/>
      <c r="E108" s="622"/>
      <c r="F108" s="622"/>
      <c r="G108" s="622"/>
      <c r="H108" s="622"/>
      <c r="I108" s="622"/>
      <c r="J108" s="622"/>
      <c r="K108" s="622"/>
      <c r="L108" s="622"/>
      <c r="M108" s="622"/>
      <c r="N108" s="622"/>
      <c r="O108" s="622"/>
      <c r="P108" s="622"/>
      <c r="Q108" s="622"/>
      <c r="R108" s="622"/>
      <c r="S108" s="622"/>
      <c r="T108" s="622"/>
      <c r="U108" s="622"/>
      <c r="V108" s="622"/>
      <c r="W108" s="638"/>
    </row>
    <row r="109" spans="1:23" ht="15" customHeight="1" x14ac:dyDescent="0.2">
      <c r="B109" s="581" t="s">
        <v>1341</v>
      </c>
      <c r="C109" s="604">
        <f>C110+C111</f>
        <v>-25.188358306884766</v>
      </c>
      <c r="D109" s="604">
        <f t="shared" ref="D109:U109" si="67">D110+D111</f>
        <v>-4.6598834991455078</v>
      </c>
      <c r="E109" s="604">
        <f t="shared" si="67"/>
        <v>3.2725925445556641</v>
      </c>
      <c r="F109" s="604">
        <f t="shared" si="67"/>
        <v>-7.1866121292114258</v>
      </c>
      <c r="G109" s="604">
        <f t="shared" si="67"/>
        <v>-28.63841438293457</v>
      </c>
      <c r="H109" s="604">
        <f t="shared" si="67"/>
        <v>-20.846000671386719</v>
      </c>
      <c r="I109" s="604">
        <f t="shared" si="67"/>
        <v>-28.107969284057617</v>
      </c>
      <c r="J109" s="604">
        <f t="shared" si="67"/>
        <v>-20.8355712890625</v>
      </c>
      <c r="K109" s="604">
        <f t="shared" si="67"/>
        <v>-21.252826690673828</v>
      </c>
      <c r="L109" s="604">
        <f t="shared" si="67"/>
        <v>-10.801654815673828</v>
      </c>
      <c r="M109" s="604">
        <f t="shared" si="67"/>
        <v>-18.00001049041748</v>
      </c>
      <c r="N109" s="604">
        <f t="shared" si="67"/>
        <v>-30.695300102233887</v>
      </c>
      <c r="O109" s="604">
        <f t="shared" si="67"/>
        <v>-32.427146911621094</v>
      </c>
      <c r="P109" s="604">
        <f t="shared" si="67"/>
        <v>-33.833967208862305</v>
      </c>
      <c r="Q109" s="604">
        <f t="shared" si="67"/>
        <v>-38.460274696350098</v>
      </c>
      <c r="R109" s="604">
        <f t="shared" si="67"/>
        <v>-20.692644119262695</v>
      </c>
      <c r="S109" s="604">
        <f t="shared" si="67"/>
        <v>-15.524553298950195</v>
      </c>
      <c r="T109" s="604">
        <f t="shared" si="67"/>
        <v>-16.104851722717285</v>
      </c>
      <c r="U109" s="604">
        <f t="shared" si="67"/>
        <v>-23.395354270935059</v>
      </c>
      <c r="V109" s="604">
        <f t="shared" ref="V109" si="68">V110+V111</f>
        <v>-26.070186614990234</v>
      </c>
      <c r="W109" s="638"/>
    </row>
    <row r="110" spans="1:23" ht="12.75" customHeight="1" outlineLevel="1" x14ac:dyDescent="0.2">
      <c r="B110" s="632" t="s">
        <v>1209</v>
      </c>
      <c r="C110" s="630">
        <f>BoPsum!C6</f>
        <v>11.306854248046875</v>
      </c>
      <c r="D110" s="630">
        <f>BoPsum!D6</f>
        <v>18.652261734008789</v>
      </c>
      <c r="E110" s="630">
        <f>BoPsum!E6</f>
        <v>24.725580215454102</v>
      </c>
      <c r="F110" s="630">
        <f>BoPsum!F6</f>
        <v>12.209382057189941</v>
      </c>
      <c r="G110" s="630">
        <f>BoPsum!G6</f>
        <v>10.744890213012695</v>
      </c>
      <c r="H110" s="630">
        <f>BoPsum!H6</f>
        <v>16.381275177001953</v>
      </c>
      <c r="I110" s="630">
        <f>BoPsum!I6</f>
        <v>21.398988723754883</v>
      </c>
      <c r="J110" s="630">
        <f>BoPsum!J6</f>
        <v>15.475204467773438</v>
      </c>
      <c r="K110" s="630">
        <f>BoPsum!K6</f>
        <v>18.120990753173828</v>
      </c>
      <c r="L110" s="630">
        <f>BoPsum!L6</f>
        <v>11.194160461425781</v>
      </c>
      <c r="M110" s="630">
        <f>BoPsum!M6</f>
        <v>14.23949146270752</v>
      </c>
      <c r="N110" s="630">
        <f>BoPsum!N6</f>
        <v>14.924363136291504</v>
      </c>
      <c r="O110" s="630">
        <f>BoPsum!O6</f>
        <v>17.679611206054688</v>
      </c>
      <c r="P110" s="630">
        <f>BoPsum!P6</f>
        <v>16.57923698425293</v>
      </c>
      <c r="Q110" s="630">
        <f>BoPsum!Q6</f>
        <v>15.903887748718262</v>
      </c>
      <c r="R110" s="630">
        <f>BoPsum!R6</f>
        <v>13.056604385375977</v>
      </c>
      <c r="S110" s="630">
        <f>BoPsum!S6</f>
        <v>13.324872970581055</v>
      </c>
      <c r="T110" s="630">
        <f>BoPsum!T6</f>
        <v>14.059443473815918</v>
      </c>
      <c r="U110" s="630">
        <f>BoPsum!U6</f>
        <v>13.790017127990723</v>
      </c>
      <c r="V110" s="630">
        <f>BoPsum!V6</f>
        <v>11.242286682128906</v>
      </c>
      <c r="W110" s="638"/>
    </row>
    <row r="111" spans="1:23" ht="12.75" customHeight="1" outlineLevel="1" x14ac:dyDescent="0.2">
      <c r="B111" s="632" t="s">
        <v>1208</v>
      </c>
      <c r="C111" s="630">
        <f>-BoPsum!C11</f>
        <v>-36.495212554931641</v>
      </c>
      <c r="D111" s="630">
        <f>-BoPsum!D11</f>
        <v>-23.312145233154297</v>
      </c>
      <c r="E111" s="630">
        <f>-BoPsum!E11</f>
        <v>-21.452987670898438</v>
      </c>
      <c r="F111" s="630">
        <f>-BoPsum!F11</f>
        <v>-19.395994186401367</v>
      </c>
      <c r="G111" s="630">
        <f>-BoPsum!G11</f>
        <v>-39.383304595947266</v>
      </c>
      <c r="H111" s="630">
        <f>-BoPsum!H11</f>
        <v>-37.227275848388672</v>
      </c>
      <c r="I111" s="630">
        <f>-BoPsum!I11</f>
        <v>-49.5069580078125</v>
      </c>
      <c r="J111" s="630">
        <f>-BoPsum!J11</f>
        <v>-36.310775756835938</v>
      </c>
      <c r="K111" s="630">
        <f>-BoPsum!K11</f>
        <v>-39.373817443847656</v>
      </c>
      <c r="L111" s="630">
        <f>-BoPsum!L11</f>
        <v>-21.995815277099609</v>
      </c>
      <c r="M111" s="630">
        <f>-BoPsum!M11</f>
        <v>-32.239501953125</v>
      </c>
      <c r="N111" s="630">
        <f>-BoPsum!N11</f>
        <v>-45.619663238525391</v>
      </c>
      <c r="O111" s="630">
        <f>-BoPsum!O11</f>
        <v>-50.106758117675781</v>
      </c>
      <c r="P111" s="630">
        <f>-BoPsum!P11</f>
        <v>-50.413204193115234</v>
      </c>
      <c r="Q111" s="630">
        <f>-BoPsum!Q11</f>
        <v>-54.364162445068359</v>
      </c>
      <c r="R111" s="630">
        <f>-BoPsum!R11</f>
        <v>-33.749248504638672</v>
      </c>
      <c r="S111" s="630">
        <f>-BoPsum!S11</f>
        <v>-28.84942626953125</v>
      </c>
      <c r="T111" s="630">
        <f>-BoPsum!T11</f>
        <v>-30.164295196533203</v>
      </c>
      <c r="U111" s="630">
        <f>-BoPsum!U11</f>
        <v>-37.185371398925781</v>
      </c>
      <c r="V111" s="630">
        <f>-BoPsum!V11</f>
        <v>-37.312473297119141</v>
      </c>
      <c r="W111" s="638"/>
    </row>
    <row r="112" spans="1:23" ht="12.75" customHeight="1" x14ac:dyDescent="0.2">
      <c r="B112" s="581" t="s">
        <v>1342</v>
      </c>
      <c r="C112" s="604">
        <f>C113+C114</f>
        <v>38.285682678222656</v>
      </c>
      <c r="D112" s="604">
        <f t="shared" ref="D112:U112" si="69">D113+D114</f>
        <v>34.409503936767578</v>
      </c>
      <c r="E112" s="604">
        <f t="shared" si="69"/>
        <v>34.39174747467041</v>
      </c>
      <c r="F112" s="604">
        <f t="shared" si="69"/>
        <v>35.921615123748779</v>
      </c>
      <c r="G112" s="604">
        <f t="shared" si="69"/>
        <v>41.909056663513184</v>
      </c>
      <c r="H112" s="604">
        <f t="shared" si="69"/>
        <v>48.63649845123291</v>
      </c>
      <c r="I112" s="604">
        <f t="shared" si="69"/>
        <v>47.985517501831055</v>
      </c>
      <c r="J112" s="604">
        <f t="shared" si="69"/>
        <v>54.759587287902832</v>
      </c>
      <c r="K112" s="604">
        <f t="shared" si="69"/>
        <v>56.112340927124023</v>
      </c>
      <c r="L112" s="604">
        <f t="shared" si="69"/>
        <v>51.784821510314941</v>
      </c>
      <c r="M112" s="604">
        <f t="shared" si="69"/>
        <v>55.519304275512695</v>
      </c>
      <c r="N112" s="604">
        <f t="shared" si="69"/>
        <v>70.455775260925293</v>
      </c>
      <c r="O112" s="604">
        <f t="shared" si="69"/>
        <v>86.732412338256836</v>
      </c>
      <c r="P112" s="604">
        <f t="shared" si="69"/>
        <v>88.611038208007813</v>
      </c>
      <c r="Q112" s="604">
        <f t="shared" si="69"/>
        <v>107.31996440887451</v>
      </c>
      <c r="R112" s="604">
        <f t="shared" si="69"/>
        <v>121.69087028503418</v>
      </c>
      <c r="S112" s="604">
        <f t="shared" si="69"/>
        <v>113.17152976989746</v>
      </c>
      <c r="T112" s="604">
        <f t="shared" si="69"/>
        <v>94.329244613647461</v>
      </c>
      <c r="U112" s="604">
        <f t="shared" si="69"/>
        <v>86.288784027099609</v>
      </c>
      <c r="V112" s="604">
        <f t="shared" ref="V112" si="70">V113+V114</f>
        <v>70.057559967041016</v>
      </c>
      <c r="W112" s="638"/>
    </row>
    <row r="113" spans="1:23" ht="12.75" customHeight="1" outlineLevel="1" x14ac:dyDescent="0.2">
      <c r="B113" s="632" t="s">
        <v>1210</v>
      </c>
      <c r="C113" s="630">
        <f>BoPsum!C16</f>
        <v>45.19134521484375</v>
      </c>
      <c r="D113" s="630">
        <f>BoPsum!D16</f>
        <v>43.632698059082031</v>
      </c>
      <c r="E113" s="630">
        <f>BoPsum!E16</f>
        <v>42.548076629638672</v>
      </c>
      <c r="F113" s="630">
        <f>BoPsum!F16</f>
        <v>42.752559661865234</v>
      </c>
      <c r="G113" s="630">
        <f>BoPsum!G16</f>
        <v>48.829689025878906</v>
      </c>
      <c r="H113" s="630">
        <f>BoPsum!H16</f>
        <v>57.711277008056641</v>
      </c>
      <c r="I113" s="630">
        <f>BoPsum!I16</f>
        <v>58.665313720703125</v>
      </c>
      <c r="J113" s="630">
        <f>BoPsum!J16</f>
        <v>66.186431884765625</v>
      </c>
      <c r="K113" s="630">
        <f>BoPsum!K16</f>
        <v>70.870002746582031</v>
      </c>
      <c r="L113" s="630">
        <f>BoPsum!L16</f>
        <v>66.069419860839844</v>
      </c>
      <c r="M113" s="630">
        <f>BoPsum!M16</f>
        <v>69.604339599609375</v>
      </c>
      <c r="N113" s="630">
        <f>BoPsum!N16</f>
        <v>86.345710754394531</v>
      </c>
      <c r="O113" s="630">
        <f>BoPsum!O16</f>
        <v>101.26554870605469</v>
      </c>
      <c r="P113" s="630">
        <f>BoPsum!P16</f>
        <v>106.95524597167969</v>
      </c>
      <c r="Q113" s="630">
        <f>BoPsum!Q16</f>
        <v>122.73648071289063</v>
      </c>
      <c r="R113" s="630">
        <f>BoPsum!R16</f>
        <v>140.48463439941406</v>
      </c>
      <c r="S113" s="630">
        <f>BoPsum!S16</f>
        <v>131.33192443847656</v>
      </c>
      <c r="T113" s="630">
        <f>BoPsum!T16</f>
        <v>117.31039428710938</v>
      </c>
      <c r="U113" s="630">
        <f>BoPsum!U16</f>
        <v>108.83535003662109</v>
      </c>
      <c r="V113" s="630">
        <f>BoPsum!V16</f>
        <v>96.337013244628906</v>
      </c>
      <c r="W113" s="638"/>
    </row>
    <row r="114" spans="1:23" ht="12.75" customHeight="1" outlineLevel="1" x14ac:dyDescent="0.2">
      <c r="B114" s="632" t="s">
        <v>1211</v>
      </c>
      <c r="C114" s="630">
        <f>-BoPsum!C23</f>
        <v>-6.9056625366210938</v>
      </c>
      <c r="D114" s="630">
        <f>-BoPsum!D23</f>
        <v>-9.2231941223144531</v>
      </c>
      <c r="E114" s="630">
        <f>-BoPsum!E23</f>
        <v>-8.1563291549682617</v>
      </c>
      <c r="F114" s="630">
        <f>-BoPsum!F23</f>
        <v>-6.8309445381164551</v>
      </c>
      <c r="G114" s="630">
        <f>-BoPsum!G23</f>
        <v>-6.9206323623657227</v>
      </c>
      <c r="H114" s="630">
        <f>-BoPsum!H23</f>
        <v>-9.0747785568237305</v>
      </c>
      <c r="I114" s="630">
        <f>-BoPsum!I23</f>
        <v>-10.67979621887207</v>
      </c>
      <c r="J114" s="630">
        <f>-BoPsum!J23</f>
        <v>-11.426844596862793</v>
      </c>
      <c r="K114" s="630">
        <f>-BoPsum!K23</f>
        <v>-14.757661819458008</v>
      </c>
      <c r="L114" s="630">
        <f>-BoPsum!L23</f>
        <v>-14.284598350524902</v>
      </c>
      <c r="M114" s="630">
        <f>-BoPsum!M23</f>
        <v>-14.08503532409668</v>
      </c>
      <c r="N114" s="630">
        <f>-BoPsum!N23</f>
        <v>-15.889935493469238</v>
      </c>
      <c r="O114" s="630">
        <f>-BoPsum!O23</f>
        <v>-14.533136367797852</v>
      </c>
      <c r="P114" s="630">
        <f>-BoPsum!P23</f>
        <v>-18.344207763671875</v>
      </c>
      <c r="Q114" s="630">
        <f>-BoPsum!Q23</f>
        <v>-15.416516304016113</v>
      </c>
      <c r="R114" s="630">
        <f>-BoPsum!R23</f>
        <v>-18.793764114379883</v>
      </c>
      <c r="S114" s="630">
        <f>-BoPsum!S23</f>
        <v>-18.160394668579102</v>
      </c>
      <c r="T114" s="630">
        <f>-BoPsum!T23</f>
        <v>-22.981149673461914</v>
      </c>
      <c r="U114" s="630">
        <f>-BoPsum!U23</f>
        <v>-22.546566009521484</v>
      </c>
      <c r="V114" s="630">
        <f>-BoPsum!V23</f>
        <v>-26.279453277587891</v>
      </c>
      <c r="W114" s="638"/>
    </row>
    <row r="115" spans="1:23" ht="12.75" customHeight="1" x14ac:dyDescent="0.2">
      <c r="B115" s="581" t="s">
        <v>1343</v>
      </c>
      <c r="C115" s="630">
        <f>-BoPsum!C15</f>
        <v>-2.274029016494751</v>
      </c>
      <c r="D115" s="630">
        <f>-BoPsum!D15</f>
        <v>-2.3355898857116699</v>
      </c>
      <c r="E115" s="630">
        <f>-BoPsum!E15</f>
        <v>-1.7579600811004639</v>
      </c>
      <c r="F115" s="630">
        <f>-BoPsum!F15</f>
        <v>-1.4585200548171997</v>
      </c>
      <c r="G115" s="630">
        <f>-BoPsum!G15</f>
        <v>-1.773669958114624</v>
      </c>
      <c r="H115" s="630">
        <f>-BoPsum!H15</f>
        <v>-2.7454700469970703</v>
      </c>
      <c r="I115" s="630">
        <f>-BoPsum!I15</f>
        <v>-4.100679874420166</v>
      </c>
      <c r="J115" s="630">
        <f>-BoPsum!J15</f>
        <v>-2.8264498710632324</v>
      </c>
      <c r="K115" s="630">
        <f>-BoPsum!K15</f>
        <v>-2.5701100826263428</v>
      </c>
      <c r="L115" s="630">
        <f>-BoPsum!L15</f>
        <v>-1.3369399309158325</v>
      </c>
      <c r="M115" s="630">
        <f>-BoPsum!M15</f>
        <v>-1.1953099966049194</v>
      </c>
      <c r="N115" s="630">
        <f>-BoPsum!N15</f>
        <v>-1.0667099952697754</v>
      </c>
      <c r="O115" s="630">
        <f>-BoPsum!O15</f>
        <v>-1.4829100370407104</v>
      </c>
      <c r="P115" s="630">
        <f>-BoPsum!P15</f>
        <v>-1.480970025062561</v>
      </c>
      <c r="Q115" s="630">
        <f>-BoPsum!Q15</f>
        <v>-1.2258800268173218</v>
      </c>
      <c r="R115" s="630">
        <f>-BoPsum!R15</f>
        <v>-0.9331200122833252</v>
      </c>
      <c r="S115" s="630">
        <f>-BoPsum!S15</f>
        <v>-1.1140099763870239</v>
      </c>
      <c r="T115" s="630">
        <f>-BoPsum!T15</f>
        <v>-1.6546499729156494</v>
      </c>
      <c r="U115" s="630">
        <f>-BoPsum!U15</f>
        <v>-1.6797800064086914</v>
      </c>
      <c r="V115" s="630">
        <f>-BoPsum!V15</f>
        <v>-1.3209799528121948</v>
      </c>
      <c r="W115" s="638"/>
    </row>
    <row r="116" spans="1:23" ht="12.75" customHeight="1" outlineLevel="1" x14ac:dyDescent="0.2">
      <c r="B116" s="632" t="s">
        <v>1212</v>
      </c>
      <c r="C116" s="604">
        <f>BoPsum!C23</f>
        <v>6.9056625366210938</v>
      </c>
      <c r="D116" s="604">
        <f>BoPsum!D23</f>
        <v>9.2231941223144531</v>
      </c>
      <c r="E116" s="604">
        <f>BoPsum!E23</f>
        <v>8.1563291549682617</v>
      </c>
      <c r="F116" s="604">
        <f>BoPsum!F23</f>
        <v>6.8309445381164551</v>
      </c>
      <c r="G116" s="604">
        <f>BoPsum!G23</f>
        <v>6.9206323623657227</v>
      </c>
      <c r="H116" s="604">
        <f>BoPsum!H23</f>
        <v>9.0747785568237305</v>
      </c>
      <c r="I116" s="604">
        <f>BoPsum!I23</f>
        <v>10.67979621887207</v>
      </c>
      <c r="J116" s="604">
        <f>BoPsum!J23</f>
        <v>11.426844596862793</v>
      </c>
      <c r="K116" s="604">
        <f>BoPsum!K23</f>
        <v>14.757661819458008</v>
      </c>
      <c r="L116" s="604">
        <f>BoPsum!L23</f>
        <v>14.284598350524902</v>
      </c>
      <c r="M116" s="604">
        <f>BoPsum!M23</f>
        <v>14.08503532409668</v>
      </c>
      <c r="N116" s="604">
        <f>BoPsum!N23</f>
        <v>15.889935493469238</v>
      </c>
      <c r="O116" s="604">
        <f>BoPsum!O23</f>
        <v>14.533136367797852</v>
      </c>
      <c r="P116" s="604">
        <f>BoPsum!P23</f>
        <v>18.344207763671875</v>
      </c>
      <c r="Q116" s="604">
        <f>BoPsum!Q23</f>
        <v>15.416516304016113</v>
      </c>
      <c r="R116" s="604">
        <f>BoPsum!R23</f>
        <v>18.793764114379883</v>
      </c>
      <c r="S116" s="604">
        <f>BoPsum!S23</f>
        <v>18.160394668579102</v>
      </c>
      <c r="T116" s="604">
        <f>BoPsum!T23</f>
        <v>22.981149673461914</v>
      </c>
      <c r="U116" s="604">
        <f>BoPsum!U23</f>
        <v>22.546566009521484</v>
      </c>
      <c r="V116" s="604">
        <f>BoPsum!V23</f>
        <v>26.279453277587891</v>
      </c>
      <c r="W116" s="638"/>
    </row>
    <row r="117" spans="1:23" ht="12.75" customHeight="1" outlineLevel="1" x14ac:dyDescent="0.2">
      <c r="B117" s="632" t="s">
        <v>1213</v>
      </c>
      <c r="C117" s="630">
        <f>-BoPsum!C29</f>
        <v>-17.448753356933594</v>
      </c>
      <c r="D117" s="630">
        <f>-BoPsum!D29</f>
        <v>-20.474332809448242</v>
      </c>
      <c r="E117" s="630">
        <f>-BoPsum!E29</f>
        <v>-21.138147354125977</v>
      </c>
      <c r="F117" s="630">
        <f>-BoPsum!F29</f>
        <v>-15.47685718536377</v>
      </c>
      <c r="G117" s="630">
        <f>-BoPsum!G29</f>
        <v>-13.383480072021484</v>
      </c>
      <c r="H117" s="630">
        <f>-BoPsum!H29</f>
        <v>-17.641525268554688</v>
      </c>
      <c r="I117" s="630">
        <f>-BoPsum!I29</f>
        <v>-20.114774703979492</v>
      </c>
      <c r="J117" s="630">
        <f>-BoPsum!J29</f>
        <v>-23.6494140625</v>
      </c>
      <c r="K117" s="630">
        <f>-BoPsum!K29</f>
        <v>-24.814668655395508</v>
      </c>
      <c r="L117" s="630">
        <f>-BoPsum!L29</f>
        <v>-16.435632705688477</v>
      </c>
      <c r="M117" s="630">
        <f>-BoPsum!M29</f>
        <v>-16.765579223632813</v>
      </c>
      <c r="N117" s="630">
        <f>-BoPsum!N29</f>
        <v>-18.018886566162109</v>
      </c>
      <c r="O117" s="630">
        <f>-BoPsum!O29</f>
        <v>-19.647747039794922</v>
      </c>
      <c r="P117" s="630">
        <f>-BoPsum!P29</f>
        <v>-22.784318923950195</v>
      </c>
      <c r="Q117" s="630">
        <f>-BoPsum!Q29</f>
        <v>-23.40013313293457</v>
      </c>
      <c r="R117" s="630">
        <f>-BoPsum!R29</f>
        <v>-29.71565055847168</v>
      </c>
      <c r="S117" s="630">
        <f>-BoPsum!S29</f>
        <v>-32.346717834472656</v>
      </c>
      <c r="T117" s="630">
        <f>-BoPsum!T29</f>
        <v>-28.090126037597656</v>
      </c>
      <c r="U117" s="630">
        <f>-BoPsum!U29</f>
        <v>-29.731401443481445</v>
      </c>
      <c r="V117" s="630">
        <f>-BoPsum!V29</f>
        <v>-27.364728927612305</v>
      </c>
      <c r="W117" s="638"/>
    </row>
    <row r="118" spans="1:23" ht="12.75" customHeight="1" x14ac:dyDescent="0.2">
      <c r="B118" s="581" t="s">
        <v>1344</v>
      </c>
      <c r="C118" s="630">
        <f>-BoPsum!C18</f>
        <v>-32.378288269042969</v>
      </c>
      <c r="D118" s="630">
        <f>-BoPsum!D18</f>
        <v>-32.265724182128906</v>
      </c>
      <c r="E118" s="630">
        <f>-BoPsum!E18</f>
        <v>-35.441028594970703</v>
      </c>
      <c r="F118" s="630">
        <f>-BoPsum!F18</f>
        <v>-31.282939910888672</v>
      </c>
      <c r="G118" s="630">
        <f>-BoPsum!G18</f>
        <v>-33.572566986083984</v>
      </c>
      <c r="H118" s="630">
        <f>-BoPsum!H18</f>
        <v>-36.917152404785156</v>
      </c>
      <c r="I118" s="630">
        <f>-BoPsum!I18</f>
        <v>-41.500133514404297</v>
      </c>
      <c r="J118" s="630">
        <f>-BoPsum!J18</f>
        <v>-42.097061157226563</v>
      </c>
      <c r="K118" s="630">
        <f>-BoPsum!K18</f>
        <v>-47.403526306152344</v>
      </c>
      <c r="L118" s="630">
        <f>-BoPsum!L18</f>
        <v>-42.530426025390625</v>
      </c>
      <c r="M118" s="630">
        <f>-BoPsum!M18</f>
        <v>-42.607257843017578</v>
      </c>
      <c r="N118" s="630">
        <f>-BoPsum!N18</f>
        <v>-44.907371520996094</v>
      </c>
      <c r="O118" s="630">
        <f>-BoPsum!O18</f>
        <v>-55.223636627197266</v>
      </c>
      <c r="P118" s="630">
        <f>-BoPsum!P18</f>
        <v>-53.777454376220703</v>
      </c>
      <c r="Q118" s="630">
        <f>-BoPsum!Q18</f>
        <v>-54.637344360351563</v>
      </c>
      <c r="R118" s="630">
        <f>-BoPsum!R18</f>
        <v>-60.940826416015625</v>
      </c>
      <c r="S118" s="630">
        <f>-BoPsum!S18</f>
        <v>-65.890342712402344</v>
      </c>
      <c r="T118" s="630">
        <f>-BoPsum!T18</f>
        <v>-67.888893127441406</v>
      </c>
      <c r="U118" s="630">
        <f>-BoPsum!U18</f>
        <v>-64.114654541015625</v>
      </c>
      <c r="V118" s="630">
        <f>-BoPsum!V18</f>
        <v>-61.870281219482422</v>
      </c>
      <c r="W118" s="638"/>
    </row>
    <row r="119" spans="1:23" outlineLevel="1" x14ac:dyDescent="0.2">
      <c r="B119" s="632" t="s">
        <v>1214</v>
      </c>
      <c r="C119" s="630">
        <f>BoPsum!C35</f>
        <v>45.755393981933594</v>
      </c>
      <c r="D119" s="630">
        <f>BoPsum!D35</f>
        <v>36.804431915283203</v>
      </c>
      <c r="E119" s="630">
        <f>BoPsum!E35</f>
        <v>40.65460205078125</v>
      </c>
      <c r="F119" s="630">
        <f>BoPsum!F35</f>
        <v>41.078285217285156</v>
      </c>
      <c r="G119" s="630">
        <f>BoPsum!G35</f>
        <v>42.26434326171875</v>
      </c>
      <c r="H119" s="630">
        <f>BoPsum!H35</f>
        <v>42.225238800048828</v>
      </c>
      <c r="I119" s="630">
        <f>BoPsum!I35</f>
        <v>42.397090911865234</v>
      </c>
      <c r="J119" s="630">
        <f>BoPsum!J35</f>
        <v>43.142894744873047</v>
      </c>
      <c r="K119" s="630">
        <f>BoPsum!K35</f>
        <v>44.572410583496094</v>
      </c>
      <c r="L119" s="630">
        <f>BoPsum!L35</f>
        <v>41.509559631347656</v>
      </c>
      <c r="M119" s="630">
        <f>BoPsum!M35</f>
        <v>46.768215179443359</v>
      </c>
      <c r="N119" s="630">
        <f>BoPsum!N35</f>
        <v>47.197288513183594</v>
      </c>
      <c r="O119" s="630">
        <f>BoPsum!O35</f>
        <v>48.232471466064453</v>
      </c>
      <c r="P119" s="630">
        <f>BoPsum!P35</f>
        <v>49.440563201904297</v>
      </c>
      <c r="Q119" s="630">
        <f>BoPsum!Q35</f>
        <v>53.133502960205078</v>
      </c>
      <c r="R119" s="630">
        <f>BoPsum!R35</f>
        <v>51.438556671142578</v>
      </c>
      <c r="S119" s="630">
        <f>BoPsum!S35</f>
        <v>52.421977996826172</v>
      </c>
      <c r="T119" s="630">
        <f>BoPsum!T35</f>
        <v>51.259662628173828</v>
      </c>
      <c r="U119" s="630">
        <f>BoPsum!U35</f>
        <v>68.30194091796875</v>
      </c>
      <c r="V119" s="630">
        <f>BoPsum!V35</f>
        <v>48.120304107666016</v>
      </c>
      <c r="W119" s="638"/>
    </row>
    <row r="120" spans="1:23" outlineLevel="1" x14ac:dyDescent="0.2">
      <c r="B120" s="632" t="s">
        <v>1215</v>
      </c>
      <c r="C120" s="630">
        <f>-BoPsum!C42</f>
        <v>-12.096132278442383</v>
      </c>
      <c r="D120" s="630">
        <f>-BoPsum!D42</f>
        <v>-13.337014198303223</v>
      </c>
      <c r="E120" s="630">
        <f>-BoPsum!E42</f>
        <v>-14.283847808837891</v>
      </c>
      <c r="F120" s="630">
        <f>-BoPsum!F42</f>
        <v>-14.084713935852051</v>
      </c>
      <c r="G120" s="630">
        <f>-BoPsum!G42</f>
        <v>-15.145290374755859</v>
      </c>
      <c r="H120" s="630">
        <f>-BoPsum!H42</f>
        <v>-15.691545486450195</v>
      </c>
      <c r="I120" s="630">
        <f>-BoPsum!I42</f>
        <v>-15.931771278381348</v>
      </c>
      <c r="J120" s="630">
        <f>-BoPsum!J42</f>
        <v>-15.461209297180176</v>
      </c>
      <c r="K120" s="630">
        <f>-BoPsum!K42</f>
        <v>-14.20530891418457</v>
      </c>
      <c r="L120" s="630">
        <f>-BoPsum!L42</f>
        <v>-12.565981864929199</v>
      </c>
      <c r="M120" s="630">
        <f>-BoPsum!M42</f>
        <v>-12.302448272705078</v>
      </c>
      <c r="N120" s="630">
        <f>-BoPsum!N42</f>
        <v>-12.901494026184082</v>
      </c>
      <c r="O120" s="630">
        <f>-BoPsum!O42</f>
        <v>-13.646700859069824</v>
      </c>
      <c r="P120" s="630">
        <f>-BoPsum!P42</f>
        <v>-14.296116828918457</v>
      </c>
      <c r="Q120" s="630">
        <f>-BoPsum!Q42</f>
        <v>-15.798534393310547</v>
      </c>
      <c r="R120" s="630">
        <f>-BoPsum!R42</f>
        <v>-18.945302963256836</v>
      </c>
      <c r="S120" s="630">
        <f>-BoPsum!S42</f>
        <v>-21.481664657592773</v>
      </c>
      <c r="T120" s="630">
        <f>-BoPsum!T42</f>
        <v>-22.90888786315918</v>
      </c>
      <c r="U120" s="630">
        <f>-BoPsum!U42</f>
        <v>-23.560331344604492</v>
      </c>
      <c r="V120" s="630">
        <f>-BoPsum!V42</f>
        <v>-22.725622177124023</v>
      </c>
      <c r="W120" s="638"/>
    </row>
    <row r="121" spans="1:23" ht="20.100000000000001" customHeight="1" x14ac:dyDescent="0.2">
      <c r="B121" s="581" t="s">
        <v>1216</v>
      </c>
      <c r="C121" s="508">
        <f>BoPsum!C3</f>
        <v>-72.746200561523438</v>
      </c>
      <c r="D121" s="508">
        <f>BoPsum!D3</f>
        <v>-50.230396270751953</v>
      </c>
      <c r="E121" s="508">
        <f>BoPsum!E3</f>
        <v>-44.613124847412109</v>
      </c>
      <c r="F121" s="508">
        <f>BoPsum!F3</f>
        <v>-38.524494171142578</v>
      </c>
      <c r="G121" s="508">
        <f>BoPsum!G3</f>
        <v>-52.099231719970703</v>
      </c>
      <c r="H121" s="508">
        <f>BoPsum!H3</f>
        <v>-43.432926177978516</v>
      </c>
      <c r="I121" s="508">
        <f>BoPsum!I3</f>
        <v>-48.558952331542969</v>
      </c>
      <c r="J121" s="508">
        <f>BoPsum!J3</f>
        <v>-37.500949859619141</v>
      </c>
      <c r="K121" s="508">
        <f>BoPsum!K3</f>
        <v>-40.726696014404297</v>
      </c>
      <c r="L121" s="508">
        <f>BoPsum!L3</f>
        <v>-19.994007110595703</v>
      </c>
      <c r="M121" s="508">
        <f>BoPsum!M3</f>
        <v>-17.163095474243164</v>
      </c>
      <c r="N121" s="508">
        <f>BoPsum!N3</f>
        <v>-25.00054931640625</v>
      </c>
      <c r="O121" s="508">
        <f>BoPsum!O3</f>
        <v>-32.964221954345703</v>
      </c>
      <c r="P121" s="508">
        <f>BoPsum!P3</f>
        <v>-32.27008056640625</v>
      </c>
      <c r="Q121" s="508">
        <f>BoPsum!Q3</f>
        <v>-44.098522186279297</v>
      </c>
      <c r="R121" s="508">
        <f>BoPsum!R3</f>
        <v>-24.588283538818359</v>
      </c>
      <c r="S121" s="508">
        <f>BoPsum!S3</f>
        <v>-40.75213623046875</v>
      </c>
      <c r="T121" s="508">
        <f>BoPsum!T3</f>
        <v>-54.666255950927734</v>
      </c>
      <c r="U121" s="508">
        <f>BoPsum!U3</f>
        <v>-44.117568969726563</v>
      </c>
      <c r="V121" s="508">
        <f>BoPsum!V3</f>
        <v>-75.506607055664063</v>
      </c>
      <c r="W121" s="638"/>
    </row>
    <row r="122" spans="1:23" ht="12.75" customHeight="1" x14ac:dyDescent="0.2">
      <c r="B122" s="581" t="s">
        <v>1217</v>
      </c>
      <c r="C122" s="630">
        <f>BoPsum!C45</f>
        <v>28.146987915039063</v>
      </c>
      <c r="D122" s="630">
        <f>BoPsum!D45</f>
        <v>31.244377136230469</v>
      </c>
      <c r="E122" s="630">
        <f>BoPsum!E45</f>
        <v>33.077632904052734</v>
      </c>
      <c r="F122" s="630">
        <f>BoPsum!F45</f>
        <v>28.248764038085938</v>
      </c>
      <c r="G122" s="630">
        <f>BoPsum!G45</f>
        <v>39.298690795898438</v>
      </c>
      <c r="H122" s="630">
        <f>BoPsum!H45</f>
        <v>46.938518524169922</v>
      </c>
      <c r="I122" s="630">
        <f>BoPsum!I45</f>
        <v>46.313789367675781</v>
      </c>
      <c r="J122" s="630">
        <f>BoPsum!J45</f>
        <v>40.163799285888672</v>
      </c>
      <c r="K122" s="630">
        <f>BoPsum!K45</f>
        <v>26.980270385742188</v>
      </c>
      <c r="L122" s="630">
        <f>BoPsum!L45</f>
        <v>14.504214286804199</v>
      </c>
      <c r="M122" s="630">
        <f>BoPsum!M45</f>
        <v>26.092849731445313</v>
      </c>
      <c r="N122" s="630">
        <f>BoPsum!N45</f>
        <v>16.7725830078125</v>
      </c>
      <c r="O122" s="630">
        <f>BoPsum!O45</f>
        <v>22.872518539428711</v>
      </c>
      <c r="P122" s="630">
        <f>BoPsum!P45</f>
        <v>19.457359313964844</v>
      </c>
      <c r="Q122" s="630">
        <f>BoPsum!Q45</f>
        <v>32.640560150146484</v>
      </c>
      <c r="R122" s="630">
        <f>BoPsum!R45</f>
        <v>17.621007919311523</v>
      </c>
      <c r="S122" s="630">
        <f>BoPsum!S45</f>
        <v>24.400802612304688</v>
      </c>
      <c r="T122" s="630">
        <f>BoPsum!T45</f>
        <v>20.563739776611328</v>
      </c>
      <c r="U122" s="630">
        <f>BoPsum!U45</f>
        <v>82.618843078613281</v>
      </c>
      <c r="V122" s="630">
        <f>BoPsum!V45</f>
        <v>20.470876693725586</v>
      </c>
      <c r="W122" s="638"/>
    </row>
    <row r="123" spans="1:23" s="590" customFormat="1" ht="20.100000000000001" customHeight="1" x14ac:dyDescent="0.2">
      <c r="A123" s="624"/>
      <c r="B123" s="624" t="s">
        <v>173</v>
      </c>
      <c r="C123" s="650">
        <f>-BoPsum!C54</f>
        <v>8.6817302703857422</v>
      </c>
      <c r="D123" s="650">
        <f>-BoPsum!D54</f>
        <v>5.3427591323852539</v>
      </c>
      <c r="E123" s="650">
        <f>-BoPsum!E54</f>
        <v>22.457176208496094</v>
      </c>
      <c r="F123" s="650">
        <f>-BoPsum!F54</f>
        <v>9.0905857086181641</v>
      </c>
      <c r="G123" s="650">
        <f>-BoPsum!G54</f>
        <v>15.646626472473145</v>
      </c>
      <c r="H123" s="650">
        <f>-BoPsum!H54</f>
        <v>15.511487007141113</v>
      </c>
      <c r="I123" s="650">
        <f>-BoPsum!I54</f>
        <v>-0.80082559585571289</v>
      </c>
      <c r="J123" s="650">
        <f>-BoPsum!J54</f>
        <v>17.695381164550781</v>
      </c>
      <c r="K123" s="650">
        <f>-BoPsum!K54</f>
        <v>30.180097579956055</v>
      </c>
      <c r="L123" s="650">
        <f>-BoPsum!L54</f>
        <v>18.544052124023438</v>
      </c>
      <c r="M123" s="650">
        <f>-BoPsum!M54</f>
        <v>14.054617881774902</v>
      </c>
      <c r="N123" s="650">
        <f>-BoPsum!N54</f>
        <v>17.898618698120117</v>
      </c>
      <c r="O123" s="650">
        <f>-BoPsum!O54</f>
        <v>10.688451766967773</v>
      </c>
      <c r="P123" s="650">
        <f>-BoPsum!P54</f>
        <v>17.913888931274414</v>
      </c>
      <c r="Q123" s="650">
        <f>-BoPsum!Q54</f>
        <v>17.480583190917969</v>
      </c>
      <c r="R123" s="650">
        <f>-BoPsum!R54</f>
        <v>-6.9523725509643555</v>
      </c>
      <c r="S123" s="650">
        <f>-BoPsum!S54</f>
        <v>19.81193733215332</v>
      </c>
      <c r="T123" s="650">
        <f>-BoPsum!T54</f>
        <v>43.850921630859375</v>
      </c>
      <c r="U123" s="650">
        <f>-BoPsum!U54</f>
        <v>-16.080827713012695</v>
      </c>
      <c r="V123" s="650">
        <f>-BoPsum!V54</f>
        <v>48.229564666748047</v>
      </c>
      <c r="W123" s="638"/>
    </row>
    <row r="124" spans="1:23" ht="20.100000000000001" customHeight="1" x14ac:dyDescent="0.25">
      <c r="A124" s="580" t="s">
        <v>1364</v>
      </c>
      <c r="C124" s="584"/>
      <c r="D124" s="584"/>
      <c r="E124" s="584"/>
      <c r="F124" s="584"/>
      <c r="G124" s="584"/>
      <c r="H124" s="584"/>
      <c r="I124" s="584"/>
      <c r="J124" s="584"/>
      <c r="K124" s="584"/>
      <c r="L124" s="584"/>
      <c r="M124" s="584"/>
      <c r="N124" s="584"/>
      <c r="O124" s="584"/>
      <c r="P124" s="584"/>
      <c r="Q124" s="584"/>
      <c r="R124" s="584"/>
      <c r="S124" s="584"/>
      <c r="T124" s="584"/>
      <c r="U124" s="584"/>
      <c r="V124" s="584"/>
      <c r="W124" s="638"/>
    </row>
    <row r="125" spans="1:23" ht="15" customHeight="1" x14ac:dyDescent="0.2">
      <c r="B125" s="581" t="s">
        <v>1219</v>
      </c>
      <c r="C125" s="623">
        <f>IIP!C3</f>
        <v>51.725448608398438</v>
      </c>
      <c r="D125" s="623">
        <f>IIP!D3</f>
        <v>-8.1632490158081055</v>
      </c>
      <c r="E125" s="623">
        <f>IIP!E3</f>
        <v>-46.910976409912109</v>
      </c>
      <c r="F125" s="623">
        <f>IIP!F3</f>
        <v>-29.963359832763672</v>
      </c>
      <c r="G125" s="623">
        <f>IIP!G3</f>
        <v>-12.315999984741211</v>
      </c>
      <c r="H125" s="623">
        <f>IIP!H3</f>
        <v>-0.81868124008178711</v>
      </c>
      <c r="I125" s="623">
        <f>IIP!I3</f>
        <v>9.7246599197387695</v>
      </c>
      <c r="J125" s="623">
        <f>IIP!J3</f>
        <v>25.405643463134766</v>
      </c>
      <c r="K125" s="623">
        <f>IIP!K3</f>
        <v>-53.792861938476563</v>
      </c>
      <c r="L125" s="623">
        <f>IIP!L3</f>
        <v>-72.458000183105469</v>
      </c>
      <c r="M125" s="623">
        <f>IIP!M3</f>
        <v>-80.006080627441406</v>
      </c>
      <c r="N125" s="623">
        <f>IIP!N3</f>
        <v>-110.95242309570313</v>
      </c>
      <c r="O125" s="623">
        <f>IIP!O3</f>
        <v>-82.848213195800781</v>
      </c>
      <c r="P125" s="623">
        <f>IIP!P3</f>
        <v>-77.503822326660156</v>
      </c>
      <c r="Q125" s="623">
        <f>IIP!Q3</f>
        <v>-71.289985656738281</v>
      </c>
      <c r="R125" s="623">
        <f>IIP!R3</f>
        <v>-76.100540161132813</v>
      </c>
      <c r="S125" s="623">
        <f>IIP!S3</f>
        <v>-63.403049468994141</v>
      </c>
      <c r="T125" s="623">
        <f>IIP!T3</f>
        <v>-68.697433471679688</v>
      </c>
      <c r="U125" s="623">
        <f>IIP!U3</f>
        <v>-16.886842727661133</v>
      </c>
      <c r="V125" s="623">
        <f>IIP!V3</f>
        <v>-81.9111328125</v>
      </c>
      <c r="W125" s="638"/>
    </row>
    <row r="126" spans="1:23" x14ac:dyDescent="0.2">
      <c r="B126" s="581" t="s">
        <v>203</v>
      </c>
      <c r="C126" s="623">
        <f>IIP!C4</f>
        <v>283.8944091796875</v>
      </c>
      <c r="D126" s="623">
        <f>IIP!D4</f>
        <v>237.39488220214844</v>
      </c>
      <c r="E126" s="623">
        <f>IIP!E4</f>
        <v>207.85395812988281</v>
      </c>
      <c r="F126" s="623">
        <f>IIP!F4</f>
        <v>230.72450256347656</v>
      </c>
      <c r="G126" s="623">
        <f>IIP!G4</f>
        <v>255.0318603515625</v>
      </c>
      <c r="H126" s="623">
        <f>IIP!H4</f>
        <v>286.2921142578125</v>
      </c>
      <c r="I126" s="623">
        <f>IIP!I4</f>
        <v>315.28109741210938</v>
      </c>
      <c r="J126" s="623">
        <f>IIP!J4</f>
        <v>357.90750122070313</v>
      </c>
      <c r="K126" s="623">
        <f>IIP!K4</f>
        <v>315.89639282226563</v>
      </c>
      <c r="L126" s="623">
        <f>IIP!L4</f>
        <v>327.859619140625</v>
      </c>
      <c r="M126" s="623">
        <f>IIP!M4</f>
        <v>337.63995361328125</v>
      </c>
      <c r="N126" s="623">
        <f>IIP!N4</f>
        <v>335.65109252929688</v>
      </c>
      <c r="O126" s="623">
        <f>IIP!O4</f>
        <v>399.131103515625</v>
      </c>
      <c r="P126" s="623">
        <f>IIP!P4</f>
        <v>428.85333251953125</v>
      </c>
      <c r="Q126" s="623">
        <f>IIP!Q4</f>
        <v>471.36068725585938</v>
      </c>
      <c r="R126" s="623">
        <f>IIP!R4</f>
        <v>514.26666259765625</v>
      </c>
      <c r="S126" s="623">
        <f>IIP!S4</f>
        <v>584.34075927734375</v>
      </c>
      <c r="T126" s="623">
        <f>IIP!T4</f>
        <v>624.72857666015625</v>
      </c>
      <c r="U126" s="623">
        <f>IIP!U4</f>
        <v>711.06134033203125</v>
      </c>
      <c r="V126" s="623">
        <f>IIP!V4</f>
        <v>680.69140625</v>
      </c>
      <c r="W126" s="638"/>
    </row>
    <row r="127" spans="1:23" x14ac:dyDescent="0.2">
      <c r="B127" s="581" t="s">
        <v>204</v>
      </c>
      <c r="C127" s="623">
        <f>IIP!C5</f>
        <v>232.16896057128906</v>
      </c>
      <c r="D127" s="623">
        <f>IIP!D5</f>
        <v>245.55813598632813</v>
      </c>
      <c r="E127" s="623">
        <f>IIP!E5</f>
        <v>254.76492309570313</v>
      </c>
      <c r="F127" s="623">
        <f>IIP!F5</f>
        <v>260.6878662109375</v>
      </c>
      <c r="G127" s="623">
        <f>IIP!G5</f>
        <v>267.34786987304688</v>
      </c>
      <c r="H127" s="623">
        <f>IIP!H5</f>
        <v>287.11077880859375</v>
      </c>
      <c r="I127" s="623">
        <f>IIP!I5</f>
        <v>305.55645751953125</v>
      </c>
      <c r="J127" s="623">
        <f>IIP!J5</f>
        <v>332.50186157226563</v>
      </c>
      <c r="K127" s="623">
        <f>IIP!K5</f>
        <v>369.68927001953125</v>
      </c>
      <c r="L127" s="623">
        <f>IIP!L5</f>
        <v>400.317626953125</v>
      </c>
      <c r="M127" s="623">
        <f>IIP!M5</f>
        <v>417.64602661132813</v>
      </c>
      <c r="N127" s="623">
        <f>IIP!N5</f>
        <v>446.603515625</v>
      </c>
      <c r="O127" s="623">
        <f>IIP!O5</f>
        <v>481.97933959960938</v>
      </c>
      <c r="P127" s="623">
        <f>IIP!P5</f>
        <v>506.35714721679688</v>
      </c>
      <c r="Q127" s="623">
        <f>IIP!Q5</f>
        <v>542.65069580078125</v>
      </c>
      <c r="R127" s="623">
        <f>IIP!R5</f>
        <v>590.3671875</v>
      </c>
      <c r="S127" s="623">
        <f>IIP!S5</f>
        <v>647.74383544921875</v>
      </c>
      <c r="T127" s="623">
        <f>IIP!T5</f>
        <v>693.426025390625</v>
      </c>
      <c r="U127" s="623">
        <f>IIP!U5</f>
        <v>727.94818115234375</v>
      </c>
      <c r="V127" s="623">
        <f>IIP!V5</f>
        <v>762.6025390625</v>
      </c>
      <c r="W127" s="638"/>
    </row>
    <row r="128" spans="1:23" x14ac:dyDescent="0.2">
      <c r="B128" s="581" t="s">
        <v>206</v>
      </c>
      <c r="C128" s="623">
        <f>IIP!C12</f>
        <v>149.32723999023438</v>
      </c>
      <c r="D128" s="623">
        <f>IIP!D12</f>
        <v>156.74162292480469</v>
      </c>
      <c r="E128" s="623">
        <f>IIP!E12</f>
        <v>161.75753784179688</v>
      </c>
      <c r="F128" s="623">
        <f>IIP!F12</f>
        <v>166.89129638671875</v>
      </c>
      <c r="G128" s="623">
        <f>IIP!G12</f>
        <v>168.182861328125</v>
      </c>
      <c r="H128" s="623">
        <f>IIP!H12</f>
        <v>180.499267578125</v>
      </c>
      <c r="I128" s="623">
        <f>IIP!I12</f>
        <v>189.72970581054688</v>
      </c>
      <c r="J128" s="623">
        <f>IIP!J12</f>
        <v>196.4892578125</v>
      </c>
      <c r="K128" s="623">
        <f>IIP!K12</f>
        <v>221.50563049316406</v>
      </c>
      <c r="L128" s="623">
        <f>IIP!L12</f>
        <v>239.20001220703125</v>
      </c>
      <c r="M128" s="623">
        <f>IIP!M12</f>
        <v>253.11734008789063</v>
      </c>
      <c r="N128" s="623">
        <f>IIP!N12</f>
        <v>274.29461669921875</v>
      </c>
      <c r="O128" s="623">
        <f>IIP!O12</f>
        <v>291.42495727539063</v>
      </c>
      <c r="P128" s="623">
        <f>IIP!P12</f>
        <v>308.30978393554688</v>
      </c>
      <c r="Q128" s="623">
        <f>IIP!Q12</f>
        <v>327.13040161132813</v>
      </c>
      <c r="R128" s="623">
        <f>IIP!R12</f>
        <v>361.9573974609375</v>
      </c>
      <c r="S128" s="623">
        <f>IIP!S12</f>
        <v>391.5416259765625</v>
      </c>
      <c r="T128" s="623">
        <f>IIP!T12</f>
        <v>430.334716796875</v>
      </c>
      <c r="U128" s="623">
        <f>IIP!U12</f>
        <v>460.31082153320313</v>
      </c>
      <c r="V128" s="623">
        <f>IIP!V12</f>
        <v>494.23239135742188</v>
      </c>
      <c r="W128" s="638"/>
    </row>
    <row r="129" spans="1:23" s="590" customFormat="1" ht="20.100000000000001" customHeight="1" x14ac:dyDescent="0.2">
      <c r="A129" s="624"/>
      <c r="B129" s="606" t="s">
        <v>1218</v>
      </c>
      <c r="C129" s="650">
        <f>IIP!C19</f>
        <v>161.83255004882813</v>
      </c>
      <c r="D129" s="650">
        <f>IIP!D19</f>
        <v>135.03871154785156</v>
      </c>
      <c r="E129" s="650">
        <f>IIP!E19</f>
        <v>124.49618530273438</v>
      </c>
      <c r="F129" s="650">
        <f>IIP!F19</f>
        <v>136.29545593261719</v>
      </c>
      <c r="G129" s="650">
        <f>IIP!G19</f>
        <v>141.61260986328125</v>
      </c>
      <c r="H129" s="650">
        <f>IIP!H19</f>
        <v>152.50895690917969</v>
      </c>
      <c r="I129" s="650">
        <f>IIP!I19</f>
        <v>156.96626281738281</v>
      </c>
      <c r="J129" s="650">
        <f>IIP!J19</f>
        <v>176.38995361328125</v>
      </c>
      <c r="K129" s="650">
        <f>IIP!K19</f>
        <v>147.05885314941406</v>
      </c>
      <c r="L129" s="650">
        <f>IIP!L19</f>
        <v>143.97578430175781</v>
      </c>
      <c r="M129" s="650">
        <f>IIP!M19</f>
        <v>151.08430480957031</v>
      </c>
      <c r="N129" s="650">
        <f>IIP!N19</f>
        <v>146.48545837402344</v>
      </c>
      <c r="O129" s="650">
        <f>IIP!O19</f>
        <v>171.79653930664063</v>
      </c>
      <c r="P129" s="650">
        <f>IIP!P19</f>
        <v>189.64802551269531</v>
      </c>
      <c r="Q129" s="650">
        <f>IIP!Q19</f>
        <v>199.1641845703125</v>
      </c>
      <c r="R129" s="650">
        <f>IIP!R19</f>
        <v>183.88272094726563</v>
      </c>
      <c r="S129" s="650">
        <f>IIP!S19</f>
        <v>196.76123046875</v>
      </c>
      <c r="T129" s="650">
        <f>IIP!T19</f>
        <v>219.47795104980469</v>
      </c>
      <c r="U129" s="650">
        <f>IIP!U19</f>
        <v>297.45263671875</v>
      </c>
      <c r="V129" s="650">
        <f>IIP!V19</f>
        <v>281.94088745117188</v>
      </c>
      <c r="W129" s="638"/>
    </row>
    <row r="130" spans="1:23" ht="20.100000000000001" customHeight="1" x14ac:dyDescent="0.25">
      <c r="A130" s="580" t="s">
        <v>1345</v>
      </c>
      <c r="C130" s="584"/>
      <c r="D130" s="584"/>
      <c r="E130" s="584"/>
      <c r="F130" s="584"/>
      <c r="G130" s="584"/>
      <c r="H130" s="584"/>
      <c r="I130" s="584"/>
      <c r="J130" s="584"/>
      <c r="K130" s="584"/>
      <c r="L130" s="584"/>
      <c r="M130" s="584"/>
      <c r="N130" s="584"/>
      <c r="O130" s="584"/>
      <c r="P130" s="584"/>
      <c r="Q130" s="584"/>
      <c r="R130" s="584"/>
      <c r="S130" s="584"/>
      <c r="T130" s="584"/>
      <c r="U130" s="584"/>
      <c r="V130" s="584"/>
      <c r="W130" s="638"/>
    </row>
    <row r="131" spans="1:23" ht="15" customHeight="1" x14ac:dyDescent="0.2">
      <c r="B131" s="581" t="s">
        <v>1365</v>
      </c>
      <c r="C131" s="630">
        <f>ExtD!C8</f>
        <v>58.493911743164063</v>
      </c>
      <c r="D131" s="630">
        <f>ExtD!D8</f>
        <v>58.182178497314453</v>
      </c>
      <c r="E131" s="630">
        <f>ExtD!E8</f>
        <v>58.133808135986328</v>
      </c>
      <c r="F131" s="630">
        <f>ExtD!F8</f>
        <v>56.854145050048828</v>
      </c>
      <c r="G131" s="630">
        <f>ExtD!G8</f>
        <v>59.964210510253906</v>
      </c>
      <c r="H131" s="630">
        <f>ExtD!H8</f>
        <v>59.566402435302734</v>
      </c>
      <c r="I131" s="630">
        <f>ExtD!I8</f>
        <v>57.617710113525391</v>
      </c>
      <c r="J131" s="630">
        <f>ExtD!J8</f>
        <v>68.983261108398438</v>
      </c>
      <c r="K131" s="630">
        <f>ExtD!K8</f>
        <v>66.780609130859375</v>
      </c>
      <c r="L131" s="630">
        <f>ExtD!L8</f>
        <v>70.359970092773438</v>
      </c>
      <c r="M131" s="630">
        <f>ExtD!M8</f>
        <v>66.498062133789063</v>
      </c>
      <c r="N131" s="630">
        <f>ExtD!N8</f>
        <v>62.701091766357422</v>
      </c>
      <c r="O131" s="630">
        <f>ExtD!O8</f>
        <v>69.102081298828125</v>
      </c>
      <c r="P131" s="630">
        <f>ExtD!P8</f>
        <v>65.040870666503906</v>
      </c>
      <c r="Q131" s="630">
        <f>ExtD!Q8</f>
        <v>70.607192993164063</v>
      </c>
      <c r="R131" s="630">
        <f>ExtD!R8</f>
        <v>64.430793762207031</v>
      </c>
      <c r="S131" s="630">
        <f>ExtD!S8</f>
        <v>75.049331665039063</v>
      </c>
      <c r="T131" s="630">
        <f>ExtD!T8</f>
        <v>81.104995727539063</v>
      </c>
      <c r="U131" s="630">
        <f>ExtD!U8</f>
        <v>87.579147338867188</v>
      </c>
      <c r="V131" s="630">
        <f>ExtD!V8</f>
        <v>87.16729736328125</v>
      </c>
      <c r="W131" s="638"/>
    </row>
    <row r="132" spans="1:23" x14ac:dyDescent="0.2">
      <c r="B132" s="581" t="s">
        <v>302</v>
      </c>
      <c r="C132" s="630">
        <f>ExtD!C19</f>
        <v>23</v>
      </c>
      <c r="D132" s="630">
        <f>ExtD!D19</f>
        <v>23</v>
      </c>
      <c r="E132" s="630">
        <f>ExtD!E19</f>
        <v>23</v>
      </c>
      <c r="F132" s="630">
        <f>ExtD!F19</f>
        <v>22.429000854492188</v>
      </c>
      <c r="G132" s="630">
        <f>ExtD!G19</f>
        <v>21.285713195800781</v>
      </c>
      <c r="H132" s="630">
        <f>ExtD!H19</f>
        <v>21.64271354675293</v>
      </c>
      <c r="I132" s="630">
        <f>ExtD!I19</f>
        <v>20.499713897705078</v>
      </c>
      <c r="J132" s="630">
        <f>ExtD!J19</f>
        <v>25.857139587402344</v>
      </c>
      <c r="K132" s="630">
        <f>ExtD!K19</f>
        <v>24.828569412231445</v>
      </c>
      <c r="L132" s="630">
        <f>ExtD!L19</f>
        <v>22.657140731811523</v>
      </c>
      <c r="M132" s="630">
        <f>ExtD!M19</f>
        <v>21.05714225769043</v>
      </c>
      <c r="N132" s="630">
        <f>ExtD!N19</f>
        <v>19.457145690917969</v>
      </c>
      <c r="O132" s="630">
        <f>ExtD!O19</f>
        <v>27.729881286621094</v>
      </c>
      <c r="P132" s="630">
        <f>ExtD!P19</f>
        <v>26.1298828125</v>
      </c>
      <c r="Q132" s="630">
        <f>ExtD!Q19</f>
        <v>30.446731567382813</v>
      </c>
      <c r="R132" s="630">
        <f>ExtD!R19</f>
        <v>28.237310409545898</v>
      </c>
      <c r="S132" s="630">
        <f>ExtD!S19</f>
        <v>43.583587646484375</v>
      </c>
      <c r="T132" s="630">
        <f>ExtD!T19</f>
        <v>53.3922119140625</v>
      </c>
      <c r="U132" s="630">
        <f>ExtD!U19</f>
        <v>62.374191284179688</v>
      </c>
      <c r="V132" s="630">
        <f>ExtD!V19</f>
        <v>64.511421203613281</v>
      </c>
      <c r="W132" s="638"/>
    </row>
    <row r="133" spans="1:23" x14ac:dyDescent="0.2">
      <c r="B133" s="581" t="s">
        <v>1220</v>
      </c>
      <c r="C133" s="630">
        <f>ExtD!C25</f>
        <v>35.493911743164063</v>
      </c>
      <c r="D133" s="630">
        <f>ExtD!D25</f>
        <v>35.182178497314453</v>
      </c>
      <c r="E133" s="630">
        <f>ExtD!E25</f>
        <v>35.133808135986328</v>
      </c>
      <c r="F133" s="630">
        <f>ExtD!F25</f>
        <v>34.425144195556641</v>
      </c>
      <c r="G133" s="630">
        <f>ExtD!G25</f>
        <v>38.678497314453125</v>
      </c>
      <c r="H133" s="630">
        <f>ExtD!H25</f>
        <v>37.923686981201172</v>
      </c>
      <c r="I133" s="630">
        <f>ExtD!I25</f>
        <v>37.117996215820313</v>
      </c>
      <c r="J133" s="630">
        <f>ExtD!J25</f>
        <v>43.126121520996094</v>
      </c>
      <c r="K133" s="630">
        <f>ExtD!K25</f>
        <v>41.952041625976563</v>
      </c>
      <c r="L133" s="630">
        <f>ExtD!L25</f>
        <v>47.702827453613281</v>
      </c>
      <c r="M133" s="630">
        <f>ExtD!M25</f>
        <v>45.440914154052734</v>
      </c>
      <c r="N133" s="630">
        <f>ExtD!N25</f>
        <v>43.243949890136719</v>
      </c>
      <c r="O133" s="630">
        <f>ExtD!O25</f>
        <v>41.372203826904297</v>
      </c>
      <c r="P133" s="630">
        <f>ExtD!P25</f>
        <v>38.910984039306641</v>
      </c>
      <c r="Q133" s="630">
        <f>ExtD!Q25</f>
        <v>40.16046142578125</v>
      </c>
      <c r="R133" s="630">
        <f>ExtD!R25</f>
        <v>36.193477630615234</v>
      </c>
      <c r="S133" s="630">
        <f>ExtD!S25</f>
        <v>31.465740203857422</v>
      </c>
      <c r="T133" s="630">
        <f>ExtD!T25</f>
        <v>27.71278190612793</v>
      </c>
      <c r="U133" s="630">
        <f>ExtD!U25</f>
        <v>25.204952239990234</v>
      </c>
      <c r="V133" s="630">
        <f>ExtD!V25</f>
        <v>22.655876159667969</v>
      </c>
      <c r="W133" s="638"/>
    </row>
    <row r="134" spans="1:23" ht="12.75" customHeight="1" x14ac:dyDescent="0.2">
      <c r="B134" s="581" t="s">
        <v>1346</v>
      </c>
      <c r="C134" s="364">
        <f t="shared" ref="C134:U134" si="71">C131/C4</f>
        <v>0.39982838528640069</v>
      </c>
      <c r="D134" s="364">
        <f t="shared" si="71"/>
        <v>0.37080457989493071</v>
      </c>
      <c r="E134" s="364">
        <f t="shared" si="71"/>
        <v>0.35624500794147562</v>
      </c>
      <c r="F134" s="364">
        <f t="shared" si="71"/>
        <v>0.36927112131073847</v>
      </c>
      <c r="G134" s="364">
        <f t="shared" si="71"/>
        <v>0.36300976643976102</v>
      </c>
      <c r="H134" s="364">
        <f t="shared" si="71"/>
        <v>0.31276191223199679</v>
      </c>
      <c r="I134" s="364">
        <f t="shared" si="71"/>
        <v>0.29949576743983886</v>
      </c>
      <c r="J134" s="364">
        <f t="shared" si="71"/>
        <v>0.34682781175946747</v>
      </c>
      <c r="K134" s="364">
        <f t="shared" si="71"/>
        <v>0.336792836730196</v>
      </c>
      <c r="L134" s="364">
        <f t="shared" si="71"/>
        <v>0.37520746373915875</v>
      </c>
      <c r="M134" s="364">
        <f t="shared" si="71"/>
        <v>0.35762613000963894</v>
      </c>
      <c r="N134" s="364">
        <f t="shared" si="71"/>
        <v>0.31842339387221652</v>
      </c>
      <c r="O134" s="364">
        <f t="shared" si="71"/>
        <v>0.32534281093290884</v>
      </c>
      <c r="P134" s="364">
        <f t="shared" si="71"/>
        <v>0.29414658766941476</v>
      </c>
      <c r="Q134" s="364">
        <f t="shared" si="71"/>
        <v>0.29216388887713801</v>
      </c>
      <c r="R134" s="364">
        <f t="shared" si="71"/>
        <v>0.22973444179447353</v>
      </c>
      <c r="S134" s="364">
        <f t="shared" si="71"/>
        <v>0.25434812714797422</v>
      </c>
      <c r="T134" s="364">
        <f t="shared" si="71"/>
        <v>0.28347809196784773</v>
      </c>
      <c r="U134" s="364">
        <f t="shared" si="71"/>
        <v>0.31229671367306189</v>
      </c>
      <c r="V134" s="364">
        <f t="shared" ref="V134" si="72">V131/V4</f>
        <v>0.32482094066791045</v>
      </c>
      <c r="W134" s="638"/>
    </row>
    <row r="135" spans="1:23" ht="12.75" customHeight="1" x14ac:dyDescent="0.2">
      <c r="B135" s="581" t="s">
        <v>113</v>
      </c>
      <c r="C135" s="630">
        <f>ExtD!C5</f>
        <v>1.6567720174789429</v>
      </c>
      <c r="D135" s="630">
        <f>ExtD!D5</f>
        <v>2.5521140098571777</v>
      </c>
      <c r="E135" s="630">
        <f>ExtD!E5</f>
        <v>2.3967430591583252</v>
      </c>
      <c r="F135" s="630">
        <f>ExtD!F5</f>
        <v>3.5897960662841797</v>
      </c>
      <c r="G135" s="630">
        <f>ExtD!G5</f>
        <v>3.7107810974121094</v>
      </c>
      <c r="H135" s="630">
        <f>ExtD!H5</f>
        <v>4.0095500946044922</v>
      </c>
      <c r="I135" s="630">
        <f>ExtD!I5</f>
        <v>4.0549359321594238</v>
      </c>
      <c r="J135" s="630">
        <f>ExtD!J5</f>
        <v>4.4565777778625488</v>
      </c>
      <c r="K135" s="630">
        <f>ExtD!K5</f>
        <v>4.4113240242004395</v>
      </c>
      <c r="L135" s="630">
        <f>ExtD!L5</f>
        <v>5.5805239677429199</v>
      </c>
      <c r="M135" s="630">
        <f>ExtD!M5</f>
        <v>6.3866462707519531</v>
      </c>
      <c r="N135" s="630">
        <f>ExtD!N5</f>
        <v>6.2098798751831055</v>
      </c>
      <c r="O135" s="630">
        <f>ExtD!O5</f>
        <v>6.5116219520568848</v>
      </c>
      <c r="P135" s="630">
        <f>ExtD!P5</f>
        <v>6.4044342041015625</v>
      </c>
      <c r="Q135" s="630">
        <f>ExtD!Q5</f>
        <v>7.2762813568115234</v>
      </c>
      <c r="R135" s="630">
        <f>ExtD!R5</f>
        <v>7.5835909843444824</v>
      </c>
      <c r="S135" s="630">
        <f>ExtD!S5</f>
        <v>9.1742696762084961</v>
      </c>
      <c r="T135" s="630">
        <f>ExtD!T5</f>
        <v>7.4267220497131348</v>
      </c>
      <c r="U135" s="630">
        <f>ExtD!U5</f>
        <v>8.0374526977539063</v>
      </c>
      <c r="V135" s="630">
        <f>ExtD!V5</f>
        <v>9.3932418823242188</v>
      </c>
      <c r="W135" s="638"/>
    </row>
    <row r="136" spans="1:23" s="590" customFormat="1" ht="20.100000000000001" customHeight="1" x14ac:dyDescent="0.2">
      <c r="A136" s="624"/>
      <c r="B136" s="624" t="s">
        <v>1363</v>
      </c>
      <c r="C136" s="625"/>
      <c r="D136" s="625"/>
      <c r="E136" s="625"/>
      <c r="F136" s="625"/>
      <c r="G136" s="657">
        <f t="shared" ref="G136:U136" si="73">G135/G72</f>
        <v>5.1012805236248855E-2</v>
      </c>
      <c r="H136" s="657">
        <f t="shared" si="73"/>
        <v>5.1816006257283151E-2</v>
      </c>
      <c r="I136" s="657">
        <f t="shared" si="73"/>
        <v>4.65339077074855E-2</v>
      </c>
      <c r="J136" s="657">
        <f t="shared" si="73"/>
        <v>4.8390147027928695E-2</v>
      </c>
      <c r="K136" s="657">
        <f t="shared" si="73"/>
        <v>5.1995848478153014E-2</v>
      </c>
      <c r="L136" s="657">
        <f t="shared" si="73"/>
        <v>7.3143017688410028E-2</v>
      </c>
      <c r="M136" s="657">
        <f t="shared" si="73"/>
        <v>7.4515714019558282E-2</v>
      </c>
      <c r="N136" s="657">
        <f t="shared" si="73"/>
        <v>7.1185166653941617E-2</v>
      </c>
      <c r="O136" s="657">
        <f t="shared" si="73"/>
        <v>6.8517966781894701E-2</v>
      </c>
      <c r="P136" s="657">
        <f t="shared" si="73"/>
        <v>6.9600122776632342E-2</v>
      </c>
      <c r="Q136" s="657">
        <f t="shared" si="73"/>
        <v>6.8253755089331264E-2</v>
      </c>
      <c r="R136" s="657">
        <f t="shared" si="73"/>
        <v>6.6022502429191776E-2</v>
      </c>
      <c r="S136" s="657">
        <f t="shared" si="73"/>
        <v>7.3570062783170645E-2</v>
      </c>
      <c r="T136" s="657">
        <f t="shared" si="73"/>
        <v>6.4601582336255958E-2</v>
      </c>
      <c r="U136" s="657">
        <f t="shared" si="73"/>
        <v>6.3420337924746231E-2</v>
      </c>
      <c r="V136" s="657">
        <f t="shared" ref="V136" si="74">V135/V72</f>
        <v>7.7074650086230712E-2</v>
      </c>
      <c r="W136" s="638"/>
    </row>
    <row r="137" spans="1:23" s="576" customFormat="1" ht="24.95" customHeight="1" x14ac:dyDescent="0.2">
      <c r="A137" s="49" t="str">
        <f>CONCATENATE(A$1," (continued)")</f>
        <v>Table S1    Palau summary economic indicators, FY2000-FY2019 (continued)</v>
      </c>
      <c r="B137" s="669"/>
      <c r="C137" s="669"/>
      <c r="D137" s="669"/>
      <c r="E137" s="669"/>
      <c r="F137" s="669"/>
      <c r="G137" s="669"/>
      <c r="H137" s="669"/>
      <c r="I137" s="669"/>
      <c r="J137" s="669"/>
      <c r="K137" s="669"/>
      <c r="L137" s="669"/>
      <c r="M137" s="669"/>
      <c r="N137" s="669"/>
      <c r="O137" s="669"/>
      <c r="P137" s="669"/>
      <c r="Q137" s="669"/>
      <c r="R137" s="669"/>
      <c r="S137" s="669"/>
      <c r="T137" s="669"/>
      <c r="U137" s="669"/>
      <c r="V137" s="669"/>
      <c r="W137" s="638"/>
    </row>
    <row r="138" spans="1:23" s="576" customFormat="1" ht="24.95" customHeight="1" x14ac:dyDescent="0.2">
      <c r="A138" s="577"/>
      <c r="B138" s="578"/>
      <c r="C138" s="615" t="str">
        <f t="shared" ref="C138:U138" si="75">C2</f>
        <v>FY00</v>
      </c>
      <c r="D138" s="615" t="str">
        <f t="shared" si="75"/>
        <v>FY01</v>
      </c>
      <c r="E138" s="615" t="str">
        <f t="shared" si="75"/>
        <v>FY02</v>
      </c>
      <c r="F138" s="615" t="str">
        <f t="shared" si="75"/>
        <v>FY03</v>
      </c>
      <c r="G138" s="615" t="str">
        <f t="shared" si="75"/>
        <v>FY04</v>
      </c>
      <c r="H138" s="615" t="str">
        <f t="shared" si="75"/>
        <v>FY05</v>
      </c>
      <c r="I138" s="615" t="str">
        <f t="shared" si="75"/>
        <v>FY06</v>
      </c>
      <c r="J138" s="615" t="str">
        <f t="shared" si="75"/>
        <v>FY07</v>
      </c>
      <c r="K138" s="615" t="str">
        <f t="shared" si="75"/>
        <v>FY08</v>
      </c>
      <c r="L138" s="615" t="str">
        <f t="shared" si="75"/>
        <v>FY09</v>
      </c>
      <c r="M138" s="615" t="str">
        <f t="shared" si="75"/>
        <v>FY10</v>
      </c>
      <c r="N138" s="615" t="str">
        <f t="shared" si="75"/>
        <v>FY11</v>
      </c>
      <c r="O138" s="615" t="str">
        <f t="shared" si="75"/>
        <v>FY12</v>
      </c>
      <c r="P138" s="615" t="str">
        <f t="shared" si="75"/>
        <v>FY13</v>
      </c>
      <c r="Q138" s="615" t="str">
        <f t="shared" si="75"/>
        <v>FY14</v>
      </c>
      <c r="R138" s="615" t="str">
        <f t="shared" si="75"/>
        <v>FY15</v>
      </c>
      <c r="S138" s="615" t="str">
        <f t="shared" si="75"/>
        <v>FY16</v>
      </c>
      <c r="T138" s="615" t="str">
        <f t="shared" si="75"/>
        <v>FY17</v>
      </c>
      <c r="U138" s="615" t="str">
        <f t="shared" si="75"/>
        <v>FY18</v>
      </c>
      <c r="V138" s="615" t="str">
        <f t="shared" ref="V138" si="76">V2</f>
        <v>FY19</v>
      </c>
      <c r="W138" s="638"/>
    </row>
    <row r="139" spans="1:23" ht="20.100000000000001" customHeight="1" x14ac:dyDescent="0.25">
      <c r="A139" s="580" t="s">
        <v>545</v>
      </c>
      <c r="C139" s="584"/>
      <c r="D139" s="584"/>
      <c r="E139" s="584"/>
      <c r="F139" s="584"/>
      <c r="G139" s="584"/>
      <c r="H139" s="584"/>
      <c r="I139" s="584"/>
      <c r="J139" s="584"/>
      <c r="K139" s="584"/>
      <c r="L139" s="584"/>
      <c r="M139" s="584"/>
      <c r="N139" s="584"/>
      <c r="O139" s="584"/>
      <c r="P139" s="584"/>
      <c r="Q139" s="584"/>
      <c r="R139" s="584"/>
      <c r="S139" s="584"/>
      <c r="T139" s="584"/>
      <c r="U139" s="584"/>
      <c r="V139" s="584"/>
      <c r="W139" s="638"/>
    </row>
    <row r="140" spans="1:23" s="66" customFormat="1" ht="15" customHeight="1" x14ac:dyDescent="0.2">
      <c r="B140" s="66" t="s">
        <v>1366</v>
      </c>
      <c r="C140" s="628">
        <f>Trsm!B52</f>
        <v>45.545078277587891</v>
      </c>
      <c r="D140" s="628">
        <f>Trsm!C52</f>
        <v>44.039882659912109</v>
      </c>
      <c r="E140" s="628">
        <f>Trsm!D52</f>
        <v>43.008049011230469</v>
      </c>
      <c r="F140" s="628">
        <f>Trsm!E52</f>
        <v>43.12786865234375</v>
      </c>
      <c r="G140" s="628">
        <f>Trsm!F52</f>
        <v>49.647048950195313</v>
      </c>
      <c r="H140" s="628">
        <f>Trsm!G52</f>
        <v>58.512413024902344</v>
      </c>
      <c r="I140" s="628">
        <f>Trsm!H52</f>
        <v>59.359607696533203</v>
      </c>
      <c r="J140" s="628">
        <f>Trsm!I52</f>
        <v>66.800445556640625</v>
      </c>
      <c r="K140" s="628">
        <f>Trsm!J52</f>
        <v>71.538108825683594</v>
      </c>
      <c r="L140" s="628">
        <f>Trsm!K52</f>
        <v>66.953750610351563</v>
      </c>
      <c r="M140" s="628">
        <f>Trsm!L52</f>
        <v>71.999259948730469</v>
      </c>
      <c r="N140" s="628">
        <f>Trsm!M52</f>
        <v>89.729171752929688</v>
      </c>
      <c r="O140" s="628">
        <f>Trsm!N52</f>
        <v>105.13112640380859</v>
      </c>
      <c r="P140" s="628">
        <f>Trsm!O52</f>
        <v>112.2572021484375</v>
      </c>
      <c r="Q140" s="628">
        <f>Trsm!P52</f>
        <v>128.55995178222656</v>
      </c>
      <c r="R140" s="628">
        <f>Trsm!Q52</f>
        <v>148.76084899902344</v>
      </c>
      <c r="S140" s="628">
        <f>Trsm!R52</f>
        <v>138.59703063964844</v>
      </c>
      <c r="T140" s="628">
        <f>Trsm!S52</f>
        <v>123.46573638916016</v>
      </c>
      <c r="U140" s="628">
        <f>Trsm!T52</f>
        <v>118.17255401611328</v>
      </c>
      <c r="V140" s="628">
        <f>Trsm!U52</f>
        <v>102.2333984375</v>
      </c>
      <c r="W140" s="638"/>
    </row>
    <row r="141" spans="1:23" customFormat="1" outlineLevel="1" x14ac:dyDescent="0.2">
      <c r="B141" s="318" t="s">
        <v>1144</v>
      </c>
      <c r="C141" s="648"/>
      <c r="D141" s="648"/>
      <c r="E141" s="648"/>
      <c r="F141" s="648"/>
      <c r="G141" s="648"/>
      <c r="H141" s="648"/>
      <c r="I141" s="648"/>
      <c r="J141" s="648"/>
      <c r="K141" s="648"/>
      <c r="L141" s="648"/>
      <c r="M141" s="648"/>
      <c r="N141" s="648"/>
      <c r="O141" s="648"/>
      <c r="P141" s="648"/>
      <c r="Q141" s="648"/>
      <c r="R141" s="648"/>
      <c r="W141" s="638"/>
    </row>
    <row r="142" spans="1:23" customFormat="1" outlineLevel="1" x14ac:dyDescent="0.2">
      <c r="B142" s="505" t="s">
        <v>1191</v>
      </c>
      <c r="C142" s="648"/>
      <c r="D142" s="648"/>
      <c r="E142" s="648"/>
      <c r="F142" s="648"/>
      <c r="G142" s="648"/>
      <c r="H142" s="648"/>
      <c r="I142" s="648"/>
      <c r="J142" s="648"/>
      <c r="K142" s="508">
        <f>Trsm!J40</f>
        <v>22.874536514282227</v>
      </c>
      <c r="L142" s="508">
        <f>Trsm!K40</f>
        <v>21.708620071411133</v>
      </c>
      <c r="M142" s="508">
        <f>Trsm!L40</f>
        <v>22.771047592163086</v>
      </c>
      <c r="N142" s="508">
        <f>Trsm!M40</f>
        <v>29.473648071289063</v>
      </c>
      <c r="O142" s="508">
        <f>Trsm!N40</f>
        <v>34.944358825683594</v>
      </c>
      <c r="P142" s="508">
        <f>Trsm!O40</f>
        <v>38.011077880859375</v>
      </c>
      <c r="Q142" s="508">
        <f>Trsm!P40</f>
        <v>42.651874542236328</v>
      </c>
      <c r="R142" s="508">
        <f>Trsm!Q40</f>
        <v>52.150672912597656</v>
      </c>
      <c r="S142" s="508">
        <f>Trsm!R40</f>
        <v>51.369003295898438</v>
      </c>
      <c r="T142" s="508">
        <f>Trsm!S40</f>
        <v>45.087062835693359</v>
      </c>
      <c r="U142" s="508">
        <f>Trsm!T40</f>
        <v>40.857746124267578</v>
      </c>
      <c r="V142" s="508">
        <f>Trsm!U40</f>
        <v>33.088607788085938</v>
      </c>
      <c r="W142" s="638"/>
    </row>
    <row r="143" spans="1:23" customFormat="1" outlineLevel="1" x14ac:dyDescent="0.2">
      <c r="B143" s="505" t="s">
        <v>1201</v>
      </c>
      <c r="C143" s="648"/>
      <c r="D143" s="648"/>
      <c r="E143" s="648"/>
      <c r="F143" s="648"/>
      <c r="G143" s="648"/>
      <c r="H143" s="648"/>
      <c r="I143" s="648"/>
      <c r="J143" s="648"/>
      <c r="K143" s="508">
        <f>Trsm!J50-K142</f>
        <v>46.888105392456055</v>
      </c>
      <c r="L143" s="508">
        <f>Trsm!K50-L142</f>
        <v>43.719366073608398</v>
      </c>
      <c r="M143" s="508">
        <f>Trsm!L50-M142</f>
        <v>46.269754409790039</v>
      </c>
      <c r="N143" s="508">
        <f>Trsm!M50-N142</f>
        <v>56.426338195800781</v>
      </c>
      <c r="O143" s="508">
        <f>Trsm!N50-O142</f>
        <v>65.780723571777344</v>
      </c>
      <c r="P143" s="508">
        <f>Trsm!O50-P142</f>
        <v>68.455337524414063</v>
      </c>
      <c r="Q143" s="508">
        <f>Trsm!P50-Q142</f>
        <v>79.503726959228516</v>
      </c>
      <c r="R143" s="508">
        <f>Trsm!Q50-R142</f>
        <v>87.818946838378906</v>
      </c>
      <c r="S143" s="508">
        <f>Trsm!R50-S142</f>
        <v>79.421981811523438</v>
      </c>
      <c r="T143" s="508">
        <f>Trsm!S50-T142</f>
        <v>71.756183624267578</v>
      </c>
      <c r="U143" s="508">
        <f>Trsm!T50-U142</f>
        <v>67.438991546630859</v>
      </c>
      <c r="V143" s="508">
        <f>Trsm!U50-V142</f>
        <v>62.709785461425781</v>
      </c>
      <c r="W143" s="638"/>
    </row>
    <row r="144" spans="1:23" customFormat="1" outlineLevel="1" x14ac:dyDescent="0.2">
      <c r="B144" s="505" t="s">
        <v>1192</v>
      </c>
      <c r="C144" s="648"/>
      <c r="D144" s="648"/>
      <c r="E144" s="648"/>
      <c r="F144" s="648"/>
      <c r="G144" s="648"/>
      <c r="H144" s="648"/>
      <c r="I144" s="648"/>
      <c r="J144" s="648"/>
      <c r="K144" s="508">
        <f>Trsm!J51</f>
        <v>1.7754650115966797</v>
      </c>
      <c r="L144" s="508">
        <f>Trsm!K51</f>
        <v>1.5257610082626343</v>
      </c>
      <c r="M144" s="508">
        <f>Trsm!L51</f>
        <v>2.9584560394287109</v>
      </c>
      <c r="N144" s="508">
        <f>Trsm!M51</f>
        <v>3.8291819095611572</v>
      </c>
      <c r="O144" s="508">
        <f>Trsm!N51</f>
        <v>4.4060482978820801</v>
      </c>
      <c r="P144" s="508">
        <f>Trsm!O51</f>
        <v>5.7907876968383789</v>
      </c>
      <c r="Q144" s="508">
        <f>Trsm!P51</f>
        <v>6.4043478965759277</v>
      </c>
      <c r="R144" s="508">
        <f>Trsm!Q51</f>
        <v>8.791229248046875</v>
      </c>
      <c r="S144" s="508">
        <f>Trsm!R51</f>
        <v>7.8060503005981445</v>
      </c>
      <c r="T144" s="508">
        <f>Trsm!S51</f>
        <v>6.6224908828735352</v>
      </c>
      <c r="U144" s="508">
        <f>Trsm!T51</f>
        <v>9.8758163452148438</v>
      </c>
      <c r="V144" s="508">
        <f>Trsm!U51</f>
        <v>6.434999942779541</v>
      </c>
      <c r="W144" s="638"/>
    </row>
    <row r="145" spans="2:23" s="66" customFormat="1" ht="15" customHeight="1" x14ac:dyDescent="0.2">
      <c r="B145" s="66" t="s">
        <v>1189</v>
      </c>
      <c r="C145" s="137"/>
      <c r="D145" s="137"/>
      <c r="E145" s="137"/>
      <c r="F145" s="137"/>
      <c r="G145" s="137"/>
      <c r="H145" s="137"/>
      <c r="I145" s="137"/>
      <c r="J145" s="137"/>
      <c r="K145" s="137">
        <f>Trsm!J35</f>
        <v>385080.04412582493</v>
      </c>
      <c r="L145" s="137">
        <f>Trsm!K35</f>
        <v>343424.31242728181</v>
      </c>
      <c r="M145" s="137">
        <f>Trsm!L35</f>
        <v>383486.93360620766</v>
      </c>
      <c r="N145" s="137">
        <f>Trsm!M35</f>
        <v>482972.57013139984</v>
      </c>
      <c r="O145" s="137">
        <f>Trsm!N35</f>
        <v>547049.55877047789</v>
      </c>
      <c r="P145" s="137">
        <f>Trsm!O35</f>
        <v>520029.09659021039</v>
      </c>
      <c r="Q145" s="137">
        <f>Trsm!P35</f>
        <v>603658.25144128466</v>
      </c>
      <c r="R145" s="137">
        <f>Trsm!Q35</f>
        <v>767022.06966134289</v>
      </c>
      <c r="S145" s="137">
        <f>Trsm!R35</f>
        <v>688149.66744958167</v>
      </c>
      <c r="T145" s="137">
        <f>Trsm!S35</f>
        <v>593230.94653675798</v>
      </c>
      <c r="U145" s="137">
        <f>Trsm!T35</f>
        <v>568244.09999384638</v>
      </c>
      <c r="V145" s="137">
        <f>Trsm!U35</f>
        <v>463589.17207518767</v>
      </c>
      <c r="W145" s="638"/>
    </row>
    <row r="146" spans="2:23" s="285" customFormat="1" ht="17.25" customHeight="1" x14ac:dyDescent="0.2">
      <c r="B146" s="285" t="s">
        <v>1351</v>
      </c>
      <c r="C146" s="389"/>
      <c r="D146" s="389"/>
      <c r="E146" s="389"/>
      <c r="F146" s="389"/>
      <c r="G146" s="389"/>
      <c r="H146" s="389"/>
      <c r="I146" s="389"/>
      <c r="J146" s="389"/>
      <c r="K146" s="389">
        <f t="shared" ref="K146:S146" si="77">K140/K150*1000000</f>
        <v>861.12679898505678</v>
      </c>
      <c r="L146" s="389">
        <f t="shared" si="77"/>
        <v>914.51880306987334</v>
      </c>
      <c r="M146" s="389">
        <f t="shared" si="77"/>
        <v>887.77277652224348</v>
      </c>
      <c r="N146" s="389">
        <f t="shared" si="77"/>
        <v>863.58595760401226</v>
      </c>
      <c r="O146" s="389">
        <f t="shared" si="77"/>
        <v>883.98969463716355</v>
      </c>
      <c r="P146" s="389">
        <f t="shared" si="77"/>
        <v>1012.9413763247475</v>
      </c>
      <c r="Q146" s="389">
        <f t="shared" si="77"/>
        <v>1022.9637934833502</v>
      </c>
      <c r="R146" s="389">
        <f t="shared" si="77"/>
        <v>881.44130472846734</v>
      </c>
      <c r="S146" s="389">
        <f t="shared" si="77"/>
        <v>945.0871506283562</v>
      </c>
      <c r="T146" s="389">
        <f>T140/T150*1000000</f>
        <v>1011.160547973106</v>
      </c>
      <c r="U146" s="389">
        <f>U140/U150*1000000</f>
        <v>1018.7552610508312</v>
      </c>
      <c r="V146" s="389">
        <f>V140/V150*1000000</f>
        <v>1139.3954755310613</v>
      </c>
      <c r="W146" s="638"/>
    </row>
    <row r="147" spans="2:23" s="66" customFormat="1" x14ac:dyDescent="0.2">
      <c r="B147" s="285" t="s">
        <v>1352</v>
      </c>
      <c r="C147" s="137"/>
      <c r="D147" s="137"/>
      <c r="E147" s="137"/>
      <c r="F147" s="137"/>
      <c r="G147" s="137"/>
      <c r="H147" s="137"/>
      <c r="I147" s="137"/>
      <c r="J147" s="137"/>
      <c r="K147" s="389">
        <f t="shared" ref="K147:S147" si="78">K140/K145*1000000</f>
        <v>185.77464586118234</v>
      </c>
      <c r="L147" s="389">
        <f t="shared" si="78"/>
        <v>194.95926231061071</v>
      </c>
      <c r="M147" s="389">
        <f t="shared" si="78"/>
        <v>187.74892607596524</v>
      </c>
      <c r="N147" s="389">
        <f t="shared" si="78"/>
        <v>185.78523357655183</v>
      </c>
      <c r="O147" s="389">
        <f t="shared" si="78"/>
        <v>192.17843195065583</v>
      </c>
      <c r="P147" s="389">
        <f t="shared" si="78"/>
        <v>215.86715605818807</v>
      </c>
      <c r="Q147" s="389">
        <f t="shared" si="78"/>
        <v>212.96810152976275</v>
      </c>
      <c r="R147" s="389">
        <f t="shared" si="78"/>
        <v>193.94598262955409</v>
      </c>
      <c r="S147" s="389">
        <f t="shared" si="78"/>
        <v>201.40535874022342</v>
      </c>
      <c r="T147" s="389">
        <f>T140/T145*1000000</f>
        <v>208.12423409457099</v>
      </c>
      <c r="U147" s="389">
        <f>U140/U145*1000000</f>
        <v>207.96089922868182</v>
      </c>
      <c r="V147" s="389">
        <f>V140/V145*1000000</f>
        <v>220.52585477755545</v>
      </c>
      <c r="W147" s="638"/>
    </row>
    <row r="148" spans="2:23" s="66" customFormat="1" x14ac:dyDescent="0.2">
      <c r="B148" s="285" t="s">
        <v>1353</v>
      </c>
      <c r="C148" s="137"/>
      <c r="D148" s="137"/>
      <c r="E148" s="137"/>
      <c r="F148" s="137"/>
      <c r="G148" s="137"/>
      <c r="H148" s="137"/>
      <c r="I148" s="137"/>
      <c r="J148" s="137"/>
      <c r="K148" s="508">
        <f t="shared" ref="K148:S148" si="79">K160/K145*1000000</f>
        <v>91.998989696411769</v>
      </c>
      <c r="L148" s="508">
        <f t="shared" si="79"/>
        <v>98.944069139534335</v>
      </c>
      <c r="M148" s="508">
        <f t="shared" si="79"/>
        <v>91.699384804380685</v>
      </c>
      <c r="N148" s="508">
        <f t="shared" si="79"/>
        <v>86.965715582407867</v>
      </c>
      <c r="O148" s="508">
        <f t="shared" si="79"/>
        <v>91.429894227104811</v>
      </c>
      <c r="P148" s="508">
        <f t="shared" si="79"/>
        <v>108.83902912112576</v>
      </c>
      <c r="Q148" s="508">
        <f t="shared" si="79"/>
        <v>106.64994336056824</v>
      </c>
      <c r="R148" s="508">
        <f t="shared" si="79"/>
        <v>100.25425162910261</v>
      </c>
      <c r="S148" s="508">
        <f t="shared" si="79"/>
        <v>107.61104728363537</v>
      </c>
      <c r="T148" s="508">
        <f>T160/T145*1000000</f>
        <v>109.61793068976321</v>
      </c>
      <c r="U148" s="508">
        <f>U160/U145*1000000</f>
        <v>103.7783848073736</v>
      </c>
      <c r="V148" s="508">
        <f>V160/V145*1000000</f>
        <v>114.0941057669709</v>
      </c>
      <c r="W148" s="638"/>
    </row>
    <row r="149" spans="2:23" s="66" customFormat="1" ht="15" customHeight="1" x14ac:dyDescent="0.2">
      <c r="B149" s="66" t="s">
        <v>1367</v>
      </c>
      <c r="C149" s="137"/>
      <c r="D149" s="137"/>
      <c r="E149" s="137"/>
      <c r="F149" s="137"/>
      <c r="G149" s="137"/>
      <c r="H149" s="137"/>
      <c r="I149" s="137"/>
      <c r="J149" s="137"/>
      <c r="K149" s="507">
        <f>Trsm!J23</f>
        <v>4.6353300526731864</v>
      </c>
      <c r="L149" s="507">
        <f>Trsm!K23</f>
        <v>4.6908199807037345</v>
      </c>
      <c r="M149" s="507">
        <f>Trsm!L23</f>
        <v>4.7285105437196542</v>
      </c>
      <c r="N149" s="507">
        <f>Trsm!M23</f>
        <v>4.6483024564391773</v>
      </c>
      <c r="O149" s="507">
        <f>Trsm!N23</f>
        <v>4.5998382111065341</v>
      </c>
      <c r="P149" s="507">
        <f>Trsm!O23</f>
        <v>4.692429338586849</v>
      </c>
      <c r="Q149" s="507">
        <f>Trsm!P23</f>
        <v>4.8033662606528376</v>
      </c>
      <c r="R149" s="507">
        <f>Trsm!Q23</f>
        <v>4.5447773280875916</v>
      </c>
      <c r="S149" s="507">
        <f>Trsm!R23</f>
        <v>4.6924627852000116</v>
      </c>
      <c r="T149" s="507">
        <f>Trsm!S23</f>
        <v>4.8584469385417064</v>
      </c>
      <c r="U149" s="507">
        <f>Trsm!T23</f>
        <v>4.898782727086445</v>
      </c>
      <c r="V149" s="507">
        <f>Trsm!U23</f>
        <v>5.1667205946457848</v>
      </c>
      <c r="W149" s="638"/>
    </row>
    <row r="150" spans="2:23" s="66" customFormat="1" ht="15" customHeight="1" x14ac:dyDescent="0.2">
      <c r="B150" s="66" t="s">
        <v>1188</v>
      </c>
      <c r="C150" s="137">
        <f>Trsm!B10</f>
        <v>56501</v>
      </c>
      <c r="D150" s="137">
        <f>Trsm!C10</f>
        <v>51164</v>
      </c>
      <c r="E150" s="137">
        <f>Trsm!D10</f>
        <v>48157</v>
      </c>
      <c r="F150" s="137">
        <f>Trsm!E10</f>
        <v>60738</v>
      </c>
      <c r="G150" s="137">
        <f>Trsm!F10</f>
        <v>85151</v>
      </c>
      <c r="H150" s="137">
        <f>Trsm!G10</f>
        <v>85004</v>
      </c>
      <c r="I150" s="137">
        <f>Trsm!H10</f>
        <v>79802</v>
      </c>
      <c r="J150" s="137">
        <f>Trsm!I10</f>
        <v>87141</v>
      </c>
      <c r="K150" s="137">
        <f>Trsm!J10</f>
        <v>83075</v>
      </c>
      <c r="L150" s="137">
        <f>Trsm!K10</f>
        <v>73212</v>
      </c>
      <c r="M150" s="137">
        <f>Trsm!L10</f>
        <v>81101</v>
      </c>
      <c r="N150" s="137">
        <f>Trsm!M10</f>
        <v>103903</v>
      </c>
      <c r="O150" s="137">
        <f>Trsm!N10</f>
        <v>118928</v>
      </c>
      <c r="P150" s="137">
        <f>Trsm!O10</f>
        <v>110823</v>
      </c>
      <c r="Q150" s="137">
        <f>Trsm!P10</f>
        <v>125674</v>
      </c>
      <c r="R150" s="137">
        <f>Trsm!Q10</f>
        <v>168770</v>
      </c>
      <c r="S150" s="137">
        <f>Trsm!R10</f>
        <v>146650</v>
      </c>
      <c r="T150" s="137">
        <f>Trsm!S10</f>
        <v>122103</v>
      </c>
      <c r="U150" s="137">
        <f>Trsm!T10</f>
        <v>115997</v>
      </c>
      <c r="V150" s="137">
        <f>Trsm!U10</f>
        <v>89726</v>
      </c>
      <c r="W150" s="638"/>
    </row>
    <row r="151" spans="2:23" customFormat="1" x14ac:dyDescent="0.2">
      <c r="B151" s="506" t="s">
        <v>79</v>
      </c>
      <c r="C151" s="2">
        <f>Trsm!B3</f>
        <v>20762</v>
      </c>
      <c r="D151" s="2">
        <f>Trsm!C3</f>
        <v>23043</v>
      </c>
      <c r="E151" s="2">
        <f>Trsm!D3</f>
        <v>21863</v>
      </c>
      <c r="F151" s="2">
        <f>Trsm!E3</f>
        <v>21237</v>
      </c>
      <c r="G151" s="2">
        <f>Trsm!F3</f>
        <v>23983</v>
      </c>
      <c r="H151" s="2">
        <f>Trsm!G3</f>
        <v>25574</v>
      </c>
      <c r="I151" s="2">
        <f>Trsm!H3</f>
        <v>26751</v>
      </c>
      <c r="J151" s="2">
        <f>Trsm!I3</f>
        <v>28467</v>
      </c>
      <c r="K151" s="2">
        <f>Trsm!J3</f>
        <v>29586</v>
      </c>
      <c r="L151" s="2">
        <f>Trsm!K3</f>
        <v>29350</v>
      </c>
      <c r="M151" s="2">
        <f>Trsm!L3</f>
        <v>28046</v>
      </c>
      <c r="N151" s="2">
        <f>Trsm!M3</f>
        <v>37759</v>
      </c>
      <c r="O151" s="2">
        <f>Trsm!N3</f>
        <v>38428</v>
      </c>
      <c r="P151" s="2">
        <f>Trsm!O3</f>
        <v>36474</v>
      </c>
      <c r="Q151" s="2">
        <f>Trsm!P3</f>
        <v>38200</v>
      </c>
      <c r="R151" s="2">
        <f>Trsm!Q3</f>
        <v>31786.23076923077</v>
      </c>
      <c r="S151" s="2">
        <f>Trsm!R3</f>
        <v>30585</v>
      </c>
      <c r="T151" s="2">
        <f>Trsm!S3</f>
        <v>25829</v>
      </c>
      <c r="U151" s="2">
        <f>Trsm!T3</f>
        <v>24437</v>
      </c>
      <c r="V151" s="2">
        <f>Trsm!U3</f>
        <v>19637</v>
      </c>
      <c r="W151" s="638"/>
    </row>
    <row r="152" spans="2:23" customFormat="1" x14ac:dyDescent="0.2">
      <c r="B152" s="506" t="s">
        <v>728</v>
      </c>
      <c r="C152" s="2">
        <f>Trsm!B4</f>
        <v>13412</v>
      </c>
      <c r="D152" s="2">
        <f>Trsm!C4</f>
        <v>2850</v>
      </c>
      <c r="E152" s="2">
        <f>Trsm!D4</f>
        <v>138</v>
      </c>
      <c r="F152" s="2">
        <f>Trsm!E4</f>
        <v>122</v>
      </c>
      <c r="G152" s="2">
        <f>Trsm!F4</f>
        <v>33272</v>
      </c>
      <c r="H152" s="2">
        <f>Trsm!G4</f>
        <v>36542</v>
      </c>
      <c r="I152" s="2">
        <f>Trsm!H4</f>
        <v>28759</v>
      </c>
      <c r="J152" s="2">
        <f>Trsm!I4</f>
        <v>29147</v>
      </c>
      <c r="K152" s="2">
        <f>Trsm!J4</f>
        <v>14534</v>
      </c>
      <c r="L152" s="2">
        <f>Trsm!K4</f>
        <v>14556</v>
      </c>
      <c r="M152" s="2">
        <f>Trsm!L4</f>
        <v>14104</v>
      </c>
      <c r="N152" s="2">
        <f>Trsm!M4</f>
        <v>14826</v>
      </c>
      <c r="O152" s="2">
        <f>Trsm!N4</f>
        <v>18675</v>
      </c>
      <c r="P152" s="2">
        <f>Trsm!O4</f>
        <v>18501</v>
      </c>
      <c r="Q152" s="2">
        <f>Trsm!P4</f>
        <v>15834</v>
      </c>
      <c r="R152" s="2">
        <f>Trsm!Q4</f>
        <v>12453.307692307691</v>
      </c>
      <c r="S152" s="2">
        <f>Trsm!R4</f>
        <v>12529</v>
      </c>
      <c r="T152" s="2">
        <f>Trsm!S4</f>
        <v>13472</v>
      </c>
      <c r="U152" s="2">
        <f>Trsm!T4</f>
        <v>12872</v>
      </c>
      <c r="V152" s="2">
        <f>Trsm!U4</f>
        <v>11569</v>
      </c>
      <c r="W152" s="638"/>
    </row>
    <row r="153" spans="2:23" customFormat="1" x14ac:dyDescent="0.2">
      <c r="B153" s="506" t="s">
        <v>727</v>
      </c>
      <c r="C153" s="2">
        <f>Trsm!B5</f>
        <v>577</v>
      </c>
      <c r="D153" s="2">
        <f>Trsm!C5</f>
        <v>355</v>
      </c>
      <c r="E153" s="2">
        <f>Trsm!D5</f>
        <v>317</v>
      </c>
      <c r="F153" s="2">
        <f>Trsm!E5</f>
        <v>306</v>
      </c>
      <c r="G153" s="2">
        <f>Trsm!F5</f>
        <v>2779</v>
      </c>
      <c r="H153" s="2">
        <f>Trsm!G5</f>
        <v>4922</v>
      </c>
      <c r="I153" s="2">
        <f>Trsm!H5</f>
        <v>8436</v>
      </c>
      <c r="J153" s="2">
        <f>Trsm!I5</f>
        <v>14197</v>
      </c>
      <c r="K153" s="2">
        <f>Trsm!J5</f>
        <v>22785</v>
      </c>
      <c r="L153" s="2">
        <f>Trsm!K5</f>
        <v>14569</v>
      </c>
      <c r="M153" s="2">
        <f>Trsm!L5</f>
        <v>22209</v>
      </c>
      <c r="N153" s="2">
        <f>Trsm!M5</f>
        <v>32682</v>
      </c>
      <c r="O153" s="2">
        <f>Trsm!N5</f>
        <v>40645</v>
      </c>
      <c r="P153" s="2">
        <f>Trsm!O5</f>
        <v>28171</v>
      </c>
      <c r="Q153" s="2">
        <f>Trsm!P5</f>
        <v>31175</v>
      </c>
      <c r="R153" s="2">
        <f>Trsm!Q5</f>
        <v>15257.692307692309</v>
      </c>
      <c r="S153" s="2">
        <f>Trsm!R5</f>
        <v>15501</v>
      </c>
      <c r="T153" s="2">
        <f>Trsm!S5</f>
        <v>9493</v>
      </c>
      <c r="U153" s="2">
        <f>Trsm!T5</f>
        <v>11354</v>
      </c>
      <c r="V153" s="2">
        <f>Trsm!U5</f>
        <v>14065</v>
      </c>
      <c r="W153" s="638"/>
    </row>
    <row r="154" spans="2:23" customFormat="1" x14ac:dyDescent="0.2">
      <c r="B154" s="506" t="s">
        <v>729</v>
      </c>
      <c r="C154" s="2">
        <f>Trsm!B6</f>
        <v>1100</v>
      </c>
      <c r="D154" s="2">
        <f>Trsm!C6</f>
        <v>1126</v>
      </c>
      <c r="E154" s="2">
        <f>Trsm!D6</f>
        <v>800</v>
      </c>
      <c r="F154" s="2">
        <f>Trsm!E6</f>
        <v>780</v>
      </c>
      <c r="G154" s="2">
        <f>Trsm!F6</f>
        <v>652</v>
      </c>
      <c r="H154" s="2">
        <f>Trsm!G6</f>
        <v>1491</v>
      </c>
      <c r="I154" s="2">
        <f>Trsm!H6</f>
        <v>1020</v>
      </c>
      <c r="J154" s="2">
        <f>Trsm!I6</f>
        <v>947</v>
      </c>
      <c r="K154" s="2">
        <f>Trsm!J6</f>
        <v>634</v>
      </c>
      <c r="L154" s="2">
        <f>Trsm!K6</f>
        <v>651</v>
      </c>
      <c r="M154" s="2">
        <f>Trsm!L6</f>
        <v>956</v>
      </c>
      <c r="N154" s="2">
        <f>Trsm!M6</f>
        <v>1656</v>
      </c>
      <c r="O154" s="2">
        <f>Trsm!N6</f>
        <v>3715</v>
      </c>
      <c r="P154" s="2">
        <f>Trsm!O6</f>
        <v>9357</v>
      </c>
      <c r="Q154" s="2">
        <f>Trsm!P6</f>
        <v>21706</v>
      </c>
      <c r="R154" s="2">
        <f>Trsm!Q6</f>
        <v>91174</v>
      </c>
      <c r="S154" s="2">
        <f>Trsm!R6</f>
        <v>70741</v>
      </c>
      <c r="T154" s="2">
        <f>Trsm!S6</f>
        <v>55491</v>
      </c>
      <c r="U154" s="2">
        <f>Trsm!T6</f>
        <v>50211</v>
      </c>
      <c r="V154" s="2">
        <f>Trsm!U6</f>
        <v>28504</v>
      </c>
      <c r="W154" s="638"/>
    </row>
    <row r="155" spans="2:23" customFormat="1" x14ac:dyDescent="0.2">
      <c r="B155" s="506" t="s">
        <v>730</v>
      </c>
      <c r="C155" s="2">
        <f>Trsm!B7</f>
        <v>11398</v>
      </c>
      <c r="D155" s="2">
        <f>Trsm!C7</f>
        <v>8398</v>
      </c>
      <c r="E155" s="2">
        <f>Trsm!D7</f>
        <v>7975</v>
      </c>
      <c r="F155" s="2">
        <f>Trsm!E7</f>
        <v>8022</v>
      </c>
      <c r="G155" s="2">
        <f>Trsm!F7</f>
        <v>8346</v>
      </c>
      <c r="H155" s="2">
        <f>Trsm!G7</f>
        <v>8616</v>
      </c>
      <c r="I155" s="2">
        <f>Trsm!H7</f>
        <v>8239</v>
      </c>
      <c r="J155" s="2">
        <f>Trsm!I7</f>
        <v>7521</v>
      </c>
      <c r="K155" s="2">
        <f>Trsm!J7</f>
        <v>7800</v>
      </c>
      <c r="L155" s="2">
        <f>Trsm!K7</f>
        <v>7001</v>
      </c>
      <c r="M155" s="2">
        <f>Trsm!L7</f>
        <v>7560</v>
      </c>
      <c r="N155" s="2">
        <f>Trsm!M7</f>
        <v>8439</v>
      </c>
      <c r="O155" s="2">
        <f>Trsm!N7</f>
        <v>8308</v>
      </c>
      <c r="P155" s="2">
        <f>Trsm!O7</f>
        <v>8432</v>
      </c>
      <c r="Q155" s="2">
        <f>Trsm!P7</f>
        <v>8630</v>
      </c>
      <c r="R155" s="2">
        <f>Trsm!Q7</f>
        <v>8856.076923076922</v>
      </c>
      <c r="S155" s="2">
        <f>Trsm!R7</f>
        <v>8499</v>
      </c>
      <c r="T155" s="2">
        <f>Trsm!S7</f>
        <v>8532</v>
      </c>
      <c r="U155" s="2">
        <f>Trsm!T7</f>
        <v>8426</v>
      </c>
      <c r="V155" s="2">
        <f>Trsm!U7</f>
        <v>7832</v>
      </c>
      <c r="W155" s="638"/>
    </row>
    <row r="156" spans="2:23" customFormat="1" x14ac:dyDescent="0.2">
      <c r="B156" s="506" t="s">
        <v>721</v>
      </c>
      <c r="C156" s="2">
        <f>Trsm!B8</f>
        <v>993</v>
      </c>
      <c r="D156" s="2">
        <f>Trsm!C8</f>
        <v>877</v>
      </c>
      <c r="E156" s="2">
        <f>Trsm!D8</f>
        <v>750</v>
      </c>
      <c r="F156" s="2">
        <f>Trsm!E8</f>
        <v>730</v>
      </c>
      <c r="G156" s="2">
        <f>Trsm!F8</f>
        <v>1476</v>
      </c>
      <c r="H156" s="2">
        <f>Trsm!G8</f>
        <v>2203</v>
      </c>
      <c r="I156" s="2">
        <f>Trsm!H8</f>
        <v>2251</v>
      </c>
      <c r="J156" s="2">
        <f>Trsm!I8</f>
        <v>2533</v>
      </c>
      <c r="K156" s="2">
        <f>Trsm!J8</f>
        <v>3946</v>
      </c>
      <c r="L156" s="2">
        <f>Trsm!K8</f>
        <v>3519</v>
      </c>
      <c r="M156" s="2">
        <f>Trsm!L8</f>
        <v>3819</v>
      </c>
      <c r="N156" s="2">
        <f>Trsm!M8</f>
        <v>4297</v>
      </c>
      <c r="O156" s="2">
        <f>Trsm!N8</f>
        <v>5092</v>
      </c>
      <c r="P156" s="2">
        <f>Trsm!O8</f>
        <v>5507</v>
      </c>
      <c r="Q156" s="2">
        <f>Trsm!P8</f>
        <v>5390</v>
      </c>
      <c r="R156" s="2">
        <f>Trsm!Q8</f>
        <v>4653.3076923076924</v>
      </c>
      <c r="S156" s="2">
        <f>Trsm!R8</f>
        <v>4293</v>
      </c>
      <c r="T156" s="2">
        <f>Trsm!S8</f>
        <v>5005</v>
      </c>
      <c r="U156" s="2">
        <f>Trsm!T8</f>
        <v>4486</v>
      </c>
      <c r="V156" s="2">
        <f>Trsm!U8</f>
        <v>3786</v>
      </c>
      <c r="W156" s="638"/>
    </row>
    <row r="157" spans="2:23" customFormat="1" x14ac:dyDescent="0.2">
      <c r="B157" s="506" t="s">
        <v>2</v>
      </c>
      <c r="C157" s="2">
        <f>Trsm!B9</f>
        <v>8259</v>
      </c>
      <c r="D157" s="2">
        <f>Trsm!C9</f>
        <v>14515</v>
      </c>
      <c r="E157" s="2">
        <f>Trsm!D9</f>
        <v>16314</v>
      </c>
      <c r="F157" s="2">
        <f>Trsm!E9</f>
        <v>29541</v>
      </c>
      <c r="G157" s="2">
        <f>Trsm!F9</f>
        <v>14643</v>
      </c>
      <c r="H157" s="2">
        <f>Trsm!G9</f>
        <v>5656</v>
      </c>
      <c r="I157" s="2">
        <f>Trsm!H9</f>
        <v>4346</v>
      </c>
      <c r="J157" s="2">
        <f>Trsm!I9</f>
        <v>4329</v>
      </c>
      <c r="K157" s="2">
        <f>Trsm!J9</f>
        <v>3790</v>
      </c>
      <c r="L157" s="2">
        <f>Trsm!K9</f>
        <v>3566</v>
      </c>
      <c r="M157" s="2">
        <f>Trsm!L9</f>
        <v>4407</v>
      </c>
      <c r="N157" s="2">
        <f>Trsm!M9</f>
        <v>4244</v>
      </c>
      <c r="O157" s="2">
        <f>Trsm!N9</f>
        <v>4065</v>
      </c>
      <c r="P157" s="2">
        <f>Trsm!O9</f>
        <v>4381</v>
      </c>
      <c r="Q157" s="2">
        <f>Trsm!P9</f>
        <v>4739</v>
      </c>
      <c r="R157" s="2">
        <f>Trsm!Q9</f>
        <v>4589.3846153846152</v>
      </c>
      <c r="S157" s="2">
        <f>Trsm!R9</f>
        <v>4502</v>
      </c>
      <c r="T157" s="2">
        <f>Trsm!S9</f>
        <v>4281</v>
      </c>
      <c r="U157" s="2">
        <f>Trsm!T9</f>
        <v>4211</v>
      </c>
      <c r="V157" s="2">
        <f>Trsm!U9</f>
        <v>4333</v>
      </c>
      <c r="W157" s="638"/>
    </row>
    <row r="158" spans="2:23" s="285" customFormat="1" ht="17.25" customHeight="1" x14ac:dyDescent="0.2">
      <c r="B158" s="285" t="s">
        <v>1190</v>
      </c>
      <c r="C158" s="389"/>
      <c r="D158" s="389"/>
      <c r="E158" s="389"/>
      <c r="F158" s="389"/>
      <c r="G158" s="389"/>
      <c r="H158" s="389"/>
      <c r="I158" s="389"/>
      <c r="J158" s="389"/>
      <c r="K158" s="629">
        <f>Trsm!J173</f>
        <v>0.39936693815761487</v>
      </c>
      <c r="L158" s="629">
        <f>Trsm!K173</f>
        <v>0.35205435930021622</v>
      </c>
      <c r="M158" s="629">
        <f>Trsm!L173</f>
        <v>0.38634127620662312</v>
      </c>
      <c r="N158" s="629">
        <f>Trsm!M173</f>
        <v>0.48582582453647766</v>
      </c>
      <c r="O158" s="629">
        <f>Trsm!N173</f>
        <v>0.54359362377398723</v>
      </c>
      <c r="P158" s="629">
        <f>Trsm!O173</f>
        <v>0.48634809302467197</v>
      </c>
      <c r="Q158" s="629">
        <f>Trsm!P173</f>
        <v>0.52819898334655868</v>
      </c>
      <c r="R158" s="629">
        <f>Trsm!Q173</f>
        <v>0.62600152257854724</v>
      </c>
      <c r="S158" s="629">
        <f>Trsm!R173</f>
        <v>0.54158985659019887</v>
      </c>
      <c r="T158" s="629">
        <f>Trsm!S173</f>
        <v>0.43019285632882381</v>
      </c>
      <c r="U158" s="629">
        <f>Trsm!T173</f>
        <v>0.40228061888537658</v>
      </c>
      <c r="V158" s="629">
        <f>Trsm!U173</f>
        <v>0.33384730331401286</v>
      </c>
      <c r="W158" s="638"/>
    </row>
    <row r="159" spans="2:23" s="66" customFormat="1" x14ac:dyDescent="0.2">
      <c r="B159" s="66" t="s">
        <v>1354</v>
      </c>
      <c r="C159" s="137"/>
      <c r="D159" s="137"/>
      <c r="E159" s="137"/>
      <c r="F159" s="137"/>
      <c r="G159" s="137"/>
      <c r="H159" s="137"/>
      <c r="I159" s="137"/>
      <c r="J159" s="137"/>
      <c r="K159" s="137">
        <f>Trsm!J204</f>
        <v>1334.6277771141904</v>
      </c>
      <c r="L159" s="137">
        <f>Trsm!K204</f>
        <v>1336.7110513882253</v>
      </c>
      <c r="M159" s="137">
        <f>Trsm!L204</f>
        <v>1359.5911112438287</v>
      </c>
      <c r="N159" s="137">
        <f>Trsm!M204</f>
        <v>1404.1129983543028</v>
      </c>
      <c r="O159" s="137">
        <f>Trsm!N204</f>
        <v>1422.7243788819878</v>
      </c>
      <c r="P159" s="137">
        <f>Trsm!O204</f>
        <v>1479.9573704676964</v>
      </c>
      <c r="Q159" s="137">
        <f>Trsm!P204</f>
        <v>1606.5127355736051</v>
      </c>
      <c r="R159" s="137">
        <f>Trsm!Q204</f>
        <v>1723.9424132027391</v>
      </c>
      <c r="S159" s="137">
        <f>Trsm!R204</f>
        <v>1800.9765289058769</v>
      </c>
      <c r="T159" s="137">
        <f>Trsm!S204</f>
        <v>1925.6504452672932</v>
      </c>
      <c r="U159" s="137">
        <f>Trsm!T204</f>
        <v>1960.5693820672082</v>
      </c>
      <c r="V159" s="137">
        <f>Trsm!U204</f>
        <v>1893.1205592716462</v>
      </c>
      <c r="W159" s="638"/>
    </row>
    <row r="160" spans="2:23" customFormat="1" ht="15" customHeight="1" x14ac:dyDescent="0.2">
      <c r="B160" s="285" t="s">
        <v>1355</v>
      </c>
      <c r="I160" s="628"/>
      <c r="J160" s="507"/>
      <c r="K160" s="507">
        <f>Trsm!J94</f>
        <v>35.426975011825562</v>
      </c>
      <c r="L160" s="507">
        <f>Trsm!K94</f>
        <v>33.979798913002014</v>
      </c>
      <c r="M160" s="507">
        <f>Trsm!L94</f>
        <v>35.165515892207623</v>
      </c>
      <c r="N160" s="507">
        <f>Trsm!M94</f>
        <v>42.002055168151855</v>
      </c>
      <c r="O160" s="507">
        <f>Trsm!N94</f>
        <v>50.016683295369148</v>
      </c>
      <c r="P160" s="507">
        <f>Trsm!O94</f>
        <v>56.599461987614632</v>
      </c>
      <c r="Q160" s="507">
        <f>Trsm!P94</f>
        <v>64.380118325352669</v>
      </c>
      <c r="R160" s="507">
        <f>Trsm!Q94</f>
        <v>76.897223576903343</v>
      </c>
      <c r="S160" s="507">
        <f>Trsm!R94</f>
        <v>74.052506402134895</v>
      </c>
      <c r="T160" s="507">
        <f>Trsm!S94</f>
        <v>65.028748780488968</v>
      </c>
      <c r="U160" s="507">
        <f>Trsm!T94</f>
        <v>58.971454873681068</v>
      </c>
      <c r="V160" s="507">
        <f>Trsm!U94</f>
        <v>52.892792031168938</v>
      </c>
      <c r="W160" s="638"/>
    </row>
    <row r="161" spans="1:23" customFormat="1" x14ac:dyDescent="0.2">
      <c r="B161" t="s">
        <v>1193</v>
      </c>
      <c r="W161" s="638"/>
    </row>
    <row r="162" spans="1:23" customFormat="1" x14ac:dyDescent="0.2">
      <c r="B162" s="316" t="s">
        <v>1194</v>
      </c>
      <c r="F162" s="3" t="s">
        <v>1328</v>
      </c>
      <c r="G162" s="3">
        <f t="shared" ref="G162:V162" si="80">G140/F140-1</f>
        <v>0.15115934317095636</v>
      </c>
      <c r="H162" s="3">
        <f t="shared" si="80"/>
        <v>0.17856779531046341</v>
      </c>
      <c r="I162" s="3">
        <f t="shared" si="80"/>
        <v>1.4478887945884145E-2</v>
      </c>
      <c r="J162" s="3">
        <f t="shared" si="80"/>
        <v>0.12535187055392205</v>
      </c>
      <c r="K162" s="3">
        <f t="shared" si="80"/>
        <v>7.0922629775363788E-2</v>
      </c>
      <c r="L162" s="3">
        <f t="shared" si="80"/>
        <v>-6.4082742619080202E-2</v>
      </c>
      <c r="M162" s="3">
        <f t="shared" si="80"/>
        <v>7.5358128445142336E-2</v>
      </c>
      <c r="N162" s="3">
        <f t="shared" si="80"/>
        <v>0.24625130614987434</v>
      </c>
      <c r="O162" s="3">
        <f t="shared" si="80"/>
        <v>0.17164935717102536</v>
      </c>
      <c r="P162" s="3">
        <f t="shared" si="80"/>
        <v>6.778273940733448E-2</v>
      </c>
      <c r="Q162" s="3">
        <f t="shared" si="80"/>
        <v>0.14522675892306647</v>
      </c>
      <c r="R162" s="3">
        <f t="shared" si="80"/>
        <v>0.15713211569195429</v>
      </c>
      <c r="S162" s="3">
        <f t="shared" si="80"/>
        <v>-6.8323207535886832E-2</v>
      </c>
      <c r="T162" s="3">
        <f t="shared" si="80"/>
        <v>-0.10917473614445294</v>
      </c>
      <c r="U162" s="3">
        <f t="shared" si="80"/>
        <v>-4.2871670536697937E-2</v>
      </c>
      <c r="V162" s="3">
        <f t="shared" si="80"/>
        <v>-0.13488035112146191</v>
      </c>
      <c r="W162" s="638"/>
    </row>
    <row r="163" spans="1:23" customFormat="1" x14ac:dyDescent="0.2">
      <c r="B163" s="387" t="s">
        <v>1188</v>
      </c>
      <c r="D163" s="633"/>
      <c r="E163" s="633"/>
      <c r="F163" s="633" t="s">
        <v>1328</v>
      </c>
      <c r="G163" s="633">
        <f t="shared" ref="G163" si="81">G150/F150-1</f>
        <v>0.40193947775692318</v>
      </c>
      <c r="H163" s="633">
        <f t="shared" ref="H163" si="82">H150/G150-1</f>
        <v>-1.7263449636527595E-3</v>
      </c>
      <c r="I163" s="633">
        <f t="shared" ref="I163" si="83">I150/H150-1</f>
        <v>-6.1197120135523031E-2</v>
      </c>
      <c r="J163" s="633">
        <f t="shared" ref="J163" si="84">J150/I150-1</f>
        <v>9.1965113656299335E-2</v>
      </c>
      <c r="K163" s="633">
        <f t="shared" ref="K163" si="85">K150/J150-1</f>
        <v>-4.6660010787115125E-2</v>
      </c>
      <c r="L163" s="633">
        <f t="shared" ref="L163" si="86">L150/K150-1</f>
        <v>-0.11872404453806806</v>
      </c>
      <c r="M163" s="633">
        <f>M150/L150-1</f>
        <v>0.10775555919794577</v>
      </c>
      <c r="N163" s="633">
        <f t="shared" ref="N163" si="87">N150/M150-1</f>
        <v>0.28115559610855589</v>
      </c>
      <c r="O163" s="633">
        <f t="shared" ref="O163" si="88">O150/N150-1</f>
        <v>0.14460602677497292</v>
      </c>
      <c r="P163" s="633">
        <f t="shared" ref="P163" si="89">P150/O150-1</f>
        <v>-6.8150477599892345E-2</v>
      </c>
      <c r="Q163" s="633">
        <f t="shared" ref="Q163" si="90">Q150/P150-1</f>
        <v>0.13400647879952721</v>
      </c>
      <c r="R163" s="633">
        <f t="shared" ref="R163" si="91">R150/Q150-1</f>
        <v>0.34291898085522865</v>
      </c>
      <c r="S163" s="633">
        <f t="shared" ref="S163" si="92">S150/R150-1</f>
        <v>-0.13106594773952718</v>
      </c>
      <c r="T163" s="633">
        <f t="shared" ref="T163:V163" si="93">T150/S150-1</f>
        <v>-0.16738493010569377</v>
      </c>
      <c r="U163" s="633">
        <f t="shared" si="93"/>
        <v>-5.0006961335921307E-2</v>
      </c>
      <c r="V163" s="633">
        <f t="shared" si="93"/>
        <v>-0.22647999517228889</v>
      </c>
      <c r="W163" s="638"/>
    </row>
    <row r="164" spans="1:23" customFormat="1" x14ac:dyDescent="0.2">
      <c r="B164" s="387" t="s">
        <v>1195</v>
      </c>
      <c r="D164" s="633"/>
      <c r="E164" s="633"/>
      <c r="F164" s="633" t="s">
        <v>1328</v>
      </c>
      <c r="G164" s="633"/>
      <c r="H164" s="633"/>
      <c r="I164" s="633"/>
      <c r="J164" s="633"/>
      <c r="K164" s="633"/>
      <c r="L164" s="633">
        <f t="shared" ref="L164:V166" si="94">L145/K145-1</f>
        <v>-0.10817421555330486</v>
      </c>
      <c r="M164" s="633">
        <f t="shared" si="94"/>
        <v>0.11665633366423034</v>
      </c>
      <c r="N164" s="633">
        <f t="shared" si="94"/>
        <v>0.25942379728471088</v>
      </c>
      <c r="O164" s="633">
        <f t="shared" si="94"/>
        <v>0.13267210728270751</v>
      </c>
      <c r="P164" s="633">
        <f t="shared" si="94"/>
        <v>-4.9393079195598655E-2</v>
      </c>
      <c r="Q164" s="633">
        <f t="shared" si="94"/>
        <v>0.16081629931752661</v>
      </c>
      <c r="R164" s="633">
        <f t="shared" si="94"/>
        <v>0.27062301862024318</v>
      </c>
      <c r="S164" s="633">
        <f t="shared" si="94"/>
        <v>-0.10282937783861301</v>
      </c>
      <c r="T164" s="633">
        <f t="shared" si="94"/>
        <v>-0.13793325115539357</v>
      </c>
      <c r="U164" s="633">
        <f t="shared" si="94"/>
        <v>-4.2119931013011258E-2</v>
      </c>
      <c r="V164" s="633">
        <f t="shared" si="94"/>
        <v>-0.18417248488773053</v>
      </c>
      <c r="W164" s="638"/>
    </row>
    <row r="165" spans="1:23" customFormat="1" x14ac:dyDescent="0.2">
      <c r="B165" s="387" t="s">
        <v>1196</v>
      </c>
      <c r="F165" t="s">
        <v>1328</v>
      </c>
      <c r="L165" s="633">
        <f t="shared" si="94"/>
        <v>6.200248807463149E-2</v>
      </c>
      <c r="M165" s="633">
        <f t="shared" si="94"/>
        <v>-2.9246010533461209E-2</v>
      </c>
      <c r="N165" s="633">
        <f t="shared" si="94"/>
        <v>-2.7244380046187677E-2</v>
      </c>
      <c r="O165" s="633">
        <f t="shared" si="94"/>
        <v>2.3626758695521888E-2</v>
      </c>
      <c r="P165" s="633">
        <f t="shared" si="94"/>
        <v>0.14587464364108071</v>
      </c>
      <c r="Q165" s="633">
        <f t="shared" si="94"/>
        <v>9.8943703879161848E-3</v>
      </c>
      <c r="R165" s="633">
        <f t="shared" si="94"/>
        <v>-0.13834555011275307</v>
      </c>
      <c r="S165" s="633">
        <f t="shared" si="94"/>
        <v>7.2206561637697897E-2</v>
      </c>
      <c r="T165" s="633">
        <f t="shared" si="94"/>
        <v>6.991249145734324E-2</v>
      </c>
      <c r="U165" s="633">
        <f t="shared" si="94"/>
        <v>7.5108874579303819E-3</v>
      </c>
      <c r="V165" s="633">
        <f t="shared" si="94"/>
        <v>0.1184192308914227</v>
      </c>
      <c r="W165" s="638"/>
    </row>
    <row r="166" spans="1:23" s="4" customFormat="1" ht="20.100000000000001" customHeight="1" x14ac:dyDescent="0.2">
      <c r="A166" s="649"/>
      <c r="B166" s="670" t="s">
        <v>1197</v>
      </c>
      <c r="C166" s="649"/>
      <c r="D166" s="649"/>
      <c r="E166" s="649"/>
      <c r="F166" s="649" t="s">
        <v>1328</v>
      </c>
      <c r="G166" s="649"/>
      <c r="H166" s="649"/>
      <c r="I166" s="649"/>
      <c r="J166" s="649"/>
      <c r="K166" s="649"/>
      <c r="L166" s="635">
        <f t="shared" si="94"/>
        <v>4.9439558379196002E-2</v>
      </c>
      <c r="M166" s="635">
        <f t="shared" si="94"/>
        <v>-3.6983809587655792E-2</v>
      </c>
      <c r="N166" s="635">
        <f t="shared" si="94"/>
        <v>-1.0459141047863496E-2</v>
      </c>
      <c r="O166" s="635">
        <f t="shared" si="94"/>
        <v>3.4411768099264606E-2</v>
      </c>
      <c r="P166" s="635">
        <f t="shared" si="94"/>
        <v>0.12326421787859432</v>
      </c>
      <c r="Q166" s="635">
        <f t="shared" si="94"/>
        <v>-1.342980831990892E-2</v>
      </c>
      <c r="R166" s="635">
        <f t="shared" si="94"/>
        <v>-8.9319098792596696E-2</v>
      </c>
      <c r="S166" s="635">
        <f t="shared" si="94"/>
        <v>3.8461101434192013E-2</v>
      </c>
      <c r="T166" s="635">
        <f t="shared" si="94"/>
        <v>3.3359963192507225E-2</v>
      </c>
      <c r="U166" s="635">
        <f t="shared" si="94"/>
        <v>-7.8479503648265503E-4</v>
      </c>
      <c r="V166" s="635">
        <f t="shared" si="94"/>
        <v>6.0419798122995694E-2</v>
      </c>
      <c r="W166" s="638"/>
    </row>
    <row r="167" spans="1:23" x14ac:dyDescent="0.2">
      <c r="V167" s="638"/>
      <c r="W167" s="638"/>
    </row>
  </sheetData>
  <pageMargins left="0.70866141732283505" right="0.70866141732283505" top="0.74803149606299202" bottom="0.74803149606299202" header="0.31496062992126" footer="0.31496062992126"/>
  <pageSetup scale="49" orientation="landscape" r:id="rId1"/>
  <rowBreaks count="2" manualBreakCount="2">
    <brk id="68" max="21" man="1"/>
    <brk id="136"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C000"/>
  </sheetPr>
  <dimension ref="A1:AK168"/>
  <sheetViews>
    <sheetView view="pageBreakPreview" zoomScale="70" zoomScaleNormal="80" zoomScaleSheetLayoutView="70" workbookViewId="0">
      <pane xSplit="1" ySplit="3" topLeftCell="B4" activePane="bottomRight" state="frozen"/>
      <selection activeCell="D107" sqref="D107"/>
      <selection pane="topRight" activeCell="D107" sqref="D107"/>
      <selection pane="bottomLeft" activeCell="D107" sqref="D107"/>
      <selection pane="bottomRight" activeCell="A3" sqref="A3"/>
    </sheetView>
  </sheetViews>
  <sheetFormatPr defaultRowHeight="12.75" outlineLevelRow="1" x14ac:dyDescent="0.2"/>
  <cols>
    <col min="1" max="1" width="9.85546875" customWidth="1"/>
    <col min="2" max="7" width="12.7109375" customWidth="1"/>
    <col min="8" max="8" width="13.85546875" bestFit="1" customWidth="1"/>
    <col min="9" max="9" width="15.42578125" customWidth="1"/>
    <col min="10" max="10" width="14.5703125" customWidth="1"/>
    <col min="11" max="11" width="2.5703125" customWidth="1"/>
    <col min="12" max="12" width="9.85546875" customWidth="1"/>
    <col min="13" max="18" width="12.7109375" customWidth="1"/>
    <col min="19" max="19" width="13.85546875" bestFit="1" customWidth="1"/>
    <col min="20" max="20" width="13.5703125" bestFit="1" customWidth="1"/>
    <col min="21" max="21" width="13.140625" bestFit="1" customWidth="1"/>
    <col min="22" max="22" width="2.85546875" customWidth="1"/>
    <col min="23" max="23" width="9.85546875" customWidth="1"/>
    <col min="24" max="29" width="12.7109375" customWidth="1"/>
    <col min="30" max="30" width="13.7109375" customWidth="1"/>
    <col min="31" max="31" width="12.7109375" customWidth="1"/>
    <col min="32" max="32" width="14.42578125" customWidth="1"/>
  </cols>
  <sheetData>
    <row r="1" spans="1:32" s="23" customFormat="1" ht="24.95" customHeight="1" x14ac:dyDescent="0.2">
      <c r="A1" s="105" t="str">
        <f>Index!A91</f>
        <v>Table 7d    Palau Consumer Price Index (CPI), Old format, all items by major groups, FY2000-FY2017</v>
      </c>
      <c r="L1" s="105" t="str">
        <f>Index!A92</f>
        <v>Table 7e    Palau Consumer Price Index (CPI), Old format, domestic items by major groups, FY2000-FY2017</v>
      </c>
      <c r="W1" s="105" t="str">
        <f>Index!A93</f>
        <v>Table 7f    Palau Consumer Price Index (CPI), Old format, imported items by major groups, FY2000-FY2017</v>
      </c>
    </row>
    <row r="2" spans="1:32" ht="44.25" customHeight="1" x14ac:dyDescent="0.2">
      <c r="A2" s="180" t="s">
        <v>423</v>
      </c>
      <c r="B2" s="40" t="s">
        <v>379</v>
      </c>
      <c r="C2" s="40" t="s">
        <v>380</v>
      </c>
      <c r="D2" s="40" t="s">
        <v>381</v>
      </c>
      <c r="E2" s="104" t="s">
        <v>382</v>
      </c>
      <c r="F2" s="40" t="s">
        <v>383</v>
      </c>
      <c r="G2" s="40" t="s">
        <v>384</v>
      </c>
      <c r="H2" s="40" t="s">
        <v>385</v>
      </c>
      <c r="I2" s="40" t="s">
        <v>386</v>
      </c>
      <c r="J2" s="40" t="s">
        <v>387</v>
      </c>
      <c r="L2" s="180" t="s">
        <v>423</v>
      </c>
      <c r="M2" s="40" t="s">
        <v>379</v>
      </c>
      <c r="N2" s="40" t="s">
        <v>380</v>
      </c>
      <c r="O2" s="40" t="s">
        <v>381</v>
      </c>
      <c r="P2" s="104" t="s">
        <v>382</v>
      </c>
      <c r="Q2" s="40" t="s">
        <v>383</v>
      </c>
      <c r="R2" s="40" t="s">
        <v>384</v>
      </c>
      <c r="S2" s="40" t="s">
        <v>385</v>
      </c>
      <c r="T2" s="40" t="s">
        <v>386</v>
      </c>
      <c r="U2" s="40" t="s">
        <v>387</v>
      </c>
      <c r="W2" s="180" t="s">
        <v>423</v>
      </c>
      <c r="X2" s="40" t="s">
        <v>379</v>
      </c>
      <c r="Y2" s="40" t="s">
        <v>380</v>
      </c>
      <c r="Z2" s="40" t="s">
        <v>381</v>
      </c>
      <c r="AA2" s="104" t="s">
        <v>382</v>
      </c>
      <c r="AB2" s="40" t="s">
        <v>383</v>
      </c>
      <c r="AC2" s="40" t="s">
        <v>384</v>
      </c>
      <c r="AD2" s="40" t="s">
        <v>385</v>
      </c>
      <c r="AE2" s="40" t="s">
        <v>386</v>
      </c>
      <c r="AF2" s="40" t="s">
        <v>387</v>
      </c>
    </row>
    <row r="3" spans="1:32" s="4" customFormat="1" x14ac:dyDescent="0.2">
      <c r="A3" s="41" t="s">
        <v>55</v>
      </c>
      <c r="B3" s="36">
        <f>SUM(C3:J3)</f>
        <v>100.00431680116914</v>
      </c>
      <c r="C3" s="36">
        <v>25.35</v>
      </c>
      <c r="D3" s="36">
        <v>17.520000000000003</v>
      </c>
      <c r="E3" s="36">
        <v>1.6199999999999999</v>
      </c>
      <c r="F3" s="36">
        <v>6.9043168011691431</v>
      </c>
      <c r="G3" s="36">
        <v>19.03</v>
      </c>
      <c r="H3" s="36">
        <v>16.77</v>
      </c>
      <c r="I3" s="36">
        <v>9.2899999999999991</v>
      </c>
      <c r="J3" s="36">
        <v>3.5199999999999996</v>
      </c>
      <c r="L3" s="41" t="s">
        <v>55</v>
      </c>
      <c r="M3" s="36">
        <v>43.03</v>
      </c>
      <c r="N3" s="36">
        <v>7.7799999999999994</v>
      </c>
      <c r="O3" s="36">
        <v>2.4700000000000002</v>
      </c>
      <c r="P3" s="36">
        <v>0</v>
      </c>
      <c r="Q3" s="36">
        <v>2.4099999999999997</v>
      </c>
      <c r="R3" s="36">
        <v>11.96</v>
      </c>
      <c r="S3" s="36">
        <v>8.9</v>
      </c>
      <c r="T3" s="36">
        <v>6.1</v>
      </c>
      <c r="U3" s="36">
        <v>3.4099999999999997</v>
      </c>
      <c r="W3" s="41" t="s">
        <v>55</v>
      </c>
      <c r="X3" s="36">
        <v>56.974316801169131</v>
      </c>
      <c r="Y3" s="36">
        <v>17.569999999999997</v>
      </c>
      <c r="Z3" s="36">
        <v>15.05</v>
      </c>
      <c r="AA3" s="36">
        <v>1.62</v>
      </c>
      <c r="AB3" s="36">
        <v>4.494316801169143</v>
      </c>
      <c r="AC3" s="36">
        <v>7.07</v>
      </c>
      <c r="AD3" s="36">
        <v>7.87</v>
      </c>
      <c r="AE3" s="36">
        <v>3.1900000000000004</v>
      </c>
      <c r="AF3" s="36">
        <v>0.11</v>
      </c>
    </row>
    <row r="4" spans="1:32" ht="20.100000000000001" hidden="1" customHeight="1" outlineLevel="1" x14ac:dyDescent="0.2">
      <c r="A4" s="112" t="s">
        <v>388</v>
      </c>
      <c r="B4" s="35">
        <v>79.471342882640769</v>
      </c>
      <c r="C4" s="35">
        <v>84.946115513211893</v>
      </c>
      <c r="D4" s="35">
        <v>73.725228224071628</v>
      </c>
      <c r="E4" s="35">
        <v>110.11691104546395</v>
      </c>
      <c r="F4" s="35">
        <v>86.123478588761742</v>
      </c>
      <c r="G4" s="35">
        <v>65.025829762246971</v>
      </c>
      <c r="H4" s="35">
        <v>70.829144931789955</v>
      </c>
      <c r="I4" s="35">
        <v>87.285212431294141</v>
      </c>
      <c r="J4" s="35">
        <v>105.95854910480058</v>
      </c>
      <c r="L4" s="112" t="s">
        <v>388</v>
      </c>
      <c r="M4" s="35">
        <v>65.765003279074207</v>
      </c>
      <c r="N4" s="35">
        <v>72.156654855139635</v>
      </c>
      <c r="O4" s="35">
        <v>121.70461292038355</v>
      </c>
      <c r="P4" s="35" t="s">
        <v>424</v>
      </c>
      <c r="Q4" s="35">
        <v>52.413654204106422</v>
      </c>
      <c r="R4" s="35">
        <v>68.235700082097566</v>
      </c>
      <c r="S4" s="35">
        <v>76.209294899303259</v>
      </c>
      <c r="T4" s="35">
        <v>82.40683016870679</v>
      </c>
      <c r="U4" s="35">
        <v>96.881707662838224</v>
      </c>
      <c r="W4" s="112" t="s">
        <v>388</v>
      </c>
      <c r="X4" s="35">
        <v>83.731338036532421</v>
      </c>
      <c r="Y4" s="35">
        <v>90.885126894243768</v>
      </c>
      <c r="Z4" s="35">
        <v>68.364363102866307</v>
      </c>
      <c r="AA4" s="35">
        <v>108.57552634576379</v>
      </c>
      <c r="AB4" s="35">
        <v>116.07252721147118</v>
      </c>
      <c r="AC4" s="35">
        <v>82.081142713617822</v>
      </c>
      <c r="AD4" s="35">
        <v>57.640643810452374</v>
      </c>
      <c r="AE4" s="35">
        <v>89.816035890028417</v>
      </c>
      <c r="AF4" s="35">
        <v>123.55599204601207</v>
      </c>
    </row>
    <row r="5" spans="1:32" ht="12.75" hidden="1" customHeight="1" outlineLevel="1" x14ac:dyDescent="0.2">
      <c r="A5" s="39" t="s">
        <v>391</v>
      </c>
      <c r="B5" s="35">
        <v>79.471342882640769</v>
      </c>
      <c r="C5" s="35">
        <v>84.946115513211893</v>
      </c>
      <c r="D5" s="35">
        <v>73.725228224071628</v>
      </c>
      <c r="E5" s="35">
        <v>110.11691104546395</v>
      </c>
      <c r="F5" s="35">
        <v>86.123478588761742</v>
      </c>
      <c r="G5" s="35">
        <v>65.025829762246971</v>
      </c>
      <c r="H5" s="35">
        <v>70.829144931789955</v>
      </c>
      <c r="I5" s="35">
        <v>87.285212431294141</v>
      </c>
      <c r="J5" s="35">
        <v>105.95854910480058</v>
      </c>
      <c r="L5" s="39" t="s">
        <v>391</v>
      </c>
      <c r="M5" s="35">
        <v>65.765003279074207</v>
      </c>
      <c r="N5" s="35">
        <v>72.156654855139635</v>
      </c>
      <c r="O5" s="35">
        <v>121.70461292038355</v>
      </c>
      <c r="P5" s="35" t="s">
        <v>424</v>
      </c>
      <c r="Q5" s="35">
        <v>52.413654204106422</v>
      </c>
      <c r="R5" s="35">
        <v>68.235700082097566</v>
      </c>
      <c r="S5" s="35">
        <v>76.209294899303259</v>
      </c>
      <c r="T5" s="35">
        <v>82.40683016870679</v>
      </c>
      <c r="U5" s="35">
        <v>96.881707662838224</v>
      </c>
      <c r="W5" s="39" t="s">
        <v>391</v>
      </c>
      <c r="X5" s="35">
        <v>83.731338036532421</v>
      </c>
      <c r="Y5" s="35">
        <v>90.885126894243768</v>
      </c>
      <c r="Z5" s="35">
        <v>68.364363102866307</v>
      </c>
      <c r="AA5" s="35">
        <v>108.57552634576379</v>
      </c>
      <c r="AB5" s="35">
        <v>116.07252721147118</v>
      </c>
      <c r="AC5" s="35">
        <v>82.081142713617822</v>
      </c>
      <c r="AD5" s="35">
        <v>57.640643810452374</v>
      </c>
      <c r="AE5" s="35">
        <v>89.816035890028417</v>
      </c>
      <c r="AF5" s="35">
        <v>123.55599204601207</v>
      </c>
    </row>
    <row r="6" spans="1:32" ht="12.75" hidden="1" customHeight="1" outlineLevel="1" x14ac:dyDescent="0.2">
      <c r="A6" s="39" t="s">
        <v>392</v>
      </c>
      <c r="B6" s="35">
        <v>80.972059503354288</v>
      </c>
      <c r="C6" s="35">
        <v>87.739521886757132</v>
      </c>
      <c r="D6" s="35">
        <v>72.750214572880552</v>
      </c>
      <c r="E6" s="35">
        <v>111.81345256334262</v>
      </c>
      <c r="F6" s="35">
        <v>86.762663356041216</v>
      </c>
      <c r="G6" s="35">
        <v>66.296875229079703</v>
      </c>
      <c r="H6" s="35">
        <v>71.021863032161605</v>
      </c>
      <c r="I6" s="35">
        <v>89.716201841201709</v>
      </c>
      <c r="J6" s="35">
        <v>108.85426021835754</v>
      </c>
      <c r="L6" s="39" t="s">
        <v>392</v>
      </c>
      <c r="M6" s="35">
        <v>69.256360069832326</v>
      </c>
      <c r="N6" s="35">
        <v>77.448847523621993</v>
      </c>
      <c r="O6" s="35">
        <v>130.4603404686126</v>
      </c>
      <c r="P6" s="35" t="s">
        <v>424</v>
      </c>
      <c r="Q6" s="35">
        <v>51.751357549708835</v>
      </c>
      <c r="R6" s="35">
        <v>72.604693881663451</v>
      </c>
      <c r="S6" s="35">
        <v>78.030552485260088</v>
      </c>
      <c r="T6" s="35">
        <v>86.457973764904395</v>
      </c>
      <c r="U6" s="35">
        <v>100.5313963458144</v>
      </c>
      <c r="W6" s="39" t="s">
        <v>392</v>
      </c>
      <c r="X6" s="35">
        <v>83.97828073098988</v>
      </c>
      <c r="Y6" s="35">
        <v>92.100265744106437</v>
      </c>
      <c r="Z6" s="35">
        <v>66.004642737950491</v>
      </c>
      <c r="AA6" s="35">
        <v>110.24832016573454</v>
      </c>
      <c r="AB6" s="35">
        <v>118.22522609156225</v>
      </c>
      <c r="AC6" s="35">
        <v>81.9853006111138</v>
      </c>
      <c r="AD6" s="35">
        <v>57.280951784915032</v>
      </c>
      <c r="AE6" s="35">
        <v>91.124426854057646</v>
      </c>
      <c r="AF6" s="35">
        <v>122.65434820707939</v>
      </c>
    </row>
    <row r="7" spans="1:32" ht="12.75" hidden="1" customHeight="1" outlineLevel="1" x14ac:dyDescent="0.2">
      <c r="A7" s="39" t="s">
        <v>393</v>
      </c>
      <c r="B7" s="35">
        <v>79.156453824643918</v>
      </c>
      <c r="C7" s="35">
        <v>83.113068467093541</v>
      </c>
      <c r="D7" s="35">
        <v>73.568043124134491</v>
      </c>
      <c r="E7" s="35">
        <v>109.35427372399444</v>
      </c>
      <c r="F7" s="35">
        <v>87.318251095508316</v>
      </c>
      <c r="G7" s="35">
        <v>65.423753070634945</v>
      </c>
      <c r="H7" s="35">
        <v>71.671811690239423</v>
      </c>
      <c r="I7" s="35">
        <v>87.499932579742122</v>
      </c>
      <c r="J7" s="35">
        <v>105.83119563179305</v>
      </c>
      <c r="L7" s="39" t="s">
        <v>393</v>
      </c>
      <c r="M7" s="35">
        <v>64.021610764715788</v>
      </c>
      <c r="N7" s="35">
        <v>67.573683940715185</v>
      </c>
      <c r="O7" s="35">
        <v>120.88780343769642</v>
      </c>
      <c r="P7" s="35" t="s">
        <v>424</v>
      </c>
      <c r="Q7" s="35">
        <v>51.912745911574916</v>
      </c>
      <c r="R7" s="35">
        <v>68.235700082097566</v>
      </c>
      <c r="S7" s="35">
        <v>75.891038272471789</v>
      </c>
      <c r="T7" s="35">
        <v>82.40683016870679</v>
      </c>
      <c r="U7" s="35">
        <v>95.430673709470469</v>
      </c>
      <c r="W7" s="39" t="s">
        <v>393</v>
      </c>
      <c r="X7" s="35">
        <v>84.348526288722127</v>
      </c>
      <c r="Y7" s="35">
        <v>90.888158867421609</v>
      </c>
      <c r="Z7" s="35">
        <v>68.307110525237832</v>
      </c>
      <c r="AA7" s="35">
        <v>107.78495277331709</v>
      </c>
      <c r="AB7" s="35">
        <v>119.37453276925898</v>
      </c>
      <c r="AC7" s="35">
        <v>82.871201884872391</v>
      </c>
      <c r="AD7" s="35">
        <v>58.758378880339251</v>
      </c>
      <c r="AE7" s="35">
        <v>90.094502000655723</v>
      </c>
      <c r="AF7" s="35">
        <v>130.09169943383637</v>
      </c>
    </row>
    <row r="8" spans="1:32" ht="12.75" hidden="1" customHeight="1" outlineLevel="1" x14ac:dyDescent="0.2">
      <c r="A8" s="112" t="s">
        <v>389</v>
      </c>
      <c r="B8" s="35">
        <v>79.961405700932531</v>
      </c>
      <c r="C8" s="35">
        <v>86.580434533740501</v>
      </c>
      <c r="D8" s="35">
        <v>72.627769897580947</v>
      </c>
      <c r="E8" s="35">
        <v>112.04123921901027</v>
      </c>
      <c r="F8" s="35">
        <v>89.996338794862424</v>
      </c>
      <c r="G8" s="35">
        <v>63.885917493598527</v>
      </c>
      <c r="H8" s="35">
        <v>71.258129605359898</v>
      </c>
      <c r="I8" s="35">
        <v>87.312570612994321</v>
      </c>
      <c r="J8" s="35">
        <v>107.21142034464985</v>
      </c>
      <c r="L8" s="112" t="s">
        <v>389</v>
      </c>
      <c r="M8" s="35">
        <v>66.96465038535996</v>
      </c>
      <c r="N8" s="35">
        <v>76.725650001297524</v>
      </c>
      <c r="O8" s="35">
        <v>110.19201440088779</v>
      </c>
      <c r="P8" s="35" t="s">
        <v>424</v>
      </c>
      <c r="Q8" s="35">
        <v>59.117967321016963</v>
      </c>
      <c r="R8" s="35">
        <v>64.151379142948485</v>
      </c>
      <c r="S8" s="35">
        <v>77.089631866391187</v>
      </c>
      <c r="T8" s="35">
        <v>82.40683016870679</v>
      </c>
      <c r="U8" s="35">
        <v>97.270493066351804</v>
      </c>
      <c r="W8" s="112" t="s">
        <v>389</v>
      </c>
      <c r="X8" s="35">
        <v>83.993497731999199</v>
      </c>
      <c r="Y8" s="35">
        <v>90.899287844677744</v>
      </c>
      <c r="Z8" s="35">
        <v>68.662080715164976</v>
      </c>
      <c r="AA8" s="35">
        <v>110.60686833372078</v>
      </c>
      <c r="AB8" s="35">
        <v>115.96876297837829</v>
      </c>
      <c r="AC8" s="35">
        <v>82.388829564939613</v>
      </c>
      <c r="AD8" s="35">
        <v>57.854079446002579</v>
      </c>
      <c r="AE8" s="35">
        <v>89.980989781271234</v>
      </c>
      <c r="AF8" s="35">
        <v>128.25822688542183</v>
      </c>
    </row>
    <row r="9" spans="1:32" ht="12.75" hidden="1" customHeight="1" outlineLevel="1" x14ac:dyDescent="0.2">
      <c r="A9" s="39" t="s">
        <v>396</v>
      </c>
      <c r="B9" s="35">
        <v>79.395264713709622</v>
      </c>
      <c r="C9" s="35">
        <v>84.957844395401565</v>
      </c>
      <c r="D9" s="35">
        <v>75.437684512292392</v>
      </c>
      <c r="E9" s="35">
        <v>109.91892638539451</v>
      </c>
      <c r="F9" s="35">
        <v>86.385330387524505</v>
      </c>
      <c r="G9" s="35">
        <v>64.600642586827377</v>
      </c>
      <c r="H9" s="35">
        <v>70.356843579740968</v>
      </c>
      <c r="I9" s="35">
        <v>86.981192562319094</v>
      </c>
      <c r="J9" s="35">
        <v>104.21465497063105</v>
      </c>
      <c r="L9" s="39" t="s">
        <v>396</v>
      </c>
      <c r="M9" s="35">
        <v>66.050793619777281</v>
      </c>
      <c r="N9" s="35">
        <v>72.10032289743036</v>
      </c>
      <c r="O9" s="35">
        <v>126.24582982039783</v>
      </c>
      <c r="P9" s="35" t="s">
        <v>424</v>
      </c>
      <c r="Q9" s="35">
        <v>53.374600047056013</v>
      </c>
      <c r="R9" s="35">
        <v>68.435375365209438</v>
      </c>
      <c r="S9" s="35">
        <v>76.530631485204012</v>
      </c>
      <c r="T9" s="35">
        <v>82.40683016870679</v>
      </c>
      <c r="U9" s="35">
        <v>96.881707662838224</v>
      </c>
      <c r="W9" s="39" t="s">
        <v>396</v>
      </c>
      <c r="X9" s="35">
        <v>83.403142349148439</v>
      </c>
      <c r="Y9" s="35">
        <v>90.886952076136652</v>
      </c>
      <c r="Z9" s="35">
        <v>69.674516750109888</v>
      </c>
      <c r="AA9" s="35">
        <v>108.38822867729738</v>
      </c>
      <c r="AB9" s="35">
        <v>115.48132895313677</v>
      </c>
      <c r="AC9" s="35">
        <v>81.168988677421353</v>
      </c>
      <c r="AD9" s="35">
        <v>56.90028798334837</v>
      </c>
      <c r="AE9" s="35">
        <v>89.472105139896399</v>
      </c>
      <c r="AF9" s="35">
        <v>115.16082536556448</v>
      </c>
    </row>
    <row r="10" spans="1:32" ht="12.75" hidden="1" customHeight="1" outlineLevel="1" x14ac:dyDescent="0.2">
      <c r="A10" s="39" t="s">
        <v>397</v>
      </c>
      <c r="B10" s="35">
        <v>79.050092017875173</v>
      </c>
      <c r="C10" s="35">
        <v>83.669586835943008</v>
      </c>
      <c r="D10" s="35">
        <v>74.468271829250611</v>
      </c>
      <c r="E10" s="35">
        <v>110.41640210682219</v>
      </c>
      <c r="F10" s="35">
        <v>85.5683090822792</v>
      </c>
      <c r="G10" s="35">
        <v>64.802777865358408</v>
      </c>
      <c r="H10" s="35">
        <v>70.71462965772109</v>
      </c>
      <c r="I10" s="35">
        <v>88.400845735296798</v>
      </c>
      <c r="J10" s="35">
        <v>105.46703051856575</v>
      </c>
      <c r="L10" s="39" t="s">
        <v>397</v>
      </c>
      <c r="M10" s="35">
        <v>65.346059506284405</v>
      </c>
      <c r="N10" s="35">
        <v>70.579963285746445</v>
      </c>
      <c r="O10" s="35">
        <v>121.70461292038355</v>
      </c>
      <c r="P10" s="35" t="s">
        <v>424</v>
      </c>
      <c r="Q10" s="35">
        <v>52.413654204106422</v>
      </c>
      <c r="R10" s="35">
        <v>68.235700082097566</v>
      </c>
      <c r="S10" s="35">
        <v>77.178206914076696</v>
      </c>
      <c r="T10" s="35">
        <v>82.40683016870679</v>
      </c>
      <c r="U10" s="35">
        <v>96.881707662838224</v>
      </c>
      <c r="W10" s="39" t="s">
        <v>397</v>
      </c>
      <c r="X10" s="35">
        <v>83.347191045528987</v>
      </c>
      <c r="Y10" s="35">
        <v>89.930789813501931</v>
      </c>
      <c r="Z10" s="35">
        <v>69.300871097518836</v>
      </c>
      <c r="AA10" s="35">
        <v>108.6976695860445</v>
      </c>
      <c r="AB10" s="35">
        <v>114.86173388277223</v>
      </c>
      <c r="AC10" s="35">
        <v>81.751609986660711</v>
      </c>
      <c r="AD10" s="35">
        <v>57.18032949307149</v>
      </c>
      <c r="AE10" s="35">
        <v>91.626576611022173</v>
      </c>
      <c r="AF10" s="35">
        <v>121.049058874064</v>
      </c>
    </row>
    <row r="11" spans="1:32" ht="12.75" hidden="1" customHeight="1" outlineLevel="1" x14ac:dyDescent="0.2">
      <c r="A11" s="39" t="s">
        <v>398</v>
      </c>
      <c r="B11" s="35">
        <v>78.784740173279559</v>
      </c>
      <c r="C11" s="35">
        <v>85.020648109399929</v>
      </c>
      <c r="D11" s="35">
        <v>72.15623474754959</v>
      </c>
      <c r="E11" s="35">
        <v>109.68725198249872</v>
      </c>
      <c r="F11" s="35">
        <v>83.241303195910703</v>
      </c>
      <c r="G11" s="35">
        <v>63.591897916293149</v>
      </c>
      <c r="H11" s="35">
        <v>71.034499231197842</v>
      </c>
      <c r="I11" s="35">
        <v>86.86685107029696</v>
      </c>
      <c r="J11" s="35">
        <v>105.99612557912521</v>
      </c>
      <c r="L11" s="39" t="s">
        <v>398</v>
      </c>
      <c r="M11" s="35">
        <v>65.375838896188611</v>
      </c>
      <c r="N11" s="35">
        <v>72.898834074156511</v>
      </c>
      <c r="O11" s="35">
        <v>121.70461292038355</v>
      </c>
      <c r="P11" s="35" t="s">
        <v>424</v>
      </c>
      <c r="Q11" s="35">
        <v>51.646567714853077</v>
      </c>
      <c r="R11" s="35">
        <v>63.769087255232563</v>
      </c>
      <c r="S11" s="35">
        <v>79.390032695706068</v>
      </c>
      <c r="T11" s="35">
        <v>82.40683016870679</v>
      </c>
      <c r="U11" s="35">
        <v>96.881707662838224</v>
      </c>
      <c r="W11" s="39" t="s">
        <v>398</v>
      </c>
      <c r="X11" s="35">
        <v>82.965375743387298</v>
      </c>
      <c r="Y11" s="35">
        <v>90.585117275446692</v>
      </c>
      <c r="Z11" s="35">
        <v>66.66349844949724</v>
      </c>
      <c r="AA11" s="35">
        <v>108.16052194501555</v>
      </c>
      <c r="AB11" s="35">
        <v>111.00454418193161</v>
      </c>
      <c r="AC11" s="35">
        <v>81.867583550235807</v>
      </c>
      <c r="AD11" s="35">
        <v>57.083127768720679</v>
      </c>
      <c r="AE11" s="35">
        <v>89.118884751835651</v>
      </c>
      <c r="AF11" s="35">
        <v>123.75588040523712</v>
      </c>
    </row>
    <row r="12" spans="1:32" ht="12.75" hidden="1" customHeight="1" outlineLevel="1" x14ac:dyDescent="0.2">
      <c r="A12" s="112" t="s">
        <v>390</v>
      </c>
      <c r="B12" s="35">
        <v>79.527305956224367</v>
      </c>
      <c r="C12" s="35">
        <v>85.775377208670179</v>
      </c>
      <c r="D12" s="35">
        <v>72.972435277807804</v>
      </c>
      <c r="E12" s="35">
        <v>109.98250513363219</v>
      </c>
      <c r="F12" s="35">
        <v>86.625324267308343</v>
      </c>
      <c r="G12" s="35">
        <v>64.735399442995075</v>
      </c>
      <c r="H12" s="35">
        <v>70.216504239855581</v>
      </c>
      <c r="I12" s="35">
        <v>87.019542834296558</v>
      </c>
      <c r="J12" s="35">
        <v>105.62945963793709</v>
      </c>
      <c r="L12" s="112" t="s">
        <v>390</v>
      </c>
      <c r="M12" s="35">
        <v>66.130442955602689</v>
      </c>
      <c r="N12" s="35">
        <v>73.231055961525627</v>
      </c>
      <c r="O12" s="35">
        <v>121.70461292038355</v>
      </c>
      <c r="P12" s="35" t="s">
        <v>424</v>
      </c>
      <c r="Q12" s="35">
        <v>52.413654204106422</v>
      </c>
      <c r="R12" s="35">
        <v>68.235700082097566</v>
      </c>
      <c r="S12" s="35">
        <v>76.209294899303259</v>
      </c>
      <c r="T12" s="35">
        <v>82.40683016870679</v>
      </c>
      <c r="U12" s="35">
        <v>96.881707662838224</v>
      </c>
      <c r="W12" s="112" t="s">
        <v>390</v>
      </c>
      <c r="X12" s="35">
        <v>83.63569564891074</v>
      </c>
      <c r="Y12" s="35">
        <v>91.637164740038514</v>
      </c>
      <c r="Z12" s="35">
        <v>67.452968927326381</v>
      </c>
      <c r="AA12" s="35">
        <v>108.44880420950589</v>
      </c>
      <c r="AB12" s="35">
        <v>117.24700603091537</v>
      </c>
      <c r="AC12" s="35">
        <v>81.627493111570743</v>
      </c>
      <c r="AD12" s="35">
        <v>56.903678185918253</v>
      </c>
      <c r="AE12" s="35">
        <v>89.428452305923003</v>
      </c>
      <c r="AF12" s="35">
        <v>121.84671942877473</v>
      </c>
    </row>
    <row r="13" spans="1:32" ht="12.75" hidden="1" customHeight="1" outlineLevel="1" x14ac:dyDescent="0.2">
      <c r="A13" s="39" t="s">
        <v>399</v>
      </c>
      <c r="B13" s="35">
        <v>79.059821164437182</v>
      </c>
      <c r="C13" s="35">
        <v>84.311298052465006</v>
      </c>
      <c r="D13" s="35">
        <v>74.233441973314768</v>
      </c>
      <c r="E13" s="35">
        <v>109.16286862836459</v>
      </c>
      <c r="F13" s="35">
        <v>83.388800745147407</v>
      </c>
      <c r="G13" s="35">
        <v>64.628232738479142</v>
      </c>
      <c r="H13" s="35">
        <v>70.294947967815929</v>
      </c>
      <c r="I13" s="35">
        <v>85.914844688476833</v>
      </c>
      <c r="J13" s="35">
        <v>104.52858003990916</v>
      </c>
      <c r="L13" s="39" t="s">
        <v>399</v>
      </c>
      <c r="M13" s="35">
        <v>65.274454197022465</v>
      </c>
      <c r="N13" s="35">
        <v>68.966324104496792</v>
      </c>
      <c r="O13" s="35">
        <v>134.42002024042361</v>
      </c>
      <c r="P13" s="35" t="s">
        <v>424</v>
      </c>
      <c r="Q13" s="35">
        <v>46.6989681095042</v>
      </c>
      <c r="R13" s="35">
        <v>72.774665835078423</v>
      </c>
      <c r="S13" s="35">
        <v>75.390122783526678</v>
      </c>
      <c r="T13" s="35">
        <v>82.40683016870679</v>
      </c>
      <c r="U13" s="35">
        <v>96.503241050000085</v>
      </c>
      <c r="W13" s="39" t="s">
        <v>399</v>
      </c>
      <c r="X13" s="35">
        <v>83.467313977467867</v>
      </c>
      <c r="Y13" s="35">
        <v>91.72067278922475</v>
      </c>
      <c r="Z13" s="35">
        <v>67.180526647350405</v>
      </c>
      <c r="AA13" s="35">
        <v>106.58314676616087</v>
      </c>
      <c r="AB13" s="35">
        <v>117.45270319599825</v>
      </c>
      <c r="AC13" s="35">
        <v>81.434422812386813</v>
      </c>
      <c r="AD13" s="35">
        <v>56.715744921965033</v>
      </c>
      <c r="AE13" s="35">
        <v>89.602672219275831</v>
      </c>
      <c r="AF13" s="35">
        <v>117.39031138804795</v>
      </c>
    </row>
    <row r="14" spans="1:32" ht="12.75" hidden="1" customHeight="1" outlineLevel="1" x14ac:dyDescent="0.2">
      <c r="A14" s="39" t="s">
        <v>400</v>
      </c>
      <c r="B14" s="35">
        <v>79.323759371661438</v>
      </c>
      <c r="C14" s="35">
        <v>84.653337837645111</v>
      </c>
      <c r="D14" s="35">
        <v>72.253659002715054</v>
      </c>
      <c r="E14" s="35">
        <v>109.02219497157789</v>
      </c>
      <c r="F14" s="35">
        <v>83.302221224380617</v>
      </c>
      <c r="G14" s="35">
        <v>64.678864481341378</v>
      </c>
      <c r="H14" s="35">
        <v>71.399187247384774</v>
      </c>
      <c r="I14" s="35">
        <v>85.616206576052505</v>
      </c>
      <c r="J14" s="35">
        <v>105.8546750136581</v>
      </c>
      <c r="L14" s="39" t="s">
        <v>400</v>
      </c>
      <c r="M14" s="35">
        <v>65.012147573463338</v>
      </c>
      <c r="N14" s="35">
        <v>69.038286702799539</v>
      </c>
      <c r="O14" s="35">
        <v>129.58476771378969</v>
      </c>
      <c r="P14" s="35" t="s">
        <v>424</v>
      </c>
      <c r="Q14" s="35">
        <v>45.899706639627261</v>
      </c>
      <c r="R14" s="35">
        <v>72.598951585939972</v>
      </c>
      <c r="S14" s="35">
        <v>75.103751193341736</v>
      </c>
      <c r="T14" s="35">
        <v>82.40683016870679</v>
      </c>
      <c r="U14" s="35">
        <v>96.503241050000085</v>
      </c>
      <c r="W14" s="39" t="s">
        <v>400</v>
      </c>
      <c r="X14" s="35">
        <v>83.980594386150884</v>
      </c>
      <c r="Y14" s="35">
        <v>91.903928814007017</v>
      </c>
      <c r="Z14" s="35">
        <v>65.928978697954207</v>
      </c>
      <c r="AA14" s="35">
        <v>106.80025957893874</v>
      </c>
      <c r="AB14" s="35">
        <v>118.06680835830737</v>
      </c>
      <c r="AC14" s="35">
        <v>82.556440985473202</v>
      </c>
      <c r="AD14" s="35">
        <v>57.692559034617453</v>
      </c>
      <c r="AE14" s="35">
        <v>90.262461203492975</v>
      </c>
      <c r="AF14" s="35">
        <v>125.96163498879052</v>
      </c>
    </row>
    <row r="15" spans="1:32" ht="12.75" hidden="1" customHeight="1" outlineLevel="1" x14ac:dyDescent="0.2">
      <c r="A15" s="39" t="s">
        <v>401</v>
      </c>
      <c r="B15" s="35">
        <v>79.563211548012774</v>
      </c>
      <c r="C15" s="35">
        <v>84.956787486230581</v>
      </c>
      <c r="D15" s="35">
        <v>71.615712770866466</v>
      </c>
      <c r="E15" s="35">
        <v>108.0225019948091</v>
      </c>
      <c r="F15" s="35">
        <v>84.140703858654348</v>
      </c>
      <c r="G15" s="35">
        <v>65.259638046900776</v>
      </c>
      <c r="H15" s="35">
        <v>72.429414527384523</v>
      </c>
      <c r="I15" s="35">
        <v>85.188061234045477</v>
      </c>
      <c r="J15" s="35">
        <v>106.21677975499627</v>
      </c>
      <c r="L15" s="39" t="s">
        <v>401</v>
      </c>
      <c r="M15" s="35">
        <v>65.48915325108004</v>
      </c>
      <c r="N15" s="35">
        <v>70.723494976486975</v>
      </c>
      <c r="O15" s="35">
        <v>129.58476771378969</v>
      </c>
      <c r="P15" s="35" t="s">
        <v>424</v>
      </c>
      <c r="Q15" s="35">
        <v>45.899706639627261</v>
      </c>
      <c r="R15" s="35">
        <v>72.598951585939972</v>
      </c>
      <c r="S15" s="35">
        <v>74.309493152629713</v>
      </c>
      <c r="T15" s="35">
        <v>82.40683016870679</v>
      </c>
      <c r="U15" s="35">
        <v>96.503241050000085</v>
      </c>
      <c r="W15" s="39" t="s">
        <v>401</v>
      </c>
      <c r="X15" s="35">
        <v>84.528211276753837</v>
      </c>
      <c r="Y15" s="35">
        <v>93.231197895710423</v>
      </c>
      <c r="Z15" s="35">
        <v>65.038067593821751</v>
      </c>
      <c r="AA15" s="35">
        <v>106.77970249303937</v>
      </c>
      <c r="AB15" s="35">
        <v>119.40610099412051</v>
      </c>
      <c r="AC15" s="35">
        <v>82.907790766742806</v>
      </c>
      <c r="AD15" s="35">
        <v>58.156201585348228</v>
      </c>
      <c r="AE15" s="35">
        <v>88.877114819226449</v>
      </c>
      <c r="AF15" s="35">
        <v>128.58021761789146</v>
      </c>
    </row>
    <row r="16" spans="1:32" ht="12.75" hidden="1" customHeight="1" outlineLevel="1" x14ac:dyDescent="0.2">
      <c r="A16" s="112" t="s">
        <v>42</v>
      </c>
      <c r="B16" s="35">
        <v>79.695471151109786</v>
      </c>
      <c r="C16" s="35">
        <v>85.399755937053087</v>
      </c>
      <c r="D16" s="35">
        <v>71.893397165730349</v>
      </c>
      <c r="E16" s="35">
        <v>108.47928510923198</v>
      </c>
      <c r="F16" s="35">
        <v>87.371415949191928</v>
      </c>
      <c r="G16" s="35">
        <v>65.84202490441325</v>
      </c>
      <c r="H16" s="35">
        <v>71.337701816265422</v>
      </c>
      <c r="I16" s="35">
        <v>86.025784560536565</v>
      </c>
      <c r="J16" s="35">
        <v>105.94934797212525</v>
      </c>
      <c r="L16" s="112" t="s">
        <v>42</v>
      </c>
      <c r="M16" s="35">
        <v>66.177597144961069</v>
      </c>
      <c r="N16" s="35">
        <v>69.981737351548134</v>
      </c>
      <c r="O16" s="35">
        <v>129.58476771378969</v>
      </c>
      <c r="P16" s="35" t="s">
        <v>424</v>
      </c>
      <c r="Q16" s="35">
        <v>46.550623833883904</v>
      </c>
      <c r="R16" s="35">
        <v>78.224054345506559</v>
      </c>
      <c r="S16" s="35">
        <v>71.670933859766791</v>
      </c>
      <c r="T16" s="35">
        <v>82.40683016870679</v>
      </c>
      <c r="U16" s="35">
        <v>96.503241050000085</v>
      </c>
      <c r="W16" s="112" t="s">
        <v>42</v>
      </c>
      <c r="X16" s="35">
        <v>85.562037375202991</v>
      </c>
      <c r="Y16" s="35">
        <v>94.062532461267935</v>
      </c>
      <c r="Z16" s="35">
        <v>66.991423060520006</v>
      </c>
      <c r="AA16" s="35">
        <v>107.18039639721009</v>
      </c>
      <c r="AB16" s="35">
        <v>125.3669728897861</v>
      </c>
      <c r="AC16" s="35">
        <v>83.163943432531212</v>
      </c>
      <c r="AD16" s="35">
        <v>58.747233267499773</v>
      </c>
      <c r="AE16" s="35">
        <v>89.595030605300423</v>
      </c>
      <c r="AF16" s="35">
        <v>128.38398018760199</v>
      </c>
    </row>
    <row r="17" spans="1:32" ht="12.75" hidden="1" customHeight="1" outlineLevel="1" x14ac:dyDescent="0.2">
      <c r="A17" s="39" t="s">
        <v>46</v>
      </c>
      <c r="B17" s="35">
        <v>79.613296047395451</v>
      </c>
      <c r="C17" s="35">
        <v>84.708614643461146</v>
      </c>
      <c r="D17" s="35">
        <v>72.61472293182004</v>
      </c>
      <c r="E17" s="35">
        <v>108.71056254085413</v>
      </c>
      <c r="F17" s="35">
        <v>86.999696993505722</v>
      </c>
      <c r="G17" s="35">
        <v>66.731790530637923</v>
      </c>
      <c r="H17" s="35">
        <v>71.498241547347021</v>
      </c>
      <c r="I17" s="35">
        <v>86.310413635834905</v>
      </c>
      <c r="J17" s="35">
        <v>106.18430336868322</v>
      </c>
      <c r="L17" s="39" t="s">
        <v>46</v>
      </c>
      <c r="M17" s="35">
        <v>65.83602371267375</v>
      </c>
      <c r="N17" s="35">
        <v>68.977503555569101</v>
      </c>
      <c r="O17" s="35">
        <v>129.58476771378969</v>
      </c>
      <c r="P17" s="35" t="s">
        <v>424</v>
      </c>
      <c r="Q17" s="35">
        <v>46.550623833883904</v>
      </c>
      <c r="R17" s="35">
        <v>78.224054345506559</v>
      </c>
      <c r="S17" s="35">
        <v>71.670933859766791</v>
      </c>
      <c r="T17" s="35">
        <v>82.40683016870679</v>
      </c>
      <c r="U17" s="35">
        <v>96.503241050000085</v>
      </c>
      <c r="W17" s="39" t="s">
        <v>46</v>
      </c>
      <c r="X17" s="35">
        <v>85.648495991174002</v>
      </c>
      <c r="Y17" s="35">
        <v>93.286374241378809</v>
      </c>
      <c r="Z17" s="35">
        <v>68.02823845287736</v>
      </c>
      <c r="AA17" s="35">
        <v>107.29873250974505</v>
      </c>
      <c r="AB17" s="35">
        <v>124.00437167264994</v>
      </c>
      <c r="AC17" s="35">
        <v>83.597823604246983</v>
      </c>
      <c r="AD17" s="35">
        <v>59.48316431851346</v>
      </c>
      <c r="AE17" s="35">
        <v>89.938459097545731</v>
      </c>
      <c r="AF17" s="35">
        <v>130.19684508467185</v>
      </c>
    </row>
    <row r="18" spans="1:32" ht="12.75" hidden="1" customHeight="1" outlineLevel="1" x14ac:dyDescent="0.2">
      <c r="A18" s="39" t="s">
        <v>47</v>
      </c>
      <c r="B18" s="35">
        <v>79.871856098579599</v>
      </c>
      <c r="C18" s="35">
        <v>85.205437658819946</v>
      </c>
      <c r="D18" s="35">
        <v>72.231929172655867</v>
      </c>
      <c r="E18" s="35">
        <v>109.56618267988125</v>
      </c>
      <c r="F18" s="35">
        <v>89.576820737118638</v>
      </c>
      <c r="G18" s="35">
        <v>66.930204558002401</v>
      </c>
      <c r="H18" s="35">
        <v>71.912957946324966</v>
      </c>
      <c r="I18" s="35">
        <v>87.491509496224879</v>
      </c>
      <c r="J18" s="35">
        <v>107.61995820046121</v>
      </c>
      <c r="L18" s="39" t="s">
        <v>47</v>
      </c>
      <c r="M18" s="35">
        <v>66.19481869569907</v>
      </c>
      <c r="N18" s="35">
        <v>72.144844967200811</v>
      </c>
      <c r="O18" s="35">
        <v>117.32674914626905</v>
      </c>
      <c r="P18" s="35" t="s">
        <v>424</v>
      </c>
      <c r="Q18" s="35">
        <v>52.239620765279561</v>
      </c>
      <c r="R18" s="35">
        <v>73.117000086437685</v>
      </c>
      <c r="S18" s="35">
        <v>72.3805015387737</v>
      </c>
      <c r="T18" s="35">
        <v>82.40683016870679</v>
      </c>
      <c r="U18" s="35">
        <v>96.881707662838224</v>
      </c>
      <c r="W18" s="39" t="s">
        <v>47</v>
      </c>
      <c r="X18" s="35">
        <v>85.950452587086929</v>
      </c>
      <c r="Y18" s="35">
        <v>92.369934784887931</v>
      </c>
      <c r="Z18" s="35">
        <v>69.411157834112572</v>
      </c>
      <c r="AA18" s="35">
        <v>109.48435760219675</v>
      </c>
      <c r="AB18" s="35">
        <v>122.61152532022079</v>
      </c>
      <c r="AC18" s="35">
        <v>84.276780040805335</v>
      </c>
      <c r="AD18" s="35">
        <v>60.542696134419884</v>
      </c>
      <c r="AE18" s="35">
        <v>89.991385790173723</v>
      </c>
      <c r="AF18" s="35">
        <v>137.08859652160163</v>
      </c>
    </row>
    <row r="19" spans="1:32" ht="12.75" hidden="1" customHeight="1" outlineLevel="1" x14ac:dyDescent="0.2">
      <c r="A19" s="39" t="s">
        <v>48</v>
      </c>
      <c r="B19" s="35">
        <v>79.876995405476123</v>
      </c>
      <c r="C19" s="35">
        <v>85.512564746912645</v>
      </c>
      <c r="D19" s="35">
        <v>73.911774168013878</v>
      </c>
      <c r="E19" s="35">
        <v>110.70560541998393</v>
      </c>
      <c r="F19" s="35">
        <v>93.135134210319194</v>
      </c>
      <c r="G19" s="35">
        <v>67.144997816933255</v>
      </c>
      <c r="H19" s="35">
        <v>71.144058637404058</v>
      </c>
      <c r="I19" s="35">
        <v>88.813003005033963</v>
      </c>
      <c r="J19" s="35">
        <v>107.77474490941403</v>
      </c>
      <c r="L19" s="39" t="s">
        <v>48</v>
      </c>
      <c r="M19" s="35">
        <v>67.157220297838364</v>
      </c>
      <c r="N19" s="35">
        <v>75.480603318081677</v>
      </c>
      <c r="O19" s="35">
        <v>110.19201440088779</v>
      </c>
      <c r="P19" s="35" t="s">
        <v>424</v>
      </c>
      <c r="Q19" s="35">
        <v>60.036083600885668</v>
      </c>
      <c r="R19" s="35">
        <v>68.697113740947799</v>
      </c>
      <c r="S19" s="35">
        <v>73.429421861331392</v>
      </c>
      <c r="T19" s="35">
        <v>82.40683016870679</v>
      </c>
      <c r="U19" s="35">
        <v>97.270493066351804</v>
      </c>
      <c r="W19" s="39" t="s">
        <v>48</v>
      </c>
      <c r="X19" s="35">
        <v>85.943485346130529</v>
      </c>
      <c r="Y19" s="35">
        <v>91.417116139896109</v>
      </c>
      <c r="Z19" s="35">
        <v>72.153403278802472</v>
      </c>
      <c r="AA19" s="35">
        <v>111.42450381201992</v>
      </c>
      <c r="AB19" s="35">
        <v>120.65757197319262</v>
      </c>
      <c r="AC19" s="35">
        <v>84.195020870742795</v>
      </c>
      <c r="AD19" s="35">
        <v>60.837763423384686</v>
      </c>
      <c r="AE19" s="35">
        <v>89.844634304524561</v>
      </c>
      <c r="AF19" s="35">
        <v>134.44932355541164</v>
      </c>
    </row>
    <row r="20" spans="1:32" ht="12.75" hidden="1" customHeight="1" outlineLevel="1" x14ac:dyDescent="0.2">
      <c r="A20" s="39" t="s">
        <v>43</v>
      </c>
      <c r="B20" s="35">
        <v>80.024710451118551</v>
      </c>
      <c r="C20" s="35">
        <v>85.576037502025329</v>
      </c>
      <c r="D20" s="35">
        <v>76.601573422786274</v>
      </c>
      <c r="E20" s="35">
        <v>112.90980597996304</v>
      </c>
      <c r="F20" s="35">
        <v>96.78934037657109</v>
      </c>
      <c r="G20" s="35">
        <v>67.330829594930023</v>
      </c>
      <c r="H20" s="35">
        <v>70.04230211680084</v>
      </c>
      <c r="I20" s="35">
        <v>91.037687144038486</v>
      </c>
      <c r="J20" s="35">
        <v>107.47670231737396</v>
      </c>
      <c r="L20" s="39" t="s">
        <v>43</v>
      </c>
      <c r="M20" s="35">
        <v>68.005106314619837</v>
      </c>
      <c r="N20" s="35">
        <v>77.333970710823323</v>
      </c>
      <c r="O20" s="35">
        <v>103.49114866029328</v>
      </c>
      <c r="P20" s="35" t="s">
        <v>424</v>
      </c>
      <c r="Q20" s="35">
        <v>69.409710172350671</v>
      </c>
      <c r="R20" s="35">
        <v>64.761519401322815</v>
      </c>
      <c r="S20" s="35">
        <v>75.389232426436138</v>
      </c>
      <c r="T20" s="35">
        <v>82.40683016870679</v>
      </c>
      <c r="U20" s="35">
        <v>97.669878599600594</v>
      </c>
      <c r="W20" s="39" t="s">
        <v>43</v>
      </c>
      <c r="X20" s="35">
        <v>85.76138678295591</v>
      </c>
      <c r="Y20" s="35">
        <v>89.647318611472414</v>
      </c>
      <c r="Z20" s="35">
        <v>76.066779274471557</v>
      </c>
      <c r="AA20" s="35">
        <v>113.30495331479158</v>
      </c>
      <c r="AB20" s="35">
        <v>117.37557336538676</v>
      </c>
      <c r="AC20" s="35">
        <v>84.006837401589422</v>
      </c>
      <c r="AD20" s="35">
        <v>60.949782805890266</v>
      </c>
      <c r="AE20" s="35">
        <v>92.397300898441387</v>
      </c>
      <c r="AF20" s="35">
        <v>129.1721819788032</v>
      </c>
    </row>
    <row r="21" spans="1:32" ht="12.75" hidden="1" customHeight="1" outlineLevel="1" x14ac:dyDescent="0.2">
      <c r="A21" s="39" t="s">
        <v>49</v>
      </c>
      <c r="B21" s="35">
        <v>80.024710451118551</v>
      </c>
      <c r="C21" s="35">
        <v>85.576037502025329</v>
      </c>
      <c r="D21" s="35">
        <v>76.601573422786274</v>
      </c>
      <c r="E21" s="35">
        <v>112.90980597996304</v>
      </c>
      <c r="F21" s="35">
        <v>96.78934037657109</v>
      </c>
      <c r="G21" s="35">
        <v>67.330829594930023</v>
      </c>
      <c r="H21" s="35">
        <v>70.04230211680084</v>
      </c>
      <c r="I21" s="35">
        <v>91.037687144038486</v>
      </c>
      <c r="J21" s="35">
        <v>107.47670231737396</v>
      </c>
      <c r="L21" s="39" t="s">
        <v>49</v>
      </c>
      <c r="M21" s="35">
        <v>68.005106314619837</v>
      </c>
      <c r="N21" s="35">
        <v>77.333970710823323</v>
      </c>
      <c r="O21" s="35">
        <v>103.49114866029328</v>
      </c>
      <c r="P21" s="35" t="s">
        <v>424</v>
      </c>
      <c r="Q21" s="35">
        <v>69.409710172350671</v>
      </c>
      <c r="R21" s="35">
        <v>64.761519401322815</v>
      </c>
      <c r="S21" s="35">
        <v>75.389232426436138</v>
      </c>
      <c r="T21" s="35">
        <v>82.40683016870679</v>
      </c>
      <c r="U21" s="35">
        <v>97.669878599600594</v>
      </c>
      <c r="W21" s="39" t="s">
        <v>49</v>
      </c>
      <c r="X21" s="35">
        <v>85.76138678295591</v>
      </c>
      <c r="Y21" s="35">
        <v>89.647318611472414</v>
      </c>
      <c r="Z21" s="35">
        <v>76.066779274471557</v>
      </c>
      <c r="AA21" s="35">
        <v>113.30495331479158</v>
      </c>
      <c r="AB21" s="35">
        <v>117.37557336538676</v>
      </c>
      <c r="AC21" s="35">
        <v>84.006837401589422</v>
      </c>
      <c r="AD21" s="35">
        <v>60.949782805890266</v>
      </c>
      <c r="AE21" s="35">
        <v>92.397300898441387</v>
      </c>
      <c r="AF21" s="35">
        <v>129.1721819788032</v>
      </c>
    </row>
    <row r="22" spans="1:32" ht="12.75" hidden="1" customHeight="1" outlineLevel="1" x14ac:dyDescent="0.2">
      <c r="A22" s="39" t="s">
        <v>50</v>
      </c>
      <c r="B22" s="35">
        <v>80.53028617826331</v>
      </c>
      <c r="C22" s="35">
        <v>85.988169098739831</v>
      </c>
      <c r="D22" s="35">
        <v>79.577360984156883</v>
      </c>
      <c r="E22" s="35">
        <v>115.15304263880815</v>
      </c>
      <c r="F22" s="35">
        <v>101.59317280630685</v>
      </c>
      <c r="G22" s="35">
        <v>67.826062097009114</v>
      </c>
      <c r="H22" s="35">
        <v>69.387648226793516</v>
      </c>
      <c r="I22" s="35">
        <v>94.245130212201104</v>
      </c>
      <c r="J22" s="35">
        <v>107.19330906404768</v>
      </c>
      <c r="L22" s="39" t="s">
        <v>50</v>
      </c>
      <c r="M22" s="35">
        <v>69.29232325553879</v>
      </c>
      <c r="N22" s="35">
        <v>79.511206044422906</v>
      </c>
      <c r="O22" s="35">
        <v>97.197767998518671</v>
      </c>
      <c r="P22" s="35" t="s">
        <v>424</v>
      </c>
      <c r="Q22" s="35">
        <v>80.679548425154238</v>
      </c>
      <c r="R22" s="35">
        <v>61.267474745079888</v>
      </c>
      <c r="S22" s="35">
        <v>77.566221303462484</v>
      </c>
      <c r="T22" s="35">
        <v>82.40683016870679</v>
      </c>
      <c r="U22" s="35">
        <v>98.080153272278309</v>
      </c>
      <c r="W22" s="39" t="s">
        <v>50</v>
      </c>
      <c r="X22" s="35">
        <v>86.074961900981563</v>
      </c>
      <c r="Y22" s="35">
        <v>88.557208332996851</v>
      </c>
      <c r="Z22" s="35">
        <v>80.25504559143225</v>
      </c>
      <c r="AA22" s="35">
        <v>115.3679052568759</v>
      </c>
      <c r="AB22" s="35">
        <v>114.34620108109316</v>
      </c>
      <c r="AC22" s="35">
        <v>84.193875112522434</v>
      </c>
      <c r="AD22" s="35">
        <v>61.383556767370834</v>
      </c>
      <c r="AE22" s="35">
        <v>96.403868332753504</v>
      </c>
      <c r="AF22" s="35">
        <v>124.12004380128532</v>
      </c>
    </row>
    <row r="23" spans="1:32" ht="12.75" hidden="1" customHeight="1" outlineLevel="1" x14ac:dyDescent="0.2">
      <c r="A23" s="39" t="s">
        <v>51</v>
      </c>
      <c r="B23" s="35">
        <v>81.515421335888604</v>
      </c>
      <c r="C23" s="35">
        <v>87.303584003594864</v>
      </c>
      <c r="D23" s="35">
        <v>81.339343812782886</v>
      </c>
      <c r="E23" s="35">
        <v>116.94253671584968</v>
      </c>
      <c r="F23" s="35">
        <v>104.81795629280255</v>
      </c>
      <c r="G23" s="35">
        <v>67.13076982142897</v>
      </c>
      <c r="H23" s="35">
        <v>70.325410152994877</v>
      </c>
      <c r="I23" s="35">
        <v>97.49863307919685</v>
      </c>
      <c r="J23" s="35">
        <v>106.98502063625037</v>
      </c>
      <c r="L23" s="39" t="s">
        <v>51</v>
      </c>
      <c r="M23" s="35">
        <v>71.141505371472917</v>
      </c>
      <c r="N23" s="35">
        <v>83.775563801275894</v>
      </c>
      <c r="O23" s="35">
        <v>91.287092917527673</v>
      </c>
      <c r="P23" s="35" t="s">
        <v>424</v>
      </c>
      <c r="Q23" s="35">
        <v>92.633573385390207</v>
      </c>
      <c r="R23" s="35">
        <v>54.878561169396811</v>
      </c>
      <c r="S23" s="35">
        <v>82.909496807806462</v>
      </c>
      <c r="T23" s="35">
        <v>82.40683016870679</v>
      </c>
      <c r="U23" s="35">
        <v>98.501613973850496</v>
      </c>
      <c r="W23" s="39" t="s">
        <v>51</v>
      </c>
      <c r="X23" s="35">
        <v>85.400582664019723</v>
      </c>
      <c r="Y23" s="35">
        <v>88.217333808349395</v>
      </c>
      <c r="Z23" s="35">
        <v>80.368476515586948</v>
      </c>
      <c r="AA23" s="35">
        <v>116.94253671584968</v>
      </c>
      <c r="AB23" s="35">
        <v>107.52499796171311</v>
      </c>
      <c r="AC23" s="35">
        <v>83.609223464997925</v>
      </c>
      <c r="AD23" s="35">
        <v>60.120556035088647</v>
      </c>
      <c r="AE23" s="35">
        <v>100.45409987419305</v>
      </c>
      <c r="AF23" s="35">
        <v>117.83655266583999</v>
      </c>
    </row>
    <row r="24" spans="1:32" hidden="1" outlineLevel="1" x14ac:dyDescent="0.2">
      <c r="A24" s="39" t="s">
        <v>44</v>
      </c>
      <c r="B24" s="35">
        <v>82.382916686842663</v>
      </c>
      <c r="C24" s="35">
        <v>87.156078761100417</v>
      </c>
      <c r="D24" s="35">
        <v>83.432671193083408</v>
      </c>
      <c r="E24" s="35">
        <v>116.94253671584968</v>
      </c>
      <c r="F24" s="35">
        <v>104.81795629280255</v>
      </c>
      <c r="G24" s="35">
        <v>67.949565805071046</v>
      </c>
      <c r="H24" s="35">
        <v>72.277017889038262</v>
      </c>
      <c r="I24" s="35">
        <v>97.49863307919685</v>
      </c>
      <c r="J24" s="35">
        <v>107.69885243315215</v>
      </c>
      <c r="L24" s="39" t="s">
        <v>44</v>
      </c>
      <c r="M24" s="35">
        <v>71.157988704431503</v>
      </c>
      <c r="N24" s="35">
        <v>83.775563801275894</v>
      </c>
      <c r="O24" s="35">
        <v>91.287092917527673</v>
      </c>
      <c r="P24" s="35" t="s">
        <v>424</v>
      </c>
      <c r="Q24" s="35">
        <v>92.633573385390207</v>
      </c>
      <c r="R24" s="35">
        <v>54.878561169396811</v>
      </c>
      <c r="S24" s="35">
        <v>82.909496807806462</v>
      </c>
      <c r="T24" s="35">
        <v>82.40683016870679</v>
      </c>
      <c r="U24" s="35">
        <v>99.773498348504177</v>
      </c>
      <c r="W24" s="39" t="s">
        <v>44</v>
      </c>
      <c r="X24" s="35">
        <v>86.661833062205247</v>
      </c>
      <c r="Y24" s="35">
        <v>88.031625018596088</v>
      </c>
      <c r="Z24" s="35">
        <v>82.666105700693677</v>
      </c>
      <c r="AA24" s="35">
        <v>116.94253671584968</v>
      </c>
      <c r="AB24" s="35">
        <v>107.52499796171311</v>
      </c>
      <c r="AC24" s="35">
        <v>85.56616505465405</v>
      </c>
      <c r="AD24" s="35">
        <v>63.687940905581584</v>
      </c>
      <c r="AE24" s="35">
        <v>100.45409987419305</v>
      </c>
      <c r="AF24" s="35">
        <v>117.83655266583999</v>
      </c>
    </row>
    <row r="25" spans="1:32" hidden="1" outlineLevel="1" x14ac:dyDescent="0.2">
      <c r="A25" s="39" t="s">
        <v>52</v>
      </c>
      <c r="B25" s="35">
        <v>83.229735605664175</v>
      </c>
      <c r="C25" s="35">
        <v>85.103910206494476</v>
      </c>
      <c r="D25" s="35">
        <v>84.519461304605457</v>
      </c>
      <c r="E25" s="35">
        <v>118.10672615151991</v>
      </c>
      <c r="F25" s="35">
        <v>102.72121239198349</v>
      </c>
      <c r="G25" s="35">
        <v>70.987147405020252</v>
      </c>
      <c r="H25" s="35">
        <v>75.200104316852773</v>
      </c>
      <c r="I25" s="35">
        <v>100.35614188918609</v>
      </c>
      <c r="J25" s="35">
        <v>107.82597411505228</v>
      </c>
      <c r="L25" s="39" t="s">
        <v>52</v>
      </c>
      <c r="M25" s="35">
        <v>73.372180773802725</v>
      </c>
      <c r="N25" s="35">
        <v>81.99777764538868</v>
      </c>
      <c r="O25" s="35">
        <v>91.287092917527673</v>
      </c>
      <c r="P25" s="35" t="s">
        <v>424</v>
      </c>
      <c r="Q25" s="35">
        <v>92.633573385390207</v>
      </c>
      <c r="R25" s="35">
        <v>59.588113290982648</v>
      </c>
      <c r="S25" s="35">
        <v>83.068372420754628</v>
      </c>
      <c r="T25" s="35">
        <v>85.688457137881585</v>
      </c>
      <c r="U25" s="35">
        <v>100</v>
      </c>
      <c r="W25" s="39" t="s">
        <v>52</v>
      </c>
      <c r="X25" s="35">
        <v>87.250280580512111</v>
      </c>
      <c r="Y25" s="35">
        <v>85.908392000387352</v>
      </c>
      <c r="Z25" s="35">
        <v>83.858962920169787</v>
      </c>
      <c r="AA25" s="35">
        <v>118.10672615151991</v>
      </c>
      <c r="AB25" s="35">
        <v>104.96241404653451</v>
      </c>
      <c r="AC25" s="35">
        <v>86.232262444786613</v>
      </c>
      <c r="AD25" s="35">
        <v>68.931883467980782</v>
      </c>
      <c r="AE25" s="35">
        <v>105.23159098724815</v>
      </c>
      <c r="AF25" s="35">
        <v>117.83655266583999</v>
      </c>
    </row>
    <row r="26" spans="1:32" hidden="1" outlineLevel="1" x14ac:dyDescent="0.2">
      <c r="A26" s="39" t="s">
        <v>53</v>
      </c>
      <c r="B26" s="35">
        <v>84.72910766608706</v>
      </c>
      <c r="C26" s="35">
        <v>84.480543886591093</v>
      </c>
      <c r="D26" s="35">
        <v>84.997910527464057</v>
      </c>
      <c r="E26" s="35">
        <v>119.75904319258051</v>
      </c>
      <c r="F26" s="35">
        <v>107.13351649071896</v>
      </c>
      <c r="G26" s="35">
        <v>72.751787012417822</v>
      </c>
      <c r="H26" s="35">
        <v>79.036557574542329</v>
      </c>
      <c r="I26" s="35">
        <v>111.71160168378394</v>
      </c>
      <c r="J26" s="35">
        <v>104.12791970310218</v>
      </c>
      <c r="L26" s="39" t="s">
        <v>53</v>
      </c>
      <c r="M26" s="35">
        <v>77.601988902191252</v>
      </c>
      <c r="N26" s="35">
        <v>82.17036485604487</v>
      </c>
      <c r="O26" s="35">
        <v>91.287092917527673</v>
      </c>
      <c r="P26" s="35" t="s">
        <v>424</v>
      </c>
      <c r="Q26" s="35">
        <v>114.73285322921967</v>
      </c>
      <c r="R26" s="35">
        <v>64.297665412568477</v>
      </c>
      <c r="S26" s="35">
        <v>92.572185302150842</v>
      </c>
      <c r="T26" s="35">
        <v>83.70327612651522</v>
      </c>
      <c r="U26" s="35">
        <v>100</v>
      </c>
      <c r="W26" s="39" t="s">
        <v>53</v>
      </c>
      <c r="X26" s="35">
        <v>88.048164600715182</v>
      </c>
      <c r="Y26" s="35">
        <v>85.078875391813796</v>
      </c>
      <c r="Z26" s="35">
        <v>84.38410719926182</v>
      </c>
      <c r="AA26" s="35">
        <v>119.75904319258051</v>
      </c>
      <c r="AB26" s="35">
        <v>105.445148572251</v>
      </c>
      <c r="AC26" s="35">
        <v>83.855998640908965</v>
      </c>
      <c r="AD26" s="35">
        <v>68.106978062074262</v>
      </c>
      <c r="AE26" s="35">
        <v>125.72381332864815</v>
      </c>
      <c r="AF26" s="35">
        <v>109.40813962611078</v>
      </c>
    </row>
    <row r="27" spans="1:32" hidden="1" outlineLevel="1" x14ac:dyDescent="0.2">
      <c r="A27" s="39" t="s">
        <v>54</v>
      </c>
      <c r="B27" s="35">
        <v>84.908695258767565</v>
      </c>
      <c r="C27" s="35">
        <v>84.610358571321882</v>
      </c>
      <c r="D27" s="35">
        <v>84.997910527464057</v>
      </c>
      <c r="E27" s="35">
        <v>119.75904319258051</v>
      </c>
      <c r="F27" s="35">
        <v>107.13351649071896</v>
      </c>
      <c r="G27" s="35">
        <v>72.751787012417822</v>
      </c>
      <c r="H27" s="35">
        <v>80.198728370246968</v>
      </c>
      <c r="I27" s="35">
        <v>111.71160168378394</v>
      </c>
      <c r="J27" s="35">
        <v>104.12791970310218</v>
      </c>
      <c r="L27" s="39" t="s">
        <v>54</v>
      </c>
      <c r="M27" s="35">
        <v>77.601988902191252</v>
      </c>
      <c r="N27" s="35">
        <v>82.17036485604487</v>
      </c>
      <c r="O27" s="35">
        <v>91.287092917527673</v>
      </c>
      <c r="P27" s="35" t="s">
        <v>424</v>
      </c>
      <c r="Q27" s="35">
        <v>114.73285322921967</v>
      </c>
      <c r="R27" s="35">
        <v>64.297665412568477</v>
      </c>
      <c r="S27" s="35">
        <v>92.572185302150842</v>
      </c>
      <c r="T27" s="35">
        <v>83.70327612651522</v>
      </c>
      <c r="U27" s="35">
        <v>100</v>
      </c>
      <c r="W27" s="39" t="s">
        <v>54</v>
      </c>
      <c r="X27" s="35">
        <v>88.325767113796488</v>
      </c>
      <c r="Y27" s="35">
        <v>85.242311806587139</v>
      </c>
      <c r="Z27" s="35">
        <v>84.38410719926182</v>
      </c>
      <c r="AA27" s="35">
        <v>119.75904319258051</v>
      </c>
      <c r="AB27" s="35">
        <v>105.445148572251</v>
      </c>
      <c r="AC27" s="35">
        <v>83.855998640908965</v>
      </c>
      <c r="AD27" s="35">
        <v>70.205856821525302</v>
      </c>
      <c r="AE27" s="35">
        <v>125.72381332864815</v>
      </c>
      <c r="AF27" s="35">
        <v>109.40813962611078</v>
      </c>
    </row>
    <row r="28" spans="1:32" hidden="1" outlineLevel="1" x14ac:dyDescent="0.2">
      <c r="A28" s="39" t="s">
        <v>45</v>
      </c>
      <c r="B28" s="35">
        <v>86.21505299689845</v>
      </c>
      <c r="C28" s="35">
        <v>84.203971190359709</v>
      </c>
      <c r="D28" s="35">
        <v>85.291376002040138</v>
      </c>
      <c r="E28" s="35">
        <v>128.411242099802</v>
      </c>
      <c r="F28" s="35">
        <v>105.86736845787352</v>
      </c>
      <c r="G28" s="35">
        <v>72.389072844153617</v>
      </c>
      <c r="H28" s="35">
        <v>83.430229878501962</v>
      </c>
      <c r="I28" s="35">
        <v>121.5481838265019</v>
      </c>
      <c r="J28" s="35">
        <v>104.12791970310218</v>
      </c>
      <c r="L28" s="39" t="s">
        <v>45</v>
      </c>
      <c r="M28" s="35">
        <v>79.544630327114234</v>
      </c>
      <c r="N28" s="35">
        <v>83.193141565784487</v>
      </c>
      <c r="O28" s="35">
        <v>91.287092917527673</v>
      </c>
      <c r="P28" s="35" t="s">
        <v>424</v>
      </c>
      <c r="Q28" s="35">
        <v>107.36642661460979</v>
      </c>
      <c r="R28" s="35">
        <v>64.297665412568477</v>
      </c>
      <c r="S28" s="35">
        <v>99.160228902988223</v>
      </c>
      <c r="T28" s="35">
        <v>90.607628577887098</v>
      </c>
      <c r="U28" s="35">
        <v>100</v>
      </c>
      <c r="W28" s="39" t="s">
        <v>45</v>
      </c>
      <c r="X28" s="35">
        <v>89.354184066790793</v>
      </c>
      <c r="Y28" s="35">
        <v>84.465773934994957</v>
      </c>
      <c r="Z28" s="35">
        <v>84.70621393017862</v>
      </c>
      <c r="AA28" s="35">
        <v>128.411242099802</v>
      </c>
      <c r="AB28" s="35">
        <v>105.53431811587085</v>
      </c>
      <c r="AC28" s="35">
        <v>82.989103278432395</v>
      </c>
      <c r="AD28" s="35">
        <v>70.687697063781243</v>
      </c>
      <c r="AE28" s="35">
        <v>139.41967808744224</v>
      </c>
      <c r="AF28" s="35">
        <v>109.40813962611078</v>
      </c>
    </row>
    <row r="29" spans="1:32" hidden="1" outlineLevel="1" x14ac:dyDescent="0.2">
      <c r="A29" s="39" t="s">
        <v>88</v>
      </c>
      <c r="B29" s="35">
        <v>86.763983411300202</v>
      </c>
      <c r="C29" s="35">
        <v>82.867443259073511</v>
      </c>
      <c r="D29" s="35">
        <v>90.0999278220538</v>
      </c>
      <c r="E29" s="35">
        <v>99.567464571365761</v>
      </c>
      <c r="F29" s="35">
        <v>106.07698329764881</v>
      </c>
      <c r="G29" s="35">
        <v>76.962887712130836</v>
      </c>
      <c r="H29" s="35">
        <v>85.413683127887268</v>
      </c>
      <c r="I29" s="35">
        <v>111.3633282065622</v>
      </c>
      <c r="J29" s="35">
        <v>104.12791970310218</v>
      </c>
      <c r="L29" s="39" t="s">
        <v>88</v>
      </c>
      <c r="M29" s="35">
        <v>83.445301247039339</v>
      </c>
      <c r="N29" s="35">
        <v>88.852326491087766</v>
      </c>
      <c r="O29" s="35">
        <v>99.999999999999986</v>
      </c>
      <c r="P29" s="35" t="s">
        <v>424</v>
      </c>
      <c r="Q29" s="35">
        <v>107.36642661460979</v>
      </c>
      <c r="R29" s="35">
        <v>69.007217534154279</v>
      </c>
      <c r="S29" s="35">
        <v>99.160228902988223</v>
      </c>
      <c r="T29" s="35">
        <v>93.889255547061907</v>
      </c>
      <c r="U29" s="35">
        <v>100</v>
      </c>
      <c r="W29" s="39" t="s">
        <v>88</v>
      </c>
      <c r="X29" s="35">
        <v>88.326539681820108</v>
      </c>
      <c r="Y29" s="35">
        <v>81.317371102134871</v>
      </c>
      <c r="Z29" s="35">
        <v>89.133713634679197</v>
      </c>
      <c r="AA29" s="35">
        <v>99.567464571365761</v>
      </c>
      <c r="AB29" s="35">
        <v>105.79050372660805</v>
      </c>
      <c r="AC29" s="35">
        <v>87.326834181280773</v>
      </c>
      <c r="AD29" s="35">
        <v>74.268148854220641</v>
      </c>
      <c r="AE29" s="35">
        <v>122.3915390868158</v>
      </c>
      <c r="AF29" s="35">
        <v>109.40813962611078</v>
      </c>
    </row>
    <row r="30" spans="1:32" hidden="1" outlineLevel="1" x14ac:dyDescent="0.2">
      <c r="A30" s="39" t="s">
        <v>92</v>
      </c>
      <c r="B30" s="35">
        <v>88.037303565943631</v>
      </c>
      <c r="C30" s="35">
        <v>84.463581222688333</v>
      </c>
      <c r="D30" s="35">
        <v>91.880405064945464</v>
      </c>
      <c r="E30" s="35">
        <v>99.226407003571012</v>
      </c>
      <c r="F30" s="35">
        <v>101.6680582438096</v>
      </c>
      <c r="G30" s="35">
        <v>78.402418157887212</v>
      </c>
      <c r="H30" s="35">
        <v>87.786876918621857</v>
      </c>
      <c r="I30" s="35">
        <v>111.56666734762962</v>
      </c>
      <c r="J30" s="35">
        <v>104.12791970310218</v>
      </c>
      <c r="L30" s="39" t="s">
        <v>92</v>
      </c>
      <c r="M30" s="35">
        <v>84.192828037356449</v>
      </c>
      <c r="N30" s="35">
        <v>89.600965740439534</v>
      </c>
      <c r="O30" s="35">
        <v>91.287092917527673</v>
      </c>
      <c r="P30" s="35" t="s">
        <v>424</v>
      </c>
      <c r="Q30" s="35">
        <v>107.36642661460979</v>
      </c>
      <c r="R30" s="35">
        <v>71.361993594947236</v>
      </c>
      <c r="S30" s="35">
        <v>99.160228902988223</v>
      </c>
      <c r="T30" s="35">
        <v>94.295038082980057</v>
      </c>
      <c r="U30" s="35">
        <v>100</v>
      </c>
      <c r="W30" s="39" t="s">
        <v>92</v>
      </c>
      <c r="X30" s="35">
        <v>89.863995159515028</v>
      </c>
      <c r="Y30" s="35">
        <v>83.133009448479527</v>
      </c>
      <c r="Z30" s="35">
        <v>91.938310361399161</v>
      </c>
      <c r="AA30" s="35">
        <v>99.226407003571012</v>
      </c>
      <c r="AB30" s="35">
        <v>100.40203428988627</v>
      </c>
      <c r="AC30" s="35">
        <v>87.470448772273073</v>
      </c>
      <c r="AD30" s="35">
        <v>78.552010297954325</v>
      </c>
      <c r="AE30" s="35">
        <v>122.3915390868158</v>
      </c>
      <c r="AF30" s="35">
        <v>109.40813962611078</v>
      </c>
    </row>
    <row r="31" spans="1:32" hidden="1" outlineLevel="1" x14ac:dyDescent="0.2">
      <c r="A31" s="39" t="s">
        <v>93</v>
      </c>
      <c r="B31" s="35">
        <v>87.920648391116458</v>
      </c>
      <c r="C31" s="35">
        <v>85.459433653714086</v>
      </c>
      <c r="D31" s="35">
        <v>95.362629875573532</v>
      </c>
      <c r="E31" s="35">
        <v>99.226407003571012</v>
      </c>
      <c r="F31" s="35">
        <v>95.309228299604015</v>
      </c>
      <c r="G31" s="35">
        <v>76.756333086553667</v>
      </c>
      <c r="H31" s="35">
        <v>84.383408856968103</v>
      </c>
      <c r="I31" s="35">
        <v>111.56666734762962</v>
      </c>
      <c r="J31" s="35">
        <v>104.12791970310218</v>
      </c>
      <c r="L31" s="39" t="s">
        <v>93</v>
      </c>
      <c r="M31" s="35">
        <v>83.937724322914903</v>
      </c>
      <c r="N31" s="35">
        <v>88.059427935923438</v>
      </c>
      <c r="O31" s="35">
        <v>91.287092917527673</v>
      </c>
      <c r="P31" s="35" t="s">
        <v>424</v>
      </c>
      <c r="Q31" s="35">
        <v>107.36642661460979</v>
      </c>
      <c r="R31" s="35">
        <v>71.361993594947236</v>
      </c>
      <c r="S31" s="35">
        <v>99.160228902988223</v>
      </c>
      <c r="T31" s="35">
        <v>94.295038082980057</v>
      </c>
      <c r="U31" s="35">
        <v>100</v>
      </c>
      <c r="W31" s="39" t="s">
        <v>93</v>
      </c>
      <c r="X31" s="35">
        <v>89.771225273581592</v>
      </c>
      <c r="Y31" s="35">
        <v>84.786040608467346</v>
      </c>
      <c r="Z31" s="35">
        <v>95.760388756443689</v>
      </c>
      <c r="AA31" s="35">
        <v>99.226407003571012</v>
      </c>
      <c r="AB31" s="35">
        <v>92.630443621129842</v>
      </c>
      <c r="AC31" s="35">
        <v>83.536266875244152</v>
      </c>
      <c r="AD31" s="35">
        <v>72.415127376857015</v>
      </c>
      <c r="AE31" s="35">
        <v>122.3915390868158</v>
      </c>
      <c r="AF31" s="35">
        <v>109.40813962611078</v>
      </c>
    </row>
    <row r="32" spans="1:32" hidden="1" outlineLevel="1" x14ac:dyDescent="0.2">
      <c r="A32" s="39" t="s">
        <v>91</v>
      </c>
      <c r="B32" s="35">
        <v>88.48874859470962</v>
      </c>
      <c r="C32" s="35">
        <v>87.067193273603422</v>
      </c>
      <c r="D32" s="35">
        <v>93.957481210346231</v>
      </c>
      <c r="E32" s="35">
        <v>100.45266105117767</v>
      </c>
      <c r="F32" s="35">
        <v>96.197934421444614</v>
      </c>
      <c r="G32" s="35">
        <v>80.054737626777495</v>
      </c>
      <c r="H32" s="35">
        <v>80.320754555635716</v>
      </c>
      <c r="I32" s="35">
        <v>111.35579254242754</v>
      </c>
      <c r="J32" s="35">
        <v>104.12791970310218</v>
      </c>
      <c r="L32" s="39" t="s">
        <v>91</v>
      </c>
      <c r="M32" s="35">
        <v>85.160900683795305</v>
      </c>
      <c r="N32" s="35">
        <v>87.768072379266897</v>
      </c>
      <c r="O32" s="35">
        <v>91.287092917527673</v>
      </c>
      <c r="P32" s="35" t="s">
        <v>424</v>
      </c>
      <c r="Q32" s="35">
        <v>107.36642661460979</v>
      </c>
      <c r="R32" s="35">
        <v>73.716769655740137</v>
      </c>
      <c r="S32" s="35">
        <v>99.477980128884568</v>
      </c>
      <c r="T32" s="35">
        <v>95.681760285822619</v>
      </c>
      <c r="U32" s="35">
        <v>100</v>
      </c>
      <c r="W32" s="39" t="s">
        <v>91</v>
      </c>
      <c r="X32" s="35">
        <v>89.967702911996909</v>
      </c>
      <c r="Y32" s="35">
        <v>86.885667060818264</v>
      </c>
      <c r="Z32" s="35">
        <v>94.218102245015871</v>
      </c>
      <c r="AA32" s="35">
        <v>100.45266105117767</v>
      </c>
      <c r="AB32" s="35">
        <v>93.716596303991977</v>
      </c>
      <c r="AC32" s="35">
        <v>88.122634115335856</v>
      </c>
      <c r="AD32" s="35">
        <v>64.735229471487727</v>
      </c>
      <c r="AE32" s="35">
        <v>122.3915390868158</v>
      </c>
      <c r="AF32" s="35">
        <v>109.40813962611078</v>
      </c>
    </row>
    <row r="33" spans="1:37" hidden="1" outlineLevel="1" x14ac:dyDescent="0.2">
      <c r="A33" s="39" t="s">
        <v>95</v>
      </c>
      <c r="B33" s="35">
        <v>89.618182888821309</v>
      </c>
      <c r="C33" s="35">
        <v>88.715808214302996</v>
      </c>
      <c r="D33" s="35">
        <v>92.671154844254957</v>
      </c>
      <c r="E33" s="35">
        <v>100.16945023769156</v>
      </c>
      <c r="F33" s="35">
        <v>96.227936238410024</v>
      </c>
      <c r="G33" s="35">
        <v>82.357119749709256</v>
      </c>
      <c r="H33" s="35">
        <v>84.648151155276182</v>
      </c>
      <c r="I33" s="35">
        <v>109.64598732481325</v>
      </c>
      <c r="J33" s="35">
        <v>100</v>
      </c>
      <c r="L33" s="39" t="s">
        <v>95</v>
      </c>
      <c r="M33" s="35">
        <v>86.026331839103179</v>
      </c>
      <c r="N33" s="35">
        <v>86.30712373410627</v>
      </c>
      <c r="O33" s="35">
        <v>91.287092917527673</v>
      </c>
      <c r="P33" s="35" t="s">
        <v>424</v>
      </c>
      <c r="Q33" s="35">
        <v>100</v>
      </c>
      <c r="R33" s="35">
        <v>73.716769655740137</v>
      </c>
      <c r="S33" s="35">
        <v>103.91213534368633</v>
      </c>
      <c r="T33" s="35">
        <v>100</v>
      </c>
      <c r="U33" s="35">
        <v>100</v>
      </c>
      <c r="W33" s="39" t="s">
        <v>95</v>
      </c>
      <c r="X33" s="35">
        <v>91.264308069632023</v>
      </c>
      <c r="Y33" s="35">
        <v>89.339652423598665</v>
      </c>
      <c r="Z33" s="35">
        <v>92.806234694762324</v>
      </c>
      <c r="AA33" s="35">
        <v>100.16945023769156</v>
      </c>
      <c r="AB33" s="35">
        <v>95.389885279407451</v>
      </c>
      <c r="AC33" s="35">
        <v>93.625381346220536</v>
      </c>
      <c r="AD33" s="35">
        <v>69.019268840632407</v>
      </c>
      <c r="AE33" s="35">
        <v>116.12720092404938</v>
      </c>
      <c r="AF33" s="35">
        <v>100</v>
      </c>
    </row>
    <row r="34" spans="1:37" hidden="1" outlineLevel="1" x14ac:dyDescent="0.2">
      <c r="A34" s="39" t="s">
        <v>108</v>
      </c>
      <c r="B34" s="35">
        <v>90.344886265114937</v>
      </c>
      <c r="C34" s="35">
        <v>88.801213746430932</v>
      </c>
      <c r="D34" s="35">
        <v>94.775104094198298</v>
      </c>
      <c r="E34" s="35">
        <v>100.16945023769156</v>
      </c>
      <c r="F34" s="35">
        <v>96.227936238410024</v>
      </c>
      <c r="G34" s="35">
        <v>83.795074784003333</v>
      </c>
      <c r="H34" s="35">
        <v>83.986473188418671</v>
      </c>
      <c r="I34" s="35">
        <v>109.64598732481325</v>
      </c>
      <c r="J34" s="35">
        <v>100</v>
      </c>
      <c r="L34" s="39" t="s">
        <v>108</v>
      </c>
      <c r="M34" s="35">
        <v>86.326750084276355</v>
      </c>
      <c r="N34" s="35">
        <v>87.02090268242361</v>
      </c>
      <c r="O34" s="35">
        <v>91.287092917527673</v>
      </c>
      <c r="P34" s="35" t="s">
        <v>424</v>
      </c>
      <c r="Q34" s="35">
        <v>100</v>
      </c>
      <c r="R34" s="35">
        <v>76.071545716533052</v>
      </c>
      <c r="S34" s="35">
        <v>99.160228902988223</v>
      </c>
      <c r="T34" s="35">
        <v>100</v>
      </c>
      <c r="U34" s="35">
        <v>100</v>
      </c>
      <c r="W34" s="39" t="s">
        <v>108</v>
      </c>
      <c r="X34" s="35">
        <v>92.175280631566508</v>
      </c>
      <c r="Y34" s="35">
        <v>89.262310563866848</v>
      </c>
      <c r="Z34" s="35">
        <v>95.115522408736254</v>
      </c>
      <c r="AA34" s="35">
        <v>100.16945023769156</v>
      </c>
      <c r="AB34" s="35">
        <v>95.389885279407451</v>
      </c>
      <c r="AC34" s="35">
        <v>93.765230666897736</v>
      </c>
      <c r="AD34" s="35">
        <v>71.614026935765423</v>
      </c>
      <c r="AE34" s="35">
        <v>116.12720092404938</v>
      </c>
      <c r="AF34" s="35">
        <v>100</v>
      </c>
      <c r="AH34" s="35"/>
      <c r="AI34" s="35"/>
      <c r="AJ34" s="35"/>
      <c r="AK34" s="35"/>
    </row>
    <row r="35" spans="1:37" hidden="1" outlineLevel="1" x14ac:dyDescent="0.2">
      <c r="A35" s="39" t="s">
        <v>107</v>
      </c>
      <c r="B35" s="35">
        <v>91.978776347397257</v>
      </c>
      <c r="C35" s="35">
        <v>90.426937245054276</v>
      </c>
      <c r="D35" s="35">
        <v>95.401155265725905</v>
      </c>
      <c r="E35" s="35">
        <v>100.16945023769156</v>
      </c>
      <c r="F35" s="35">
        <v>97.491873833916614</v>
      </c>
      <c r="G35" s="35">
        <v>86.114178731637608</v>
      </c>
      <c r="H35" s="35">
        <v>87.469119362496514</v>
      </c>
      <c r="I35" s="35">
        <v>109.64598732481325</v>
      </c>
      <c r="J35" s="35">
        <v>100</v>
      </c>
      <c r="L35" s="39" t="s">
        <v>107</v>
      </c>
      <c r="M35" s="35">
        <v>88.51810856269492</v>
      </c>
      <c r="N35" s="35">
        <v>87.475796354625089</v>
      </c>
      <c r="O35" s="35">
        <v>91.287092917527673</v>
      </c>
      <c r="P35" s="35" t="s">
        <v>424</v>
      </c>
      <c r="Q35" s="35">
        <v>100</v>
      </c>
      <c r="R35" s="35">
        <v>78.426321777325981</v>
      </c>
      <c r="S35" s="35">
        <v>104.75190644069809</v>
      </c>
      <c r="T35" s="35">
        <v>100</v>
      </c>
      <c r="U35" s="35">
        <v>100</v>
      </c>
      <c r="W35" s="39" t="s">
        <v>107</v>
      </c>
      <c r="X35" s="35">
        <v>93.568301030680573</v>
      </c>
      <c r="Y35" s="35">
        <v>91.191276522550567</v>
      </c>
      <c r="Z35" s="35">
        <v>95.802674096813604</v>
      </c>
      <c r="AA35" s="35">
        <v>100.16945023769156</v>
      </c>
      <c r="AB35" s="35">
        <v>96.934635761700221</v>
      </c>
      <c r="AC35" s="35">
        <v>96.011046540470886</v>
      </c>
      <c r="AD35" s="35">
        <v>73.447051314167851</v>
      </c>
      <c r="AE35" s="35">
        <v>116.12720092404938</v>
      </c>
      <c r="AF35" s="35">
        <v>100</v>
      </c>
      <c r="AH35" s="35"/>
      <c r="AI35" s="35"/>
      <c r="AJ35" s="35"/>
      <c r="AK35" s="35"/>
    </row>
    <row r="36" spans="1:37" hidden="1" outlineLevel="1" x14ac:dyDescent="0.2">
      <c r="A36" s="39" t="s">
        <v>106</v>
      </c>
      <c r="B36" s="35">
        <v>94.290233577514144</v>
      </c>
      <c r="C36" s="35">
        <v>95.303987295882891</v>
      </c>
      <c r="D36" s="35">
        <v>99.225261128472667</v>
      </c>
      <c r="E36" s="35">
        <v>100.02116976399589</v>
      </c>
      <c r="F36" s="35">
        <v>97.491873833916614</v>
      </c>
      <c r="G36" s="35">
        <v>87.314144307619515</v>
      </c>
      <c r="H36" s="35">
        <v>92.780441659865005</v>
      </c>
      <c r="I36" s="35">
        <v>99.848638051662746</v>
      </c>
      <c r="J36" s="35">
        <v>100</v>
      </c>
      <c r="L36" s="39" t="s">
        <v>106</v>
      </c>
      <c r="M36" s="35">
        <v>90.414726594871269</v>
      </c>
      <c r="N36" s="35">
        <v>98.936658081893128</v>
      </c>
      <c r="O36" s="35">
        <v>91.287092917527673</v>
      </c>
      <c r="P36" s="35" t="s">
        <v>424</v>
      </c>
      <c r="Q36" s="35">
        <v>100</v>
      </c>
      <c r="R36" s="35">
        <v>78.426321777325981</v>
      </c>
      <c r="S36" s="35">
        <v>104.75190644069809</v>
      </c>
      <c r="T36" s="35">
        <v>100</v>
      </c>
      <c r="U36" s="35">
        <v>100</v>
      </c>
      <c r="W36" s="39" t="s">
        <v>106</v>
      </c>
      <c r="X36" s="35">
        <v>96.11558209540766</v>
      </c>
      <c r="Y36" s="35">
        <v>94.363133210276331</v>
      </c>
      <c r="Z36" s="35">
        <v>100</v>
      </c>
      <c r="AA36" s="35">
        <v>100.02116976399589</v>
      </c>
      <c r="AB36" s="35">
        <v>96.934635761700221</v>
      </c>
      <c r="AC36" s="35">
        <v>98.878992388653202</v>
      </c>
      <c r="AD36" s="35">
        <v>83.073928015732008</v>
      </c>
      <c r="AE36" s="35">
        <v>99.746936786158614</v>
      </c>
      <c r="AF36" s="35">
        <v>100</v>
      </c>
      <c r="AH36" s="35"/>
      <c r="AI36" s="35"/>
      <c r="AJ36" s="35"/>
      <c r="AK36" s="35"/>
    </row>
    <row r="37" spans="1:37" hidden="1" outlineLevel="1" x14ac:dyDescent="0.2">
      <c r="A37" s="39" t="s">
        <v>105</v>
      </c>
      <c r="B37" s="35">
        <v>99.999999999999986</v>
      </c>
      <c r="C37" s="35">
        <v>99.999999999999986</v>
      </c>
      <c r="D37" s="35">
        <v>100</v>
      </c>
      <c r="E37" s="35">
        <v>99.999999999999972</v>
      </c>
      <c r="F37" s="35">
        <v>100.00000000000003</v>
      </c>
      <c r="G37" s="35">
        <v>100</v>
      </c>
      <c r="H37" s="35">
        <v>100</v>
      </c>
      <c r="I37" s="35">
        <v>100.00000000000001</v>
      </c>
      <c r="J37" s="35">
        <v>100</v>
      </c>
      <c r="L37" s="39" t="s">
        <v>105</v>
      </c>
      <c r="M37" s="35">
        <v>100</v>
      </c>
      <c r="N37" s="35">
        <v>99.999999999999986</v>
      </c>
      <c r="O37" s="35">
        <v>100.00000000000001</v>
      </c>
      <c r="P37" s="35" t="s">
        <v>424</v>
      </c>
      <c r="Q37" s="35">
        <v>100</v>
      </c>
      <c r="R37" s="35">
        <v>100.00000000000001</v>
      </c>
      <c r="S37" s="35">
        <v>100.00000000000001</v>
      </c>
      <c r="T37" s="35">
        <v>100</v>
      </c>
      <c r="U37" s="35">
        <v>100</v>
      </c>
      <c r="W37" s="39" t="s">
        <v>105</v>
      </c>
      <c r="X37" s="35">
        <v>99.999999999999972</v>
      </c>
      <c r="Y37" s="35">
        <v>100.00000000000001</v>
      </c>
      <c r="Z37" s="35">
        <v>100</v>
      </c>
      <c r="AA37" s="35">
        <v>99.999999999999972</v>
      </c>
      <c r="AB37" s="35">
        <v>100</v>
      </c>
      <c r="AC37" s="35">
        <v>100.00000000000001</v>
      </c>
      <c r="AD37" s="35">
        <v>99.999999999999986</v>
      </c>
      <c r="AE37" s="35">
        <v>99.999999999999986</v>
      </c>
      <c r="AF37" s="35">
        <v>100</v>
      </c>
      <c r="AH37" s="35"/>
      <c r="AI37" s="35"/>
      <c r="AJ37" s="35"/>
      <c r="AK37" s="35"/>
    </row>
    <row r="38" spans="1:37" hidden="1" outlineLevel="1" x14ac:dyDescent="0.2">
      <c r="A38" s="39" t="s">
        <v>110</v>
      </c>
      <c r="B38" s="35">
        <v>105.48676023083111</v>
      </c>
      <c r="C38" s="35">
        <v>108.6862001437219</v>
      </c>
      <c r="D38" s="35">
        <v>98.476164488677171</v>
      </c>
      <c r="E38" s="35">
        <v>100.66456256698517</v>
      </c>
      <c r="F38" s="35">
        <v>101.28616032050553</v>
      </c>
      <c r="G38" s="35">
        <v>113.22718864518866</v>
      </c>
      <c r="H38" s="35">
        <v>105.84187195460667</v>
      </c>
      <c r="I38" s="35">
        <v>99.451163547329003</v>
      </c>
      <c r="J38" s="35">
        <v>100.16713967643246</v>
      </c>
      <c r="L38" s="39" t="s">
        <v>110</v>
      </c>
      <c r="M38" s="35">
        <v>106.91817841565417</v>
      </c>
      <c r="N38" s="35">
        <v>104.89828620709302</v>
      </c>
      <c r="O38" s="35">
        <v>100.00000000000001</v>
      </c>
      <c r="P38" s="35" t="s">
        <v>424</v>
      </c>
      <c r="Q38" s="35">
        <v>96.603213750084862</v>
      </c>
      <c r="R38" s="35">
        <v>116.9496735485905</v>
      </c>
      <c r="S38" s="35">
        <v>105.62113634991219</v>
      </c>
      <c r="T38" s="35">
        <v>102.4316756804284</v>
      </c>
      <c r="U38" s="35">
        <v>100</v>
      </c>
      <c r="W38" s="39" t="s">
        <v>110</v>
      </c>
      <c r="X38" s="35">
        <v>104.40739438077499</v>
      </c>
      <c r="Y38" s="35">
        <v>110.35639170892516</v>
      </c>
      <c r="Z38" s="35">
        <v>98.225995849114042</v>
      </c>
      <c r="AA38" s="35">
        <v>100.66456256698517</v>
      </c>
      <c r="AB38" s="35">
        <v>103.80275543328823</v>
      </c>
      <c r="AC38" s="35">
        <v>106.9234119391437</v>
      </c>
      <c r="AD38" s="35">
        <v>106.09151013095624</v>
      </c>
      <c r="AE38" s="35">
        <v>93.766335823711913</v>
      </c>
      <c r="AF38" s="35">
        <v>105.28846153846152</v>
      </c>
      <c r="AH38" s="35"/>
      <c r="AI38" s="35"/>
      <c r="AJ38" s="35"/>
      <c r="AK38" s="35"/>
    </row>
    <row r="39" spans="1:37" hidden="1" outlineLevel="1" x14ac:dyDescent="0.2">
      <c r="A39" s="39" t="s">
        <v>111</v>
      </c>
      <c r="B39" s="35">
        <v>103.52800482527338</v>
      </c>
      <c r="C39" s="35">
        <v>112.78324158336456</v>
      </c>
      <c r="D39" s="35">
        <v>97.692926170650296</v>
      </c>
      <c r="E39" s="35">
        <v>100.66456256698517</v>
      </c>
      <c r="F39" s="35">
        <v>102.22297976444948</v>
      </c>
      <c r="G39" s="35">
        <v>103.90712108764322</v>
      </c>
      <c r="H39" s="35">
        <v>99.020529515689518</v>
      </c>
      <c r="I39" s="35">
        <v>99.451163547329003</v>
      </c>
      <c r="J39" s="35">
        <v>99.958276918709387</v>
      </c>
      <c r="L39" s="39" t="s">
        <v>111</v>
      </c>
      <c r="M39" s="35">
        <v>102.5875170977974</v>
      </c>
      <c r="N39" s="35">
        <v>105.6131193993009</v>
      </c>
      <c r="O39" s="35">
        <v>94.445874471960167</v>
      </c>
      <c r="P39" s="35" t="s">
        <v>424</v>
      </c>
      <c r="Q39" s="35">
        <v>93.061690571828521</v>
      </c>
      <c r="R39" s="35">
        <v>102.85013454092635</v>
      </c>
      <c r="S39" s="35">
        <v>105.62113634991219</v>
      </c>
      <c r="T39" s="35">
        <v>102.4316756804284</v>
      </c>
      <c r="U39" s="35">
        <v>99.784320788500921</v>
      </c>
      <c r="W39" s="39" t="s">
        <v>111</v>
      </c>
      <c r="X39" s="35">
        <v>104.23945865089539</v>
      </c>
      <c r="Y39" s="35">
        <v>115.94473833161373</v>
      </c>
      <c r="Z39" s="35">
        <v>98.225995849114042</v>
      </c>
      <c r="AA39" s="35">
        <v>100.66456256698517</v>
      </c>
      <c r="AB39" s="35">
        <v>107.14621671841451</v>
      </c>
      <c r="AC39" s="35">
        <v>105.71263553501582</v>
      </c>
      <c r="AD39" s="35">
        <v>91.555655621981103</v>
      </c>
      <c r="AE39" s="35">
        <v>93.766335823711913</v>
      </c>
      <c r="AF39" s="35">
        <v>105.28846153846152</v>
      </c>
      <c r="AH39" s="35"/>
      <c r="AI39" s="35"/>
      <c r="AJ39" s="35"/>
      <c r="AK39" s="35"/>
    </row>
    <row r="40" spans="1:37" hidden="1" outlineLevel="1" x14ac:dyDescent="0.2">
      <c r="A40" s="39" t="s">
        <v>109</v>
      </c>
      <c r="B40" s="35">
        <v>101.76846049597395</v>
      </c>
      <c r="C40" s="35">
        <v>112.57762762962618</v>
      </c>
      <c r="D40" s="35">
        <v>97.660380722624552</v>
      </c>
      <c r="E40" s="35">
        <v>100.66456256698517</v>
      </c>
      <c r="F40" s="35">
        <v>104.92218550096308</v>
      </c>
      <c r="G40" s="35">
        <v>100.42434531061627</v>
      </c>
      <c r="H40" s="35">
        <v>91.714697230379372</v>
      </c>
      <c r="I40" s="35">
        <v>99.446585149203628</v>
      </c>
      <c r="J40" s="35">
        <v>99.958276918709387</v>
      </c>
      <c r="L40" s="39" t="s">
        <v>109</v>
      </c>
      <c r="M40" s="35">
        <v>101.55162032294778</v>
      </c>
      <c r="N40" s="35">
        <v>105.6131193993009</v>
      </c>
      <c r="O40" s="35">
        <v>94.445874471960167</v>
      </c>
      <c r="P40" s="35" t="s">
        <v>424</v>
      </c>
      <c r="Q40" s="35">
        <v>100.52479070515314</v>
      </c>
      <c r="R40" s="35">
        <v>97.623123335003001</v>
      </c>
      <c r="S40" s="35">
        <v>105.62113634991219</v>
      </c>
      <c r="T40" s="35">
        <v>102.4316756804284</v>
      </c>
      <c r="U40" s="35">
        <v>99.784320788500921</v>
      </c>
      <c r="W40" s="39" t="s">
        <v>109</v>
      </c>
      <c r="X40" s="35">
        <v>101.93328867714079</v>
      </c>
      <c r="Y40" s="35">
        <v>115.64846374065731</v>
      </c>
      <c r="Z40" s="35">
        <v>98.18810740284728</v>
      </c>
      <c r="AA40" s="35">
        <v>100.66456256698517</v>
      </c>
      <c r="AB40" s="35">
        <v>107.28532633242409</v>
      </c>
      <c r="AC40" s="35">
        <v>105.18310888880816</v>
      </c>
      <c r="AD40" s="35">
        <v>75.987383523461503</v>
      </c>
      <c r="AE40" s="35">
        <v>93.753024897943433</v>
      </c>
      <c r="AF40" s="35">
        <v>105.28846153846152</v>
      </c>
      <c r="AH40" s="35"/>
      <c r="AI40" s="35"/>
      <c r="AJ40" s="35"/>
      <c r="AK40" s="35"/>
    </row>
    <row r="41" spans="1:37" hidden="1" outlineLevel="1" x14ac:dyDescent="0.2">
      <c r="A41" s="39" t="s">
        <v>179</v>
      </c>
      <c r="B41" s="35">
        <v>101.91408601765039</v>
      </c>
      <c r="C41" s="35">
        <v>113.32479283189511</v>
      </c>
      <c r="D41" s="35">
        <v>98.625786123218376</v>
      </c>
      <c r="E41" s="35">
        <v>104.87590949661097</v>
      </c>
      <c r="F41" s="35">
        <v>104.06858429740413</v>
      </c>
      <c r="G41" s="35">
        <v>98.655066608180547</v>
      </c>
      <c r="H41" s="35">
        <v>91.401627369986855</v>
      </c>
      <c r="I41" s="35">
        <v>101.24502935339709</v>
      </c>
      <c r="J41" s="35">
        <v>99.958276918709387</v>
      </c>
      <c r="L41" s="39" t="s">
        <v>179</v>
      </c>
      <c r="M41" s="35">
        <v>100.75423787009015</v>
      </c>
      <c r="N41" s="35">
        <v>106.38379985465247</v>
      </c>
      <c r="O41" s="35">
        <v>94.445874471960167</v>
      </c>
      <c r="P41" s="35" t="s">
        <v>424</v>
      </c>
      <c r="Q41" s="35">
        <v>100.52479070515314</v>
      </c>
      <c r="R41" s="35">
        <v>94.64036009479122</v>
      </c>
      <c r="S41" s="35">
        <v>103.25975626908011</v>
      </c>
      <c r="T41" s="35">
        <v>105.13122748388594</v>
      </c>
      <c r="U41" s="35">
        <v>99.784320788500921</v>
      </c>
      <c r="W41" s="39" t="s">
        <v>179</v>
      </c>
      <c r="X41" s="35">
        <v>102.79059897956566</v>
      </c>
      <c r="Y41" s="35">
        <v>116.38526044511732</v>
      </c>
      <c r="Z41" s="35">
        <v>99.312003765161649</v>
      </c>
      <c r="AA41" s="35">
        <v>104.87590949661097</v>
      </c>
      <c r="AB41" s="35">
        <v>105.97300355584728</v>
      </c>
      <c r="AC41" s="35">
        <v>105.47120150430726</v>
      </c>
      <c r="AD41" s="35">
        <v>77.990824534690418</v>
      </c>
      <c r="AE41" s="35">
        <v>93.832757272256998</v>
      </c>
      <c r="AF41" s="35">
        <v>105.28846153846152</v>
      </c>
      <c r="AH41" s="35"/>
      <c r="AI41" s="35"/>
      <c r="AJ41" s="35"/>
      <c r="AK41" s="35"/>
    </row>
    <row r="42" spans="1:37" hidden="1" outlineLevel="1" x14ac:dyDescent="0.2">
      <c r="A42" s="39" t="s">
        <v>180</v>
      </c>
      <c r="B42" s="35">
        <v>102.88359604760964</v>
      </c>
      <c r="C42" s="35">
        <v>113.97976789184462</v>
      </c>
      <c r="D42" s="35">
        <v>98.625786123218376</v>
      </c>
      <c r="E42" s="35">
        <v>104.87590949661097</v>
      </c>
      <c r="F42" s="35">
        <v>101.59451094760112</v>
      </c>
      <c r="G42" s="35">
        <v>99.583495166824505</v>
      </c>
      <c r="H42" s="35">
        <v>95.67212960308089</v>
      </c>
      <c r="I42" s="35">
        <v>101.8325830757539</v>
      </c>
      <c r="J42" s="35">
        <v>100.73015833350648</v>
      </c>
      <c r="L42" s="39" t="s">
        <v>180</v>
      </c>
      <c r="M42" s="35">
        <v>100.29483473930544</v>
      </c>
      <c r="N42" s="35">
        <v>106.38379985465247</v>
      </c>
      <c r="O42" s="35">
        <v>94.445874471960167</v>
      </c>
      <c r="P42" s="35" t="s">
        <v>424</v>
      </c>
      <c r="Q42" s="35">
        <v>89.87997389955882</v>
      </c>
      <c r="R42" s="35">
        <v>95.137330770445146</v>
      </c>
      <c r="S42" s="35">
        <v>103.25975626908011</v>
      </c>
      <c r="T42" s="35">
        <v>105.13122748388594</v>
      </c>
      <c r="U42" s="35">
        <v>99.784320788500921</v>
      </c>
      <c r="W42" s="39" t="s">
        <v>180</v>
      </c>
      <c r="X42" s="35">
        <v>104.83912674453815</v>
      </c>
      <c r="Y42" s="35">
        <v>117.32903135387637</v>
      </c>
      <c r="Z42" s="35">
        <v>99.312003765161649</v>
      </c>
      <c r="AA42" s="35">
        <v>104.87590949661097</v>
      </c>
      <c r="AB42" s="35">
        <v>107.88985219061833</v>
      </c>
      <c r="AC42" s="35">
        <v>107.13614941494342</v>
      </c>
      <c r="AD42" s="35">
        <v>87.090997953100768</v>
      </c>
      <c r="AE42" s="35">
        <v>95.540971317675499</v>
      </c>
      <c r="AF42" s="35">
        <v>129.71153846153845</v>
      </c>
      <c r="AH42" s="35"/>
      <c r="AI42" s="35"/>
      <c r="AJ42" s="35"/>
      <c r="AK42" s="35"/>
    </row>
    <row r="43" spans="1:37" hidden="1" outlineLevel="1" x14ac:dyDescent="0.2">
      <c r="A43" s="39" t="s">
        <v>181</v>
      </c>
      <c r="B43" s="35">
        <v>102.48135000939472</v>
      </c>
      <c r="C43" s="35">
        <v>115.13965986586142</v>
      </c>
      <c r="D43" s="35">
        <v>98.238919163957846</v>
      </c>
      <c r="E43" s="35">
        <v>104.87590949661097</v>
      </c>
      <c r="F43" s="35">
        <v>103.47236246527416</v>
      </c>
      <c r="G43" s="35">
        <v>98.61306450028745</v>
      </c>
      <c r="H43" s="35">
        <v>92.528563549857225</v>
      </c>
      <c r="I43" s="35">
        <v>101.33164399552723</v>
      </c>
      <c r="J43" s="35">
        <v>100.73015833350648</v>
      </c>
      <c r="L43" s="39" t="s">
        <v>181</v>
      </c>
      <c r="M43" s="35">
        <v>99.550984009161127</v>
      </c>
      <c r="N43" s="35">
        <v>106.38379985465247</v>
      </c>
      <c r="O43" s="35">
        <v>94.445874471960167</v>
      </c>
      <c r="P43" s="35" t="s">
        <v>424</v>
      </c>
      <c r="Q43" s="35">
        <v>89.87997389955882</v>
      </c>
      <c r="R43" s="35">
        <v>95.137330770445146</v>
      </c>
      <c r="S43" s="35">
        <v>99.664250838292304</v>
      </c>
      <c r="T43" s="35">
        <v>105.13122748388594</v>
      </c>
      <c r="U43" s="35">
        <v>99.784320788500921</v>
      </c>
      <c r="W43" s="39" t="s">
        <v>181</v>
      </c>
      <c r="X43" s="35">
        <v>104.69468890659178</v>
      </c>
      <c r="Y43" s="35">
        <v>119.00035041519224</v>
      </c>
      <c r="Z43" s="35">
        <v>98.861624714096592</v>
      </c>
      <c r="AA43" s="35">
        <v>104.87590949661097</v>
      </c>
      <c r="AB43" s="35">
        <v>110.77685294389391</v>
      </c>
      <c r="AC43" s="35">
        <v>104.52044163665832</v>
      </c>
      <c r="AD43" s="35">
        <v>84.458547096683816</v>
      </c>
      <c r="AE43" s="35">
        <v>94.084574838201632</v>
      </c>
      <c r="AF43" s="35">
        <v>129.71153846153845</v>
      </c>
      <c r="AH43" s="35"/>
      <c r="AI43" s="35"/>
      <c r="AJ43" s="35"/>
      <c r="AK43" s="35"/>
    </row>
    <row r="44" spans="1:37" hidden="1" outlineLevel="1" x14ac:dyDescent="0.2">
      <c r="A44" s="39" t="s">
        <v>184</v>
      </c>
      <c r="B44" s="35">
        <v>103.59279470854368</v>
      </c>
      <c r="C44" s="35">
        <v>115.85035439648566</v>
      </c>
      <c r="D44" s="35">
        <v>98.37785750841617</v>
      </c>
      <c r="E44" s="35">
        <v>102.67187759540549</v>
      </c>
      <c r="F44" s="35">
        <v>103.615303769646</v>
      </c>
      <c r="G44" s="35">
        <v>102.08816566851584</v>
      </c>
      <c r="H44" s="35">
        <v>94.627114822158617</v>
      </c>
      <c r="I44" s="35">
        <v>100.46530491989641</v>
      </c>
      <c r="J44" s="35">
        <v>100.73015833350648</v>
      </c>
      <c r="L44" s="39" t="s">
        <v>184</v>
      </c>
      <c r="M44" s="35">
        <v>100.93656490511302</v>
      </c>
      <c r="N44" s="35">
        <v>106.38379985465247</v>
      </c>
      <c r="O44" s="35">
        <v>94.445874471960167</v>
      </c>
      <c r="P44" s="35" t="s">
        <v>424</v>
      </c>
      <c r="Q44" s="35">
        <v>89.87997389955882</v>
      </c>
      <c r="R44" s="35">
        <v>100.11505318304286</v>
      </c>
      <c r="S44" s="35">
        <v>99.664250838292304</v>
      </c>
      <c r="T44" s="35">
        <v>105.13122748388594</v>
      </c>
      <c r="U44" s="35">
        <v>99.784320788500921</v>
      </c>
      <c r="W44" s="39" t="s">
        <v>184</v>
      </c>
      <c r="X44" s="35">
        <v>105.5997341653545</v>
      </c>
      <c r="Y44" s="35">
        <v>120.02440898479493</v>
      </c>
      <c r="Z44" s="35">
        <v>99.023372617958188</v>
      </c>
      <c r="AA44" s="35">
        <v>102.67187759540549</v>
      </c>
      <c r="AB44" s="35">
        <v>110.99661028333844</v>
      </c>
      <c r="AC44" s="35">
        <v>105.45191724104139</v>
      </c>
      <c r="AD44" s="35">
        <v>88.930428730974</v>
      </c>
      <c r="AE44" s="35">
        <v>91.565839068557906</v>
      </c>
      <c r="AF44" s="35">
        <v>129.71153846153845</v>
      </c>
      <c r="AH44" s="35"/>
      <c r="AI44" s="35"/>
      <c r="AJ44" s="35"/>
      <c r="AK44" s="35"/>
    </row>
    <row r="45" spans="1:37" hidden="1" outlineLevel="1" x14ac:dyDescent="0.2">
      <c r="A45" s="39" t="s">
        <v>185</v>
      </c>
      <c r="B45" s="35">
        <v>104.31095488497704</v>
      </c>
      <c r="C45" s="35">
        <v>116.42950032544992</v>
      </c>
      <c r="D45" s="35">
        <v>98.37785750841617</v>
      </c>
      <c r="E45" s="35">
        <v>102.67187759540549</v>
      </c>
      <c r="F45" s="35">
        <v>103.23492320189639</v>
      </c>
      <c r="G45" s="35">
        <v>103.08551291594533</v>
      </c>
      <c r="H45" s="35">
        <v>95.971361783828016</v>
      </c>
      <c r="I45" s="35">
        <v>102.42946605917247</v>
      </c>
      <c r="J45" s="35">
        <v>100.73015833350648</v>
      </c>
      <c r="L45" s="39" t="s">
        <v>185</v>
      </c>
      <c r="M45" s="35">
        <v>101.80972564775293</v>
      </c>
      <c r="N45" s="35">
        <v>106.56631662083066</v>
      </c>
      <c r="O45" s="35">
        <v>94.445874471960167</v>
      </c>
      <c r="P45" s="35" t="s">
        <v>424</v>
      </c>
      <c r="Q45" s="35">
        <v>89.87997389955882</v>
      </c>
      <c r="R45" s="35">
        <v>101.60997303803397</v>
      </c>
      <c r="S45" s="35">
        <v>99.664250838292304</v>
      </c>
      <c r="T45" s="35">
        <v>108.12518343693512</v>
      </c>
      <c r="U45" s="35">
        <v>99.784320788500921</v>
      </c>
      <c r="W45" s="39" t="s">
        <v>185</v>
      </c>
      <c r="X45" s="35">
        <v>106.2009153949565</v>
      </c>
      <c r="Y45" s="35">
        <v>120.77843921506104</v>
      </c>
      <c r="Z45" s="35">
        <v>99.023372617958188</v>
      </c>
      <c r="AA45" s="35">
        <v>102.67187759540549</v>
      </c>
      <c r="AB45" s="35">
        <v>110.41181485340725</v>
      </c>
      <c r="AC45" s="35">
        <v>105.60566605938685</v>
      </c>
      <c r="AD45" s="35">
        <v>91.794935011655568</v>
      </c>
      <c r="AE45" s="35">
        <v>91.565839068557906</v>
      </c>
      <c r="AF45" s="35">
        <v>129.71153846153845</v>
      </c>
      <c r="AH45" s="35"/>
      <c r="AI45" s="35"/>
      <c r="AJ45" s="35"/>
      <c r="AK45" s="35"/>
    </row>
    <row r="46" spans="1:37" hidden="1" outlineLevel="1" x14ac:dyDescent="0.2">
      <c r="A46" s="39" t="s">
        <v>210</v>
      </c>
      <c r="B46" s="35">
        <v>104.19486822435174</v>
      </c>
      <c r="C46" s="35">
        <v>117.01585969908669</v>
      </c>
      <c r="D46" s="35">
        <v>95.853165446526177</v>
      </c>
      <c r="E46" s="35">
        <v>102.67187759540549</v>
      </c>
      <c r="F46" s="35">
        <v>103.03565902795596</v>
      </c>
      <c r="G46" s="35">
        <v>103.48929140350226</v>
      </c>
      <c r="H46" s="35">
        <v>97.03655943802157</v>
      </c>
      <c r="I46" s="35">
        <v>101.62298636054895</v>
      </c>
      <c r="J46" s="35">
        <v>101.03404865429275</v>
      </c>
      <c r="L46" s="39" t="s">
        <v>210</v>
      </c>
      <c r="M46" s="35">
        <v>102.27754305780566</v>
      </c>
      <c r="N46" s="35">
        <v>106.56631662083066</v>
      </c>
      <c r="O46" s="35">
        <v>94.445874471960167</v>
      </c>
      <c r="P46" s="35" t="s">
        <v>424</v>
      </c>
      <c r="Q46" s="35">
        <v>89.87997389955882</v>
      </c>
      <c r="R46" s="35">
        <v>102.01776635791738</v>
      </c>
      <c r="S46" s="35">
        <v>101.37683563883401</v>
      </c>
      <c r="T46" s="35">
        <v>108.12518343693512</v>
      </c>
      <c r="U46" s="35">
        <v>99.784320788500921</v>
      </c>
      <c r="W46" s="39" t="s">
        <v>210</v>
      </c>
      <c r="X46" s="35">
        <v>105.64415841867002</v>
      </c>
      <c r="Y46" s="35">
        <v>121.62333996434946</v>
      </c>
      <c r="Z46" s="35">
        <v>96.08420092637995</v>
      </c>
      <c r="AA46" s="35">
        <v>102.67187759540549</v>
      </c>
      <c r="AB46" s="35">
        <v>110.10546697933268</v>
      </c>
      <c r="AC46" s="35">
        <v>106.00263524362046</v>
      </c>
      <c r="AD46" s="35">
        <v>92.127978255009126</v>
      </c>
      <c r="AE46" s="35">
        <v>89.221134412432903</v>
      </c>
      <c r="AF46" s="35">
        <v>139.32692307692307</v>
      </c>
      <c r="AH46" s="35"/>
      <c r="AI46" s="35"/>
      <c r="AJ46" s="35"/>
      <c r="AK46" s="35"/>
    </row>
    <row r="47" spans="1:37" hidden="1" outlineLevel="1" x14ac:dyDescent="0.2">
      <c r="A47" s="39" t="s">
        <v>222</v>
      </c>
      <c r="B47" s="35">
        <v>102.87350235087938</v>
      </c>
      <c r="C47" s="35">
        <v>114.37650440346376</v>
      </c>
      <c r="D47" s="35">
        <v>97.086307098485548</v>
      </c>
      <c r="E47" s="35">
        <v>102.31744422634671</v>
      </c>
      <c r="F47" s="35">
        <v>102.50208724375007</v>
      </c>
      <c r="G47" s="35">
        <v>101.29154491878289</v>
      </c>
      <c r="H47" s="35">
        <v>95.123047336438304</v>
      </c>
      <c r="I47" s="35">
        <v>100.69162760209943</v>
      </c>
      <c r="J47" s="35">
        <v>101.03404865429275</v>
      </c>
      <c r="L47" s="112" t="s">
        <v>222</v>
      </c>
      <c r="M47" s="35">
        <v>100.2591839556856</v>
      </c>
      <c r="N47" s="35">
        <v>106.68663223757538</v>
      </c>
      <c r="O47" s="35">
        <v>94.445874471960167</v>
      </c>
      <c r="P47" s="35" t="s">
        <v>424</v>
      </c>
      <c r="Q47" s="35">
        <v>89.87997389955882</v>
      </c>
      <c r="R47" s="35">
        <v>98.533360669098911</v>
      </c>
      <c r="S47" s="35">
        <v>97.176185272317696</v>
      </c>
      <c r="T47" s="35">
        <v>106.70552033316747</v>
      </c>
      <c r="U47" s="35">
        <v>99.784320788500921</v>
      </c>
      <c r="W47" s="112" t="s">
        <v>222</v>
      </c>
      <c r="X47" s="35">
        <v>104.84848354703119</v>
      </c>
      <c r="Y47" s="35">
        <v>117.76717268258217</v>
      </c>
      <c r="Z47" s="35">
        <v>97.519787899482623</v>
      </c>
      <c r="AA47" s="35">
        <v>102.31744422634671</v>
      </c>
      <c r="AB47" s="35">
        <v>109.28515603971279</v>
      </c>
      <c r="AC47" s="35">
        <v>105.9836736958399</v>
      </c>
      <c r="AD47" s="35">
        <v>92.80107662031196</v>
      </c>
      <c r="AE47" s="35">
        <v>89.221134412432903</v>
      </c>
      <c r="AF47" s="35">
        <v>139.32692307692307</v>
      </c>
      <c r="AH47" s="35"/>
      <c r="AI47" s="35"/>
      <c r="AJ47" s="35"/>
      <c r="AK47" s="35"/>
    </row>
    <row r="48" spans="1:37" hidden="1" outlineLevel="1" x14ac:dyDescent="0.2">
      <c r="A48" s="39" t="s">
        <v>221</v>
      </c>
      <c r="B48" s="35">
        <v>103.86275659228389</v>
      </c>
      <c r="C48" s="35">
        <v>115.69481217146637</v>
      </c>
      <c r="D48" s="35">
        <v>97.678306882777051</v>
      </c>
      <c r="E48" s="35">
        <v>102.62757342427315</v>
      </c>
      <c r="F48" s="35">
        <v>101.0922372712288</v>
      </c>
      <c r="G48" s="35">
        <v>102.10091507118577</v>
      </c>
      <c r="H48" s="35">
        <v>98.310435377457154</v>
      </c>
      <c r="I48" s="35">
        <v>100.15416305196599</v>
      </c>
      <c r="J48" s="35">
        <v>101.18213334785857</v>
      </c>
      <c r="L48" s="112" t="s">
        <v>221</v>
      </c>
      <c r="M48" s="35">
        <v>100.19736281595678</v>
      </c>
      <c r="N48" s="35">
        <v>106.68663223757538</v>
      </c>
      <c r="O48" s="35">
        <v>94.445874471960167</v>
      </c>
      <c r="P48" s="35" t="s">
        <v>424</v>
      </c>
      <c r="Q48" s="35">
        <v>89.87997389955882</v>
      </c>
      <c r="R48" s="35">
        <v>98.666862128027276</v>
      </c>
      <c r="S48" s="35">
        <v>97.176185272317696</v>
      </c>
      <c r="T48" s="35">
        <v>105.88626718878544</v>
      </c>
      <c r="U48" s="35">
        <v>100</v>
      </c>
      <c r="W48" s="112" t="s">
        <v>221</v>
      </c>
      <c r="X48" s="35">
        <v>106.63098002538777</v>
      </c>
      <c r="Y48" s="35">
        <v>119.66675725657775</v>
      </c>
      <c r="Z48" s="35">
        <v>98.208976507342939</v>
      </c>
      <c r="AA48" s="35">
        <v>102.62757342427315</v>
      </c>
      <c r="AB48" s="35">
        <v>107.11765882581264</v>
      </c>
      <c r="AC48" s="35">
        <v>107.93891704642488</v>
      </c>
      <c r="AD48" s="35">
        <v>99.593201373288323</v>
      </c>
      <c r="AE48" s="35">
        <v>89.221134412432903</v>
      </c>
      <c r="AF48" s="35">
        <v>137.40384615384616</v>
      </c>
      <c r="AH48" s="35"/>
      <c r="AI48" s="35"/>
      <c r="AJ48" s="35"/>
      <c r="AK48" s="35"/>
    </row>
    <row r="49" spans="1:37" hidden="1" outlineLevel="1" x14ac:dyDescent="0.2">
      <c r="A49" s="39" t="s">
        <v>220</v>
      </c>
      <c r="B49" s="35">
        <v>108.23383013809061</v>
      </c>
      <c r="C49" s="35">
        <v>119.69894426813839</v>
      </c>
      <c r="D49" s="35">
        <v>104.72677024412889</v>
      </c>
      <c r="E49" s="35">
        <v>102.53896508200845</v>
      </c>
      <c r="F49" s="35">
        <v>105.64828719144995</v>
      </c>
      <c r="G49" s="35">
        <v>107.74885970515795</v>
      </c>
      <c r="H49" s="35">
        <v>102.63379418569136</v>
      </c>
      <c r="I49" s="35">
        <v>100.21984116716393</v>
      </c>
      <c r="J49" s="35">
        <v>101.24291141201581</v>
      </c>
      <c r="L49" s="112" t="s">
        <v>220</v>
      </c>
      <c r="M49" s="35">
        <v>103.92581097576127</v>
      </c>
      <c r="N49" s="35">
        <v>109.6814566466138</v>
      </c>
      <c r="O49" s="35">
        <v>107.93210128706981</v>
      </c>
      <c r="P49" s="35" t="s">
        <v>424</v>
      </c>
      <c r="Q49" s="35">
        <v>89.87997389955882</v>
      </c>
      <c r="R49" s="35">
        <v>107.33853544914814</v>
      </c>
      <c r="S49" s="35">
        <v>97.176185272317682</v>
      </c>
      <c r="T49" s="35">
        <v>105.88626718878544</v>
      </c>
      <c r="U49" s="35">
        <v>100</v>
      </c>
      <c r="W49" s="112" t="s">
        <v>220</v>
      </c>
      <c r="X49" s="35">
        <v>111.48670526012805</v>
      </c>
      <c r="Y49" s="35">
        <v>124.11591984094899</v>
      </c>
      <c r="Z49" s="35">
        <v>104.20054986115207</v>
      </c>
      <c r="AA49" s="35">
        <v>102.53896508200845</v>
      </c>
      <c r="AB49" s="35">
        <v>114.12211015109033</v>
      </c>
      <c r="AC49" s="35">
        <v>108.45766997975834</v>
      </c>
      <c r="AD49" s="35">
        <v>108.80600885060429</v>
      </c>
      <c r="AE49" s="35">
        <v>89.412082532730267</v>
      </c>
      <c r="AF49" s="35">
        <v>139.32692307692307</v>
      </c>
      <c r="AH49" s="35"/>
      <c r="AI49" s="35"/>
      <c r="AJ49" s="35"/>
      <c r="AK49" s="35"/>
    </row>
    <row r="50" spans="1:37" ht="20.100000000000001" customHeight="1" collapsed="1" x14ac:dyDescent="0.2">
      <c r="A50" s="39" t="s">
        <v>224</v>
      </c>
      <c r="B50" s="35">
        <v>110.52630953899475</v>
      </c>
      <c r="C50" s="35">
        <v>123.79387604186502</v>
      </c>
      <c r="D50" s="35">
        <v>108.27317821542398</v>
      </c>
      <c r="E50" s="35">
        <v>100.08227270600992</v>
      </c>
      <c r="F50" s="35">
        <v>105.87393385594513</v>
      </c>
      <c r="G50" s="35">
        <v>115.78488487025101</v>
      </c>
      <c r="H50" s="35">
        <v>97.400550238826511</v>
      </c>
      <c r="I50" s="35">
        <v>100.21984116716393</v>
      </c>
      <c r="J50" s="35">
        <v>101.39485657240894</v>
      </c>
      <c r="L50" s="112" t="s">
        <v>224</v>
      </c>
      <c r="M50" s="35">
        <v>109.0654724476329</v>
      </c>
      <c r="N50" s="35">
        <v>110.37618599888226</v>
      </c>
      <c r="O50" s="35">
        <v>133.08050706966085</v>
      </c>
      <c r="P50" s="35" t="s">
        <v>424</v>
      </c>
      <c r="Q50" s="35">
        <v>89.87997389955882</v>
      </c>
      <c r="R50" s="35">
        <v>120.16440795249534</v>
      </c>
      <c r="S50" s="35">
        <v>97.176185272317682</v>
      </c>
      <c r="T50" s="35">
        <v>105.88626718878544</v>
      </c>
      <c r="U50" s="35">
        <v>100</v>
      </c>
      <c r="W50" s="112" t="s">
        <v>224</v>
      </c>
      <c r="X50" s="35">
        <v>111.63042433761774</v>
      </c>
      <c r="Y50" s="35">
        <v>129.71009090556538</v>
      </c>
      <c r="Z50" s="35">
        <v>104.20054986115207</v>
      </c>
      <c r="AA50" s="35">
        <v>100.08227270600992</v>
      </c>
      <c r="AB50" s="35">
        <v>114.46901835136109</v>
      </c>
      <c r="AC50" s="35">
        <v>108.37286450035521</v>
      </c>
      <c r="AD50" s="35">
        <v>97.654292996609158</v>
      </c>
      <c r="AE50" s="35">
        <v>89.412082532730267</v>
      </c>
      <c r="AF50" s="35">
        <v>144.13461538461542</v>
      </c>
      <c r="AH50" s="35"/>
      <c r="AI50" s="35"/>
      <c r="AJ50" s="35"/>
      <c r="AK50" s="35"/>
    </row>
    <row r="51" spans="1:37" x14ac:dyDescent="0.2">
      <c r="A51" s="112" t="s">
        <v>225</v>
      </c>
      <c r="B51" s="35">
        <v>111.805741972958</v>
      </c>
      <c r="C51" s="35">
        <v>126.70608232450734</v>
      </c>
      <c r="D51" s="35">
        <v>110.07674292957039</v>
      </c>
      <c r="E51" s="35">
        <v>102.53896508200845</v>
      </c>
      <c r="F51" s="35">
        <v>105.70226642916553</v>
      </c>
      <c r="G51" s="35">
        <v>112.16729009642248</v>
      </c>
      <c r="H51" s="35">
        <v>102.62013345429497</v>
      </c>
      <c r="I51" s="35">
        <v>100.33518261478279</v>
      </c>
      <c r="J51" s="35">
        <v>101.39485657240894</v>
      </c>
      <c r="L51" s="112" t="s">
        <v>225</v>
      </c>
      <c r="M51" s="35">
        <v>108.00205874818226</v>
      </c>
      <c r="N51" s="35">
        <v>110.39340045254123</v>
      </c>
      <c r="O51" s="35">
        <v>141.80489040035329</v>
      </c>
      <c r="P51" s="35" t="s">
        <v>424</v>
      </c>
      <c r="Q51" s="35">
        <v>89.87997389955882</v>
      </c>
      <c r="R51" s="35">
        <v>114.40435750854563</v>
      </c>
      <c r="S51" s="35">
        <v>97.176185272317682</v>
      </c>
      <c r="T51" s="35">
        <v>106.13909093479552</v>
      </c>
      <c r="U51" s="35">
        <v>100</v>
      </c>
      <c r="W51" s="112" t="s">
        <v>225</v>
      </c>
      <c r="X51" s="35">
        <v>114.67751311540715</v>
      </c>
      <c r="Y51" s="35">
        <v>133.89877575002095</v>
      </c>
      <c r="Z51" s="35">
        <v>104.86792122299789</v>
      </c>
      <c r="AA51" s="35">
        <v>102.53896508200845</v>
      </c>
      <c r="AB51" s="35">
        <v>114.20509759630603</v>
      </c>
      <c r="AC51" s="35">
        <v>108.38376542747115</v>
      </c>
      <c r="AD51" s="35">
        <v>108.77689868558292</v>
      </c>
      <c r="AE51" s="35">
        <v>89.265199521431029</v>
      </c>
      <c r="AF51" s="35">
        <v>144.13461538461542</v>
      </c>
      <c r="AH51" s="35"/>
      <c r="AI51" s="35"/>
      <c r="AJ51" s="35"/>
      <c r="AK51" s="35"/>
    </row>
    <row r="52" spans="1:37" x14ac:dyDescent="0.2">
      <c r="A52" s="112" t="s">
        <v>223</v>
      </c>
      <c r="B52" s="35">
        <v>112.10898246872372</v>
      </c>
      <c r="C52" s="35">
        <v>126.61784324798762</v>
      </c>
      <c r="D52" s="35">
        <v>110.07674292957039</v>
      </c>
      <c r="E52" s="35">
        <v>103.52425181508799</v>
      </c>
      <c r="F52" s="35">
        <v>106.26451546111039</v>
      </c>
      <c r="G52" s="35">
        <v>112.74433142172239</v>
      </c>
      <c r="H52" s="35">
        <v>103.58009479557342</v>
      </c>
      <c r="I52" s="35">
        <v>100.33518261478279</v>
      </c>
      <c r="J52" s="35">
        <v>101.39485657240894</v>
      </c>
      <c r="L52" s="112" t="s">
        <v>223</v>
      </c>
      <c r="M52" s="35">
        <v>108.16899804550133</v>
      </c>
      <c r="N52" s="35">
        <v>111.31896455392717</v>
      </c>
      <c r="O52" s="35">
        <v>141.80489040035329</v>
      </c>
      <c r="P52" s="35" t="s">
        <v>424</v>
      </c>
      <c r="Q52" s="35">
        <v>89.87997389955882</v>
      </c>
      <c r="R52" s="35">
        <v>114.40435750854563</v>
      </c>
      <c r="S52" s="35">
        <v>97.176185272317682</v>
      </c>
      <c r="T52" s="35">
        <v>106.13909093479552</v>
      </c>
      <c r="U52" s="35">
        <v>100</v>
      </c>
      <c r="W52" s="112" t="s">
        <v>223</v>
      </c>
      <c r="X52" s="35">
        <v>115.08312716755238</v>
      </c>
      <c r="Y52" s="35">
        <v>133.36352400509267</v>
      </c>
      <c r="Z52" s="35">
        <v>104.86792122299789</v>
      </c>
      <c r="AA52" s="35">
        <v>103.52425181508799</v>
      </c>
      <c r="AB52" s="35">
        <v>115.0694968118333</v>
      </c>
      <c r="AC52" s="35">
        <v>109.93515514280956</v>
      </c>
      <c r="AD52" s="35">
        <v>110.82251632111675</v>
      </c>
      <c r="AE52" s="35">
        <v>89.265199521431029</v>
      </c>
      <c r="AF52" s="35">
        <v>144.13461538461542</v>
      </c>
      <c r="AH52" s="35"/>
      <c r="AI52" s="35"/>
      <c r="AJ52" s="35"/>
      <c r="AK52" s="35"/>
    </row>
    <row r="53" spans="1:37" x14ac:dyDescent="0.2">
      <c r="A53" s="112" t="s">
        <v>394</v>
      </c>
      <c r="B53" s="35">
        <v>112.35731354191003</v>
      </c>
      <c r="C53" s="35">
        <v>126.01536645556192</v>
      </c>
      <c r="D53" s="35">
        <v>108.44838475519579</v>
      </c>
      <c r="E53" s="35">
        <v>102.5832692531408</v>
      </c>
      <c r="F53" s="35">
        <v>107.90323436139565</v>
      </c>
      <c r="G53" s="35">
        <v>114.48464024876559</v>
      </c>
      <c r="H53" s="35">
        <v>105.42872643641735</v>
      </c>
      <c r="I53" s="35">
        <v>99.535810960570089</v>
      </c>
      <c r="J53" s="35">
        <v>102.00263721398147</v>
      </c>
      <c r="L53" s="112" t="s">
        <v>394</v>
      </c>
      <c r="M53" s="35">
        <v>107.1003032908807</v>
      </c>
      <c r="N53" s="35">
        <v>112.46999643058975</v>
      </c>
      <c r="O53" s="35">
        <v>103.20931284398758</v>
      </c>
      <c r="P53" s="35" t="s">
        <v>424</v>
      </c>
      <c r="Q53" s="35">
        <v>91.897686789993486</v>
      </c>
      <c r="R53" s="35">
        <v>115.21022176432795</v>
      </c>
      <c r="S53" s="35">
        <v>98.189000731879872</v>
      </c>
      <c r="T53" s="35">
        <v>108.91313326239117</v>
      </c>
      <c r="U53" s="35">
        <v>100</v>
      </c>
      <c r="W53" s="112" t="s">
        <v>394</v>
      </c>
      <c r="X53" s="35">
        <v>116.32552668601032</v>
      </c>
      <c r="Y53" s="35">
        <v>131.98787880450922</v>
      </c>
      <c r="Z53" s="35">
        <v>109.3084851288002</v>
      </c>
      <c r="AA53" s="35">
        <v>102.5832692531408</v>
      </c>
      <c r="AB53" s="35">
        <v>116.50454599070672</v>
      </c>
      <c r="AC53" s="35">
        <v>113.26064295891834</v>
      </c>
      <c r="AD53" s="35">
        <v>113.61640383741138</v>
      </c>
      <c r="AE53" s="35">
        <v>81.650139165216459</v>
      </c>
      <c r="AF53" s="35">
        <v>163.36538461538461</v>
      </c>
      <c r="AH53" s="35"/>
      <c r="AI53" s="35"/>
      <c r="AJ53" s="35"/>
      <c r="AK53" s="35"/>
    </row>
    <row r="54" spans="1:37" x14ac:dyDescent="0.2">
      <c r="A54" s="112" t="s">
        <v>395</v>
      </c>
      <c r="B54" s="35">
        <v>112.36691033161485</v>
      </c>
      <c r="C54" s="35">
        <v>127.29149051255435</v>
      </c>
      <c r="D54" s="35">
        <v>108.22817451520217</v>
      </c>
      <c r="E54" s="35">
        <v>102.58326925314081</v>
      </c>
      <c r="F54" s="35">
        <v>108.4510467080169</v>
      </c>
      <c r="G54" s="35">
        <v>115.2871828010484</v>
      </c>
      <c r="H54" s="35">
        <v>102.88413218192838</v>
      </c>
      <c r="I54" s="35">
        <v>99.116998709582816</v>
      </c>
      <c r="J54" s="35">
        <v>101.99048160115004</v>
      </c>
      <c r="L54" s="112" t="s">
        <v>395</v>
      </c>
      <c r="M54" s="35">
        <v>106.97733250438054</v>
      </c>
      <c r="N54" s="35">
        <v>112.44162730816295</v>
      </c>
      <c r="O54" s="35">
        <v>101.16095160268875</v>
      </c>
      <c r="P54" s="35" t="s">
        <v>424</v>
      </c>
      <c r="Q54" s="35">
        <v>91.897686789993486</v>
      </c>
      <c r="R54" s="35">
        <v>115.2094201987221</v>
      </c>
      <c r="S54" s="35">
        <v>98.189000731879887</v>
      </c>
      <c r="T54" s="35">
        <v>108.91313326239117</v>
      </c>
      <c r="U54" s="35">
        <v>100.00000000000003</v>
      </c>
      <c r="W54" s="112" t="s">
        <v>395</v>
      </c>
      <c r="X54" s="35">
        <v>116.43514210346136</v>
      </c>
      <c r="Y54" s="35">
        <v>133.83918844955389</v>
      </c>
      <c r="Z54" s="35">
        <v>109.38840311492693</v>
      </c>
      <c r="AA54" s="35">
        <v>102.58326925314081</v>
      </c>
      <c r="AB54" s="35">
        <v>117.34675030902739</v>
      </c>
      <c r="AC54" s="35">
        <v>115.42494316929094</v>
      </c>
      <c r="AD54" s="35">
        <v>108.1940324788643</v>
      </c>
      <c r="AE54" s="35">
        <v>80.432512687317427</v>
      </c>
      <c r="AF54" s="35">
        <v>162.98076923076925</v>
      </c>
      <c r="AH54" s="35"/>
      <c r="AI54" s="35"/>
      <c r="AJ54" s="35"/>
      <c r="AK54" s="35"/>
    </row>
    <row r="55" spans="1:37" x14ac:dyDescent="0.2">
      <c r="A55" s="112" t="s">
        <v>404</v>
      </c>
      <c r="B55" s="35">
        <v>113.17628592899121</v>
      </c>
      <c r="C55" s="35">
        <v>127.84872287665776</v>
      </c>
      <c r="D55" s="35">
        <v>108.22817451520217</v>
      </c>
      <c r="E55" s="35">
        <v>103.61782032287434</v>
      </c>
      <c r="F55" s="35">
        <v>108.85545129680888</v>
      </c>
      <c r="G55" s="35">
        <v>115.03508997136014</v>
      </c>
      <c r="H55" s="35">
        <v>106.80587641587366</v>
      </c>
      <c r="I55" s="35">
        <v>99.266125580501694</v>
      </c>
      <c r="J55" s="35">
        <v>101.99048160115002</v>
      </c>
      <c r="L55" s="112" t="s">
        <v>404</v>
      </c>
      <c r="M55" s="35">
        <v>108.00771575779183</v>
      </c>
      <c r="N55" s="35">
        <v>111.96549813899506</v>
      </c>
      <c r="O55" s="35">
        <v>101.16095160268875</v>
      </c>
      <c r="P55" s="35" t="s">
        <v>424</v>
      </c>
      <c r="Q55" s="35">
        <v>91.897686789993486</v>
      </c>
      <c r="R55" s="35">
        <v>114.80863739577539</v>
      </c>
      <c r="S55" s="35">
        <v>104.046340461383</v>
      </c>
      <c r="T55" s="35">
        <v>109.02631918721299</v>
      </c>
      <c r="U55" s="35">
        <v>100.00000000000001</v>
      </c>
      <c r="W55" s="112" t="s">
        <v>404</v>
      </c>
      <c r="X55" s="35">
        <v>117.0777233593009</v>
      </c>
      <c r="Y55" s="35">
        <v>134.85205727888578</v>
      </c>
      <c r="Z55" s="35">
        <v>109.38840311492693</v>
      </c>
      <c r="AA55" s="35">
        <v>103.61782032287434</v>
      </c>
      <c r="AB55" s="35">
        <v>117.96848016438744</v>
      </c>
      <c r="AC55" s="35">
        <v>115.42494316929094</v>
      </c>
      <c r="AD55" s="35">
        <v>109.92673915210314</v>
      </c>
      <c r="AE55" s="35">
        <v>80.650190893597937</v>
      </c>
      <c r="AF55" s="35">
        <v>162.98076923076923</v>
      </c>
      <c r="AH55" s="35"/>
      <c r="AI55" s="35"/>
      <c r="AJ55" s="35"/>
      <c r="AK55" s="35"/>
    </row>
    <row r="56" spans="1:37" x14ac:dyDescent="0.2">
      <c r="A56" s="112" t="s">
        <v>405</v>
      </c>
      <c r="B56" s="35">
        <v>114.47209263912137</v>
      </c>
      <c r="C56" s="35">
        <v>128.79338105040588</v>
      </c>
      <c r="D56" s="35">
        <v>110.31144663711584</v>
      </c>
      <c r="E56" s="35">
        <v>102.58326925314081</v>
      </c>
      <c r="F56" s="35">
        <v>110.50597594632694</v>
      </c>
      <c r="G56" s="35">
        <v>117.59789747786471</v>
      </c>
      <c r="H56" s="35">
        <v>107.44044700120403</v>
      </c>
      <c r="I56" s="35">
        <v>99.266125580501694</v>
      </c>
      <c r="J56" s="35">
        <v>101.99048160115002</v>
      </c>
      <c r="L56" s="112" t="s">
        <v>405</v>
      </c>
      <c r="M56" s="35">
        <v>109.78479933250721</v>
      </c>
      <c r="N56" s="35">
        <v>112.51125705568536</v>
      </c>
      <c r="O56" s="35">
        <v>112.34088522317424</v>
      </c>
      <c r="P56" s="35" t="s">
        <v>424</v>
      </c>
      <c r="Q56" s="35">
        <v>91.897686789993486</v>
      </c>
      <c r="R56" s="35">
        <v>118.53271120075597</v>
      </c>
      <c r="S56" s="35">
        <v>104.046340461383</v>
      </c>
      <c r="T56" s="35">
        <v>109.02631918721299</v>
      </c>
      <c r="U56" s="35">
        <v>100.00000000000001</v>
      </c>
      <c r="W56" s="112" t="s">
        <v>405</v>
      </c>
      <c r="X56" s="35">
        <v>118.01031107422472</v>
      </c>
      <c r="Y56" s="35">
        <v>135.97260069861622</v>
      </c>
      <c r="Z56" s="35">
        <v>109.97827295374996</v>
      </c>
      <c r="AA56" s="35">
        <v>102.58326925314081</v>
      </c>
      <c r="AB56" s="35">
        <v>120.50598957959575</v>
      </c>
      <c r="AC56" s="35">
        <v>116.01890606273803</v>
      </c>
      <c r="AD56" s="35">
        <v>111.27896941859915</v>
      </c>
      <c r="AE56" s="35">
        <v>80.650190893597937</v>
      </c>
      <c r="AF56" s="35">
        <v>162.98076923076923</v>
      </c>
      <c r="AH56" s="35"/>
      <c r="AI56" s="35"/>
      <c r="AJ56" s="35"/>
      <c r="AK56" s="35"/>
    </row>
    <row r="57" spans="1:37" x14ac:dyDescent="0.2">
      <c r="A57" s="112" t="s">
        <v>406</v>
      </c>
      <c r="B57" s="35">
        <v>117.22818469283186</v>
      </c>
      <c r="C57" s="35">
        <v>132.49458467829871</v>
      </c>
      <c r="D57" s="35">
        <v>112.55787115329485</v>
      </c>
      <c r="E57" s="35">
        <v>104.58620872867394</v>
      </c>
      <c r="F57" s="35">
        <v>117.41163990897152</v>
      </c>
      <c r="G57" s="35">
        <v>121.51177600409184</v>
      </c>
      <c r="H57" s="35">
        <v>107.6490116155654</v>
      </c>
      <c r="I57" s="35">
        <v>100.71746675676232</v>
      </c>
      <c r="J57" s="35">
        <v>101.99048160115002</v>
      </c>
      <c r="L57" s="112" t="s">
        <v>406</v>
      </c>
      <c r="M57" s="35">
        <v>112.25378305331284</v>
      </c>
      <c r="N57" s="35">
        <v>114.46739224502041</v>
      </c>
      <c r="O57" s="35">
        <v>117.13713298570998</v>
      </c>
      <c r="P57" s="35" t="s">
        <v>424</v>
      </c>
      <c r="Q57" s="35">
        <v>95.70267640953648</v>
      </c>
      <c r="R57" s="35">
        <v>124.34005401545335</v>
      </c>
      <c r="S57" s="35">
        <v>104.046340461383</v>
      </c>
      <c r="T57" s="35">
        <v>109.10086284138568</v>
      </c>
      <c r="U57" s="35">
        <v>100.00000000000001</v>
      </c>
      <c r="W57" s="112" t="s">
        <v>406</v>
      </c>
      <c r="X57" s="35">
        <v>120.98317162527493</v>
      </c>
      <c r="Y57" s="35">
        <v>140.44325121351397</v>
      </c>
      <c r="Z57" s="35">
        <v>111.80609204439077</v>
      </c>
      <c r="AA57" s="35">
        <v>104.58620872867394</v>
      </c>
      <c r="AB57" s="35">
        <v>129.07794244407575</v>
      </c>
      <c r="AC57" s="35">
        <v>116.72328573165531</v>
      </c>
      <c r="AD57" s="35">
        <v>111.72340757974192</v>
      </c>
      <c r="AE57" s="35">
        <v>84.727542759918649</v>
      </c>
      <c r="AF57" s="35">
        <v>162.98076923076923</v>
      </c>
      <c r="AH57" s="35"/>
      <c r="AI57" s="35"/>
      <c r="AJ57" s="35"/>
      <c r="AK57" s="35"/>
    </row>
    <row r="58" spans="1:37" x14ac:dyDescent="0.2">
      <c r="A58" s="112" t="s">
        <v>402</v>
      </c>
      <c r="B58" s="35">
        <v>116.52797776896413</v>
      </c>
      <c r="C58" s="35">
        <v>131.66313567427167</v>
      </c>
      <c r="D58" s="35">
        <v>110.30492289496732</v>
      </c>
      <c r="E58" s="35">
        <v>104.58620872867394</v>
      </c>
      <c r="F58" s="35">
        <v>115.33331319332646</v>
      </c>
      <c r="G58" s="35">
        <v>121.4217848570263</v>
      </c>
      <c r="H58" s="35">
        <v>108.30426454865122</v>
      </c>
      <c r="I58" s="35">
        <v>100.24416249168232</v>
      </c>
      <c r="J58" s="35">
        <v>101.99048160115002</v>
      </c>
      <c r="L58" s="112" t="s">
        <v>402</v>
      </c>
      <c r="M58" s="35">
        <v>112.15006124869042</v>
      </c>
      <c r="N58" s="35">
        <v>117.05162573068556</v>
      </c>
      <c r="O58" s="35">
        <v>101.16095160268875</v>
      </c>
      <c r="P58" s="35" t="s">
        <v>424</v>
      </c>
      <c r="Q58" s="35">
        <v>95.70267640953648</v>
      </c>
      <c r="R58" s="35">
        <v>124.28423597911122</v>
      </c>
      <c r="S58" s="35">
        <v>104.046340461383</v>
      </c>
      <c r="T58" s="35">
        <v>111.66456780896095</v>
      </c>
      <c r="U58" s="35">
        <v>100.00000000000001</v>
      </c>
      <c r="W58" s="112" t="s">
        <v>402</v>
      </c>
      <c r="X58" s="35">
        <v>119.83222778545206</v>
      </c>
      <c r="Y58" s="35">
        <v>138.10573734657362</v>
      </c>
      <c r="Z58" s="35">
        <v>111.80609204439077</v>
      </c>
      <c r="AA58" s="35">
        <v>104.58620872867394</v>
      </c>
      <c r="AB58" s="35">
        <v>125.88273199364824</v>
      </c>
      <c r="AC58" s="35">
        <v>116.57073977632503</v>
      </c>
      <c r="AD58" s="35">
        <v>113.11971063697804</v>
      </c>
      <c r="AE58" s="35">
        <v>78.461652015841125</v>
      </c>
      <c r="AF58" s="35">
        <v>162.98076923076923</v>
      </c>
      <c r="AH58" s="35"/>
      <c r="AI58" s="35"/>
      <c r="AJ58" s="35"/>
      <c r="AK58" s="35"/>
    </row>
    <row r="59" spans="1:37" x14ac:dyDescent="0.2">
      <c r="A59" s="112" t="s">
        <v>403</v>
      </c>
      <c r="B59" s="35">
        <v>117.12946482593615</v>
      </c>
      <c r="C59" s="35">
        <v>131.07853077471319</v>
      </c>
      <c r="D59" s="35">
        <v>112.25806768612756</v>
      </c>
      <c r="E59" s="35">
        <v>102.53896508200846</v>
      </c>
      <c r="F59" s="35">
        <v>116.24990768446654</v>
      </c>
      <c r="G59" s="35">
        <v>121.39533510358584</v>
      </c>
      <c r="H59" s="35">
        <v>109.86870962278169</v>
      </c>
      <c r="I59" s="35">
        <v>101.61772946381001</v>
      </c>
      <c r="J59" s="35">
        <v>101.78161884342698</v>
      </c>
      <c r="L59" s="112" t="s">
        <v>403</v>
      </c>
      <c r="M59" s="35">
        <v>112.2369840288064</v>
      </c>
      <c r="N59" s="35">
        <v>114.56622693962726</v>
      </c>
      <c r="O59" s="35">
        <v>101.16095160268875</v>
      </c>
      <c r="P59" s="35" t="s">
        <v>424</v>
      </c>
      <c r="Q59" s="35">
        <v>95.70267640953648</v>
      </c>
      <c r="R59" s="35">
        <v>124.28423597911122</v>
      </c>
      <c r="S59" s="35">
        <v>106.92274480601323</v>
      </c>
      <c r="T59" s="35">
        <v>111.36238678418401</v>
      </c>
      <c r="U59" s="35">
        <v>99.784320788500949</v>
      </c>
      <c r="W59" s="112" t="s">
        <v>403</v>
      </c>
      <c r="X59" s="35">
        <v>120.82180911078441</v>
      </c>
      <c r="Y59" s="35">
        <v>138.35924281010278</v>
      </c>
      <c r="Z59" s="35">
        <v>114.07988533838726</v>
      </c>
      <c r="AA59" s="35">
        <v>102.53896508200846</v>
      </c>
      <c r="AB59" s="35">
        <v>127.29190037648647</v>
      </c>
      <c r="AC59" s="35">
        <v>116.49746820847167</v>
      </c>
      <c r="AD59" s="35">
        <v>113.20041175332807</v>
      </c>
      <c r="AE59" s="35">
        <v>83.031427641108152</v>
      </c>
      <c r="AF59" s="35">
        <v>162.98076923076923</v>
      </c>
      <c r="AH59" s="35"/>
      <c r="AI59" s="35"/>
      <c r="AJ59" s="35"/>
      <c r="AK59" s="35"/>
    </row>
    <row r="60" spans="1:37" x14ac:dyDescent="0.2">
      <c r="A60" s="112" t="s">
        <v>407</v>
      </c>
      <c r="B60" s="35">
        <v>120.57316797022047</v>
      </c>
      <c r="C60" s="35">
        <v>131.07289367328409</v>
      </c>
      <c r="D60" s="35">
        <v>123.53836264190012</v>
      </c>
      <c r="E60" s="35">
        <v>102.53896508200846</v>
      </c>
      <c r="F60" s="35">
        <v>116.87569734681895</v>
      </c>
      <c r="G60" s="35">
        <v>121.37903797704433</v>
      </c>
      <c r="H60" s="35">
        <v>109.79678138367954</v>
      </c>
      <c r="I60" s="35">
        <v>117.13729162693558</v>
      </c>
      <c r="J60" s="35">
        <v>101.78161884342698</v>
      </c>
      <c r="L60" s="112" t="s">
        <v>407</v>
      </c>
      <c r="M60" s="35">
        <v>114.87003954808732</v>
      </c>
      <c r="N60" s="35">
        <v>114.36174144321626</v>
      </c>
      <c r="O60" s="35">
        <v>101.16095160268875</v>
      </c>
      <c r="P60" s="35" t="s">
        <v>424</v>
      </c>
      <c r="Q60" s="35">
        <v>95.70267640953648</v>
      </c>
      <c r="R60" s="35">
        <v>122.12802449925809</v>
      </c>
      <c r="S60" s="35">
        <v>106.92274480601323</v>
      </c>
      <c r="T60" s="35">
        <v>134.4469371053068</v>
      </c>
      <c r="U60" s="35">
        <v>99.784320788500949</v>
      </c>
      <c r="W60" s="112" t="s">
        <v>407</v>
      </c>
      <c r="X60" s="35">
        <v>124.87743934464154</v>
      </c>
      <c r="Y60" s="35">
        <v>138.44128323187223</v>
      </c>
      <c r="Z60" s="35">
        <v>127.2120704896487</v>
      </c>
      <c r="AA60" s="35">
        <v>102.53896508200846</v>
      </c>
      <c r="AB60" s="35">
        <v>128.25398668075522</v>
      </c>
      <c r="AC60" s="35">
        <v>120.1103184942656</v>
      </c>
      <c r="AD60" s="35">
        <v>113.04713717020343</v>
      </c>
      <c r="AE60" s="35">
        <v>84.122041862090484</v>
      </c>
      <c r="AF60" s="35">
        <v>162.98076923076923</v>
      </c>
      <c r="AH60" s="35"/>
      <c r="AI60" s="35"/>
      <c r="AJ60" s="35"/>
      <c r="AK60" s="35"/>
    </row>
    <row r="61" spans="1:37" x14ac:dyDescent="0.2">
      <c r="A61" s="112" t="s">
        <v>408</v>
      </c>
      <c r="B61" s="35">
        <v>120.98111013002816</v>
      </c>
      <c r="C61" s="35">
        <v>131.84060775763729</v>
      </c>
      <c r="D61" s="35">
        <v>123.67524717404932</v>
      </c>
      <c r="E61" s="35">
        <v>102.53896508200846</v>
      </c>
      <c r="F61" s="35">
        <v>117.01305763762973</v>
      </c>
      <c r="G61" s="35">
        <v>121.425285499213</v>
      </c>
      <c r="H61" s="35">
        <v>109.79678138367954</v>
      </c>
      <c r="I61" s="35">
        <v>118.97907349808295</v>
      </c>
      <c r="J61" s="35">
        <v>101.78161884342698</v>
      </c>
      <c r="L61" s="112" t="s">
        <v>408</v>
      </c>
      <c r="M61" s="35">
        <v>115.18051444279017</v>
      </c>
      <c r="N61" s="35">
        <v>114.44216508343183</v>
      </c>
      <c r="O61" s="35">
        <v>101.16095160268875</v>
      </c>
      <c r="P61" s="35" t="s">
        <v>424</v>
      </c>
      <c r="Q61" s="35">
        <v>95.70267640953648</v>
      </c>
      <c r="R61" s="35">
        <v>122.12802449925809</v>
      </c>
      <c r="S61" s="35">
        <v>106.92274480601323</v>
      </c>
      <c r="T61" s="35">
        <v>136.53624613856792</v>
      </c>
      <c r="U61" s="35">
        <v>99.784320788500949</v>
      </c>
      <c r="W61" s="112" t="s">
        <v>408</v>
      </c>
      <c r="X61" s="35">
        <v>125.35893940367374</v>
      </c>
      <c r="Y61" s="35">
        <v>139.51204187369106</v>
      </c>
      <c r="Z61" s="35">
        <v>127.37142740607463</v>
      </c>
      <c r="AA61" s="35">
        <v>102.53896508200846</v>
      </c>
      <c r="AB61" s="35">
        <v>128.46516379423235</v>
      </c>
      <c r="AC61" s="35">
        <v>120.2349744925088</v>
      </c>
      <c r="AD61" s="35">
        <v>113.04713717020344</v>
      </c>
      <c r="AE61" s="35">
        <v>85.491707126864796</v>
      </c>
      <c r="AF61" s="35">
        <v>162.98076923076923</v>
      </c>
      <c r="AH61" s="35"/>
      <c r="AI61" s="35"/>
      <c r="AJ61" s="35"/>
      <c r="AK61" s="35"/>
    </row>
    <row r="62" spans="1:37" x14ac:dyDescent="0.2">
      <c r="A62" s="112" t="s">
        <v>409</v>
      </c>
      <c r="B62" s="35">
        <v>121.00084997958798</v>
      </c>
      <c r="C62" s="35">
        <v>132.27341560017146</v>
      </c>
      <c r="D62" s="35">
        <v>124.20553906406973</v>
      </c>
      <c r="E62" s="35">
        <v>101.79787043273997</v>
      </c>
      <c r="F62" s="35">
        <v>117.15516940555091</v>
      </c>
      <c r="G62" s="35">
        <v>121.70219895836661</v>
      </c>
      <c r="H62" s="35">
        <v>110.50579657450258</v>
      </c>
      <c r="I62" s="35">
        <v>115.18633081477374</v>
      </c>
      <c r="J62" s="35">
        <v>101.78161884342698</v>
      </c>
      <c r="L62" s="112" t="s">
        <v>409</v>
      </c>
      <c r="M62" s="35">
        <v>115.01672460886557</v>
      </c>
      <c r="N62" s="35">
        <v>115.17500967092715</v>
      </c>
      <c r="O62" s="35">
        <v>101.16095160268875</v>
      </c>
      <c r="P62" s="35" t="s">
        <v>424</v>
      </c>
      <c r="Q62" s="35">
        <v>95.70267640953648</v>
      </c>
      <c r="R62" s="35">
        <v>122.12802449925809</v>
      </c>
      <c r="S62" s="35">
        <v>106.92274480601323</v>
      </c>
      <c r="T62" s="35">
        <v>134.44693710530677</v>
      </c>
      <c r="U62" s="35">
        <v>99.784320788500949</v>
      </c>
      <c r="W62" s="112" t="s">
        <v>409</v>
      </c>
      <c r="X62" s="35">
        <v>125.51718846236936</v>
      </c>
      <c r="Y62" s="35">
        <v>139.81255556987747</v>
      </c>
      <c r="Z62" s="35">
        <v>127.98877751183556</v>
      </c>
      <c r="AA62" s="35">
        <v>101.79787043273997</v>
      </c>
      <c r="AB62" s="35">
        <v>128.6836458079467</v>
      </c>
      <c r="AC62" s="35">
        <v>120.98136958697197</v>
      </c>
      <c r="AD62" s="35">
        <v>114.5580042393683</v>
      </c>
      <c r="AE62" s="35">
        <v>78.449950043783431</v>
      </c>
      <c r="AF62" s="35">
        <v>162.98076923076923</v>
      </c>
      <c r="AH62" s="35"/>
      <c r="AI62" s="35"/>
      <c r="AJ62" s="35"/>
      <c r="AK62" s="35"/>
    </row>
    <row r="63" spans="1:37" x14ac:dyDescent="0.2">
      <c r="A63" s="112" t="s">
        <v>410</v>
      </c>
      <c r="B63" s="35">
        <v>122.09181178870072</v>
      </c>
      <c r="C63" s="35">
        <v>136.06564182071531</v>
      </c>
      <c r="D63" s="35">
        <v>125.03785397443315</v>
      </c>
      <c r="E63" s="35">
        <v>101.79787043273997</v>
      </c>
      <c r="F63" s="35">
        <v>116.98123583761131</v>
      </c>
      <c r="G63" s="35">
        <v>121.72636170627325</v>
      </c>
      <c r="H63" s="35">
        <v>109.11181706781727</v>
      </c>
      <c r="I63" s="35">
        <v>117.60839882035746</v>
      </c>
      <c r="J63" s="35">
        <v>101.78161884342698</v>
      </c>
      <c r="L63" s="112" t="s">
        <v>410</v>
      </c>
      <c r="M63" s="35">
        <v>115.55034254152332</v>
      </c>
      <c r="N63" s="35">
        <v>116.25435955125074</v>
      </c>
      <c r="O63" s="35">
        <v>107.06309068937617</v>
      </c>
      <c r="P63" s="35" t="s">
        <v>424</v>
      </c>
      <c r="Q63" s="35">
        <v>95.70267640953648</v>
      </c>
      <c r="R63" s="35">
        <v>122.12802449925809</v>
      </c>
      <c r="S63" s="35">
        <v>106.92274480601323</v>
      </c>
      <c r="T63" s="35">
        <v>134.44693710530677</v>
      </c>
      <c r="U63" s="35">
        <v>99.784320788500949</v>
      </c>
      <c r="W63" s="112" t="s">
        <v>410</v>
      </c>
      <c r="X63" s="35">
        <v>127.02863687521379</v>
      </c>
      <c r="Y63" s="35">
        <v>144.80096081050431</v>
      </c>
      <c r="Z63" s="35">
        <v>127.98877751183556</v>
      </c>
      <c r="AA63" s="35">
        <v>101.79787043273997</v>
      </c>
      <c r="AB63" s="35">
        <v>128.41624109733158</v>
      </c>
      <c r="AC63" s="35">
        <v>121.04538371775946</v>
      </c>
      <c r="AD63" s="35">
        <v>111.58752101277234</v>
      </c>
      <c r="AE63" s="35">
        <v>85.491707126864796</v>
      </c>
      <c r="AF63" s="35">
        <v>162.98076923076923</v>
      </c>
      <c r="AH63" s="35"/>
      <c r="AI63" s="35"/>
      <c r="AJ63" s="35"/>
      <c r="AK63" s="35"/>
    </row>
    <row r="64" spans="1:37" x14ac:dyDescent="0.2">
      <c r="A64" s="112" t="s">
        <v>411</v>
      </c>
      <c r="B64" s="35">
        <v>125.29147577408635</v>
      </c>
      <c r="C64" s="35">
        <v>138.65147660868507</v>
      </c>
      <c r="D64" s="35">
        <v>143.59613823261878</v>
      </c>
      <c r="E64" s="35">
        <v>101.79787043273997</v>
      </c>
      <c r="F64" s="35">
        <v>118.63463526798115</v>
      </c>
      <c r="G64" s="35">
        <v>122.20449303986167</v>
      </c>
      <c r="H64" s="35">
        <v>103.61468179593861</v>
      </c>
      <c r="I64" s="35">
        <v>117.71679983750022</v>
      </c>
      <c r="J64" s="35">
        <v>101.78161884342701</v>
      </c>
      <c r="L64" s="112" t="s">
        <v>411</v>
      </c>
      <c r="M64" s="35">
        <v>115.5657061708541</v>
      </c>
      <c r="N64" s="35">
        <v>116.25435955125074</v>
      </c>
      <c r="O64" s="35">
        <v>107.06309068937617</v>
      </c>
      <c r="P64" s="35" t="s">
        <v>424</v>
      </c>
      <c r="Q64" s="35">
        <v>95.702676409536465</v>
      </c>
      <c r="R64" s="35">
        <v>122.12802449925805</v>
      </c>
      <c r="S64" s="35">
        <v>106.92274480601326</v>
      </c>
      <c r="T64" s="35">
        <v>134.55539217315433</v>
      </c>
      <c r="U64" s="35">
        <v>99.784320788500978</v>
      </c>
      <c r="W64" s="112" t="s">
        <v>411</v>
      </c>
      <c r="X64" s="35">
        <v>132.63147899590422</v>
      </c>
      <c r="Y64" s="35">
        <v>148.52695863388868</v>
      </c>
      <c r="Z64" s="35">
        <v>149.59378216142747</v>
      </c>
      <c r="AA64" s="35">
        <v>101.79787043273997</v>
      </c>
      <c r="AB64" s="35">
        <v>130.95817018811411</v>
      </c>
      <c r="AC64" s="35">
        <v>122.33414332875984</v>
      </c>
      <c r="AD64" s="35">
        <v>99.873469234297445</v>
      </c>
      <c r="AE64" s="35">
        <v>85.600005051340474</v>
      </c>
      <c r="AF64" s="35">
        <v>162.98076923076925</v>
      </c>
      <c r="AH64" s="35"/>
      <c r="AI64" s="35"/>
      <c r="AJ64" s="35"/>
      <c r="AK64" s="35"/>
    </row>
    <row r="65" spans="1:37" x14ac:dyDescent="0.2">
      <c r="A65" s="112" t="s">
        <v>412</v>
      </c>
      <c r="B65" s="35">
        <v>121.48590835472983</v>
      </c>
      <c r="C65" s="35">
        <v>136.42354836322127</v>
      </c>
      <c r="D65" s="35">
        <v>141.78366790687198</v>
      </c>
      <c r="E65" s="35">
        <v>101.70926209047528</v>
      </c>
      <c r="F65" s="35">
        <v>118.41534335247511</v>
      </c>
      <c r="G65" s="35">
        <v>106.34469416039369</v>
      </c>
      <c r="H65" s="35">
        <v>104.09053549804412</v>
      </c>
      <c r="I65" s="35">
        <v>118.06335187535919</v>
      </c>
      <c r="J65" s="35">
        <v>101.78161884342701</v>
      </c>
      <c r="L65" s="112" t="s">
        <v>412</v>
      </c>
      <c r="M65" s="35">
        <v>108.55923417361676</v>
      </c>
      <c r="N65" s="35">
        <v>116.17393591103517</v>
      </c>
      <c r="O65" s="35">
        <v>107.06309068937617</v>
      </c>
      <c r="P65" s="35" t="s">
        <v>424</v>
      </c>
      <c r="Q65" s="35">
        <v>95.702676409536465</v>
      </c>
      <c r="R65" s="35">
        <v>96.740437846600713</v>
      </c>
      <c r="S65" s="35">
        <v>106.92274480601326</v>
      </c>
      <c r="T65" s="35">
        <v>135.08363882056111</v>
      </c>
      <c r="U65" s="35">
        <v>99.784320788500978</v>
      </c>
      <c r="W65" s="112" t="s">
        <v>412</v>
      </c>
      <c r="X65" s="35">
        <v>131.24162622415386</v>
      </c>
      <c r="Y65" s="35">
        <v>145.35213873831714</v>
      </c>
      <c r="Z65" s="35">
        <v>147.48375791186709</v>
      </c>
      <c r="AA65" s="35">
        <v>101.70926209047528</v>
      </c>
      <c r="AB65" s="35">
        <v>130.62103175129153</v>
      </c>
      <c r="AC65" s="35">
        <v>122.62800066306801</v>
      </c>
      <c r="AD65" s="35">
        <v>100.88748373999064</v>
      </c>
      <c r="AE65" s="35">
        <v>85.600005051340474</v>
      </c>
      <c r="AF65" s="35">
        <v>162.98076923076925</v>
      </c>
      <c r="AH65" s="35"/>
      <c r="AI65" s="35"/>
      <c r="AJ65" s="35"/>
      <c r="AK65" s="35"/>
    </row>
    <row r="66" spans="1:37" x14ac:dyDescent="0.2">
      <c r="A66" s="112" t="s">
        <v>413</v>
      </c>
      <c r="B66" s="35">
        <v>121.36204141347933</v>
      </c>
      <c r="C66" s="35">
        <v>132.56518766888581</v>
      </c>
      <c r="D66" s="35">
        <v>141.78366790687198</v>
      </c>
      <c r="E66" s="35">
        <v>101.70926209047528</v>
      </c>
      <c r="F66" s="35">
        <v>120.18216578425051</v>
      </c>
      <c r="G66" s="35">
        <v>110.13411093729557</v>
      </c>
      <c r="H66" s="35">
        <v>103.72651488809377</v>
      </c>
      <c r="I66" s="35">
        <v>118.8382720877524</v>
      </c>
      <c r="J66" s="35">
        <v>101.78161884342701</v>
      </c>
      <c r="L66" s="112" t="s">
        <v>413</v>
      </c>
      <c r="M66" s="35">
        <v>110.11899101612499</v>
      </c>
      <c r="N66" s="35">
        <v>115.79844520108277</v>
      </c>
      <c r="O66" s="35">
        <v>107.06309068937617</v>
      </c>
      <c r="P66" s="35" t="s">
        <v>424</v>
      </c>
      <c r="Q66" s="35">
        <v>95.702676409536465</v>
      </c>
      <c r="R66" s="35">
        <v>102.58719470010789</v>
      </c>
      <c r="S66" s="35">
        <v>106.92274480601326</v>
      </c>
      <c r="T66" s="35">
        <v>135.08363882056111</v>
      </c>
      <c r="U66" s="35">
        <v>99.784320788500978</v>
      </c>
      <c r="W66" s="112" t="s">
        <v>413</v>
      </c>
      <c r="X66" s="35">
        <v>129.84727140594185</v>
      </c>
      <c r="Y66" s="35">
        <v>139.95808843541752</v>
      </c>
      <c r="Z66" s="35">
        <v>147.48375791186709</v>
      </c>
      <c r="AA66" s="35">
        <v>101.70926209047528</v>
      </c>
      <c r="AB66" s="35">
        <v>133.3373368709639</v>
      </c>
      <c r="AC66" s="35">
        <v>122.93045473237116</v>
      </c>
      <c r="AD66" s="35">
        <v>100.11177856584217</v>
      </c>
      <c r="AE66" s="35">
        <v>87.852955786771062</v>
      </c>
      <c r="AF66" s="35">
        <v>162.98076923076925</v>
      </c>
      <c r="AH66" s="35"/>
      <c r="AI66" s="35"/>
      <c r="AJ66" s="35"/>
      <c r="AK66" s="35"/>
    </row>
    <row r="67" spans="1:37" x14ac:dyDescent="0.2">
      <c r="A67" s="112" t="s">
        <v>414</v>
      </c>
      <c r="B67" s="35">
        <v>121.11585257975382</v>
      </c>
      <c r="C67" s="35">
        <v>132.24768367049231</v>
      </c>
      <c r="D67" s="35">
        <v>141.78366790687198</v>
      </c>
      <c r="E67" s="35">
        <v>103.75650573714073</v>
      </c>
      <c r="F67" s="35">
        <v>122.02814072766111</v>
      </c>
      <c r="G67" s="35">
        <v>110.17462698957364</v>
      </c>
      <c r="H67" s="35">
        <v>102.5776360692097</v>
      </c>
      <c r="I67" s="35">
        <v>117.3141741068972</v>
      </c>
      <c r="J67" s="35">
        <v>101.78161884342701</v>
      </c>
      <c r="L67" s="112" t="s">
        <v>414</v>
      </c>
      <c r="M67" s="35">
        <v>110.17564909533395</v>
      </c>
      <c r="N67" s="35">
        <v>116.11257545687893</v>
      </c>
      <c r="O67" s="35">
        <v>107.06309068937617</v>
      </c>
      <c r="P67" s="35" t="s">
        <v>424</v>
      </c>
      <c r="Q67" s="35">
        <v>95.702676409536465</v>
      </c>
      <c r="R67" s="35">
        <v>102.58719470010789</v>
      </c>
      <c r="S67" s="35">
        <v>106.92274480601326</v>
      </c>
      <c r="T67" s="35">
        <v>135.08363882056111</v>
      </c>
      <c r="U67" s="35">
        <v>99.784320788500978</v>
      </c>
      <c r="W67" s="112" t="s">
        <v>414</v>
      </c>
      <c r="X67" s="35">
        <v>129.37252523157312</v>
      </c>
      <c r="Y67" s="35">
        <v>139.36208016757911</v>
      </c>
      <c r="Z67" s="35">
        <v>147.48375791186709</v>
      </c>
      <c r="AA67" s="35">
        <v>103.75650573714073</v>
      </c>
      <c r="AB67" s="35">
        <v>136.17533071765425</v>
      </c>
      <c r="AC67" s="35">
        <v>123.03966207375433</v>
      </c>
      <c r="AD67" s="35">
        <v>97.663589589950064</v>
      </c>
      <c r="AE67" s="35">
        <v>83.42189616034635</v>
      </c>
      <c r="AF67" s="35">
        <v>162.98076923076925</v>
      </c>
      <c r="AH67" s="35"/>
      <c r="AI67" s="35"/>
      <c r="AJ67" s="35"/>
      <c r="AK67" s="35"/>
    </row>
    <row r="68" spans="1:37" x14ac:dyDescent="0.2">
      <c r="A68" s="112" t="s">
        <v>415</v>
      </c>
      <c r="B68" s="35">
        <v>120.40186125811438</v>
      </c>
      <c r="C68" s="35">
        <v>129.62936650443217</v>
      </c>
      <c r="D68" s="35">
        <v>141.27698023367671</v>
      </c>
      <c r="E68" s="35">
        <v>108.82406500471316</v>
      </c>
      <c r="F68" s="35">
        <v>126.73245813727492</v>
      </c>
      <c r="G68" s="35">
        <v>110.55020170076166</v>
      </c>
      <c r="H68" s="35">
        <v>99.952059277949346</v>
      </c>
      <c r="I68" s="35">
        <v>117.3141741068972</v>
      </c>
      <c r="J68" s="35">
        <v>101.78161884342701</v>
      </c>
      <c r="L68" s="112" t="s">
        <v>415</v>
      </c>
      <c r="M68" s="35">
        <v>111.06804499685641</v>
      </c>
      <c r="N68" s="35">
        <v>116.11257545687893</v>
      </c>
      <c r="O68" s="35">
        <v>107.06309068937617</v>
      </c>
      <c r="P68" s="35" t="s">
        <v>424</v>
      </c>
      <c r="Q68" s="35">
        <v>109.41811463761219</v>
      </c>
      <c r="R68" s="35">
        <v>103.02631980384047</v>
      </c>
      <c r="S68" s="35">
        <v>106.92274480601326</v>
      </c>
      <c r="T68" s="35">
        <v>135.08363882056111</v>
      </c>
      <c r="U68" s="35">
        <v>99.784320788500978</v>
      </c>
      <c r="W68" s="112" t="s">
        <v>415</v>
      </c>
      <c r="X68" s="35">
        <v>127.44619951486469</v>
      </c>
      <c r="Y68" s="35">
        <v>135.5892776254145</v>
      </c>
      <c r="Z68" s="35">
        <v>146.89388713593874</v>
      </c>
      <c r="AA68" s="35">
        <v>108.82406500471316</v>
      </c>
      <c r="AB68" s="35">
        <v>136.03711100423641</v>
      </c>
      <c r="AC68" s="35">
        <v>123.30749014956919</v>
      </c>
      <c r="AD68" s="35">
        <v>92.06864950569873</v>
      </c>
      <c r="AE68" s="35">
        <v>83.42189616034635</v>
      </c>
      <c r="AF68" s="35">
        <v>162.98076923076925</v>
      </c>
      <c r="AH68" s="35"/>
      <c r="AI68" s="35"/>
      <c r="AJ68" s="35"/>
      <c r="AK68" s="35"/>
    </row>
    <row r="69" spans="1:37" x14ac:dyDescent="0.2">
      <c r="A69" s="112" t="s">
        <v>416</v>
      </c>
      <c r="B69" s="35">
        <v>120.61237917341153</v>
      </c>
      <c r="C69" s="35">
        <v>129.2941057952961</v>
      </c>
      <c r="D69" s="35">
        <v>141.78366790687195</v>
      </c>
      <c r="E69" s="35">
        <v>103.88343400958989</v>
      </c>
      <c r="F69" s="35">
        <v>128.01765781035473</v>
      </c>
      <c r="G69" s="35">
        <v>110.58531130782482</v>
      </c>
      <c r="H69" s="35">
        <v>101.09386867617312</v>
      </c>
      <c r="I69" s="35">
        <v>117.3141741068972</v>
      </c>
      <c r="J69" s="35">
        <v>101.78161884342698</v>
      </c>
      <c r="L69" s="112" t="s">
        <v>416</v>
      </c>
      <c r="M69" s="35">
        <v>111.08358230456352</v>
      </c>
      <c r="N69" s="35">
        <v>116.11257545687893</v>
      </c>
      <c r="O69" s="35">
        <v>107.06309068937617</v>
      </c>
      <c r="P69" s="35" t="s">
        <v>424</v>
      </c>
      <c r="Q69" s="35">
        <v>109.41811463761218</v>
      </c>
      <c r="R69" s="35">
        <v>103.08213784018261</v>
      </c>
      <c r="S69" s="35">
        <v>106.92274480601323</v>
      </c>
      <c r="T69" s="35">
        <v>135.08363882056111</v>
      </c>
      <c r="U69" s="35">
        <v>99.784320788500949</v>
      </c>
      <c r="W69" s="112" t="s">
        <v>416</v>
      </c>
      <c r="X69" s="35">
        <v>127.80386846649387</v>
      </c>
      <c r="Y69" s="35">
        <v>135.10619159133412</v>
      </c>
      <c r="Z69" s="35">
        <v>147.48375791186706</v>
      </c>
      <c r="AA69" s="35">
        <v>103.88343400958989</v>
      </c>
      <c r="AB69" s="35">
        <v>138.01297139009307</v>
      </c>
      <c r="AC69" s="35">
        <v>123.30749014956919</v>
      </c>
      <c r="AD69" s="35">
        <v>94.501773987893188</v>
      </c>
      <c r="AE69" s="35">
        <v>83.42189616034635</v>
      </c>
      <c r="AF69" s="35">
        <v>162.98076923076923</v>
      </c>
      <c r="AH69" s="35"/>
      <c r="AI69" s="35"/>
      <c r="AJ69" s="35"/>
      <c r="AK69" s="35"/>
    </row>
    <row r="70" spans="1:37" x14ac:dyDescent="0.2">
      <c r="A70" s="112" t="s">
        <v>417</v>
      </c>
      <c r="B70" s="35">
        <v>121.62637046937796</v>
      </c>
      <c r="C70" s="35">
        <v>132.50490852320539</v>
      </c>
      <c r="D70" s="35">
        <v>141.48112234800598</v>
      </c>
      <c r="E70" s="35">
        <v>103.88343400958988</v>
      </c>
      <c r="F70" s="35">
        <v>129.9614881356197</v>
      </c>
      <c r="G70" s="35">
        <v>110.35877264602148</v>
      </c>
      <c r="H70" s="35">
        <v>100.99372696576235</v>
      </c>
      <c r="I70" s="35">
        <v>119.23734676421179</v>
      </c>
      <c r="J70" s="35">
        <v>101.78161884342701</v>
      </c>
      <c r="L70" s="112" t="s">
        <v>417</v>
      </c>
      <c r="M70" s="35">
        <v>111.45276657704902</v>
      </c>
      <c r="N70" s="35">
        <v>118.24559320269005</v>
      </c>
      <c r="O70" s="35">
        <v>107.06309068937617</v>
      </c>
      <c r="P70" s="35" t="s">
        <v>424</v>
      </c>
      <c r="Q70" s="35">
        <v>109.41811463761219</v>
      </c>
      <c r="R70" s="35">
        <v>103.02631980384047</v>
      </c>
      <c r="S70" s="35">
        <v>106.92274480601326</v>
      </c>
      <c r="T70" s="35">
        <v>135.08363882056111</v>
      </c>
      <c r="U70" s="35">
        <v>99.784320788500978</v>
      </c>
      <c r="W70" s="112" t="s">
        <v>417</v>
      </c>
      <c r="X70" s="35">
        <v>129.30449264084925</v>
      </c>
      <c r="Y70" s="35">
        <v>138.79221825946976</v>
      </c>
      <c r="Z70" s="35">
        <v>147.1315433366899</v>
      </c>
      <c r="AA70" s="35">
        <v>103.88343400958988</v>
      </c>
      <c r="AB70" s="35">
        <v>141.00140767510558</v>
      </c>
      <c r="AC70" s="35">
        <v>122.79151050801431</v>
      </c>
      <c r="AD70" s="35">
        <v>94.288378260315241</v>
      </c>
      <c r="AE70" s="35">
        <v>89.01319857234013</v>
      </c>
      <c r="AF70" s="35">
        <v>162.98076923076925</v>
      </c>
      <c r="AH70" s="35"/>
      <c r="AI70" s="35"/>
      <c r="AJ70" s="35"/>
      <c r="AK70" s="35"/>
    </row>
    <row r="71" spans="1:37" x14ac:dyDescent="0.2">
      <c r="A71" s="112" t="s">
        <v>418</v>
      </c>
      <c r="B71" s="35">
        <v>121.57487227488502</v>
      </c>
      <c r="C71" s="35">
        <v>132.48027775331661</v>
      </c>
      <c r="D71" s="35">
        <v>141.48112234800598</v>
      </c>
      <c r="E71" s="35">
        <v>101.07319296980145</v>
      </c>
      <c r="F71" s="35">
        <v>130.41080725402583</v>
      </c>
      <c r="G71" s="35">
        <v>110.50753383712349</v>
      </c>
      <c r="H71" s="35">
        <v>100.99685804709699</v>
      </c>
      <c r="I71" s="35">
        <v>119.17134647665694</v>
      </c>
      <c r="J71" s="35">
        <v>100.26216723949571</v>
      </c>
      <c r="L71" s="112" t="s">
        <v>418</v>
      </c>
      <c r="M71" s="35">
        <v>111.37603152927043</v>
      </c>
      <c r="N71" s="35">
        <v>117.82014990274446</v>
      </c>
      <c r="O71" s="35">
        <v>107.06309068937617</v>
      </c>
      <c r="P71" s="35" t="s">
        <v>424</v>
      </c>
      <c r="Q71" s="35">
        <v>109.41811463761219</v>
      </c>
      <c r="R71" s="35">
        <v>103.02631980384047</v>
      </c>
      <c r="S71" s="35">
        <v>106.92274480601326</v>
      </c>
      <c r="T71" s="35">
        <v>135.08363882056111</v>
      </c>
      <c r="U71" s="35">
        <v>99.784320788500978</v>
      </c>
      <c r="W71" s="112" t="s">
        <v>418</v>
      </c>
      <c r="X71" s="35">
        <v>129.27204065261728</v>
      </c>
      <c r="Y71" s="35">
        <v>138.94431634829536</v>
      </c>
      <c r="Z71" s="35">
        <v>147.1315433366899</v>
      </c>
      <c r="AA71" s="35">
        <v>101.07319296980145</v>
      </c>
      <c r="AB71" s="35">
        <v>141.69218893288414</v>
      </c>
      <c r="AC71" s="35">
        <v>123.19248279597905</v>
      </c>
      <c r="AD71" s="35">
        <v>94.295050398995244</v>
      </c>
      <c r="AE71" s="35">
        <v>88.821313789871894</v>
      </c>
      <c r="AF71" s="35">
        <v>114.90384615384616</v>
      </c>
      <c r="AH71" s="35"/>
      <c r="AI71" s="35"/>
      <c r="AJ71" s="35"/>
      <c r="AK71" s="35"/>
    </row>
    <row r="72" spans="1:37" x14ac:dyDescent="0.2">
      <c r="A72" s="291" t="s">
        <v>1249</v>
      </c>
      <c r="B72" s="35">
        <v>122.18237401337453</v>
      </c>
      <c r="C72" s="35">
        <v>133.09176162237421</v>
      </c>
      <c r="D72" s="35">
        <v>141.48112234800598</v>
      </c>
      <c r="E72" s="35">
        <v>103.88343400958988</v>
      </c>
      <c r="F72" s="35">
        <v>133.18373636445725</v>
      </c>
      <c r="G72" s="35">
        <v>110.62680733719222</v>
      </c>
      <c r="H72" s="35">
        <v>101.64307953531116</v>
      </c>
      <c r="I72" s="35">
        <v>119.50338474049263</v>
      </c>
      <c r="J72" s="35">
        <v>101.78161884342701</v>
      </c>
      <c r="L72" s="291" t="s">
        <v>1249</v>
      </c>
      <c r="M72" s="35">
        <v>111.84878394230107</v>
      </c>
      <c r="N72" s="35">
        <v>118.23968966583539</v>
      </c>
      <c r="O72" s="35">
        <v>107.06309068937617</v>
      </c>
      <c r="P72" s="35" t="s">
        <v>424</v>
      </c>
      <c r="Q72" s="35">
        <v>115.58416823134748</v>
      </c>
      <c r="R72" s="35">
        <v>103.02631980384047</v>
      </c>
      <c r="S72" s="35">
        <v>106.92274480601326</v>
      </c>
      <c r="T72" s="35">
        <v>135.44252844512735</v>
      </c>
      <c r="U72" s="35">
        <v>99.784320788500978</v>
      </c>
      <c r="W72" s="291" t="s">
        <v>1249</v>
      </c>
      <c r="X72" s="35">
        <v>129.98128107501614</v>
      </c>
      <c r="Y72" s="35">
        <v>139.64043345668713</v>
      </c>
      <c r="Z72" s="35">
        <v>147.1315433366899</v>
      </c>
      <c r="AA72" s="35">
        <v>103.88343400958988</v>
      </c>
      <c r="AB72" s="35">
        <v>142.64166770850238</v>
      </c>
      <c r="AC72" s="35">
        <v>123.51433116618303</v>
      </c>
      <c r="AD72" s="35">
        <v>95.672108011535428</v>
      </c>
      <c r="AE72" s="35">
        <v>89.102137580126794</v>
      </c>
      <c r="AF72" s="35">
        <v>162.98076923076923</v>
      </c>
      <c r="AH72" s="35"/>
      <c r="AI72" s="35"/>
      <c r="AJ72" s="35"/>
      <c r="AK72" s="35"/>
    </row>
    <row r="73" spans="1:37" x14ac:dyDescent="0.2">
      <c r="A73" s="291" t="s">
        <v>1250</v>
      </c>
      <c r="B73" s="35">
        <v>122.11308784872701</v>
      </c>
      <c r="C73" s="35">
        <v>133.03917147191683</v>
      </c>
      <c r="D73" s="35">
        <v>141.50085421887644</v>
      </c>
      <c r="E73" s="35">
        <v>103.88343400958988</v>
      </c>
      <c r="F73" s="35">
        <v>132.8742608066897</v>
      </c>
      <c r="G73" s="35">
        <v>110.681458703975</v>
      </c>
      <c r="H73" s="35">
        <v>102.61345585168</v>
      </c>
      <c r="I73" s="35">
        <v>117.23011263520536</v>
      </c>
      <c r="J73" s="35">
        <v>101.78161884342701</v>
      </c>
      <c r="L73" s="291" t="s">
        <v>1250</v>
      </c>
      <c r="M73" s="35">
        <v>111.84878394230107</v>
      </c>
      <c r="N73" s="35">
        <v>118.23968966583539</v>
      </c>
      <c r="O73" s="35">
        <v>107.06309068937617</v>
      </c>
      <c r="P73" s="35" t="s">
        <v>424</v>
      </c>
      <c r="Q73" s="35">
        <v>115.58416823134748</v>
      </c>
      <c r="R73" s="35">
        <v>103.02631980384047</v>
      </c>
      <c r="S73" s="35">
        <v>106.92274480601326</v>
      </c>
      <c r="T73" s="35">
        <v>135.44252844512735</v>
      </c>
      <c r="U73" s="35">
        <v>99.784320788500978</v>
      </c>
      <c r="W73" s="291" t="s">
        <v>1250</v>
      </c>
      <c r="X73" s="35">
        <v>129.86033690170382</v>
      </c>
      <c r="Y73" s="35">
        <v>139.56465491621449</v>
      </c>
      <c r="Z73" s="35">
        <v>147.15451459610006</v>
      </c>
      <c r="AA73" s="35">
        <v>103.88343400958988</v>
      </c>
      <c r="AB73" s="35">
        <v>142.16588133243022</v>
      </c>
      <c r="AC73" s="35">
        <v>123.66673930092828</v>
      </c>
      <c r="AD73" s="35">
        <v>97.739919308212095</v>
      </c>
      <c r="AE73" s="35">
        <v>82.492979657114645</v>
      </c>
      <c r="AF73" s="35">
        <v>162.98076923076923</v>
      </c>
      <c r="AH73" s="35"/>
      <c r="AI73" s="35"/>
      <c r="AJ73" s="35"/>
      <c r="AK73" s="35"/>
    </row>
    <row r="74" spans="1:37" x14ac:dyDescent="0.2">
      <c r="A74" s="291" t="s">
        <v>1247</v>
      </c>
      <c r="B74" s="35">
        <v>122.17416512318097</v>
      </c>
      <c r="C74" s="35">
        <v>133.57202794951422</v>
      </c>
      <c r="D74" s="35">
        <v>141.48112234800598</v>
      </c>
      <c r="E74" s="35">
        <v>103.88343400958988</v>
      </c>
      <c r="F74" s="35">
        <v>133.20071430701552</v>
      </c>
      <c r="G74" s="35">
        <v>110.69846362505133</v>
      </c>
      <c r="H74" s="35">
        <v>102.26521682547308</v>
      </c>
      <c r="I74" s="35">
        <v>116.82138850881358</v>
      </c>
      <c r="J74" s="35">
        <v>101.78161884342701</v>
      </c>
      <c r="L74" s="291" t="s">
        <v>1247</v>
      </c>
      <c r="M74" s="35">
        <v>111.84878394230107</v>
      </c>
      <c r="N74" s="35">
        <v>118.23968966583539</v>
      </c>
      <c r="O74" s="35">
        <v>107.06309068937617</v>
      </c>
      <c r="P74" s="35" t="s">
        <v>424</v>
      </c>
      <c r="Q74" s="35">
        <v>115.58416823134748</v>
      </c>
      <c r="R74" s="35">
        <v>103.02631980384047</v>
      </c>
      <c r="S74" s="35">
        <v>106.92274480601326</v>
      </c>
      <c r="T74" s="35">
        <v>135.44252844512735</v>
      </c>
      <c r="U74" s="35">
        <v>99.784320788500978</v>
      </c>
      <c r="W74" s="291" t="s">
        <v>1247</v>
      </c>
      <c r="X74" s="35">
        <v>129.9668769671608</v>
      </c>
      <c r="Y74" s="35">
        <v>140.3324619257501</v>
      </c>
      <c r="Z74" s="35">
        <v>147.1315433366899</v>
      </c>
      <c r="AA74" s="35">
        <v>103.88343400958988</v>
      </c>
      <c r="AB74" s="35">
        <v>142.66776949054648</v>
      </c>
      <c r="AC74" s="35">
        <v>123.70747418605993</v>
      </c>
      <c r="AD74" s="35">
        <v>96.997843702916015</v>
      </c>
      <c r="AE74" s="35">
        <v>81.304682711937929</v>
      </c>
      <c r="AF74" s="35">
        <v>162.98076923076923</v>
      </c>
      <c r="AH74" s="35"/>
      <c r="AI74" s="35"/>
      <c r="AJ74" s="35"/>
      <c r="AK74" s="35"/>
    </row>
    <row r="75" spans="1:37" x14ac:dyDescent="0.2">
      <c r="A75" s="291" t="s">
        <v>1248</v>
      </c>
      <c r="B75" s="35">
        <v>123.93738411110897</v>
      </c>
      <c r="C75" s="35">
        <v>134.22693817463497</v>
      </c>
      <c r="D75" s="35">
        <v>141.50085421887644</v>
      </c>
      <c r="E75" s="35">
        <v>103.88343400958988</v>
      </c>
      <c r="F75" s="35">
        <v>135.47015241906419</v>
      </c>
      <c r="G75" s="35">
        <v>117.9009206392651</v>
      </c>
      <c r="H75" s="35">
        <v>102.26530664759326</v>
      </c>
      <c r="I75" s="35">
        <v>117.24331619031625</v>
      </c>
      <c r="J75" s="35">
        <v>102.54528688454296</v>
      </c>
      <c r="L75" s="291" t="s">
        <v>1248</v>
      </c>
      <c r="M75" s="35">
        <v>114.59251663247183</v>
      </c>
      <c r="N75" s="35">
        <v>118.23968966583539</v>
      </c>
      <c r="O75" s="35">
        <v>107.06309068937617</v>
      </c>
      <c r="P75" s="35" t="s">
        <v>424</v>
      </c>
      <c r="Q75" s="35">
        <v>109.41811463761219</v>
      </c>
      <c r="R75" s="35">
        <v>114.12710611064617</v>
      </c>
      <c r="S75" s="35">
        <v>106.92274480601326</v>
      </c>
      <c r="T75" s="35">
        <v>135.44252844512735</v>
      </c>
      <c r="U75" s="35">
        <v>99.784320788500978</v>
      </c>
      <c r="W75" s="291" t="s">
        <v>1248</v>
      </c>
      <c r="X75" s="35">
        <v>130.99010427122442</v>
      </c>
      <c r="Y75" s="35">
        <v>141.27613941228742</v>
      </c>
      <c r="Z75" s="35">
        <v>147.15451459610006</v>
      </c>
      <c r="AA75" s="35">
        <v>103.88343400958988</v>
      </c>
      <c r="AB75" s="35">
        <v>149.4704041778501</v>
      </c>
      <c r="AC75" s="35">
        <v>124.30059913987007</v>
      </c>
      <c r="AD75" s="35">
        <v>96.99803510824168</v>
      </c>
      <c r="AE75" s="35">
        <v>82.531366782294285</v>
      </c>
      <c r="AF75" s="35">
        <v>187.14396704111306</v>
      </c>
      <c r="AH75" s="35"/>
      <c r="AI75" s="35"/>
      <c r="AJ75" s="35"/>
      <c r="AK75" s="35"/>
    </row>
    <row r="76" spans="1:37" s="4" customFormat="1" ht="19.5" customHeight="1" x14ac:dyDescent="0.2">
      <c r="A76" s="112" t="s">
        <v>112</v>
      </c>
      <c r="B76" s="35">
        <f t="shared" ref="B76:J76" si="0">AVERAGE(B4:B6)</f>
        <v>79.971581756211947</v>
      </c>
      <c r="C76" s="35">
        <f t="shared" si="0"/>
        <v>85.877250971060292</v>
      </c>
      <c r="D76" s="35">
        <f t="shared" si="0"/>
        <v>73.400223673674603</v>
      </c>
      <c r="E76" s="35">
        <f t="shared" si="0"/>
        <v>110.68242488475683</v>
      </c>
      <c r="F76" s="35">
        <f t="shared" si="0"/>
        <v>86.3365401778549</v>
      </c>
      <c r="G76" s="35">
        <f t="shared" si="0"/>
        <v>65.449511584524544</v>
      </c>
      <c r="H76" s="35">
        <f t="shared" si="0"/>
        <v>70.8933842985805</v>
      </c>
      <c r="I76" s="35">
        <f t="shared" si="0"/>
        <v>88.095542234596664</v>
      </c>
      <c r="J76" s="35">
        <f t="shared" si="0"/>
        <v>106.9237861426529</v>
      </c>
      <c r="L76" s="112" t="s">
        <v>112</v>
      </c>
      <c r="M76" s="35">
        <f>AVERAGE(M4:M6)</f>
        <v>66.928788875993575</v>
      </c>
      <c r="N76" s="35">
        <f>AVERAGE(N4:N6)</f>
        <v>73.920719077967092</v>
      </c>
      <c r="O76" s="35">
        <f>AVERAGE(O4:O6)</f>
        <v>124.62318876979323</v>
      </c>
      <c r="P76" s="35"/>
      <c r="Q76" s="35">
        <f>AVERAGE(Q4:Q6)</f>
        <v>52.192888652640562</v>
      </c>
      <c r="R76" s="35">
        <f>AVERAGE(R4:R6)</f>
        <v>69.692031348619523</v>
      </c>
      <c r="S76" s="35">
        <f>AVERAGE(S4:S6)</f>
        <v>76.816380761288869</v>
      </c>
      <c r="T76" s="35">
        <f>AVERAGE(T4:T6)</f>
        <v>83.757211367439325</v>
      </c>
      <c r="U76" s="35">
        <f>AVERAGE(U4:U6)</f>
        <v>98.098270557163616</v>
      </c>
      <c r="V76"/>
      <c r="W76" s="112" t="s">
        <v>112</v>
      </c>
      <c r="X76" s="35">
        <f t="shared" ref="X76:AF76" si="1">AVERAGE(X4:X6)</f>
        <v>83.813652268018245</v>
      </c>
      <c r="Y76" s="35">
        <f t="shared" si="1"/>
        <v>91.290173177531315</v>
      </c>
      <c r="Z76" s="35">
        <f t="shared" si="1"/>
        <v>67.577789647894363</v>
      </c>
      <c r="AA76" s="35">
        <f t="shared" si="1"/>
        <v>109.13312428575404</v>
      </c>
      <c r="AB76" s="35">
        <f t="shared" si="1"/>
        <v>116.79009350483487</v>
      </c>
      <c r="AC76" s="35">
        <f t="shared" si="1"/>
        <v>82.049195346116491</v>
      </c>
      <c r="AD76" s="35">
        <f t="shared" si="1"/>
        <v>57.520746468606596</v>
      </c>
      <c r="AE76" s="35">
        <f t="shared" si="1"/>
        <v>90.252166211371488</v>
      </c>
      <c r="AF76" s="35">
        <f t="shared" si="1"/>
        <v>123.25544409970117</v>
      </c>
    </row>
    <row r="77" spans="1:37" x14ac:dyDescent="0.2">
      <c r="A77" s="112" t="s">
        <v>96</v>
      </c>
      <c r="B77" s="35">
        <f t="shared" ref="B77:J77" si="2">AVERAGE(B7:B10)</f>
        <v>79.390804064290307</v>
      </c>
      <c r="C77" s="35">
        <f t="shared" si="2"/>
        <v>84.580233558044654</v>
      </c>
      <c r="D77" s="35">
        <f t="shared" si="2"/>
        <v>74.025442340814607</v>
      </c>
      <c r="E77" s="35">
        <f t="shared" si="2"/>
        <v>110.43271035880535</v>
      </c>
      <c r="F77" s="35">
        <f t="shared" si="2"/>
        <v>87.317057340043604</v>
      </c>
      <c r="G77" s="35">
        <f t="shared" si="2"/>
        <v>64.67827275410481</v>
      </c>
      <c r="H77" s="35">
        <f t="shared" si="2"/>
        <v>71.000353633265348</v>
      </c>
      <c r="I77" s="35">
        <f t="shared" si="2"/>
        <v>87.54863537258808</v>
      </c>
      <c r="J77" s="35">
        <f t="shared" si="2"/>
        <v>105.68107536640993</v>
      </c>
      <c r="L77" s="112" t="s">
        <v>96</v>
      </c>
      <c r="M77" s="35">
        <f>AVERAGE(M7:M10)</f>
        <v>65.595778569034351</v>
      </c>
      <c r="N77" s="35">
        <f>AVERAGE(N7:N10)</f>
        <v>71.744905031297378</v>
      </c>
      <c r="O77" s="35">
        <f>AVERAGE(O7:O10)</f>
        <v>119.75756514484139</v>
      </c>
      <c r="P77" s="35"/>
      <c r="Q77" s="35">
        <f>AVERAGE(Q7:Q10)</f>
        <v>54.204741870938577</v>
      </c>
      <c r="R77" s="35">
        <f>AVERAGE(R7:R10)</f>
        <v>67.264538668088264</v>
      </c>
      <c r="S77" s="35">
        <f>AVERAGE(S7:S10)</f>
        <v>76.672377134535935</v>
      </c>
      <c r="T77" s="35">
        <f>AVERAGE(T7:T10)</f>
        <v>82.40683016870679</v>
      </c>
      <c r="U77" s="35">
        <f>AVERAGE(U7:U10)</f>
        <v>96.616145525374677</v>
      </c>
      <c r="W77" s="112" t="s">
        <v>96</v>
      </c>
      <c r="X77" s="35">
        <f t="shared" ref="X77:AF77" si="3">AVERAGE(X7:X10)</f>
        <v>83.773089353849684</v>
      </c>
      <c r="Y77" s="35">
        <f t="shared" si="3"/>
        <v>90.651297150434473</v>
      </c>
      <c r="Z77" s="35">
        <f t="shared" si="3"/>
        <v>68.98614477200789</v>
      </c>
      <c r="AA77" s="35">
        <f t="shared" si="3"/>
        <v>108.86942984259494</v>
      </c>
      <c r="AB77" s="35">
        <f t="shared" si="3"/>
        <v>116.42158964588657</v>
      </c>
      <c r="AC77" s="35">
        <f t="shared" si="3"/>
        <v>82.04515752847351</v>
      </c>
      <c r="AD77" s="35">
        <f t="shared" si="3"/>
        <v>57.673268950690421</v>
      </c>
      <c r="AE77" s="35">
        <f t="shared" si="3"/>
        <v>90.293543383211386</v>
      </c>
      <c r="AF77" s="35">
        <f t="shared" si="3"/>
        <v>123.63995263972168</v>
      </c>
    </row>
    <row r="78" spans="1:37" x14ac:dyDescent="0.2">
      <c r="A78" s="39" t="s">
        <v>97</v>
      </c>
      <c r="B78" s="35">
        <f t="shared" ref="B78:J78" si="4">AVERAGE(B11:B14)</f>
        <v>79.17390666640064</v>
      </c>
      <c r="C78" s="35">
        <f t="shared" si="4"/>
        <v>84.94016530204506</v>
      </c>
      <c r="D78" s="35">
        <f t="shared" si="4"/>
        <v>72.9039427503468</v>
      </c>
      <c r="E78" s="35">
        <f t="shared" si="4"/>
        <v>109.46370517901835</v>
      </c>
      <c r="F78" s="35">
        <f t="shared" si="4"/>
        <v>84.139412358186775</v>
      </c>
      <c r="G78" s="35">
        <f t="shared" si="4"/>
        <v>64.408598644777186</v>
      </c>
      <c r="H78" s="35">
        <f t="shared" si="4"/>
        <v>70.736284671563524</v>
      </c>
      <c r="I78" s="35">
        <f t="shared" si="4"/>
        <v>86.354361292280714</v>
      </c>
      <c r="J78" s="35">
        <f t="shared" si="4"/>
        <v>105.50221006765739</v>
      </c>
      <c r="L78" s="39" t="s">
        <v>97</v>
      </c>
      <c r="M78" s="35">
        <f>AVERAGE(M11:M14)</f>
        <v>65.448220905569272</v>
      </c>
      <c r="N78" s="35">
        <f>AVERAGE(N11:N14)</f>
        <v>71.033625210744617</v>
      </c>
      <c r="O78" s="35">
        <f>AVERAGE(O11:O14)</f>
        <v>126.8535034487451</v>
      </c>
      <c r="P78" s="35"/>
      <c r="Q78" s="35">
        <f>AVERAGE(Q11:Q14)</f>
        <v>49.16472416702274</v>
      </c>
      <c r="R78" s="35">
        <f>AVERAGE(R11:R14)</f>
        <v>69.344601189587138</v>
      </c>
      <c r="S78" s="35">
        <f>AVERAGE(S11:S14)</f>
        <v>76.523300392969432</v>
      </c>
      <c r="T78" s="35">
        <f>AVERAGE(T11:T14)</f>
        <v>82.40683016870679</v>
      </c>
      <c r="U78" s="35">
        <f>AVERAGE(U11:U14)</f>
        <v>96.692474356419154</v>
      </c>
      <c r="W78" s="39" t="s">
        <v>97</v>
      </c>
      <c r="X78" s="35">
        <f t="shared" ref="X78:AF78" si="5">AVERAGE(X11:X14)</f>
        <v>83.512244938979194</v>
      </c>
      <c r="Y78" s="35">
        <f t="shared" si="5"/>
        <v>91.461720904679254</v>
      </c>
      <c r="Z78" s="35">
        <f t="shared" si="5"/>
        <v>66.806493180532058</v>
      </c>
      <c r="AA78" s="35">
        <f t="shared" si="5"/>
        <v>107.49818312490527</v>
      </c>
      <c r="AB78" s="35">
        <f t="shared" si="5"/>
        <v>115.94276544178815</v>
      </c>
      <c r="AC78" s="35">
        <f t="shared" si="5"/>
        <v>81.871485114916638</v>
      </c>
      <c r="AD78" s="35">
        <f t="shared" si="5"/>
        <v>57.098777477805356</v>
      </c>
      <c r="AE78" s="35">
        <f t="shared" si="5"/>
        <v>89.603117620131869</v>
      </c>
      <c r="AF78" s="35">
        <f t="shared" si="5"/>
        <v>122.23863655271259</v>
      </c>
    </row>
    <row r="79" spans="1:37" x14ac:dyDescent="0.2">
      <c r="A79" s="39" t="s">
        <v>98</v>
      </c>
      <c r="B79" s="35">
        <f t="shared" ref="B79:J79" si="6">AVERAGE(B15:B18)</f>
        <v>79.685958711274409</v>
      </c>
      <c r="C79" s="35">
        <f t="shared" si="6"/>
        <v>85.06764893139119</v>
      </c>
      <c r="D79" s="35">
        <f t="shared" si="6"/>
        <v>72.088940510268174</v>
      </c>
      <c r="E79" s="35">
        <f t="shared" si="6"/>
        <v>108.69463308119411</v>
      </c>
      <c r="F79" s="35">
        <f t="shared" si="6"/>
        <v>87.022159384617652</v>
      </c>
      <c r="G79" s="35">
        <f t="shared" si="6"/>
        <v>66.190914509988588</v>
      </c>
      <c r="H79" s="35">
        <f t="shared" si="6"/>
        <v>71.79457895933048</v>
      </c>
      <c r="I79" s="35">
        <f t="shared" si="6"/>
        <v>86.253942231660446</v>
      </c>
      <c r="J79" s="35">
        <f t="shared" si="6"/>
        <v>106.49259732406649</v>
      </c>
      <c r="L79" s="39" t="s">
        <v>98</v>
      </c>
      <c r="M79" s="35">
        <f>AVERAGE(M15:M18)</f>
        <v>65.924398201103486</v>
      </c>
      <c r="N79" s="35">
        <f>AVERAGE(N15:N18)</f>
        <v>70.456895212701255</v>
      </c>
      <c r="O79" s="35">
        <f>AVERAGE(O15:O18)</f>
        <v>126.52026307190953</v>
      </c>
      <c r="P79" s="35"/>
      <c r="Q79" s="35">
        <f>AVERAGE(Q15:Q18)</f>
        <v>47.810143768168665</v>
      </c>
      <c r="R79" s="35">
        <f>AVERAGE(R15:R18)</f>
        <v>75.541015090847679</v>
      </c>
      <c r="S79" s="35">
        <f>AVERAGE(S15:S18)</f>
        <v>72.507965602734245</v>
      </c>
      <c r="T79" s="35">
        <f>AVERAGE(T15:T18)</f>
        <v>82.40683016870679</v>
      </c>
      <c r="U79" s="35">
        <f>AVERAGE(U15:U18)</f>
        <v>96.597857703209613</v>
      </c>
      <c r="W79" s="39" t="s">
        <v>98</v>
      </c>
      <c r="X79" s="35">
        <f t="shared" ref="X79:AF79" si="7">AVERAGE(X15:X18)</f>
        <v>85.422299307554439</v>
      </c>
      <c r="Y79" s="35">
        <f t="shared" si="7"/>
        <v>93.237509845811275</v>
      </c>
      <c r="Z79" s="35">
        <f t="shared" si="7"/>
        <v>67.367221735332919</v>
      </c>
      <c r="AA79" s="35">
        <f t="shared" si="7"/>
        <v>107.68579725054781</v>
      </c>
      <c r="AB79" s="35">
        <f t="shared" si="7"/>
        <v>122.84724271919433</v>
      </c>
      <c r="AC79" s="35">
        <f t="shared" si="7"/>
        <v>83.486584461081577</v>
      </c>
      <c r="AD79" s="35">
        <f t="shared" si="7"/>
        <v>59.232323826445338</v>
      </c>
      <c r="AE79" s="35">
        <f t="shared" si="7"/>
        <v>89.600497578061578</v>
      </c>
      <c r="AF79" s="35">
        <f t="shared" si="7"/>
        <v>131.06240985294173</v>
      </c>
    </row>
    <row r="80" spans="1:37" x14ac:dyDescent="0.2">
      <c r="A80" s="39" t="s">
        <v>99</v>
      </c>
      <c r="B80" s="35">
        <f t="shared" ref="B80:J80" si="8">AVERAGE(B19:B22)</f>
        <v>80.114175621494127</v>
      </c>
      <c r="C80" s="35">
        <f t="shared" si="8"/>
        <v>85.663202212425787</v>
      </c>
      <c r="D80" s="35">
        <f t="shared" si="8"/>
        <v>76.673070499435823</v>
      </c>
      <c r="E80" s="35">
        <f t="shared" si="8"/>
        <v>112.91956500467954</v>
      </c>
      <c r="F80" s="35">
        <f t="shared" si="8"/>
        <v>97.076746942442043</v>
      </c>
      <c r="G80" s="35">
        <f t="shared" si="8"/>
        <v>67.408179775950614</v>
      </c>
      <c r="H80" s="35">
        <f t="shared" si="8"/>
        <v>70.154077774449803</v>
      </c>
      <c r="I80" s="35">
        <f t="shared" si="8"/>
        <v>91.283376876328006</v>
      </c>
      <c r="J80" s="35">
        <f t="shared" si="8"/>
        <v>107.48036465205242</v>
      </c>
      <c r="L80" s="39" t="s">
        <v>99</v>
      </c>
      <c r="M80" s="35">
        <f>AVERAGE(M19:M22)</f>
        <v>68.114939045654211</v>
      </c>
      <c r="N80" s="35">
        <f>AVERAGE(N19:N22)</f>
        <v>77.414937696037811</v>
      </c>
      <c r="O80" s="35">
        <f>AVERAGE(O19:O22)</f>
        <v>103.59301992999825</v>
      </c>
      <c r="P80" s="35"/>
      <c r="Q80" s="35">
        <f>AVERAGE(Q19:Q22)</f>
        <v>69.883763092685314</v>
      </c>
      <c r="R80" s="35">
        <f>AVERAGE(R19:R22)</f>
        <v>64.871906822168327</v>
      </c>
      <c r="S80" s="35">
        <f>AVERAGE(S19:S22)</f>
        <v>75.443527004416538</v>
      </c>
      <c r="T80" s="35">
        <f>AVERAGE(T19:T22)</f>
        <v>82.40683016870679</v>
      </c>
      <c r="U80" s="35">
        <f>AVERAGE(U19:U22)</f>
        <v>97.672600884457822</v>
      </c>
      <c r="W80" s="39" t="s">
        <v>99</v>
      </c>
      <c r="X80" s="35">
        <f t="shared" ref="X80:AF80" si="9">AVERAGE(X19:X22)</f>
        <v>85.885305203255982</v>
      </c>
      <c r="Y80" s="35">
        <f t="shared" si="9"/>
        <v>89.817240423959447</v>
      </c>
      <c r="Z80" s="35">
        <f t="shared" si="9"/>
        <v>76.135501854794455</v>
      </c>
      <c r="AA80" s="35">
        <f t="shared" si="9"/>
        <v>113.35057892461975</v>
      </c>
      <c r="AB80" s="35">
        <f t="shared" si="9"/>
        <v>117.43872994626483</v>
      </c>
      <c r="AC80" s="35">
        <f t="shared" si="9"/>
        <v>84.100642696611018</v>
      </c>
      <c r="AD80" s="35">
        <f t="shared" si="9"/>
        <v>61.030221450634009</v>
      </c>
      <c r="AE80" s="35">
        <f t="shared" si="9"/>
        <v>92.760776108540213</v>
      </c>
      <c r="AF80" s="35">
        <f t="shared" si="9"/>
        <v>129.22843282857585</v>
      </c>
    </row>
    <row r="81" spans="1:32" x14ac:dyDescent="0.2">
      <c r="A81" s="39" t="s">
        <v>100</v>
      </c>
      <c r="B81" s="35">
        <f t="shared" ref="B81:J81" si="10">AVERAGE(B23:B26)</f>
        <v>82.964295323620632</v>
      </c>
      <c r="C81" s="35">
        <f t="shared" si="10"/>
        <v>86.011029214445202</v>
      </c>
      <c r="D81" s="35">
        <f t="shared" si="10"/>
        <v>83.572346709483952</v>
      </c>
      <c r="E81" s="35">
        <f t="shared" si="10"/>
        <v>117.93771069394995</v>
      </c>
      <c r="F81" s="35">
        <f t="shared" si="10"/>
        <v>104.87266036707689</v>
      </c>
      <c r="G81" s="35">
        <f t="shared" si="10"/>
        <v>69.704817510984526</v>
      </c>
      <c r="H81" s="35">
        <f t="shared" si="10"/>
        <v>74.209772483357057</v>
      </c>
      <c r="I81" s="35">
        <f t="shared" si="10"/>
        <v>101.76625243284094</v>
      </c>
      <c r="J81" s="35">
        <f t="shared" si="10"/>
        <v>106.65944172188924</v>
      </c>
      <c r="L81" s="39" t="s">
        <v>100</v>
      </c>
      <c r="M81" s="35">
        <f>AVERAGE(M23:M26)</f>
        <v>73.318415937974592</v>
      </c>
      <c r="N81" s="35">
        <f>AVERAGE(N23:N26)</f>
        <v>82.929817525996327</v>
      </c>
      <c r="O81" s="35">
        <f>AVERAGE(O23:O26)</f>
        <v>91.287092917527673</v>
      </c>
      <c r="P81" s="35"/>
      <c r="Q81" s="35">
        <f>AVERAGE(Q23:Q26)</f>
        <v>98.158393346347566</v>
      </c>
      <c r="R81" s="35">
        <f>AVERAGE(R23:R26)</f>
        <v>58.410725260586183</v>
      </c>
      <c r="S81" s="35">
        <f>AVERAGE(S23:S26)</f>
        <v>85.364887834629599</v>
      </c>
      <c r="T81" s="35">
        <f>AVERAGE(T23:T26)</f>
        <v>83.551348400452596</v>
      </c>
      <c r="U81" s="35">
        <f>AVERAGE(U23:U26)</f>
        <v>99.568778080588672</v>
      </c>
      <c r="W81" s="39" t="s">
        <v>100</v>
      </c>
      <c r="X81" s="35">
        <f t="shared" ref="X81:AF81" si="11">AVERAGE(X23:X26)</f>
        <v>86.840215226863052</v>
      </c>
      <c r="Y81" s="35">
        <f t="shared" si="11"/>
        <v>86.80905655478665</v>
      </c>
      <c r="Z81" s="35">
        <f t="shared" si="11"/>
        <v>82.819413083928055</v>
      </c>
      <c r="AA81" s="35">
        <f t="shared" si="11"/>
        <v>117.93771069394995</v>
      </c>
      <c r="AB81" s="35">
        <f t="shared" si="11"/>
        <v>106.36438963555294</v>
      </c>
      <c r="AC81" s="35">
        <f t="shared" si="11"/>
        <v>84.815912401336888</v>
      </c>
      <c r="AD81" s="35">
        <f t="shared" si="11"/>
        <v>65.211839617681321</v>
      </c>
      <c r="AE81" s="35">
        <f t="shared" si="11"/>
        <v>107.9659010160706</v>
      </c>
      <c r="AF81" s="35">
        <f t="shared" si="11"/>
        <v>115.72944940590769</v>
      </c>
    </row>
    <row r="82" spans="1:32" x14ac:dyDescent="0.2">
      <c r="A82" s="39" t="s">
        <v>101</v>
      </c>
      <c r="B82" s="35">
        <f t="shared" ref="B82:J82" si="12">AVERAGE(B27:B30)</f>
        <v>86.481258808227466</v>
      </c>
      <c r="C82" s="35">
        <f t="shared" si="12"/>
        <v>84.036338560860855</v>
      </c>
      <c r="D82" s="35">
        <f t="shared" si="12"/>
        <v>88.067404854125868</v>
      </c>
      <c r="E82" s="35">
        <f t="shared" si="12"/>
        <v>111.74103921682982</v>
      </c>
      <c r="F82" s="35">
        <f t="shared" si="12"/>
        <v>105.18648162251273</v>
      </c>
      <c r="G82" s="35">
        <f t="shared" si="12"/>
        <v>75.126541431647368</v>
      </c>
      <c r="H82" s="35">
        <f t="shared" si="12"/>
        <v>84.207379573814507</v>
      </c>
      <c r="I82" s="35">
        <f t="shared" si="12"/>
        <v>114.04744526611941</v>
      </c>
      <c r="J82" s="35">
        <f t="shared" si="12"/>
        <v>104.12791970310218</v>
      </c>
      <c r="L82" s="39" t="s">
        <v>101</v>
      </c>
      <c r="M82" s="35">
        <f>AVERAGE(M27:M30)</f>
        <v>81.196187128425322</v>
      </c>
      <c r="N82" s="35">
        <f>AVERAGE(N27:N30)</f>
        <v>85.954199663339153</v>
      </c>
      <c r="O82" s="35">
        <f>AVERAGE(O27:O30)</f>
        <v>93.465319688145755</v>
      </c>
      <c r="P82" s="35"/>
      <c r="Q82" s="35">
        <f>AVERAGE(Q27:Q30)</f>
        <v>109.20803326826227</v>
      </c>
      <c r="R82" s="35">
        <f>AVERAGE(R27:R30)</f>
        <v>67.241135488559621</v>
      </c>
      <c r="S82" s="35">
        <f>AVERAGE(S27:S30)</f>
        <v>97.513218002778871</v>
      </c>
      <c r="T82" s="35">
        <f>AVERAGE(T27:T30)</f>
        <v>90.623799583611074</v>
      </c>
      <c r="U82" s="35">
        <f>AVERAGE(U27:U30)</f>
        <v>100</v>
      </c>
      <c r="W82" s="39" t="s">
        <v>101</v>
      </c>
      <c r="X82" s="35">
        <f t="shared" ref="X82:AF82" si="13">AVERAGE(X27:X30)</f>
        <v>88.967621505480608</v>
      </c>
      <c r="Y82" s="35">
        <f t="shared" si="13"/>
        <v>83.53961657304913</v>
      </c>
      <c r="Z82" s="35">
        <f t="shared" si="13"/>
        <v>87.540586281379703</v>
      </c>
      <c r="AA82" s="35">
        <f t="shared" si="13"/>
        <v>111.74103921682982</v>
      </c>
      <c r="AB82" s="35">
        <f t="shared" si="13"/>
        <v>104.29300117615404</v>
      </c>
      <c r="AC82" s="35">
        <f t="shared" si="13"/>
        <v>85.410596218223802</v>
      </c>
      <c r="AD82" s="35">
        <f t="shared" si="13"/>
        <v>73.428428259370378</v>
      </c>
      <c r="AE82" s="35">
        <f t="shared" si="13"/>
        <v>127.48164239743049</v>
      </c>
      <c r="AF82" s="35">
        <f t="shared" si="13"/>
        <v>109.40813962611078</v>
      </c>
    </row>
    <row r="83" spans="1:32" x14ac:dyDescent="0.2">
      <c r="A83" s="39" t="s">
        <v>102</v>
      </c>
      <c r="B83" s="35">
        <f t="shared" ref="B83:J83" si="14">AVERAGE(B31:B34)</f>
        <v>89.093116534940577</v>
      </c>
      <c r="C83" s="35">
        <f t="shared" si="14"/>
        <v>87.510912222012848</v>
      </c>
      <c r="D83" s="35">
        <f t="shared" si="14"/>
        <v>94.191592506093258</v>
      </c>
      <c r="E83" s="35">
        <f t="shared" si="14"/>
        <v>100.00449213253296</v>
      </c>
      <c r="F83" s="35">
        <f t="shared" si="14"/>
        <v>95.990758799467187</v>
      </c>
      <c r="G83" s="35">
        <f t="shared" si="14"/>
        <v>80.740816311760938</v>
      </c>
      <c r="H83" s="35">
        <f t="shared" si="14"/>
        <v>83.334696939074661</v>
      </c>
      <c r="I83" s="35">
        <f t="shared" si="14"/>
        <v>110.55360863492091</v>
      </c>
      <c r="J83" s="35">
        <f t="shared" si="14"/>
        <v>102.06395985155109</v>
      </c>
      <c r="L83" s="39" t="s">
        <v>102</v>
      </c>
      <c r="M83" s="35">
        <f>AVERAGE(M31:M34)</f>
        <v>85.362926732522439</v>
      </c>
      <c r="N83" s="35">
        <f>AVERAGE(N31:N34)</f>
        <v>87.288881682930054</v>
      </c>
      <c r="O83" s="35">
        <f>AVERAGE(O31:O34)</f>
        <v>91.287092917527673</v>
      </c>
      <c r="P83" s="35"/>
      <c r="Q83" s="35">
        <f>AVERAGE(Q31:Q34)</f>
        <v>103.6832133073049</v>
      </c>
      <c r="R83" s="35">
        <f>AVERAGE(R31:R34)</f>
        <v>73.716769655740137</v>
      </c>
      <c r="S83" s="35">
        <f>AVERAGE(S31:S34)</f>
        <v>100.42764331963684</v>
      </c>
      <c r="T83" s="35">
        <f>AVERAGE(T31:T34)</f>
        <v>97.494199592200673</v>
      </c>
      <c r="U83" s="35">
        <f>AVERAGE(U31:U34)</f>
        <v>100</v>
      </c>
      <c r="W83" s="39" t="s">
        <v>102</v>
      </c>
      <c r="X83" s="35">
        <f t="shared" ref="X83:AF83" si="15">AVERAGE(X31:X34)</f>
        <v>90.794629221694265</v>
      </c>
      <c r="Y83" s="35">
        <f t="shared" si="15"/>
        <v>87.568417664187777</v>
      </c>
      <c r="Z83" s="35">
        <f t="shared" si="15"/>
        <v>94.475062026239527</v>
      </c>
      <c r="AA83" s="35">
        <f t="shared" si="15"/>
        <v>100.00449213253296</v>
      </c>
      <c r="AB83" s="35">
        <f t="shared" si="15"/>
        <v>94.281702620984177</v>
      </c>
      <c r="AC83" s="35">
        <f t="shared" si="15"/>
        <v>89.76237825092457</v>
      </c>
      <c r="AD83" s="35">
        <f t="shared" si="15"/>
        <v>69.44591315618564</v>
      </c>
      <c r="AE83" s="35">
        <f t="shared" si="15"/>
        <v>119.25937000543259</v>
      </c>
      <c r="AF83" s="35">
        <f t="shared" si="15"/>
        <v>104.70406981305538</v>
      </c>
    </row>
    <row r="84" spans="1:32" x14ac:dyDescent="0.2">
      <c r="A84" s="39" t="s">
        <v>103</v>
      </c>
      <c r="B84" s="35">
        <f t="shared" ref="B84:J84" si="16">AVERAGE(B35:B38)</f>
        <v>97.938942538935635</v>
      </c>
      <c r="C84" s="35">
        <f t="shared" si="16"/>
        <v>98.604281171164772</v>
      </c>
      <c r="D84" s="35">
        <f t="shared" si="16"/>
        <v>98.275645220718943</v>
      </c>
      <c r="E84" s="35">
        <f t="shared" si="16"/>
        <v>100.21379564216815</v>
      </c>
      <c r="F84" s="35">
        <f t="shared" si="16"/>
        <v>99.067476997084697</v>
      </c>
      <c r="G84" s="35">
        <f t="shared" si="16"/>
        <v>96.66387792111145</v>
      </c>
      <c r="H84" s="35">
        <f t="shared" si="16"/>
        <v>96.522858244242045</v>
      </c>
      <c r="I84" s="35">
        <f t="shared" si="16"/>
        <v>102.23644723095126</v>
      </c>
      <c r="J84" s="35">
        <f t="shared" si="16"/>
        <v>100.04178491910811</v>
      </c>
      <c r="L84" s="39" t="s">
        <v>103</v>
      </c>
      <c r="M84" s="35">
        <f>AVERAGE(M35:M38)</f>
        <v>96.462753393305078</v>
      </c>
      <c r="N84" s="35">
        <f>AVERAGE(N35:N38)</f>
        <v>97.827685160902803</v>
      </c>
      <c r="O84" s="35">
        <f>AVERAGE(O35:O38)</f>
        <v>95.643546458763836</v>
      </c>
      <c r="P84" s="35"/>
      <c r="Q84" s="35">
        <f>AVERAGE(Q35:Q38)</f>
        <v>99.150803437521219</v>
      </c>
      <c r="R84" s="35">
        <f>AVERAGE(R35:R38)</f>
        <v>93.450579275810625</v>
      </c>
      <c r="S84" s="35">
        <f>AVERAGE(S35:S38)</f>
        <v>103.7812373078271</v>
      </c>
      <c r="T84" s="35">
        <f>AVERAGE(T35:T38)</f>
        <v>100.6079189201071</v>
      </c>
      <c r="U84" s="35">
        <f>AVERAGE(U35:U38)</f>
        <v>100</v>
      </c>
      <c r="W84" s="39" t="s">
        <v>103</v>
      </c>
      <c r="X84" s="35">
        <f t="shared" ref="X84:AF84" si="17">AVERAGE(X35:X38)</f>
        <v>98.522819376715788</v>
      </c>
      <c r="Y84" s="35">
        <f t="shared" si="17"/>
        <v>98.977700360438021</v>
      </c>
      <c r="Z84" s="35">
        <f t="shared" si="17"/>
        <v>98.507167486481904</v>
      </c>
      <c r="AA84" s="35">
        <f t="shared" si="17"/>
        <v>100.21379564216815</v>
      </c>
      <c r="AB84" s="35">
        <f t="shared" si="17"/>
        <v>99.418006739172171</v>
      </c>
      <c r="AC84" s="35">
        <f t="shared" si="17"/>
        <v>100.45336271706695</v>
      </c>
      <c r="AD84" s="35">
        <f t="shared" si="17"/>
        <v>90.653122365214017</v>
      </c>
      <c r="AE84" s="35">
        <f t="shared" si="17"/>
        <v>102.41011838347998</v>
      </c>
      <c r="AF84" s="35">
        <f t="shared" si="17"/>
        <v>101.32211538461539</v>
      </c>
    </row>
    <row r="85" spans="1:32" x14ac:dyDescent="0.2">
      <c r="A85" s="39" t="s">
        <v>177</v>
      </c>
      <c r="B85" s="35">
        <f t="shared" ref="B85:J85" si="18">AVERAGE(B39:B42)</f>
        <v>102.52353684662685</v>
      </c>
      <c r="C85" s="35">
        <f t="shared" si="18"/>
        <v>113.16635748418261</v>
      </c>
      <c r="D85" s="35">
        <f t="shared" si="18"/>
        <v>98.151219784927918</v>
      </c>
      <c r="E85" s="35">
        <f t="shared" si="18"/>
        <v>102.77023603179806</v>
      </c>
      <c r="F85" s="35">
        <f t="shared" si="18"/>
        <v>103.20206512760446</v>
      </c>
      <c r="G85" s="35">
        <f t="shared" si="18"/>
        <v>100.64250704331613</v>
      </c>
      <c r="H85" s="35">
        <f t="shared" si="18"/>
        <v>94.452245929784169</v>
      </c>
      <c r="I85" s="35">
        <f t="shared" si="18"/>
        <v>100.4938402814209</v>
      </c>
      <c r="J85" s="35">
        <f t="shared" si="18"/>
        <v>100.15124727240867</v>
      </c>
      <c r="L85" s="39" t="s">
        <v>177</v>
      </c>
      <c r="M85" s="35">
        <f>AVERAGE(M39:M42)</f>
        <v>101.2970525075352</v>
      </c>
      <c r="N85" s="35">
        <f>AVERAGE(N39:N42)</f>
        <v>105.99845962697668</v>
      </c>
      <c r="O85" s="35">
        <f>AVERAGE(O39:O42)</f>
        <v>94.445874471960167</v>
      </c>
      <c r="P85" s="35"/>
      <c r="Q85" s="35">
        <f>AVERAGE(Q39:Q42)</f>
        <v>95.9978114704234</v>
      </c>
      <c r="R85" s="35">
        <f>AVERAGE(R39:R42)</f>
        <v>97.562737185291425</v>
      </c>
      <c r="S85" s="35">
        <f>AVERAGE(S39:S42)</f>
        <v>104.44044630949615</v>
      </c>
      <c r="T85" s="35">
        <f>AVERAGE(T39:T42)</f>
        <v>103.78145158215716</v>
      </c>
      <c r="U85" s="35">
        <f>AVERAGE(U39:U42)</f>
        <v>99.784320788500921</v>
      </c>
      <c r="W85" s="39" t="s">
        <v>177</v>
      </c>
      <c r="X85" s="35">
        <f t="shared" ref="X85:AF85" si="19">AVERAGE(X39:X42)</f>
        <v>103.45061826303498</v>
      </c>
      <c r="Y85" s="35">
        <f t="shared" si="19"/>
        <v>116.32687346781618</v>
      </c>
      <c r="Z85" s="35">
        <f t="shared" si="19"/>
        <v>98.759527695571151</v>
      </c>
      <c r="AA85" s="35">
        <f t="shared" si="19"/>
        <v>102.77023603179806</v>
      </c>
      <c r="AB85" s="35">
        <f t="shared" si="19"/>
        <v>107.07359969932605</v>
      </c>
      <c r="AC85" s="35">
        <f t="shared" si="19"/>
        <v>105.87577383576867</v>
      </c>
      <c r="AD85" s="35">
        <f t="shared" si="19"/>
        <v>83.156215408308455</v>
      </c>
      <c r="AE85" s="35">
        <f t="shared" si="19"/>
        <v>94.22327232789695</v>
      </c>
      <c r="AF85" s="35">
        <f t="shared" si="19"/>
        <v>111.39423076923075</v>
      </c>
    </row>
    <row r="86" spans="1:32" x14ac:dyDescent="0.2">
      <c r="A86" s="39" t="s">
        <v>182</v>
      </c>
      <c r="B86" s="35">
        <f t="shared" ref="B86:J86" si="20">AVERAGE(B43:B46)</f>
        <v>103.6449919568168</v>
      </c>
      <c r="C86" s="35">
        <f t="shared" si="20"/>
        <v>116.10884357172091</v>
      </c>
      <c r="D86" s="35">
        <f t="shared" si="20"/>
        <v>97.711949906829091</v>
      </c>
      <c r="E86" s="35">
        <f t="shared" si="20"/>
        <v>103.22288557070685</v>
      </c>
      <c r="F86" s="35">
        <f t="shared" si="20"/>
        <v>103.33956211619312</v>
      </c>
      <c r="G86" s="35">
        <f t="shared" si="20"/>
        <v>101.81900862206273</v>
      </c>
      <c r="H86" s="35">
        <f t="shared" si="20"/>
        <v>95.040899898466364</v>
      </c>
      <c r="I86" s="35">
        <f t="shared" si="20"/>
        <v>101.46235033378626</v>
      </c>
      <c r="J86" s="35">
        <f t="shared" si="20"/>
        <v>100.80613091370304</v>
      </c>
      <c r="L86" s="39" t="s">
        <v>182</v>
      </c>
      <c r="M86" s="35">
        <f>AVERAGE(M43:M46)</f>
        <v>101.14370440495819</v>
      </c>
      <c r="N86" s="35">
        <f>AVERAGE(N43:N46)</f>
        <v>106.47505823774156</v>
      </c>
      <c r="O86" s="35">
        <f>AVERAGE(O43:O46)</f>
        <v>94.445874471960167</v>
      </c>
      <c r="P86" s="35"/>
      <c r="Q86" s="35">
        <f>AVERAGE(Q43:Q46)</f>
        <v>89.87997389955882</v>
      </c>
      <c r="R86" s="35">
        <f>AVERAGE(R43:R46)</f>
        <v>99.720030837359829</v>
      </c>
      <c r="S86" s="35">
        <f>AVERAGE(S43:S46)</f>
        <v>100.09239703842772</v>
      </c>
      <c r="T86" s="35">
        <f>AVERAGE(T43:T46)</f>
        <v>106.62820546041053</v>
      </c>
      <c r="U86" s="35">
        <f>AVERAGE(U43:U46)</f>
        <v>99.784320788500921</v>
      </c>
      <c r="W86" s="39" t="s">
        <v>182</v>
      </c>
      <c r="X86" s="35">
        <f t="shared" ref="X86:AF86" si="21">AVERAGE(X43:X46)</f>
        <v>105.53487422139321</v>
      </c>
      <c r="Y86" s="35">
        <f t="shared" si="21"/>
        <v>120.35663464484942</v>
      </c>
      <c r="Z86" s="35">
        <f t="shared" si="21"/>
        <v>98.248142719098226</v>
      </c>
      <c r="AA86" s="35">
        <f t="shared" si="21"/>
        <v>103.22288557070685</v>
      </c>
      <c r="AB86" s="35">
        <f t="shared" si="21"/>
        <v>110.57268626499307</v>
      </c>
      <c r="AC86" s="35">
        <f t="shared" si="21"/>
        <v>105.39516504517675</v>
      </c>
      <c r="AD86" s="35">
        <f t="shared" si="21"/>
        <v>89.327972273580627</v>
      </c>
      <c r="AE86" s="35">
        <f t="shared" si="21"/>
        <v>91.609346846937584</v>
      </c>
      <c r="AF86" s="35">
        <f t="shared" si="21"/>
        <v>132.11538461538461</v>
      </c>
    </row>
    <row r="87" spans="1:32" x14ac:dyDescent="0.2">
      <c r="A87" s="39" t="s">
        <v>211</v>
      </c>
      <c r="B87" s="35">
        <f t="shared" ref="B87:J87" si="22">AVERAGE(B47:B50)</f>
        <v>106.37409965506214</v>
      </c>
      <c r="C87" s="35">
        <f t="shared" si="22"/>
        <v>118.39103422123338</v>
      </c>
      <c r="D87" s="35">
        <f t="shared" si="22"/>
        <v>101.94114061020386</v>
      </c>
      <c r="E87" s="35">
        <f t="shared" si="22"/>
        <v>101.89156385965956</v>
      </c>
      <c r="F87" s="35">
        <f t="shared" si="22"/>
        <v>103.77913639059349</v>
      </c>
      <c r="G87" s="35">
        <f t="shared" si="22"/>
        <v>106.7315511413444</v>
      </c>
      <c r="H87" s="35">
        <f t="shared" si="22"/>
        <v>98.366956784603317</v>
      </c>
      <c r="I87" s="35">
        <f t="shared" si="22"/>
        <v>100.32136824709832</v>
      </c>
      <c r="J87" s="35">
        <f t="shared" si="22"/>
        <v>101.21348749664401</v>
      </c>
      <c r="L87" s="39" t="s">
        <v>211</v>
      </c>
      <c r="M87" s="35">
        <f>AVERAGE(M47:M50)</f>
        <v>103.36195754875912</v>
      </c>
      <c r="N87" s="35">
        <f>AVERAGE(N47:N50)</f>
        <v>108.3577267801617</v>
      </c>
      <c r="O87" s="35">
        <f>AVERAGE(O47:O50)</f>
        <v>107.47608932516275</v>
      </c>
      <c r="P87" s="35"/>
      <c r="Q87" s="35">
        <f>AVERAGE(Q47:Q50)</f>
        <v>89.87997389955882</v>
      </c>
      <c r="R87" s="35">
        <f>AVERAGE(R47:R50)</f>
        <v>106.17579154969241</v>
      </c>
      <c r="S87" s="35">
        <f>AVERAGE(S47:S50)</f>
        <v>97.176185272317696</v>
      </c>
      <c r="T87" s="35">
        <f>AVERAGE(T47:T50)</f>
        <v>106.09108047488094</v>
      </c>
      <c r="U87" s="35">
        <f>AVERAGE(U47:U50)</f>
        <v>99.946080197125227</v>
      </c>
      <c r="W87" s="39" t="s">
        <v>211</v>
      </c>
      <c r="X87" s="35">
        <f t="shared" ref="X87:AF87" si="23">AVERAGE(X47:X50)</f>
        <v>108.6491482925412</v>
      </c>
      <c r="Y87" s="35">
        <f t="shared" si="23"/>
        <v>122.81498517141857</v>
      </c>
      <c r="Z87" s="35">
        <f t="shared" si="23"/>
        <v>101.03246603228243</v>
      </c>
      <c r="AA87" s="35">
        <f t="shared" si="23"/>
        <v>101.89156385965956</v>
      </c>
      <c r="AB87" s="35">
        <f t="shared" si="23"/>
        <v>111.24848584199421</v>
      </c>
      <c r="AC87" s="35">
        <f t="shared" si="23"/>
        <v>107.68828130559459</v>
      </c>
      <c r="AD87" s="35">
        <f t="shared" si="23"/>
        <v>99.713644960203439</v>
      </c>
      <c r="AE87" s="35">
        <f t="shared" si="23"/>
        <v>89.316608472581592</v>
      </c>
      <c r="AF87" s="35">
        <f t="shared" si="23"/>
        <v>140.04807692307691</v>
      </c>
    </row>
    <row r="88" spans="1:32" x14ac:dyDescent="0.2">
      <c r="A88" s="39" t="s">
        <v>226</v>
      </c>
      <c r="B88" s="35">
        <f t="shared" ref="B88:J88" si="24">AVERAGE(B51:B54)</f>
        <v>112.15973707880165</v>
      </c>
      <c r="C88" s="35">
        <f t="shared" si="24"/>
        <v>126.65769563515281</v>
      </c>
      <c r="D88" s="35">
        <f t="shared" si="24"/>
        <v>109.20751128238469</v>
      </c>
      <c r="E88" s="35">
        <f t="shared" si="24"/>
        <v>102.80743885084452</v>
      </c>
      <c r="F88" s="35">
        <f t="shared" si="24"/>
        <v>107.08026573992213</v>
      </c>
      <c r="G88" s="35">
        <f t="shared" si="24"/>
        <v>113.67086114198972</v>
      </c>
      <c r="H88" s="35">
        <f t="shared" si="24"/>
        <v>103.62827171705354</v>
      </c>
      <c r="I88" s="35">
        <f t="shared" si="24"/>
        <v>99.830793724929634</v>
      </c>
      <c r="J88" s="35">
        <f t="shared" si="24"/>
        <v>101.69570798998734</v>
      </c>
      <c r="L88" s="39" t="s">
        <v>226</v>
      </c>
      <c r="M88" s="35">
        <f>AVERAGE(M51:M54)</f>
        <v>107.56217314723622</v>
      </c>
      <c r="N88" s="35">
        <f>AVERAGE(N51:N54)</f>
        <v>111.65599718630527</v>
      </c>
      <c r="O88" s="35">
        <f>AVERAGE(O51:O54)</f>
        <v>121.99501131184573</v>
      </c>
      <c r="P88" s="35"/>
      <c r="Q88" s="35">
        <f>AVERAGE(Q51:Q54)</f>
        <v>90.888830344776153</v>
      </c>
      <c r="R88" s="35">
        <f>AVERAGE(R51:R54)</f>
        <v>114.80708924503533</v>
      </c>
      <c r="S88" s="35">
        <f>AVERAGE(S51:S54)</f>
        <v>97.682593002098784</v>
      </c>
      <c r="T88" s="35">
        <f>AVERAGE(T51:T54)</f>
        <v>107.52611209859334</v>
      </c>
      <c r="U88" s="35">
        <f>AVERAGE(U51:U54)</f>
        <v>100</v>
      </c>
      <c r="W88" s="39" t="s">
        <v>226</v>
      </c>
      <c r="X88" s="35">
        <f t="shared" ref="X88:AF88" si="25">AVERAGE(X51:X54)</f>
        <v>115.63032726810781</v>
      </c>
      <c r="Y88" s="35">
        <f t="shared" si="25"/>
        <v>133.27234175229421</v>
      </c>
      <c r="Z88" s="35">
        <f t="shared" si="25"/>
        <v>107.10818267243073</v>
      </c>
      <c r="AA88" s="35">
        <f t="shared" si="25"/>
        <v>102.80743885084452</v>
      </c>
      <c r="AB88" s="35">
        <f t="shared" si="25"/>
        <v>115.78147267696835</v>
      </c>
      <c r="AC88" s="35">
        <f t="shared" si="25"/>
        <v>111.7511266746225</v>
      </c>
      <c r="AD88" s="35">
        <f t="shared" si="25"/>
        <v>110.35246283074383</v>
      </c>
      <c r="AE88" s="35">
        <f t="shared" si="25"/>
        <v>85.153262723848997</v>
      </c>
      <c r="AF88" s="35">
        <f t="shared" si="25"/>
        <v>153.65384615384619</v>
      </c>
    </row>
    <row r="89" spans="1:32" x14ac:dyDescent="0.2">
      <c r="A89" s="39" t="s">
        <v>419</v>
      </c>
      <c r="B89" s="35">
        <f t="shared" ref="B89:J89" si="26">AVERAGE(B55:B58)</f>
        <v>115.35113525747714</v>
      </c>
      <c r="C89" s="35">
        <f t="shared" si="26"/>
        <v>130.1999560699085</v>
      </c>
      <c r="D89" s="35">
        <f t="shared" si="26"/>
        <v>110.35060380014504</v>
      </c>
      <c r="E89" s="35">
        <f t="shared" si="26"/>
        <v>103.84337675834075</v>
      </c>
      <c r="F89" s="35">
        <f t="shared" si="26"/>
        <v>113.02659508635847</v>
      </c>
      <c r="G89" s="35">
        <f t="shared" si="26"/>
        <v>118.89163707758576</v>
      </c>
      <c r="H89" s="35">
        <f t="shared" si="26"/>
        <v>107.54989989532356</v>
      </c>
      <c r="I89" s="35">
        <f t="shared" si="26"/>
        <v>99.873470102362006</v>
      </c>
      <c r="J89" s="35">
        <f t="shared" si="26"/>
        <v>101.99048160115002</v>
      </c>
      <c r="L89" s="39" t="s">
        <v>419</v>
      </c>
      <c r="M89" s="35">
        <f>AVERAGE(M55:M58)</f>
        <v>110.54908984807558</v>
      </c>
      <c r="N89" s="35">
        <f>AVERAGE(N55:N58)</f>
        <v>113.99894329259659</v>
      </c>
      <c r="O89" s="35">
        <f>AVERAGE(O55:O58)</f>
        <v>107.94998035356542</v>
      </c>
      <c r="P89" s="35"/>
      <c r="Q89" s="35">
        <f>AVERAGE(Q55:Q58)</f>
        <v>93.800181599764983</v>
      </c>
      <c r="R89" s="35">
        <f>AVERAGE(R55:R58)</f>
        <v>120.49140964777398</v>
      </c>
      <c r="S89" s="35">
        <f>AVERAGE(S55:S58)</f>
        <v>104.046340461383</v>
      </c>
      <c r="T89" s="35">
        <f>AVERAGE(T55:T58)</f>
        <v>109.70451725619316</v>
      </c>
      <c r="U89" s="35">
        <f>AVERAGE(U55:U58)</f>
        <v>100.00000000000001</v>
      </c>
      <c r="W89" s="39" t="s">
        <v>419</v>
      </c>
      <c r="X89" s="35">
        <f t="shared" ref="X89:AF89" si="27">AVERAGE(X55:X58)</f>
        <v>118.97585846106315</v>
      </c>
      <c r="Y89" s="35">
        <f t="shared" si="27"/>
        <v>137.3434116343974</v>
      </c>
      <c r="Z89" s="35">
        <f t="shared" si="27"/>
        <v>110.74471503936461</v>
      </c>
      <c r="AA89" s="35">
        <f t="shared" si="27"/>
        <v>103.84337675834075</v>
      </c>
      <c r="AB89" s="35">
        <f t="shared" si="27"/>
        <v>123.3587860454268</v>
      </c>
      <c r="AC89" s="35">
        <f t="shared" si="27"/>
        <v>116.18446868500233</v>
      </c>
      <c r="AD89" s="35">
        <f t="shared" si="27"/>
        <v>111.51220669685556</v>
      </c>
      <c r="AE89" s="35">
        <f t="shared" si="27"/>
        <v>81.122394140738919</v>
      </c>
      <c r="AF89" s="35">
        <f t="shared" si="27"/>
        <v>162.98076923076923</v>
      </c>
    </row>
    <row r="90" spans="1:32" x14ac:dyDescent="0.2">
      <c r="A90" s="39" t="s">
        <v>420</v>
      </c>
      <c r="B90" s="35">
        <f t="shared" ref="B90:J90" si="28">AVERAGE(B59:B62)</f>
        <v>119.92114822644319</v>
      </c>
      <c r="C90" s="35">
        <f t="shared" si="28"/>
        <v>131.56636195145151</v>
      </c>
      <c r="D90" s="35">
        <f t="shared" si="28"/>
        <v>120.91930414153668</v>
      </c>
      <c r="E90" s="35">
        <f t="shared" si="28"/>
        <v>102.35369141969133</v>
      </c>
      <c r="F90" s="35">
        <f t="shared" si="28"/>
        <v>116.82345801861653</v>
      </c>
      <c r="G90" s="35">
        <f t="shared" si="28"/>
        <v>121.47546438455245</v>
      </c>
      <c r="H90" s="35">
        <f t="shared" si="28"/>
        <v>109.99201724116085</v>
      </c>
      <c r="I90" s="35">
        <f t="shared" si="28"/>
        <v>113.23010635090056</v>
      </c>
      <c r="J90" s="35">
        <f t="shared" si="28"/>
        <v>101.78161884342698</v>
      </c>
      <c r="L90" s="39" t="s">
        <v>420</v>
      </c>
      <c r="M90" s="328">
        <f>AVERAGE(M59:M62)</f>
        <v>114.32606565713736</v>
      </c>
      <c r="N90" s="328">
        <f>AVERAGE(N59:N62)</f>
        <v>114.63628578430061</v>
      </c>
      <c r="O90" s="328">
        <f>AVERAGE(O59:O62)</f>
        <v>101.16095160268875</v>
      </c>
      <c r="P90" s="328"/>
      <c r="Q90" s="328">
        <f>AVERAGE(Q59:Q62)</f>
        <v>95.70267640953648</v>
      </c>
      <c r="R90" s="328">
        <f>AVERAGE(R59:R62)</f>
        <v>122.66707736922137</v>
      </c>
      <c r="S90" s="328">
        <f>AVERAGE(S59:S62)</f>
        <v>106.92274480601323</v>
      </c>
      <c r="T90" s="328">
        <f>AVERAGE(T59:T62)</f>
        <v>129.19812678334139</v>
      </c>
      <c r="U90" s="328">
        <f>AVERAGE(U59:U62)</f>
        <v>99.784320788500949</v>
      </c>
      <c r="W90" s="39" t="s">
        <v>420</v>
      </c>
      <c r="X90" s="35">
        <f t="shared" ref="X90:AF90" si="29">AVERAGE(X59:X61)</f>
        <v>123.6860626196999</v>
      </c>
      <c r="Y90" s="35">
        <f t="shared" si="29"/>
        <v>138.77085597188866</v>
      </c>
      <c r="Z90" s="35">
        <f t="shared" si="29"/>
        <v>122.88779441137019</v>
      </c>
      <c r="AA90" s="35">
        <f t="shared" si="29"/>
        <v>102.53896508200846</v>
      </c>
      <c r="AB90" s="35">
        <f t="shared" si="29"/>
        <v>128.003683617158</v>
      </c>
      <c r="AC90" s="35">
        <f t="shared" si="29"/>
        <v>118.94758706508202</v>
      </c>
      <c r="AD90" s="35">
        <f t="shared" si="29"/>
        <v>113.09822869791164</v>
      </c>
      <c r="AE90" s="35">
        <f t="shared" si="29"/>
        <v>84.215058876687806</v>
      </c>
      <c r="AF90" s="35">
        <f t="shared" si="29"/>
        <v>162.98076923076923</v>
      </c>
    </row>
    <row r="91" spans="1:32" x14ac:dyDescent="0.2">
      <c r="A91" s="39" t="s">
        <v>421</v>
      </c>
      <c r="B91" s="35">
        <f t="shared" ref="B91:J91" si="30">AVERAGE(B63:B66)</f>
        <v>122.55780933274906</v>
      </c>
      <c r="C91" s="35">
        <f t="shared" si="30"/>
        <v>135.92646361537686</v>
      </c>
      <c r="D91" s="35">
        <f t="shared" si="30"/>
        <v>138.05033200519898</v>
      </c>
      <c r="E91" s="35">
        <f t="shared" si="30"/>
        <v>101.75356626160763</v>
      </c>
      <c r="F91" s="35">
        <f t="shared" si="30"/>
        <v>118.55334506057952</v>
      </c>
      <c r="G91" s="35">
        <f t="shared" si="30"/>
        <v>115.10241496095604</v>
      </c>
      <c r="H91" s="35">
        <f t="shared" si="30"/>
        <v>105.13588731247344</v>
      </c>
      <c r="I91" s="35">
        <f t="shared" si="30"/>
        <v>118.05670565524231</v>
      </c>
      <c r="J91" s="35">
        <f t="shared" si="30"/>
        <v>101.781618843427</v>
      </c>
      <c r="L91" s="39" t="s">
        <v>421</v>
      </c>
      <c r="M91" s="328">
        <f>AVERAGE(M63:M66)</f>
        <v>112.4485684755298</v>
      </c>
      <c r="N91" s="328">
        <f>AVERAGE(N63:N66)</f>
        <v>116.12027505365485</v>
      </c>
      <c r="O91" s="328">
        <f>AVERAGE(O63:O66)</f>
        <v>107.06309068937617</v>
      </c>
      <c r="P91" s="328"/>
      <c r="Q91" s="328">
        <f>AVERAGE(Q63:Q66)</f>
        <v>95.70267640953648</v>
      </c>
      <c r="R91" s="328">
        <f>AVERAGE(R63:R66)</f>
        <v>110.89592038630617</v>
      </c>
      <c r="S91" s="328">
        <f>AVERAGE(S63:S66)</f>
        <v>106.92274480601326</v>
      </c>
      <c r="T91" s="328">
        <f>AVERAGE(T63:T66)</f>
        <v>134.79240172989583</v>
      </c>
      <c r="U91" s="328">
        <f>AVERAGE(U63:U66)</f>
        <v>99.784320788500963</v>
      </c>
      <c r="W91" s="39" t="s">
        <v>421</v>
      </c>
      <c r="X91" s="35">
        <f t="shared" ref="X91:AF91" si="31">AVERAGE(X63:X66)</f>
        <v>130.18725337530344</v>
      </c>
      <c r="Y91" s="35">
        <f t="shared" si="31"/>
        <v>144.65953665453191</v>
      </c>
      <c r="Z91" s="35">
        <f t="shared" si="31"/>
        <v>143.13751887424931</v>
      </c>
      <c r="AA91" s="35">
        <f t="shared" si="31"/>
        <v>101.75356626160763</v>
      </c>
      <c r="AB91" s="35">
        <f t="shared" si="31"/>
        <v>130.83319497692528</v>
      </c>
      <c r="AC91" s="35">
        <f t="shared" si="31"/>
        <v>122.23449561048962</v>
      </c>
      <c r="AD91" s="35">
        <f t="shared" si="31"/>
        <v>103.11506313822565</v>
      </c>
      <c r="AE91" s="35">
        <f t="shared" si="31"/>
        <v>86.136168254079209</v>
      </c>
      <c r="AF91" s="35">
        <f t="shared" si="31"/>
        <v>162.98076923076925</v>
      </c>
    </row>
    <row r="92" spans="1:32" x14ac:dyDescent="0.2">
      <c r="A92" s="39" t="s">
        <v>422</v>
      </c>
      <c r="B92" s="35">
        <f t="shared" ref="B92:J92" si="32">AVERAGE(B67:B70)</f>
        <v>120.93911587016441</v>
      </c>
      <c r="C92" s="35">
        <f t="shared" si="32"/>
        <v>130.9190161233565</v>
      </c>
      <c r="D92" s="35">
        <f t="shared" si="32"/>
        <v>141.58135959885666</v>
      </c>
      <c r="E92" s="35">
        <f t="shared" si="32"/>
        <v>105.08685969025842</v>
      </c>
      <c r="F92" s="35">
        <f t="shared" si="32"/>
        <v>126.68493620272761</v>
      </c>
      <c r="G92" s="35">
        <f t="shared" si="32"/>
        <v>110.4172281610454</v>
      </c>
      <c r="H92" s="35">
        <f t="shared" si="32"/>
        <v>101.15432274727362</v>
      </c>
      <c r="I92" s="35">
        <f t="shared" si="32"/>
        <v>117.79496727122584</v>
      </c>
      <c r="J92" s="35">
        <f t="shared" si="32"/>
        <v>101.781618843427</v>
      </c>
      <c r="L92" s="39" t="s">
        <v>422</v>
      </c>
      <c r="M92" s="328">
        <f>AVERAGE(M67:M70)</f>
        <v>110.94501074345072</v>
      </c>
      <c r="N92" s="328">
        <f>AVERAGE(N67:N70)</f>
        <v>116.64582989333171</v>
      </c>
      <c r="O92" s="328">
        <f>AVERAGE(O67:O70)</f>
        <v>107.06309068937617</v>
      </c>
      <c r="P92" s="328"/>
      <c r="Q92" s="328">
        <f>AVERAGE(Q67:Q70)</f>
        <v>105.98925508059325</v>
      </c>
      <c r="R92" s="328">
        <f>AVERAGE(R67:R70)</f>
        <v>102.93049303699286</v>
      </c>
      <c r="S92" s="328">
        <f>AVERAGE(S67:S70)</f>
        <v>106.92274480601326</v>
      </c>
      <c r="T92" s="328">
        <f>AVERAGE(T67:T70)</f>
        <v>135.08363882056111</v>
      </c>
      <c r="U92" s="328">
        <f>AVERAGE(U67:U70)</f>
        <v>99.784320788500963</v>
      </c>
      <c r="W92" s="39" t="s">
        <v>422</v>
      </c>
      <c r="X92" s="35">
        <f t="shared" ref="X92:AF92" si="33">AVERAGE(X67:X70)</f>
        <v>128.48177146344523</v>
      </c>
      <c r="Y92" s="35">
        <f t="shared" si="33"/>
        <v>137.21244191094937</v>
      </c>
      <c r="Z92" s="35">
        <f t="shared" si="33"/>
        <v>147.2482365740907</v>
      </c>
      <c r="AA92" s="35">
        <f t="shared" si="33"/>
        <v>105.08685969025842</v>
      </c>
      <c r="AB92" s="35">
        <f t="shared" si="33"/>
        <v>137.80670519677233</v>
      </c>
      <c r="AC92" s="35">
        <f t="shared" si="33"/>
        <v>123.11153822022675</v>
      </c>
      <c r="AD92" s="35">
        <f t="shared" si="33"/>
        <v>94.630597835964309</v>
      </c>
      <c r="AE92" s="35">
        <f t="shared" si="33"/>
        <v>84.819721763344788</v>
      </c>
      <c r="AF92" s="35">
        <f t="shared" si="33"/>
        <v>162.98076923076925</v>
      </c>
    </row>
    <row r="93" spans="1:32" ht="21.75" customHeight="1" x14ac:dyDescent="0.2">
      <c r="A93" s="375" t="s">
        <v>801</v>
      </c>
      <c r="B93" s="328">
        <f t="shared" ref="B93:J93" si="34">AVERAGE(B71:B74)</f>
        <v>122.01112481504188</v>
      </c>
      <c r="C93" s="328">
        <f t="shared" si="34"/>
        <v>133.04580969928045</v>
      </c>
      <c r="D93" s="328">
        <f t="shared" si="34"/>
        <v>141.4860553157236</v>
      </c>
      <c r="E93" s="328">
        <f t="shared" si="34"/>
        <v>103.18087374964279</v>
      </c>
      <c r="F93" s="328">
        <f t="shared" si="34"/>
        <v>132.41737968304705</v>
      </c>
      <c r="G93" s="328">
        <f t="shared" si="34"/>
        <v>110.62856587583551</v>
      </c>
      <c r="H93" s="328">
        <f t="shared" si="34"/>
        <v>101.87965256489031</v>
      </c>
      <c r="I93" s="328">
        <f t="shared" si="34"/>
        <v>118.18155809029213</v>
      </c>
      <c r="J93" s="328">
        <f t="shared" si="34"/>
        <v>101.40175594244418</v>
      </c>
      <c r="L93" s="361" t="s">
        <v>801</v>
      </c>
      <c r="M93" s="328">
        <f>AVERAGE(M71:M74)</f>
        <v>111.7305958390434</v>
      </c>
      <c r="N93" s="328">
        <f>AVERAGE(N71:N74)</f>
        <v>118.13480472506265</v>
      </c>
      <c r="O93" s="328">
        <f>AVERAGE(O71:O74)</f>
        <v>107.06309068937617</v>
      </c>
      <c r="P93" s="328"/>
      <c r="Q93" s="328">
        <f>AVERAGE(Q71:Q74)</f>
        <v>114.04265483291366</v>
      </c>
      <c r="R93" s="328">
        <f>AVERAGE(R71:R74)</f>
        <v>103.02631980384047</v>
      </c>
      <c r="S93" s="328">
        <f>AVERAGE(S71:S74)</f>
        <v>106.92274480601326</v>
      </c>
      <c r="T93" s="328">
        <f>AVERAGE(T71:T74)</f>
        <v>135.35280603898579</v>
      </c>
      <c r="U93" s="328">
        <f>AVERAGE(U71:U74)</f>
        <v>99.784320788500978</v>
      </c>
      <c r="W93" s="375" t="s">
        <v>801</v>
      </c>
      <c r="X93" s="328">
        <f t="shared" ref="X93:AF93" si="35">AVERAGE(X71:X74)</f>
        <v>129.77013389912452</v>
      </c>
      <c r="Y93" s="328">
        <f t="shared" si="35"/>
        <v>139.62046666173677</v>
      </c>
      <c r="Z93" s="328">
        <f t="shared" si="35"/>
        <v>147.13728615154244</v>
      </c>
      <c r="AA93" s="328">
        <f t="shared" si="35"/>
        <v>103.18087374964279</v>
      </c>
      <c r="AB93" s="328">
        <f t="shared" si="35"/>
        <v>142.2918768660908</v>
      </c>
      <c r="AC93" s="328">
        <f t="shared" si="35"/>
        <v>123.52025686228757</v>
      </c>
      <c r="AD93" s="328">
        <f t="shared" si="35"/>
        <v>96.176230355414702</v>
      </c>
      <c r="AE93" s="328">
        <f t="shared" si="35"/>
        <v>85.430278434762812</v>
      </c>
      <c r="AF93" s="328">
        <f t="shared" si="35"/>
        <v>150.96153846153845</v>
      </c>
    </row>
    <row r="94" spans="1:32" s="23" customFormat="1" ht="20.100000000000001" customHeight="1" x14ac:dyDescent="0.2">
      <c r="A94" s="12" t="s">
        <v>41</v>
      </c>
      <c r="B94" s="12"/>
      <c r="C94" s="12"/>
      <c r="D94" s="12"/>
      <c r="E94" s="12"/>
      <c r="F94" s="12"/>
      <c r="G94" s="12"/>
      <c r="H94" s="12"/>
      <c r="I94" s="12"/>
      <c r="J94" s="12"/>
      <c r="L94" s="12" t="s">
        <v>41</v>
      </c>
      <c r="M94" s="12"/>
      <c r="N94" s="12"/>
      <c r="O94" s="12"/>
      <c r="P94" s="12"/>
      <c r="Q94" s="12"/>
      <c r="R94" s="12"/>
      <c r="S94" s="12"/>
      <c r="T94" s="12"/>
      <c r="U94" s="12"/>
      <c r="W94" s="12" t="s">
        <v>41</v>
      </c>
      <c r="X94" s="12"/>
      <c r="Y94" s="12"/>
      <c r="Z94" s="12"/>
      <c r="AA94" s="12"/>
      <c r="AB94" s="12"/>
      <c r="AC94" s="12"/>
      <c r="AD94" s="12"/>
      <c r="AE94" s="12"/>
      <c r="AF94" s="12"/>
    </row>
    <row r="95" spans="1:32" hidden="1" outlineLevel="1" x14ac:dyDescent="0.2">
      <c r="A95" s="39" t="s">
        <v>43</v>
      </c>
      <c r="B95" s="37">
        <f t="shared" ref="B95:J95" si="36">B20/B16-1</f>
        <v>4.1312171852838642E-3</v>
      </c>
      <c r="C95" s="37">
        <f t="shared" si="36"/>
        <v>2.0641928426841094E-3</v>
      </c>
      <c r="D95" s="37">
        <f t="shared" si="36"/>
        <v>6.5488298545727686E-2</v>
      </c>
      <c r="E95" s="37">
        <f t="shared" si="36"/>
        <v>4.0842091338173958E-2</v>
      </c>
      <c r="F95" s="37">
        <f t="shared" si="36"/>
        <v>0.1077918255651924</v>
      </c>
      <c r="G95" s="37">
        <f t="shared" si="36"/>
        <v>2.2611769499467194E-2</v>
      </c>
      <c r="H95" s="37">
        <f t="shared" si="36"/>
        <v>-1.815869682487059E-2</v>
      </c>
      <c r="I95" s="37">
        <f t="shared" si="36"/>
        <v>5.8260469336086418E-2</v>
      </c>
      <c r="J95" s="37">
        <f t="shared" si="36"/>
        <v>1.4415891881189857E-2</v>
      </c>
      <c r="L95" s="39" t="s">
        <v>43</v>
      </c>
      <c r="M95" s="38">
        <f t="shared" ref="M95:U95" si="37">M20/M16-1</f>
        <v>2.761522401086336E-2</v>
      </c>
      <c r="N95" s="38">
        <f t="shared" si="37"/>
        <v>0.10505931458005646</v>
      </c>
      <c r="O95" s="38">
        <f t="shared" si="37"/>
        <v>-0.20136332004027413</v>
      </c>
      <c r="P95" s="38" t="e">
        <f t="shared" si="37"/>
        <v>#VALUE!</v>
      </c>
      <c r="Q95" s="38">
        <f t="shared" si="37"/>
        <v>0.49105864660459786</v>
      </c>
      <c r="R95" s="38">
        <f t="shared" si="37"/>
        <v>-0.17210223960933158</v>
      </c>
      <c r="S95" s="38">
        <f t="shared" si="37"/>
        <v>5.1880146754396561E-2</v>
      </c>
      <c r="T95" s="38">
        <f t="shared" si="37"/>
        <v>0</v>
      </c>
      <c r="U95" s="38">
        <f t="shared" si="37"/>
        <v>1.2089102261301887E-2</v>
      </c>
      <c r="W95" s="39" t="s">
        <v>43</v>
      </c>
      <c r="X95" s="38">
        <f t="shared" ref="X95:AF95" si="38">X20/X16-1</f>
        <v>2.3298814973133908E-3</v>
      </c>
      <c r="Y95" s="38">
        <f t="shared" si="38"/>
        <v>-4.6939134363765622E-2</v>
      </c>
      <c r="Z95" s="38">
        <f t="shared" si="38"/>
        <v>0.13547041993350217</v>
      </c>
      <c r="AA95" s="38">
        <f t="shared" si="38"/>
        <v>5.71425104165868E-2</v>
      </c>
      <c r="AB95" s="38">
        <f t="shared" si="38"/>
        <v>-6.3744057467390758E-2</v>
      </c>
      <c r="AC95" s="38">
        <f t="shared" si="38"/>
        <v>1.0135329498198065E-2</v>
      </c>
      <c r="AD95" s="38">
        <f t="shared" si="38"/>
        <v>3.7491970530108221E-2</v>
      </c>
      <c r="AE95" s="38">
        <f t="shared" si="38"/>
        <v>3.1277072781927151E-2</v>
      </c>
      <c r="AF95" s="38">
        <f t="shared" si="38"/>
        <v>6.1394092163946645E-3</v>
      </c>
    </row>
    <row r="96" spans="1:32" hidden="1" outlineLevel="1" x14ac:dyDescent="0.2">
      <c r="A96" s="39" t="s">
        <v>49</v>
      </c>
      <c r="B96" s="38">
        <f t="shared" ref="B96:J96" si="39">B21/B17-1</f>
        <v>5.167659475851627E-3</v>
      </c>
      <c r="C96" s="38">
        <f t="shared" si="39"/>
        <v>1.0240078440842959E-2</v>
      </c>
      <c r="D96" s="38">
        <f t="shared" si="39"/>
        <v>5.4904161718135169E-2</v>
      </c>
      <c r="E96" s="38">
        <f t="shared" si="39"/>
        <v>3.862774086493026E-2</v>
      </c>
      <c r="F96" s="38">
        <f t="shared" si="39"/>
        <v>0.11252502849287094</v>
      </c>
      <c r="G96" s="38">
        <f t="shared" si="39"/>
        <v>8.9768168893515909E-3</v>
      </c>
      <c r="H96" s="38">
        <f t="shared" si="39"/>
        <v>-2.0363290047938354E-2</v>
      </c>
      <c r="I96" s="38">
        <f t="shared" si="39"/>
        <v>5.4770604253492783E-2</v>
      </c>
      <c r="J96" s="38">
        <f t="shared" si="39"/>
        <v>1.2171280572453425E-2</v>
      </c>
      <c r="L96" s="39" t="s">
        <v>49</v>
      </c>
      <c r="M96" s="38">
        <f t="shared" ref="M96:U96" si="40">M21/M17-1</f>
        <v>3.2946743737327644E-2</v>
      </c>
      <c r="N96" s="38">
        <f t="shared" si="40"/>
        <v>0.12114771808930658</v>
      </c>
      <c r="O96" s="38">
        <f t="shared" si="40"/>
        <v>-0.20136332004027413</v>
      </c>
      <c r="P96" s="38" t="e">
        <f t="shared" si="40"/>
        <v>#VALUE!</v>
      </c>
      <c r="Q96" s="38">
        <f t="shared" si="40"/>
        <v>0.49105864660459786</v>
      </c>
      <c r="R96" s="38">
        <f t="shared" si="40"/>
        <v>-0.17210223960933158</v>
      </c>
      <c r="S96" s="38">
        <f t="shared" si="40"/>
        <v>5.1880146754396561E-2</v>
      </c>
      <c r="T96" s="38">
        <f t="shared" si="40"/>
        <v>0</v>
      </c>
      <c r="U96" s="38">
        <f t="shared" si="40"/>
        <v>1.2089102261301887E-2</v>
      </c>
      <c r="W96" s="39" t="s">
        <v>49</v>
      </c>
      <c r="X96" s="38">
        <f t="shared" ref="X96:AF96" si="41">X21/X17-1</f>
        <v>1.3180709185312001E-3</v>
      </c>
      <c r="Y96" s="38">
        <f t="shared" si="41"/>
        <v>-3.9009508725146969E-2</v>
      </c>
      <c r="Z96" s="38">
        <f t="shared" si="41"/>
        <v>0.11816476516825336</v>
      </c>
      <c r="AA96" s="38">
        <f t="shared" si="41"/>
        <v>5.5976623996942587E-2</v>
      </c>
      <c r="AB96" s="38">
        <f t="shared" si="41"/>
        <v>-5.3456166245187342E-2</v>
      </c>
      <c r="AC96" s="38">
        <f t="shared" si="41"/>
        <v>4.8926369097683775E-3</v>
      </c>
      <c r="AD96" s="38">
        <f t="shared" si="41"/>
        <v>2.4656026695613065E-2</v>
      </c>
      <c r="AE96" s="38">
        <f t="shared" si="41"/>
        <v>2.7339158637672778E-2</v>
      </c>
      <c r="AF96" s="38">
        <f t="shared" si="41"/>
        <v>-7.8701070306448351E-3</v>
      </c>
    </row>
    <row r="97" spans="1:32" hidden="1" outlineLevel="1" x14ac:dyDescent="0.2">
      <c r="A97" s="39" t="s">
        <v>50</v>
      </c>
      <c r="B97" s="38">
        <f t="shared" ref="B97:J97" si="42">B22/B18-1</f>
        <v>8.2435805532183881E-3</v>
      </c>
      <c r="C97" s="38">
        <f t="shared" si="42"/>
        <v>9.1864024342449557E-3</v>
      </c>
      <c r="D97" s="38">
        <f t="shared" si="42"/>
        <v>0.1016923110823087</v>
      </c>
      <c r="E97" s="38">
        <f t="shared" si="42"/>
        <v>5.0990732927604032E-2</v>
      </c>
      <c r="F97" s="38">
        <f t="shared" si="42"/>
        <v>0.13414577532789029</v>
      </c>
      <c r="G97" s="38">
        <f t="shared" si="42"/>
        <v>1.3384951456862026E-2</v>
      </c>
      <c r="H97" s="38">
        <f t="shared" si="42"/>
        <v>-3.5116198688646794E-2</v>
      </c>
      <c r="I97" s="38">
        <f t="shared" si="42"/>
        <v>7.719172700143706E-2</v>
      </c>
      <c r="J97" s="38">
        <f t="shared" si="42"/>
        <v>-3.9644053347318575E-3</v>
      </c>
      <c r="L97" s="39" t="s">
        <v>50</v>
      </c>
      <c r="M97" s="38">
        <f t="shared" ref="M97:U97" si="43">M22/M18-1</f>
        <v>4.6793761518995947E-2</v>
      </c>
      <c r="N97" s="38">
        <f t="shared" si="43"/>
        <v>0.10210516192211738</v>
      </c>
      <c r="O97" s="38">
        <f t="shared" si="43"/>
        <v>-0.1715634439223741</v>
      </c>
      <c r="P97" s="38" t="e">
        <f t="shared" si="43"/>
        <v>#VALUE!</v>
      </c>
      <c r="Q97" s="38">
        <f t="shared" si="43"/>
        <v>0.54441298086101209</v>
      </c>
      <c r="R97" s="38">
        <f t="shared" si="43"/>
        <v>-0.16206252071815708</v>
      </c>
      <c r="S97" s="38">
        <f t="shared" si="43"/>
        <v>7.164525879819772E-2</v>
      </c>
      <c r="T97" s="38">
        <f t="shared" si="43"/>
        <v>0</v>
      </c>
      <c r="U97" s="38">
        <f t="shared" si="43"/>
        <v>1.2370194935155787E-2</v>
      </c>
      <c r="W97" s="39" t="s">
        <v>50</v>
      </c>
      <c r="X97" s="38">
        <f t="shared" ref="X97:AF97" si="44">X22/X18-1</f>
        <v>1.4486173155223714E-3</v>
      </c>
      <c r="Y97" s="38">
        <f t="shared" si="44"/>
        <v>-4.1276703948857407E-2</v>
      </c>
      <c r="Z97" s="38">
        <f t="shared" si="44"/>
        <v>0.15622686749060932</v>
      </c>
      <c r="AA97" s="38">
        <f t="shared" si="44"/>
        <v>5.3738705542362375E-2</v>
      </c>
      <c r="AB97" s="38">
        <f t="shared" si="44"/>
        <v>-6.7410663210830668E-2</v>
      </c>
      <c r="AC97" s="38">
        <f t="shared" si="44"/>
        <v>-9.8372206724983702E-4</v>
      </c>
      <c r="AD97" s="38">
        <f t="shared" si="44"/>
        <v>1.3888721293218165E-2</v>
      </c>
      <c r="AE97" s="38">
        <f t="shared" si="44"/>
        <v>7.1256626245664201E-2</v>
      </c>
      <c r="AF97" s="38">
        <f t="shared" si="44"/>
        <v>-9.4599792027725615E-2</v>
      </c>
    </row>
    <row r="98" spans="1:32" hidden="1" outlineLevel="1" x14ac:dyDescent="0.2">
      <c r="A98" s="39" t="s">
        <v>51</v>
      </c>
      <c r="B98" s="38">
        <f t="shared" ref="B98:J98" si="45">B23/B19-1</f>
        <v>2.0511862296464844E-2</v>
      </c>
      <c r="C98" s="38">
        <f t="shared" si="45"/>
        <v>2.0944515720970447E-2</v>
      </c>
      <c r="D98" s="38">
        <f t="shared" si="45"/>
        <v>0.10049237389275611</v>
      </c>
      <c r="E98" s="38">
        <f t="shared" si="45"/>
        <v>5.6337990043094033E-2</v>
      </c>
      <c r="F98" s="38">
        <f t="shared" si="45"/>
        <v>0.12543947224149621</v>
      </c>
      <c r="G98" s="38">
        <f t="shared" si="45"/>
        <v>-2.1189956015899014E-4</v>
      </c>
      <c r="H98" s="38">
        <f t="shared" si="45"/>
        <v>-1.1506912876330877E-2</v>
      </c>
      <c r="I98" s="38">
        <f t="shared" si="45"/>
        <v>9.7796829070970315E-2</v>
      </c>
      <c r="J98" s="38">
        <f t="shared" si="45"/>
        <v>-7.3275448142088306E-3</v>
      </c>
      <c r="L98" s="39" t="s">
        <v>51</v>
      </c>
      <c r="M98" s="38">
        <f t="shared" ref="M98:U98" si="46">M23/M19-1</f>
        <v>5.9327724643224888E-2</v>
      </c>
      <c r="N98" s="38">
        <f t="shared" si="46"/>
        <v>0.10989525942497513</v>
      </c>
      <c r="O98" s="38">
        <f t="shared" si="46"/>
        <v>-0.17156344392237377</v>
      </c>
      <c r="P98" s="38" t="e">
        <f t="shared" si="46"/>
        <v>#VALUE!</v>
      </c>
      <c r="Q98" s="38">
        <f t="shared" si="46"/>
        <v>0.54296496089267965</v>
      </c>
      <c r="R98" s="38">
        <f t="shared" si="46"/>
        <v>-0.2011518653266835</v>
      </c>
      <c r="S98" s="38">
        <f t="shared" si="46"/>
        <v>0.12910458377811862</v>
      </c>
      <c r="T98" s="38">
        <f t="shared" si="46"/>
        <v>0</v>
      </c>
      <c r="U98" s="38">
        <f t="shared" si="46"/>
        <v>1.2656673865721002E-2</v>
      </c>
      <c r="W98" s="39" t="s">
        <v>51</v>
      </c>
      <c r="X98" s="38">
        <f t="shared" ref="X98:AF98" si="47">X23/X19-1</f>
        <v>-6.3169730657804957E-3</v>
      </c>
      <c r="Y98" s="38">
        <f t="shared" si="47"/>
        <v>-3.5002004730165348E-2</v>
      </c>
      <c r="Z98" s="38">
        <f t="shared" si="47"/>
        <v>0.11385565840936485</v>
      </c>
      <c r="AA98" s="38">
        <f t="shared" si="47"/>
        <v>4.9522615897298783E-2</v>
      </c>
      <c r="AB98" s="38">
        <f t="shared" si="47"/>
        <v>-0.10884168972335417</v>
      </c>
      <c r="AC98" s="38">
        <f t="shared" si="47"/>
        <v>-6.957625281003188E-3</v>
      </c>
      <c r="AD98" s="38">
        <f t="shared" si="47"/>
        <v>-1.1788851988276061E-2</v>
      </c>
      <c r="AE98" s="38">
        <f t="shared" si="47"/>
        <v>0.11808680230928603</v>
      </c>
      <c r="AF98" s="38">
        <f t="shared" si="47"/>
        <v>-0.12356158030594255</v>
      </c>
    </row>
    <row r="99" spans="1:32" hidden="1" outlineLevel="1" x14ac:dyDescent="0.2">
      <c r="A99" s="39" t="s">
        <v>44</v>
      </c>
      <c r="B99" s="38">
        <f t="shared" ref="B99:J99" si="48">B24/B20-1</f>
        <v>2.9468475704945929E-2</v>
      </c>
      <c r="C99" s="38">
        <f t="shared" si="48"/>
        <v>1.8463594543480566E-2</v>
      </c>
      <c r="D99" s="38">
        <f t="shared" si="48"/>
        <v>8.917699030272308E-2</v>
      </c>
      <c r="E99" s="38">
        <f t="shared" si="48"/>
        <v>3.5716390626003625E-2</v>
      </c>
      <c r="F99" s="38">
        <f t="shared" si="48"/>
        <v>8.2949381460759142E-2</v>
      </c>
      <c r="G99" s="38">
        <f t="shared" si="48"/>
        <v>9.1894933400258338E-3</v>
      </c>
      <c r="H99" s="38">
        <f t="shared" si="48"/>
        <v>3.1905230192332379E-2</v>
      </c>
      <c r="I99" s="38">
        <f t="shared" si="48"/>
        <v>7.0970014044139162E-2</v>
      </c>
      <c r="J99" s="38">
        <f t="shared" si="48"/>
        <v>2.0669606620622449E-3</v>
      </c>
      <c r="L99" s="39" t="s">
        <v>44</v>
      </c>
      <c r="M99" s="38">
        <f t="shared" ref="M99:U99" si="49">M24/M20-1</f>
        <v>4.6362436009218522E-2</v>
      </c>
      <c r="N99" s="38">
        <f t="shared" si="49"/>
        <v>8.3295775856896848E-2</v>
      </c>
      <c r="O99" s="38">
        <f t="shared" si="49"/>
        <v>-0.11792366691015355</v>
      </c>
      <c r="P99" s="38" t="e">
        <f t="shared" si="49"/>
        <v>#VALUE!</v>
      </c>
      <c r="Q99" s="38">
        <f t="shared" si="49"/>
        <v>0.33459098381728669</v>
      </c>
      <c r="R99" s="38">
        <f t="shared" si="49"/>
        <v>-0.15260541017702145</v>
      </c>
      <c r="S99" s="38">
        <f t="shared" si="49"/>
        <v>9.9752499651836857E-2</v>
      </c>
      <c r="T99" s="38">
        <f t="shared" si="49"/>
        <v>0</v>
      </c>
      <c r="U99" s="38">
        <f t="shared" si="49"/>
        <v>2.1538060444688423E-2</v>
      </c>
      <c r="W99" s="39" t="s">
        <v>44</v>
      </c>
      <c r="X99" s="38">
        <f t="shared" ref="X99:AF99" si="50">X24/X20-1</f>
        <v>1.0499437019694913E-2</v>
      </c>
      <c r="Y99" s="38">
        <f t="shared" si="50"/>
        <v>-1.8022776563777376E-2</v>
      </c>
      <c r="Z99" s="38">
        <f t="shared" si="50"/>
        <v>8.6757011262561745E-2</v>
      </c>
      <c r="AA99" s="38">
        <f t="shared" si="50"/>
        <v>3.2104363442540196E-2</v>
      </c>
      <c r="AB99" s="38">
        <f t="shared" si="50"/>
        <v>-8.3923555142168205E-2</v>
      </c>
      <c r="AC99" s="38">
        <f t="shared" si="50"/>
        <v>1.8561913545326769E-2</v>
      </c>
      <c r="AD99" s="38">
        <f t="shared" si="50"/>
        <v>4.4924821281343341E-2</v>
      </c>
      <c r="AE99" s="38">
        <f t="shared" si="50"/>
        <v>8.7197341236269432E-2</v>
      </c>
      <c r="AF99" s="38">
        <f t="shared" si="50"/>
        <v>-8.7755963701405593E-2</v>
      </c>
    </row>
    <row r="100" spans="1:32" hidden="1" outlineLevel="1" x14ac:dyDescent="0.2">
      <c r="A100" s="39" t="s">
        <v>52</v>
      </c>
      <c r="B100" s="38">
        <f t="shared" ref="B100:J100" si="51">B25/B21-1</f>
        <v>4.0050443625201826E-2</v>
      </c>
      <c r="C100" s="38">
        <f t="shared" si="51"/>
        <v>-5.5170502083562445E-3</v>
      </c>
      <c r="D100" s="38">
        <f t="shared" si="51"/>
        <v>0.10336455934290112</v>
      </c>
      <c r="E100" s="38">
        <f t="shared" si="51"/>
        <v>4.6027181841753473E-2</v>
      </c>
      <c r="F100" s="38">
        <f t="shared" si="51"/>
        <v>6.1286418445809288E-2</v>
      </c>
      <c r="G100" s="38">
        <f t="shared" si="51"/>
        <v>5.4303768898839699E-2</v>
      </c>
      <c r="H100" s="38">
        <f t="shared" si="51"/>
        <v>7.3638387719622722E-2</v>
      </c>
      <c r="I100" s="38">
        <f t="shared" si="51"/>
        <v>0.10235821051125882</v>
      </c>
      <c r="J100" s="38">
        <f t="shared" si="51"/>
        <v>3.2497442715253566E-3</v>
      </c>
      <c r="L100" s="39" t="s">
        <v>52</v>
      </c>
      <c r="M100" s="38">
        <f t="shared" ref="M100:U100" si="52">M25/M21-1</f>
        <v>7.8921639124458931E-2</v>
      </c>
      <c r="N100" s="38">
        <f t="shared" si="52"/>
        <v>6.0307351241601692E-2</v>
      </c>
      <c r="O100" s="38">
        <f t="shared" si="52"/>
        <v>-0.11792366691015355</v>
      </c>
      <c r="P100" s="38" t="e">
        <f t="shared" si="52"/>
        <v>#VALUE!</v>
      </c>
      <c r="Q100" s="38">
        <f t="shared" si="52"/>
        <v>0.33459098381728669</v>
      </c>
      <c r="R100" s="38">
        <f t="shared" si="52"/>
        <v>-7.9883952046907902E-2</v>
      </c>
      <c r="S100" s="38">
        <f t="shared" si="52"/>
        <v>0.10185990422188862</v>
      </c>
      <c r="T100" s="38">
        <f t="shared" si="52"/>
        <v>3.9822269130562526E-2</v>
      </c>
      <c r="U100" s="38">
        <f t="shared" si="52"/>
        <v>2.385711371621313E-2</v>
      </c>
      <c r="W100" s="39" t="s">
        <v>52</v>
      </c>
      <c r="X100" s="38">
        <f t="shared" ref="X100:AF100" si="53">X25/X21-1</f>
        <v>1.7360887613959486E-2</v>
      </c>
      <c r="Y100" s="38">
        <f t="shared" si="53"/>
        <v>-4.1707065743811111E-2</v>
      </c>
      <c r="Z100" s="38">
        <f t="shared" si="53"/>
        <v>0.10243872187070946</v>
      </c>
      <c r="AA100" s="38">
        <f t="shared" si="53"/>
        <v>4.237919610970331E-2</v>
      </c>
      <c r="AB100" s="38">
        <f t="shared" si="53"/>
        <v>-0.10575589931484675</v>
      </c>
      <c r="AC100" s="38">
        <f t="shared" si="53"/>
        <v>2.6490998971413271E-2</v>
      </c>
      <c r="AD100" s="38">
        <f t="shared" si="53"/>
        <v>0.13096192134944107</v>
      </c>
      <c r="AE100" s="38">
        <f t="shared" si="53"/>
        <v>0.13890330089743208</v>
      </c>
      <c r="AF100" s="38">
        <f t="shared" si="53"/>
        <v>-8.7755963701405593E-2</v>
      </c>
    </row>
    <row r="101" spans="1:32" hidden="1" outlineLevel="1" x14ac:dyDescent="0.2">
      <c r="A101" s="39" t="s">
        <v>53</v>
      </c>
      <c r="B101" s="38">
        <f t="shared" ref="B101:J101" si="54">B26/B22-1</f>
        <v>5.2139656855672456E-2</v>
      </c>
      <c r="C101" s="38">
        <f t="shared" si="54"/>
        <v>-1.7532937704692109E-2</v>
      </c>
      <c r="D101" s="38">
        <f t="shared" si="54"/>
        <v>6.8116729133381959E-2</v>
      </c>
      <c r="E101" s="38">
        <f t="shared" si="54"/>
        <v>3.9998947906393134E-2</v>
      </c>
      <c r="F101" s="38">
        <f t="shared" si="54"/>
        <v>5.453460632610696E-2</v>
      </c>
      <c r="G101" s="38">
        <f t="shared" si="54"/>
        <v>7.2622893960195167E-2</v>
      </c>
      <c r="H101" s="38">
        <f t="shared" si="54"/>
        <v>0.13905802537378631</v>
      </c>
      <c r="I101" s="38">
        <f t="shared" si="54"/>
        <v>0.18533022801555421</v>
      </c>
      <c r="J101" s="38">
        <f t="shared" si="54"/>
        <v>-2.859683489306164E-2</v>
      </c>
      <c r="L101" s="39" t="s">
        <v>53</v>
      </c>
      <c r="M101" s="38">
        <f t="shared" ref="M101:U101" si="55">M26/M22-1</f>
        <v>0.11992187959996325</v>
      </c>
      <c r="N101" s="38">
        <f t="shared" si="55"/>
        <v>3.3443824385411602E-2</v>
      </c>
      <c r="O101" s="38">
        <f t="shared" si="55"/>
        <v>-6.0810810810810745E-2</v>
      </c>
      <c r="P101" s="38" t="e">
        <f t="shared" si="55"/>
        <v>#VALUE!</v>
      </c>
      <c r="Q101" s="38">
        <f t="shared" si="55"/>
        <v>0.42208100403110715</v>
      </c>
      <c r="R101" s="38">
        <f t="shared" si="55"/>
        <v>4.9458390118028106E-2</v>
      </c>
      <c r="S101" s="38">
        <f t="shared" si="55"/>
        <v>0.19346003642462484</v>
      </c>
      <c r="T101" s="38">
        <f t="shared" si="55"/>
        <v>1.5732263395574098E-2</v>
      </c>
      <c r="U101" s="38">
        <f t="shared" si="55"/>
        <v>1.9574263127342784E-2</v>
      </c>
      <c r="W101" s="39" t="s">
        <v>53</v>
      </c>
      <c r="X101" s="38">
        <f t="shared" ref="X101:AF101" si="56">X26/X22-1</f>
        <v>2.2924235528602788E-2</v>
      </c>
      <c r="Y101" s="38">
        <f t="shared" si="56"/>
        <v>-3.9277807043145097E-2</v>
      </c>
      <c r="Z101" s="38">
        <f t="shared" si="56"/>
        <v>5.1449246304712926E-2</v>
      </c>
      <c r="AA101" s="38">
        <f t="shared" si="56"/>
        <v>3.8062040963016353E-2</v>
      </c>
      <c r="AB101" s="38">
        <f t="shared" si="56"/>
        <v>-7.7843010302805049E-2</v>
      </c>
      <c r="AC101" s="38">
        <f t="shared" si="56"/>
        <v>-4.013076618244571E-3</v>
      </c>
      <c r="AD101" s="38">
        <f t="shared" si="56"/>
        <v>0.10953130852589088</v>
      </c>
      <c r="AE101" s="38">
        <f t="shared" si="56"/>
        <v>0.30413660263810294</v>
      </c>
      <c r="AF101" s="38">
        <f t="shared" si="56"/>
        <v>-0.11852964053677029</v>
      </c>
    </row>
    <row r="102" spans="1:32" hidden="1" outlineLevel="1" x14ac:dyDescent="0.2">
      <c r="A102" s="39" t="s">
        <v>54</v>
      </c>
      <c r="B102" s="38">
        <f t="shared" ref="B102:J102" si="57">B27/B23-1</f>
        <v>4.1627386171467995E-2</v>
      </c>
      <c r="C102" s="38">
        <f t="shared" si="57"/>
        <v>-3.0848967576887598E-2</v>
      </c>
      <c r="D102" s="38">
        <f t="shared" si="57"/>
        <v>4.497905371725186E-2</v>
      </c>
      <c r="E102" s="38">
        <f t="shared" si="57"/>
        <v>2.4084533787516849E-2</v>
      </c>
      <c r="F102" s="38">
        <f t="shared" si="57"/>
        <v>2.2091254970169727E-2</v>
      </c>
      <c r="G102" s="38">
        <f t="shared" si="57"/>
        <v>8.3732351140036521E-2</v>
      </c>
      <c r="H102" s="38">
        <f t="shared" si="57"/>
        <v>0.1403947477273495</v>
      </c>
      <c r="I102" s="38">
        <f t="shared" si="57"/>
        <v>0.14577608070712222</v>
      </c>
      <c r="J102" s="38">
        <f t="shared" si="57"/>
        <v>-2.6705616507401997E-2</v>
      </c>
      <c r="L102" s="39" t="s">
        <v>54</v>
      </c>
      <c r="M102" s="38">
        <f t="shared" ref="M102:U102" si="58">M27/M23-1</f>
        <v>9.0811734963777369E-2</v>
      </c>
      <c r="N102" s="38">
        <f t="shared" si="58"/>
        <v>-1.9160705967180558E-2</v>
      </c>
      <c r="O102" s="38">
        <f t="shared" si="58"/>
        <v>0</v>
      </c>
      <c r="P102" s="38" t="e">
        <f t="shared" si="58"/>
        <v>#VALUE!</v>
      </c>
      <c r="Q102" s="38">
        <f t="shared" si="58"/>
        <v>0.2385666344953381</v>
      </c>
      <c r="R102" s="38">
        <f t="shared" si="58"/>
        <v>0.17163540811679034</v>
      </c>
      <c r="S102" s="38">
        <f t="shared" si="58"/>
        <v>0.11654501433947395</v>
      </c>
      <c r="T102" s="38">
        <f t="shared" si="58"/>
        <v>1.5732263395574098E-2</v>
      </c>
      <c r="U102" s="38">
        <f t="shared" si="58"/>
        <v>1.5211791621478232E-2</v>
      </c>
      <c r="W102" s="39" t="s">
        <v>54</v>
      </c>
      <c r="X102" s="38">
        <f t="shared" ref="X102:AF102" si="59">X27/X23-1</f>
        <v>3.4252511616752468E-2</v>
      </c>
      <c r="Y102" s="38">
        <f t="shared" si="59"/>
        <v>-3.3723780501295098E-2</v>
      </c>
      <c r="Z102" s="38">
        <f t="shared" si="59"/>
        <v>4.9965245800025482E-2</v>
      </c>
      <c r="AA102" s="38">
        <f t="shared" si="59"/>
        <v>2.4084533787516849E-2</v>
      </c>
      <c r="AB102" s="38">
        <f t="shared" si="59"/>
        <v>-1.9342938190082037E-2</v>
      </c>
      <c r="AC102" s="38">
        <f t="shared" si="59"/>
        <v>2.9515305331635489E-3</v>
      </c>
      <c r="AD102" s="38">
        <f t="shared" si="59"/>
        <v>0.16775128926869032</v>
      </c>
      <c r="AE102" s="38">
        <f t="shared" si="59"/>
        <v>0.25155482440340848</v>
      </c>
      <c r="AF102" s="38">
        <f t="shared" si="59"/>
        <v>-7.152630358790657E-2</v>
      </c>
    </row>
    <row r="103" spans="1:32" hidden="1" outlineLevel="1" x14ac:dyDescent="0.2">
      <c r="A103" s="39" t="s">
        <v>45</v>
      </c>
      <c r="B103" s="38">
        <f t="shared" ref="B103:J103" si="60">B28/B24-1</f>
        <v>4.6516152427847013E-2</v>
      </c>
      <c r="C103" s="38">
        <f t="shared" si="60"/>
        <v>-3.3871505151494952E-2</v>
      </c>
      <c r="D103" s="38">
        <f t="shared" si="60"/>
        <v>2.2277901239134978E-2</v>
      </c>
      <c r="E103" s="38">
        <f t="shared" si="60"/>
        <v>9.8071289592591038E-2</v>
      </c>
      <c r="F103" s="38">
        <f t="shared" si="60"/>
        <v>1.0011759455980096E-2</v>
      </c>
      <c r="G103" s="38">
        <f t="shared" si="60"/>
        <v>6.5335326083147072E-2</v>
      </c>
      <c r="H103" s="38">
        <f t="shared" si="60"/>
        <v>0.15431201113729442</v>
      </c>
      <c r="I103" s="38">
        <f t="shared" si="60"/>
        <v>0.24666551712340334</v>
      </c>
      <c r="J103" s="38">
        <f t="shared" si="60"/>
        <v>-3.3156646049375738E-2</v>
      </c>
      <c r="L103" s="39" t="s">
        <v>45</v>
      </c>
      <c r="M103" s="38">
        <f t="shared" ref="M103:U103" si="61">M28/M24-1</f>
        <v>0.11785945296343714</v>
      </c>
      <c r="N103" s="38">
        <f t="shared" si="61"/>
        <v>-6.9521732718262896E-3</v>
      </c>
      <c r="O103" s="38">
        <f t="shared" si="61"/>
        <v>0</v>
      </c>
      <c r="P103" s="38" t="e">
        <f t="shared" si="61"/>
        <v>#VALUE!</v>
      </c>
      <c r="Q103" s="38">
        <f t="shared" si="61"/>
        <v>0.15904442299689148</v>
      </c>
      <c r="R103" s="38">
        <f t="shared" si="61"/>
        <v>0.17163540811679034</v>
      </c>
      <c r="S103" s="38">
        <f t="shared" si="61"/>
        <v>0.1960056775263368</v>
      </c>
      <c r="T103" s="38">
        <f t="shared" si="61"/>
        <v>9.9516003617555526E-2</v>
      </c>
      <c r="U103" s="38">
        <f t="shared" si="61"/>
        <v>2.2701584613646908E-3</v>
      </c>
      <c r="W103" s="39" t="s">
        <v>45</v>
      </c>
      <c r="X103" s="38">
        <f t="shared" ref="X103:AF103" si="62">X28/X24-1</f>
        <v>3.1067321212245647E-2</v>
      </c>
      <c r="Y103" s="38">
        <f t="shared" si="62"/>
        <v>-4.0506478016824832E-2</v>
      </c>
      <c r="Z103" s="38">
        <f t="shared" si="62"/>
        <v>2.4678896050474242E-2</v>
      </c>
      <c r="AA103" s="38">
        <f t="shared" si="62"/>
        <v>9.8071289592591038E-2</v>
      </c>
      <c r="AB103" s="38">
        <f t="shared" si="62"/>
        <v>-1.8513646906099912E-2</v>
      </c>
      <c r="AC103" s="38">
        <f t="shared" si="62"/>
        <v>-3.0117766462661955E-2</v>
      </c>
      <c r="AD103" s="38">
        <f t="shared" si="62"/>
        <v>0.10990708851110309</v>
      </c>
      <c r="AE103" s="38">
        <f t="shared" si="62"/>
        <v>0.3878943543573532</v>
      </c>
      <c r="AF103" s="38">
        <f t="shared" si="62"/>
        <v>-7.152630358790657E-2</v>
      </c>
    </row>
    <row r="104" spans="1:32" hidden="1" outlineLevel="1" x14ac:dyDescent="0.2">
      <c r="A104" s="39" t="s">
        <v>88</v>
      </c>
      <c r="B104" s="38">
        <f t="shared" ref="B104:J104" si="63">B29/B25-1</f>
        <v>4.2463763460465653E-2</v>
      </c>
      <c r="C104" s="38">
        <f t="shared" si="63"/>
        <v>-2.6279250177746794E-2</v>
      </c>
      <c r="D104" s="38">
        <f t="shared" si="63"/>
        <v>6.6025817383484231E-2</v>
      </c>
      <c r="E104" s="38">
        <f t="shared" si="63"/>
        <v>-0.1569704129836772</v>
      </c>
      <c r="F104" s="38">
        <f t="shared" si="63"/>
        <v>3.2668723699051716E-2</v>
      </c>
      <c r="G104" s="38">
        <f t="shared" si="63"/>
        <v>8.4180595016950521E-2</v>
      </c>
      <c r="H104" s="38">
        <f t="shared" si="63"/>
        <v>0.1358186787614013</v>
      </c>
      <c r="I104" s="38">
        <f t="shared" si="63"/>
        <v>0.10968124232526111</v>
      </c>
      <c r="J104" s="38">
        <f t="shared" si="63"/>
        <v>-3.4296508260655334E-2</v>
      </c>
      <c r="L104" s="39" t="s">
        <v>88</v>
      </c>
      <c r="M104" s="38">
        <f t="shared" ref="M104:U104" si="64">M29/M25-1</f>
        <v>0.13728800707574429</v>
      </c>
      <c r="N104" s="38">
        <f t="shared" si="64"/>
        <v>8.3594324657706887E-2</v>
      </c>
      <c r="O104" s="38">
        <f t="shared" si="64"/>
        <v>9.5445115010332149E-2</v>
      </c>
      <c r="P104" s="38" t="e">
        <f t="shared" si="64"/>
        <v>#VALUE!</v>
      </c>
      <c r="Q104" s="38">
        <f t="shared" si="64"/>
        <v>0.15904442299689148</v>
      </c>
      <c r="R104" s="38">
        <f t="shared" si="64"/>
        <v>0.15807018754186686</v>
      </c>
      <c r="S104" s="38">
        <f t="shared" si="64"/>
        <v>0.19371821083391105</v>
      </c>
      <c r="T104" s="38">
        <f t="shared" si="64"/>
        <v>9.5704820498569543E-2</v>
      </c>
      <c r="U104" s="38">
        <f t="shared" si="64"/>
        <v>0</v>
      </c>
      <c r="W104" s="39" t="s">
        <v>88</v>
      </c>
      <c r="X104" s="38">
        <f t="shared" ref="X104:AF104" si="65">X29/X25-1</f>
        <v>1.2335308197832795E-2</v>
      </c>
      <c r="Y104" s="38">
        <f t="shared" si="65"/>
        <v>-5.3440889665724134E-2</v>
      </c>
      <c r="Z104" s="38">
        <f t="shared" si="65"/>
        <v>6.2900261711210881E-2</v>
      </c>
      <c r="AA104" s="38">
        <f t="shared" si="65"/>
        <v>-0.1569704129836772</v>
      </c>
      <c r="AB104" s="38">
        <f t="shared" si="65"/>
        <v>7.8893924801159976E-3</v>
      </c>
      <c r="AC104" s="38">
        <f t="shared" si="65"/>
        <v>1.2693297212223786E-2</v>
      </c>
      <c r="AD104" s="38">
        <f t="shared" si="65"/>
        <v>7.7413601917878605E-2</v>
      </c>
      <c r="AE104" s="38">
        <f t="shared" si="65"/>
        <v>0.16306840881695939</v>
      </c>
      <c r="AF104" s="38">
        <f t="shared" si="65"/>
        <v>-7.152630358790657E-2</v>
      </c>
    </row>
    <row r="105" spans="1:32" hidden="1" outlineLevel="1" x14ac:dyDescent="0.2">
      <c r="A105" s="39" t="s">
        <v>92</v>
      </c>
      <c r="B105" s="38">
        <f t="shared" ref="B105:J105" si="66">B30/B26-1</f>
        <v>3.9044384993336623E-2</v>
      </c>
      <c r="C105" s="38">
        <f t="shared" si="66"/>
        <v>-2.0078781601517992E-4</v>
      </c>
      <c r="D105" s="38">
        <f t="shared" si="66"/>
        <v>8.0972514439135113E-2</v>
      </c>
      <c r="E105" s="38">
        <f t="shared" si="66"/>
        <v>-0.17144956774572462</v>
      </c>
      <c r="F105" s="38">
        <f t="shared" si="66"/>
        <v>-5.1015391130028287E-2</v>
      </c>
      <c r="G105" s="38">
        <f t="shared" si="66"/>
        <v>7.766999791365814E-2</v>
      </c>
      <c r="H105" s="38">
        <f t="shared" si="66"/>
        <v>0.11071230342777483</v>
      </c>
      <c r="I105" s="38">
        <f t="shared" si="66"/>
        <v>-1.2973973514817105E-3</v>
      </c>
      <c r="J105" s="38">
        <f t="shared" si="66"/>
        <v>0</v>
      </c>
      <c r="L105" s="39" t="s">
        <v>92</v>
      </c>
      <c r="M105" s="38">
        <f t="shared" ref="M105:U105" si="67">M30/M26-1</f>
        <v>8.4931317204668844E-2</v>
      </c>
      <c r="N105" s="38">
        <f t="shared" si="67"/>
        <v>9.0429206410515661E-2</v>
      </c>
      <c r="O105" s="38">
        <f t="shared" si="67"/>
        <v>0</v>
      </c>
      <c r="P105" s="38" t="e">
        <f t="shared" si="67"/>
        <v>#VALUE!</v>
      </c>
      <c r="Q105" s="38">
        <f t="shared" si="67"/>
        <v>-6.4205032885330748E-2</v>
      </c>
      <c r="R105" s="38">
        <f t="shared" si="67"/>
        <v>0.10986912412838357</v>
      </c>
      <c r="S105" s="38">
        <f t="shared" si="67"/>
        <v>7.1166555908066087E-2</v>
      </c>
      <c r="T105" s="38">
        <f t="shared" si="67"/>
        <v>0.12653939542886805</v>
      </c>
      <c r="U105" s="38">
        <f t="shared" si="67"/>
        <v>0</v>
      </c>
      <c r="W105" s="39" t="s">
        <v>92</v>
      </c>
      <c r="X105" s="38">
        <f t="shared" ref="X105:AF105" si="68">X30/X26-1</f>
        <v>2.0623150602109064E-2</v>
      </c>
      <c r="Y105" s="38">
        <f t="shared" si="68"/>
        <v>-2.2871317167428074E-2</v>
      </c>
      <c r="Z105" s="38">
        <f t="shared" si="68"/>
        <v>8.9521634024036123E-2</v>
      </c>
      <c r="AA105" s="38">
        <f t="shared" si="68"/>
        <v>-0.17144956774572462</v>
      </c>
      <c r="AB105" s="38">
        <f t="shared" si="68"/>
        <v>-4.7826897212906672E-2</v>
      </c>
      <c r="AC105" s="38">
        <f t="shared" si="68"/>
        <v>4.3103059887725337E-2</v>
      </c>
      <c r="AD105" s="38">
        <f t="shared" si="68"/>
        <v>0.15336214486510058</v>
      </c>
      <c r="AE105" s="38">
        <f t="shared" si="68"/>
        <v>-2.6504718188284815E-2</v>
      </c>
      <c r="AF105" s="38">
        <f t="shared" si="68"/>
        <v>0</v>
      </c>
    </row>
    <row r="106" spans="1:32" hidden="1" outlineLevel="1" x14ac:dyDescent="0.2">
      <c r="A106" s="39" t="s">
        <v>93</v>
      </c>
      <c r="B106" s="38">
        <f t="shared" ref="B106:J106" si="69">B31/B27-1</f>
        <v>3.5472846722820028E-2</v>
      </c>
      <c r="C106" s="38">
        <f t="shared" si="69"/>
        <v>1.0035119774093326E-2</v>
      </c>
      <c r="D106" s="38">
        <f t="shared" si="69"/>
        <v>0.12194087223780037</v>
      </c>
      <c r="E106" s="38">
        <f t="shared" si="69"/>
        <v>-0.17144956774572462</v>
      </c>
      <c r="F106" s="38">
        <f t="shared" si="69"/>
        <v>-0.11036964507871161</v>
      </c>
      <c r="G106" s="38">
        <f t="shared" si="69"/>
        <v>5.5043954775328308E-2</v>
      </c>
      <c r="H106" s="38">
        <f t="shared" si="69"/>
        <v>5.2178888266183776E-2</v>
      </c>
      <c r="I106" s="38">
        <f t="shared" si="69"/>
        <v>-1.2973973514817105E-3</v>
      </c>
      <c r="J106" s="38">
        <f t="shared" si="69"/>
        <v>0</v>
      </c>
      <c r="L106" s="39" t="s">
        <v>93</v>
      </c>
      <c r="M106" s="38">
        <f t="shared" ref="M106:U106" si="70">M31/M27-1</f>
        <v>8.1643982459124187E-2</v>
      </c>
      <c r="N106" s="38">
        <f t="shared" si="70"/>
        <v>7.1668941597079261E-2</v>
      </c>
      <c r="O106" s="38">
        <f t="shared" si="70"/>
        <v>0</v>
      </c>
      <c r="P106" s="38" t="e">
        <f t="shared" si="70"/>
        <v>#VALUE!</v>
      </c>
      <c r="Q106" s="38">
        <f t="shared" si="70"/>
        <v>-6.4205032885330748E-2</v>
      </c>
      <c r="R106" s="38">
        <f t="shared" si="70"/>
        <v>0.10986912412838357</v>
      </c>
      <c r="S106" s="38">
        <f t="shared" si="70"/>
        <v>7.1166555908066087E-2</v>
      </c>
      <c r="T106" s="38">
        <f t="shared" si="70"/>
        <v>0.12653939542886805</v>
      </c>
      <c r="U106" s="38">
        <f t="shared" si="70"/>
        <v>0</v>
      </c>
      <c r="W106" s="39" t="s">
        <v>93</v>
      </c>
      <c r="X106" s="38">
        <f t="shared" ref="X106:AF106" si="71">X31/X27-1</f>
        <v>1.6365079036594343E-2</v>
      </c>
      <c r="Y106" s="38">
        <f t="shared" si="71"/>
        <v>-5.3526375393837533E-3</v>
      </c>
      <c r="Z106" s="38">
        <f t="shared" si="71"/>
        <v>0.13481545204144063</v>
      </c>
      <c r="AA106" s="38">
        <f t="shared" si="71"/>
        <v>-0.17144956774572462</v>
      </c>
      <c r="AB106" s="38">
        <f t="shared" si="71"/>
        <v>-0.12152958314948481</v>
      </c>
      <c r="AC106" s="38">
        <f t="shared" si="71"/>
        <v>-3.8128669486601208E-3</v>
      </c>
      <c r="AD106" s="38">
        <f t="shared" si="71"/>
        <v>3.146846510182244E-2</v>
      </c>
      <c r="AE106" s="38">
        <f t="shared" si="71"/>
        <v>-2.6504718188284815E-2</v>
      </c>
      <c r="AF106" s="38">
        <f t="shared" si="71"/>
        <v>0</v>
      </c>
    </row>
    <row r="107" spans="1:32" hidden="1" outlineLevel="1" x14ac:dyDescent="0.2">
      <c r="A107" s="39" t="s">
        <v>91</v>
      </c>
      <c r="B107" s="38">
        <f t="shared" ref="B107:J107" si="72">B32/B28-1</f>
        <v>2.6372373718693387E-2</v>
      </c>
      <c r="C107" s="38">
        <f t="shared" si="72"/>
        <v>3.40034091357857E-2</v>
      </c>
      <c r="D107" s="38">
        <f t="shared" si="72"/>
        <v>0.1016058787479146</v>
      </c>
      <c r="E107" s="38">
        <f t="shared" si="72"/>
        <v>-0.21772689518021127</v>
      </c>
      <c r="F107" s="38">
        <f t="shared" si="72"/>
        <v>-9.1335358357155561E-2</v>
      </c>
      <c r="G107" s="38">
        <f t="shared" si="72"/>
        <v>0.10589533035085674</v>
      </c>
      <c r="H107" s="38">
        <f t="shared" si="72"/>
        <v>-3.7270367436294083E-2</v>
      </c>
      <c r="I107" s="38">
        <f t="shared" si="72"/>
        <v>-8.3854739439159331E-2</v>
      </c>
      <c r="J107" s="38">
        <f t="shared" si="72"/>
        <v>0</v>
      </c>
      <c r="L107" s="39" t="s">
        <v>91</v>
      </c>
      <c r="M107" s="38">
        <f t="shared" ref="M107:U107" si="73">M32/M28-1</f>
        <v>7.0605273210587294E-2</v>
      </c>
      <c r="N107" s="38">
        <f t="shared" si="73"/>
        <v>5.4991682335554293E-2</v>
      </c>
      <c r="O107" s="38">
        <f t="shared" si="73"/>
        <v>0</v>
      </c>
      <c r="P107" s="38" t="e">
        <f t="shared" si="73"/>
        <v>#VALUE!</v>
      </c>
      <c r="Q107" s="38">
        <f t="shared" si="73"/>
        <v>0</v>
      </c>
      <c r="R107" s="38">
        <f t="shared" si="73"/>
        <v>0.14649216550451105</v>
      </c>
      <c r="S107" s="38">
        <f t="shared" si="73"/>
        <v>3.2044220693279168E-3</v>
      </c>
      <c r="T107" s="38">
        <f t="shared" si="73"/>
        <v>5.6001153408112403E-2</v>
      </c>
      <c r="U107" s="38">
        <f t="shared" si="73"/>
        <v>0</v>
      </c>
      <c r="W107" s="39" t="s">
        <v>91</v>
      </c>
      <c r="X107" s="38">
        <f t="shared" ref="X107:AF107" si="74">X32/X28-1</f>
        <v>6.8661456832006529E-3</v>
      </c>
      <c r="Y107" s="38">
        <f t="shared" si="74"/>
        <v>2.864939268401967E-2</v>
      </c>
      <c r="Z107" s="38">
        <f t="shared" si="74"/>
        <v>0.11229268637455192</v>
      </c>
      <c r="AA107" s="38">
        <f t="shared" si="74"/>
        <v>-0.21772689518021127</v>
      </c>
      <c r="AB107" s="38">
        <f t="shared" si="74"/>
        <v>-0.11197989452969848</v>
      </c>
      <c r="AC107" s="38">
        <f t="shared" si="74"/>
        <v>6.1857890182042574E-2</v>
      </c>
      <c r="AD107" s="38">
        <f t="shared" si="74"/>
        <v>-8.4207971677484839E-2</v>
      </c>
      <c r="AE107" s="38">
        <f t="shared" si="74"/>
        <v>-0.12213583644875869</v>
      </c>
      <c r="AF107" s="38">
        <f t="shared" si="74"/>
        <v>0</v>
      </c>
    </row>
    <row r="108" spans="1:32" hidden="1" outlineLevel="1" x14ac:dyDescent="0.2">
      <c r="A108" s="39" t="s">
        <v>95</v>
      </c>
      <c r="B108" s="38">
        <f t="shared" ref="B108:J108" si="75">B33/B29-1</f>
        <v>3.289613230401045E-2</v>
      </c>
      <c r="C108" s="38">
        <f t="shared" si="75"/>
        <v>7.0574941439250027E-2</v>
      </c>
      <c r="D108" s="38">
        <f t="shared" si="75"/>
        <v>2.8537503684567866E-2</v>
      </c>
      <c r="E108" s="38">
        <f t="shared" si="75"/>
        <v>6.046007788963248E-3</v>
      </c>
      <c r="F108" s="38">
        <f t="shared" si="75"/>
        <v>-9.28481066585638E-2</v>
      </c>
      <c r="G108" s="38">
        <f t="shared" si="75"/>
        <v>7.0088742742538512E-2</v>
      </c>
      <c r="H108" s="38">
        <f t="shared" si="75"/>
        <v>-8.9626385911127926E-3</v>
      </c>
      <c r="I108" s="38">
        <f t="shared" si="75"/>
        <v>-1.542106283464828E-2</v>
      </c>
      <c r="J108" s="38">
        <f t="shared" si="75"/>
        <v>-3.9642775106542349E-2</v>
      </c>
      <c r="L108" s="39" t="s">
        <v>95</v>
      </c>
      <c r="M108" s="38">
        <f t="shared" ref="M108:U108" si="76">M33/M29-1</f>
        <v>3.0930808008262867E-2</v>
      </c>
      <c r="N108" s="38">
        <f t="shared" si="76"/>
        <v>-2.8645313606242895E-2</v>
      </c>
      <c r="O108" s="38">
        <f t="shared" si="76"/>
        <v>-8.7129070824723098E-2</v>
      </c>
      <c r="P108" s="38" t="e">
        <f t="shared" si="76"/>
        <v>#VALUE!</v>
      </c>
      <c r="Q108" s="38">
        <f t="shared" si="76"/>
        <v>-6.8610149810158783E-2</v>
      </c>
      <c r="R108" s="38">
        <f t="shared" si="76"/>
        <v>6.8247239779736457E-2</v>
      </c>
      <c r="S108" s="38">
        <f t="shared" si="76"/>
        <v>4.7921495273544057E-2</v>
      </c>
      <c r="T108" s="38">
        <f t="shared" si="76"/>
        <v>6.5084597990822113E-2</v>
      </c>
      <c r="U108" s="38">
        <f t="shared" si="76"/>
        <v>0</v>
      </c>
      <c r="W108" s="39" t="s">
        <v>95</v>
      </c>
      <c r="X108" s="38">
        <f t="shared" ref="X108:AF108" si="77">X33/X29-1</f>
        <v>3.3260313359887883E-2</v>
      </c>
      <c r="Y108" s="38">
        <f t="shared" si="77"/>
        <v>9.8653967937401443E-2</v>
      </c>
      <c r="Z108" s="38">
        <f t="shared" si="77"/>
        <v>4.1202379103547848E-2</v>
      </c>
      <c r="AA108" s="38">
        <f t="shared" si="77"/>
        <v>6.046007788963248E-3</v>
      </c>
      <c r="AB108" s="38">
        <f t="shared" si="77"/>
        <v>-9.8313346480310537E-2</v>
      </c>
      <c r="AC108" s="38">
        <f t="shared" si="77"/>
        <v>7.2126136530550111E-2</v>
      </c>
      <c r="AD108" s="38">
        <f t="shared" si="77"/>
        <v>-7.0674711764947107E-2</v>
      </c>
      <c r="AE108" s="38">
        <f t="shared" si="77"/>
        <v>-5.1182771370518854E-2</v>
      </c>
      <c r="AF108" s="38">
        <f t="shared" si="77"/>
        <v>-8.5991222026642333E-2</v>
      </c>
    </row>
    <row r="109" spans="1:32" hidden="1" outlineLevel="1" x14ac:dyDescent="0.2">
      <c r="A109" s="39" t="s">
        <v>108</v>
      </c>
      <c r="B109" s="38">
        <f t="shared" ref="B109:J109" si="78">B34/B30-1</f>
        <v>2.6211419542658154E-2</v>
      </c>
      <c r="C109" s="38">
        <f t="shared" si="78"/>
        <v>5.1355062867940893E-2</v>
      </c>
      <c r="D109" s="38">
        <f t="shared" si="78"/>
        <v>3.1505074745880046E-2</v>
      </c>
      <c r="E109" s="38">
        <f t="shared" si="78"/>
        <v>9.5039542657895382E-3</v>
      </c>
      <c r="F109" s="38">
        <f t="shared" si="78"/>
        <v>-5.3508664366871739E-2</v>
      </c>
      <c r="G109" s="38">
        <f t="shared" si="78"/>
        <v>6.8781764042741056E-2</v>
      </c>
      <c r="H109" s="38">
        <f t="shared" si="78"/>
        <v>-4.329125107988685E-2</v>
      </c>
      <c r="I109" s="38">
        <f t="shared" si="78"/>
        <v>-1.7215536400596587E-2</v>
      </c>
      <c r="J109" s="38">
        <f t="shared" si="78"/>
        <v>-3.9642775106542349E-2</v>
      </c>
      <c r="L109" s="39" t="s">
        <v>108</v>
      </c>
      <c r="M109" s="38">
        <f t="shared" ref="M109:U109" si="79">M34/M30-1</f>
        <v>2.5345651128063862E-2</v>
      </c>
      <c r="N109" s="38">
        <f t="shared" si="79"/>
        <v>-2.8795036266572982E-2</v>
      </c>
      <c r="O109" s="38">
        <f t="shared" si="79"/>
        <v>0</v>
      </c>
      <c r="P109" s="38" t="e">
        <f t="shared" si="79"/>
        <v>#VALUE!</v>
      </c>
      <c r="Q109" s="38">
        <f t="shared" si="79"/>
        <v>-6.8610149810158783E-2</v>
      </c>
      <c r="R109" s="38">
        <f t="shared" si="79"/>
        <v>6.5995243186693697E-2</v>
      </c>
      <c r="S109" s="38">
        <f t="shared" si="79"/>
        <v>0</v>
      </c>
      <c r="T109" s="38">
        <f t="shared" si="79"/>
        <v>6.0501188959694252E-2</v>
      </c>
      <c r="U109" s="38">
        <f t="shared" si="79"/>
        <v>0</v>
      </c>
      <c r="W109" s="39" t="s">
        <v>108</v>
      </c>
      <c r="X109" s="38">
        <f t="shared" ref="X109:AF109" si="80">X34/X30-1</f>
        <v>2.5719816573353871E-2</v>
      </c>
      <c r="Y109" s="38">
        <f t="shared" si="80"/>
        <v>7.3728849178566813E-2</v>
      </c>
      <c r="Z109" s="38">
        <f t="shared" si="80"/>
        <v>3.4558086121528886E-2</v>
      </c>
      <c r="AA109" s="38">
        <f t="shared" si="80"/>
        <v>9.5039542657895382E-3</v>
      </c>
      <c r="AB109" s="38">
        <f t="shared" si="80"/>
        <v>-4.9920791405555276E-2</v>
      </c>
      <c r="AC109" s="38">
        <f t="shared" si="80"/>
        <v>7.1964669016537863E-2</v>
      </c>
      <c r="AD109" s="38">
        <f t="shared" si="80"/>
        <v>-8.8323434828371017E-2</v>
      </c>
      <c r="AE109" s="38">
        <f t="shared" si="80"/>
        <v>-5.1182771370518854E-2</v>
      </c>
      <c r="AF109" s="38">
        <f t="shared" si="80"/>
        <v>-8.5991222026642333E-2</v>
      </c>
    </row>
    <row r="110" spans="1:32" hidden="1" outlineLevel="1" x14ac:dyDescent="0.2">
      <c r="A110" s="39" t="s">
        <v>107</v>
      </c>
      <c r="B110" s="38">
        <f t="shared" ref="B110:J110" si="81">B35/B31-1</f>
        <v>4.6156710972241166E-2</v>
      </c>
      <c r="C110" s="38">
        <f t="shared" si="81"/>
        <v>5.8127036173311941E-2</v>
      </c>
      <c r="D110" s="38">
        <f t="shared" si="81"/>
        <v>4.0398833591992478E-4</v>
      </c>
      <c r="E110" s="38">
        <f t="shared" si="81"/>
        <v>9.5039542657895382E-3</v>
      </c>
      <c r="F110" s="38">
        <f t="shared" si="81"/>
        <v>2.2900673662485937E-2</v>
      </c>
      <c r="G110" s="38">
        <f t="shared" si="81"/>
        <v>0.12191626760663055</v>
      </c>
      <c r="H110" s="38">
        <f t="shared" si="81"/>
        <v>3.6567739409043787E-2</v>
      </c>
      <c r="I110" s="38">
        <f t="shared" si="81"/>
        <v>-1.7215536400596587E-2</v>
      </c>
      <c r="J110" s="38">
        <f t="shared" si="81"/>
        <v>-3.9642775106542349E-2</v>
      </c>
      <c r="L110" s="39" t="s">
        <v>107</v>
      </c>
      <c r="M110" s="38">
        <f t="shared" ref="M110:U110" si="82">M35/M31-1</f>
        <v>5.4568839895622112E-2</v>
      </c>
      <c r="N110" s="38">
        <f t="shared" si="82"/>
        <v>-6.6277012578712657E-3</v>
      </c>
      <c r="O110" s="38">
        <f t="shared" si="82"/>
        <v>0</v>
      </c>
      <c r="P110" s="38" t="e">
        <f t="shared" si="82"/>
        <v>#VALUE!</v>
      </c>
      <c r="Q110" s="38">
        <f t="shared" si="82"/>
        <v>-6.8610149810158783E-2</v>
      </c>
      <c r="R110" s="38">
        <f t="shared" si="82"/>
        <v>9.8992864780040657E-2</v>
      </c>
      <c r="S110" s="38">
        <f t="shared" si="82"/>
        <v>5.639032502819652E-2</v>
      </c>
      <c r="T110" s="38">
        <f t="shared" si="82"/>
        <v>6.0501188959694252E-2</v>
      </c>
      <c r="U110" s="38">
        <f t="shared" si="82"/>
        <v>0</v>
      </c>
      <c r="W110" s="39" t="s">
        <v>107</v>
      </c>
      <c r="X110" s="38">
        <f t="shared" ref="X110:AF110" si="83">X35/X31-1</f>
        <v>4.229724775981647E-2</v>
      </c>
      <c r="Y110" s="38">
        <f t="shared" si="83"/>
        <v>7.5545878403048716E-2</v>
      </c>
      <c r="Z110" s="38">
        <f t="shared" si="83"/>
        <v>4.4157444345249708E-4</v>
      </c>
      <c r="AA110" s="38">
        <f t="shared" si="83"/>
        <v>9.5039542657895382E-3</v>
      </c>
      <c r="AB110" s="38">
        <f t="shared" si="83"/>
        <v>4.6466280116017389E-2</v>
      </c>
      <c r="AC110" s="38">
        <f t="shared" si="83"/>
        <v>0.14933369818712383</v>
      </c>
      <c r="AD110" s="38">
        <f t="shared" si="83"/>
        <v>1.425011561383549E-2</v>
      </c>
      <c r="AE110" s="38">
        <f t="shared" si="83"/>
        <v>-5.1182771370518854E-2</v>
      </c>
      <c r="AF110" s="38">
        <f t="shared" si="83"/>
        <v>-8.5991222026642333E-2</v>
      </c>
    </row>
    <row r="111" spans="1:32" hidden="1" outlineLevel="1" x14ac:dyDescent="0.2">
      <c r="A111" s="39" t="s">
        <v>106</v>
      </c>
      <c r="B111" s="38">
        <f t="shared" ref="B111:J111" si="84">B36/B32-1</f>
        <v>6.5561837803539413E-2</v>
      </c>
      <c r="C111" s="38">
        <f t="shared" si="84"/>
        <v>9.4602728221591326E-2</v>
      </c>
      <c r="D111" s="38">
        <f t="shared" si="84"/>
        <v>5.6065571897710331E-2</v>
      </c>
      <c r="E111" s="38">
        <f t="shared" si="84"/>
        <v>-4.2954689568845961E-3</v>
      </c>
      <c r="F111" s="38">
        <f t="shared" si="84"/>
        <v>1.3450802454897159E-2</v>
      </c>
      <c r="G111" s="38">
        <f t="shared" si="84"/>
        <v>9.0680538042433367E-2</v>
      </c>
      <c r="H111" s="38">
        <f t="shared" si="84"/>
        <v>0.15512412916388696</v>
      </c>
      <c r="I111" s="38">
        <f t="shared" si="84"/>
        <v>-0.10333682898786301</v>
      </c>
      <c r="J111" s="38">
        <f t="shared" si="84"/>
        <v>-3.9642775106542349E-2</v>
      </c>
      <c r="L111" s="39" t="s">
        <v>106</v>
      </c>
      <c r="M111" s="38">
        <f t="shared" ref="M111:U111" si="85">M36/M32-1</f>
        <v>6.1692935007622296E-2</v>
      </c>
      <c r="N111" s="38">
        <f t="shared" si="85"/>
        <v>0.12725112218899026</v>
      </c>
      <c r="O111" s="38">
        <f t="shared" si="85"/>
        <v>0</v>
      </c>
      <c r="P111" s="38" t="e">
        <f t="shared" si="85"/>
        <v>#VALUE!</v>
      </c>
      <c r="Q111" s="38">
        <f t="shared" si="85"/>
        <v>-6.8610149810158783E-2</v>
      </c>
      <c r="R111" s="38">
        <f t="shared" si="85"/>
        <v>6.3887120170615486E-2</v>
      </c>
      <c r="S111" s="38">
        <f t="shared" si="85"/>
        <v>5.3016017263122661E-2</v>
      </c>
      <c r="T111" s="38">
        <f t="shared" si="85"/>
        <v>4.5131273727383903E-2</v>
      </c>
      <c r="U111" s="38">
        <f t="shared" si="85"/>
        <v>0</v>
      </c>
      <c r="W111" s="39" t="s">
        <v>106</v>
      </c>
      <c r="X111" s="38">
        <f t="shared" ref="X111:AF111" si="86">X36/X32-1</f>
        <v>6.8334290911310491E-2</v>
      </c>
      <c r="Y111" s="38">
        <f t="shared" si="86"/>
        <v>8.6060985688513947E-2</v>
      </c>
      <c r="Z111" s="38">
        <f t="shared" si="86"/>
        <v>6.1367164241412864E-2</v>
      </c>
      <c r="AA111" s="38">
        <f t="shared" si="86"/>
        <v>-4.2954689568845961E-3</v>
      </c>
      <c r="AB111" s="38">
        <f t="shared" si="86"/>
        <v>3.4337989050197359E-2</v>
      </c>
      <c r="AC111" s="38">
        <f t="shared" si="86"/>
        <v>0.12206124319024902</v>
      </c>
      <c r="AD111" s="38">
        <f t="shared" si="86"/>
        <v>0.28328776608911932</v>
      </c>
      <c r="AE111" s="38">
        <f t="shared" si="86"/>
        <v>-0.18501771012614465</v>
      </c>
      <c r="AF111" s="38">
        <f t="shared" si="86"/>
        <v>-8.5991222026642333E-2</v>
      </c>
    </row>
    <row r="112" spans="1:32" hidden="1" outlineLevel="1" x14ac:dyDescent="0.2">
      <c r="A112" s="39" t="s">
        <v>105</v>
      </c>
      <c r="B112" s="38">
        <f t="shared" ref="B112:J112" si="87">B37/B33-1</f>
        <v>0.11584498565495549</v>
      </c>
      <c r="C112" s="38">
        <f t="shared" si="87"/>
        <v>0.12719482595975173</v>
      </c>
      <c r="D112" s="38">
        <f t="shared" si="87"/>
        <v>7.9084426735180458E-2</v>
      </c>
      <c r="E112" s="38">
        <f t="shared" si="87"/>
        <v>-1.6916358958695143E-3</v>
      </c>
      <c r="F112" s="38">
        <f t="shared" si="87"/>
        <v>3.9199258646101631E-2</v>
      </c>
      <c r="G112" s="38">
        <f t="shared" si="87"/>
        <v>0.21422410477575049</v>
      </c>
      <c r="H112" s="38">
        <f t="shared" si="87"/>
        <v>0.18136071060267844</v>
      </c>
      <c r="I112" s="38">
        <f t="shared" si="87"/>
        <v>-8.7973920069123412E-2</v>
      </c>
      <c r="J112" s="38">
        <f t="shared" si="87"/>
        <v>0</v>
      </c>
      <c r="L112" s="39" t="s">
        <v>105</v>
      </c>
      <c r="M112" s="38">
        <f t="shared" ref="M112:U112" si="88">M37/M33-1</f>
        <v>0.16243477854004129</v>
      </c>
      <c r="N112" s="38">
        <f t="shared" si="88"/>
        <v>0.15865290920919262</v>
      </c>
      <c r="O112" s="38">
        <f t="shared" si="88"/>
        <v>9.5445115010332593E-2</v>
      </c>
      <c r="P112" s="38" t="e">
        <f t="shared" si="88"/>
        <v>#VALUE!</v>
      </c>
      <c r="Q112" s="38">
        <f t="shared" si="88"/>
        <v>0</v>
      </c>
      <c r="R112" s="38">
        <f t="shared" si="88"/>
        <v>0.35654343600517868</v>
      </c>
      <c r="S112" s="38">
        <f t="shared" si="88"/>
        <v>-3.7648493419435991E-2</v>
      </c>
      <c r="T112" s="38">
        <f t="shared" si="88"/>
        <v>0</v>
      </c>
      <c r="U112" s="38">
        <f t="shared" si="88"/>
        <v>0</v>
      </c>
      <c r="W112" s="39" t="s">
        <v>105</v>
      </c>
      <c r="X112" s="38">
        <f t="shared" ref="X112:AF112" si="89">X37/X33-1</f>
        <v>9.5718601446064477E-2</v>
      </c>
      <c r="Y112" s="38">
        <f t="shared" si="89"/>
        <v>0.11932380849050039</v>
      </c>
      <c r="Z112" s="38">
        <f t="shared" si="89"/>
        <v>7.7513814981265083E-2</v>
      </c>
      <c r="AA112" s="38">
        <f t="shared" si="89"/>
        <v>-1.6916358958695143E-3</v>
      </c>
      <c r="AB112" s="38">
        <f t="shared" si="89"/>
        <v>4.8329177743416052E-2</v>
      </c>
      <c r="AC112" s="38">
        <f t="shared" si="89"/>
        <v>6.8086437268613631E-2</v>
      </c>
      <c r="AD112" s="38">
        <f t="shared" si="89"/>
        <v>0.44887075275895816</v>
      </c>
      <c r="AE112" s="38">
        <f t="shared" si="89"/>
        <v>-0.13887530910692536</v>
      </c>
      <c r="AF112" s="38">
        <f t="shared" si="89"/>
        <v>0</v>
      </c>
    </row>
    <row r="113" spans="1:32" hidden="1" outlineLevel="1" x14ac:dyDescent="0.2">
      <c r="A113" s="39" t="s">
        <v>110</v>
      </c>
      <c r="B113" s="38">
        <f t="shared" ref="B113:J113" si="90">B38/B34-1</f>
        <v>0.16760078618376584</v>
      </c>
      <c r="C113" s="38">
        <f t="shared" si="90"/>
        <v>0.2239269662920591</v>
      </c>
      <c r="D113" s="38">
        <f t="shared" si="90"/>
        <v>3.9050976834595019E-2</v>
      </c>
      <c r="E113" s="38">
        <f t="shared" si="90"/>
        <v>4.9427477950487742E-3</v>
      </c>
      <c r="F113" s="38">
        <f t="shared" si="90"/>
        <v>5.2565027161795008E-2</v>
      </c>
      <c r="G113" s="38">
        <f t="shared" si="90"/>
        <v>0.35123918603870008</v>
      </c>
      <c r="H113" s="38">
        <f t="shared" si="90"/>
        <v>0.26022522361614953</v>
      </c>
      <c r="I113" s="38">
        <f t="shared" si="90"/>
        <v>-9.2979451653650513E-2</v>
      </c>
      <c r="J113" s="38">
        <f t="shared" si="90"/>
        <v>1.6713967643244843E-3</v>
      </c>
      <c r="L113" s="39" t="s">
        <v>110</v>
      </c>
      <c r="M113" s="38">
        <f t="shared" ref="M113:U113" si="91">M38/M34-1</f>
        <v>0.23852894162325655</v>
      </c>
      <c r="N113" s="38">
        <f t="shared" si="91"/>
        <v>0.20543780831499303</v>
      </c>
      <c r="O113" s="38">
        <f t="shared" si="91"/>
        <v>9.5445115010332593E-2</v>
      </c>
      <c r="P113" s="38" t="e">
        <f t="shared" si="91"/>
        <v>#VALUE!</v>
      </c>
      <c r="Q113" s="38">
        <f t="shared" si="91"/>
        <v>-3.3967862499151402E-2</v>
      </c>
      <c r="R113" s="38">
        <f t="shared" si="91"/>
        <v>0.53736423319676518</v>
      </c>
      <c r="S113" s="38">
        <f t="shared" si="91"/>
        <v>6.5156237721525345E-2</v>
      </c>
      <c r="T113" s="38">
        <f t="shared" si="91"/>
        <v>2.4316756804283912E-2</v>
      </c>
      <c r="U113" s="38">
        <f t="shared" si="91"/>
        <v>0</v>
      </c>
      <c r="W113" s="39" t="s">
        <v>110</v>
      </c>
      <c r="X113" s="38">
        <f t="shared" ref="X113:AF113" si="92">X38/X34-1</f>
        <v>0.13270492550059521</v>
      </c>
      <c r="Y113" s="38">
        <f t="shared" si="92"/>
        <v>0.23631565228154816</v>
      </c>
      <c r="Z113" s="38">
        <f t="shared" si="92"/>
        <v>3.2702059155090168E-2</v>
      </c>
      <c r="AA113" s="38">
        <f t="shared" si="92"/>
        <v>4.9427477950487742E-3</v>
      </c>
      <c r="AB113" s="38">
        <f t="shared" si="92"/>
        <v>8.8194572508799585E-2</v>
      </c>
      <c r="AC113" s="38">
        <f t="shared" si="92"/>
        <v>0.14033113531166563</v>
      </c>
      <c r="AD113" s="38">
        <f t="shared" si="92"/>
        <v>0.48143477849829019</v>
      </c>
      <c r="AE113" s="38">
        <f t="shared" si="92"/>
        <v>-0.19255493047629846</v>
      </c>
      <c r="AF113" s="38">
        <f t="shared" si="92"/>
        <v>5.2884615384615197E-2</v>
      </c>
    </row>
    <row r="114" spans="1:32" hidden="1" outlineLevel="1" x14ac:dyDescent="0.2">
      <c r="A114" s="39" t="s">
        <v>111</v>
      </c>
      <c r="B114" s="38">
        <f t="shared" ref="B114:J114" si="93">B39/B35-1</f>
        <v>0.12556405875911536</v>
      </c>
      <c r="C114" s="38">
        <f t="shared" si="93"/>
        <v>0.24723058216298277</v>
      </c>
      <c r="D114" s="38">
        <f t="shared" si="93"/>
        <v>2.4022464911886976E-2</v>
      </c>
      <c r="E114" s="38">
        <f t="shared" si="93"/>
        <v>4.9427477950487742E-3</v>
      </c>
      <c r="F114" s="38">
        <f t="shared" si="93"/>
        <v>4.8528207987801997E-2</v>
      </c>
      <c r="G114" s="38">
        <f t="shared" si="93"/>
        <v>0.20662035704311532</v>
      </c>
      <c r="H114" s="38">
        <f t="shared" si="93"/>
        <v>0.13206272382051454</v>
      </c>
      <c r="I114" s="38">
        <f t="shared" si="93"/>
        <v>-9.2979451653650513E-2</v>
      </c>
      <c r="J114" s="38">
        <f t="shared" si="93"/>
        <v>-4.1723081290612196E-4</v>
      </c>
      <c r="L114" s="39" t="s">
        <v>111</v>
      </c>
      <c r="M114" s="38">
        <f t="shared" ref="M114:U114" si="94">M39/M35-1</f>
        <v>0.15894384509060666</v>
      </c>
      <c r="N114" s="38">
        <f t="shared" si="94"/>
        <v>0.20734104518634466</v>
      </c>
      <c r="O114" s="38">
        <f t="shared" si="94"/>
        <v>3.4602718231878216E-2</v>
      </c>
      <c r="P114" s="38" t="e">
        <f t="shared" si="94"/>
        <v>#VALUE!</v>
      </c>
      <c r="Q114" s="38">
        <f t="shared" si="94"/>
        <v>-6.9383094281714741E-2</v>
      </c>
      <c r="R114" s="38">
        <f t="shared" si="94"/>
        <v>0.31142366759142837</v>
      </c>
      <c r="S114" s="38">
        <f t="shared" si="94"/>
        <v>8.2979865355117255E-3</v>
      </c>
      <c r="T114" s="38">
        <f t="shared" si="94"/>
        <v>2.4316756804283912E-2</v>
      </c>
      <c r="U114" s="38">
        <f t="shared" si="94"/>
        <v>-2.1567921149907576E-3</v>
      </c>
      <c r="W114" s="39" t="s">
        <v>111</v>
      </c>
      <c r="X114" s="38">
        <f t="shared" ref="X114:AF114" si="95">X39/X35-1</f>
        <v>0.11404671777374475</v>
      </c>
      <c r="Y114" s="38">
        <f t="shared" si="95"/>
        <v>0.27144550173000281</v>
      </c>
      <c r="Z114" s="38">
        <f t="shared" si="95"/>
        <v>2.5294928092002289E-2</v>
      </c>
      <c r="AA114" s="38">
        <f t="shared" si="95"/>
        <v>4.9427477950487742E-3</v>
      </c>
      <c r="AB114" s="38">
        <f t="shared" si="95"/>
        <v>0.10534501807814056</v>
      </c>
      <c r="AC114" s="38">
        <f t="shared" si="95"/>
        <v>0.10104659145086492</v>
      </c>
      <c r="AD114" s="38">
        <f t="shared" si="95"/>
        <v>0.24655318333140652</v>
      </c>
      <c r="AE114" s="38">
        <f t="shared" si="95"/>
        <v>-0.19255493047629846</v>
      </c>
      <c r="AF114" s="38">
        <f t="shared" si="95"/>
        <v>5.2884615384615197E-2</v>
      </c>
    </row>
    <row r="115" spans="1:32" hidden="1" outlineLevel="1" x14ac:dyDescent="0.2">
      <c r="A115" s="39" t="s">
        <v>109</v>
      </c>
      <c r="B115" s="38">
        <f t="shared" ref="B115:J115" si="96">B40/B36-1</f>
        <v>7.9310726410621424E-2</v>
      </c>
      <c r="C115" s="38">
        <f t="shared" si="96"/>
        <v>0.18124782418719954</v>
      </c>
      <c r="D115" s="38">
        <f t="shared" si="96"/>
        <v>-1.5770988033198208E-2</v>
      </c>
      <c r="E115" s="38">
        <f t="shared" si="96"/>
        <v>6.4325662707944709E-3</v>
      </c>
      <c r="F115" s="38">
        <f t="shared" si="96"/>
        <v>7.6214676924811764E-2</v>
      </c>
      <c r="G115" s="38">
        <f t="shared" si="96"/>
        <v>0.1501497965416434</v>
      </c>
      <c r="H115" s="38">
        <f t="shared" si="96"/>
        <v>-1.1486735894108757E-2</v>
      </c>
      <c r="I115" s="38">
        <f t="shared" si="96"/>
        <v>-4.0266238008282995E-3</v>
      </c>
      <c r="J115" s="38">
        <f t="shared" si="96"/>
        <v>-4.1723081290612196E-4</v>
      </c>
      <c r="L115" s="39" t="s">
        <v>109</v>
      </c>
      <c r="M115" s="38">
        <f t="shared" ref="M115:U115" si="97">M40/M36-1</f>
        <v>0.12317566117274814</v>
      </c>
      <c r="N115" s="38">
        <f t="shared" si="97"/>
        <v>6.7482179475694792E-2</v>
      </c>
      <c r="O115" s="38">
        <f t="shared" si="97"/>
        <v>3.4602718231878216E-2</v>
      </c>
      <c r="P115" s="38" t="e">
        <f t="shared" si="97"/>
        <v>#VALUE!</v>
      </c>
      <c r="Q115" s="38">
        <f t="shared" si="97"/>
        <v>5.2479070515314419E-3</v>
      </c>
      <c r="R115" s="38">
        <f t="shared" si="97"/>
        <v>0.24477498271794573</v>
      </c>
      <c r="S115" s="38">
        <f t="shared" si="97"/>
        <v>8.2979865355117255E-3</v>
      </c>
      <c r="T115" s="38">
        <f t="shared" si="97"/>
        <v>2.4316756804283912E-2</v>
      </c>
      <c r="U115" s="38">
        <f t="shared" si="97"/>
        <v>-2.1567921149907576E-3</v>
      </c>
      <c r="W115" s="39" t="s">
        <v>109</v>
      </c>
      <c r="X115" s="38">
        <f t="shared" ref="X115:AF115" si="98">X40/X36-1</f>
        <v>6.05282354317771E-2</v>
      </c>
      <c r="Y115" s="38">
        <f t="shared" si="98"/>
        <v>0.22556828929100203</v>
      </c>
      <c r="Z115" s="38">
        <f t="shared" si="98"/>
        <v>-1.81189259715272E-2</v>
      </c>
      <c r="AA115" s="38">
        <f t="shared" si="98"/>
        <v>6.4325662707944709E-3</v>
      </c>
      <c r="AB115" s="38">
        <f t="shared" si="98"/>
        <v>0.1067801048550856</v>
      </c>
      <c r="AC115" s="38">
        <f t="shared" si="98"/>
        <v>6.375587319272058E-2</v>
      </c>
      <c r="AD115" s="38">
        <f t="shared" si="98"/>
        <v>-8.5304073871750763E-2</v>
      </c>
      <c r="AE115" s="38">
        <f t="shared" si="98"/>
        <v>-6.0091187572658633E-2</v>
      </c>
      <c r="AF115" s="38">
        <f t="shared" si="98"/>
        <v>5.2884615384615197E-2</v>
      </c>
    </row>
    <row r="116" spans="1:32" hidden="1" outlineLevel="1" x14ac:dyDescent="0.2">
      <c r="A116" s="39" t="s">
        <v>179</v>
      </c>
      <c r="B116" s="38">
        <f t="shared" ref="B116:J116" si="99">B41/B37-1</f>
        <v>1.914086017650396E-2</v>
      </c>
      <c r="C116" s="38">
        <f t="shared" si="99"/>
        <v>0.13324792831895116</v>
      </c>
      <c r="D116" s="38">
        <f t="shared" si="99"/>
        <v>-1.374213876781627E-2</v>
      </c>
      <c r="E116" s="38">
        <f t="shared" si="99"/>
        <v>4.8759094966110084E-2</v>
      </c>
      <c r="F116" s="38">
        <f t="shared" si="99"/>
        <v>4.0685842974041098E-2</v>
      </c>
      <c r="G116" s="38">
        <f t="shared" si="99"/>
        <v>-1.3449333918194473E-2</v>
      </c>
      <c r="H116" s="38">
        <f t="shared" si="99"/>
        <v>-8.5983726300131402E-2</v>
      </c>
      <c r="I116" s="38">
        <f t="shared" si="99"/>
        <v>1.2450293533970758E-2</v>
      </c>
      <c r="J116" s="38">
        <f t="shared" si="99"/>
        <v>-4.1723081290612196E-4</v>
      </c>
      <c r="L116" s="39" t="s">
        <v>179</v>
      </c>
      <c r="M116" s="38">
        <f t="shared" ref="M116:U116" si="100">M41/M37-1</f>
        <v>7.5423787009014642E-3</v>
      </c>
      <c r="N116" s="38">
        <f t="shared" si="100"/>
        <v>6.3837998546524721E-2</v>
      </c>
      <c r="O116" s="38">
        <f t="shared" si="100"/>
        <v>-5.5541255280398438E-2</v>
      </c>
      <c r="P116" s="38" t="e">
        <f t="shared" si="100"/>
        <v>#VALUE!</v>
      </c>
      <c r="Q116" s="38">
        <f t="shared" si="100"/>
        <v>5.2479070515314419E-3</v>
      </c>
      <c r="R116" s="38">
        <f t="shared" si="100"/>
        <v>-5.3596399052087906E-2</v>
      </c>
      <c r="S116" s="38">
        <f t="shared" si="100"/>
        <v>3.2597562690801052E-2</v>
      </c>
      <c r="T116" s="38">
        <f t="shared" si="100"/>
        <v>5.1312274838859473E-2</v>
      </c>
      <c r="U116" s="38">
        <f t="shared" si="100"/>
        <v>-2.1567921149907576E-3</v>
      </c>
      <c r="W116" s="39" t="s">
        <v>179</v>
      </c>
      <c r="X116" s="38">
        <f t="shared" ref="X116:AF116" si="101">X41/X37-1</f>
        <v>2.7905989795656838E-2</v>
      </c>
      <c r="Y116" s="38">
        <f t="shared" si="101"/>
        <v>0.163852604451173</v>
      </c>
      <c r="Z116" s="38">
        <f t="shared" si="101"/>
        <v>-6.879962348383506E-3</v>
      </c>
      <c r="AA116" s="38">
        <f t="shared" si="101"/>
        <v>4.8759094966110084E-2</v>
      </c>
      <c r="AB116" s="38">
        <f t="shared" si="101"/>
        <v>5.9730035558472894E-2</v>
      </c>
      <c r="AC116" s="38">
        <f t="shared" si="101"/>
        <v>5.4712015043072437E-2</v>
      </c>
      <c r="AD116" s="38">
        <f t="shared" si="101"/>
        <v>-0.22009175465309572</v>
      </c>
      <c r="AE116" s="38">
        <f t="shared" si="101"/>
        <v>-6.1672427277429831E-2</v>
      </c>
      <c r="AF116" s="38">
        <f t="shared" si="101"/>
        <v>5.2884615384615197E-2</v>
      </c>
    </row>
    <row r="117" spans="1:32" hidden="1" outlineLevel="1" x14ac:dyDescent="0.2">
      <c r="A117" s="39" t="s">
        <v>180</v>
      </c>
      <c r="B117" s="38">
        <f t="shared" ref="B117:J117" si="102">B42/B38-1</f>
        <v>-2.4677638952273262E-2</v>
      </c>
      <c r="C117" s="38">
        <f t="shared" si="102"/>
        <v>4.8705058610225782E-2</v>
      </c>
      <c r="D117" s="38">
        <f t="shared" si="102"/>
        <v>1.5193690302428564E-3</v>
      </c>
      <c r="E117" s="38">
        <f t="shared" si="102"/>
        <v>4.1835446578565749E-2</v>
      </c>
      <c r="F117" s="38">
        <f t="shared" si="102"/>
        <v>3.0443510359150494E-3</v>
      </c>
      <c r="G117" s="38">
        <f t="shared" si="102"/>
        <v>-0.12049838595850282</v>
      </c>
      <c r="H117" s="38">
        <f t="shared" si="102"/>
        <v>-9.6084301644696612E-2</v>
      </c>
      <c r="I117" s="38">
        <f t="shared" si="102"/>
        <v>2.394561756224789E-2</v>
      </c>
      <c r="J117" s="38">
        <f t="shared" si="102"/>
        <v>5.6207919971831277E-3</v>
      </c>
      <c r="L117" s="39" t="s">
        <v>180</v>
      </c>
      <c r="M117" s="38">
        <f t="shared" ref="M117:U117" si="103">M42/M38-1</f>
        <v>-6.1947778894996475E-2</v>
      </c>
      <c r="N117" s="38">
        <f t="shared" si="103"/>
        <v>1.4161467277231887E-2</v>
      </c>
      <c r="O117" s="38">
        <f t="shared" si="103"/>
        <v>-5.5541255280398438E-2</v>
      </c>
      <c r="P117" s="38" t="e">
        <f t="shared" si="103"/>
        <v>#VALUE!</v>
      </c>
      <c r="Q117" s="38">
        <f t="shared" si="103"/>
        <v>-6.9596440838078588E-2</v>
      </c>
      <c r="R117" s="38">
        <f t="shared" si="103"/>
        <v>-0.18651050589792972</v>
      </c>
      <c r="S117" s="38">
        <f t="shared" si="103"/>
        <v>-2.2357078918456841E-2</v>
      </c>
      <c r="T117" s="38">
        <f t="shared" si="103"/>
        <v>2.6354658219980065E-2</v>
      </c>
      <c r="U117" s="38">
        <f t="shared" si="103"/>
        <v>-2.1567921149907576E-3</v>
      </c>
      <c r="W117" s="39" t="s">
        <v>180</v>
      </c>
      <c r="X117" s="38">
        <f t="shared" ref="X117:AF117" si="104">X42/X38-1</f>
        <v>4.1350745924051413E-3</v>
      </c>
      <c r="Y117" s="38">
        <f t="shared" si="104"/>
        <v>6.3182925220518049E-2</v>
      </c>
      <c r="Z117" s="38">
        <f t="shared" si="104"/>
        <v>1.1056216907343375E-2</v>
      </c>
      <c r="AA117" s="38">
        <f t="shared" si="104"/>
        <v>4.1835446578565749E-2</v>
      </c>
      <c r="AB117" s="38">
        <f t="shared" si="104"/>
        <v>3.9373682714586522E-2</v>
      </c>
      <c r="AC117" s="38">
        <f t="shared" si="104"/>
        <v>1.9896248346507051E-3</v>
      </c>
      <c r="AD117" s="38">
        <f t="shared" si="104"/>
        <v>-0.17909550118008311</v>
      </c>
      <c r="AE117" s="38">
        <f t="shared" si="104"/>
        <v>1.8926147410730065E-2</v>
      </c>
      <c r="AF117" s="38">
        <f t="shared" si="104"/>
        <v>0.23196347031963493</v>
      </c>
    </row>
    <row r="118" spans="1:32" hidden="1" outlineLevel="1" x14ac:dyDescent="0.2">
      <c r="A118" s="39" t="s">
        <v>181</v>
      </c>
      <c r="B118" s="38">
        <f t="shared" ref="B118:J118" si="105">B43/B39-1</f>
        <v>-1.010987140769426E-2</v>
      </c>
      <c r="C118" s="38">
        <f t="shared" si="105"/>
        <v>2.0893337072202423E-2</v>
      </c>
      <c r="D118" s="38">
        <f t="shared" si="105"/>
        <v>5.5888692734396006E-3</v>
      </c>
      <c r="E118" s="38">
        <f t="shared" si="105"/>
        <v>4.1835446578565749E-2</v>
      </c>
      <c r="F118" s="38">
        <f t="shared" si="105"/>
        <v>1.2222131498256239E-2</v>
      </c>
      <c r="G118" s="38">
        <f t="shared" si="105"/>
        <v>-5.0949891902888456E-2</v>
      </c>
      <c r="H118" s="38">
        <f t="shared" si="105"/>
        <v>-6.5561818317722231E-2</v>
      </c>
      <c r="I118" s="38">
        <f t="shared" si="105"/>
        <v>1.8908581670875169E-2</v>
      </c>
      <c r="J118" s="38">
        <f t="shared" si="105"/>
        <v>7.7220360193366311E-3</v>
      </c>
      <c r="L118" s="39" t="s">
        <v>181</v>
      </c>
      <c r="M118" s="38">
        <f t="shared" ref="M118:U118" si="106">M43/M39-1</f>
        <v>-2.959944030755246E-2</v>
      </c>
      <c r="N118" s="38">
        <f t="shared" si="106"/>
        <v>7.2972037918677124E-3</v>
      </c>
      <c r="O118" s="38">
        <f t="shared" si="106"/>
        <v>0</v>
      </c>
      <c r="P118" s="38" t="e">
        <f t="shared" si="106"/>
        <v>#VALUE!</v>
      </c>
      <c r="Q118" s="38">
        <f t="shared" si="106"/>
        <v>-3.4189328097515403E-2</v>
      </c>
      <c r="R118" s="38">
        <f t="shared" si="106"/>
        <v>-7.4990701810040972E-2</v>
      </c>
      <c r="S118" s="38">
        <f t="shared" si="106"/>
        <v>-5.639861222364928E-2</v>
      </c>
      <c r="T118" s="38">
        <f t="shared" si="106"/>
        <v>2.6354658219980065E-2</v>
      </c>
      <c r="U118" s="38">
        <f t="shared" si="106"/>
        <v>0</v>
      </c>
      <c r="W118" s="39" t="s">
        <v>181</v>
      </c>
      <c r="X118" s="38">
        <f t="shared" ref="X118:AF118" si="107">X43/X39-1</f>
        <v>4.3671586708924348E-3</v>
      </c>
      <c r="Y118" s="38">
        <f t="shared" si="107"/>
        <v>2.6354038376792399E-2</v>
      </c>
      <c r="Z118" s="38">
        <f t="shared" si="107"/>
        <v>6.4710859837853185E-3</v>
      </c>
      <c r="AA118" s="38">
        <f t="shared" si="107"/>
        <v>4.1835446578565749E-2</v>
      </c>
      <c r="AB118" s="38">
        <f t="shared" si="107"/>
        <v>3.3884875609009102E-2</v>
      </c>
      <c r="AC118" s="38">
        <f t="shared" si="107"/>
        <v>-1.127768589179301E-2</v>
      </c>
      <c r="AD118" s="38">
        <f t="shared" si="107"/>
        <v>-7.7516877325417566E-2</v>
      </c>
      <c r="AE118" s="38">
        <f t="shared" si="107"/>
        <v>3.3939580948116888E-3</v>
      </c>
      <c r="AF118" s="38">
        <f t="shared" si="107"/>
        <v>0.23196347031963493</v>
      </c>
    </row>
    <row r="119" spans="1:32" hidden="1" outlineLevel="1" x14ac:dyDescent="0.2">
      <c r="A119" s="39" t="s">
        <v>184</v>
      </c>
      <c r="B119" s="38">
        <f t="shared" ref="B119:J119" si="108">B44/B40-1</f>
        <v>1.7926322199222966E-2</v>
      </c>
      <c r="C119" s="38">
        <f t="shared" si="108"/>
        <v>2.9070845031719417E-2</v>
      </c>
      <c r="D119" s="38">
        <f t="shared" si="108"/>
        <v>7.3466515334339455E-3</v>
      </c>
      <c r="E119" s="38">
        <f t="shared" si="108"/>
        <v>1.994063230627563E-2</v>
      </c>
      <c r="F119" s="38">
        <f t="shared" si="108"/>
        <v>-1.2455723497153848E-2</v>
      </c>
      <c r="G119" s="38">
        <f t="shared" si="108"/>
        <v>1.6567898478733412E-2</v>
      </c>
      <c r="H119" s="38">
        <f t="shared" si="108"/>
        <v>3.1755189514102611E-2</v>
      </c>
      <c r="I119" s="38">
        <f t="shared" si="108"/>
        <v>1.0243888909451826E-2</v>
      </c>
      <c r="J119" s="38">
        <f t="shared" si="108"/>
        <v>7.7220360193366311E-3</v>
      </c>
      <c r="L119" s="39" t="s">
        <v>184</v>
      </c>
      <c r="M119" s="38">
        <f t="shared" ref="M119:U119" si="109">M44/M40-1</f>
        <v>-6.056579066673784E-3</v>
      </c>
      <c r="N119" s="38">
        <f t="shared" si="109"/>
        <v>7.2972037918677124E-3</v>
      </c>
      <c r="O119" s="38">
        <f t="shared" si="109"/>
        <v>0</v>
      </c>
      <c r="P119" s="38" t="e">
        <f t="shared" si="109"/>
        <v>#VALUE!</v>
      </c>
      <c r="Q119" s="38">
        <f t="shared" si="109"/>
        <v>-0.10589245429832705</v>
      </c>
      <c r="R119" s="38">
        <f t="shared" si="109"/>
        <v>2.552602050529118E-2</v>
      </c>
      <c r="S119" s="38">
        <f t="shared" si="109"/>
        <v>-5.639861222364928E-2</v>
      </c>
      <c r="T119" s="38">
        <f t="shared" si="109"/>
        <v>2.6354658219980065E-2</v>
      </c>
      <c r="U119" s="38">
        <f t="shared" si="109"/>
        <v>0</v>
      </c>
      <c r="W119" s="39" t="s">
        <v>184</v>
      </c>
      <c r="X119" s="38">
        <f t="shared" ref="X119:AF119" si="110">X44/X40-1</f>
        <v>3.5969068944951443E-2</v>
      </c>
      <c r="Y119" s="38">
        <f t="shared" si="110"/>
        <v>3.7838334402354956E-2</v>
      </c>
      <c r="Z119" s="38">
        <f t="shared" si="110"/>
        <v>8.5067859764724751E-3</v>
      </c>
      <c r="AA119" s="38">
        <f t="shared" si="110"/>
        <v>1.994063230627563E-2</v>
      </c>
      <c r="AB119" s="38">
        <f t="shared" si="110"/>
        <v>3.4592651929071128E-2</v>
      </c>
      <c r="AC119" s="38">
        <f t="shared" si="110"/>
        <v>2.555622809337077E-3</v>
      </c>
      <c r="AD119" s="38">
        <f t="shared" si="110"/>
        <v>0.17033150251207507</v>
      </c>
      <c r="AE119" s="38">
        <f t="shared" si="110"/>
        <v>-2.3329229449038369E-2</v>
      </c>
      <c r="AF119" s="38">
        <f t="shared" si="110"/>
        <v>0.23196347031963493</v>
      </c>
    </row>
    <row r="120" spans="1:32" hidden="1" outlineLevel="1" x14ac:dyDescent="0.2">
      <c r="A120" s="39" t="s">
        <v>185</v>
      </c>
      <c r="B120" s="38">
        <f t="shared" ref="B120:J120" si="111">B45/B41-1</f>
        <v>2.3518523895818877E-2</v>
      </c>
      <c r="C120" s="38">
        <f t="shared" si="111"/>
        <v>2.7396542415571101E-2</v>
      </c>
      <c r="D120" s="38">
        <f t="shared" si="111"/>
        <v>-2.5138315703000513E-3</v>
      </c>
      <c r="E120" s="38">
        <f t="shared" si="111"/>
        <v>-2.1015616568042295E-2</v>
      </c>
      <c r="F120" s="38">
        <f t="shared" si="111"/>
        <v>-8.0106893077869223E-3</v>
      </c>
      <c r="G120" s="38">
        <f t="shared" si="111"/>
        <v>4.490845184222314E-2</v>
      </c>
      <c r="H120" s="38">
        <f t="shared" si="111"/>
        <v>4.9996204064761685E-2</v>
      </c>
      <c r="I120" s="38">
        <f t="shared" si="111"/>
        <v>1.1698714626681594E-2</v>
      </c>
      <c r="J120" s="38">
        <f t="shared" si="111"/>
        <v>7.7220360193366311E-3</v>
      </c>
      <c r="L120" s="39" t="s">
        <v>185</v>
      </c>
      <c r="M120" s="38">
        <f t="shared" ref="M120:U120" si="112">M45/M41-1</f>
        <v>1.0475864836809068E-2</v>
      </c>
      <c r="N120" s="38">
        <f t="shared" si="112"/>
        <v>1.7156443596446636E-3</v>
      </c>
      <c r="O120" s="38">
        <f t="shared" si="112"/>
        <v>0</v>
      </c>
      <c r="P120" s="38" t="e">
        <f t="shared" si="112"/>
        <v>#VALUE!</v>
      </c>
      <c r="Q120" s="38">
        <f t="shared" si="112"/>
        <v>-0.10589245429832705</v>
      </c>
      <c r="R120" s="38">
        <f t="shared" si="112"/>
        <v>7.3643136356011718E-2</v>
      </c>
      <c r="S120" s="38">
        <f t="shared" si="112"/>
        <v>-3.4820006948480864E-2</v>
      </c>
      <c r="T120" s="38">
        <f t="shared" si="112"/>
        <v>2.8478274483269894E-2</v>
      </c>
      <c r="U120" s="38">
        <f t="shared" si="112"/>
        <v>0</v>
      </c>
      <c r="W120" s="39" t="s">
        <v>185</v>
      </c>
      <c r="X120" s="38">
        <f t="shared" ref="X120:AF120" si="113">X45/X41-1</f>
        <v>3.3177318249393517E-2</v>
      </c>
      <c r="Y120" s="38">
        <f t="shared" si="113"/>
        <v>3.7746865480576597E-2</v>
      </c>
      <c r="Z120" s="38">
        <f t="shared" si="113"/>
        <v>-2.9063067530685771E-3</v>
      </c>
      <c r="AA120" s="38">
        <f t="shared" si="113"/>
        <v>-2.1015616568042295E-2</v>
      </c>
      <c r="AB120" s="38">
        <f t="shared" si="113"/>
        <v>4.1886246011898054E-2</v>
      </c>
      <c r="AC120" s="38">
        <f t="shared" si="113"/>
        <v>1.2748935554138807E-3</v>
      </c>
      <c r="AD120" s="38">
        <f t="shared" si="113"/>
        <v>0.17699659619350561</v>
      </c>
      <c r="AE120" s="38">
        <f t="shared" si="113"/>
        <v>-2.4159134502693913E-2</v>
      </c>
      <c r="AF120" s="38">
        <f t="shared" si="113"/>
        <v>0.23196347031963493</v>
      </c>
    </row>
    <row r="121" spans="1:32" hidden="1" outlineLevel="1" x14ac:dyDescent="0.2">
      <c r="A121" s="39" t="s">
        <v>210</v>
      </c>
      <c r="B121" s="38">
        <f t="shared" ref="B121:J121" si="114">B46/B42-1</f>
        <v>1.2745201636763293E-2</v>
      </c>
      <c r="C121" s="38">
        <f t="shared" si="114"/>
        <v>2.6637111685672288E-2</v>
      </c>
      <c r="D121" s="38">
        <f t="shared" si="114"/>
        <v>-2.8112533097867765E-2</v>
      </c>
      <c r="E121" s="38">
        <f t="shared" si="114"/>
        <v>-2.1015616568042295E-2</v>
      </c>
      <c r="F121" s="38">
        <f t="shared" si="114"/>
        <v>1.418529472618979E-2</v>
      </c>
      <c r="G121" s="38">
        <f t="shared" si="114"/>
        <v>3.9221321064647041E-2</v>
      </c>
      <c r="H121" s="38">
        <f t="shared" si="114"/>
        <v>1.4261518381595062E-2</v>
      </c>
      <c r="I121" s="38">
        <f t="shared" si="114"/>
        <v>-2.0582480466888597E-3</v>
      </c>
      <c r="J121" s="38">
        <f t="shared" si="114"/>
        <v>3.016875241872663E-3</v>
      </c>
      <c r="L121" s="39" t="s">
        <v>210</v>
      </c>
      <c r="M121" s="38">
        <f t="shared" ref="M121:O150" si="115">M46/M42-1</f>
        <v>1.9768797901246193E-2</v>
      </c>
      <c r="N121" s="38">
        <f t="shared" si="115"/>
        <v>1.7156443596446636E-3</v>
      </c>
      <c r="O121" s="38">
        <f t="shared" si="115"/>
        <v>0</v>
      </c>
      <c r="P121" s="38"/>
      <c r="Q121" s="38">
        <f t="shared" ref="Q121:U130" si="116">Q46/Q42-1</f>
        <v>0</v>
      </c>
      <c r="R121" s="38">
        <f t="shared" si="116"/>
        <v>7.2321091329268894E-2</v>
      </c>
      <c r="S121" s="38">
        <f t="shared" si="116"/>
        <v>-1.8234796384173912E-2</v>
      </c>
      <c r="T121" s="38">
        <f t="shared" si="116"/>
        <v>2.8478274483269894E-2</v>
      </c>
      <c r="U121" s="38">
        <f t="shared" si="116"/>
        <v>0</v>
      </c>
      <c r="W121" s="39" t="s">
        <v>210</v>
      </c>
      <c r="X121" s="38">
        <f t="shared" ref="X121:AF121" si="117">X46/X42-1</f>
        <v>7.678733113577918E-3</v>
      </c>
      <c r="Y121" s="38">
        <f t="shared" si="117"/>
        <v>3.6600563056904623E-2</v>
      </c>
      <c r="Z121" s="38">
        <f t="shared" si="117"/>
        <v>-3.2501638436520985E-2</v>
      </c>
      <c r="AA121" s="38">
        <f t="shared" si="117"/>
        <v>-2.1015616568042295E-2</v>
      </c>
      <c r="AB121" s="38">
        <f t="shared" si="117"/>
        <v>2.0535896043307522E-2</v>
      </c>
      <c r="AC121" s="38">
        <f t="shared" si="117"/>
        <v>-1.0580127972798503E-2</v>
      </c>
      <c r="AD121" s="38">
        <f t="shared" si="117"/>
        <v>5.7835831719609043E-2</v>
      </c>
      <c r="AE121" s="38">
        <f t="shared" si="117"/>
        <v>-6.6147923954310905E-2</v>
      </c>
      <c r="AF121" s="38">
        <f t="shared" si="117"/>
        <v>7.4128984432913159E-2</v>
      </c>
    </row>
    <row r="122" spans="1:32" hidden="1" outlineLevel="1" x14ac:dyDescent="0.2">
      <c r="A122" s="39" t="s">
        <v>222</v>
      </c>
      <c r="B122" s="38">
        <f t="shared" ref="B122:J122" si="118">B47/B43-1</f>
        <v>3.8265727515174319E-3</v>
      </c>
      <c r="C122" s="38">
        <f t="shared" si="118"/>
        <v>-6.6280850862920904E-3</v>
      </c>
      <c r="D122" s="38">
        <f t="shared" si="118"/>
        <v>-1.1732743756561748E-2</v>
      </c>
      <c r="E122" s="38">
        <f t="shared" si="118"/>
        <v>-2.4395166464295959E-2</v>
      </c>
      <c r="F122" s="38">
        <f t="shared" si="118"/>
        <v>-9.3771437938291458E-3</v>
      </c>
      <c r="G122" s="38">
        <f t="shared" si="118"/>
        <v>2.7161516905172656E-2</v>
      </c>
      <c r="H122" s="38">
        <f t="shared" si="118"/>
        <v>2.8039814810083996E-2</v>
      </c>
      <c r="I122" s="38">
        <f t="shared" si="118"/>
        <v>-6.3160565465221197E-3</v>
      </c>
      <c r="J122" s="38">
        <f t="shared" si="118"/>
        <v>3.016875241872663E-3</v>
      </c>
      <c r="L122" s="112" t="s">
        <v>222</v>
      </c>
      <c r="M122" s="38">
        <f t="shared" si="115"/>
        <v>7.1139422033166255E-3</v>
      </c>
      <c r="N122" s="38">
        <f t="shared" si="115"/>
        <v>2.8466024275939361E-3</v>
      </c>
      <c r="O122" s="38">
        <f t="shared" si="115"/>
        <v>0</v>
      </c>
      <c r="P122" s="38"/>
      <c r="Q122" s="38">
        <f t="shared" si="116"/>
        <v>0</v>
      </c>
      <c r="R122" s="38">
        <f t="shared" si="116"/>
        <v>3.5696081350526487E-2</v>
      </c>
      <c r="S122" s="38">
        <f t="shared" si="116"/>
        <v>-2.4964473670820553E-2</v>
      </c>
      <c r="T122" s="38">
        <f t="shared" si="116"/>
        <v>1.4974550254564845E-2</v>
      </c>
      <c r="U122" s="38">
        <f t="shared" si="116"/>
        <v>0</v>
      </c>
      <c r="W122" s="112" t="s">
        <v>222</v>
      </c>
      <c r="X122" s="38">
        <f t="shared" ref="X122:AF122" si="119">X47/X43-1</f>
        <v>1.4689822573199507E-3</v>
      </c>
      <c r="Y122" s="38">
        <f t="shared" si="119"/>
        <v>-1.0362807574158528E-2</v>
      </c>
      <c r="Z122" s="38">
        <f t="shared" si="119"/>
        <v>-1.3572878439885083E-2</v>
      </c>
      <c r="AA122" s="38">
        <f t="shared" si="119"/>
        <v>-2.4395166464295959E-2</v>
      </c>
      <c r="AB122" s="38">
        <f t="shared" si="119"/>
        <v>-1.3465781564824142E-2</v>
      </c>
      <c r="AC122" s="38">
        <f t="shared" si="119"/>
        <v>1.3999482170848232E-2</v>
      </c>
      <c r="AD122" s="38">
        <f t="shared" si="119"/>
        <v>9.8776616581836896E-2</v>
      </c>
      <c r="AE122" s="38">
        <f t="shared" si="119"/>
        <v>-5.1692218773719767E-2</v>
      </c>
      <c r="AF122" s="38">
        <f t="shared" si="119"/>
        <v>7.4128984432913159E-2</v>
      </c>
    </row>
    <row r="123" spans="1:32" hidden="1" outlineLevel="1" x14ac:dyDescent="0.2">
      <c r="A123" s="39" t="s">
        <v>221</v>
      </c>
      <c r="B123" s="38">
        <f t="shared" ref="B123:J123" si="120">B48/B44-1</f>
        <v>2.6059909330542474E-3</v>
      </c>
      <c r="C123" s="38">
        <f t="shared" si="120"/>
        <v>-1.34261328616192E-3</v>
      </c>
      <c r="D123" s="38">
        <f t="shared" si="120"/>
        <v>-7.1108544479053792E-3</v>
      </c>
      <c r="E123" s="38">
        <f t="shared" si="120"/>
        <v>-4.3151223265758265E-4</v>
      </c>
      <c r="F123" s="38">
        <f t="shared" si="120"/>
        <v>-2.4350326704889125E-2</v>
      </c>
      <c r="G123" s="38">
        <f t="shared" si="120"/>
        <v>1.2488619602901707E-4</v>
      </c>
      <c r="H123" s="38">
        <f t="shared" si="120"/>
        <v>3.8924578459577308E-2</v>
      </c>
      <c r="I123" s="38">
        <f t="shared" si="120"/>
        <v>-3.0970081480218292E-3</v>
      </c>
      <c r="J123" s="38">
        <f t="shared" si="120"/>
        <v>4.4869880265216988E-3</v>
      </c>
      <c r="L123" s="112" t="s">
        <v>221</v>
      </c>
      <c r="M123" s="38">
        <f t="shared" si="115"/>
        <v>-7.3234321957670323E-3</v>
      </c>
      <c r="N123" s="38">
        <f t="shared" si="115"/>
        <v>2.8466024275939361E-3</v>
      </c>
      <c r="O123" s="38">
        <f t="shared" si="115"/>
        <v>0</v>
      </c>
      <c r="P123" s="38"/>
      <c r="Q123" s="38">
        <f t="shared" si="116"/>
        <v>0</v>
      </c>
      <c r="R123" s="38">
        <f t="shared" si="116"/>
        <v>-1.4465267799117276E-2</v>
      </c>
      <c r="S123" s="38">
        <f t="shared" si="116"/>
        <v>-2.4964473670820553E-2</v>
      </c>
      <c r="T123" s="38">
        <f t="shared" si="116"/>
        <v>7.1818785242969696E-3</v>
      </c>
      <c r="U123" s="38">
        <f t="shared" si="116"/>
        <v>2.1614539217662543E-3</v>
      </c>
      <c r="W123" s="112" t="s">
        <v>221</v>
      </c>
      <c r="X123" s="38">
        <f t="shared" ref="X123:AF123" si="121">X48/X44-1</f>
        <v>9.7656103794587779E-3</v>
      </c>
      <c r="Y123" s="38">
        <f t="shared" si="121"/>
        <v>-2.9798249476278293E-3</v>
      </c>
      <c r="Z123" s="38">
        <f t="shared" si="121"/>
        <v>-8.2242816931439311E-3</v>
      </c>
      <c r="AA123" s="38">
        <f t="shared" si="121"/>
        <v>-4.3151223265758265E-4</v>
      </c>
      <c r="AB123" s="38">
        <f t="shared" si="121"/>
        <v>-3.4946575824469694E-2</v>
      </c>
      <c r="AC123" s="38">
        <f t="shared" si="121"/>
        <v>2.3584206626596549E-2</v>
      </c>
      <c r="AD123" s="38">
        <f t="shared" si="121"/>
        <v>0.11990016009672666</v>
      </c>
      <c r="AE123" s="38">
        <f t="shared" si="121"/>
        <v>-2.5606762084814827E-2</v>
      </c>
      <c r="AF123" s="38">
        <f t="shared" si="121"/>
        <v>5.9303187546330793E-2</v>
      </c>
    </row>
    <row r="124" spans="1:32" hidden="1" outlineLevel="1" x14ac:dyDescent="0.2">
      <c r="A124" s="39" t="s">
        <v>220</v>
      </c>
      <c r="B124" s="38">
        <f t="shared" ref="B124:J124" si="122">B49/B45-1</f>
        <v>3.7607509752348722E-2</v>
      </c>
      <c r="C124" s="38">
        <f t="shared" si="122"/>
        <v>2.8080889581674207E-2</v>
      </c>
      <c r="D124" s="38">
        <f t="shared" si="122"/>
        <v>6.4535993123956414E-2</v>
      </c>
      <c r="E124" s="38">
        <f t="shared" si="122"/>
        <v>-1.29453669797297E-3</v>
      </c>
      <c r="F124" s="38">
        <f t="shared" si="122"/>
        <v>2.3377398991557774E-2</v>
      </c>
      <c r="G124" s="38">
        <f t="shared" si="122"/>
        <v>4.523765422804904E-2</v>
      </c>
      <c r="H124" s="38">
        <f t="shared" si="122"/>
        <v>6.9421046841767531E-2</v>
      </c>
      <c r="I124" s="38">
        <f t="shared" si="122"/>
        <v>-2.1572160600076273E-2</v>
      </c>
      <c r="J124" s="38">
        <f t="shared" si="122"/>
        <v>5.090363074896187E-3</v>
      </c>
      <c r="L124" s="112" t="s">
        <v>220</v>
      </c>
      <c r="M124" s="38">
        <f t="shared" si="115"/>
        <v>2.0784707104797517E-2</v>
      </c>
      <c r="N124" s="38">
        <f t="shared" si="115"/>
        <v>2.9231938614027397E-2</v>
      </c>
      <c r="O124" s="38">
        <f t="shared" si="115"/>
        <v>0.14279318064987101</v>
      </c>
      <c r="P124" s="38"/>
      <c r="Q124" s="38">
        <f t="shared" si="116"/>
        <v>0</v>
      </c>
      <c r="R124" s="38">
        <f t="shared" si="116"/>
        <v>5.6377954248348239E-2</v>
      </c>
      <c r="S124" s="38">
        <f t="shared" si="116"/>
        <v>-2.4964473670820775E-2</v>
      </c>
      <c r="T124" s="38">
        <f t="shared" si="116"/>
        <v>-2.0706704737805559E-2</v>
      </c>
      <c r="U124" s="38">
        <f t="shared" si="116"/>
        <v>2.1614539217662543E-3</v>
      </c>
      <c r="W124" s="112" t="s">
        <v>220</v>
      </c>
      <c r="X124" s="38">
        <f t="shared" ref="X124:AF124" si="123">X49/X45-1</f>
        <v>4.9771603620495597E-2</v>
      </c>
      <c r="Y124" s="38">
        <f t="shared" si="123"/>
        <v>2.7633082920910601E-2</v>
      </c>
      <c r="Z124" s="38">
        <f t="shared" si="123"/>
        <v>5.228237643619682E-2</v>
      </c>
      <c r="AA124" s="38">
        <f t="shared" si="123"/>
        <v>-1.29453669797297E-3</v>
      </c>
      <c r="AB124" s="38">
        <f t="shared" si="123"/>
        <v>3.360415099243852E-2</v>
      </c>
      <c r="AC124" s="38">
        <f t="shared" si="123"/>
        <v>2.7006163843213526E-2</v>
      </c>
      <c r="AD124" s="38">
        <f t="shared" si="123"/>
        <v>0.18531603989685008</v>
      </c>
      <c r="AE124" s="38">
        <f t="shared" si="123"/>
        <v>-2.3521397911453246E-2</v>
      </c>
      <c r="AF124" s="38">
        <f t="shared" si="123"/>
        <v>7.4128984432913159E-2</v>
      </c>
    </row>
    <row r="125" spans="1:32" hidden="1" outlineLevel="1" x14ac:dyDescent="0.2">
      <c r="A125" s="39" t="s">
        <v>224</v>
      </c>
      <c r="B125" s="38">
        <f t="shared" ref="B125:J125" si="124">B50/B46-1</f>
        <v>6.0765385306790654E-2</v>
      </c>
      <c r="C125" s="38">
        <f t="shared" si="124"/>
        <v>5.7923911854413701E-2</v>
      </c>
      <c r="D125" s="38">
        <f t="shared" si="124"/>
        <v>0.12957331884700851</v>
      </c>
      <c r="E125" s="38">
        <f t="shared" si="124"/>
        <v>-2.5222144077274189E-2</v>
      </c>
      <c r="F125" s="38">
        <f t="shared" si="124"/>
        <v>2.7546529568166944E-2</v>
      </c>
      <c r="G125" s="38">
        <f t="shared" si="124"/>
        <v>0.1188102971814593</v>
      </c>
      <c r="H125" s="38">
        <f t="shared" si="124"/>
        <v>3.7510686993948994E-3</v>
      </c>
      <c r="I125" s="38">
        <f t="shared" si="124"/>
        <v>-1.3807360358480181E-2</v>
      </c>
      <c r="J125" s="38">
        <f t="shared" si="124"/>
        <v>3.5711517347063459E-3</v>
      </c>
      <c r="L125" s="112" t="s">
        <v>224</v>
      </c>
      <c r="M125" s="38">
        <f t="shared" si="115"/>
        <v>6.6367740042316159E-2</v>
      </c>
      <c r="N125" s="38">
        <f t="shared" si="115"/>
        <v>3.5751159455077675E-2</v>
      </c>
      <c r="O125" s="38">
        <f t="shared" si="115"/>
        <v>0.40906638658071648</v>
      </c>
      <c r="P125" s="38"/>
      <c r="Q125" s="38">
        <f t="shared" si="116"/>
        <v>0</v>
      </c>
      <c r="R125" s="38">
        <f t="shared" si="116"/>
        <v>0.17787726826827988</v>
      </c>
      <c r="S125" s="38">
        <f t="shared" si="116"/>
        <v>-4.1435998076341685E-2</v>
      </c>
      <c r="T125" s="38">
        <f t="shared" si="116"/>
        <v>-2.0706704737805559E-2</v>
      </c>
      <c r="U125" s="38">
        <f t="shared" si="116"/>
        <v>2.1614539217662543E-3</v>
      </c>
      <c r="W125" s="112" t="s">
        <v>224</v>
      </c>
      <c r="X125" s="38">
        <f t="shared" ref="X125:AF125" si="125">X50/X46-1</f>
        <v>5.6664429047028175E-2</v>
      </c>
      <c r="Y125" s="38">
        <f t="shared" si="125"/>
        <v>6.6490123882359642E-2</v>
      </c>
      <c r="Z125" s="38">
        <f t="shared" si="125"/>
        <v>8.4471212296295173E-2</v>
      </c>
      <c r="AA125" s="38">
        <f t="shared" si="125"/>
        <v>-2.5222144077274189E-2</v>
      </c>
      <c r="AB125" s="38">
        <f t="shared" si="125"/>
        <v>3.9630651335845757E-2</v>
      </c>
      <c r="AC125" s="38">
        <f t="shared" si="125"/>
        <v>2.2360097475759622E-2</v>
      </c>
      <c r="AD125" s="38">
        <f t="shared" si="125"/>
        <v>5.9985195011045045E-2</v>
      </c>
      <c r="AE125" s="38">
        <f t="shared" si="125"/>
        <v>2.1401669184644145E-3</v>
      </c>
      <c r="AF125" s="38">
        <f t="shared" si="125"/>
        <v>3.4506556245686992E-2</v>
      </c>
    </row>
    <row r="126" spans="1:32" hidden="1" outlineLevel="1" x14ac:dyDescent="0.2">
      <c r="A126" s="39" t="s">
        <v>225</v>
      </c>
      <c r="B126" s="38">
        <f t="shared" ref="B126:J126" si="126">B51/B47-1</f>
        <v>8.6827408593640465E-2</v>
      </c>
      <c r="C126" s="38">
        <f t="shared" si="126"/>
        <v>0.10779817048395635</v>
      </c>
      <c r="D126" s="38">
        <f t="shared" si="126"/>
        <v>0.1338029658282005</v>
      </c>
      <c r="E126" s="38">
        <f t="shared" si="126"/>
        <v>2.1650350762445481E-3</v>
      </c>
      <c r="F126" s="38">
        <f t="shared" si="126"/>
        <v>3.122062458889685E-2</v>
      </c>
      <c r="G126" s="38">
        <f t="shared" si="126"/>
        <v>0.10737071081658311</v>
      </c>
      <c r="H126" s="38">
        <f t="shared" si="126"/>
        <v>7.8814612523297356E-2</v>
      </c>
      <c r="I126" s="38">
        <f t="shared" si="126"/>
        <v>-3.5399664878313919E-3</v>
      </c>
      <c r="J126" s="38">
        <f t="shared" si="126"/>
        <v>3.5711517347063459E-3</v>
      </c>
      <c r="L126" s="112" t="s">
        <v>225</v>
      </c>
      <c r="M126" s="38">
        <f t="shared" si="115"/>
        <v>7.7228583826485231E-2</v>
      </c>
      <c r="N126" s="38">
        <f t="shared" si="115"/>
        <v>3.4744448645744219E-2</v>
      </c>
      <c r="O126" s="38">
        <f t="shared" si="115"/>
        <v>0.50144081139778574</v>
      </c>
      <c r="P126" s="38"/>
      <c r="Q126" s="38">
        <f t="shared" si="116"/>
        <v>0</v>
      </c>
      <c r="R126" s="38">
        <f t="shared" si="116"/>
        <v>0.16107231836682923</v>
      </c>
      <c r="S126" s="38">
        <f t="shared" si="116"/>
        <v>0</v>
      </c>
      <c r="T126" s="38">
        <f t="shared" si="116"/>
        <v>-5.3083420295724215E-3</v>
      </c>
      <c r="U126" s="38">
        <f t="shared" si="116"/>
        <v>2.1614539217662543E-3</v>
      </c>
      <c r="W126" s="112" t="s">
        <v>225</v>
      </c>
      <c r="X126" s="38">
        <f t="shared" ref="X126:AF126" si="127">X51/X47-1</f>
        <v>9.3745080862013719E-2</v>
      </c>
      <c r="Y126" s="38">
        <f t="shared" si="127"/>
        <v>0.13697877515424683</v>
      </c>
      <c r="Z126" s="38">
        <f t="shared" si="127"/>
        <v>7.5350177454131417E-2</v>
      </c>
      <c r="AA126" s="38">
        <f t="shared" si="127"/>
        <v>2.1650350762445481E-3</v>
      </c>
      <c r="AB126" s="38">
        <f t="shared" si="127"/>
        <v>4.5019303031469393E-2</v>
      </c>
      <c r="AC126" s="38">
        <f t="shared" si="127"/>
        <v>2.2645862781839554E-2</v>
      </c>
      <c r="AD126" s="38">
        <f t="shared" si="127"/>
        <v>0.17215125779881557</v>
      </c>
      <c r="AE126" s="38">
        <f t="shared" si="127"/>
        <v>4.9388644616898958E-4</v>
      </c>
      <c r="AF126" s="38">
        <f t="shared" si="127"/>
        <v>3.4506556245686992E-2</v>
      </c>
    </row>
    <row r="127" spans="1:32" hidden="1" outlineLevel="1" x14ac:dyDescent="0.2">
      <c r="A127" s="39" t="s">
        <v>223</v>
      </c>
      <c r="B127" s="38">
        <f t="shared" ref="B127:J127" si="128">B52/B48-1</f>
        <v>7.9395407429928122E-2</v>
      </c>
      <c r="C127" s="38">
        <f t="shared" si="128"/>
        <v>9.4412453518941675E-2</v>
      </c>
      <c r="D127" s="38">
        <f t="shared" si="128"/>
        <v>0.12693131609736641</v>
      </c>
      <c r="E127" s="38">
        <f t="shared" si="128"/>
        <v>8.7372073692892904E-3</v>
      </c>
      <c r="F127" s="38">
        <f t="shared" si="128"/>
        <v>5.1163950165673544E-2</v>
      </c>
      <c r="G127" s="38">
        <f t="shared" si="128"/>
        <v>0.10424408383721073</v>
      </c>
      <c r="H127" s="38">
        <f t="shared" si="128"/>
        <v>5.3602238642151301E-2</v>
      </c>
      <c r="I127" s="38">
        <f t="shared" si="128"/>
        <v>1.8074092708744161E-3</v>
      </c>
      <c r="J127" s="38">
        <f t="shared" si="128"/>
        <v>2.102379318481562E-3</v>
      </c>
      <c r="L127" s="112" t="s">
        <v>223</v>
      </c>
      <c r="M127" s="38">
        <f t="shared" si="115"/>
        <v>7.9559331757931506E-2</v>
      </c>
      <c r="N127" s="38">
        <f t="shared" si="115"/>
        <v>4.3419988232792583E-2</v>
      </c>
      <c r="O127" s="38">
        <f t="shared" si="115"/>
        <v>0.50144081139778574</v>
      </c>
      <c r="P127" s="38"/>
      <c r="Q127" s="38">
        <f t="shared" si="116"/>
        <v>0</v>
      </c>
      <c r="R127" s="38">
        <f t="shared" si="116"/>
        <v>0.15950132639363601</v>
      </c>
      <c r="S127" s="38">
        <f t="shared" si="116"/>
        <v>0</v>
      </c>
      <c r="T127" s="38">
        <f t="shared" si="116"/>
        <v>2.3876915554998934E-3</v>
      </c>
      <c r="U127" s="38">
        <f t="shared" si="116"/>
        <v>0</v>
      </c>
      <c r="W127" s="112" t="s">
        <v>223</v>
      </c>
      <c r="X127" s="38">
        <f t="shared" ref="X127:AF127" si="129">X52/X48-1</f>
        <v>7.9265398668869391E-2</v>
      </c>
      <c r="Y127" s="38">
        <f t="shared" si="129"/>
        <v>0.11445757420456926</v>
      </c>
      <c r="Z127" s="38">
        <f t="shared" si="129"/>
        <v>6.7803829674949023E-2</v>
      </c>
      <c r="AA127" s="38">
        <f t="shared" si="129"/>
        <v>8.7372073692892904E-3</v>
      </c>
      <c r="AB127" s="38">
        <f t="shared" si="129"/>
        <v>7.4234613351206624E-2</v>
      </c>
      <c r="AC127" s="38">
        <f t="shared" si="129"/>
        <v>1.8494146050456406E-2</v>
      </c>
      <c r="AD127" s="38">
        <f t="shared" si="129"/>
        <v>0.11275182234316872</v>
      </c>
      <c r="AE127" s="38">
        <f t="shared" si="129"/>
        <v>4.9388644616898958E-4</v>
      </c>
      <c r="AF127" s="38">
        <f t="shared" si="129"/>
        <v>4.8985304408677655E-2</v>
      </c>
    </row>
    <row r="128" spans="1:32" hidden="1" outlineLevel="1" x14ac:dyDescent="0.2">
      <c r="A128" s="39" t="s">
        <v>394</v>
      </c>
      <c r="B128" s="38">
        <f t="shared" ref="B128:J128" si="130">B53/B49-1</f>
        <v>3.8097916322082037E-2</v>
      </c>
      <c r="C128" s="38">
        <f t="shared" si="130"/>
        <v>5.2769238910529204E-2</v>
      </c>
      <c r="D128" s="38">
        <f t="shared" si="130"/>
        <v>3.5536420175962924E-2</v>
      </c>
      <c r="E128" s="38">
        <f t="shared" si="130"/>
        <v>4.3207156515490119E-4</v>
      </c>
      <c r="F128" s="38">
        <f t="shared" si="130"/>
        <v>2.1343906559122994E-2</v>
      </c>
      <c r="G128" s="38">
        <f t="shared" si="130"/>
        <v>6.2513706057208518E-2</v>
      </c>
      <c r="H128" s="38">
        <f t="shared" si="130"/>
        <v>2.723208542470168E-2</v>
      </c>
      <c r="I128" s="38">
        <f t="shared" si="130"/>
        <v>-6.8252972527954592E-3</v>
      </c>
      <c r="J128" s="38">
        <f t="shared" si="130"/>
        <v>7.5039900707112306E-3</v>
      </c>
      <c r="L128" s="112" t="s">
        <v>394</v>
      </c>
      <c r="M128" s="38">
        <f t="shared" si="115"/>
        <v>3.0545754565820316E-2</v>
      </c>
      <c r="N128" s="38">
        <f t="shared" si="115"/>
        <v>2.5423985687575534E-2</v>
      </c>
      <c r="O128" s="38">
        <f t="shared" si="115"/>
        <v>-4.3757032307940702E-2</v>
      </c>
      <c r="P128" s="38"/>
      <c r="Q128" s="38">
        <f t="shared" si="116"/>
        <v>2.2448970587034989E-2</v>
      </c>
      <c r="R128" s="38">
        <f t="shared" si="116"/>
        <v>7.3335138049363868E-2</v>
      </c>
      <c r="S128" s="38">
        <f t="shared" si="116"/>
        <v>1.0422465717541574E-2</v>
      </c>
      <c r="T128" s="38">
        <f t="shared" si="116"/>
        <v>2.8586011708289893E-2</v>
      </c>
      <c r="U128" s="38">
        <f t="shared" si="116"/>
        <v>0</v>
      </c>
      <c r="W128" s="112" t="s">
        <v>394</v>
      </c>
      <c r="X128" s="38">
        <f t="shared" ref="X128:AF128" si="131">X53/X49-1</f>
        <v>4.3402676710124544E-2</v>
      </c>
      <c r="Y128" s="38">
        <f t="shared" si="131"/>
        <v>6.3424248667277583E-2</v>
      </c>
      <c r="Z128" s="38">
        <f t="shared" si="131"/>
        <v>4.9020233333264551E-2</v>
      </c>
      <c r="AA128" s="38">
        <f t="shared" si="131"/>
        <v>4.3207156515490119E-4</v>
      </c>
      <c r="AB128" s="38">
        <f t="shared" si="131"/>
        <v>2.0876198630240816E-2</v>
      </c>
      <c r="AC128" s="38">
        <f t="shared" si="131"/>
        <v>4.4284309077047279E-2</v>
      </c>
      <c r="AD128" s="38">
        <f t="shared" si="131"/>
        <v>4.4210747527850147E-2</v>
      </c>
      <c r="AE128" s="38">
        <f t="shared" si="131"/>
        <v>-8.6810900133910462E-2</v>
      </c>
      <c r="AF128" s="38">
        <f t="shared" si="131"/>
        <v>0.17253278122843341</v>
      </c>
    </row>
    <row r="129" spans="1:32" ht="20.100000000000001" customHeight="1" collapsed="1" x14ac:dyDescent="0.2">
      <c r="A129" s="39" t="s">
        <v>395</v>
      </c>
      <c r="B129" s="38">
        <f t="shared" ref="B129:J129" si="132">B54/B50-1</f>
        <v>1.6653055732135158E-2</v>
      </c>
      <c r="C129" s="38">
        <f t="shared" si="132"/>
        <v>2.8253533878416448E-2</v>
      </c>
      <c r="D129" s="38">
        <f t="shared" si="132"/>
        <v>-4.156495723462994E-4</v>
      </c>
      <c r="E129" s="38">
        <f t="shared" si="132"/>
        <v>2.4989406010768045E-2</v>
      </c>
      <c r="F129" s="38">
        <f t="shared" si="132"/>
        <v>2.43413346251804E-2</v>
      </c>
      <c r="G129" s="38">
        <f t="shared" si="132"/>
        <v>-4.2985064048759458E-3</v>
      </c>
      <c r="H129" s="38">
        <f t="shared" si="132"/>
        <v>5.6299291222237535E-2</v>
      </c>
      <c r="I129" s="38">
        <f t="shared" si="132"/>
        <v>-1.1004232742113484E-2</v>
      </c>
      <c r="J129" s="38">
        <f t="shared" si="132"/>
        <v>5.8743120595643461E-3</v>
      </c>
      <c r="L129" s="112" t="s">
        <v>395</v>
      </c>
      <c r="M129" s="38">
        <f t="shared" si="115"/>
        <v>-1.9145747012235814E-2</v>
      </c>
      <c r="N129" s="38">
        <f t="shared" si="115"/>
        <v>1.8712743972704393E-2</v>
      </c>
      <c r="O129" s="38">
        <f t="shared" si="115"/>
        <v>-0.23985147163786991</v>
      </c>
      <c r="P129" s="38"/>
      <c r="Q129" s="38">
        <f t="shared" si="116"/>
        <v>2.2448970587034989E-2</v>
      </c>
      <c r="R129" s="38">
        <f t="shared" si="116"/>
        <v>-4.1235069836420224E-2</v>
      </c>
      <c r="S129" s="38">
        <f t="shared" si="116"/>
        <v>1.0422465717541574E-2</v>
      </c>
      <c r="T129" s="38">
        <f t="shared" si="116"/>
        <v>2.8586011708289893E-2</v>
      </c>
      <c r="U129" s="38">
        <f t="shared" si="116"/>
        <v>0</v>
      </c>
      <c r="W129" s="112" t="s">
        <v>395</v>
      </c>
      <c r="X129" s="38">
        <f t="shared" ref="X129:AF129" si="133">X54/X50-1</f>
        <v>4.3041292679423249E-2</v>
      </c>
      <c r="Y129" s="38">
        <f t="shared" si="133"/>
        <v>3.1833279239582568E-2</v>
      </c>
      <c r="Z129" s="38">
        <f t="shared" si="133"/>
        <v>4.9787196523316979E-2</v>
      </c>
      <c r="AA129" s="38">
        <f t="shared" si="133"/>
        <v>2.4989406010768045E-2</v>
      </c>
      <c r="AB129" s="38">
        <f t="shared" si="133"/>
        <v>2.5139832586256183E-2</v>
      </c>
      <c r="AC129" s="38">
        <f t="shared" si="133"/>
        <v>6.5072365683502165E-2</v>
      </c>
      <c r="AD129" s="38">
        <f t="shared" si="133"/>
        <v>0.10792909516657012</v>
      </c>
      <c r="AE129" s="38">
        <f t="shared" si="133"/>
        <v>-0.10042904259752339</v>
      </c>
      <c r="AF129" s="38">
        <f t="shared" si="133"/>
        <v>0.13075383589059375</v>
      </c>
    </row>
    <row r="130" spans="1:32" x14ac:dyDescent="0.2">
      <c r="A130" s="112" t="s">
        <v>404</v>
      </c>
      <c r="B130" s="38">
        <f t="shared" ref="B130:J130" si="134">B55/B51-1</f>
        <v>1.2258260907250129E-2</v>
      </c>
      <c r="C130" s="38">
        <f t="shared" si="134"/>
        <v>9.0180402644286506E-3</v>
      </c>
      <c r="D130" s="38">
        <f t="shared" si="134"/>
        <v>-1.6793451233844903E-2</v>
      </c>
      <c r="E130" s="38">
        <f t="shared" si="134"/>
        <v>1.0521417297346902E-2</v>
      </c>
      <c r="F130" s="38">
        <f t="shared" si="134"/>
        <v>2.983081606633653E-2</v>
      </c>
      <c r="G130" s="38">
        <f t="shared" si="134"/>
        <v>2.5567167330800444E-2</v>
      </c>
      <c r="H130" s="38">
        <f t="shared" si="134"/>
        <v>4.0788710954492435E-2</v>
      </c>
      <c r="I130" s="38">
        <f t="shared" si="134"/>
        <v>-1.0654857114134497E-2</v>
      </c>
      <c r="J130" s="38">
        <f t="shared" si="134"/>
        <v>5.8743120595641241E-3</v>
      </c>
      <c r="L130" s="112" t="s">
        <v>404</v>
      </c>
      <c r="M130" s="38">
        <f t="shared" si="115"/>
        <v>5.237872013852396E-5</v>
      </c>
      <c r="N130" s="38">
        <f t="shared" si="115"/>
        <v>1.4240866573628885E-2</v>
      </c>
      <c r="O130" s="38">
        <f t="shared" si="115"/>
        <v>-0.28661873848578689</v>
      </c>
      <c r="P130" s="38"/>
      <c r="Q130" s="38">
        <f t="shared" si="116"/>
        <v>2.2448970587034989E-2</v>
      </c>
      <c r="R130" s="38">
        <f t="shared" si="116"/>
        <v>3.5337804960755559E-3</v>
      </c>
      <c r="S130" s="38">
        <f t="shared" si="116"/>
        <v>7.0697930463240688E-2</v>
      </c>
      <c r="T130" s="38">
        <f t="shared" si="116"/>
        <v>2.7202308093925431E-2</v>
      </c>
      <c r="U130" s="38">
        <f t="shared" si="116"/>
        <v>0</v>
      </c>
      <c r="V130" s="4"/>
      <c r="W130" s="112" t="s">
        <v>404</v>
      </c>
      <c r="X130" s="38">
        <f t="shared" ref="X130:AF130" si="135">X55/X51-1</f>
        <v>2.0930086280108506E-2</v>
      </c>
      <c r="Y130" s="38">
        <f t="shared" si="135"/>
        <v>7.1194193040609033E-3</v>
      </c>
      <c r="Z130" s="38">
        <f t="shared" si="135"/>
        <v>4.3106431778278553E-2</v>
      </c>
      <c r="AA130" s="38">
        <f t="shared" si="135"/>
        <v>1.0521417297346902E-2</v>
      </c>
      <c r="AB130" s="38">
        <f t="shared" si="135"/>
        <v>3.2952842274906802E-2</v>
      </c>
      <c r="AC130" s="38">
        <f t="shared" si="135"/>
        <v>6.4965243771048398E-2</v>
      </c>
      <c r="AD130" s="38">
        <f t="shared" si="135"/>
        <v>1.0570631084489746E-2</v>
      </c>
      <c r="AE130" s="38">
        <f t="shared" si="135"/>
        <v>-9.6510271348968169E-2</v>
      </c>
      <c r="AF130" s="38">
        <f t="shared" si="135"/>
        <v>0.13075383589059353</v>
      </c>
    </row>
    <row r="131" spans="1:32" x14ac:dyDescent="0.2">
      <c r="A131" s="112" t="s">
        <v>405</v>
      </c>
      <c r="B131" s="38">
        <f t="shared" ref="B131:J131" si="136">B56/B52-1</f>
        <v>2.107868716993222E-2</v>
      </c>
      <c r="C131" s="38">
        <f t="shared" si="136"/>
        <v>1.7181921178023529E-2</v>
      </c>
      <c r="D131" s="38">
        <f t="shared" si="136"/>
        <v>2.1321825237472503E-3</v>
      </c>
      <c r="E131" s="38">
        <f t="shared" si="136"/>
        <v>-9.0894891336953387E-3</v>
      </c>
      <c r="F131" s="38">
        <f t="shared" si="136"/>
        <v>3.9914175177026001E-2</v>
      </c>
      <c r="G131" s="38">
        <f t="shared" si="136"/>
        <v>4.3049313388426214E-2</v>
      </c>
      <c r="H131" s="38">
        <f t="shared" si="136"/>
        <v>3.7269247660464577E-2</v>
      </c>
      <c r="I131" s="38">
        <f t="shared" si="136"/>
        <v>-1.0654857114134497E-2</v>
      </c>
      <c r="J131" s="38">
        <f t="shared" si="136"/>
        <v>5.8743120595641241E-3</v>
      </c>
      <c r="L131" s="112" t="s">
        <v>405</v>
      </c>
      <c r="M131" s="38">
        <f t="shared" si="115"/>
        <v>1.4937748488029756E-2</v>
      </c>
      <c r="N131" s="38">
        <f t="shared" si="115"/>
        <v>1.0710596406783734E-2</v>
      </c>
      <c r="O131" s="38">
        <f t="shared" si="115"/>
        <v>-0.20777848418340328</v>
      </c>
      <c r="P131" s="38"/>
      <c r="Q131" s="38">
        <f t="shared" ref="Q131:U140" si="137">Q56/Q52-1</f>
        <v>2.2448970587034989E-2</v>
      </c>
      <c r="R131" s="38">
        <f t="shared" si="137"/>
        <v>3.6085633293311936E-2</v>
      </c>
      <c r="S131" s="38">
        <f t="shared" si="137"/>
        <v>7.0697930463240688E-2</v>
      </c>
      <c r="T131" s="38">
        <f t="shared" si="137"/>
        <v>2.7202308093925431E-2</v>
      </c>
      <c r="U131" s="38">
        <f t="shared" si="137"/>
        <v>0</v>
      </c>
      <c r="V131" s="4"/>
      <c r="W131" s="112" t="s">
        <v>405</v>
      </c>
      <c r="X131" s="38">
        <f t="shared" ref="X131:AF131" si="138">X56/X52-1</f>
        <v>2.5435387260641429E-2</v>
      </c>
      <c r="Y131" s="38">
        <f t="shared" si="138"/>
        <v>1.9563645404450547E-2</v>
      </c>
      <c r="Z131" s="38">
        <f t="shared" si="138"/>
        <v>4.8731315269281428E-2</v>
      </c>
      <c r="AA131" s="38">
        <f t="shared" si="138"/>
        <v>-9.0894891336953387E-3</v>
      </c>
      <c r="AB131" s="38">
        <f t="shared" si="138"/>
        <v>4.7245298870581154E-2</v>
      </c>
      <c r="AC131" s="38">
        <f t="shared" si="138"/>
        <v>5.5339449078190217E-2</v>
      </c>
      <c r="AD131" s="38">
        <f t="shared" si="138"/>
        <v>4.1187757924552315E-3</v>
      </c>
      <c r="AE131" s="38">
        <f t="shared" si="138"/>
        <v>-9.6510271348968169E-2</v>
      </c>
      <c r="AF131" s="38">
        <f t="shared" si="138"/>
        <v>0.13075383589059353</v>
      </c>
    </row>
    <row r="132" spans="1:32" x14ac:dyDescent="0.2">
      <c r="A132" s="112" t="s">
        <v>406</v>
      </c>
      <c r="B132" s="38">
        <f t="shared" ref="B132:J132" si="139">B57/B53-1</f>
        <v>4.3351616351212874E-2</v>
      </c>
      <c r="C132" s="38">
        <f t="shared" si="139"/>
        <v>5.1416096345850093E-2</v>
      </c>
      <c r="D132" s="38">
        <f t="shared" si="139"/>
        <v>3.7893477227674222E-2</v>
      </c>
      <c r="E132" s="38">
        <f t="shared" si="139"/>
        <v>1.9525011145731463E-2</v>
      </c>
      <c r="F132" s="38">
        <f t="shared" si="139"/>
        <v>8.8119745472408972E-2</v>
      </c>
      <c r="G132" s="38">
        <f t="shared" si="139"/>
        <v>6.1380598655477847E-2</v>
      </c>
      <c r="H132" s="38">
        <f t="shared" si="139"/>
        <v>2.1059584557222788E-2</v>
      </c>
      <c r="I132" s="38">
        <f t="shared" si="139"/>
        <v>1.1871664929322012E-2</v>
      </c>
      <c r="J132" s="38">
        <f t="shared" si="139"/>
        <v>-1.1916959368363234E-4</v>
      </c>
      <c r="L132" s="112" t="s">
        <v>406</v>
      </c>
      <c r="M132" s="38">
        <f t="shared" si="115"/>
        <v>4.8118255542521471E-2</v>
      </c>
      <c r="N132" s="38">
        <f t="shared" si="115"/>
        <v>1.7759365855971598E-2</v>
      </c>
      <c r="O132" s="38">
        <f t="shared" si="115"/>
        <v>0.13494731975181207</v>
      </c>
      <c r="P132" s="38"/>
      <c r="Q132" s="38">
        <f t="shared" si="137"/>
        <v>4.1404628913437547E-2</v>
      </c>
      <c r="R132" s="38">
        <f t="shared" si="137"/>
        <v>7.9244984614309733E-2</v>
      </c>
      <c r="S132" s="38">
        <f t="shared" si="137"/>
        <v>5.9653725833278326E-2</v>
      </c>
      <c r="T132" s="38">
        <f t="shared" si="137"/>
        <v>1.7236633762269804E-3</v>
      </c>
      <c r="U132" s="38">
        <f t="shared" si="137"/>
        <v>0</v>
      </c>
      <c r="V132" s="4"/>
      <c r="W132" s="112" t="s">
        <v>406</v>
      </c>
      <c r="X132" s="38">
        <f t="shared" ref="X132:AF132" si="140">X57/X53-1</f>
        <v>4.0039749416623582E-2</v>
      </c>
      <c r="Y132" s="38">
        <f t="shared" si="140"/>
        <v>6.4061734195518305E-2</v>
      </c>
      <c r="Z132" s="38">
        <f t="shared" si="140"/>
        <v>2.2849158623391208E-2</v>
      </c>
      <c r="AA132" s="38">
        <f t="shared" si="140"/>
        <v>1.9525011145731463E-2</v>
      </c>
      <c r="AB132" s="38">
        <f t="shared" si="140"/>
        <v>0.10792193855141052</v>
      </c>
      <c r="AC132" s="38">
        <f t="shared" si="140"/>
        <v>3.0572339007407301E-2</v>
      </c>
      <c r="AD132" s="38">
        <f t="shared" si="140"/>
        <v>-1.6661293560905177E-2</v>
      </c>
      <c r="AE132" s="38">
        <f t="shared" si="140"/>
        <v>3.769012063133359E-2</v>
      </c>
      <c r="AF132" s="38">
        <f t="shared" si="140"/>
        <v>-2.3543260741613059E-3</v>
      </c>
    </row>
    <row r="133" spans="1:32" x14ac:dyDescent="0.2">
      <c r="A133" s="112" t="s">
        <v>402</v>
      </c>
      <c r="B133" s="38">
        <f t="shared" ref="B133:J133" si="141">B58/B54-1</f>
        <v>3.7031074584761958E-2</v>
      </c>
      <c r="C133" s="38">
        <f t="shared" si="141"/>
        <v>3.4343577438793238E-2</v>
      </c>
      <c r="D133" s="38">
        <f t="shared" si="141"/>
        <v>1.9188611367305652E-2</v>
      </c>
      <c r="E133" s="38">
        <f t="shared" si="141"/>
        <v>1.9525011145731241E-2</v>
      </c>
      <c r="F133" s="38">
        <f t="shared" si="141"/>
        <v>6.3459659396729595E-2</v>
      </c>
      <c r="G133" s="38">
        <f t="shared" si="141"/>
        <v>5.3211483765410517E-2</v>
      </c>
      <c r="H133" s="38">
        <f t="shared" si="141"/>
        <v>5.2681907810025574E-2</v>
      </c>
      <c r="I133" s="38">
        <f t="shared" si="141"/>
        <v>1.1372053197475696E-2</v>
      </c>
      <c r="J133" s="38">
        <f t="shared" si="141"/>
        <v>0</v>
      </c>
      <c r="L133" s="112" t="s">
        <v>402</v>
      </c>
      <c r="M133" s="38">
        <f t="shared" si="115"/>
        <v>4.8353502776843582E-2</v>
      </c>
      <c r="N133" s="38">
        <f t="shared" si="115"/>
        <v>4.099903685926054E-2</v>
      </c>
      <c r="O133" s="38">
        <f t="shared" si="115"/>
        <v>0</v>
      </c>
      <c r="P133" s="38"/>
      <c r="Q133" s="38">
        <f t="shared" si="137"/>
        <v>4.1404628913437547E-2</v>
      </c>
      <c r="R133" s="38">
        <f t="shared" si="137"/>
        <v>7.8768001477102834E-2</v>
      </c>
      <c r="S133" s="38">
        <f t="shared" si="137"/>
        <v>5.9653725833278104E-2</v>
      </c>
      <c r="T133" s="38">
        <f t="shared" si="137"/>
        <v>2.5262651657822488E-2</v>
      </c>
      <c r="U133" s="38">
        <f t="shared" si="137"/>
        <v>0</v>
      </c>
      <c r="V133" s="4"/>
      <c r="W133" s="112" t="s">
        <v>402</v>
      </c>
      <c r="X133" s="38">
        <f t="shared" ref="X133:AF133" si="142">X58/X54-1</f>
        <v>2.9175776493424399E-2</v>
      </c>
      <c r="Y133" s="38">
        <f t="shared" si="142"/>
        <v>3.1878173698190571E-2</v>
      </c>
      <c r="Z133" s="38">
        <f t="shared" si="142"/>
        <v>2.2101876072948334E-2</v>
      </c>
      <c r="AA133" s="38">
        <f t="shared" si="142"/>
        <v>1.9525011145731241E-2</v>
      </c>
      <c r="AB133" s="38">
        <f t="shared" si="142"/>
        <v>7.2741525965923426E-2</v>
      </c>
      <c r="AC133" s="38">
        <f t="shared" si="142"/>
        <v>9.9267677814973698E-3</v>
      </c>
      <c r="AD133" s="38">
        <f t="shared" si="142"/>
        <v>4.5526338609072292E-2</v>
      </c>
      <c r="AE133" s="38">
        <f t="shared" si="142"/>
        <v>-2.450328363031562E-2</v>
      </c>
      <c r="AF133" s="38">
        <f t="shared" si="142"/>
        <v>0</v>
      </c>
    </row>
    <row r="134" spans="1:32" x14ac:dyDescent="0.2">
      <c r="A134" s="291" t="s">
        <v>403</v>
      </c>
      <c r="B134" s="38">
        <f t="shared" ref="B134:J134" si="143">B59/B55-1</f>
        <v>3.4929392358972189E-2</v>
      </c>
      <c r="C134" s="38">
        <f t="shared" si="143"/>
        <v>2.5262731026037599E-2</v>
      </c>
      <c r="D134" s="38">
        <f t="shared" si="143"/>
        <v>3.7235157933476426E-2</v>
      </c>
      <c r="E134" s="38">
        <f t="shared" si="143"/>
        <v>-1.0411869671685392E-2</v>
      </c>
      <c r="F134" s="38">
        <f t="shared" si="143"/>
        <v>6.792913262098077E-2</v>
      </c>
      <c r="G134" s="38">
        <f t="shared" si="143"/>
        <v>5.5289608882030494E-2</v>
      </c>
      <c r="H134" s="38">
        <f t="shared" si="143"/>
        <v>2.8676635684184548E-2</v>
      </c>
      <c r="I134" s="38">
        <f t="shared" si="143"/>
        <v>2.3689892897061249E-2</v>
      </c>
      <c r="J134" s="38">
        <f t="shared" si="143"/>
        <v>-2.0478651972625217E-3</v>
      </c>
      <c r="L134" s="112" t="s">
        <v>403</v>
      </c>
      <c r="M134" s="38">
        <f t="shared" si="115"/>
        <v>3.9157093929277575E-2</v>
      </c>
      <c r="N134" s="38">
        <f t="shared" si="115"/>
        <v>2.3227948286387523E-2</v>
      </c>
      <c r="O134" s="38">
        <f t="shared" si="115"/>
        <v>0</v>
      </c>
      <c r="P134" s="38"/>
      <c r="Q134" s="38">
        <f t="shared" si="137"/>
        <v>4.1404628913437547E-2</v>
      </c>
      <c r="R134" s="38">
        <f t="shared" si="137"/>
        <v>8.2533847611752087E-2</v>
      </c>
      <c r="S134" s="38">
        <f t="shared" si="137"/>
        <v>2.7645415801027751E-2</v>
      </c>
      <c r="T134" s="38">
        <f t="shared" si="137"/>
        <v>2.1426639130682545E-2</v>
      </c>
      <c r="U134" s="38">
        <f t="shared" si="137"/>
        <v>-2.1567921149906466E-3</v>
      </c>
      <c r="V134" s="4"/>
      <c r="W134" s="112" t="s">
        <v>403</v>
      </c>
      <c r="X134" s="38">
        <f t="shared" ref="X134:AF134" si="144">X59/X55-1</f>
        <v>3.1979488873329576E-2</v>
      </c>
      <c r="Y134" s="38">
        <f t="shared" si="144"/>
        <v>2.6007653142167797E-2</v>
      </c>
      <c r="Z134" s="38">
        <f t="shared" si="144"/>
        <v>4.2888296106958546E-2</v>
      </c>
      <c r="AA134" s="38">
        <f t="shared" si="144"/>
        <v>-1.0411869671685392E-2</v>
      </c>
      <c r="AB134" s="38">
        <f t="shared" si="144"/>
        <v>7.9033146812665267E-2</v>
      </c>
      <c r="AC134" s="38">
        <f t="shared" si="144"/>
        <v>9.2919693935451519E-3</v>
      </c>
      <c r="AD134" s="38">
        <f t="shared" si="144"/>
        <v>2.9780494049725492E-2</v>
      </c>
      <c r="AE134" s="38">
        <f t="shared" si="144"/>
        <v>2.9525494250246531E-2</v>
      </c>
      <c r="AF134" s="38">
        <f t="shared" si="144"/>
        <v>0</v>
      </c>
    </row>
    <row r="135" spans="1:32" x14ac:dyDescent="0.2">
      <c r="A135" s="291" t="s">
        <v>407</v>
      </c>
      <c r="B135" s="38">
        <f t="shared" ref="B135:J135" si="145">B60/B56-1</f>
        <v>5.3297491034194788E-2</v>
      </c>
      <c r="C135" s="38">
        <f t="shared" si="145"/>
        <v>1.7698988909888635E-2</v>
      </c>
      <c r="D135" s="38">
        <f t="shared" si="145"/>
        <v>0.11990519939690381</v>
      </c>
      <c r="E135" s="38">
        <f t="shared" si="145"/>
        <v>-4.3188495994439524E-4</v>
      </c>
      <c r="F135" s="38">
        <f t="shared" si="145"/>
        <v>5.7641420257541487E-2</v>
      </c>
      <c r="G135" s="38">
        <f t="shared" si="145"/>
        <v>3.2153130117750228E-2</v>
      </c>
      <c r="H135" s="38">
        <f t="shared" si="145"/>
        <v>2.1931539268904121E-2</v>
      </c>
      <c r="I135" s="38">
        <f t="shared" si="145"/>
        <v>0.18003287568568327</v>
      </c>
      <c r="J135" s="38">
        <f t="shared" si="145"/>
        <v>-2.0478651972625217E-3</v>
      </c>
      <c r="L135" s="112" t="s">
        <v>407</v>
      </c>
      <c r="M135" s="38">
        <f t="shared" si="115"/>
        <v>4.6320075698078611E-2</v>
      </c>
      <c r="N135" s="38">
        <f t="shared" si="115"/>
        <v>1.644710436943253E-2</v>
      </c>
      <c r="O135" s="38">
        <f t="shared" si="115"/>
        <v>-9.9517941293373657E-2</v>
      </c>
      <c r="P135" s="38"/>
      <c r="Q135" s="38">
        <f t="shared" si="137"/>
        <v>4.1404628913437547E-2</v>
      </c>
      <c r="R135" s="38">
        <f t="shared" si="137"/>
        <v>3.0331823697281601E-2</v>
      </c>
      <c r="S135" s="38">
        <f t="shared" si="137"/>
        <v>2.7645415801027751E-2</v>
      </c>
      <c r="T135" s="38">
        <f t="shared" si="137"/>
        <v>0.23316037914150956</v>
      </c>
      <c r="U135" s="38">
        <f t="shared" si="137"/>
        <v>-2.1567921149906466E-3</v>
      </c>
      <c r="V135" s="4"/>
      <c r="W135" s="112" t="s">
        <v>407</v>
      </c>
      <c r="X135" s="38">
        <f t="shared" ref="X135:AF135" si="146">X60/X56-1</f>
        <v>5.8190917453794455E-2</v>
      </c>
      <c r="Y135" s="38">
        <f t="shared" si="146"/>
        <v>1.8155735203799317E-2</v>
      </c>
      <c r="Z135" s="38">
        <f t="shared" si="146"/>
        <v>0.15670183821804695</v>
      </c>
      <c r="AA135" s="38">
        <f t="shared" si="146"/>
        <v>-4.3188495994439524E-4</v>
      </c>
      <c r="AB135" s="38">
        <f t="shared" si="146"/>
        <v>6.4295535252559599E-2</v>
      </c>
      <c r="AC135" s="38">
        <f t="shared" si="146"/>
        <v>3.5265049209437516E-2</v>
      </c>
      <c r="AD135" s="38">
        <f t="shared" si="146"/>
        <v>1.5889505095548984E-2</v>
      </c>
      <c r="AE135" s="38">
        <f t="shared" si="146"/>
        <v>4.3048267214555791E-2</v>
      </c>
      <c r="AF135" s="38">
        <f t="shared" si="146"/>
        <v>0</v>
      </c>
    </row>
    <row r="136" spans="1:32" x14ac:dyDescent="0.2">
      <c r="A136" s="291" t="s">
        <v>408</v>
      </c>
      <c r="B136" s="38">
        <f t="shared" ref="B136:J136" si="147">B61/B57-1</f>
        <v>3.2013849289144414E-2</v>
      </c>
      <c r="C136" s="38">
        <f t="shared" si="147"/>
        <v>-4.9358766039329094E-3</v>
      </c>
      <c r="D136" s="38">
        <f t="shared" si="147"/>
        <v>9.8770311723588744E-2</v>
      </c>
      <c r="E136" s="38">
        <f t="shared" si="147"/>
        <v>-1.9574699872490831E-2</v>
      </c>
      <c r="F136" s="38">
        <f t="shared" si="147"/>
        <v>-3.3947423922433551E-3</v>
      </c>
      <c r="G136" s="38">
        <f t="shared" si="147"/>
        <v>-7.1178701952245849E-4</v>
      </c>
      <c r="H136" s="38">
        <f t="shared" si="147"/>
        <v>1.995159765873411E-2</v>
      </c>
      <c r="I136" s="38">
        <f t="shared" si="147"/>
        <v>0.18131519119144768</v>
      </c>
      <c r="J136" s="38">
        <f t="shared" si="147"/>
        <v>-2.0478651972625217E-3</v>
      </c>
      <c r="L136" s="112" t="s">
        <v>408</v>
      </c>
      <c r="M136" s="38">
        <f t="shared" si="115"/>
        <v>2.6072452169271898E-2</v>
      </c>
      <c r="N136" s="38">
        <f t="shared" si="115"/>
        <v>-2.2038731811568901E-4</v>
      </c>
      <c r="O136" s="38">
        <f t="shared" si="115"/>
        <v>-0.13638870079712662</v>
      </c>
      <c r="P136" s="38"/>
      <c r="Q136" s="38">
        <f t="shared" si="137"/>
        <v>0</v>
      </c>
      <c r="R136" s="38">
        <f t="shared" si="137"/>
        <v>-1.7790160489397411E-2</v>
      </c>
      <c r="S136" s="38">
        <f t="shared" si="137"/>
        <v>2.7645415801027751E-2</v>
      </c>
      <c r="T136" s="38">
        <f t="shared" si="137"/>
        <v>0.25146806892873697</v>
      </c>
      <c r="U136" s="38">
        <f t="shared" si="137"/>
        <v>-2.1567921149906466E-3</v>
      </c>
      <c r="V136" s="4"/>
      <c r="W136" s="112" t="s">
        <v>408</v>
      </c>
      <c r="X136" s="38">
        <f t="shared" ref="X136:AF136" si="148">X61/X57-1</f>
        <v>3.6168400279271928E-2</v>
      </c>
      <c r="Y136" s="38">
        <f t="shared" si="148"/>
        <v>-6.6305025821938868E-3</v>
      </c>
      <c r="Z136" s="38">
        <f t="shared" si="148"/>
        <v>0.1392172383192134</v>
      </c>
      <c r="AA136" s="38">
        <f t="shared" si="148"/>
        <v>-1.9574699872490831E-2</v>
      </c>
      <c r="AB136" s="38">
        <f t="shared" si="148"/>
        <v>-4.7473537169906432E-3</v>
      </c>
      <c r="AC136" s="38">
        <f t="shared" si="148"/>
        <v>3.0085588653893769E-2</v>
      </c>
      <c r="AD136" s="38">
        <f t="shared" si="148"/>
        <v>1.184827440495595E-2</v>
      </c>
      <c r="AE136" s="38">
        <f t="shared" si="148"/>
        <v>9.0190785906709703E-3</v>
      </c>
      <c r="AF136" s="38">
        <f t="shared" si="148"/>
        <v>0</v>
      </c>
    </row>
    <row r="137" spans="1:32" x14ac:dyDescent="0.2">
      <c r="A137" s="291" t="s">
        <v>409</v>
      </c>
      <c r="B137" s="38">
        <f t="shared" ref="B137:J137" si="149">B62/B58-1</f>
        <v>3.8384534738018505E-2</v>
      </c>
      <c r="C137" s="38">
        <f t="shared" si="149"/>
        <v>4.6351617161055625E-3</v>
      </c>
      <c r="D137" s="38">
        <f t="shared" si="149"/>
        <v>0.12601990740103797</v>
      </c>
      <c r="E137" s="38">
        <f t="shared" si="149"/>
        <v>-2.6660669029199613E-2</v>
      </c>
      <c r="F137" s="38">
        <f t="shared" si="149"/>
        <v>1.5796443904898316E-2</v>
      </c>
      <c r="G137" s="38">
        <f t="shared" si="149"/>
        <v>2.3094216714940607E-3</v>
      </c>
      <c r="H137" s="38">
        <f t="shared" si="149"/>
        <v>2.0327288450053826E-2</v>
      </c>
      <c r="I137" s="38">
        <f t="shared" si="149"/>
        <v>0.14905774013854667</v>
      </c>
      <c r="J137" s="38">
        <f t="shared" si="149"/>
        <v>-2.0478651972625217E-3</v>
      </c>
      <c r="L137" s="112" t="s">
        <v>409</v>
      </c>
      <c r="M137" s="38">
        <f t="shared" si="115"/>
        <v>2.5560961164509566E-2</v>
      </c>
      <c r="N137" s="38">
        <f t="shared" si="115"/>
        <v>-1.6032379286009757E-2</v>
      </c>
      <c r="O137" s="38">
        <f t="shared" si="115"/>
        <v>0</v>
      </c>
      <c r="P137" s="38"/>
      <c r="Q137" s="38">
        <f t="shared" si="137"/>
        <v>0</v>
      </c>
      <c r="R137" s="38">
        <f t="shared" si="137"/>
        <v>-1.7349034355535808E-2</v>
      </c>
      <c r="S137" s="38">
        <f t="shared" si="137"/>
        <v>2.7645415801027751E-2</v>
      </c>
      <c r="T137" s="38">
        <f t="shared" si="137"/>
        <v>0.20402505238118662</v>
      </c>
      <c r="U137" s="38">
        <f t="shared" si="137"/>
        <v>-2.1567921149906466E-3</v>
      </c>
      <c r="V137" s="4"/>
      <c r="W137" s="112" t="s">
        <v>409</v>
      </c>
      <c r="X137" s="38">
        <f t="shared" ref="X137:AF137" si="150">X62/X58-1</f>
        <v>4.7440999654080329E-2</v>
      </c>
      <c r="Y137" s="38">
        <f t="shared" si="150"/>
        <v>1.2358778542419513E-2</v>
      </c>
      <c r="Z137" s="38">
        <f t="shared" si="150"/>
        <v>0.14473885252173679</v>
      </c>
      <c r="AA137" s="38">
        <f t="shared" si="150"/>
        <v>-2.6660669029199613E-2</v>
      </c>
      <c r="AB137" s="38">
        <f t="shared" si="150"/>
        <v>2.2250182927709306E-2</v>
      </c>
      <c r="AC137" s="38">
        <f t="shared" si="150"/>
        <v>3.7836508708017247E-2</v>
      </c>
      <c r="AD137" s="38">
        <f t="shared" si="150"/>
        <v>1.2714792093183602E-2</v>
      </c>
      <c r="AE137" s="38">
        <f t="shared" si="150"/>
        <v>-1.4914256527931435E-4</v>
      </c>
      <c r="AF137" s="38">
        <f t="shared" si="150"/>
        <v>0</v>
      </c>
    </row>
    <row r="138" spans="1:32" x14ac:dyDescent="0.2">
      <c r="A138" s="291" t="s">
        <v>410</v>
      </c>
      <c r="B138" s="38">
        <f t="shared" ref="B138:J138" si="151">B63/B59-1</f>
        <v>4.2366341980124567E-2</v>
      </c>
      <c r="C138" s="38">
        <f t="shared" si="151"/>
        <v>3.8046742029582026E-2</v>
      </c>
      <c r="D138" s="38">
        <f t="shared" si="151"/>
        <v>0.11384292061785484</v>
      </c>
      <c r="E138" s="38">
        <f t="shared" si="151"/>
        <v>-7.2274442079240941E-3</v>
      </c>
      <c r="F138" s="38">
        <f t="shared" si="151"/>
        <v>6.2909998615205964E-3</v>
      </c>
      <c r="G138" s="38">
        <f t="shared" si="151"/>
        <v>2.7268478018942499E-3</v>
      </c>
      <c r="H138" s="38">
        <f t="shared" si="151"/>
        <v>-6.8890638432280715E-3</v>
      </c>
      <c r="I138" s="38">
        <f t="shared" si="151"/>
        <v>0.15736101801253444</v>
      </c>
      <c r="J138" s="38">
        <f t="shared" si="151"/>
        <v>0</v>
      </c>
      <c r="L138" s="291" t="s">
        <v>410</v>
      </c>
      <c r="M138" s="38">
        <f t="shared" si="115"/>
        <v>2.9521093616222904E-2</v>
      </c>
      <c r="N138" s="38">
        <f t="shared" si="115"/>
        <v>1.4734993520499451E-2</v>
      </c>
      <c r="O138" s="38">
        <f t="shared" si="115"/>
        <v>5.8344044744341295E-2</v>
      </c>
      <c r="P138" s="38"/>
      <c r="Q138" s="38">
        <f t="shared" si="137"/>
        <v>0</v>
      </c>
      <c r="R138" s="38">
        <f t="shared" si="137"/>
        <v>-1.7349034355535808E-2</v>
      </c>
      <c r="S138" s="38">
        <f t="shared" si="137"/>
        <v>0</v>
      </c>
      <c r="T138" s="38">
        <f t="shared" si="137"/>
        <v>0.20729216558423569</v>
      </c>
      <c r="U138" s="38">
        <f t="shared" si="137"/>
        <v>0</v>
      </c>
      <c r="V138" s="4"/>
      <c r="W138" s="291" t="s">
        <v>410</v>
      </c>
      <c r="X138" s="38">
        <f t="shared" ref="X138:AF138" si="152">X63/X59-1</f>
        <v>5.1371749935793298E-2</v>
      </c>
      <c r="Y138" s="38">
        <f t="shared" si="152"/>
        <v>4.6557915969825947E-2</v>
      </c>
      <c r="Z138" s="38">
        <f t="shared" si="152"/>
        <v>0.12192238914153286</v>
      </c>
      <c r="AA138" s="38">
        <f t="shared" si="152"/>
        <v>-7.2274442079240941E-3</v>
      </c>
      <c r="AB138" s="38">
        <f t="shared" si="152"/>
        <v>8.8327750431858032E-3</v>
      </c>
      <c r="AC138" s="38">
        <f t="shared" si="152"/>
        <v>3.9038749761920233E-2</v>
      </c>
      <c r="AD138" s="38">
        <f t="shared" si="152"/>
        <v>-1.4248099592343633E-2</v>
      </c>
      <c r="AE138" s="38">
        <f t="shared" si="152"/>
        <v>2.9630701960116301E-2</v>
      </c>
      <c r="AF138" s="38">
        <f t="shared" si="152"/>
        <v>0</v>
      </c>
    </row>
    <row r="139" spans="1:32" x14ac:dyDescent="0.2">
      <c r="A139" s="112" t="s">
        <v>411</v>
      </c>
      <c r="B139" s="38">
        <f t="shared" ref="B139:J139" si="153">B64/B60-1</f>
        <v>3.9132320094892314E-2</v>
      </c>
      <c r="C139" s="38">
        <f t="shared" si="153"/>
        <v>5.7819604977147776E-2</v>
      </c>
      <c r="D139" s="38">
        <f t="shared" si="153"/>
        <v>0.16236070449516982</v>
      </c>
      <c r="E139" s="38">
        <f t="shared" si="153"/>
        <v>-7.2274442079240941E-3</v>
      </c>
      <c r="F139" s="38">
        <f t="shared" si="153"/>
        <v>1.5049646428570096E-2</v>
      </c>
      <c r="G139" s="38">
        <f t="shared" si="153"/>
        <v>6.8006393572954682E-3</v>
      </c>
      <c r="H139" s="38">
        <f t="shared" si="153"/>
        <v>-5.6304925425253449E-2</v>
      </c>
      <c r="I139" s="38">
        <f t="shared" si="153"/>
        <v>4.9472563563299765E-3</v>
      </c>
      <c r="J139" s="38">
        <f t="shared" si="153"/>
        <v>0</v>
      </c>
      <c r="L139" s="112" t="s">
        <v>411</v>
      </c>
      <c r="M139" s="38">
        <f t="shared" si="115"/>
        <v>6.0561189454066966E-3</v>
      </c>
      <c r="N139" s="38">
        <f t="shared" si="115"/>
        <v>1.654939916225584E-2</v>
      </c>
      <c r="O139" s="38">
        <f t="shared" si="115"/>
        <v>5.8344044744341295E-2</v>
      </c>
      <c r="P139" s="38"/>
      <c r="Q139" s="38">
        <f t="shared" si="137"/>
        <v>0</v>
      </c>
      <c r="R139" s="38">
        <f t="shared" si="137"/>
        <v>0</v>
      </c>
      <c r="S139" s="38">
        <f t="shared" si="137"/>
        <v>0</v>
      </c>
      <c r="T139" s="38">
        <f t="shared" si="137"/>
        <v>8.0667563116421093E-4</v>
      </c>
      <c r="U139" s="38">
        <f t="shared" si="137"/>
        <v>0</v>
      </c>
      <c r="V139" s="4"/>
      <c r="W139" s="112" t="s">
        <v>411</v>
      </c>
      <c r="X139" s="38">
        <f t="shared" ref="X139:AF139" si="154">X64/X60-1</f>
        <v>6.2093198675084782E-2</v>
      </c>
      <c r="Y139" s="38">
        <f t="shared" si="154"/>
        <v>7.2851646319430419E-2</v>
      </c>
      <c r="Z139" s="38">
        <f t="shared" si="154"/>
        <v>0.17594015713784006</v>
      </c>
      <c r="AA139" s="38">
        <f t="shared" si="154"/>
        <v>-7.2274442079240941E-3</v>
      </c>
      <c r="AB139" s="38">
        <f t="shared" si="154"/>
        <v>2.1084596099847142E-2</v>
      </c>
      <c r="AC139" s="38">
        <f t="shared" si="154"/>
        <v>1.851485253201135E-2</v>
      </c>
      <c r="AD139" s="38">
        <f t="shared" si="154"/>
        <v>-0.11653252143901482</v>
      </c>
      <c r="AE139" s="38">
        <f t="shared" si="154"/>
        <v>1.7569273837562793E-2</v>
      </c>
      <c r="AF139" s="38">
        <f t="shared" si="154"/>
        <v>0</v>
      </c>
    </row>
    <row r="140" spans="1:32" x14ac:dyDescent="0.2">
      <c r="A140" s="112" t="s">
        <v>412</v>
      </c>
      <c r="B140" s="38">
        <f t="shared" ref="B140:J140" si="155">B65/B61-1</f>
        <v>4.1725375487060568E-3</v>
      </c>
      <c r="C140" s="38">
        <f t="shared" si="155"/>
        <v>3.4761221777806162E-2</v>
      </c>
      <c r="D140" s="38">
        <f t="shared" si="155"/>
        <v>0.14641911899588544</v>
      </c>
      <c r="E140" s="38">
        <f t="shared" si="155"/>
        <v>-8.0915873382338965E-3</v>
      </c>
      <c r="F140" s="38">
        <f t="shared" si="155"/>
        <v>1.1984010529731082E-2</v>
      </c>
      <c r="G140" s="38">
        <f t="shared" si="155"/>
        <v>-0.1241964659734488</v>
      </c>
      <c r="H140" s="38">
        <f t="shared" si="155"/>
        <v>-5.197097595871436E-2</v>
      </c>
      <c r="I140" s="38">
        <f t="shared" si="155"/>
        <v>-7.6964931378333823E-3</v>
      </c>
      <c r="J140" s="38">
        <f t="shared" si="155"/>
        <v>0</v>
      </c>
      <c r="L140" s="112" t="s">
        <v>412</v>
      </c>
      <c r="M140" s="38">
        <f t="shared" si="115"/>
        <v>-5.7486114740893823E-2</v>
      </c>
      <c r="N140" s="38">
        <f t="shared" si="115"/>
        <v>1.5132279491049783E-2</v>
      </c>
      <c r="O140" s="38">
        <f t="shared" si="115"/>
        <v>5.8344044744341295E-2</v>
      </c>
      <c r="P140" s="38"/>
      <c r="Q140" s="38">
        <f t="shared" si="137"/>
        <v>0</v>
      </c>
      <c r="R140" s="38">
        <f t="shared" si="137"/>
        <v>-0.20787683053705341</v>
      </c>
      <c r="S140" s="38">
        <f t="shared" si="137"/>
        <v>0</v>
      </c>
      <c r="T140" s="38">
        <f t="shared" si="137"/>
        <v>-1.0638986782547044E-2</v>
      </c>
      <c r="U140" s="38">
        <f t="shared" si="137"/>
        <v>0</v>
      </c>
      <c r="V140" s="4"/>
      <c r="W140" s="112" t="s">
        <v>412</v>
      </c>
      <c r="X140" s="38">
        <f t="shared" ref="X140:AF140" si="156">X65/X61-1</f>
        <v>4.692674370462746E-2</v>
      </c>
      <c r="Y140" s="38">
        <f t="shared" si="156"/>
        <v>4.1860880151933344E-2</v>
      </c>
      <c r="Z140" s="38">
        <f t="shared" si="156"/>
        <v>0.1579030000321191</v>
      </c>
      <c r="AA140" s="38">
        <f t="shared" si="156"/>
        <v>-8.0915873382338965E-3</v>
      </c>
      <c r="AB140" s="38">
        <f t="shared" si="156"/>
        <v>1.6781732053930964E-2</v>
      </c>
      <c r="AC140" s="38">
        <f t="shared" si="156"/>
        <v>1.9902912448393373E-2</v>
      </c>
      <c r="AD140" s="38">
        <f t="shared" si="156"/>
        <v>-0.10756268344863307</v>
      </c>
      <c r="AE140" s="38">
        <f t="shared" si="156"/>
        <v>1.2667652584708033E-3</v>
      </c>
      <c r="AF140" s="38">
        <f t="shared" si="156"/>
        <v>0</v>
      </c>
    </row>
    <row r="141" spans="1:32" x14ac:dyDescent="0.2">
      <c r="A141" s="112" t="s">
        <v>413</v>
      </c>
      <c r="B141" s="38">
        <f t="shared" ref="B141:J141" si="157">B66/B62-1</f>
        <v>2.9850322039248756E-3</v>
      </c>
      <c r="C141" s="38">
        <f t="shared" si="157"/>
        <v>2.205825466821798E-3</v>
      </c>
      <c r="D141" s="38">
        <f t="shared" si="157"/>
        <v>0.14152451634008711</v>
      </c>
      <c r="E141" s="38">
        <f t="shared" si="157"/>
        <v>-8.7043414452603329E-4</v>
      </c>
      <c r="F141" s="38">
        <f t="shared" si="157"/>
        <v>2.583749734696883E-2</v>
      </c>
      <c r="G141" s="38">
        <f t="shared" si="157"/>
        <v>-9.5052415815661595E-2</v>
      </c>
      <c r="H141" s="38">
        <f t="shared" si="157"/>
        <v>-6.1347747326885638E-2</v>
      </c>
      <c r="I141" s="38">
        <f t="shared" si="157"/>
        <v>3.1704641055466887E-2</v>
      </c>
      <c r="J141" s="38">
        <f t="shared" si="157"/>
        <v>0</v>
      </c>
      <c r="L141" s="112" t="s">
        <v>413</v>
      </c>
      <c r="M141" s="38">
        <f t="shared" si="115"/>
        <v>-4.2582794888275433E-2</v>
      </c>
      <c r="N141" s="38">
        <f t="shared" si="115"/>
        <v>5.4129409837850861E-3</v>
      </c>
      <c r="O141" s="38">
        <f t="shared" si="115"/>
        <v>5.8344044744341295E-2</v>
      </c>
      <c r="P141" s="38"/>
      <c r="Q141" s="38">
        <f t="shared" ref="Q141:U150" si="158">Q66/Q62-1</f>
        <v>0</v>
      </c>
      <c r="R141" s="38">
        <f t="shared" si="158"/>
        <v>-0.16000283210401811</v>
      </c>
      <c r="S141" s="38">
        <f t="shared" si="158"/>
        <v>0</v>
      </c>
      <c r="T141" s="38">
        <f t="shared" si="158"/>
        <v>4.7357100798484097E-3</v>
      </c>
      <c r="U141" s="38">
        <f t="shared" si="158"/>
        <v>0</v>
      </c>
      <c r="V141" s="4"/>
      <c r="W141" s="112" t="s">
        <v>413</v>
      </c>
      <c r="X141" s="38">
        <f t="shared" ref="X141:AF141" si="159">X66/X62-1</f>
        <v>3.4497928105445608E-2</v>
      </c>
      <c r="Y141" s="38">
        <f t="shared" si="159"/>
        <v>1.0409141364082775E-3</v>
      </c>
      <c r="Z141" s="38">
        <f t="shared" si="159"/>
        <v>0.15231788895107434</v>
      </c>
      <c r="AA141" s="38">
        <f t="shared" si="159"/>
        <v>-8.7043414452603329E-4</v>
      </c>
      <c r="AB141" s="38">
        <f t="shared" si="159"/>
        <v>3.6163811133876012E-2</v>
      </c>
      <c r="AC141" s="38">
        <f t="shared" si="159"/>
        <v>1.6110622255751661E-2</v>
      </c>
      <c r="AD141" s="38">
        <f t="shared" si="159"/>
        <v>-0.12610402712097557</v>
      </c>
      <c r="AE141" s="38">
        <f t="shared" si="159"/>
        <v>0.11985993283284113</v>
      </c>
      <c r="AF141" s="38">
        <f t="shared" si="159"/>
        <v>0</v>
      </c>
    </row>
    <row r="142" spans="1:32" x14ac:dyDescent="0.2">
      <c r="A142" s="112" t="s">
        <v>414</v>
      </c>
      <c r="B142" s="38">
        <f t="shared" ref="B142:J142" si="160">B67/B63-1</f>
        <v>-7.9936499806879668E-3</v>
      </c>
      <c r="C142" s="38">
        <f t="shared" si="160"/>
        <v>-2.8059678395914833E-2</v>
      </c>
      <c r="D142" s="38">
        <f t="shared" si="160"/>
        <v>0.13392595442227351</v>
      </c>
      <c r="E142" s="38">
        <f t="shared" si="160"/>
        <v>1.9240434952859653E-2</v>
      </c>
      <c r="F142" s="38">
        <f t="shared" si="160"/>
        <v>4.3142858373078852E-2</v>
      </c>
      <c r="G142" s="38">
        <f t="shared" si="160"/>
        <v>-9.4899203054914616E-2</v>
      </c>
      <c r="H142" s="38">
        <f t="shared" si="160"/>
        <v>-5.9885181772257656E-2</v>
      </c>
      <c r="I142" s="38">
        <f t="shared" si="160"/>
        <v>-2.5017321586844332E-3</v>
      </c>
      <c r="J142" s="38">
        <f t="shared" si="160"/>
        <v>0</v>
      </c>
      <c r="L142" s="112" t="s">
        <v>414</v>
      </c>
      <c r="M142" s="38">
        <f t="shared" si="115"/>
        <v>-4.651386856995221E-2</v>
      </c>
      <c r="N142" s="38">
        <f t="shared" si="115"/>
        <v>-1.2196023866899441E-3</v>
      </c>
      <c r="O142" s="38">
        <f t="shared" si="115"/>
        <v>0</v>
      </c>
      <c r="P142" s="38"/>
      <c r="Q142" s="38">
        <f t="shared" si="158"/>
        <v>0</v>
      </c>
      <c r="R142" s="38">
        <f t="shared" si="158"/>
        <v>-0.16000283210401811</v>
      </c>
      <c r="S142" s="38">
        <f t="shared" si="158"/>
        <v>0</v>
      </c>
      <c r="T142" s="38">
        <f t="shared" si="158"/>
        <v>4.7357100798484097E-3</v>
      </c>
      <c r="U142" s="38">
        <f t="shared" si="158"/>
        <v>0</v>
      </c>
      <c r="V142" s="4"/>
      <c r="W142" s="112" t="s">
        <v>414</v>
      </c>
      <c r="X142" s="38">
        <f t="shared" ref="X142:AF142" si="161">X67/X63-1</f>
        <v>1.8451653217863351E-2</v>
      </c>
      <c r="Y142" s="38">
        <f t="shared" si="161"/>
        <v>-3.7561081172954758E-2</v>
      </c>
      <c r="Z142" s="38">
        <f t="shared" si="161"/>
        <v>0.15231788895107434</v>
      </c>
      <c r="AA142" s="38">
        <f t="shared" si="161"/>
        <v>1.9240434952859653E-2</v>
      </c>
      <c r="AB142" s="38">
        <f t="shared" si="161"/>
        <v>6.0421404286719049E-2</v>
      </c>
      <c r="AC142" s="38">
        <f t="shared" si="161"/>
        <v>1.6475459821292393E-2</v>
      </c>
      <c r="AD142" s="38">
        <f t="shared" si="161"/>
        <v>-0.12478036339949283</v>
      </c>
      <c r="AE142" s="38">
        <f t="shared" si="161"/>
        <v>-2.4210663654744446E-2</v>
      </c>
      <c r="AF142" s="38">
        <f t="shared" si="161"/>
        <v>0</v>
      </c>
    </row>
    <row r="143" spans="1:32" x14ac:dyDescent="0.2">
      <c r="A143" s="112" t="s">
        <v>415</v>
      </c>
      <c r="B143" s="38">
        <f t="shared" ref="B143:J143" si="162">B68/B64-1</f>
        <v>-3.9025915256904242E-2</v>
      </c>
      <c r="C143" s="38">
        <f t="shared" si="162"/>
        <v>-6.5070422075027223E-2</v>
      </c>
      <c r="D143" s="38">
        <f t="shared" si="162"/>
        <v>-1.6150559670240927E-2</v>
      </c>
      <c r="E143" s="38">
        <f t="shared" si="162"/>
        <v>6.9021036904849176E-2</v>
      </c>
      <c r="F143" s="38">
        <f t="shared" si="162"/>
        <v>6.8258505208042886E-2</v>
      </c>
      <c r="G143" s="38">
        <f t="shared" si="162"/>
        <v>-9.5367126438620553E-2</v>
      </c>
      <c r="H143" s="38">
        <f t="shared" si="162"/>
        <v>-3.5348489755559154E-2</v>
      </c>
      <c r="I143" s="38">
        <f t="shared" si="162"/>
        <v>-3.4202911662466473E-3</v>
      </c>
      <c r="J143" s="38">
        <f t="shared" si="162"/>
        <v>0</v>
      </c>
      <c r="L143" s="112" t="s">
        <v>415</v>
      </c>
      <c r="M143" s="38">
        <f t="shared" si="115"/>
        <v>-3.8918649165248675E-2</v>
      </c>
      <c r="N143" s="38">
        <f t="shared" si="115"/>
        <v>-1.2196023866899441E-3</v>
      </c>
      <c r="O143" s="38">
        <f t="shared" si="115"/>
        <v>0</v>
      </c>
      <c r="P143" s="38"/>
      <c r="Q143" s="38">
        <f t="shared" si="158"/>
        <v>0.14331300589111873</v>
      </c>
      <c r="R143" s="38">
        <f t="shared" si="158"/>
        <v>-0.15640721917624756</v>
      </c>
      <c r="S143" s="38">
        <f t="shared" si="158"/>
        <v>0</v>
      </c>
      <c r="T143" s="38">
        <f t="shared" si="158"/>
        <v>3.9258675470024151E-3</v>
      </c>
      <c r="U143" s="38">
        <f t="shared" si="158"/>
        <v>0</v>
      </c>
      <c r="V143" s="4"/>
      <c r="W143" s="112" t="s">
        <v>415</v>
      </c>
      <c r="X143" s="38">
        <f t="shared" ref="X143:AF143" si="163">X68/X64-1</f>
        <v>-3.9095390628944515E-2</v>
      </c>
      <c r="Y143" s="38">
        <f t="shared" si="163"/>
        <v>-8.7106617731026903E-2</v>
      </c>
      <c r="Z143" s="38">
        <f t="shared" si="163"/>
        <v>-1.8048176779000502E-2</v>
      </c>
      <c r="AA143" s="38">
        <f t="shared" si="163"/>
        <v>6.9021036904849176E-2</v>
      </c>
      <c r="AB143" s="38">
        <f t="shared" si="163"/>
        <v>3.8782924416450593E-2</v>
      </c>
      <c r="AC143" s="38">
        <f t="shared" si="163"/>
        <v>7.9564608401563319E-3</v>
      </c>
      <c r="AD143" s="38">
        <f t="shared" si="163"/>
        <v>-7.8147077381371943E-2</v>
      </c>
      <c r="AE143" s="38">
        <f t="shared" si="163"/>
        <v>-2.5445195823151634E-2</v>
      </c>
      <c r="AF143" s="38">
        <f t="shared" si="163"/>
        <v>0</v>
      </c>
    </row>
    <row r="144" spans="1:32" x14ac:dyDescent="0.2">
      <c r="A144" s="112" t="s">
        <v>416</v>
      </c>
      <c r="B144" s="38">
        <f t="shared" ref="B144:J144" si="164">B69/B65-1</f>
        <v>-7.1903745310745171E-3</v>
      </c>
      <c r="C144" s="38">
        <f t="shared" si="164"/>
        <v>-5.2259618324421275E-2</v>
      </c>
      <c r="D144" s="38">
        <f t="shared" si="164"/>
        <v>0</v>
      </c>
      <c r="E144" s="38">
        <f t="shared" si="164"/>
        <v>2.1376341489731665E-2</v>
      </c>
      <c r="F144" s="38">
        <f t="shared" si="164"/>
        <v>8.1090120469417437E-2</v>
      </c>
      <c r="G144" s="38">
        <f t="shared" si="164"/>
        <v>3.9876151611619282E-2</v>
      </c>
      <c r="H144" s="38">
        <f t="shared" si="164"/>
        <v>-2.8789042226872841E-2</v>
      </c>
      <c r="I144" s="38">
        <f t="shared" si="164"/>
        <v>-6.3455573347850347E-3</v>
      </c>
      <c r="J144" s="38">
        <f t="shared" si="164"/>
        <v>0</v>
      </c>
      <c r="L144" s="112" t="s">
        <v>416</v>
      </c>
      <c r="M144" s="38">
        <f t="shared" si="115"/>
        <v>2.3253186614319965E-2</v>
      </c>
      <c r="N144" s="38">
        <f t="shared" si="115"/>
        <v>-5.2817745800770588E-4</v>
      </c>
      <c r="O144" s="38">
        <f t="shared" si="115"/>
        <v>0</v>
      </c>
      <c r="P144" s="38"/>
      <c r="Q144" s="38">
        <f t="shared" si="158"/>
        <v>0.14331300589111851</v>
      </c>
      <c r="R144" s="38">
        <f t="shared" si="158"/>
        <v>6.5553765671784614E-2</v>
      </c>
      <c r="S144" s="38">
        <f t="shared" si="158"/>
        <v>0</v>
      </c>
      <c r="T144" s="38">
        <f t="shared" si="158"/>
        <v>0</v>
      </c>
      <c r="U144" s="38">
        <f t="shared" si="158"/>
        <v>0</v>
      </c>
      <c r="V144" s="4"/>
      <c r="W144" s="112" t="s">
        <v>416</v>
      </c>
      <c r="X144" s="38">
        <f t="shared" ref="X144:AF144" si="165">X69/X65-1</f>
        <v>-2.6194111247817675E-2</v>
      </c>
      <c r="Y144" s="38">
        <f t="shared" si="165"/>
        <v>-7.0490515213052163E-2</v>
      </c>
      <c r="Z144" s="38">
        <f t="shared" si="165"/>
        <v>0</v>
      </c>
      <c r="AA144" s="38">
        <f t="shared" si="165"/>
        <v>2.1376341489731665E-2</v>
      </c>
      <c r="AB144" s="38">
        <f t="shared" si="165"/>
        <v>5.659073075518295E-2</v>
      </c>
      <c r="AC144" s="38">
        <f t="shared" si="165"/>
        <v>5.541063075538144E-3</v>
      </c>
      <c r="AD144" s="38">
        <f t="shared" si="165"/>
        <v>-6.3295361479674184E-2</v>
      </c>
      <c r="AE144" s="38">
        <f t="shared" si="165"/>
        <v>-2.5445195823151634E-2</v>
      </c>
      <c r="AF144" s="38">
        <f t="shared" si="165"/>
        <v>0</v>
      </c>
    </row>
    <row r="145" spans="1:32" x14ac:dyDescent="0.2">
      <c r="A145" s="112" t="s">
        <v>417</v>
      </c>
      <c r="B145" s="38">
        <f t="shared" ref="B145:J145" si="166">B70/B66-1</f>
        <v>2.1780208442445659E-3</v>
      </c>
      <c r="C145" s="38">
        <f t="shared" si="166"/>
        <v>-4.5471323761847593E-4</v>
      </c>
      <c r="D145" s="38">
        <f t="shared" si="166"/>
        <v>-2.133853379112205E-3</v>
      </c>
      <c r="E145" s="38">
        <f t="shared" si="166"/>
        <v>2.1376341489731443E-2</v>
      </c>
      <c r="F145" s="38">
        <f t="shared" si="166"/>
        <v>8.1370828088793923E-2</v>
      </c>
      <c r="G145" s="38">
        <f t="shared" si="166"/>
        <v>2.0398921534292569E-3</v>
      </c>
      <c r="H145" s="38">
        <f t="shared" si="166"/>
        <v>-2.6346088319652128E-2</v>
      </c>
      <c r="I145" s="38">
        <f t="shared" si="166"/>
        <v>3.3581326070166728E-3</v>
      </c>
      <c r="J145" s="38">
        <f t="shared" si="166"/>
        <v>0</v>
      </c>
      <c r="L145" s="112" t="s">
        <v>417</v>
      </c>
      <c r="M145" s="38">
        <f t="shared" si="115"/>
        <v>1.2112130238540963E-2</v>
      </c>
      <c r="N145" s="38">
        <f t="shared" si="115"/>
        <v>2.1132822615690827E-2</v>
      </c>
      <c r="O145" s="38">
        <f t="shared" si="115"/>
        <v>0</v>
      </c>
      <c r="P145" s="38"/>
      <c r="Q145" s="38">
        <f t="shared" si="158"/>
        <v>0.14331300589111873</v>
      </c>
      <c r="R145" s="38">
        <f t="shared" si="158"/>
        <v>4.2805060126291927E-3</v>
      </c>
      <c r="S145" s="38">
        <f t="shared" si="158"/>
        <v>0</v>
      </c>
      <c r="T145" s="38">
        <f t="shared" si="158"/>
        <v>0</v>
      </c>
      <c r="U145" s="38">
        <f t="shared" si="158"/>
        <v>0</v>
      </c>
      <c r="V145" s="4"/>
      <c r="W145" s="112" t="s">
        <v>417</v>
      </c>
      <c r="X145" s="38">
        <f t="shared" ref="X145:AF145" si="167">X70/X66-1</f>
        <v>-4.1801322370165206E-3</v>
      </c>
      <c r="Y145" s="38">
        <f t="shared" si="167"/>
        <v>-8.3301378932860715E-3</v>
      </c>
      <c r="Z145" s="38">
        <f t="shared" si="167"/>
        <v>-2.3881583990262856E-3</v>
      </c>
      <c r="AA145" s="38">
        <f t="shared" si="167"/>
        <v>2.1376341489731443E-2</v>
      </c>
      <c r="AB145" s="38">
        <f t="shared" si="167"/>
        <v>5.7478805141867539E-2</v>
      </c>
      <c r="AC145" s="38">
        <f t="shared" si="167"/>
        <v>-1.1302669030172074E-3</v>
      </c>
      <c r="AD145" s="38">
        <f t="shared" si="167"/>
        <v>-5.8168982600753205E-2</v>
      </c>
      <c r="AE145" s="38">
        <f t="shared" si="167"/>
        <v>1.3206644843972049E-2</v>
      </c>
      <c r="AF145" s="38">
        <f t="shared" si="167"/>
        <v>0</v>
      </c>
    </row>
    <row r="146" spans="1:32" x14ac:dyDescent="0.2">
      <c r="A146" s="112" t="s">
        <v>418</v>
      </c>
      <c r="B146" s="38">
        <f t="shared" ref="B146:J146" si="168">B71/B67-1</f>
        <v>3.7899225027453465E-3</v>
      </c>
      <c r="C146" s="38">
        <f t="shared" si="168"/>
        <v>1.758776232359871E-3</v>
      </c>
      <c r="D146" s="38">
        <f t="shared" si="168"/>
        <v>-2.133853379112205E-3</v>
      </c>
      <c r="E146" s="38">
        <f t="shared" si="168"/>
        <v>-2.5861633911778426E-2</v>
      </c>
      <c r="F146" s="38">
        <f t="shared" si="168"/>
        <v>6.869453616500576E-2</v>
      </c>
      <c r="G146" s="38">
        <f t="shared" si="168"/>
        <v>3.0216289961331189E-3</v>
      </c>
      <c r="H146" s="38">
        <f t="shared" si="168"/>
        <v>-1.5410552267417721E-2</v>
      </c>
      <c r="I146" s="38">
        <f t="shared" si="168"/>
        <v>1.5830758592456862E-2</v>
      </c>
      <c r="J146" s="38">
        <f t="shared" si="168"/>
        <v>-1.4928546246338548E-2</v>
      </c>
      <c r="L146" s="112" t="s">
        <v>418</v>
      </c>
      <c r="M146" s="38">
        <f t="shared" si="115"/>
        <v>1.089517006519114E-2</v>
      </c>
      <c r="N146" s="38">
        <f t="shared" si="115"/>
        <v>1.47061973188225E-2</v>
      </c>
      <c r="O146" s="38">
        <f t="shared" si="115"/>
        <v>0</v>
      </c>
      <c r="P146" s="38"/>
      <c r="Q146" s="38">
        <f t="shared" si="158"/>
        <v>0.14331300589111873</v>
      </c>
      <c r="R146" s="38">
        <f t="shared" si="158"/>
        <v>4.2805060126291927E-3</v>
      </c>
      <c r="S146" s="38">
        <f t="shared" si="158"/>
        <v>0</v>
      </c>
      <c r="T146" s="38">
        <f t="shared" si="158"/>
        <v>0</v>
      </c>
      <c r="U146" s="38">
        <f t="shared" si="158"/>
        <v>0</v>
      </c>
      <c r="V146" s="4"/>
      <c r="W146" s="112" t="s">
        <v>418</v>
      </c>
      <c r="X146" s="38">
        <f t="shared" ref="X146:AF146" si="169">X71/X67-1</f>
        <v>-7.7670725508360849E-4</v>
      </c>
      <c r="Y146" s="38">
        <f t="shared" si="169"/>
        <v>-2.9976864494373201E-3</v>
      </c>
      <c r="Z146" s="38">
        <f t="shared" si="169"/>
        <v>-2.3881583990262856E-3</v>
      </c>
      <c r="AA146" s="38">
        <f t="shared" si="169"/>
        <v>-2.5861633911778426E-2</v>
      </c>
      <c r="AB146" s="38">
        <f t="shared" si="169"/>
        <v>4.0512904842276765E-2</v>
      </c>
      <c r="AC146" s="38">
        <f t="shared" si="169"/>
        <v>1.2420443916134616E-3</v>
      </c>
      <c r="AD146" s="38">
        <f t="shared" si="169"/>
        <v>-3.4491249042739036E-2</v>
      </c>
      <c r="AE146" s="38">
        <f t="shared" si="169"/>
        <v>6.472422562953084E-2</v>
      </c>
      <c r="AF146" s="38">
        <f t="shared" si="169"/>
        <v>-0.29498525073746318</v>
      </c>
    </row>
    <row r="147" spans="1:32" x14ac:dyDescent="0.2">
      <c r="A147" s="291" t="s">
        <v>1249</v>
      </c>
      <c r="B147" s="38">
        <f t="shared" ref="B147:J147" si="170">B72/B68-1</f>
        <v>1.4788083312459177E-2</v>
      </c>
      <c r="C147" s="38">
        <f t="shared" si="170"/>
        <v>2.6709959412041462E-2</v>
      </c>
      <c r="D147" s="38">
        <f t="shared" si="170"/>
        <v>1.4449779007990049E-3</v>
      </c>
      <c r="E147" s="38">
        <f t="shared" si="170"/>
        <v>-4.5400169483737929E-2</v>
      </c>
      <c r="F147" s="38">
        <f t="shared" si="170"/>
        <v>5.0904703672632889E-2</v>
      </c>
      <c r="G147" s="38">
        <f t="shared" si="170"/>
        <v>6.9294886171178405E-4</v>
      </c>
      <c r="H147" s="38">
        <f t="shared" si="170"/>
        <v>1.6918313335189783E-2</v>
      </c>
      <c r="I147" s="38">
        <f t="shared" si="170"/>
        <v>1.8661092321211159E-2</v>
      </c>
      <c r="J147" s="38">
        <f t="shared" si="170"/>
        <v>0</v>
      </c>
      <c r="L147" s="291" t="s">
        <v>1249</v>
      </c>
      <c r="M147" s="38">
        <f t="shared" si="115"/>
        <v>7.0293750598271476E-3</v>
      </c>
      <c r="N147" s="38">
        <f t="shared" si="115"/>
        <v>1.8319412867957796E-2</v>
      </c>
      <c r="O147" s="38">
        <f t="shared" si="115"/>
        <v>0</v>
      </c>
      <c r="P147" s="38"/>
      <c r="Q147" s="38">
        <f t="shared" si="158"/>
        <v>5.6353133246327403E-2</v>
      </c>
      <c r="R147" s="38">
        <f t="shared" si="158"/>
        <v>0</v>
      </c>
      <c r="S147" s="38">
        <f t="shared" si="158"/>
        <v>0</v>
      </c>
      <c r="T147" s="38">
        <f t="shared" si="158"/>
        <v>2.65679565415744E-3</v>
      </c>
      <c r="U147" s="38">
        <f t="shared" si="158"/>
        <v>0</v>
      </c>
      <c r="V147" s="4"/>
      <c r="W147" s="291" t="s">
        <v>1249</v>
      </c>
      <c r="X147" s="38">
        <f t="shared" ref="X147:AF147" si="171">X72/X68-1</f>
        <v>1.9891386089200491E-2</v>
      </c>
      <c r="Y147" s="38">
        <f t="shared" si="171"/>
        <v>2.9878143037715299E-2</v>
      </c>
      <c r="Z147" s="38">
        <f t="shared" si="171"/>
        <v>1.6178767230199398E-3</v>
      </c>
      <c r="AA147" s="38">
        <f t="shared" si="171"/>
        <v>-4.5400169483737929E-2</v>
      </c>
      <c r="AB147" s="38">
        <f t="shared" si="171"/>
        <v>4.8549668950705005E-2</v>
      </c>
      <c r="AC147" s="38">
        <f t="shared" si="171"/>
        <v>1.6774408137165686E-3</v>
      </c>
      <c r="AD147" s="38">
        <f t="shared" si="171"/>
        <v>3.9138822228663717E-2</v>
      </c>
      <c r="AE147" s="38">
        <f t="shared" si="171"/>
        <v>6.8090533555631216E-2</v>
      </c>
      <c r="AF147" s="38">
        <f t="shared" si="171"/>
        <v>0</v>
      </c>
    </row>
    <row r="148" spans="1:32" x14ac:dyDescent="0.2">
      <c r="A148" s="291" t="s">
        <v>1250</v>
      </c>
      <c r="B148" s="38">
        <f t="shared" ref="B148:J148" si="172">B73/B69-1</f>
        <v>1.2442410021261674E-2</v>
      </c>
      <c r="C148" s="38">
        <f t="shared" si="172"/>
        <v>2.8965478770935471E-2</v>
      </c>
      <c r="D148" s="38">
        <f t="shared" si="172"/>
        <v>-1.9946845230529586E-3</v>
      </c>
      <c r="E148" s="38">
        <f t="shared" si="172"/>
        <v>0</v>
      </c>
      <c r="F148" s="38">
        <f t="shared" si="172"/>
        <v>3.7936977440483632E-2</v>
      </c>
      <c r="G148" s="38">
        <f t="shared" si="172"/>
        <v>8.694409321916563E-4</v>
      </c>
      <c r="H148" s="38">
        <f t="shared" si="172"/>
        <v>1.5031447459731506E-2</v>
      </c>
      <c r="I148" s="38">
        <f t="shared" si="172"/>
        <v>-7.1655000200776531E-4</v>
      </c>
      <c r="J148" s="38">
        <f t="shared" si="172"/>
        <v>0</v>
      </c>
      <c r="L148" s="291" t="s">
        <v>1250</v>
      </c>
      <c r="M148" s="38">
        <f t="shared" si="115"/>
        <v>6.8885214346037227E-3</v>
      </c>
      <c r="N148" s="38">
        <f t="shared" si="115"/>
        <v>1.8319412867957796E-2</v>
      </c>
      <c r="O148" s="38">
        <f t="shared" si="115"/>
        <v>0</v>
      </c>
      <c r="P148" s="38"/>
      <c r="Q148" s="38">
        <f t="shared" si="158"/>
        <v>5.6353133246327625E-2</v>
      </c>
      <c r="R148" s="38">
        <f t="shared" si="158"/>
        <v>-5.4149086846344563E-4</v>
      </c>
      <c r="S148" s="38">
        <f t="shared" si="158"/>
        <v>0</v>
      </c>
      <c r="T148" s="38">
        <f t="shared" si="158"/>
        <v>2.65679565415744E-3</v>
      </c>
      <c r="U148" s="38">
        <f t="shared" si="158"/>
        <v>0</v>
      </c>
      <c r="V148" s="4"/>
      <c r="W148" s="291" t="s">
        <v>1250</v>
      </c>
      <c r="X148" s="38">
        <f t="shared" ref="X148:AF148" si="173">X73/X69-1</f>
        <v>1.6090815245933587E-2</v>
      </c>
      <c r="Y148" s="38">
        <f t="shared" si="173"/>
        <v>3.2999696552517888E-2</v>
      </c>
      <c r="Z148" s="38">
        <f t="shared" si="173"/>
        <v>-2.232403896053059E-3</v>
      </c>
      <c r="AA148" s="38">
        <f t="shared" si="173"/>
        <v>0</v>
      </c>
      <c r="AB148" s="38">
        <f t="shared" si="173"/>
        <v>3.0090721911920637E-2</v>
      </c>
      <c r="AC148" s="38">
        <f t="shared" si="173"/>
        <v>2.913441437526032E-3</v>
      </c>
      <c r="AD148" s="38">
        <f t="shared" si="173"/>
        <v>3.426544480248328E-2</v>
      </c>
      <c r="AE148" s="38">
        <f t="shared" si="173"/>
        <v>-1.11351640994376E-2</v>
      </c>
      <c r="AF148" s="38">
        <f t="shared" si="173"/>
        <v>0</v>
      </c>
    </row>
    <row r="149" spans="1:32" x14ac:dyDescent="0.2">
      <c r="A149" s="291" t="s">
        <v>1247</v>
      </c>
      <c r="B149" s="38">
        <f t="shared" ref="B149:J149" si="174">B74/B70-1</f>
        <v>4.5039135155391374E-3</v>
      </c>
      <c r="C149" s="38">
        <f t="shared" si="174"/>
        <v>8.0534331761903388E-3</v>
      </c>
      <c r="D149" s="38">
        <f t="shared" si="174"/>
        <v>0</v>
      </c>
      <c r="E149" s="38">
        <f t="shared" si="174"/>
        <v>0</v>
      </c>
      <c r="F149" s="38">
        <f t="shared" si="174"/>
        <v>2.4924508159029024E-2</v>
      </c>
      <c r="G149" s="38">
        <f t="shared" si="174"/>
        <v>3.0780605010842788E-3</v>
      </c>
      <c r="H149" s="38">
        <f t="shared" si="174"/>
        <v>1.258979045442854E-2</v>
      </c>
      <c r="I149" s="38">
        <f t="shared" si="174"/>
        <v>-2.0261757922001467E-2</v>
      </c>
      <c r="J149" s="38">
        <f t="shared" si="174"/>
        <v>0</v>
      </c>
      <c r="L149" s="291" t="s">
        <v>1247</v>
      </c>
      <c r="M149" s="38">
        <f t="shared" si="115"/>
        <v>3.5532304617873489E-3</v>
      </c>
      <c r="N149" s="38">
        <f t="shared" si="115"/>
        <v>-4.9926062314575859E-5</v>
      </c>
      <c r="O149" s="38">
        <f t="shared" si="115"/>
        <v>0</v>
      </c>
      <c r="P149" s="38"/>
      <c r="Q149" s="38">
        <f t="shared" si="158"/>
        <v>5.6353133246327403E-2</v>
      </c>
      <c r="R149" s="38">
        <f t="shared" si="158"/>
        <v>0</v>
      </c>
      <c r="S149" s="38">
        <f t="shared" si="158"/>
        <v>0</v>
      </c>
      <c r="T149" s="38">
        <f t="shared" si="158"/>
        <v>2.65679565415744E-3</v>
      </c>
      <c r="U149" s="38">
        <f t="shared" si="158"/>
        <v>0</v>
      </c>
      <c r="V149" s="4"/>
      <c r="W149" s="291" t="s">
        <v>1247</v>
      </c>
      <c r="X149" s="38">
        <f t="shared" ref="X149:AF149" si="175">X74/X70-1</f>
        <v>5.1226706263900468E-3</v>
      </c>
      <c r="Y149" s="38">
        <f t="shared" si="175"/>
        <v>1.1097478558926621E-2</v>
      </c>
      <c r="Z149" s="38">
        <f t="shared" si="175"/>
        <v>0</v>
      </c>
      <c r="AA149" s="38">
        <f t="shared" si="175"/>
        <v>0</v>
      </c>
      <c r="AB149" s="38">
        <f t="shared" si="175"/>
        <v>1.1818050918190215E-2</v>
      </c>
      <c r="AC149" s="38">
        <f t="shared" si="175"/>
        <v>7.459503301621373E-3</v>
      </c>
      <c r="AD149" s="38">
        <f t="shared" si="175"/>
        <v>2.873594278099012E-2</v>
      </c>
      <c r="AE149" s="38">
        <f t="shared" si="175"/>
        <v>-8.6599695146754807E-2</v>
      </c>
      <c r="AF149" s="38">
        <f t="shared" si="175"/>
        <v>0</v>
      </c>
    </row>
    <row r="150" spans="1:32" x14ac:dyDescent="0.2">
      <c r="A150" s="291" t="s">
        <v>1248</v>
      </c>
      <c r="B150" s="38">
        <f t="shared" ref="B150:J150" si="176">B75/B71-1</f>
        <v>1.9432566878476498E-2</v>
      </c>
      <c r="C150" s="38">
        <f t="shared" si="176"/>
        <v>1.318430524859493E-2</v>
      </c>
      <c r="D150" s="38">
        <f t="shared" si="176"/>
        <v>1.3946645702977989E-4</v>
      </c>
      <c r="E150" s="38">
        <f t="shared" si="176"/>
        <v>2.7804019614063868E-2</v>
      </c>
      <c r="F150" s="38">
        <f t="shared" si="176"/>
        <v>3.8795443963346665E-2</v>
      </c>
      <c r="G150" s="38">
        <f t="shared" si="176"/>
        <v>6.6903916370432137E-2</v>
      </c>
      <c r="H150" s="38">
        <f t="shared" si="176"/>
        <v>1.2559287734523084E-2</v>
      </c>
      <c r="I150" s="38">
        <f t="shared" si="176"/>
        <v>-1.6178639776620707E-2</v>
      </c>
      <c r="J150" s="38">
        <f t="shared" si="176"/>
        <v>2.2771497045277034E-2</v>
      </c>
      <c r="L150" s="291" t="s">
        <v>1248</v>
      </c>
      <c r="M150" s="38">
        <f t="shared" si="115"/>
        <v>2.8879508984444913E-2</v>
      </c>
      <c r="N150" s="38">
        <f t="shared" si="115"/>
        <v>3.5608490011023175E-3</v>
      </c>
      <c r="O150" s="38">
        <f t="shared" si="115"/>
        <v>0</v>
      </c>
      <c r="P150" s="38"/>
      <c r="Q150" s="38">
        <f t="shared" si="158"/>
        <v>0</v>
      </c>
      <c r="R150" s="38">
        <f t="shared" si="158"/>
        <v>0.10774709149993256</v>
      </c>
      <c r="S150" s="38">
        <f t="shared" si="158"/>
        <v>0</v>
      </c>
      <c r="T150" s="38">
        <f t="shared" si="158"/>
        <v>2.65679565415744E-3</v>
      </c>
      <c r="U150" s="38">
        <f t="shared" si="158"/>
        <v>0</v>
      </c>
      <c r="V150" s="4"/>
      <c r="W150" s="291" t="s">
        <v>1248</v>
      </c>
      <c r="X150" s="38">
        <f t="shared" ref="X150:AF150" si="177">X75/X71-1</f>
        <v>1.3290295487977666E-2</v>
      </c>
      <c r="Y150" s="38">
        <f t="shared" si="177"/>
        <v>1.6782428567619911E-2</v>
      </c>
      <c r="Z150" s="38">
        <f t="shared" si="177"/>
        <v>1.5612735983872028E-4</v>
      </c>
      <c r="AA150" s="38">
        <f t="shared" si="177"/>
        <v>2.7804019614063868E-2</v>
      </c>
      <c r="AB150" s="38">
        <f t="shared" si="177"/>
        <v>5.4895159031316032E-2</v>
      </c>
      <c r="AC150" s="38">
        <f t="shared" si="177"/>
        <v>8.9949996845684055E-3</v>
      </c>
      <c r="AD150" s="38">
        <f t="shared" si="177"/>
        <v>2.8665181234955206E-2</v>
      </c>
      <c r="AE150" s="38">
        <f t="shared" si="177"/>
        <v>-7.081573936699459E-2</v>
      </c>
      <c r="AF150" s="38">
        <f t="shared" si="177"/>
        <v>0.62870063366324325</v>
      </c>
    </row>
    <row r="151" spans="1:32" ht="20.100000000000001" customHeight="1" x14ac:dyDescent="0.2">
      <c r="A151" s="112" t="s">
        <v>96</v>
      </c>
      <c r="B151" s="38">
        <f>B77/B76-1</f>
        <v>-7.2623009219963119E-3</v>
      </c>
      <c r="C151" s="38">
        <f t="shared" ref="C151:J151" si="178">C77/C76-1</f>
        <v>-1.5103154774396721E-2</v>
      </c>
      <c r="D151" s="38">
        <f t="shared" si="178"/>
        <v>8.5179395354382237E-3</v>
      </c>
      <c r="E151" s="38">
        <f t="shared" si="178"/>
        <v>-2.2561353007171103E-3</v>
      </c>
      <c r="F151" s="38">
        <f t="shared" si="178"/>
        <v>1.135691979512754E-2</v>
      </c>
      <c r="G151" s="38">
        <f t="shared" si="178"/>
        <v>-1.1783721707742889E-2</v>
      </c>
      <c r="H151" s="38">
        <f t="shared" si="178"/>
        <v>1.5088761207155965E-3</v>
      </c>
      <c r="I151" s="38">
        <f t="shared" si="178"/>
        <v>-6.2081105142889337E-3</v>
      </c>
      <c r="J151" s="38">
        <f t="shared" si="178"/>
        <v>-1.1622397794490813E-2</v>
      </c>
      <c r="L151" s="112" t="s">
        <v>96</v>
      </c>
      <c r="M151" s="38">
        <f t="shared" ref="M151:O167" si="179">M77/M76-1</f>
        <v>-1.9916844893593355E-2</v>
      </c>
      <c r="N151" s="38">
        <f t="shared" si="179"/>
        <v>-2.9434427502995408E-2</v>
      </c>
      <c r="O151" s="38">
        <f t="shared" si="179"/>
        <v>-3.9042682770216386E-2</v>
      </c>
      <c r="P151" s="38"/>
      <c r="Q151" s="38">
        <f t="shared" ref="Q151:U160" si="180">Q77/Q76-1</f>
        <v>3.8546500686856167E-2</v>
      </c>
      <c r="R151" s="38">
        <f t="shared" si="180"/>
        <v>-3.483171079327918E-2</v>
      </c>
      <c r="S151" s="38">
        <f t="shared" si="180"/>
        <v>-1.8746473776267703E-3</v>
      </c>
      <c r="T151" s="38">
        <f t="shared" si="180"/>
        <v>-1.6122566363969137E-2</v>
      </c>
      <c r="U151" s="38">
        <f t="shared" si="180"/>
        <v>-1.5108574528082785E-2</v>
      </c>
      <c r="V151" s="4"/>
      <c r="W151" s="112" t="s">
        <v>96</v>
      </c>
      <c r="X151" s="38">
        <f t="shared" ref="X151:AF151" si="181">X77/X76-1</f>
        <v>-4.8396547663676071E-4</v>
      </c>
      <c r="Y151" s="38">
        <f t="shared" si="181"/>
        <v>-6.9983000892596126E-3</v>
      </c>
      <c r="Z151" s="38">
        <f t="shared" si="181"/>
        <v>2.0840502944112105E-2</v>
      </c>
      <c r="AA151" s="38">
        <f t="shared" si="181"/>
        <v>-2.4162640342691999E-3</v>
      </c>
      <c r="AB151" s="38">
        <f t="shared" si="181"/>
        <v>-3.1552664090730431E-3</v>
      </c>
      <c r="AC151" s="38">
        <f t="shared" si="181"/>
        <v>-4.9212154073496883E-5</v>
      </c>
      <c r="AD151" s="38">
        <f t="shared" si="181"/>
        <v>2.65160818396315E-3</v>
      </c>
      <c r="AE151" s="38">
        <f t="shared" si="181"/>
        <v>4.5846181401332231E-4</v>
      </c>
      <c r="AF151" s="38">
        <f t="shared" si="181"/>
        <v>3.1196069498520274E-3</v>
      </c>
    </row>
    <row r="152" spans="1:32" x14ac:dyDescent="0.2">
      <c r="A152" s="39" t="s">
        <v>97</v>
      </c>
      <c r="B152" s="38">
        <f t="shared" ref="B152:J152" si="182">B78/B77-1</f>
        <v>-2.7320216799168184E-3</v>
      </c>
      <c r="C152" s="38">
        <f t="shared" si="182"/>
        <v>4.2555066220453241E-3</v>
      </c>
      <c r="D152" s="38">
        <f t="shared" si="182"/>
        <v>-1.5150191001958468E-2</v>
      </c>
      <c r="E152" s="38">
        <f t="shared" si="182"/>
        <v>-8.7746210034926886E-3</v>
      </c>
      <c r="F152" s="38">
        <f t="shared" si="182"/>
        <v>-3.6392030133149733E-2</v>
      </c>
      <c r="G152" s="38">
        <f t="shared" si="182"/>
        <v>-4.1694698674603625E-3</v>
      </c>
      <c r="H152" s="38">
        <f t="shared" si="182"/>
        <v>-3.7192626260117434E-3</v>
      </c>
      <c r="I152" s="38">
        <f t="shared" si="182"/>
        <v>-1.3641264369510631E-2</v>
      </c>
      <c r="J152" s="38">
        <f t="shared" si="182"/>
        <v>-1.692500744645109E-3</v>
      </c>
      <c r="L152" s="39" t="s">
        <v>97</v>
      </c>
      <c r="M152" s="38">
        <f t="shared" si="179"/>
        <v>-2.2494993837108845E-3</v>
      </c>
      <c r="N152" s="38">
        <f t="shared" si="179"/>
        <v>-9.9140115976524834E-3</v>
      </c>
      <c r="O152" s="38">
        <f t="shared" si="179"/>
        <v>5.9252526513222659E-2</v>
      </c>
      <c r="P152" s="38"/>
      <c r="Q152" s="38">
        <f t="shared" si="180"/>
        <v>-9.2981121760825181E-2</v>
      </c>
      <c r="R152" s="38">
        <f t="shared" si="180"/>
        <v>3.0923612392003141E-2</v>
      </c>
      <c r="S152" s="38">
        <f t="shared" si="180"/>
        <v>-1.9443344153126096E-3</v>
      </c>
      <c r="T152" s="38">
        <f t="shared" si="180"/>
        <v>0</v>
      </c>
      <c r="U152" s="38">
        <f t="shared" si="180"/>
        <v>7.900214879139611E-4</v>
      </c>
      <c r="V152" s="4"/>
      <c r="W152" s="39" t="s">
        <v>97</v>
      </c>
      <c r="X152" s="38">
        <f t="shared" ref="X152:AF152" si="183">X78/X77-1</f>
        <v>-3.1137017493614305E-3</v>
      </c>
      <c r="Y152" s="38">
        <f t="shared" si="183"/>
        <v>8.9400127711343202E-3</v>
      </c>
      <c r="Z152" s="38">
        <f t="shared" si="183"/>
        <v>-3.1595497888443513E-2</v>
      </c>
      <c r="AA152" s="38">
        <f t="shared" si="183"/>
        <v>-1.2595332956847893E-2</v>
      </c>
      <c r="AB152" s="38">
        <f t="shared" si="183"/>
        <v>-4.1128471579440218E-3</v>
      </c>
      <c r="AC152" s="38">
        <f t="shared" si="183"/>
        <v>-2.1167905430201639E-3</v>
      </c>
      <c r="AD152" s="38">
        <f t="shared" si="183"/>
        <v>-9.9611394210417092E-3</v>
      </c>
      <c r="AE152" s="38">
        <f t="shared" si="183"/>
        <v>-7.6464577334096617E-3</v>
      </c>
      <c r="AF152" s="38">
        <f t="shared" si="183"/>
        <v>-1.1333845226327743E-2</v>
      </c>
    </row>
    <row r="153" spans="1:32" x14ac:dyDescent="0.2">
      <c r="A153" s="39" t="s">
        <v>98</v>
      </c>
      <c r="B153" s="38">
        <f t="shared" ref="B153:J153" si="184">B79/B78-1</f>
        <v>6.4674343661137446E-3</v>
      </c>
      <c r="C153" s="38">
        <f t="shared" si="184"/>
        <v>1.5008639186515627E-3</v>
      </c>
      <c r="D153" s="38">
        <f t="shared" si="184"/>
        <v>-1.1179124328975387E-2</v>
      </c>
      <c r="E153" s="38">
        <f t="shared" si="184"/>
        <v>-7.0258182524196577E-3</v>
      </c>
      <c r="F153" s="38">
        <f t="shared" si="184"/>
        <v>3.4261554075976308E-2</v>
      </c>
      <c r="G153" s="38">
        <f t="shared" si="184"/>
        <v>2.7672017443526986E-2</v>
      </c>
      <c r="H153" s="38">
        <f t="shared" si="184"/>
        <v>1.4961123455673908E-2</v>
      </c>
      <c r="I153" s="38">
        <f t="shared" si="184"/>
        <v>-1.1628719049914249E-3</v>
      </c>
      <c r="J153" s="38">
        <f t="shared" si="184"/>
        <v>9.3873602815901513E-3</v>
      </c>
      <c r="L153" s="39" t="s">
        <v>98</v>
      </c>
      <c r="M153" s="38">
        <f t="shared" si="179"/>
        <v>7.2756339125130687E-3</v>
      </c>
      <c r="N153" s="38">
        <f t="shared" si="179"/>
        <v>-8.1191125517289242E-3</v>
      </c>
      <c r="O153" s="38">
        <f t="shared" si="179"/>
        <v>-2.6269702276706663E-3</v>
      </c>
      <c r="P153" s="38"/>
      <c r="Q153" s="38">
        <f t="shared" si="180"/>
        <v>-2.7551876305708212E-2</v>
      </c>
      <c r="R153" s="38">
        <f t="shared" si="180"/>
        <v>8.9356832326710434E-2</v>
      </c>
      <c r="S153" s="38">
        <f t="shared" si="180"/>
        <v>-5.2472054519542066E-2</v>
      </c>
      <c r="T153" s="38">
        <f t="shared" si="180"/>
        <v>0</v>
      </c>
      <c r="U153" s="38">
        <f t="shared" si="180"/>
        <v>-9.7853171965356367E-4</v>
      </c>
      <c r="V153" s="4"/>
      <c r="W153" s="39" t="s">
        <v>98</v>
      </c>
      <c r="X153" s="38">
        <f t="shared" ref="X153:AF153" si="185">X79/X78-1</f>
        <v>2.2871548597105607E-2</v>
      </c>
      <c r="Y153" s="38">
        <f t="shared" si="185"/>
        <v>1.9415651964199698E-2</v>
      </c>
      <c r="Z153" s="38">
        <f t="shared" si="185"/>
        <v>8.3933241831088967E-3</v>
      </c>
      <c r="AA153" s="38">
        <f t="shared" si="185"/>
        <v>1.745277177610971E-3</v>
      </c>
      <c r="AB153" s="38">
        <f t="shared" si="185"/>
        <v>5.9550738255184532E-2</v>
      </c>
      <c r="AC153" s="38">
        <f t="shared" si="185"/>
        <v>1.9727251116770983E-2</v>
      </c>
      <c r="AD153" s="38">
        <f t="shared" si="185"/>
        <v>3.7365884925807835E-2</v>
      </c>
      <c r="AE153" s="38">
        <f t="shared" si="185"/>
        <v>-2.9240523542917174E-5</v>
      </c>
      <c r="AF153" s="38">
        <f t="shared" si="185"/>
        <v>7.2184814466775382E-2</v>
      </c>
    </row>
    <row r="154" spans="1:32" x14ac:dyDescent="0.2">
      <c r="A154" s="39" t="s">
        <v>99</v>
      </c>
      <c r="B154" s="38">
        <f t="shared" ref="B154:J154" si="186">B80/B79-1</f>
        <v>5.3738063411055137E-3</v>
      </c>
      <c r="C154" s="38">
        <f t="shared" si="186"/>
        <v>7.0009373541628506E-3</v>
      </c>
      <c r="D154" s="38">
        <f t="shared" si="186"/>
        <v>6.3589920405539901E-2</v>
      </c>
      <c r="E154" s="38">
        <f t="shared" si="186"/>
        <v>3.8869738125243414E-2</v>
      </c>
      <c r="F154" s="38">
        <f t="shared" si="186"/>
        <v>0.11554054310908857</v>
      </c>
      <c r="G154" s="38">
        <f t="shared" si="186"/>
        <v>1.8390216768773282E-2</v>
      </c>
      <c r="H154" s="38">
        <f t="shared" si="186"/>
        <v>-2.2849931132125856E-2</v>
      </c>
      <c r="I154" s="38">
        <f t="shared" si="186"/>
        <v>5.8309620575480725E-2</v>
      </c>
      <c r="J154" s="38">
        <f t="shared" si="186"/>
        <v>9.2754553162044395E-3</v>
      </c>
      <c r="L154" s="39" t="s">
        <v>99</v>
      </c>
      <c r="M154" s="38">
        <f t="shared" si="179"/>
        <v>3.3228074951377584E-2</v>
      </c>
      <c r="N154" s="38">
        <f t="shared" si="179"/>
        <v>9.8756019014619278E-2</v>
      </c>
      <c r="O154" s="38">
        <f t="shared" si="179"/>
        <v>-0.18121400149856048</v>
      </c>
      <c r="P154" s="38"/>
      <c r="Q154" s="38">
        <f t="shared" si="180"/>
        <v>0.46169322208173247</v>
      </c>
      <c r="R154" s="38">
        <f t="shared" si="180"/>
        <v>-0.14123596639320235</v>
      </c>
      <c r="S154" s="38">
        <f t="shared" si="180"/>
        <v>4.0486053873942884E-2</v>
      </c>
      <c r="T154" s="38">
        <f t="shared" si="180"/>
        <v>0</v>
      </c>
      <c r="U154" s="38">
        <f t="shared" si="180"/>
        <v>1.1125952550110174E-2</v>
      </c>
      <c r="V154" s="4"/>
      <c r="W154" s="39" t="s">
        <v>99</v>
      </c>
      <c r="X154" s="38">
        <f t="shared" ref="X154:AF154" si="187">X80/X79-1</f>
        <v>5.420199402904613E-3</v>
      </c>
      <c r="Y154" s="38">
        <f t="shared" si="187"/>
        <v>-3.6683405932955493E-2</v>
      </c>
      <c r="Z154" s="38">
        <f t="shared" si="187"/>
        <v>0.13015647511648432</v>
      </c>
      <c r="AA154" s="38">
        <f t="shared" si="187"/>
        <v>5.260472428775298E-2</v>
      </c>
      <c r="AB154" s="38">
        <f t="shared" si="187"/>
        <v>-4.4026326136536453E-2</v>
      </c>
      <c r="AC154" s="38">
        <f t="shared" si="187"/>
        <v>7.3551725644698251E-3</v>
      </c>
      <c r="AD154" s="38">
        <f t="shared" si="187"/>
        <v>3.0353319067079498E-2</v>
      </c>
      <c r="AE154" s="38">
        <f t="shared" si="187"/>
        <v>3.5270769871845298E-2</v>
      </c>
      <c r="AF154" s="38">
        <f t="shared" si="187"/>
        <v>-1.3993158117752369E-2</v>
      </c>
    </row>
    <row r="155" spans="1:32" x14ac:dyDescent="0.2">
      <c r="A155" s="39" t="s">
        <v>100</v>
      </c>
      <c r="B155" s="38">
        <f t="shared" ref="B155:J155" si="188">B81/B80-1</f>
        <v>3.5575722773359519E-2</v>
      </c>
      <c r="C155" s="38">
        <f t="shared" si="188"/>
        <v>4.060401584765394E-3</v>
      </c>
      <c r="D155" s="38">
        <f t="shared" si="188"/>
        <v>8.9983043135058782E-2</v>
      </c>
      <c r="E155" s="38">
        <f t="shared" si="188"/>
        <v>4.4440001952384955E-2</v>
      </c>
      <c r="F155" s="38">
        <f t="shared" si="188"/>
        <v>8.0306702379068451E-2</v>
      </c>
      <c r="G155" s="38">
        <f t="shared" si="188"/>
        <v>3.4070608977536665E-2</v>
      </c>
      <c r="H155" s="38">
        <f t="shared" si="188"/>
        <v>5.7811246866455779E-2</v>
      </c>
      <c r="I155" s="38">
        <f t="shared" si="188"/>
        <v>0.11483882296242487</v>
      </c>
      <c r="J155" s="38">
        <f t="shared" si="188"/>
        <v>-7.6378874673598274E-3</v>
      </c>
      <c r="L155" s="39" t="s">
        <v>100</v>
      </c>
      <c r="M155" s="38">
        <f t="shared" si="179"/>
        <v>7.6392594124362834E-2</v>
      </c>
      <c r="N155" s="38">
        <f t="shared" si="179"/>
        <v>7.12379289332008E-2</v>
      </c>
      <c r="O155" s="38">
        <f t="shared" si="179"/>
        <v>-0.1187910828430927</v>
      </c>
      <c r="P155" s="38"/>
      <c r="Q155" s="38">
        <f t="shared" si="180"/>
        <v>0.40459513057650076</v>
      </c>
      <c r="R155" s="38">
        <f t="shared" si="180"/>
        <v>-9.9599069583294564E-2</v>
      </c>
      <c r="S155" s="38">
        <f t="shared" si="180"/>
        <v>0.13150711829302808</v>
      </c>
      <c r="T155" s="38">
        <f t="shared" si="180"/>
        <v>1.3888633131534212E-2</v>
      </c>
      <c r="U155" s="38">
        <f t="shared" si="180"/>
        <v>1.9413604009316243E-2</v>
      </c>
      <c r="V155" s="4"/>
      <c r="W155" s="39" t="s">
        <v>100</v>
      </c>
      <c r="X155" s="38">
        <f t="shared" ref="X155:AF155" si="189">X81/X80-1</f>
        <v>1.1118433139955419E-2</v>
      </c>
      <c r="Y155" s="38">
        <f t="shared" si="189"/>
        <v>-3.349227670515631E-2</v>
      </c>
      <c r="Z155" s="38">
        <f t="shared" si="189"/>
        <v>8.7789678485092892E-2</v>
      </c>
      <c r="AA155" s="38">
        <f t="shared" si="189"/>
        <v>4.0468534107626741E-2</v>
      </c>
      <c r="AB155" s="38">
        <f t="shared" si="189"/>
        <v>-9.4298876663423181E-2</v>
      </c>
      <c r="AC155" s="38">
        <f t="shared" si="189"/>
        <v>8.504925548621145E-3</v>
      </c>
      <c r="AD155" s="38">
        <f t="shared" si="189"/>
        <v>6.8517171782339403E-2</v>
      </c>
      <c r="AE155" s="38">
        <f t="shared" si="189"/>
        <v>0.1639176120059489</v>
      </c>
      <c r="AF155" s="38">
        <f t="shared" si="189"/>
        <v>-0.1044583078754413</v>
      </c>
    </row>
    <row r="156" spans="1:32" x14ac:dyDescent="0.2">
      <c r="A156" s="39" t="s">
        <v>101</v>
      </c>
      <c r="B156" s="38">
        <f t="shared" ref="B156:J156" si="190">B82/B81-1</f>
        <v>4.2391289781804842E-2</v>
      </c>
      <c r="C156" s="38">
        <f t="shared" si="190"/>
        <v>-2.295857486673003E-2</v>
      </c>
      <c r="D156" s="38">
        <f t="shared" si="190"/>
        <v>5.3786429622082244E-2</v>
      </c>
      <c r="E156" s="38">
        <f t="shared" si="190"/>
        <v>-5.2541900641098427E-2</v>
      </c>
      <c r="F156" s="38">
        <f t="shared" si="190"/>
        <v>2.9924029231012117E-3</v>
      </c>
      <c r="G156" s="38">
        <f t="shared" si="190"/>
        <v>7.7781193815025018E-2</v>
      </c>
      <c r="H156" s="38">
        <f t="shared" si="190"/>
        <v>0.13472089666761344</v>
      </c>
      <c r="I156" s="38">
        <f t="shared" si="190"/>
        <v>0.12068040769589361</v>
      </c>
      <c r="J156" s="38">
        <f t="shared" si="190"/>
        <v>-2.37346265639371E-2</v>
      </c>
      <c r="L156" s="39" t="s">
        <v>101</v>
      </c>
      <c r="M156" s="38">
        <f t="shared" si="179"/>
        <v>0.10744600915976021</v>
      </c>
      <c r="N156" s="38">
        <f t="shared" si="179"/>
        <v>3.6469176317610597E-2</v>
      </c>
      <c r="O156" s="38">
        <f t="shared" si="179"/>
        <v>2.3861278752583148E-2</v>
      </c>
      <c r="P156" s="38"/>
      <c r="Q156" s="38">
        <f t="shared" si="180"/>
        <v>0.11256948637012165</v>
      </c>
      <c r="R156" s="38">
        <f t="shared" si="180"/>
        <v>0.15117789050861075</v>
      </c>
      <c r="S156" s="38">
        <f t="shared" si="180"/>
        <v>0.14231062063460143</v>
      </c>
      <c r="T156" s="38">
        <f t="shared" si="180"/>
        <v>8.4647959830175035E-2</v>
      </c>
      <c r="U156" s="38">
        <f t="shared" si="180"/>
        <v>4.3308949624982773E-3</v>
      </c>
      <c r="V156" s="4"/>
      <c r="W156" s="39" t="s">
        <v>101</v>
      </c>
      <c r="X156" s="38">
        <f t="shared" ref="X156:AF156" si="191">X82/X81-1</f>
        <v>2.4497938807036324E-2</v>
      </c>
      <c r="Y156" s="38">
        <f t="shared" si="191"/>
        <v>-3.7662429606916903E-2</v>
      </c>
      <c r="Z156" s="38">
        <f t="shared" si="191"/>
        <v>5.7005634568640051E-2</v>
      </c>
      <c r="AA156" s="38">
        <f t="shared" si="191"/>
        <v>-5.2541900641098427E-2</v>
      </c>
      <c r="AB156" s="38">
        <f t="shared" si="191"/>
        <v>-1.9474454434386446E-2</v>
      </c>
      <c r="AC156" s="38">
        <f t="shared" si="191"/>
        <v>7.0114651844215281E-3</v>
      </c>
      <c r="AD156" s="38">
        <f t="shared" si="191"/>
        <v>0.125998418229889</v>
      </c>
      <c r="AE156" s="38">
        <f t="shared" si="191"/>
        <v>0.18075838017093004</v>
      </c>
      <c r="AF156" s="38">
        <f t="shared" si="191"/>
        <v>-5.4621445209037889E-2</v>
      </c>
    </row>
    <row r="157" spans="1:32" x14ac:dyDescent="0.2">
      <c r="A157" s="39" t="s">
        <v>102</v>
      </c>
      <c r="B157" s="38">
        <f t="shared" ref="B157:J157" si="192">B83/B82-1</f>
        <v>3.0201430491488601E-2</v>
      </c>
      <c r="C157" s="38">
        <f t="shared" si="192"/>
        <v>4.1346085760693096E-2</v>
      </c>
      <c r="D157" s="38">
        <f t="shared" si="192"/>
        <v>6.9539776516765128E-2</v>
      </c>
      <c r="E157" s="38">
        <f t="shared" si="192"/>
        <v>-0.10503345204730441</v>
      </c>
      <c r="F157" s="38">
        <f t="shared" si="192"/>
        <v>-8.7423047916429297E-2</v>
      </c>
      <c r="G157" s="38">
        <f t="shared" si="192"/>
        <v>7.4730910981994692E-2</v>
      </c>
      <c r="H157" s="38">
        <f t="shared" si="192"/>
        <v>-1.0363493546012403E-2</v>
      </c>
      <c r="I157" s="38">
        <f t="shared" si="192"/>
        <v>-3.0634939897565938E-2</v>
      </c>
      <c r="J157" s="38">
        <f t="shared" si="192"/>
        <v>-1.9821387553271119E-2</v>
      </c>
      <c r="L157" s="39" t="s">
        <v>102</v>
      </c>
      <c r="M157" s="38">
        <f t="shared" si="179"/>
        <v>5.1316936810182012E-2</v>
      </c>
      <c r="N157" s="38">
        <f t="shared" si="179"/>
        <v>1.5527827899259217E-2</v>
      </c>
      <c r="O157" s="38">
        <f t="shared" si="179"/>
        <v>-2.3305187184785803E-2</v>
      </c>
      <c r="P157" s="38"/>
      <c r="Q157" s="38">
        <f t="shared" si="180"/>
        <v>-5.0589867756211881E-2</v>
      </c>
      <c r="R157" s="38">
        <f t="shared" si="180"/>
        <v>9.6304652206271602E-2</v>
      </c>
      <c r="S157" s="38">
        <f t="shared" si="180"/>
        <v>2.9887489886498475E-2</v>
      </c>
      <c r="T157" s="38">
        <f t="shared" si="180"/>
        <v>7.5812314647554002E-2</v>
      </c>
      <c r="U157" s="38">
        <f t="shared" si="180"/>
        <v>0</v>
      </c>
      <c r="W157" s="39" t="s">
        <v>102</v>
      </c>
      <c r="X157" s="38">
        <f t="shared" ref="X157:AF157" si="193">X83/X82-1</f>
        <v>2.0535647523195921E-2</v>
      </c>
      <c r="Y157" s="38">
        <f t="shared" si="193"/>
        <v>4.8226233928375217E-2</v>
      </c>
      <c r="Z157" s="38">
        <f t="shared" si="193"/>
        <v>7.9214408303943662E-2</v>
      </c>
      <c r="AA157" s="38">
        <f t="shared" si="193"/>
        <v>-0.10503345204730441</v>
      </c>
      <c r="AB157" s="38">
        <f t="shared" si="193"/>
        <v>-9.5992045892518418E-2</v>
      </c>
      <c r="AC157" s="38">
        <f t="shared" si="193"/>
        <v>5.095131313194412E-2</v>
      </c>
      <c r="AD157" s="38">
        <f t="shared" si="193"/>
        <v>-5.4236692757706151E-2</v>
      </c>
      <c r="AE157" s="38">
        <f t="shared" si="193"/>
        <v>-6.4497697373277929E-2</v>
      </c>
      <c r="AF157" s="38">
        <f t="shared" si="193"/>
        <v>-4.2995611013321278E-2</v>
      </c>
    </row>
    <row r="158" spans="1:32" x14ac:dyDescent="0.2">
      <c r="A158" s="39" t="s">
        <v>103</v>
      </c>
      <c r="B158" s="38">
        <f t="shared" ref="B158:J158" si="194">B84/B83-1</f>
        <v>9.9287423630824545E-2</v>
      </c>
      <c r="C158" s="38">
        <f t="shared" si="194"/>
        <v>0.12676555034654813</v>
      </c>
      <c r="D158" s="38">
        <f t="shared" si="194"/>
        <v>4.3358994215555668E-2</v>
      </c>
      <c r="E158" s="38">
        <f t="shared" si="194"/>
        <v>2.0929410786647562E-3</v>
      </c>
      <c r="F158" s="38">
        <f t="shared" si="194"/>
        <v>3.2052233320136958E-2</v>
      </c>
      <c r="G158" s="38">
        <f t="shared" si="194"/>
        <v>0.19721204635667178</v>
      </c>
      <c r="H158" s="38">
        <f t="shared" si="194"/>
        <v>0.15825534608722647</v>
      </c>
      <c r="I158" s="38">
        <f t="shared" si="194"/>
        <v>-7.5231930523726787E-2</v>
      </c>
      <c r="J158" s="38">
        <f t="shared" si="194"/>
        <v>-1.9812820660536468E-2</v>
      </c>
      <c r="L158" s="39" t="s">
        <v>103</v>
      </c>
      <c r="M158" s="38">
        <f t="shared" si="179"/>
        <v>0.13003099923650718</v>
      </c>
      <c r="N158" s="38">
        <f t="shared" si="179"/>
        <v>0.12073477486232576</v>
      </c>
      <c r="O158" s="38">
        <f t="shared" si="179"/>
        <v>4.7722557505166296E-2</v>
      </c>
      <c r="P158" s="38"/>
      <c r="Q158" s="38">
        <f t="shared" si="180"/>
        <v>-4.3714018163674595E-2</v>
      </c>
      <c r="R158" s="38">
        <f t="shared" si="180"/>
        <v>0.26769769907482455</v>
      </c>
      <c r="S158" s="38">
        <f t="shared" si="180"/>
        <v>3.3393136365020393E-2</v>
      </c>
      <c r="T158" s="38">
        <f t="shared" si="180"/>
        <v>3.1937482854677679E-2</v>
      </c>
      <c r="U158" s="38">
        <f t="shared" si="180"/>
        <v>0</v>
      </c>
      <c r="W158" s="39" t="s">
        <v>103</v>
      </c>
      <c r="X158" s="38">
        <f t="shared" ref="X158:AF158" si="195">X84/X83-1</f>
        <v>8.51172610237938E-2</v>
      </c>
      <c r="Y158" s="38">
        <f t="shared" si="195"/>
        <v>0.13028992644360882</v>
      </c>
      <c r="Z158" s="38">
        <f t="shared" si="195"/>
        <v>4.267904538789824E-2</v>
      </c>
      <c r="AA158" s="38">
        <f t="shared" si="195"/>
        <v>2.0929410786647562E-3</v>
      </c>
      <c r="AB158" s="38">
        <f t="shared" si="195"/>
        <v>5.4478270707903009E-2</v>
      </c>
      <c r="AC158" s="38">
        <f t="shared" si="195"/>
        <v>0.11910317746101229</v>
      </c>
      <c r="AD158" s="38">
        <f t="shared" si="195"/>
        <v>0.30537735404721111</v>
      </c>
      <c r="AE158" s="38">
        <f t="shared" si="195"/>
        <v>-0.14128241345887604</v>
      </c>
      <c r="AF158" s="38">
        <f t="shared" si="195"/>
        <v>-3.2300123906151224E-2</v>
      </c>
    </row>
    <row r="159" spans="1:32" x14ac:dyDescent="0.2">
      <c r="A159" s="39" t="s">
        <v>177</v>
      </c>
      <c r="B159" s="38">
        <f t="shared" ref="B159:J159" si="196">B85/B84-1</f>
        <v>4.6810739312083349E-2</v>
      </c>
      <c r="C159" s="38">
        <f t="shared" si="196"/>
        <v>0.14768198844977021</v>
      </c>
      <c r="D159" s="38">
        <f t="shared" si="196"/>
        <v>-1.2660861753853725E-3</v>
      </c>
      <c r="E159" s="38">
        <f t="shared" si="196"/>
        <v>2.5509864916783975E-2</v>
      </c>
      <c r="F159" s="38">
        <f t="shared" si="196"/>
        <v>4.1735070437308508E-2</v>
      </c>
      <c r="G159" s="38">
        <f t="shared" si="196"/>
        <v>4.1159419710552925E-2</v>
      </c>
      <c r="H159" s="38">
        <f t="shared" si="196"/>
        <v>-2.1452041020360024E-2</v>
      </c>
      <c r="I159" s="38">
        <f t="shared" si="196"/>
        <v>-1.7044869972778098E-2</v>
      </c>
      <c r="J159" s="38">
        <f t="shared" si="196"/>
        <v>1.0941663364869569E-3</v>
      </c>
      <c r="L159" s="39" t="s">
        <v>177</v>
      </c>
      <c r="M159" s="38">
        <f t="shared" si="179"/>
        <v>5.0115707298125312E-2</v>
      </c>
      <c r="N159" s="38">
        <f t="shared" si="179"/>
        <v>8.352210780245839E-2</v>
      </c>
      <c r="O159" s="38">
        <f t="shared" si="179"/>
        <v>-1.2522245683560418E-2</v>
      </c>
      <c r="P159" s="38"/>
      <c r="Q159" s="38">
        <f t="shared" si="180"/>
        <v>-3.179996387104056E-2</v>
      </c>
      <c r="R159" s="38">
        <f t="shared" si="180"/>
        <v>4.4003557188705633E-2</v>
      </c>
      <c r="S159" s="38">
        <f t="shared" si="180"/>
        <v>6.35190925421103E-3</v>
      </c>
      <c r="T159" s="38">
        <f t="shared" si="180"/>
        <v>3.1543567306766107E-2</v>
      </c>
      <c r="U159" s="38">
        <f t="shared" si="180"/>
        <v>-2.1567921149907576E-3</v>
      </c>
      <c r="W159" s="39" t="s">
        <v>177</v>
      </c>
      <c r="X159" s="38">
        <f t="shared" ref="X159:AF159" si="197">X85/X84-1</f>
        <v>5.0016827751112825E-2</v>
      </c>
      <c r="Y159" s="38">
        <f t="shared" si="197"/>
        <v>0.17528365524960954</v>
      </c>
      <c r="Z159" s="38">
        <f t="shared" si="197"/>
        <v>2.561846163365411E-3</v>
      </c>
      <c r="AA159" s="38">
        <f t="shared" si="197"/>
        <v>2.5509864916783975E-2</v>
      </c>
      <c r="AB159" s="38">
        <f t="shared" si="197"/>
        <v>7.7004088205456567E-2</v>
      </c>
      <c r="AC159" s="38">
        <f t="shared" si="197"/>
        <v>5.3979388763462977E-2</v>
      </c>
      <c r="AD159" s="38">
        <f t="shared" si="197"/>
        <v>-8.2698827809844055E-2</v>
      </c>
      <c r="AE159" s="38">
        <f t="shared" si="197"/>
        <v>-7.9941769278373154E-2</v>
      </c>
      <c r="AF159" s="38">
        <f t="shared" si="197"/>
        <v>9.9406880189798041E-2</v>
      </c>
    </row>
    <row r="160" spans="1:32" x14ac:dyDescent="0.2">
      <c r="A160" s="39" t="s">
        <v>182</v>
      </c>
      <c r="B160" s="38">
        <f t="shared" ref="B160:J160" si="198">B86/B85-1</f>
        <v>1.0938513678742989E-2</v>
      </c>
      <c r="C160" s="38">
        <f t="shared" si="198"/>
        <v>2.6001420854687929E-2</v>
      </c>
      <c r="D160" s="38">
        <f t="shared" si="198"/>
        <v>-4.4754398270482332E-3</v>
      </c>
      <c r="E160" s="38">
        <f t="shared" si="198"/>
        <v>4.4044808729322149E-3</v>
      </c>
      <c r="F160" s="38">
        <f t="shared" si="198"/>
        <v>1.3323085000156443E-3</v>
      </c>
      <c r="G160" s="38">
        <f t="shared" si="198"/>
        <v>1.1689907309644365E-2</v>
      </c>
      <c r="H160" s="38">
        <f t="shared" si="198"/>
        <v>6.232291915216015E-3</v>
      </c>
      <c r="I160" s="38">
        <f t="shared" si="198"/>
        <v>9.6375066337714976E-3</v>
      </c>
      <c r="J160" s="38">
        <f t="shared" si="198"/>
        <v>6.5389464348168946E-3</v>
      </c>
      <c r="L160" s="39" t="s">
        <v>182</v>
      </c>
      <c r="M160" s="38">
        <f t="shared" si="179"/>
        <v>-1.5138456527706845E-3</v>
      </c>
      <c r="N160" s="38">
        <f t="shared" si="179"/>
        <v>4.4962786482189987E-3</v>
      </c>
      <c r="O160" s="38">
        <f t="shared" si="179"/>
        <v>0</v>
      </c>
      <c r="P160" s="38"/>
      <c r="Q160" s="38">
        <f t="shared" si="180"/>
        <v>-6.3728927536535251E-2</v>
      </c>
      <c r="R160" s="38">
        <f t="shared" si="180"/>
        <v>2.211186067864479E-2</v>
      </c>
      <c r="S160" s="38">
        <f t="shared" si="180"/>
        <v>-4.1631852646277778E-2</v>
      </c>
      <c r="T160" s="38">
        <f t="shared" si="180"/>
        <v>2.7430276170301804E-2</v>
      </c>
      <c r="U160" s="38">
        <f t="shared" si="180"/>
        <v>0</v>
      </c>
      <c r="W160" s="39" t="s">
        <v>182</v>
      </c>
      <c r="X160" s="38">
        <f t="shared" ref="X160:AF160" si="199">X86/X85-1</f>
        <v>2.0147351396767599E-2</v>
      </c>
      <c r="Y160" s="38">
        <f t="shared" si="199"/>
        <v>3.4641704508186155E-2</v>
      </c>
      <c r="Z160" s="38">
        <f t="shared" si="199"/>
        <v>-5.1780824433393935E-3</v>
      </c>
      <c r="AA160" s="38">
        <f t="shared" si="199"/>
        <v>4.4044808729322149E-3</v>
      </c>
      <c r="AB160" s="38">
        <f t="shared" si="199"/>
        <v>3.2679265248322764E-2</v>
      </c>
      <c r="AC160" s="38">
        <f t="shared" si="199"/>
        <v>-4.5393650802252328E-3</v>
      </c>
      <c r="AD160" s="38">
        <f t="shared" si="199"/>
        <v>7.4218828201451981E-2</v>
      </c>
      <c r="AE160" s="38">
        <f t="shared" si="199"/>
        <v>-2.7741824459915909E-2</v>
      </c>
      <c r="AF160" s="38">
        <f t="shared" si="199"/>
        <v>0.18601640051791124</v>
      </c>
    </row>
    <row r="161" spans="1:32" x14ac:dyDescent="0.2">
      <c r="A161" s="39" t="s">
        <v>211</v>
      </c>
      <c r="B161" s="38">
        <f t="shared" ref="B161:J161" si="200">B87/B86-1</f>
        <v>2.6331303102251402E-2</v>
      </c>
      <c r="C161" s="38">
        <f t="shared" si="200"/>
        <v>1.9655614329693538E-2</v>
      </c>
      <c r="D161" s="38">
        <f t="shared" si="200"/>
        <v>4.3282226047145933E-2</v>
      </c>
      <c r="E161" s="38">
        <f t="shared" si="200"/>
        <v>-1.2897544025112007E-2</v>
      </c>
      <c r="F161" s="38">
        <f t="shared" si="200"/>
        <v>4.2536881848418417E-3</v>
      </c>
      <c r="G161" s="38">
        <f t="shared" si="200"/>
        <v>4.8247793666075678E-2</v>
      </c>
      <c r="H161" s="38">
        <f t="shared" si="200"/>
        <v>3.4996058430530663E-2</v>
      </c>
      <c r="I161" s="38">
        <f t="shared" si="200"/>
        <v>-1.1245374101175321E-2</v>
      </c>
      <c r="J161" s="38">
        <f t="shared" si="200"/>
        <v>4.0409901585221064E-3</v>
      </c>
      <c r="L161" s="39" t="s">
        <v>211</v>
      </c>
      <c r="M161" s="38">
        <f t="shared" si="179"/>
        <v>2.1931697645950488E-2</v>
      </c>
      <c r="N161" s="38">
        <f t="shared" si="179"/>
        <v>1.7681779879532344E-2</v>
      </c>
      <c r="O161" s="38">
        <f t="shared" si="179"/>
        <v>0.13796489180764682</v>
      </c>
      <c r="P161" s="38"/>
      <c r="Q161" s="38">
        <f t="shared" ref="Q161:U167" si="201">Q87/Q86-1</f>
        <v>0</v>
      </c>
      <c r="R161" s="38">
        <f t="shared" si="201"/>
        <v>6.4738855956249397E-2</v>
      </c>
      <c r="S161" s="38">
        <f t="shared" si="201"/>
        <v>-2.9135197601376506E-2</v>
      </c>
      <c r="T161" s="38">
        <f t="shared" si="201"/>
        <v>-5.0373630805313763E-3</v>
      </c>
      <c r="U161" s="38">
        <f t="shared" si="201"/>
        <v>1.6210904413245242E-3</v>
      </c>
      <c r="W161" s="39" t="s">
        <v>211</v>
      </c>
      <c r="X161" s="38">
        <f t="shared" ref="X161:AF161" si="202">X87/X86-1</f>
        <v>2.9509430831506922E-2</v>
      </c>
      <c r="Y161" s="38">
        <f t="shared" si="202"/>
        <v>2.0425550563317962E-2</v>
      </c>
      <c r="Z161" s="38">
        <f t="shared" si="202"/>
        <v>2.8339704305096802E-2</v>
      </c>
      <c r="AA161" s="38">
        <f t="shared" si="202"/>
        <v>-1.2897544025112007E-2</v>
      </c>
      <c r="AB161" s="38">
        <f t="shared" si="202"/>
        <v>6.1118129605854943E-3</v>
      </c>
      <c r="AC161" s="38">
        <f t="shared" si="202"/>
        <v>2.1757319317588397E-2</v>
      </c>
      <c r="AD161" s="38">
        <f t="shared" si="202"/>
        <v>0.11626450732381</v>
      </c>
      <c r="AE161" s="38">
        <f t="shared" si="202"/>
        <v>-2.5027341131322989E-2</v>
      </c>
      <c r="AF161" s="38">
        <f t="shared" si="202"/>
        <v>6.0043668122270688E-2</v>
      </c>
    </row>
    <row r="162" spans="1:32" x14ac:dyDescent="0.2">
      <c r="A162" s="39" t="s">
        <v>226</v>
      </c>
      <c r="B162" s="38">
        <f t="shared" ref="B162:J167" si="203">B88/B87-1</f>
        <v>5.4389531309787964E-2</v>
      </c>
      <c r="C162" s="38">
        <f t="shared" si="203"/>
        <v>6.9825062922178605E-2</v>
      </c>
      <c r="D162" s="38">
        <f t="shared" si="203"/>
        <v>7.1280060520075184E-2</v>
      </c>
      <c r="E162" s="38">
        <f t="shared" si="203"/>
        <v>8.9887224858620218E-3</v>
      </c>
      <c r="F162" s="38">
        <f t="shared" si="203"/>
        <v>3.180918115279141E-2</v>
      </c>
      <c r="G162" s="38">
        <f t="shared" si="203"/>
        <v>6.5016482253271057E-2</v>
      </c>
      <c r="H162" s="38">
        <f t="shared" si="203"/>
        <v>5.3486608760003218E-2</v>
      </c>
      <c r="I162" s="38">
        <f t="shared" si="203"/>
        <v>-4.8900302172949495E-3</v>
      </c>
      <c r="J162" s="38">
        <f t="shared" si="203"/>
        <v>4.7643896606104352E-3</v>
      </c>
      <c r="L162" s="39" t="s">
        <v>226</v>
      </c>
      <c r="M162" s="38">
        <f t="shared" si="179"/>
        <v>4.0635991210748124E-2</v>
      </c>
      <c r="N162" s="38">
        <f t="shared" si="179"/>
        <v>3.0438719084935784E-2</v>
      </c>
      <c r="O162" s="38">
        <f t="shared" si="179"/>
        <v>0.13508978674090777</v>
      </c>
      <c r="P162" s="38"/>
      <c r="Q162" s="38">
        <f t="shared" si="201"/>
        <v>1.1224485293517494E-2</v>
      </c>
      <c r="R162" s="38">
        <f t="shared" si="201"/>
        <v>8.1292520351056607E-2</v>
      </c>
      <c r="S162" s="38">
        <f t="shared" si="201"/>
        <v>5.2112328587705647E-3</v>
      </c>
      <c r="T162" s="38">
        <f t="shared" si="201"/>
        <v>1.3526411619986911E-2</v>
      </c>
      <c r="U162" s="38">
        <f t="shared" si="201"/>
        <v>5.3948892011002059E-4</v>
      </c>
      <c r="W162" s="39" t="s">
        <v>226</v>
      </c>
      <c r="X162" s="38">
        <f t="shared" ref="X162:AF162" si="204">X88/X87-1</f>
        <v>6.4254336874961737E-2</v>
      </c>
      <c r="Y162" s="38">
        <f t="shared" si="204"/>
        <v>8.5147236440893836E-2</v>
      </c>
      <c r="Z162" s="38">
        <f t="shared" si="204"/>
        <v>6.0136279740088172E-2</v>
      </c>
      <c r="AA162" s="38">
        <f t="shared" si="204"/>
        <v>8.9887224858620218E-3</v>
      </c>
      <c r="AB162" s="38">
        <f t="shared" si="204"/>
        <v>4.0746503655000987E-2</v>
      </c>
      <c r="AC162" s="38">
        <f t="shared" si="204"/>
        <v>3.7727831847352844E-2</v>
      </c>
      <c r="AD162" s="38">
        <f t="shared" si="204"/>
        <v>0.10669370149678548</v>
      </c>
      <c r="AE162" s="38">
        <f t="shared" si="204"/>
        <v>-4.6613343474754321E-2</v>
      </c>
      <c r="AF162" s="38">
        <f t="shared" si="204"/>
        <v>9.7150703741847311E-2</v>
      </c>
    </row>
    <row r="163" spans="1:32" x14ac:dyDescent="0.2">
      <c r="A163" s="39" t="s">
        <v>419</v>
      </c>
      <c r="B163" s="329">
        <f t="shared" si="203"/>
        <v>2.8454044756125452E-2</v>
      </c>
      <c r="C163" s="329">
        <f t="shared" si="203"/>
        <v>2.7967194705321718E-2</v>
      </c>
      <c r="D163" s="329">
        <f t="shared" si="203"/>
        <v>1.0467160219452154E-2</v>
      </c>
      <c r="E163" s="329">
        <f t="shared" si="203"/>
        <v>1.0076487840526838E-2</v>
      </c>
      <c r="F163" s="329">
        <f t="shared" si="203"/>
        <v>5.5531514657227943E-2</v>
      </c>
      <c r="G163" s="329">
        <f t="shared" si="203"/>
        <v>4.5928885231850236E-2</v>
      </c>
      <c r="H163" s="329">
        <f t="shared" si="203"/>
        <v>3.7843226691820497E-2</v>
      </c>
      <c r="I163" s="329">
        <f t="shared" si="203"/>
        <v>4.2748710933793177E-4</v>
      </c>
      <c r="J163" s="329">
        <f t="shared" si="203"/>
        <v>2.898584581285446E-3</v>
      </c>
      <c r="L163" s="39" t="s">
        <v>419</v>
      </c>
      <c r="M163" s="38">
        <f t="shared" si="179"/>
        <v>2.7769211177527398E-2</v>
      </c>
      <c r="N163" s="38">
        <f t="shared" si="179"/>
        <v>2.0983611855456052E-2</v>
      </c>
      <c r="O163" s="38">
        <f t="shared" si="179"/>
        <v>-0.11512791225846242</v>
      </c>
      <c r="P163" s="38"/>
      <c r="Q163" s="38">
        <f t="shared" si="201"/>
        <v>3.2032002655826508E-2</v>
      </c>
      <c r="R163" s="38">
        <f t="shared" si="201"/>
        <v>4.9511928576174258E-2</v>
      </c>
      <c r="S163" s="38">
        <f t="shared" si="201"/>
        <v>6.5147200373228076E-2</v>
      </c>
      <c r="T163" s="38">
        <f t="shared" si="201"/>
        <v>2.0259312971368182E-2</v>
      </c>
      <c r="U163" s="38">
        <f t="shared" si="201"/>
        <v>0</v>
      </c>
      <c r="W163" s="39" t="s">
        <v>419</v>
      </c>
      <c r="X163" s="38">
        <f t="shared" ref="X163:AF163" si="205">X89/X88-1</f>
        <v>2.8932990781892265E-2</v>
      </c>
      <c r="Y163" s="38">
        <f t="shared" si="205"/>
        <v>3.054699743829703E-2</v>
      </c>
      <c r="Z163" s="38">
        <f t="shared" si="205"/>
        <v>3.3951956575115183E-2</v>
      </c>
      <c r="AA163" s="38">
        <f t="shared" si="205"/>
        <v>1.0076487840526838E-2</v>
      </c>
      <c r="AB163" s="38">
        <f t="shared" si="205"/>
        <v>6.544495585748189E-2</v>
      </c>
      <c r="AC163" s="38">
        <f t="shared" si="205"/>
        <v>3.9671564326040798E-2</v>
      </c>
      <c r="AD163" s="38">
        <f t="shared" si="205"/>
        <v>1.0509451591402375E-2</v>
      </c>
      <c r="AE163" s="38">
        <f t="shared" si="205"/>
        <v>-4.7336631083439884E-2</v>
      </c>
      <c r="AF163" s="38">
        <f t="shared" si="205"/>
        <v>6.070087609511865E-2</v>
      </c>
    </row>
    <row r="164" spans="1:32" x14ac:dyDescent="0.2">
      <c r="A164" s="39" t="s">
        <v>420</v>
      </c>
      <c r="B164" s="329">
        <f t="shared" si="203"/>
        <v>3.9618274746626936E-2</v>
      </c>
      <c r="C164" s="329">
        <f t="shared" si="203"/>
        <v>1.049467237000723E-2</v>
      </c>
      <c r="D164" s="329">
        <f t="shared" si="203"/>
        <v>9.5773833376866069E-2</v>
      </c>
      <c r="E164" s="329">
        <f t="shared" si="203"/>
        <v>-1.4345501707982211E-2</v>
      </c>
      <c r="F164" s="329">
        <f t="shared" si="203"/>
        <v>3.3592650732839013E-2</v>
      </c>
      <c r="G164" s="329">
        <f t="shared" si="203"/>
        <v>2.1732624518245647E-2</v>
      </c>
      <c r="H164" s="329">
        <f t="shared" si="203"/>
        <v>2.2706830487189356E-2</v>
      </c>
      <c r="I164" s="329">
        <f t="shared" si="203"/>
        <v>0.13373557797530333</v>
      </c>
      <c r="J164" s="329">
        <f t="shared" si="203"/>
        <v>-2.0478651972625217E-3</v>
      </c>
      <c r="L164" s="39" t="s">
        <v>420</v>
      </c>
      <c r="M164" s="38">
        <f t="shared" si="179"/>
        <v>3.4165598416525889E-2</v>
      </c>
      <c r="N164" s="38">
        <f t="shared" si="179"/>
        <v>5.5907754343667015E-3</v>
      </c>
      <c r="O164" s="38">
        <f t="shared" si="179"/>
        <v>-6.2890504737849517E-2</v>
      </c>
      <c r="P164" s="38"/>
      <c r="Q164" s="38">
        <f t="shared" si="201"/>
        <v>2.0282421391135896E-2</v>
      </c>
      <c r="R164" s="38">
        <f t="shared" si="201"/>
        <v>1.8056621030556608E-2</v>
      </c>
      <c r="S164" s="38">
        <f t="shared" si="201"/>
        <v>2.7645415801027751E-2</v>
      </c>
      <c r="T164" s="38">
        <f t="shared" si="201"/>
        <v>0.17769194938094279</v>
      </c>
      <c r="U164" s="38">
        <f t="shared" si="201"/>
        <v>-2.1567921149906466E-3</v>
      </c>
      <c r="W164" s="39" t="s">
        <v>420</v>
      </c>
      <c r="X164" s="38">
        <f t="shared" ref="X164:AF164" si="206">X90/X89-1</f>
        <v>3.9589579092452976E-2</v>
      </c>
      <c r="Y164" s="38">
        <f t="shared" si="206"/>
        <v>1.0393249450443731E-2</v>
      </c>
      <c r="Z164" s="38">
        <f t="shared" si="206"/>
        <v>0.10964928997008383</v>
      </c>
      <c r="AA164" s="38">
        <f t="shared" si="206"/>
        <v>-1.2561337247033677E-2</v>
      </c>
      <c r="AB164" s="38">
        <f t="shared" si="206"/>
        <v>3.7653560971496081E-2</v>
      </c>
      <c r="AC164" s="38">
        <f t="shared" si="206"/>
        <v>2.3782166509458413E-2</v>
      </c>
      <c r="AD164" s="38">
        <f t="shared" si="206"/>
        <v>1.4222855488526642E-2</v>
      </c>
      <c r="AE164" s="38">
        <f t="shared" si="206"/>
        <v>3.8123440126575092E-2</v>
      </c>
      <c r="AF164" s="38">
        <f t="shared" si="206"/>
        <v>0</v>
      </c>
    </row>
    <row r="165" spans="1:32" x14ac:dyDescent="0.2">
      <c r="A165" s="39" t="s">
        <v>421</v>
      </c>
      <c r="B165" s="329">
        <f t="shared" si="203"/>
        <v>2.1986623254533377E-2</v>
      </c>
      <c r="C165" s="329">
        <f t="shared" si="203"/>
        <v>3.3139942453787929E-2</v>
      </c>
      <c r="D165" s="329">
        <f t="shared" si="203"/>
        <v>0.14167322567131491</v>
      </c>
      <c r="E165" s="329">
        <f t="shared" si="203"/>
        <v>-5.863248796987186E-3</v>
      </c>
      <c r="F165" s="329">
        <f t="shared" si="203"/>
        <v>1.4807702761951314E-2</v>
      </c>
      <c r="G165" s="329">
        <f t="shared" si="203"/>
        <v>-5.246367614962455E-2</v>
      </c>
      <c r="H165" s="329">
        <f t="shared" si="203"/>
        <v>-4.4149839692822379E-2</v>
      </c>
      <c r="I165" s="329">
        <f t="shared" si="203"/>
        <v>4.2626466227843274E-2</v>
      </c>
      <c r="J165" s="329">
        <f t="shared" si="203"/>
        <v>0</v>
      </c>
      <c r="L165" s="39" t="s">
        <v>421</v>
      </c>
      <c r="M165" s="38">
        <f t="shared" si="179"/>
        <v>-1.6422302042984338E-2</v>
      </c>
      <c r="N165" s="38">
        <f t="shared" si="179"/>
        <v>1.2945196708017193E-2</v>
      </c>
      <c r="O165" s="38">
        <f t="shared" si="179"/>
        <v>5.8344044744341295E-2</v>
      </c>
      <c r="P165" s="38"/>
      <c r="Q165" s="38">
        <f t="shared" si="201"/>
        <v>0</v>
      </c>
      <c r="R165" s="38">
        <f t="shared" si="201"/>
        <v>-9.5960197596333452E-2</v>
      </c>
      <c r="S165" s="38">
        <f t="shared" si="201"/>
        <v>0</v>
      </c>
      <c r="T165" s="38">
        <f t="shared" si="201"/>
        <v>4.3299969479710487E-2</v>
      </c>
      <c r="U165" s="38">
        <f t="shared" si="201"/>
        <v>0</v>
      </c>
      <c r="W165" s="39" t="s">
        <v>421</v>
      </c>
      <c r="X165" s="38">
        <f t="shared" ref="X165:AF165" si="207">X91/X90-1</f>
        <v>5.2562031791673069E-2</v>
      </c>
      <c r="Y165" s="38">
        <f t="shared" si="207"/>
        <v>4.2434563377170109E-2</v>
      </c>
      <c r="Z165" s="38">
        <f t="shared" si="207"/>
        <v>0.16478222723318336</v>
      </c>
      <c r="AA165" s="38">
        <f t="shared" si="207"/>
        <v>-7.6595157730788843E-3</v>
      </c>
      <c r="AB165" s="38">
        <f t="shared" si="207"/>
        <v>2.2104921357028795E-2</v>
      </c>
      <c r="AC165" s="38">
        <f t="shared" si="207"/>
        <v>2.7633251136142567E-2</v>
      </c>
      <c r="AD165" s="38">
        <f t="shared" si="207"/>
        <v>-8.8269866598452928E-2</v>
      </c>
      <c r="AE165" s="38">
        <f t="shared" si="207"/>
        <v>2.2811946022675E-2</v>
      </c>
      <c r="AF165" s="38">
        <f t="shared" si="207"/>
        <v>0</v>
      </c>
    </row>
    <row r="166" spans="1:32" x14ac:dyDescent="0.2">
      <c r="A166" s="39" t="s">
        <v>422</v>
      </c>
      <c r="B166" s="329">
        <f t="shared" si="203"/>
        <v>-1.3207591351358405E-2</v>
      </c>
      <c r="C166" s="329">
        <f t="shared" si="203"/>
        <v>-3.6839386230113624E-2</v>
      </c>
      <c r="D166" s="329">
        <f t="shared" si="203"/>
        <v>2.5577827610908654E-2</v>
      </c>
      <c r="E166" s="329">
        <f t="shared" si="203"/>
        <v>3.2758492415694951E-2</v>
      </c>
      <c r="F166" s="329">
        <f t="shared" si="203"/>
        <v>6.859014511984407E-2</v>
      </c>
      <c r="G166" s="329">
        <f t="shared" si="203"/>
        <v>-4.0704504779503603E-2</v>
      </c>
      <c r="H166" s="329">
        <f t="shared" si="203"/>
        <v>-3.7870651658327148E-2</v>
      </c>
      <c r="I166" s="329">
        <f t="shared" si="203"/>
        <v>-2.2170564777642676E-3</v>
      </c>
      <c r="J166" s="329">
        <f t="shared" si="203"/>
        <v>0</v>
      </c>
      <c r="L166" s="39" t="s">
        <v>422</v>
      </c>
      <c r="M166" s="38">
        <f t="shared" si="179"/>
        <v>-1.3371070458813916E-2</v>
      </c>
      <c r="N166" s="38">
        <f t="shared" si="179"/>
        <v>4.525952418163115E-3</v>
      </c>
      <c r="O166" s="38">
        <f t="shared" si="179"/>
        <v>0</v>
      </c>
      <c r="P166" s="38"/>
      <c r="Q166" s="38">
        <f t="shared" si="201"/>
        <v>0.10748475441833882</v>
      </c>
      <c r="R166" s="38">
        <f t="shared" si="201"/>
        <v>-7.1827956534070259E-2</v>
      </c>
      <c r="S166" s="38">
        <f t="shared" si="201"/>
        <v>0</v>
      </c>
      <c r="T166" s="38">
        <f t="shared" si="201"/>
        <v>2.160634330478528E-3</v>
      </c>
      <c r="U166" s="38">
        <f t="shared" si="201"/>
        <v>0</v>
      </c>
      <c r="W166" s="39" t="s">
        <v>422</v>
      </c>
      <c r="X166" s="38">
        <f t="shared" ref="X166:AF166" si="208">X92/X91-1</f>
        <v>-1.310022193141791E-2</v>
      </c>
      <c r="Y166" s="38">
        <f t="shared" si="208"/>
        <v>-5.1480150675218161E-2</v>
      </c>
      <c r="Z166" s="38">
        <f t="shared" si="208"/>
        <v>2.8718659734858099E-2</v>
      </c>
      <c r="AA166" s="38">
        <f t="shared" si="208"/>
        <v>3.2758492415694951E-2</v>
      </c>
      <c r="AB166" s="38">
        <f t="shared" si="208"/>
        <v>5.3300771421785909E-2</v>
      </c>
      <c r="AC166" s="38">
        <f t="shared" si="208"/>
        <v>7.1750826585965655E-3</v>
      </c>
      <c r="AD166" s="38">
        <f t="shared" si="208"/>
        <v>-8.2281531369358896E-2</v>
      </c>
      <c r="AE166" s="38">
        <f t="shared" si="208"/>
        <v>-1.5283318464448636E-2</v>
      </c>
      <c r="AF166" s="38">
        <f t="shared" si="208"/>
        <v>0</v>
      </c>
    </row>
    <row r="167" spans="1:32" s="4" customFormat="1" ht="20.100000000000001" customHeight="1" x14ac:dyDescent="0.2">
      <c r="A167" s="41" t="s">
        <v>801</v>
      </c>
      <c r="B167" s="132">
        <f t="shared" si="203"/>
        <v>8.864038215959269E-3</v>
      </c>
      <c r="C167" s="132">
        <f t="shared" si="203"/>
        <v>1.6245108150828358E-2</v>
      </c>
      <c r="D167" s="132">
        <f t="shared" si="203"/>
        <v>-6.7314146016883569E-4</v>
      </c>
      <c r="E167" s="132">
        <f t="shared" si="203"/>
        <v>-1.8137243288394944E-2</v>
      </c>
      <c r="F167" s="132">
        <f t="shared" si="203"/>
        <v>4.5249606244787355E-2</v>
      </c>
      <c r="G167" s="132">
        <f t="shared" si="203"/>
        <v>1.9139922121742536E-3</v>
      </c>
      <c r="H167" s="132">
        <f t="shared" si="203"/>
        <v>7.1705271501729673E-3</v>
      </c>
      <c r="I167" s="132">
        <f t="shared" si="203"/>
        <v>3.2818958909861529E-3</v>
      </c>
      <c r="J167" s="132">
        <f t="shared" si="203"/>
        <v>-3.7321365615845536E-3</v>
      </c>
      <c r="L167" s="286" t="s">
        <v>801</v>
      </c>
      <c r="M167" s="132">
        <f t="shared" si="179"/>
        <v>7.0808510479958287E-3</v>
      </c>
      <c r="N167" s="132">
        <f t="shared" si="179"/>
        <v>1.2764921241441352E-2</v>
      </c>
      <c r="O167" s="132">
        <f t="shared" si="179"/>
        <v>0</v>
      </c>
      <c r="P167" s="132"/>
      <c r="Q167" s="132">
        <f t="shared" si="201"/>
        <v>7.5983171560142226E-2</v>
      </c>
      <c r="R167" s="132">
        <f t="shared" si="201"/>
        <v>9.3098521167256365E-4</v>
      </c>
      <c r="S167" s="132">
        <f t="shared" si="201"/>
        <v>0</v>
      </c>
      <c r="T167" s="132">
        <f t="shared" si="201"/>
        <v>1.9925967406180245E-3</v>
      </c>
      <c r="U167" s="132">
        <f t="shared" si="201"/>
        <v>0</v>
      </c>
      <c r="W167" s="286" t="s">
        <v>801</v>
      </c>
      <c r="X167" s="132">
        <f t="shared" ref="X167:AF167" si="209">X93/X92-1</f>
        <v>1.0027589291496053E-2</v>
      </c>
      <c r="Y167" s="132">
        <f t="shared" si="209"/>
        <v>1.7549609330254512E-2</v>
      </c>
      <c r="Z167" s="132">
        <f t="shared" si="209"/>
        <v>-7.5349236859911795E-4</v>
      </c>
      <c r="AA167" s="132">
        <f t="shared" si="209"/>
        <v>-1.8137243288394944E-2</v>
      </c>
      <c r="AB167" s="132">
        <f t="shared" si="209"/>
        <v>3.2546831904254336E-2</v>
      </c>
      <c r="AC167" s="132">
        <f t="shared" si="209"/>
        <v>3.3199052499017778E-3</v>
      </c>
      <c r="AD167" s="132">
        <f t="shared" si="209"/>
        <v>1.6333327219697491E-2</v>
      </c>
      <c r="AE167" s="132">
        <f t="shared" si="209"/>
        <v>7.1982866569821891E-3</v>
      </c>
      <c r="AF167" s="132">
        <f t="shared" si="209"/>
        <v>-7.3746312684365933E-2</v>
      </c>
    </row>
    <row r="168" spans="1:32" x14ac:dyDescent="0.2">
      <c r="A168" s="173" t="s">
        <v>292</v>
      </c>
      <c r="B168" s="98"/>
      <c r="C168" s="98"/>
      <c r="D168" s="98"/>
      <c r="E168" s="98"/>
      <c r="F168" s="98"/>
      <c r="G168" s="98"/>
      <c r="H168" s="50"/>
      <c r="I168" s="50"/>
      <c r="J168" s="50"/>
      <c r="L168" s="173" t="s">
        <v>292</v>
      </c>
      <c r="M168" s="98"/>
      <c r="N168" s="98"/>
      <c r="O168" s="98"/>
      <c r="P168" s="98"/>
      <c r="Q168" s="98"/>
      <c r="R168" s="98"/>
      <c r="S168" s="50"/>
      <c r="T168" s="50"/>
      <c r="U168" s="50"/>
      <c r="W168" s="173" t="s">
        <v>292</v>
      </c>
      <c r="X168" s="98"/>
      <c r="Y168" s="98"/>
      <c r="Z168" s="98"/>
      <c r="AA168" s="98"/>
      <c r="AB168" s="98"/>
      <c r="AC168" s="98"/>
      <c r="AD168" s="50"/>
      <c r="AE168" s="50"/>
      <c r="AF168" s="50"/>
    </row>
  </sheetData>
  <phoneticPr fontId="19" type="noConversion"/>
  <pageMargins left="0.74803149606299213" right="0.74803149606299213" top="0.98425196850393704" bottom="0.98425196850393704" header="0.51181102362204722" footer="0.51181102362204722"/>
  <pageSetup scale="54" fitToWidth="3" orientation="portrait" r:id="rId1"/>
  <headerFooter alignWithMargins="0"/>
  <colBreaks count="2" manualBreakCount="2">
    <brk id="11" max="167" man="1"/>
    <brk id="22" max="1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theme="5" tint="0.59999389629810485"/>
  </sheetPr>
  <dimension ref="A1:O82"/>
  <sheetViews>
    <sheetView view="pageBreakPreview" zoomScale="90" zoomScaleNormal="80" zoomScaleSheetLayoutView="90" workbookViewId="0">
      <selection activeCell="A2" sqref="A2"/>
    </sheetView>
  </sheetViews>
  <sheetFormatPr defaultColWidth="9.140625" defaultRowHeight="12.75" x14ac:dyDescent="0.2"/>
  <cols>
    <col min="1" max="1" width="5.7109375" style="186" customWidth="1"/>
    <col min="2" max="2" width="45.28515625" style="190" customWidth="1"/>
    <col min="3" max="15" width="9.7109375" style="190" customWidth="1"/>
    <col min="16" max="16384" width="9.140625" style="186"/>
  </cols>
  <sheetData>
    <row r="1" spans="1:15" s="183" customFormat="1" ht="22.5" customHeight="1" x14ac:dyDescent="0.25">
      <c r="A1" s="677" t="str">
        <f>Index!A95</f>
        <v>Table 8a    Palau imports by HS Sections, FY2007-FY2019</v>
      </c>
    </row>
    <row r="2" spans="1:15" s="185" customFormat="1" x14ac:dyDescent="0.2">
      <c r="A2" s="347" t="s">
        <v>689</v>
      </c>
      <c r="B2" s="184"/>
      <c r="C2" s="184"/>
      <c r="D2" s="184"/>
      <c r="E2" s="184"/>
      <c r="F2" s="184"/>
      <c r="G2" s="184"/>
      <c r="H2" s="184"/>
      <c r="I2" s="184"/>
      <c r="J2" s="184"/>
      <c r="K2" s="184"/>
      <c r="L2" s="184"/>
      <c r="M2" s="184"/>
      <c r="N2" s="184"/>
      <c r="O2" s="184"/>
    </row>
    <row r="3" spans="1:15" s="189" customFormat="1" ht="19.5" customHeight="1" x14ac:dyDescent="0.2">
      <c r="A3" s="187" t="s">
        <v>713</v>
      </c>
      <c r="B3" s="188"/>
      <c r="C3" s="188" t="str">
        <f>NAgni!J2</f>
        <v>FY07</v>
      </c>
      <c r="D3" s="188" t="str">
        <f>NAgni!K2</f>
        <v>FY08</v>
      </c>
      <c r="E3" s="188" t="str">
        <f>NAgni!L2</f>
        <v>FY09</v>
      </c>
      <c r="F3" s="188" t="str">
        <f>NAgni!M2</f>
        <v>FY10</v>
      </c>
      <c r="G3" s="188" t="str">
        <f>NAgni!N2</f>
        <v>FY11</v>
      </c>
      <c r="H3" s="188" t="str">
        <f>NAgni!O2</f>
        <v>FY12</v>
      </c>
      <c r="I3" s="188" t="str">
        <f>NAgni!P2</f>
        <v>FY13</v>
      </c>
      <c r="J3" s="188" t="str">
        <f>NAgni!Q2</f>
        <v>FY14</v>
      </c>
      <c r="K3" s="188" t="str">
        <f>NAgni!R2</f>
        <v>FY15</v>
      </c>
      <c r="L3" s="188" t="str">
        <f>NAgni!S2</f>
        <v>FY16</v>
      </c>
      <c r="M3" s="188" t="str">
        <f>NAgni!T2</f>
        <v>FY17</v>
      </c>
      <c r="N3" s="188" t="str">
        <f>NAgni!U2</f>
        <v>FY18</v>
      </c>
      <c r="O3" s="188" t="str">
        <f>NAgni!V2</f>
        <v>FY19</v>
      </c>
    </row>
    <row r="4" spans="1:15" s="185" customFormat="1" ht="20.100000000000001" customHeight="1" x14ac:dyDescent="0.2">
      <c r="A4" s="209" t="s">
        <v>692</v>
      </c>
      <c r="B4" s="781" t="s">
        <v>444</v>
      </c>
      <c r="C4" s="348">
        <v>6.4418232900000003</v>
      </c>
      <c r="D4" s="348">
        <v>7.3677259500000005</v>
      </c>
      <c r="E4" s="348">
        <v>6.5262867</v>
      </c>
      <c r="F4" s="348">
        <v>6.8640693800000001</v>
      </c>
      <c r="G4" s="348">
        <v>7.5023133099999999</v>
      </c>
      <c r="H4" s="348">
        <v>9.1426995099999999</v>
      </c>
      <c r="I4" s="348">
        <v>8.9246851300000003</v>
      </c>
      <c r="J4" s="348">
        <v>9.9203770799999997</v>
      </c>
      <c r="K4" s="348">
        <v>11.177451420000001</v>
      </c>
      <c r="L4" s="348">
        <v>10.504623609999999</v>
      </c>
      <c r="M4" s="348">
        <v>10.331425339999999</v>
      </c>
      <c r="N4" s="348">
        <v>11.39250337</v>
      </c>
      <c r="O4" s="348">
        <v>10.11406597</v>
      </c>
    </row>
    <row r="5" spans="1:15" s="185" customFormat="1" x14ac:dyDescent="0.2">
      <c r="A5" s="209" t="s">
        <v>693</v>
      </c>
      <c r="B5" s="781" t="s">
        <v>445</v>
      </c>
      <c r="C5" s="348">
        <v>4.7889620599999994</v>
      </c>
      <c r="D5" s="348">
        <v>5.6103178099999997</v>
      </c>
      <c r="E5" s="348">
        <v>6.2917002599999998</v>
      </c>
      <c r="F5" s="348">
        <v>5.8564182300000001</v>
      </c>
      <c r="G5" s="348">
        <v>6.1597098399999997</v>
      </c>
      <c r="H5" s="348">
        <v>6.5967241100000003</v>
      </c>
      <c r="I5" s="348">
        <v>6.9870080199999993</v>
      </c>
      <c r="J5" s="348">
        <v>7.0818953200000001</v>
      </c>
      <c r="K5" s="348">
        <v>7.8677056700000003</v>
      </c>
      <c r="L5" s="348">
        <v>7.8135373600000007</v>
      </c>
      <c r="M5" s="348">
        <v>7.7472177800000006</v>
      </c>
      <c r="N5" s="348">
        <v>7.8316390399999998</v>
      </c>
      <c r="O5" s="348">
        <v>8.1268703799999997</v>
      </c>
    </row>
    <row r="6" spans="1:15" s="185" customFormat="1" x14ac:dyDescent="0.2">
      <c r="A6" s="209" t="s">
        <v>694</v>
      </c>
      <c r="B6" s="781" t="s">
        <v>446</v>
      </c>
      <c r="C6" s="348">
        <v>0.54420995999999999</v>
      </c>
      <c r="D6" s="348">
        <v>0.64278495999999996</v>
      </c>
      <c r="E6" s="348">
        <v>0.74747428000000005</v>
      </c>
      <c r="F6" s="348">
        <v>0.58168927999999998</v>
      </c>
      <c r="G6" s="348">
        <v>0.73452817000000004</v>
      </c>
      <c r="H6" s="348">
        <v>0.76708081000000006</v>
      </c>
      <c r="I6" s="348">
        <v>0.73485347000000001</v>
      </c>
      <c r="J6" s="348">
        <v>0.76514687000000003</v>
      </c>
      <c r="K6" s="348">
        <v>0.76228700999999999</v>
      </c>
      <c r="L6" s="348">
        <v>0.69943703000000002</v>
      </c>
      <c r="M6" s="348">
        <v>0.77935315000000005</v>
      </c>
      <c r="N6" s="348">
        <v>0.80926794999999996</v>
      </c>
      <c r="O6" s="348">
        <v>0.73045048000000001</v>
      </c>
    </row>
    <row r="7" spans="1:15" s="185" customFormat="1" x14ac:dyDescent="0.2">
      <c r="A7" s="209" t="s">
        <v>695</v>
      </c>
      <c r="B7" s="781" t="s">
        <v>447</v>
      </c>
      <c r="C7" s="348">
        <v>16.596232220000001</v>
      </c>
      <c r="D7" s="348">
        <v>17.22192364</v>
      </c>
      <c r="E7" s="348">
        <v>16.732326660000002</v>
      </c>
      <c r="F7" s="348">
        <v>17.04850021</v>
      </c>
      <c r="G7" s="348">
        <v>17.937035129999998</v>
      </c>
      <c r="H7" s="348">
        <v>21.464940210000002</v>
      </c>
      <c r="I7" s="348">
        <v>21.179595249999998</v>
      </c>
      <c r="J7" s="348">
        <v>23.63451907</v>
      </c>
      <c r="K7" s="348">
        <v>23.271556399999998</v>
      </c>
      <c r="L7" s="348">
        <v>23.555836579999998</v>
      </c>
      <c r="M7" s="348">
        <v>23.433620789999999</v>
      </c>
      <c r="N7" s="348">
        <v>22.91867422</v>
      </c>
      <c r="O7" s="348">
        <v>21.811922170000003</v>
      </c>
    </row>
    <row r="8" spans="1:15" s="185" customFormat="1" x14ac:dyDescent="0.2">
      <c r="A8" s="209" t="s">
        <v>696</v>
      </c>
      <c r="B8" s="782" t="s">
        <v>690</v>
      </c>
      <c r="C8" s="348">
        <v>39.550866364323916</v>
      </c>
      <c r="D8" s="348">
        <v>43.436511998578951</v>
      </c>
      <c r="E8" s="348">
        <v>24.867388479999999</v>
      </c>
      <c r="F8" s="348">
        <v>37.288377310000001</v>
      </c>
      <c r="G8" s="348">
        <v>47.782053609999998</v>
      </c>
      <c r="H8" s="348">
        <v>52.952216549999996</v>
      </c>
      <c r="I8" s="348">
        <v>53.045936679999997</v>
      </c>
      <c r="J8" s="348">
        <v>57.514072560000002</v>
      </c>
      <c r="K8" s="348">
        <v>37.341993909999999</v>
      </c>
      <c r="L8" s="348">
        <v>34.32299853</v>
      </c>
      <c r="M8" s="348">
        <v>32.972461469999999</v>
      </c>
      <c r="N8" s="348">
        <v>39.920065950000001</v>
      </c>
      <c r="O8" s="348">
        <v>40.168319079999996</v>
      </c>
    </row>
    <row r="9" spans="1:15" s="185" customFormat="1" x14ac:dyDescent="0.2">
      <c r="A9" s="209" t="s">
        <v>697</v>
      </c>
      <c r="B9" s="781" t="s">
        <v>448</v>
      </c>
      <c r="C9" s="348">
        <v>5.4366472999999997</v>
      </c>
      <c r="D9" s="348">
        <v>5.7658864000000003</v>
      </c>
      <c r="E9" s="348">
        <v>6.0081877199999996</v>
      </c>
      <c r="F9" s="348">
        <v>6.2127798899999993</v>
      </c>
      <c r="G9" s="348">
        <v>6.4964021399999998</v>
      </c>
      <c r="H9" s="348">
        <v>7.5941086100000001</v>
      </c>
      <c r="I9" s="348">
        <v>7.9360510999999994</v>
      </c>
      <c r="J9" s="348">
        <v>9.50089732</v>
      </c>
      <c r="K9" s="348">
        <v>9.9159811400000013</v>
      </c>
      <c r="L9" s="348">
        <v>11.017803109999999</v>
      </c>
      <c r="M9" s="348">
        <v>9.7065977599999993</v>
      </c>
      <c r="N9" s="348">
        <v>11.58477574</v>
      </c>
      <c r="O9" s="348">
        <v>10.643556090000001</v>
      </c>
    </row>
    <row r="10" spans="1:15" s="185" customFormat="1" x14ac:dyDescent="0.2">
      <c r="A10" s="209" t="s">
        <v>698</v>
      </c>
      <c r="B10" s="781" t="s">
        <v>449</v>
      </c>
      <c r="C10" s="348">
        <v>4.1692938599999998</v>
      </c>
      <c r="D10" s="348">
        <v>2.9123530299999998</v>
      </c>
      <c r="E10" s="348">
        <v>2.6761506699999997</v>
      </c>
      <c r="F10" s="348">
        <v>2.8939292799999996</v>
      </c>
      <c r="G10" s="348">
        <v>3.2473538399999997</v>
      </c>
      <c r="H10" s="348">
        <v>4.1598405200000004</v>
      </c>
      <c r="I10" s="348">
        <v>4.2502978099999993</v>
      </c>
      <c r="J10" s="348">
        <v>4.5593990499999997</v>
      </c>
      <c r="K10" s="348">
        <v>5.57442394</v>
      </c>
      <c r="L10" s="348">
        <v>6.5799415000000003</v>
      </c>
      <c r="M10" s="348">
        <v>10.092504849999999</v>
      </c>
      <c r="N10" s="348">
        <v>6.61091286</v>
      </c>
      <c r="O10" s="348">
        <v>5.4094054400000005</v>
      </c>
    </row>
    <row r="11" spans="1:15" s="185" customFormat="1" x14ac:dyDescent="0.2">
      <c r="A11" s="209" t="s">
        <v>699</v>
      </c>
      <c r="B11" s="781" t="s">
        <v>450</v>
      </c>
      <c r="C11" s="348">
        <v>0.23079227999999999</v>
      </c>
      <c r="D11" s="348">
        <v>0.35247202</v>
      </c>
      <c r="E11" s="348">
        <v>0.31729155999999997</v>
      </c>
      <c r="F11" s="348">
        <v>0.32715664</v>
      </c>
      <c r="G11" s="348">
        <v>0.41744646000000002</v>
      </c>
      <c r="H11" s="348">
        <v>0.42168358</v>
      </c>
      <c r="I11" s="348">
        <v>0.43513832000000002</v>
      </c>
      <c r="J11" s="348">
        <v>0.37132033000000003</v>
      </c>
      <c r="K11" s="348">
        <v>0.56897355000000005</v>
      </c>
      <c r="L11" s="348">
        <v>0.70120784999999997</v>
      </c>
      <c r="M11" s="348">
        <v>0.58949056000000011</v>
      </c>
      <c r="N11" s="348">
        <v>0.57366317</v>
      </c>
      <c r="O11" s="348">
        <v>0.44494623999999999</v>
      </c>
    </row>
    <row r="12" spans="1:15" s="185" customFormat="1" x14ac:dyDescent="0.2">
      <c r="A12" s="209" t="s">
        <v>700</v>
      </c>
      <c r="B12" s="782" t="s">
        <v>451</v>
      </c>
      <c r="C12" s="348">
        <v>2.2675779999999999</v>
      </c>
      <c r="D12" s="348">
        <v>2.1228231900000001</v>
      </c>
      <c r="E12" s="348">
        <v>1.4720807</v>
      </c>
      <c r="F12" s="348">
        <v>1.8407147800000001</v>
      </c>
      <c r="G12" s="348">
        <v>1.6638847400000001</v>
      </c>
      <c r="H12" s="348">
        <v>2.1317622099999998</v>
      </c>
      <c r="I12" s="348">
        <v>2.5124901800000004</v>
      </c>
      <c r="J12" s="348">
        <v>2.8449126200000001</v>
      </c>
      <c r="K12" s="348">
        <v>3.3534983700000001</v>
      </c>
      <c r="L12" s="348">
        <v>2.5834379599999999</v>
      </c>
      <c r="M12" s="348">
        <v>2.64648832</v>
      </c>
      <c r="N12" s="348">
        <v>4.5742046100000007</v>
      </c>
      <c r="O12" s="348">
        <v>1.65992297</v>
      </c>
    </row>
    <row r="13" spans="1:15" s="185" customFormat="1" x14ac:dyDescent="0.2">
      <c r="A13" s="209" t="s">
        <v>701</v>
      </c>
      <c r="B13" s="782" t="s">
        <v>452</v>
      </c>
      <c r="C13" s="348">
        <v>2.9118834100000002</v>
      </c>
      <c r="D13" s="348">
        <v>3.0399003799999997</v>
      </c>
      <c r="E13" s="348">
        <v>3.8187617</v>
      </c>
      <c r="F13" s="348">
        <v>3.0367780400000002</v>
      </c>
      <c r="G13" s="348">
        <v>3.1643866699999998</v>
      </c>
      <c r="H13" s="348">
        <v>3.2007215499999999</v>
      </c>
      <c r="I13" s="348">
        <v>3.2355384799999998</v>
      </c>
      <c r="J13" s="348">
        <v>3.0724753499999999</v>
      </c>
      <c r="K13" s="348">
        <v>3.1961528500000003</v>
      </c>
      <c r="L13" s="348">
        <v>3.1623839500000002</v>
      </c>
      <c r="M13" s="348">
        <v>3.2451611000000002</v>
      </c>
      <c r="N13" s="348">
        <v>3.02168759</v>
      </c>
      <c r="O13" s="348">
        <v>3.1741518900000001</v>
      </c>
    </row>
    <row r="14" spans="1:15" x14ac:dyDescent="0.2">
      <c r="A14" s="209" t="s">
        <v>702</v>
      </c>
      <c r="B14" s="782" t="s">
        <v>453</v>
      </c>
      <c r="C14" s="348">
        <v>2.2633314599999999</v>
      </c>
      <c r="D14" s="348">
        <v>2.5959240699999997</v>
      </c>
      <c r="E14" s="348">
        <v>2.0753423099999999</v>
      </c>
      <c r="F14" s="348">
        <v>2.2135949700000004</v>
      </c>
      <c r="G14" s="348">
        <v>2.4809488700000002</v>
      </c>
      <c r="H14" s="348">
        <v>2.8065168700000003</v>
      </c>
      <c r="I14" s="348">
        <v>2.8212484999999998</v>
      </c>
      <c r="J14" s="348">
        <v>3.5110113799999998</v>
      </c>
      <c r="K14" s="348">
        <v>3.3735470099999998</v>
      </c>
      <c r="L14" s="348">
        <v>3.9643089799999998</v>
      </c>
      <c r="M14" s="348">
        <v>3.3024792400000003</v>
      </c>
      <c r="N14" s="348">
        <v>3.5085484600000001</v>
      </c>
      <c r="O14" s="348">
        <v>2.8701111899999998</v>
      </c>
    </row>
    <row r="15" spans="1:15" x14ac:dyDescent="0.2">
      <c r="A15" s="209" t="s">
        <v>703</v>
      </c>
      <c r="B15" s="782" t="s">
        <v>454</v>
      </c>
      <c r="C15" s="348">
        <v>0.59998614000000006</v>
      </c>
      <c r="D15" s="348">
        <v>0.50420730999999996</v>
      </c>
      <c r="E15" s="348">
        <v>0.46801105999999998</v>
      </c>
      <c r="F15" s="348">
        <v>0.53062781000000003</v>
      </c>
      <c r="G15" s="348">
        <v>0.61843429000000005</v>
      </c>
      <c r="H15" s="348">
        <v>0.69784822000000002</v>
      </c>
      <c r="I15" s="348">
        <v>0.82939286000000001</v>
      </c>
      <c r="J15" s="348">
        <v>0.7928599300000001</v>
      </c>
      <c r="K15" s="348">
        <v>0.90885255000000009</v>
      </c>
      <c r="L15" s="348">
        <v>0.99386991000000002</v>
      </c>
      <c r="M15" s="348">
        <v>1.0038895299999999</v>
      </c>
      <c r="N15" s="348">
        <v>0.8954859300000001</v>
      </c>
      <c r="O15" s="348">
        <v>0.71068160999999996</v>
      </c>
    </row>
    <row r="16" spans="1:15" x14ac:dyDescent="0.2">
      <c r="A16" s="209" t="s">
        <v>704</v>
      </c>
      <c r="B16" s="782" t="s">
        <v>455</v>
      </c>
      <c r="C16" s="348">
        <v>2.2480767799999999</v>
      </c>
      <c r="D16" s="348">
        <v>1.0831986899999999</v>
      </c>
      <c r="E16" s="348">
        <v>1.0118986299999999</v>
      </c>
      <c r="F16" s="348">
        <v>0.78256882999999999</v>
      </c>
      <c r="G16" s="348">
        <v>0.88984547000000003</v>
      </c>
      <c r="H16" s="348">
        <v>1.2834378700000002</v>
      </c>
      <c r="I16" s="348">
        <v>2.6079012100000001</v>
      </c>
      <c r="J16" s="348">
        <v>3.2506260400000002</v>
      </c>
      <c r="K16" s="348">
        <v>2.71183694</v>
      </c>
      <c r="L16" s="348">
        <v>2.1832532400000004</v>
      </c>
      <c r="M16" s="348">
        <v>2.0320753799999998</v>
      </c>
      <c r="N16" s="348">
        <v>2.3791487099999999</v>
      </c>
      <c r="O16" s="348">
        <v>2.3600786600000001</v>
      </c>
    </row>
    <row r="17" spans="1:15" x14ac:dyDescent="0.2">
      <c r="A17" s="209" t="s">
        <v>705</v>
      </c>
      <c r="B17" s="782" t="s">
        <v>456</v>
      </c>
      <c r="C17" s="348">
        <v>7.7843429999999991E-2</v>
      </c>
      <c r="D17" s="348">
        <v>0.12364509</v>
      </c>
      <c r="E17" s="348">
        <v>6.5060370000000006E-2</v>
      </c>
      <c r="F17" s="348">
        <v>8.7778809999999999E-2</v>
      </c>
      <c r="G17" s="348">
        <v>0.11502966000000001</v>
      </c>
      <c r="H17" s="348">
        <v>0.10890487</v>
      </c>
      <c r="I17" s="348">
        <v>0.12397148</v>
      </c>
      <c r="J17" s="348">
        <v>0.26736504</v>
      </c>
      <c r="K17" s="348">
        <v>0.44804908000000004</v>
      </c>
      <c r="L17" s="348">
        <v>0.29898256000000001</v>
      </c>
      <c r="M17" s="348">
        <v>0.23494481</v>
      </c>
      <c r="N17" s="348">
        <v>0.22840387000000001</v>
      </c>
      <c r="O17" s="348">
        <v>0.21052785000000002</v>
      </c>
    </row>
    <row r="18" spans="1:15" x14ac:dyDescent="0.2">
      <c r="A18" s="209" t="s">
        <v>706</v>
      </c>
      <c r="B18" s="782" t="s">
        <v>457</v>
      </c>
      <c r="C18" s="348">
        <v>4.8524725700000007</v>
      </c>
      <c r="D18" s="348">
        <v>7.6026627300000005</v>
      </c>
      <c r="E18" s="348">
        <v>5.1886900599999999</v>
      </c>
      <c r="F18" s="348">
        <v>3.3012324700000004</v>
      </c>
      <c r="G18" s="348">
        <v>5.2042032300000001</v>
      </c>
      <c r="H18" s="348">
        <v>4.2583185800000001</v>
      </c>
      <c r="I18" s="348">
        <v>5.6863052300000003</v>
      </c>
      <c r="J18" s="348">
        <v>9.4236528699999997</v>
      </c>
      <c r="K18" s="348">
        <v>6.7266219400000002</v>
      </c>
      <c r="L18" s="348">
        <v>7.7141356700000001</v>
      </c>
      <c r="M18" s="348">
        <v>11.301640000000001</v>
      </c>
      <c r="N18" s="348">
        <v>9.4464205900000007</v>
      </c>
      <c r="O18" s="348">
        <v>10.7194495</v>
      </c>
    </row>
    <row r="19" spans="1:15" x14ac:dyDescent="0.2">
      <c r="A19" s="209" t="s">
        <v>707</v>
      </c>
      <c r="B19" s="782" t="s">
        <v>458</v>
      </c>
      <c r="C19" s="348">
        <v>12.100434400000001</v>
      </c>
      <c r="D19" s="348">
        <v>14.51037421</v>
      </c>
      <c r="E19" s="348">
        <v>13.90843907</v>
      </c>
      <c r="F19" s="348">
        <v>14.103475699999999</v>
      </c>
      <c r="G19" s="348">
        <v>16.395041800000001</v>
      </c>
      <c r="H19" s="348">
        <v>18.801974690000002</v>
      </c>
      <c r="I19" s="348">
        <v>18.693296929999999</v>
      </c>
      <c r="J19" s="348">
        <v>26.414278190000001</v>
      </c>
      <c r="K19" s="348">
        <v>23.756134960000001</v>
      </c>
      <c r="L19" s="348">
        <v>22.092196340000001</v>
      </c>
      <c r="M19" s="348">
        <v>29.550144379999999</v>
      </c>
      <c r="N19" s="348">
        <v>22.533347469999999</v>
      </c>
      <c r="O19" s="348">
        <v>29.635260760000001</v>
      </c>
    </row>
    <row r="20" spans="1:15" x14ac:dyDescent="0.2">
      <c r="A20" s="209" t="s">
        <v>708</v>
      </c>
      <c r="B20" s="782" t="s">
        <v>459</v>
      </c>
      <c r="C20" s="348">
        <v>7.8871859400000002</v>
      </c>
      <c r="D20" s="348">
        <v>8.1127851300000007</v>
      </c>
      <c r="E20" s="348">
        <v>5.4347024500000005</v>
      </c>
      <c r="F20" s="348">
        <v>5.4417143399999999</v>
      </c>
      <c r="G20" s="348">
        <v>6.6278999800000005</v>
      </c>
      <c r="H20" s="348">
        <v>9.7541762300000006</v>
      </c>
      <c r="I20" s="348">
        <v>11.637695529999998</v>
      </c>
      <c r="J20" s="348">
        <v>12.159517119999999</v>
      </c>
      <c r="K20" s="348">
        <v>17.893472170000003</v>
      </c>
      <c r="L20" s="348">
        <v>19.862381329999998</v>
      </c>
      <c r="M20" s="348">
        <v>13.718798169999999</v>
      </c>
      <c r="N20" s="348">
        <v>12.143373130000001</v>
      </c>
      <c r="O20" s="348">
        <v>11.789470849999999</v>
      </c>
    </row>
    <row r="21" spans="1:15" x14ac:dyDescent="0.2">
      <c r="A21" s="209" t="s">
        <v>709</v>
      </c>
      <c r="B21" s="782" t="s">
        <v>460</v>
      </c>
      <c r="C21" s="348">
        <v>1.1063943700000001</v>
      </c>
      <c r="D21" s="348">
        <v>1.6567620600000001</v>
      </c>
      <c r="E21" s="348">
        <v>1.6170449599999999</v>
      </c>
      <c r="F21" s="348">
        <v>1.6676882</v>
      </c>
      <c r="G21" s="348">
        <v>4.1820923199999998</v>
      </c>
      <c r="H21" s="348">
        <v>2.0019277600000001</v>
      </c>
      <c r="I21" s="348">
        <v>2.0112020099999999</v>
      </c>
      <c r="J21" s="348">
        <v>2.7296577599999998</v>
      </c>
      <c r="K21" s="348">
        <v>3.9844995000000001</v>
      </c>
      <c r="L21" s="348">
        <v>5.1843003200000002</v>
      </c>
      <c r="M21" s="348">
        <v>3.3629573500000003</v>
      </c>
      <c r="N21" s="348">
        <v>3.3742218799999999</v>
      </c>
      <c r="O21" s="348">
        <v>4.7394241900000003</v>
      </c>
    </row>
    <row r="22" spans="1:15" x14ac:dyDescent="0.2">
      <c r="A22" s="209" t="s">
        <v>710</v>
      </c>
      <c r="B22" s="782" t="s">
        <v>461</v>
      </c>
      <c r="C22" s="348">
        <v>1.2131899999999999E-2</v>
      </c>
      <c r="D22" s="348">
        <v>0.10820102000000001</v>
      </c>
      <c r="E22" s="348">
        <v>3.9244290000000001E-2</v>
      </c>
      <c r="F22" s="348">
        <v>6.0693820000000002E-2</v>
      </c>
      <c r="G22" s="348">
        <v>2.5349770000000001E-2</v>
      </c>
      <c r="H22" s="348">
        <v>0.24420763000000001</v>
      </c>
      <c r="I22" s="348">
        <v>4.2878329999999999E-2</v>
      </c>
      <c r="J22" s="348">
        <v>3.9641870000000003E-2</v>
      </c>
      <c r="K22" s="348">
        <v>8.0594149999999989E-2</v>
      </c>
      <c r="L22" s="348">
        <v>7.8357990000000002E-2</v>
      </c>
      <c r="M22" s="348">
        <v>0.13340845000000001</v>
      </c>
      <c r="N22" s="348">
        <v>5.9809649999999999E-2</v>
      </c>
      <c r="O22" s="348">
        <v>5.7607199999999997E-2</v>
      </c>
    </row>
    <row r="23" spans="1:15" x14ac:dyDescent="0.2">
      <c r="A23" s="209" t="s">
        <v>711</v>
      </c>
      <c r="B23" s="782" t="s">
        <v>462</v>
      </c>
      <c r="C23" s="348">
        <v>2.18098386</v>
      </c>
      <c r="D23" s="348">
        <v>3.0590626800000003</v>
      </c>
      <c r="E23" s="348">
        <v>2.5072448500000002</v>
      </c>
      <c r="F23" s="348">
        <v>2.3515302400000002</v>
      </c>
      <c r="G23" s="348">
        <v>2.5959285599999999</v>
      </c>
      <c r="H23" s="348">
        <v>2.8203225699999996</v>
      </c>
      <c r="I23" s="348">
        <v>3.3679848799999998</v>
      </c>
      <c r="J23" s="348">
        <v>6.4520411600000003</v>
      </c>
      <c r="K23" s="348">
        <v>6.8667754299999997</v>
      </c>
      <c r="L23" s="348">
        <v>6.1494106799999999</v>
      </c>
      <c r="M23" s="348">
        <v>7.7860265399999999</v>
      </c>
      <c r="N23" s="348">
        <v>6.8117546100000004</v>
      </c>
      <c r="O23" s="348">
        <v>5.8143722499999999</v>
      </c>
    </row>
    <row r="24" spans="1:15" x14ac:dyDescent="0.2">
      <c r="A24" s="209" t="s">
        <v>712</v>
      </c>
      <c r="B24" s="782" t="s">
        <v>463</v>
      </c>
      <c r="C24" s="348">
        <v>8.2612130000000006E-2</v>
      </c>
      <c r="D24" s="348">
        <v>4.1304379999999995E-2</v>
      </c>
      <c r="E24" s="348">
        <v>1.1632440000000001E-2</v>
      </c>
      <c r="F24" s="348">
        <v>1.969543E-2</v>
      </c>
      <c r="G24" s="348">
        <v>1.2220620000000001E-2</v>
      </c>
      <c r="H24" s="348">
        <v>2.6359279999999999E-2</v>
      </c>
      <c r="I24" s="348">
        <v>1.9657999999999998E-2</v>
      </c>
      <c r="J24" s="348">
        <v>2.7330159999999999E-2</v>
      </c>
      <c r="K24" s="348">
        <v>5.0854610000000001E-2</v>
      </c>
      <c r="L24" s="348">
        <v>3.0461459999999999E-2</v>
      </c>
      <c r="M24" s="348">
        <v>4.4783629999999998E-2</v>
      </c>
      <c r="N24" s="348">
        <v>2.032639E-2</v>
      </c>
      <c r="O24" s="348">
        <v>1.2873219999999999E-2</v>
      </c>
    </row>
    <row r="25" spans="1:15" s="346" customFormat="1" ht="20.100000000000001" customHeight="1" x14ac:dyDescent="0.2">
      <c r="A25" s="344"/>
      <c r="B25" s="345" t="s">
        <v>688</v>
      </c>
      <c r="C25" s="349">
        <f t="shared" ref="C25:L25" si="0">SUM(C4:C24)</f>
        <v>116.34974172432393</v>
      </c>
      <c r="D25" s="349">
        <f t="shared" si="0"/>
        <v>127.87082674857896</v>
      </c>
      <c r="E25" s="349">
        <f t="shared" si="0"/>
        <v>101.78495922</v>
      </c>
      <c r="F25" s="349">
        <f t="shared" si="0"/>
        <v>112.51101366</v>
      </c>
      <c r="G25" s="349">
        <f t="shared" si="0"/>
        <v>134.25210848</v>
      </c>
      <c r="H25" s="349">
        <f t="shared" si="0"/>
        <v>151.23577223000004</v>
      </c>
      <c r="I25" s="349">
        <f t="shared" si="0"/>
        <v>157.08312939999996</v>
      </c>
      <c r="J25" s="349">
        <f t="shared" si="0"/>
        <v>184.33299709000002</v>
      </c>
      <c r="K25" s="349">
        <f t="shared" si="0"/>
        <v>169.83126259999997</v>
      </c>
      <c r="L25" s="349">
        <f t="shared" si="0"/>
        <v>169.49286596000002</v>
      </c>
      <c r="M25" s="349">
        <f>SUM(M4:M24)</f>
        <v>174.01546859999996</v>
      </c>
      <c r="N25" s="349">
        <f>SUM(N4:N24)</f>
        <v>170.63823519000002</v>
      </c>
      <c r="O25" s="349">
        <f>SUM(O4:O24)</f>
        <v>171.20346798999998</v>
      </c>
    </row>
    <row r="26" spans="1:15" s="354" customFormat="1" ht="12" x14ac:dyDescent="0.2">
      <c r="A26" s="98" t="s">
        <v>691</v>
      </c>
      <c r="B26" s="352"/>
      <c r="C26" s="353"/>
      <c r="D26" s="353"/>
      <c r="E26" s="353"/>
      <c r="F26" s="353"/>
      <c r="G26" s="353"/>
      <c r="H26" s="353"/>
      <c r="I26" s="353"/>
      <c r="J26" s="353"/>
      <c r="K26" s="353"/>
      <c r="L26" s="353"/>
      <c r="M26" s="353"/>
      <c r="N26" s="353"/>
      <c r="O26" s="353"/>
    </row>
    <row r="27" spans="1:15" s="346" customFormat="1" ht="20.100000000000001" customHeight="1" x14ac:dyDescent="0.2">
      <c r="A27" s="98" t="s">
        <v>685</v>
      </c>
      <c r="B27" s="350"/>
      <c r="C27" s="351"/>
      <c r="D27" s="351"/>
      <c r="E27" s="351"/>
      <c r="F27" s="351"/>
      <c r="G27" s="351"/>
      <c r="H27" s="351"/>
      <c r="I27" s="351"/>
      <c r="J27" s="351"/>
      <c r="K27" s="351"/>
      <c r="L27" s="351"/>
      <c r="M27" s="351"/>
      <c r="N27" s="351"/>
      <c r="O27" s="351"/>
    </row>
    <row r="28" spans="1:15" s="183" customFormat="1" ht="22.5" customHeight="1" x14ac:dyDescent="0.25">
      <c r="A28" s="677" t="str">
        <f>Index!A96</f>
        <v>Table 8b    Palau imports by Broad Economic Classifaction (BEC), FY2007-FY2019</v>
      </c>
    </row>
    <row r="29" spans="1:15" s="185" customFormat="1" x14ac:dyDescent="0.2">
      <c r="A29" s="347" t="s">
        <v>689</v>
      </c>
      <c r="B29" s="184"/>
      <c r="C29" s="184"/>
      <c r="D29" s="184"/>
      <c r="E29" s="184"/>
      <c r="F29" s="184"/>
      <c r="G29" s="184"/>
      <c r="H29" s="184"/>
      <c r="I29" s="184"/>
      <c r="J29" s="184"/>
      <c r="K29" s="184"/>
      <c r="L29" s="184"/>
      <c r="M29" s="184"/>
      <c r="N29" s="184"/>
      <c r="O29" s="184"/>
    </row>
    <row r="30" spans="1:15" s="189" customFormat="1" ht="19.5" customHeight="1" x14ac:dyDescent="0.2">
      <c r="A30" s="187" t="s">
        <v>686</v>
      </c>
      <c r="B30" s="188"/>
      <c r="C30" s="188" t="str">
        <f>C3</f>
        <v>FY07</v>
      </c>
      <c r="D30" s="188" t="str">
        <f t="shared" ref="D30:J30" si="1">D3</f>
        <v>FY08</v>
      </c>
      <c r="E30" s="188" t="str">
        <f t="shared" si="1"/>
        <v>FY09</v>
      </c>
      <c r="F30" s="188" t="str">
        <f t="shared" si="1"/>
        <v>FY10</v>
      </c>
      <c r="G30" s="188" t="str">
        <f t="shared" si="1"/>
        <v>FY11</v>
      </c>
      <c r="H30" s="188" t="str">
        <f t="shared" si="1"/>
        <v>FY12</v>
      </c>
      <c r="I30" s="188" t="str">
        <f t="shared" si="1"/>
        <v>FY13</v>
      </c>
      <c r="J30" s="188" t="str">
        <f t="shared" si="1"/>
        <v>FY14</v>
      </c>
      <c r="K30" s="188" t="str">
        <f t="shared" ref="K30:M30" si="2">K3</f>
        <v>FY15</v>
      </c>
      <c r="L30" s="188" t="str">
        <f t="shared" si="2"/>
        <v>FY16</v>
      </c>
      <c r="M30" s="188" t="str">
        <f t="shared" si="2"/>
        <v>FY17</v>
      </c>
      <c r="N30" s="188" t="str">
        <f t="shared" ref="N30:O30" si="3">N3</f>
        <v>FY18</v>
      </c>
      <c r="O30" s="188" t="str">
        <f t="shared" si="3"/>
        <v>FY19</v>
      </c>
    </row>
    <row r="31" spans="1:15" s="185" customFormat="1" ht="20.100000000000001" customHeight="1" x14ac:dyDescent="0.2">
      <c r="A31" s="212">
        <v>1</v>
      </c>
      <c r="B31" s="210" t="s">
        <v>464</v>
      </c>
      <c r="C31" s="348">
        <v>26.95102898</v>
      </c>
      <c r="D31" s="348">
        <v>28.88377096</v>
      </c>
      <c r="E31" s="348">
        <v>28.39055609</v>
      </c>
      <c r="F31" s="348">
        <v>28.163578549999997</v>
      </c>
      <c r="G31" s="348">
        <v>30.147092880000002</v>
      </c>
      <c r="H31" s="348">
        <v>35.272578299999999</v>
      </c>
      <c r="I31" s="348">
        <v>35.43501783</v>
      </c>
      <c r="J31" s="348">
        <v>38.89329524</v>
      </c>
      <c r="K31" s="348">
        <v>40.599195680000001</v>
      </c>
      <c r="L31" s="348">
        <v>40.238371069999999</v>
      </c>
      <c r="M31" s="348">
        <v>39.805226420000004</v>
      </c>
      <c r="N31" s="348">
        <v>40.590367719999996</v>
      </c>
      <c r="O31" s="348">
        <v>39.056316180000003</v>
      </c>
    </row>
    <row r="32" spans="1:15" x14ac:dyDescent="0.2">
      <c r="A32" s="212">
        <v>11</v>
      </c>
      <c r="B32" s="214" t="s">
        <v>465</v>
      </c>
      <c r="C32" s="348">
        <v>4.0320872699999999</v>
      </c>
      <c r="D32" s="348">
        <v>4.6386486399999995</v>
      </c>
      <c r="E32" s="348">
        <v>4.5361317799999998</v>
      </c>
      <c r="F32" s="348">
        <v>4.5386366300000001</v>
      </c>
      <c r="G32" s="348">
        <v>5.31943169</v>
      </c>
      <c r="H32" s="348">
        <v>5.7950628699999998</v>
      </c>
      <c r="I32" s="348">
        <v>6.0078110600000008</v>
      </c>
      <c r="J32" s="348">
        <v>6.4653288599999996</v>
      </c>
      <c r="K32" s="348">
        <v>7.4517637599999995</v>
      </c>
      <c r="L32" s="348">
        <v>7.2298028299999988</v>
      </c>
      <c r="M32" s="348">
        <v>6.8813128200000007</v>
      </c>
      <c r="N32" s="348">
        <v>7.3552269699999995</v>
      </c>
      <c r="O32" s="348">
        <v>7.3744962100000002</v>
      </c>
    </row>
    <row r="33" spans="1:15" x14ac:dyDescent="0.2">
      <c r="A33" s="212">
        <v>111</v>
      </c>
      <c r="B33" s="216" t="s">
        <v>466</v>
      </c>
      <c r="C33" s="348">
        <v>0.13448657999999999</v>
      </c>
      <c r="D33" s="348">
        <v>0.14711071000000001</v>
      </c>
      <c r="E33" s="348">
        <v>0.29016237</v>
      </c>
      <c r="F33" s="348">
        <v>0.15683154000000002</v>
      </c>
      <c r="G33" s="348">
        <v>0.10481072999999999</v>
      </c>
      <c r="H33" s="348">
        <v>6.580061999999999E-2</v>
      </c>
      <c r="I33" s="348">
        <v>0.22631787</v>
      </c>
      <c r="J33" s="348">
        <v>0.31773652000000002</v>
      </c>
      <c r="K33" s="348">
        <v>0.17020829000000001</v>
      </c>
      <c r="L33" s="348">
        <v>8.7438020000000005E-2</v>
      </c>
      <c r="M33" s="348">
        <v>9.794288000000001E-2</v>
      </c>
      <c r="N33" s="348">
        <v>5.904914E-2</v>
      </c>
      <c r="O33" s="348">
        <v>7.7343789999999996E-2</v>
      </c>
    </row>
    <row r="34" spans="1:15" x14ac:dyDescent="0.2">
      <c r="A34" s="212">
        <v>112</v>
      </c>
      <c r="B34" s="217" t="s">
        <v>467</v>
      </c>
      <c r="C34" s="348">
        <v>3.89760069</v>
      </c>
      <c r="D34" s="348">
        <v>4.4915379299999998</v>
      </c>
      <c r="E34" s="348">
        <v>4.2459694099999998</v>
      </c>
      <c r="F34" s="348">
        <v>4.3818050900000003</v>
      </c>
      <c r="G34" s="348">
        <v>5.2146209599999995</v>
      </c>
      <c r="H34" s="348">
        <v>5.7292622499999997</v>
      </c>
      <c r="I34" s="348">
        <v>5.7814931900000008</v>
      </c>
      <c r="J34" s="348">
        <v>6.1475923400000001</v>
      </c>
      <c r="K34" s="348">
        <v>7.2815554699999998</v>
      </c>
      <c r="L34" s="348">
        <v>7.1423648099999992</v>
      </c>
      <c r="M34" s="348">
        <v>6.78336994</v>
      </c>
      <c r="N34" s="348">
        <v>7.2961778300000004</v>
      </c>
      <c r="O34" s="348">
        <v>7.2971524199999998</v>
      </c>
    </row>
    <row r="35" spans="1:15" x14ac:dyDescent="0.2">
      <c r="A35" s="212">
        <v>12</v>
      </c>
      <c r="B35" s="214" t="s">
        <v>468</v>
      </c>
      <c r="C35" s="348">
        <v>22.918941710000002</v>
      </c>
      <c r="D35" s="348">
        <v>24.24512232</v>
      </c>
      <c r="E35" s="348">
        <v>23.854424309999999</v>
      </c>
      <c r="F35" s="348">
        <v>23.624941919999998</v>
      </c>
      <c r="G35" s="348">
        <v>24.827661190000001</v>
      </c>
      <c r="H35" s="348">
        <v>29.47751543</v>
      </c>
      <c r="I35" s="348">
        <v>29.427206769999998</v>
      </c>
      <c r="J35" s="348">
        <v>32.427966380000001</v>
      </c>
      <c r="K35" s="348">
        <v>33.147431919999995</v>
      </c>
      <c r="L35" s="348">
        <v>33.008568239999995</v>
      </c>
      <c r="M35" s="348">
        <v>32.923913599999999</v>
      </c>
      <c r="N35" s="348">
        <v>33.235140749999999</v>
      </c>
      <c r="O35" s="348">
        <v>31.681819969999999</v>
      </c>
    </row>
    <row r="36" spans="1:15" x14ac:dyDescent="0.2">
      <c r="A36" s="212">
        <v>121</v>
      </c>
      <c r="B36" s="216" t="s">
        <v>466</v>
      </c>
      <c r="C36" s="348">
        <v>1.55315607</v>
      </c>
      <c r="D36" s="348">
        <v>1.6617832299999999</v>
      </c>
      <c r="E36" s="348">
        <v>1.3268587199999999</v>
      </c>
      <c r="F36" s="348">
        <v>1.34062474</v>
      </c>
      <c r="G36" s="348">
        <v>1.6397670099999999</v>
      </c>
      <c r="H36" s="348">
        <v>1.87723993</v>
      </c>
      <c r="I36" s="348">
        <v>1.85939853</v>
      </c>
      <c r="J36" s="348">
        <v>1.89190967</v>
      </c>
      <c r="K36" s="348">
        <v>1.4619303600000002</v>
      </c>
      <c r="L36" s="348">
        <v>1.4905231999999999</v>
      </c>
      <c r="M36" s="348">
        <v>1.5878658600000002</v>
      </c>
      <c r="N36" s="348">
        <v>1.5384204399999999</v>
      </c>
      <c r="O36" s="348">
        <v>1.4431105900000001</v>
      </c>
    </row>
    <row r="37" spans="1:15" x14ac:dyDescent="0.2">
      <c r="A37" s="212">
        <v>122</v>
      </c>
      <c r="B37" s="216" t="s">
        <v>469</v>
      </c>
      <c r="C37" s="348">
        <v>21.365785640000002</v>
      </c>
      <c r="D37" s="348">
        <v>22.583339089999999</v>
      </c>
      <c r="E37" s="348">
        <v>22.527565589999998</v>
      </c>
      <c r="F37" s="348">
        <v>22.284317179999999</v>
      </c>
      <c r="G37" s="348">
        <v>23.187894180000001</v>
      </c>
      <c r="H37" s="348">
        <v>27.600275499999999</v>
      </c>
      <c r="I37" s="348">
        <v>27.567808239999998</v>
      </c>
      <c r="J37" s="348">
        <v>30.53605671</v>
      </c>
      <c r="K37" s="348">
        <v>31.685501559999999</v>
      </c>
      <c r="L37" s="348">
        <v>31.518045040000001</v>
      </c>
      <c r="M37" s="348">
        <v>31.336047739999998</v>
      </c>
      <c r="N37" s="348">
        <v>31.69672031</v>
      </c>
      <c r="O37" s="348">
        <v>30.23870938</v>
      </c>
    </row>
    <row r="38" spans="1:15" x14ac:dyDescent="0.2">
      <c r="A38" s="212">
        <v>2</v>
      </c>
      <c r="B38" s="211" t="s">
        <v>470</v>
      </c>
      <c r="C38" s="348">
        <v>19.704915119999999</v>
      </c>
      <c r="D38" s="348">
        <v>20.996623360000001</v>
      </c>
      <c r="E38" s="348">
        <v>17.570984719999998</v>
      </c>
      <c r="F38" s="348">
        <v>15.067950099999999</v>
      </c>
      <c r="G38" s="348">
        <v>18.72031891</v>
      </c>
      <c r="H38" s="348">
        <v>18.894271440000001</v>
      </c>
      <c r="I38" s="348">
        <v>23.665119130000004</v>
      </c>
      <c r="J38" s="348">
        <v>27.236762039999999</v>
      </c>
      <c r="K38" s="348">
        <v>27.383162809999998</v>
      </c>
      <c r="L38" s="348">
        <v>29.070563809999999</v>
      </c>
      <c r="M38" s="348">
        <v>36.657761949999994</v>
      </c>
      <c r="N38" s="348">
        <v>34.098337460000003</v>
      </c>
      <c r="O38" s="348">
        <v>33.335023469999996</v>
      </c>
    </row>
    <row r="39" spans="1:15" x14ac:dyDescent="0.2">
      <c r="A39" s="212">
        <v>21</v>
      </c>
      <c r="B39" s="214" t="s">
        <v>465</v>
      </c>
      <c r="C39" s="348">
        <v>2.6254495099999997</v>
      </c>
      <c r="D39" s="348">
        <v>1.9573366299999999</v>
      </c>
      <c r="E39" s="348">
        <v>1.5799795700000001</v>
      </c>
      <c r="F39" s="348">
        <v>1.86227078</v>
      </c>
      <c r="G39" s="348">
        <v>1.94223079</v>
      </c>
      <c r="H39" s="348">
        <v>2.3393731099999999</v>
      </c>
      <c r="I39" s="348">
        <v>2.6043909599999999</v>
      </c>
      <c r="J39" s="348">
        <v>1.89580821</v>
      </c>
      <c r="K39" s="348">
        <v>1.60502466</v>
      </c>
      <c r="L39" s="348">
        <v>1.14446424</v>
      </c>
      <c r="M39" s="348">
        <v>1.43502201</v>
      </c>
      <c r="N39" s="348">
        <v>0.89530337000000004</v>
      </c>
      <c r="O39" s="348">
        <v>1.1136638400000001</v>
      </c>
    </row>
    <row r="40" spans="1:15" x14ac:dyDescent="0.2">
      <c r="A40" s="212">
        <v>22</v>
      </c>
      <c r="B40" s="215" t="s">
        <v>468</v>
      </c>
      <c r="C40" s="348">
        <v>17.07946561</v>
      </c>
      <c r="D40" s="348">
        <v>19.039286730000001</v>
      </c>
      <c r="E40" s="348">
        <v>15.991005150000001</v>
      </c>
      <c r="F40" s="348">
        <v>13.20567932</v>
      </c>
      <c r="G40" s="348">
        <v>16.77808812</v>
      </c>
      <c r="H40" s="348">
        <v>16.55489833</v>
      </c>
      <c r="I40" s="348">
        <v>21.060728170000001</v>
      </c>
      <c r="J40" s="348">
        <v>25.340953829999997</v>
      </c>
      <c r="K40" s="348">
        <v>25.77813815</v>
      </c>
      <c r="L40" s="348">
        <v>27.926099570000002</v>
      </c>
      <c r="M40" s="348">
        <v>35.222739939999997</v>
      </c>
      <c r="N40" s="348">
        <v>33.203034090000003</v>
      </c>
      <c r="O40" s="348">
        <v>32.221359630000002</v>
      </c>
    </row>
    <row r="41" spans="1:15" x14ac:dyDescent="0.2">
      <c r="A41" s="212">
        <v>3</v>
      </c>
      <c r="B41" s="211" t="s">
        <v>471</v>
      </c>
      <c r="C41" s="348">
        <v>36.63497560432392</v>
      </c>
      <c r="D41" s="348">
        <v>39.922010538578952</v>
      </c>
      <c r="E41" s="348">
        <v>22.91599029</v>
      </c>
      <c r="F41" s="348">
        <v>35.308104700000001</v>
      </c>
      <c r="G41" s="348">
        <v>46.015236910000006</v>
      </c>
      <c r="H41" s="348">
        <v>50.475036870000004</v>
      </c>
      <c r="I41" s="348">
        <v>50.50667121</v>
      </c>
      <c r="J41" s="348">
        <v>54.956232909999997</v>
      </c>
      <c r="K41" s="348">
        <v>34.781877269999995</v>
      </c>
      <c r="L41" s="348">
        <v>32.015418459999999</v>
      </c>
      <c r="M41" s="348">
        <v>30.565359799999996</v>
      </c>
      <c r="N41" s="348">
        <v>38.289497729999994</v>
      </c>
      <c r="O41" s="348">
        <v>38.0940789</v>
      </c>
    </row>
    <row r="42" spans="1:15" x14ac:dyDescent="0.2">
      <c r="A42" s="212">
        <v>31</v>
      </c>
      <c r="B42" s="215" t="s">
        <v>465</v>
      </c>
      <c r="C42" s="348">
        <v>1.2227190000000001E-2</v>
      </c>
      <c r="D42" s="348">
        <v>2.9783209999999997E-2</v>
      </c>
      <c r="E42" s="348">
        <v>4.4526910000000003E-2</v>
      </c>
      <c r="F42" s="348">
        <v>2.5195290000000002E-2</v>
      </c>
      <c r="G42" s="348">
        <v>6.0417930000000002E-2</v>
      </c>
      <c r="H42" s="348">
        <v>8.0920070000000011E-2</v>
      </c>
      <c r="I42" s="348">
        <v>4.2882989999999996E-2</v>
      </c>
      <c r="J42" s="348">
        <v>1.6976660000000001E-2</v>
      </c>
      <c r="K42" s="348">
        <v>1.2610629999999999E-2</v>
      </c>
      <c r="L42" s="348">
        <v>1.4561719999999998E-2</v>
      </c>
      <c r="M42" s="348">
        <v>1.8329229999999998E-2</v>
      </c>
      <c r="N42" s="348">
        <v>2.9642439999999999E-2</v>
      </c>
      <c r="O42" s="348">
        <v>6.2592596600000006</v>
      </c>
    </row>
    <row r="43" spans="1:15" x14ac:dyDescent="0.2">
      <c r="A43" s="212">
        <v>32</v>
      </c>
      <c r="B43" s="215" t="s">
        <v>687</v>
      </c>
      <c r="C43" s="348">
        <v>35.445683764323917</v>
      </c>
      <c r="D43" s="348">
        <v>38.703114508578949</v>
      </c>
      <c r="E43" s="348">
        <v>21.859577479999999</v>
      </c>
      <c r="F43" s="348">
        <v>34.297238920000005</v>
      </c>
      <c r="G43" s="348">
        <v>44.732329590000006</v>
      </c>
      <c r="H43" s="348">
        <v>49.064778240000003</v>
      </c>
      <c r="I43" s="348">
        <v>49.124737609999997</v>
      </c>
      <c r="J43" s="348">
        <v>53.316352080000001</v>
      </c>
      <c r="K43" s="348">
        <v>33.19920252</v>
      </c>
      <c r="L43" s="348">
        <v>30.611791610000001</v>
      </c>
      <c r="M43" s="348">
        <v>28.99740383</v>
      </c>
      <c r="N43" s="348">
        <v>36.747306330000001</v>
      </c>
      <c r="O43" s="348">
        <v>30.110949699999999</v>
      </c>
    </row>
    <row r="44" spans="1:15" x14ac:dyDescent="0.2">
      <c r="A44" s="212">
        <v>322</v>
      </c>
      <c r="B44" s="217" t="s">
        <v>2</v>
      </c>
      <c r="C44" s="348">
        <v>1.1770646499999999</v>
      </c>
      <c r="D44" s="348">
        <v>1.1891128200000001</v>
      </c>
      <c r="E44" s="348">
        <v>1.0118859</v>
      </c>
      <c r="F44" s="348">
        <v>0.98567048999999995</v>
      </c>
      <c r="G44" s="348">
        <v>1.2224893899999998</v>
      </c>
      <c r="H44" s="348">
        <v>1.3293385600000001</v>
      </c>
      <c r="I44" s="348">
        <v>1.3390506100000001</v>
      </c>
      <c r="J44" s="348">
        <v>1.62290417</v>
      </c>
      <c r="K44" s="348">
        <v>1.5700641200000001</v>
      </c>
      <c r="L44" s="348">
        <v>1.3890651299999999</v>
      </c>
      <c r="M44" s="348">
        <v>1.5496267399999999</v>
      </c>
      <c r="N44" s="348">
        <v>1.5125489599999999</v>
      </c>
      <c r="O44" s="348">
        <v>1.7238695400000001</v>
      </c>
    </row>
    <row r="45" spans="1:15" x14ac:dyDescent="0.2">
      <c r="A45" s="212">
        <v>4</v>
      </c>
      <c r="B45" s="211" t="s">
        <v>472</v>
      </c>
      <c r="C45" s="348">
        <v>11.06816942</v>
      </c>
      <c r="D45" s="348">
        <v>14.895091359999999</v>
      </c>
      <c r="E45" s="348">
        <v>12.968601550000001</v>
      </c>
      <c r="F45" s="348">
        <v>12.861420449999999</v>
      </c>
      <c r="G45" s="348">
        <v>16.267035010000001</v>
      </c>
      <c r="H45" s="348">
        <v>15.260038339999999</v>
      </c>
      <c r="I45" s="348">
        <v>14.983805349999999</v>
      </c>
      <c r="J45" s="348">
        <v>27.61977005</v>
      </c>
      <c r="K45" s="348">
        <v>20.706251200000001</v>
      </c>
      <c r="L45" s="348">
        <v>19.930786910000002</v>
      </c>
      <c r="M45" s="348">
        <v>26.68932453</v>
      </c>
      <c r="N45" s="348">
        <v>20.395537949999998</v>
      </c>
      <c r="O45" s="348">
        <v>26.3525852</v>
      </c>
    </row>
    <row r="46" spans="1:15" x14ac:dyDescent="0.2">
      <c r="A46" s="212">
        <v>41</v>
      </c>
      <c r="B46" s="215" t="s">
        <v>472</v>
      </c>
      <c r="C46" s="348">
        <v>8.3146805300000004</v>
      </c>
      <c r="D46" s="348">
        <v>10.06726452</v>
      </c>
      <c r="E46" s="348">
        <v>6.7824931100000008</v>
      </c>
      <c r="F46" s="348">
        <v>6.6449760400000004</v>
      </c>
      <c r="G46" s="348">
        <v>9.0215597499999998</v>
      </c>
      <c r="H46" s="348">
        <v>10.136269260000001</v>
      </c>
      <c r="I46" s="348">
        <v>9.4337774499999991</v>
      </c>
      <c r="J46" s="348">
        <v>21.739041090000001</v>
      </c>
      <c r="K46" s="348">
        <v>15.59659149</v>
      </c>
      <c r="L46" s="348">
        <v>14.652153090000001</v>
      </c>
      <c r="M46" s="348">
        <v>19.47055014</v>
      </c>
      <c r="N46" s="348">
        <v>14.96572177</v>
      </c>
      <c r="O46" s="348">
        <v>16.55994969</v>
      </c>
    </row>
    <row r="47" spans="1:15" x14ac:dyDescent="0.2">
      <c r="A47" s="212">
        <v>42</v>
      </c>
      <c r="B47" s="215" t="s">
        <v>473</v>
      </c>
      <c r="C47" s="348">
        <v>2.7534888900000003</v>
      </c>
      <c r="D47" s="348">
        <v>4.8278268400000002</v>
      </c>
      <c r="E47" s="348">
        <v>6.1861084400000008</v>
      </c>
      <c r="F47" s="348">
        <v>6.2164444100000003</v>
      </c>
      <c r="G47" s="348">
        <v>7.2454752600000001</v>
      </c>
      <c r="H47" s="348">
        <v>5.1237690799999998</v>
      </c>
      <c r="I47" s="348">
        <v>5.5500279000000008</v>
      </c>
      <c r="J47" s="348">
        <v>5.8807289599999999</v>
      </c>
      <c r="K47" s="348">
        <v>5.1096597099999999</v>
      </c>
      <c r="L47" s="348">
        <v>5.2786338200000005</v>
      </c>
      <c r="M47" s="348">
        <v>7.2187743900000001</v>
      </c>
      <c r="N47" s="348">
        <v>5.4298161799999995</v>
      </c>
      <c r="O47" s="348">
        <v>9.7926355100000002</v>
      </c>
    </row>
    <row r="48" spans="1:15" x14ac:dyDescent="0.2">
      <c r="A48" s="212">
        <v>5</v>
      </c>
      <c r="B48" s="211" t="s">
        <v>474</v>
      </c>
      <c r="C48" s="348">
        <v>9.3957745900000003</v>
      </c>
      <c r="D48" s="348">
        <v>9.1210437300000002</v>
      </c>
      <c r="E48" s="348">
        <v>6.83654983</v>
      </c>
      <c r="F48" s="348">
        <v>7.2680925099999998</v>
      </c>
      <c r="G48" s="348">
        <v>8.9512489500000001</v>
      </c>
      <c r="H48" s="348">
        <v>14.02128465</v>
      </c>
      <c r="I48" s="348">
        <v>14.427800370000002</v>
      </c>
      <c r="J48" s="348">
        <v>14.116280079999999</v>
      </c>
      <c r="K48" s="348">
        <v>22.014094990000004</v>
      </c>
      <c r="L48" s="348">
        <v>23.355173869999998</v>
      </c>
      <c r="M48" s="348">
        <v>16.125690149999997</v>
      </c>
      <c r="N48" s="348">
        <v>14.601282809999999</v>
      </c>
      <c r="O48" s="348">
        <v>15.22108721</v>
      </c>
    </row>
    <row r="49" spans="1:15" x14ac:dyDescent="0.2">
      <c r="A49" s="212">
        <v>51</v>
      </c>
      <c r="B49" s="215" t="s">
        <v>475</v>
      </c>
      <c r="C49" s="348">
        <v>2.84568273</v>
      </c>
      <c r="D49" s="348">
        <v>2.6944586699999999</v>
      </c>
      <c r="E49" s="348">
        <v>2.8269554500000003</v>
      </c>
      <c r="F49" s="348">
        <v>2.9700168199999997</v>
      </c>
      <c r="G49" s="348">
        <v>2.7085282400000001</v>
      </c>
      <c r="H49" s="348">
        <v>5.0688788000000002</v>
      </c>
      <c r="I49" s="348">
        <v>4.8374041999999999</v>
      </c>
      <c r="J49" s="348">
        <v>5.8120950599999999</v>
      </c>
      <c r="K49" s="348">
        <v>7.0612339200000003</v>
      </c>
      <c r="L49" s="348">
        <v>7.7454136399999998</v>
      </c>
      <c r="M49" s="348">
        <v>7.1477682099999997</v>
      </c>
      <c r="N49" s="348">
        <v>6.8511410700000006</v>
      </c>
      <c r="O49" s="348">
        <v>6.6942021399999998</v>
      </c>
    </row>
    <row r="50" spans="1:15" x14ac:dyDescent="0.2">
      <c r="A50" s="212">
        <v>52</v>
      </c>
      <c r="B50" s="215" t="s">
        <v>2</v>
      </c>
      <c r="C50" s="348">
        <v>3.88887961</v>
      </c>
      <c r="D50" s="348">
        <v>3.66706055</v>
      </c>
      <c r="E50" s="348">
        <v>1.3220154100000001</v>
      </c>
      <c r="F50" s="348">
        <v>1.7133208799999999</v>
      </c>
      <c r="G50" s="348">
        <v>2.94734454</v>
      </c>
      <c r="H50" s="348">
        <v>3.9819618700000001</v>
      </c>
      <c r="I50" s="348">
        <v>6.1306138000000008</v>
      </c>
      <c r="J50" s="348">
        <v>5.2726587900000004</v>
      </c>
      <c r="K50" s="348">
        <v>9.6821212400000007</v>
      </c>
      <c r="L50" s="348">
        <v>10.648931379999999</v>
      </c>
      <c r="M50" s="348">
        <v>4.5229612599999998</v>
      </c>
      <c r="N50" s="348">
        <v>3.8892269399999999</v>
      </c>
      <c r="O50" s="348">
        <v>4.4927359100000004</v>
      </c>
    </row>
    <row r="51" spans="1:15" x14ac:dyDescent="0.2">
      <c r="A51" s="213">
        <v>521</v>
      </c>
      <c r="B51" s="218" t="s">
        <v>476</v>
      </c>
      <c r="C51" s="348">
        <v>3.19991446</v>
      </c>
      <c r="D51" s="348">
        <v>2.6703739399999997</v>
      </c>
      <c r="E51" s="348">
        <v>0.83939891</v>
      </c>
      <c r="F51" s="348">
        <v>0.76857098999999995</v>
      </c>
      <c r="G51" s="348">
        <v>2.3418864700000004</v>
      </c>
      <c r="H51" s="348">
        <v>1.85766184</v>
      </c>
      <c r="I51" s="348">
        <v>3.2898027400000003</v>
      </c>
      <c r="J51" s="348">
        <v>4.0700501999999998</v>
      </c>
      <c r="K51" s="348">
        <v>5.5551128600000004</v>
      </c>
      <c r="L51" s="348">
        <v>5.2633287599999994</v>
      </c>
      <c r="M51" s="348">
        <v>3.2520082000000001</v>
      </c>
      <c r="N51" s="348">
        <v>2.2861980000000002</v>
      </c>
      <c r="O51" s="348">
        <v>3.6670851</v>
      </c>
    </row>
    <row r="52" spans="1:15" x14ac:dyDescent="0.2">
      <c r="A52" s="212">
        <v>522</v>
      </c>
      <c r="B52" s="217" t="s">
        <v>477</v>
      </c>
      <c r="C52" s="348">
        <v>0.68896515000000003</v>
      </c>
      <c r="D52" s="348">
        <v>0.99668661000000003</v>
      </c>
      <c r="E52" s="348">
        <v>0.4826165</v>
      </c>
      <c r="F52" s="348">
        <v>0.94474988999999998</v>
      </c>
      <c r="G52" s="348">
        <v>0.60545806999999996</v>
      </c>
      <c r="H52" s="348">
        <v>2.1243000299999997</v>
      </c>
      <c r="I52" s="348">
        <v>2.8408110600000001</v>
      </c>
      <c r="J52" s="348">
        <v>1.2026085900000001</v>
      </c>
      <c r="K52" s="348">
        <v>4.1270083799999995</v>
      </c>
      <c r="L52" s="348">
        <v>5.3856026200000002</v>
      </c>
      <c r="M52" s="348">
        <v>1.2709530600000001</v>
      </c>
      <c r="N52" s="348">
        <v>1.60302894</v>
      </c>
      <c r="O52" s="348">
        <v>0.82565081000000007</v>
      </c>
    </row>
    <row r="53" spans="1:15" x14ac:dyDescent="0.2">
      <c r="A53" s="212">
        <v>53</v>
      </c>
      <c r="B53" s="215" t="s">
        <v>473</v>
      </c>
      <c r="C53" s="348">
        <v>2.6612122500000002</v>
      </c>
      <c r="D53" s="348">
        <v>2.7595245099999999</v>
      </c>
      <c r="E53" s="348">
        <v>2.6875789700000001</v>
      </c>
      <c r="F53" s="348">
        <v>2.5847548100000002</v>
      </c>
      <c r="G53" s="348">
        <v>3.2953761699999999</v>
      </c>
      <c r="H53" s="348">
        <v>4.9704439800000006</v>
      </c>
      <c r="I53" s="348">
        <v>3.4597823700000001</v>
      </c>
      <c r="J53" s="348">
        <v>3.0315262299999999</v>
      </c>
      <c r="K53" s="348">
        <v>5.2707398300000001</v>
      </c>
      <c r="L53" s="348">
        <v>4.9608288499999995</v>
      </c>
      <c r="M53" s="348">
        <v>4.4549606800000001</v>
      </c>
      <c r="N53" s="348">
        <v>3.8609147999999998</v>
      </c>
      <c r="O53" s="348">
        <v>4.0341491600000001</v>
      </c>
    </row>
    <row r="54" spans="1:15" x14ac:dyDescent="0.2">
      <c r="A54" s="212">
        <v>6</v>
      </c>
      <c r="B54" s="211" t="s">
        <v>478</v>
      </c>
      <c r="C54" s="348">
        <v>12.573596160000001</v>
      </c>
      <c r="D54" s="348">
        <v>14.029579140000001</v>
      </c>
      <c r="E54" s="348">
        <v>12.862361999999999</v>
      </c>
      <c r="F54" s="348">
        <v>13.833641760000001</v>
      </c>
      <c r="G54" s="348">
        <v>14.096162940000001</v>
      </c>
      <c r="H54" s="348">
        <v>17.296816829999997</v>
      </c>
      <c r="I54" s="348">
        <v>18.017645609999999</v>
      </c>
      <c r="J54" s="348">
        <v>21.374151560000001</v>
      </c>
      <c r="K54" s="348">
        <v>24.259545109999998</v>
      </c>
      <c r="L54" s="348">
        <v>24.825260420000003</v>
      </c>
      <c r="M54" s="348">
        <v>23.403761509999999</v>
      </c>
      <c r="N54" s="348">
        <v>22.604745990000001</v>
      </c>
      <c r="O54" s="348">
        <v>23.113291240000002</v>
      </c>
    </row>
    <row r="55" spans="1:15" x14ac:dyDescent="0.2">
      <c r="A55" s="212">
        <v>61</v>
      </c>
      <c r="B55" s="215" t="s">
        <v>479</v>
      </c>
      <c r="C55" s="348">
        <v>2.1150600099999997</v>
      </c>
      <c r="D55" s="348">
        <v>2.6888747200000003</v>
      </c>
      <c r="E55" s="348">
        <v>1.91583203</v>
      </c>
      <c r="F55" s="348">
        <v>2.4054281800000004</v>
      </c>
      <c r="G55" s="348">
        <v>1.8446452799999999</v>
      </c>
      <c r="H55" s="348">
        <v>2.62322122</v>
      </c>
      <c r="I55" s="348">
        <v>3.4599184900000002</v>
      </c>
      <c r="J55" s="348">
        <v>4.4796416199999998</v>
      </c>
      <c r="K55" s="348">
        <v>4.9807273299999997</v>
      </c>
      <c r="L55" s="348">
        <v>4.4328878600000001</v>
      </c>
      <c r="M55" s="348">
        <v>4.7439650199999992</v>
      </c>
      <c r="N55" s="348">
        <v>4.32201184</v>
      </c>
      <c r="O55" s="348">
        <v>5.5509767999999999</v>
      </c>
    </row>
    <row r="56" spans="1:15" x14ac:dyDescent="0.2">
      <c r="A56" s="212">
        <v>62</v>
      </c>
      <c r="B56" s="215" t="s">
        <v>480</v>
      </c>
      <c r="C56" s="348">
        <v>4.5032669400000005</v>
      </c>
      <c r="D56" s="348">
        <v>4.7245519400000004</v>
      </c>
      <c r="E56" s="348">
        <v>4.12403355</v>
      </c>
      <c r="F56" s="348">
        <v>4.1946918000000002</v>
      </c>
      <c r="G56" s="348">
        <v>4.9591384100000004</v>
      </c>
      <c r="H56" s="348">
        <v>5.7146334300000001</v>
      </c>
      <c r="I56" s="348">
        <v>5.9200710899999995</v>
      </c>
      <c r="J56" s="348">
        <v>7.4359676200000004</v>
      </c>
      <c r="K56" s="348">
        <v>9.7011698499999994</v>
      </c>
      <c r="L56" s="348">
        <v>10.3430129</v>
      </c>
      <c r="M56" s="348">
        <v>9.2056635</v>
      </c>
      <c r="N56" s="348">
        <v>8.9179534100000009</v>
      </c>
      <c r="O56" s="348">
        <v>7.6691414599999996</v>
      </c>
    </row>
    <row r="57" spans="1:15" x14ac:dyDescent="0.2">
      <c r="A57" s="212">
        <v>63</v>
      </c>
      <c r="B57" s="215" t="s">
        <v>481</v>
      </c>
      <c r="C57" s="348">
        <v>5.95526921</v>
      </c>
      <c r="D57" s="348">
        <v>6.6161524800000002</v>
      </c>
      <c r="E57" s="348">
        <v>6.8224964200000002</v>
      </c>
      <c r="F57" s="348">
        <v>7.2335217800000002</v>
      </c>
      <c r="G57" s="348">
        <v>7.2923792499999998</v>
      </c>
      <c r="H57" s="348">
        <v>8.9589621800000003</v>
      </c>
      <c r="I57" s="348">
        <v>8.6376560299999987</v>
      </c>
      <c r="J57" s="348">
        <v>9.4585423200000012</v>
      </c>
      <c r="K57" s="348">
        <v>9.5776479299999995</v>
      </c>
      <c r="L57" s="348">
        <v>10.04935966</v>
      </c>
      <c r="M57" s="348">
        <v>9.4541329899999997</v>
      </c>
      <c r="N57" s="348">
        <v>9.3647807400000005</v>
      </c>
      <c r="O57" s="348">
        <v>9.893172980000001</v>
      </c>
    </row>
    <row r="58" spans="1:15" x14ac:dyDescent="0.2">
      <c r="A58" s="212">
        <v>7</v>
      </c>
      <c r="B58" s="211" t="s">
        <v>482</v>
      </c>
      <c r="C58" s="348">
        <v>2.1281849999991657E-2</v>
      </c>
      <c r="D58" s="348">
        <v>2.2707660000029804E-2</v>
      </c>
      <c r="E58" s="348">
        <v>0.23991474000000954</v>
      </c>
      <c r="F58" s="348">
        <v>8.2255899999964244E-3</v>
      </c>
      <c r="G58" s="348">
        <v>5.5012880000005961E-2</v>
      </c>
      <c r="H58" s="348">
        <v>1.5745799999917747E-2</v>
      </c>
      <c r="I58" s="348">
        <v>4.7069900000000005E-2</v>
      </c>
      <c r="J58" s="348">
        <v>0.1365052100000155</v>
      </c>
      <c r="K58" s="348">
        <v>8.7135539999994044E-2</v>
      </c>
      <c r="L58" s="348">
        <v>5.7291419999994042E-2</v>
      </c>
      <c r="M58" s="348">
        <v>0.76834423999992374</v>
      </c>
      <c r="N58" s="348">
        <v>5.8465530000010722E-2</v>
      </c>
      <c r="O58" s="348">
        <v>-3.9689142100000252</v>
      </c>
    </row>
    <row r="59" spans="1:15" s="346" customFormat="1" ht="20.100000000000001" customHeight="1" x14ac:dyDescent="0.2">
      <c r="A59" s="344"/>
      <c r="B59" s="345" t="s">
        <v>688</v>
      </c>
      <c r="C59" s="349">
        <v>116.34974172432392</v>
      </c>
      <c r="D59" s="349">
        <v>127.87082674857898</v>
      </c>
      <c r="E59" s="349">
        <v>101.78495922</v>
      </c>
      <c r="F59" s="349">
        <v>112.51101366000002</v>
      </c>
      <c r="G59" s="349">
        <v>134.25210848000003</v>
      </c>
      <c r="H59" s="349">
        <v>151.23577222999992</v>
      </c>
      <c r="I59" s="349">
        <v>157.08312940000002</v>
      </c>
      <c r="J59" s="349">
        <v>184.33299709000002</v>
      </c>
      <c r="K59" s="349">
        <v>169.8312626</v>
      </c>
      <c r="L59" s="349">
        <v>169.49286595999996</v>
      </c>
      <c r="M59" s="349">
        <v>174.01546859999991</v>
      </c>
      <c r="N59" s="349">
        <v>170.63823518999999</v>
      </c>
      <c r="O59" s="349">
        <v>171.20346798999998</v>
      </c>
    </row>
    <row r="60" spans="1:15" s="354" customFormat="1" x14ac:dyDescent="0.2">
      <c r="A60" s="98" t="s">
        <v>691</v>
      </c>
      <c r="B60" s="352"/>
      <c r="C60" s="348"/>
      <c r="D60" s="348"/>
      <c r="E60" s="348"/>
      <c r="F60" s="348"/>
      <c r="G60" s="348"/>
      <c r="H60" s="348"/>
      <c r="I60" s="348"/>
      <c r="J60" s="348"/>
      <c r="K60" s="348"/>
      <c r="L60" s="348"/>
      <c r="M60" s="348"/>
      <c r="N60" s="348"/>
      <c r="O60" s="348"/>
    </row>
    <row r="61" spans="1:15" s="346" customFormat="1" ht="20.100000000000001" customHeight="1" x14ac:dyDescent="0.2">
      <c r="A61" s="98" t="s">
        <v>685</v>
      </c>
      <c r="B61" s="350"/>
      <c r="C61" s="351"/>
      <c r="D61" s="351"/>
      <c r="E61" s="351"/>
      <c r="F61" s="351"/>
      <c r="G61" s="351"/>
      <c r="H61" s="351"/>
      <c r="I61" s="351"/>
      <c r="J61" s="351"/>
      <c r="K61" s="351"/>
      <c r="L61" s="351"/>
      <c r="M61" s="351"/>
      <c r="N61" s="351"/>
      <c r="O61" s="351"/>
    </row>
    <row r="62" spans="1:15" s="183" customFormat="1" ht="22.5" customHeight="1" x14ac:dyDescent="0.25">
      <c r="A62" s="677" t="str">
        <f>Index!A97</f>
        <v>Table 8c    Palau imports by Region and Main Countries of Origin, FY2007-FY2019</v>
      </c>
    </row>
    <row r="63" spans="1:15" s="185" customFormat="1" x14ac:dyDescent="0.2">
      <c r="A63" s="290"/>
      <c r="B63" s="347" t="s">
        <v>689</v>
      </c>
      <c r="C63" s="184"/>
      <c r="D63" s="184"/>
      <c r="E63" s="184"/>
      <c r="F63" s="184"/>
      <c r="G63" s="184"/>
      <c r="H63" s="184"/>
      <c r="I63" s="184"/>
      <c r="J63" s="184"/>
      <c r="K63" s="184"/>
      <c r="L63" s="184"/>
      <c r="M63" s="184"/>
      <c r="N63" s="184"/>
      <c r="O63" s="184"/>
    </row>
    <row r="64" spans="1:15" s="189" customFormat="1" ht="19.5" customHeight="1" x14ac:dyDescent="0.25">
      <c r="A64" s="355"/>
      <c r="B64" s="356"/>
      <c r="C64" s="188" t="str">
        <f t="shared" ref="C64:J64" si="4">C3</f>
        <v>FY07</v>
      </c>
      <c r="D64" s="188" t="str">
        <f t="shared" si="4"/>
        <v>FY08</v>
      </c>
      <c r="E64" s="188" t="str">
        <f t="shared" si="4"/>
        <v>FY09</v>
      </c>
      <c r="F64" s="188" t="str">
        <f t="shared" si="4"/>
        <v>FY10</v>
      </c>
      <c r="G64" s="188" t="str">
        <f t="shared" si="4"/>
        <v>FY11</v>
      </c>
      <c r="H64" s="188" t="str">
        <f t="shared" si="4"/>
        <v>FY12</v>
      </c>
      <c r="I64" s="188" t="str">
        <f t="shared" si="4"/>
        <v>FY13</v>
      </c>
      <c r="J64" s="188" t="str">
        <f t="shared" si="4"/>
        <v>FY14</v>
      </c>
      <c r="K64" s="188" t="str">
        <f t="shared" ref="K64:M64" si="5">K3</f>
        <v>FY15</v>
      </c>
      <c r="L64" s="188" t="str">
        <f t="shared" si="5"/>
        <v>FY16</v>
      </c>
      <c r="M64" s="188" t="str">
        <f t="shared" si="5"/>
        <v>FY17</v>
      </c>
      <c r="N64" s="188" t="str">
        <f t="shared" ref="N64:O64" si="6">N3</f>
        <v>FY18</v>
      </c>
      <c r="O64" s="188" t="str">
        <f t="shared" si="6"/>
        <v>FY19</v>
      </c>
    </row>
    <row r="65" spans="1:15" s="185" customFormat="1" ht="20.100000000000001" customHeight="1" x14ac:dyDescent="0.2">
      <c r="A65" s="336"/>
      <c r="B65" s="783" t="s">
        <v>714</v>
      </c>
      <c r="C65" s="348">
        <v>36.084975369999995</v>
      </c>
      <c r="D65" s="348">
        <v>39.842982249999999</v>
      </c>
      <c r="E65" s="348">
        <v>39.460273539999996</v>
      </c>
      <c r="F65" s="348">
        <v>40.227114920000005</v>
      </c>
      <c r="G65" s="348">
        <v>40.061536159999996</v>
      </c>
      <c r="H65" s="348">
        <v>56.467623439999997</v>
      </c>
      <c r="I65" s="348">
        <v>49.396653030000003</v>
      </c>
      <c r="J65" s="348">
        <v>54.304973170000004</v>
      </c>
      <c r="K65" s="348">
        <v>59.814967029999998</v>
      </c>
      <c r="L65" s="348">
        <v>64.409421719999997</v>
      </c>
      <c r="M65" s="348">
        <v>62.258150499999999</v>
      </c>
      <c r="N65" s="348">
        <v>63.260597679999997</v>
      </c>
      <c r="O65" s="348">
        <v>59.766649639999997</v>
      </c>
    </row>
    <row r="66" spans="1:15" x14ac:dyDescent="0.2">
      <c r="A66" s="336"/>
      <c r="B66" s="784" t="s">
        <v>1382</v>
      </c>
      <c r="C66" s="348">
        <v>14.88848795</v>
      </c>
      <c r="D66" s="348">
        <v>28.696837940000002</v>
      </c>
      <c r="E66" s="348">
        <v>17.339243149999998</v>
      </c>
      <c r="F66" s="348">
        <v>23.708760899999998</v>
      </c>
      <c r="G66" s="348">
        <v>29.480656829999997</v>
      </c>
      <c r="H66" s="348">
        <v>48.128469939999995</v>
      </c>
      <c r="I66" s="348">
        <v>31.12289672</v>
      </c>
      <c r="J66" s="348">
        <v>8.57285553</v>
      </c>
      <c r="K66" s="348">
        <v>8.2740036100000012</v>
      </c>
      <c r="L66" s="348">
        <v>8.2513790199999999</v>
      </c>
      <c r="M66" s="348">
        <v>6.9994435800000003</v>
      </c>
      <c r="N66" s="348">
        <v>7.4328409400000002</v>
      </c>
      <c r="O66" s="348">
        <v>8.0648103799999991</v>
      </c>
    </row>
    <row r="67" spans="1:15" x14ac:dyDescent="0.2">
      <c r="A67" s="336"/>
      <c r="B67" s="783" t="s">
        <v>715</v>
      </c>
      <c r="C67" s="348">
        <v>9.2448872799999986</v>
      </c>
      <c r="D67" s="348">
        <v>13.48210516</v>
      </c>
      <c r="E67" s="348">
        <v>9.2517140799999993</v>
      </c>
      <c r="F67" s="348">
        <v>10.161725259999999</v>
      </c>
      <c r="G67" s="348">
        <v>20.448235839999999</v>
      </c>
      <c r="H67" s="348">
        <v>16.863175859999998</v>
      </c>
      <c r="I67" s="348">
        <v>19.045195890000002</v>
      </c>
      <c r="J67" s="348">
        <v>38.769049719999998</v>
      </c>
      <c r="K67" s="348">
        <v>18.677923579999998</v>
      </c>
      <c r="L67" s="348">
        <v>22.046549500000001</v>
      </c>
      <c r="M67" s="348">
        <v>25.026539539999998</v>
      </c>
      <c r="N67" s="348">
        <v>15.704050369999999</v>
      </c>
      <c r="O67" s="348">
        <v>17.712906780000001</v>
      </c>
    </row>
    <row r="68" spans="1:15" x14ac:dyDescent="0.2">
      <c r="A68" s="336"/>
      <c r="B68" s="784" t="s">
        <v>724</v>
      </c>
      <c r="C68" s="348">
        <v>29.811534824323921</v>
      </c>
      <c r="D68" s="348">
        <v>19.774600268578951</v>
      </c>
      <c r="E68" s="348">
        <v>13.665510830000001</v>
      </c>
      <c r="F68" s="348">
        <v>19.937101590000001</v>
      </c>
      <c r="G68" s="348">
        <v>24.096513089999998</v>
      </c>
      <c r="H68" s="348">
        <v>4.8758937099999997</v>
      </c>
      <c r="I68" s="348">
        <v>30.818961559999998</v>
      </c>
      <c r="J68" s="348">
        <v>38.070701710000002</v>
      </c>
      <c r="K68" s="348">
        <v>24.649522659999999</v>
      </c>
      <c r="L68" s="348">
        <v>24.795169100000003</v>
      </c>
      <c r="M68" s="348">
        <v>23.079469059999997</v>
      </c>
      <c r="N68" s="348">
        <v>27.15019345</v>
      </c>
      <c r="O68" s="348">
        <v>27.539388519999999</v>
      </c>
    </row>
    <row r="69" spans="1:15" x14ac:dyDescent="0.2">
      <c r="A69" s="336"/>
      <c r="B69" s="783" t="s">
        <v>716</v>
      </c>
      <c r="C69" s="348">
        <v>9.2920194899999995</v>
      </c>
      <c r="D69" s="348">
        <v>7.1238345299999999</v>
      </c>
      <c r="E69" s="348">
        <v>6.0887451100000005</v>
      </c>
      <c r="F69" s="348">
        <v>5.6507981100000002</v>
      </c>
      <c r="G69" s="348">
        <v>5.2424016600000005</v>
      </c>
      <c r="H69" s="348">
        <v>6.7293743499999996</v>
      </c>
      <c r="I69" s="348">
        <v>7.0711902699999998</v>
      </c>
      <c r="J69" s="348">
        <v>8.3816454599999997</v>
      </c>
      <c r="K69" s="348">
        <v>9.2649954900000004</v>
      </c>
      <c r="L69" s="348">
        <v>8.7018533399999995</v>
      </c>
      <c r="M69" s="348">
        <v>8.1971024099999994</v>
      </c>
      <c r="N69" s="348">
        <v>6.9098759000000003</v>
      </c>
      <c r="O69" s="348">
        <v>9.7908631400000008</v>
      </c>
    </row>
    <row r="70" spans="1:15" x14ac:dyDescent="0.2">
      <c r="A70" s="336"/>
      <c r="B70" s="783" t="s">
        <v>717</v>
      </c>
      <c r="C70" s="348">
        <v>6.41989755</v>
      </c>
      <c r="D70" s="348">
        <v>5.4134972699999997</v>
      </c>
      <c r="E70" s="348">
        <v>5.8146522800000007</v>
      </c>
      <c r="F70" s="348">
        <v>4.2587813899999993</v>
      </c>
      <c r="G70" s="348">
        <v>7.1869115999999993</v>
      </c>
      <c r="H70" s="348">
        <v>7.4683179699999993</v>
      </c>
      <c r="I70" s="348">
        <v>7.5745941700000001</v>
      </c>
      <c r="J70" s="348">
        <v>8.5365372200000014</v>
      </c>
      <c r="K70" s="348">
        <v>9.3537020000000002</v>
      </c>
      <c r="L70" s="348">
        <v>8.8766388900000006</v>
      </c>
      <c r="M70" s="348">
        <v>10.75030031</v>
      </c>
      <c r="N70" s="348">
        <v>9.5397070600000013</v>
      </c>
      <c r="O70" s="348">
        <v>8.6018063100000006</v>
      </c>
    </row>
    <row r="71" spans="1:15" x14ac:dyDescent="0.2">
      <c r="A71" s="336"/>
      <c r="B71" s="783" t="s">
        <v>718</v>
      </c>
      <c r="C71" s="348">
        <v>1.8665652699999999</v>
      </c>
      <c r="D71" s="348">
        <v>3.5945041500000001</v>
      </c>
      <c r="E71" s="348">
        <v>2.7618595400000001</v>
      </c>
      <c r="F71" s="348">
        <v>1.7588100099999999</v>
      </c>
      <c r="G71" s="348">
        <v>1.29565328</v>
      </c>
      <c r="H71" s="348">
        <v>2.0235527800000002</v>
      </c>
      <c r="I71" s="348">
        <v>2.71716362</v>
      </c>
      <c r="J71" s="348">
        <v>9.8005915100000003</v>
      </c>
      <c r="K71" s="348">
        <v>8.7396682400000003</v>
      </c>
      <c r="L71" s="348">
        <v>8.8818626900000002</v>
      </c>
      <c r="M71" s="348">
        <v>12.92133673</v>
      </c>
      <c r="N71" s="348">
        <v>10.786977210000002</v>
      </c>
      <c r="O71" s="348">
        <v>10.308272880000001</v>
      </c>
    </row>
    <row r="72" spans="1:15" x14ac:dyDescent="0.2">
      <c r="A72" s="336"/>
      <c r="B72" s="783" t="s">
        <v>719</v>
      </c>
      <c r="C72" s="348">
        <v>1.8745261100000001</v>
      </c>
      <c r="D72" s="348">
        <v>2.59755402</v>
      </c>
      <c r="E72" s="348">
        <v>2.2643942699999999</v>
      </c>
      <c r="F72" s="348">
        <v>1.70323768</v>
      </c>
      <c r="G72" s="348">
        <v>2.1949535899999999</v>
      </c>
      <c r="H72" s="348">
        <v>2.67487254</v>
      </c>
      <c r="I72" s="348">
        <v>2.6210443300000001</v>
      </c>
      <c r="J72" s="348">
        <v>4.1439764600000002</v>
      </c>
      <c r="K72" s="348">
        <v>15.040619320000001</v>
      </c>
      <c r="L72" s="348">
        <v>9.1318995699999999</v>
      </c>
      <c r="M72" s="348">
        <v>13.090606920000001</v>
      </c>
      <c r="N72" s="348">
        <v>16.34698242</v>
      </c>
      <c r="O72" s="348">
        <v>21.913806879999999</v>
      </c>
    </row>
    <row r="73" spans="1:15" x14ac:dyDescent="0.2">
      <c r="A73" s="336"/>
      <c r="B73" s="783" t="s">
        <v>720</v>
      </c>
      <c r="C73" s="348">
        <v>4.0366852599999996</v>
      </c>
      <c r="D73" s="348">
        <v>3.5556211699999998</v>
      </c>
      <c r="E73" s="348">
        <v>2.8397302799999999</v>
      </c>
      <c r="F73" s="348">
        <v>2.3265254199999998</v>
      </c>
      <c r="G73" s="348">
        <v>1.73870752</v>
      </c>
      <c r="H73" s="348">
        <v>2.01265457</v>
      </c>
      <c r="I73" s="348">
        <v>2.9778949300000002</v>
      </c>
      <c r="J73" s="348">
        <v>3.5961540099999998</v>
      </c>
      <c r="K73" s="348">
        <v>7.959835</v>
      </c>
      <c r="L73" s="348">
        <v>5.9599404199999997</v>
      </c>
      <c r="M73" s="348">
        <v>5.1514451299999999</v>
      </c>
      <c r="N73" s="348">
        <v>4.7807523300000003</v>
      </c>
      <c r="O73" s="348">
        <v>5.5837212100000002</v>
      </c>
    </row>
    <row r="74" spans="1:15" x14ac:dyDescent="0.2">
      <c r="A74" s="336"/>
      <c r="B74" s="783" t="s">
        <v>721</v>
      </c>
      <c r="C74" s="348">
        <v>0.63710807999999997</v>
      </c>
      <c r="D74" s="348">
        <v>1.0267259200000001</v>
      </c>
      <c r="E74" s="348">
        <v>0.64145633999999996</v>
      </c>
      <c r="F74" s="348">
        <v>0.74889492000000002</v>
      </c>
      <c r="G74" s="348">
        <v>0.55861994999999998</v>
      </c>
      <c r="H74" s="348">
        <v>1.6248305600000001</v>
      </c>
      <c r="I74" s="348">
        <v>1.5458129199999999</v>
      </c>
      <c r="J74" s="348">
        <v>7.76541996</v>
      </c>
      <c r="K74" s="348">
        <v>2.3598379</v>
      </c>
      <c r="L74" s="348">
        <v>2.6246328299999999</v>
      </c>
      <c r="M74" s="348">
        <v>2.7759470899999998</v>
      </c>
      <c r="N74" s="348">
        <v>2.8726521600000003</v>
      </c>
      <c r="O74" s="348">
        <v>1.84458554</v>
      </c>
    </row>
    <row r="75" spans="1:15" x14ac:dyDescent="0.2">
      <c r="A75" s="336"/>
      <c r="B75" s="783" t="s">
        <v>722</v>
      </c>
      <c r="C75" s="348">
        <v>1.03988608</v>
      </c>
      <c r="D75" s="348">
        <v>1.5722118999999999</v>
      </c>
      <c r="E75" s="348">
        <v>0.65841714000000007</v>
      </c>
      <c r="F75" s="348">
        <v>1.16075423</v>
      </c>
      <c r="G75" s="348">
        <v>1.24776563</v>
      </c>
      <c r="H75" s="348">
        <v>1.82985764</v>
      </c>
      <c r="I75" s="348">
        <v>1.1587608700000001</v>
      </c>
      <c r="J75" s="348">
        <v>1.4151462399999999</v>
      </c>
      <c r="K75" s="348">
        <v>2.0670226999999999</v>
      </c>
      <c r="L75" s="348">
        <v>3.63165951</v>
      </c>
      <c r="M75" s="348">
        <v>1.48867953</v>
      </c>
      <c r="N75" s="348">
        <v>2.1185299500000001</v>
      </c>
      <c r="O75" s="348">
        <v>1.3402843899999999</v>
      </c>
    </row>
    <row r="76" spans="1:15" x14ac:dyDescent="0.2">
      <c r="A76" s="336"/>
      <c r="B76" s="783" t="s">
        <v>723</v>
      </c>
      <c r="C76" s="348">
        <v>0.58970831000000001</v>
      </c>
      <c r="D76" s="348">
        <v>0.67472393000000008</v>
      </c>
      <c r="E76" s="348">
        <v>0.73643267000000001</v>
      </c>
      <c r="F76" s="348">
        <v>0.60583717000000004</v>
      </c>
      <c r="G76" s="348">
        <v>0.47027404</v>
      </c>
      <c r="H76" s="348">
        <v>0.30973192999999999</v>
      </c>
      <c r="I76" s="348">
        <v>0.52189649000000005</v>
      </c>
      <c r="J76" s="348">
        <v>0.56251053000000006</v>
      </c>
      <c r="K76" s="348">
        <v>0.82032379</v>
      </c>
      <c r="L76" s="348">
        <v>1.25514762</v>
      </c>
      <c r="M76" s="348">
        <v>1.65339334</v>
      </c>
      <c r="N76" s="348">
        <v>2.9321570499999998</v>
      </c>
      <c r="O76" s="348">
        <v>2.1667745599999999</v>
      </c>
    </row>
    <row r="77" spans="1:15" x14ac:dyDescent="0.2">
      <c r="A77" s="336"/>
      <c r="B77" s="783" t="s">
        <v>2</v>
      </c>
      <c r="C77" s="348">
        <v>0.56346015000001159</v>
      </c>
      <c r="D77" s="348">
        <v>0.51562824000001228</v>
      </c>
      <c r="E77" s="348">
        <v>0.26252999000000443</v>
      </c>
      <c r="F77" s="348">
        <v>0.26267206000001408</v>
      </c>
      <c r="G77" s="348">
        <v>0.22987929000001373</v>
      </c>
      <c r="H77" s="348">
        <v>0.22741694000009716</v>
      </c>
      <c r="I77" s="348">
        <v>0.511064599999969</v>
      </c>
      <c r="J77" s="348">
        <v>0.41343556999999009</v>
      </c>
      <c r="K77" s="348">
        <v>2.8088412799999958</v>
      </c>
      <c r="L77" s="348">
        <v>0.92671175000000972</v>
      </c>
      <c r="M77" s="348">
        <v>0.62305445999993481</v>
      </c>
      <c r="N77" s="348">
        <v>0.80291866999999684</v>
      </c>
      <c r="O77" s="348">
        <v>-3.4304022400000065</v>
      </c>
    </row>
    <row r="78" spans="1:15" s="346" customFormat="1" ht="20.100000000000001" customHeight="1" x14ac:dyDescent="0.2">
      <c r="A78" s="344"/>
      <c r="B78" s="345" t="s">
        <v>688</v>
      </c>
      <c r="C78" s="349">
        <f t="shared" ref="C78:L78" si="7">SUM(C65:C77)</f>
        <v>116.34974172432393</v>
      </c>
      <c r="D78" s="349">
        <f t="shared" si="7"/>
        <v>127.87082674857896</v>
      </c>
      <c r="E78" s="349">
        <f t="shared" si="7"/>
        <v>101.78495922</v>
      </c>
      <c r="F78" s="349">
        <f t="shared" si="7"/>
        <v>112.51101366</v>
      </c>
      <c r="G78" s="349">
        <f t="shared" si="7"/>
        <v>134.25210848</v>
      </c>
      <c r="H78" s="349">
        <f t="shared" si="7"/>
        <v>151.23577223000004</v>
      </c>
      <c r="I78" s="349">
        <f t="shared" si="7"/>
        <v>157.08312939999996</v>
      </c>
      <c r="J78" s="349">
        <f t="shared" si="7"/>
        <v>184.33299709000002</v>
      </c>
      <c r="K78" s="349">
        <f t="shared" si="7"/>
        <v>169.83126259999997</v>
      </c>
      <c r="L78" s="349">
        <f t="shared" si="7"/>
        <v>169.49286596000002</v>
      </c>
      <c r="M78" s="349">
        <f>SUM(M65:M77)</f>
        <v>174.01546859999996</v>
      </c>
      <c r="N78" s="349">
        <f>SUM(N65:N77)</f>
        <v>170.63823519000002</v>
      </c>
      <c r="O78" s="349">
        <f>SUM(O65:O77)</f>
        <v>171.20346798999998</v>
      </c>
    </row>
    <row r="79" spans="1:15" s="354" customFormat="1" ht="12" x14ac:dyDescent="0.2">
      <c r="A79" s="98" t="s">
        <v>691</v>
      </c>
      <c r="B79" s="352"/>
      <c r="C79" s="353"/>
      <c r="D79" s="353"/>
      <c r="E79" s="353"/>
      <c r="F79" s="353"/>
      <c r="G79" s="353"/>
      <c r="H79" s="353"/>
      <c r="I79" s="353"/>
      <c r="J79" s="353"/>
      <c r="K79" s="353"/>
      <c r="L79" s="353"/>
      <c r="M79" s="353"/>
      <c r="N79" s="353"/>
      <c r="O79" s="353"/>
    </row>
    <row r="80" spans="1:15" s="354" customFormat="1" ht="12" x14ac:dyDescent="0.2">
      <c r="A80" s="98" t="s">
        <v>1383</v>
      </c>
      <c r="B80" s="352"/>
      <c r="C80" s="353"/>
      <c r="D80" s="353"/>
      <c r="E80" s="353"/>
      <c r="F80" s="353"/>
      <c r="G80" s="353"/>
      <c r="H80" s="353"/>
      <c r="I80" s="353"/>
      <c r="J80" s="353"/>
      <c r="K80" s="353"/>
      <c r="L80" s="353"/>
      <c r="M80" s="353"/>
      <c r="N80" s="353"/>
      <c r="O80" s="353"/>
    </row>
    <row r="81" spans="1:15" s="354" customFormat="1" ht="12" x14ac:dyDescent="0.2">
      <c r="A81" s="98"/>
      <c r="B81" s="352"/>
      <c r="C81" s="353"/>
      <c r="D81" s="353"/>
      <c r="E81" s="353"/>
      <c r="F81" s="353"/>
      <c r="G81" s="353"/>
      <c r="H81" s="353"/>
      <c r="I81" s="353"/>
      <c r="J81" s="353"/>
      <c r="K81" s="353"/>
      <c r="L81" s="353"/>
      <c r="M81" s="353"/>
      <c r="N81" s="353"/>
      <c r="O81" s="353"/>
    </row>
    <row r="82" spans="1:15" s="346" customFormat="1" ht="20.100000000000001" customHeight="1" x14ac:dyDescent="0.2">
      <c r="A82" s="98" t="s">
        <v>685</v>
      </c>
      <c r="B82" s="350"/>
      <c r="C82" s="351"/>
      <c r="D82" s="351"/>
      <c r="E82" s="351"/>
      <c r="F82" s="351"/>
      <c r="G82" s="351"/>
      <c r="H82" s="351"/>
      <c r="I82" s="351"/>
      <c r="J82" s="351"/>
      <c r="K82" s="351"/>
      <c r="L82" s="351"/>
      <c r="M82" s="351"/>
      <c r="N82" s="351"/>
      <c r="O82" s="351"/>
    </row>
  </sheetData>
  <pageMargins left="0.74803149606299202" right="0.74803149606299202" top="0.98425196850393704" bottom="0.98425196850393704" header="0.511811023622047" footer="0.511811023622047"/>
  <pageSetup scale="69" orientation="landscape" r:id="rId1"/>
  <headerFooter alignWithMargins="0">
    <oddFooter xml:space="preserve">&amp;R
</oddFooter>
  </headerFooter>
  <rowBreaks count="2" manualBreakCount="2">
    <brk id="27" max="16383" man="1"/>
    <brk id="61"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59999389629810485"/>
  </sheetPr>
  <dimension ref="A1:AJ81"/>
  <sheetViews>
    <sheetView view="pageBreakPreview" zoomScale="90" zoomScaleNormal="80" zoomScaleSheetLayoutView="90" workbookViewId="0">
      <pane xSplit="2" ySplit="2" topLeftCell="F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75" x14ac:dyDescent="0.2"/>
  <cols>
    <col min="1" max="1" width="38.7109375" style="192" customWidth="1"/>
    <col min="2" max="2" width="0.7109375" style="192" customWidth="1"/>
    <col min="3" max="4" width="7.28515625" style="192" customWidth="1"/>
    <col min="5" max="5" width="8.5703125" style="192" customWidth="1"/>
    <col min="6" max="13" width="7.28515625" style="192" customWidth="1"/>
    <col min="14" max="16384" width="8" style="192"/>
  </cols>
  <sheetData>
    <row r="1" spans="1:36" ht="24.95" customHeight="1" x14ac:dyDescent="0.2">
      <c r="A1" s="191" t="str">
        <f>Index!A98</f>
        <v>Table 8d    Palau Balance of Payments (summary), FY2000-FY2019</v>
      </c>
    </row>
    <row r="2" spans="1:36" ht="24.95" customHeight="1" x14ac:dyDescent="0.2">
      <c r="A2" s="103" t="s">
        <v>115</v>
      </c>
      <c r="B2" s="193"/>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34" t="str">
        <f>NAgni!T2</f>
        <v>FY17</v>
      </c>
      <c r="U2" s="34" t="str">
        <f>NAgni!U2</f>
        <v>FY18</v>
      </c>
      <c r="V2" s="34" t="str">
        <f>NAgni!V2</f>
        <v>FY19</v>
      </c>
      <c r="W2" s="34" t="str">
        <f>NAgni!W2</f>
        <v>FY20</v>
      </c>
      <c r="X2" s="34" t="str">
        <f>NAgni!X2</f>
        <v>FY21</v>
      </c>
      <c r="Y2" s="34" t="str">
        <f>NAgni!Y2</f>
        <v>FY22</v>
      </c>
      <c r="Z2" s="34" t="str">
        <f>NAgni!Z2</f>
        <v>FY23</v>
      </c>
      <c r="AA2" s="34" t="str">
        <f>NAgni!AA2</f>
        <v>FY24</v>
      </c>
      <c r="AB2" s="34" t="str">
        <f>NAgni!AB2</f>
        <v>FY25</v>
      </c>
      <c r="AC2" s="34" t="str">
        <f>NAgni!AC2</f>
        <v>FY26</v>
      </c>
      <c r="AD2" s="34" t="str">
        <f>NAgni!AD2</f>
        <v>FY27</v>
      </c>
      <c r="AE2" s="34" t="str">
        <f>NAgni!AE2</f>
        <v>FY28</v>
      </c>
      <c r="AF2" s="34" t="str">
        <f>NAgni!AF2</f>
        <v>FY29</v>
      </c>
      <c r="AG2" s="34" t="str">
        <f>NAgni!AG2</f>
        <v>FY30</v>
      </c>
      <c r="AH2" s="34" t="str">
        <f>NAgni!AH2</f>
        <v>FY31</v>
      </c>
      <c r="AI2" s="34" t="str">
        <f>NAgni!AI2</f>
        <v>FY32</v>
      </c>
      <c r="AJ2" s="34" t="str">
        <f>NAgni!AJ2</f>
        <v>FY33</v>
      </c>
    </row>
    <row r="3" spans="1:36" s="194" customFormat="1" ht="20.25" customHeight="1" x14ac:dyDescent="0.2">
      <c r="A3" s="194" t="s">
        <v>149</v>
      </c>
      <c r="C3" s="195">
        <v>-72.746200561523438</v>
      </c>
      <c r="D3" s="195">
        <v>-50.230396270751953</v>
      </c>
      <c r="E3" s="195">
        <v>-44.613124847412109</v>
      </c>
      <c r="F3" s="195">
        <v>-38.524494171142578</v>
      </c>
      <c r="G3" s="195">
        <v>-52.099231719970703</v>
      </c>
      <c r="H3" s="195">
        <v>-43.432926177978516</v>
      </c>
      <c r="I3" s="195">
        <v>-48.558952331542969</v>
      </c>
      <c r="J3" s="195">
        <v>-37.500949859619141</v>
      </c>
      <c r="K3" s="195">
        <v>-40.726696014404297</v>
      </c>
      <c r="L3" s="195">
        <v>-19.994007110595703</v>
      </c>
      <c r="M3" s="195">
        <v>-17.163095474243164</v>
      </c>
      <c r="N3" s="195">
        <v>-25.00054931640625</v>
      </c>
      <c r="O3" s="195">
        <v>-32.964221954345703</v>
      </c>
      <c r="P3" s="195">
        <v>-32.27008056640625</v>
      </c>
      <c r="Q3" s="195">
        <v>-44.098522186279297</v>
      </c>
      <c r="R3" s="195">
        <v>-24.588283538818359</v>
      </c>
      <c r="S3" s="195">
        <v>-40.75213623046875</v>
      </c>
      <c r="T3" s="195">
        <v>-54.666255950927734</v>
      </c>
      <c r="U3" s="195">
        <v>-44.117568969726563</v>
      </c>
      <c r="V3" s="195">
        <v>-75.506607055664063</v>
      </c>
      <c r="W3" s="195"/>
      <c r="X3" s="195"/>
      <c r="Y3" s="195"/>
      <c r="Z3" s="195"/>
      <c r="AB3" s="195"/>
    </row>
    <row r="4" spans="1:36" s="196" customFormat="1" ht="20.25" customHeight="1" x14ac:dyDescent="0.2">
      <c r="A4" s="196" t="s">
        <v>150</v>
      </c>
      <c r="C4" s="196">
        <v>-95.86236572265625</v>
      </c>
      <c r="D4" s="196">
        <v>-62.446674346923828</v>
      </c>
      <c r="E4" s="196">
        <v>-58.002063751220703</v>
      </c>
      <c r="F4" s="196">
        <v>-56.872150421142578</v>
      </c>
      <c r="G4" s="196">
        <v>-72.755439758300781</v>
      </c>
      <c r="H4" s="196">
        <v>-61.399871826171875</v>
      </c>
      <c r="I4" s="196">
        <v>-65.58929443359375</v>
      </c>
      <c r="J4" s="196">
        <v>-52.960063934326172</v>
      </c>
      <c r="K4" s="196">
        <v>-61.036792755126953</v>
      </c>
      <c r="L4" s="196">
        <v>-46.786548614501953</v>
      </c>
      <c r="M4" s="196">
        <v>-48.948318481445313</v>
      </c>
      <c r="N4" s="196">
        <v>-57.167392730712891</v>
      </c>
      <c r="O4" s="196">
        <v>-62.435379028320313</v>
      </c>
      <c r="P4" s="196">
        <v>-62.974414825439453</v>
      </c>
      <c r="Q4" s="196">
        <v>-73.449874877929688</v>
      </c>
      <c r="R4" s="196">
        <v>-46.159648895263672</v>
      </c>
      <c r="S4" s="196">
        <v>-57.506126403808594</v>
      </c>
      <c r="T4" s="196">
        <v>-77.908050537109375</v>
      </c>
      <c r="U4" s="196">
        <v>-81.674346923828125</v>
      </c>
      <c r="V4" s="196">
        <v>-99.816009521484375</v>
      </c>
    </row>
    <row r="5" spans="1:36" s="196" customFormat="1" ht="20.25" customHeight="1" x14ac:dyDescent="0.2">
      <c r="A5" s="196" t="s">
        <v>151</v>
      </c>
      <c r="C5" s="196">
        <v>-115.63946533203125</v>
      </c>
      <c r="D5" s="196">
        <v>-81.222610473632813</v>
      </c>
      <c r="E5" s="196">
        <v>-72.498069763183594</v>
      </c>
      <c r="F5" s="196">
        <v>-76.034950256347656</v>
      </c>
      <c r="G5" s="196">
        <v>-96.534812927246094</v>
      </c>
      <c r="H5" s="196">
        <v>-91.70196533203125</v>
      </c>
      <c r="I5" s="196">
        <v>-93.881149291992188</v>
      </c>
      <c r="J5" s="196">
        <v>-86.9810791015625</v>
      </c>
      <c r="K5" s="196">
        <v>-94.946952819824219</v>
      </c>
      <c r="L5" s="196">
        <v>-78.613548278808594</v>
      </c>
      <c r="M5" s="196">
        <v>-83.972335815429688</v>
      </c>
      <c r="N5" s="196">
        <v>-106.79292297363281</v>
      </c>
      <c r="O5" s="196">
        <v>-117.53110504150391</v>
      </c>
      <c r="P5" s="196">
        <v>-125.12919616699219</v>
      </c>
      <c r="Q5" s="196">
        <v>-151.70565795898438</v>
      </c>
      <c r="R5" s="196">
        <v>-136.84115600585938</v>
      </c>
      <c r="S5" s="196">
        <v>-134.30320739746094</v>
      </c>
      <c r="T5" s="196">
        <v>-139.46218872070313</v>
      </c>
      <c r="U5" s="196">
        <v>-138.1510009765625</v>
      </c>
      <c r="V5" s="196">
        <v>-145.0452880859375</v>
      </c>
    </row>
    <row r="6" spans="1:36" ht="20.25" customHeight="1" x14ac:dyDescent="0.2">
      <c r="A6" s="370" t="s">
        <v>152</v>
      </c>
      <c r="C6" s="192">
        <v>11.306854248046875</v>
      </c>
      <c r="D6" s="192">
        <v>18.652261734008789</v>
      </c>
      <c r="E6" s="192">
        <v>24.725580215454102</v>
      </c>
      <c r="F6" s="192">
        <v>12.209382057189941</v>
      </c>
      <c r="G6" s="192">
        <v>10.744890213012695</v>
      </c>
      <c r="H6" s="192">
        <v>16.381275177001953</v>
      </c>
      <c r="I6" s="192">
        <v>21.398988723754883</v>
      </c>
      <c r="J6" s="192">
        <v>15.475204467773438</v>
      </c>
      <c r="K6" s="192">
        <v>18.120990753173828</v>
      </c>
      <c r="L6" s="192">
        <v>11.194160461425781</v>
      </c>
      <c r="M6" s="192">
        <v>14.23949146270752</v>
      </c>
      <c r="N6" s="192">
        <v>14.924363136291504</v>
      </c>
      <c r="O6" s="192">
        <v>17.679611206054688</v>
      </c>
      <c r="P6" s="192">
        <v>16.57923698425293</v>
      </c>
      <c r="Q6" s="192">
        <v>15.903887748718262</v>
      </c>
      <c r="R6" s="192">
        <v>13.056604385375977</v>
      </c>
      <c r="S6" s="192">
        <v>13.324872970581055</v>
      </c>
      <c r="T6" s="192">
        <v>14.059443473815918</v>
      </c>
      <c r="U6" s="192">
        <v>13.790017127990723</v>
      </c>
      <c r="V6" s="192">
        <v>11.242286682128906</v>
      </c>
    </row>
    <row r="7" spans="1:36" ht="12.75" customHeight="1" x14ac:dyDescent="0.2">
      <c r="A7" s="327" t="s">
        <v>196</v>
      </c>
      <c r="C7" s="192">
        <v>4.9320187568664551</v>
      </c>
      <c r="D7" s="192">
        <v>4.7472972869873047</v>
      </c>
      <c r="E7" s="192">
        <v>5.3675832748413086</v>
      </c>
      <c r="F7" s="192">
        <v>5.8560433387756348</v>
      </c>
      <c r="G7" s="192">
        <v>7.6343765258789063</v>
      </c>
      <c r="H7" s="192">
        <v>9.4985065460205078</v>
      </c>
      <c r="I7" s="192">
        <v>13.28526782989502</v>
      </c>
      <c r="J7" s="192">
        <v>10.880370140075684</v>
      </c>
      <c r="K7" s="192">
        <v>13.984172821044922</v>
      </c>
      <c r="L7" s="192">
        <v>7.9494848251342773</v>
      </c>
      <c r="M7" s="192">
        <v>11.299374580383301</v>
      </c>
      <c r="N7" s="192">
        <v>12.026816368103027</v>
      </c>
      <c r="O7" s="192">
        <v>13.726929664611816</v>
      </c>
      <c r="P7" s="192">
        <v>12.984488487243652</v>
      </c>
      <c r="Q7" s="192">
        <v>12.964681625366211</v>
      </c>
      <c r="R7" s="192">
        <v>10.535175323486328</v>
      </c>
      <c r="S7" s="192">
        <v>10.619317054748535</v>
      </c>
      <c r="T7" s="192">
        <v>10.158440589904785</v>
      </c>
      <c r="U7" s="192">
        <v>9.9693536758422852</v>
      </c>
      <c r="V7" s="192">
        <v>8.0313549041748047</v>
      </c>
    </row>
    <row r="8" spans="1:36" ht="12.75" customHeight="1" x14ac:dyDescent="0.2">
      <c r="A8" s="327" t="s">
        <v>2</v>
      </c>
      <c r="C8" s="192">
        <v>6.3748359680175781</v>
      </c>
      <c r="D8" s="192">
        <v>13.904964447021484</v>
      </c>
      <c r="E8" s="192">
        <v>19.357995986938477</v>
      </c>
      <c r="F8" s="192">
        <v>6.3533387184143066</v>
      </c>
      <c r="G8" s="192">
        <v>3.1105141639709473</v>
      </c>
      <c r="H8" s="192">
        <v>6.8827681541442871</v>
      </c>
      <c r="I8" s="192">
        <v>8.1137208938598633</v>
      </c>
      <c r="J8" s="192">
        <v>4.5948348045349121</v>
      </c>
      <c r="K8" s="192">
        <v>4.1368179321289063</v>
      </c>
      <c r="L8" s="192">
        <v>3.2446756362915039</v>
      </c>
      <c r="M8" s="192">
        <v>2.940117359161377</v>
      </c>
      <c r="N8" s="192">
        <v>2.8975467681884766</v>
      </c>
      <c r="O8" s="192">
        <v>3.9526808261871338</v>
      </c>
      <c r="P8" s="192">
        <v>3.5947494506835938</v>
      </c>
      <c r="Q8" s="192">
        <v>2.9392054080963135</v>
      </c>
      <c r="R8" s="192">
        <v>2.5214288234710693</v>
      </c>
      <c r="S8" s="192">
        <v>2.7055561542510986</v>
      </c>
      <c r="T8" s="192">
        <v>3.9010028839111328</v>
      </c>
      <c r="U8" s="192">
        <v>3.8206636905670166</v>
      </c>
      <c r="V8" s="192">
        <v>3.2109313011169434</v>
      </c>
    </row>
    <row r="9" spans="1:36" x14ac:dyDescent="0.2">
      <c r="A9" s="370" t="s">
        <v>192</v>
      </c>
      <c r="C9" s="192">
        <v>126.94631958007813</v>
      </c>
      <c r="D9" s="192">
        <v>99.874870300292969</v>
      </c>
      <c r="E9" s="192">
        <v>97.223648071289063</v>
      </c>
      <c r="F9" s="192">
        <v>88.244331359863281</v>
      </c>
      <c r="G9" s="192">
        <v>107.27970123291016</v>
      </c>
      <c r="H9" s="192">
        <v>108.08323669433594</v>
      </c>
      <c r="I9" s="192">
        <v>115.28013610839844</v>
      </c>
      <c r="J9" s="192">
        <v>102.45628356933594</v>
      </c>
      <c r="K9" s="192">
        <v>113.06794738769531</v>
      </c>
      <c r="L9" s="192">
        <v>89.807708740234375</v>
      </c>
      <c r="M9" s="192">
        <v>98.211830139160156</v>
      </c>
      <c r="N9" s="192">
        <v>121.71728515625</v>
      </c>
      <c r="O9" s="192">
        <v>135.21070861816406</v>
      </c>
      <c r="P9" s="192">
        <v>141.70843505859375</v>
      </c>
      <c r="Q9" s="192">
        <v>167.60954284667969</v>
      </c>
      <c r="R9" s="192">
        <v>149.89775085449219</v>
      </c>
      <c r="S9" s="192">
        <v>147.62808227539063</v>
      </c>
      <c r="T9" s="192">
        <v>153.52163696289063</v>
      </c>
      <c r="U9" s="192">
        <v>151.94102478027344</v>
      </c>
      <c r="V9" s="192">
        <v>156.28758239746094</v>
      </c>
    </row>
    <row r="10" spans="1:36" ht="12.75" customHeight="1" x14ac:dyDescent="0.2">
      <c r="A10" s="327" t="s">
        <v>498</v>
      </c>
      <c r="C10" s="192">
        <v>23.83692741394043</v>
      </c>
      <c r="D10" s="192">
        <v>23.689886093139648</v>
      </c>
      <c r="E10" s="192">
        <v>22.543848037719727</v>
      </c>
      <c r="F10" s="192">
        <v>23.750587463378906</v>
      </c>
      <c r="G10" s="192">
        <v>22.542720794677734</v>
      </c>
      <c r="H10" s="192">
        <v>23.555578231811523</v>
      </c>
      <c r="I10" s="192">
        <v>23.105941772460938</v>
      </c>
      <c r="J10" s="192">
        <v>24.075632095336914</v>
      </c>
      <c r="K10" s="192">
        <v>26.563499450683594</v>
      </c>
      <c r="L10" s="192">
        <v>26.462129592895508</v>
      </c>
      <c r="M10" s="192">
        <v>26.296823501586914</v>
      </c>
      <c r="N10" s="192">
        <v>27.60552978515625</v>
      </c>
      <c r="O10" s="192">
        <v>32.508411407470703</v>
      </c>
      <c r="P10" s="192">
        <v>32.690078735351563</v>
      </c>
      <c r="Q10" s="192">
        <v>36.372673034667969</v>
      </c>
      <c r="R10" s="192">
        <v>37.751213073730469</v>
      </c>
      <c r="S10" s="192">
        <v>37.294399261474609</v>
      </c>
      <c r="T10" s="192">
        <v>36.538276672363281</v>
      </c>
      <c r="U10" s="192">
        <v>36.984756469726563</v>
      </c>
      <c r="V10" s="192">
        <v>35.516807556152344</v>
      </c>
      <c r="W10" s="198"/>
      <c r="X10" s="198"/>
      <c r="Y10" s="198"/>
      <c r="Z10" s="198"/>
      <c r="AB10" s="198"/>
    </row>
    <row r="11" spans="1:36" ht="12.75" customHeight="1" x14ac:dyDescent="0.2">
      <c r="A11" s="327" t="s">
        <v>497</v>
      </c>
      <c r="C11" s="192">
        <v>36.495212554931641</v>
      </c>
      <c r="D11" s="192">
        <v>23.312145233154297</v>
      </c>
      <c r="E11" s="192">
        <v>21.452987670898438</v>
      </c>
      <c r="F11" s="192">
        <v>19.395994186401367</v>
      </c>
      <c r="G11" s="192">
        <v>39.383304595947266</v>
      </c>
      <c r="H11" s="192">
        <v>37.227275848388672</v>
      </c>
      <c r="I11" s="192">
        <v>49.5069580078125</v>
      </c>
      <c r="J11" s="192">
        <v>36.310775756835938</v>
      </c>
      <c r="K11" s="192">
        <v>39.373817443847656</v>
      </c>
      <c r="L11" s="192">
        <v>21.995815277099609</v>
      </c>
      <c r="M11" s="192">
        <v>32.239501953125</v>
      </c>
      <c r="N11" s="192">
        <v>45.619663238525391</v>
      </c>
      <c r="O11" s="192">
        <v>50.106758117675781</v>
      </c>
      <c r="P11" s="192">
        <v>50.413204193115234</v>
      </c>
      <c r="Q11" s="192">
        <v>54.364162445068359</v>
      </c>
      <c r="R11" s="192">
        <v>33.749248504638672</v>
      </c>
      <c r="S11" s="192">
        <v>28.84942626953125</v>
      </c>
      <c r="T11" s="192">
        <v>30.164295196533203</v>
      </c>
      <c r="U11" s="192">
        <v>37.185371398925781</v>
      </c>
      <c r="V11" s="192">
        <v>37.312473297119141</v>
      </c>
      <c r="W11" s="198"/>
      <c r="X11" s="198"/>
      <c r="Y11" s="198"/>
      <c r="Z11" s="198"/>
      <c r="AB11" s="198"/>
    </row>
    <row r="12" spans="1:36" ht="12.75" customHeight="1" x14ac:dyDescent="0.2">
      <c r="A12" s="327" t="s">
        <v>2</v>
      </c>
      <c r="C12" s="198">
        <v>66.614181518554688</v>
      </c>
      <c r="D12" s="198">
        <v>52.872840881347656</v>
      </c>
      <c r="E12" s="198">
        <v>53.226810455322266</v>
      </c>
      <c r="F12" s="198">
        <v>45.097751617431641</v>
      </c>
      <c r="G12" s="198">
        <v>45.353675842285156</v>
      </c>
      <c r="H12" s="198">
        <v>47.300380706787109</v>
      </c>
      <c r="I12" s="198">
        <v>42.667236328125</v>
      </c>
      <c r="J12" s="198">
        <v>42.069869995117188</v>
      </c>
      <c r="K12" s="198">
        <v>47.130630493164063</v>
      </c>
      <c r="L12" s="198">
        <v>41.349765777587891</v>
      </c>
      <c r="M12" s="198">
        <v>39.675506591796875</v>
      </c>
      <c r="N12" s="198">
        <v>48.492092132568359</v>
      </c>
      <c r="O12" s="198">
        <v>52.595546722412109</v>
      </c>
      <c r="P12" s="198">
        <v>58.605155944824219</v>
      </c>
      <c r="Q12" s="198">
        <v>76.872703552246094</v>
      </c>
      <c r="R12" s="198">
        <v>78.397293090820313</v>
      </c>
      <c r="S12" s="198">
        <v>81.4842529296875</v>
      </c>
      <c r="T12" s="198">
        <v>86.819061279296875</v>
      </c>
      <c r="U12" s="198">
        <v>77.770896911621094</v>
      </c>
      <c r="V12" s="198">
        <v>83.458297729492188</v>
      </c>
      <c r="W12" s="198"/>
      <c r="X12" s="198"/>
      <c r="Y12" s="198"/>
      <c r="Z12" s="198"/>
      <c r="AB12" s="198"/>
    </row>
    <row r="13" spans="1:36" s="196" customFormat="1" ht="20.25" customHeight="1" x14ac:dyDescent="0.2">
      <c r="A13" s="196" t="s">
        <v>153</v>
      </c>
      <c r="C13" s="196">
        <v>19.777097702026367</v>
      </c>
      <c r="D13" s="196">
        <v>18.775936126708984</v>
      </c>
      <c r="E13" s="196">
        <v>14.496004104614258</v>
      </c>
      <c r="F13" s="196">
        <v>19.162799835205078</v>
      </c>
      <c r="G13" s="196">
        <v>23.779373168945313</v>
      </c>
      <c r="H13" s="196">
        <v>30.302089691162109</v>
      </c>
      <c r="I13" s="196">
        <v>28.291852951049805</v>
      </c>
      <c r="J13" s="196">
        <v>34.021011352539063</v>
      </c>
      <c r="K13" s="196">
        <v>33.910163879394531</v>
      </c>
      <c r="L13" s="196">
        <v>31.826999664306641</v>
      </c>
      <c r="M13" s="196">
        <v>35.024017333984375</v>
      </c>
      <c r="N13" s="196">
        <v>49.625530242919922</v>
      </c>
      <c r="O13" s="196">
        <v>55.095726013183594</v>
      </c>
      <c r="P13" s="196">
        <v>62.15478515625</v>
      </c>
      <c r="Q13" s="196">
        <v>78.255783081054688</v>
      </c>
      <c r="R13" s="196">
        <v>90.681495666503906</v>
      </c>
      <c r="S13" s="196">
        <v>76.797080993652344</v>
      </c>
      <c r="T13" s="196">
        <v>61.554141998291016</v>
      </c>
      <c r="U13" s="196">
        <v>56.476665496826172</v>
      </c>
      <c r="V13" s="196">
        <v>45.229278564453125</v>
      </c>
    </row>
    <row r="14" spans="1:36" ht="20.25" customHeight="1" x14ac:dyDescent="0.2">
      <c r="A14" s="370" t="s">
        <v>154</v>
      </c>
      <c r="C14" s="192">
        <v>52.155384063720703</v>
      </c>
      <c r="D14" s="192">
        <v>51.041660308837891</v>
      </c>
      <c r="E14" s="192">
        <v>49.937030792236328</v>
      </c>
      <c r="F14" s="192">
        <v>50.44573974609375</v>
      </c>
      <c r="G14" s="192">
        <v>57.351940155029297</v>
      </c>
      <c r="H14" s="192">
        <v>67.219245910644531</v>
      </c>
      <c r="I14" s="192">
        <v>69.791984558105469</v>
      </c>
      <c r="J14" s="192">
        <v>76.118072509765625</v>
      </c>
      <c r="K14" s="192">
        <v>81.313690185546875</v>
      </c>
      <c r="L14" s="192">
        <v>74.357429504394531</v>
      </c>
      <c r="M14" s="192">
        <v>77.631278991699219</v>
      </c>
      <c r="N14" s="192">
        <v>94.53289794921875</v>
      </c>
      <c r="O14" s="192">
        <v>110.31935882568359</v>
      </c>
      <c r="P14" s="192">
        <v>115.93224334716797</v>
      </c>
      <c r="Q14" s="192">
        <v>132.89312744140625</v>
      </c>
      <c r="R14" s="192">
        <v>151.62232971191406</v>
      </c>
      <c r="S14" s="192">
        <v>142.68742370605469</v>
      </c>
      <c r="T14" s="192">
        <v>129.44303894042969</v>
      </c>
      <c r="U14" s="192">
        <v>120.59131622314453</v>
      </c>
      <c r="V14" s="192">
        <v>107.09955596923828</v>
      </c>
    </row>
    <row r="15" spans="1:36" s="370" customFormat="1" ht="12.75" customHeight="1" x14ac:dyDescent="0.2">
      <c r="A15" s="327" t="s">
        <v>644</v>
      </c>
      <c r="C15" s="370">
        <v>2.274029016494751</v>
      </c>
      <c r="D15" s="370">
        <v>2.3355898857116699</v>
      </c>
      <c r="E15" s="370">
        <v>1.7579600811004639</v>
      </c>
      <c r="F15" s="370">
        <v>1.4585200548171997</v>
      </c>
      <c r="G15" s="370">
        <v>1.773669958114624</v>
      </c>
      <c r="H15" s="370">
        <v>2.7454700469970703</v>
      </c>
      <c r="I15" s="370">
        <v>4.100679874420166</v>
      </c>
      <c r="J15" s="370">
        <v>2.8264498710632324</v>
      </c>
      <c r="K15" s="370">
        <v>2.5701100826263428</v>
      </c>
      <c r="L15" s="370">
        <v>1.3369399309158325</v>
      </c>
      <c r="M15" s="370">
        <v>1.1953099966049194</v>
      </c>
      <c r="N15" s="370">
        <v>1.0667099952697754</v>
      </c>
      <c r="O15" s="370">
        <v>1.4829100370407104</v>
      </c>
      <c r="P15" s="370">
        <v>1.480970025062561</v>
      </c>
      <c r="Q15" s="370">
        <v>1.2258800268173218</v>
      </c>
      <c r="R15" s="370">
        <v>0.9331200122833252</v>
      </c>
      <c r="S15" s="370">
        <v>1.1140099763870239</v>
      </c>
      <c r="T15" s="370">
        <v>1.6546499729156494</v>
      </c>
      <c r="U15" s="370">
        <v>1.6797800064086914</v>
      </c>
      <c r="V15" s="370">
        <v>1.3209799528121948</v>
      </c>
      <c r="W15" s="931"/>
      <c r="X15" s="931"/>
      <c r="Y15" s="931"/>
      <c r="Z15" s="931"/>
      <c r="AB15" s="931"/>
    </row>
    <row r="16" spans="1:36" ht="12.75" customHeight="1" x14ac:dyDescent="0.2">
      <c r="A16" s="327" t="s">
        <v>104</v>
      </c>
      <c r="C16" s="198">
        <v>45.19134521484375</v>
      </c>
      <c r="D16" s="198">
        <v>43.632698059082031</v>
      </c>
      <c r="E16" s="198">
        <v>42.548076629638672</v>
      </c>
      <c r="F16" s="198">
        <v>42.752559661865234</v>
      </c>
      <c r="G16" s="198">
        <v>48.829689025878906</v>
      </c>
      <c r="H16" s="198">
        <v>57.711277008056641</v>
      </c>
      <c r="I16" s="198">
        <v>58.665313720703125</v>
      </c>
      <c r="J16" s="198">
        <v>66.186431884765625</v>
      </c>
      <c r="K16" s="198">
        <v>70.870002746582031</v>
      </c>
      <c r="L16" s="198">
        <v>66.069419860839844</v>
      </c>
      <c r="M16" s="198">
        <v>69.604339599609375</v>
      </c>
      <c r="N16" s="198">
        <v>86.345710754394531</v>
      </c>
      <c r="O16" s="198">
        <v>101.26554870605469</v>
      </c>
      <c r="P16" s="198">
        <v>106.95524597167969</v>
      </c>
      <c r="Q16" s="198">
        <v>122.73648071289063</v>
      </c>
      <c r="R16" s="198">
        <v>140.48463439941406</v>
      </c>
      <c r="S16" s="198">
        <v>131.33192443847656</v>
      </c>
      <c r="T16" s="198">
        <v>117.31039428710938</v>
      </c>
      <c r="U16" s="198">
        <v>108.83535003662109</v>
      </c>
      <c r="V16" s="198">
        <v>96.337013244628906</v>
      </c>
      <c r="W16" s="198"/>
      <c r="X16" s="198"/>
      <c r="Y16" s="198"/>
      <c r="Z16" s="198"/>
      <c r="AB16" s="198"/>
    </row>
    <row r="17" spans="1:28" ht="12.75" customHeight="1" x14ac:dyDescent="0.2">
      <c r="A17" s="327" t="s">
        <v>2</v>
      </c>
      <c r="C17" s="198">
        <v>4.6900129318237305</v>
      </c>
      <c r="D17" s="198">
        <v>5.0733752250671387</v>
      </c>
      <c r="E17" s="198">
        <v>5.6309938430786133</v>
      </c>
      <c r="F17" s="198">
        <v>6.2346620559692383</v>
      </c>
      <c r="G17" s="198">
        <v>6.7485799789428711</v>
      </c>
      <c r="H17" s="198">
        <v>6.7624979019165039</v>
      </c>
      <c r="I17" s="198">
        <v>7.0259914398193359</v>
      </c>
      <c r="J17" s="198">
        <v>7.1051926612854004</v>
      </c>
      <c r="K17" s="198">
        <v>7.8735799789428711</v>
      </c>
      <c r="L17" s="198">
        <v>6.9510645866394043</v>
      </c>
      <c r="M17" s="198">
        <v>6.8316254615783691</v>
      </c>
      <c r="N17" s="198">
        <v>7.1204757690429688</v>
      </c>
      <c r="O17" s="198">
        <v>7.5709033012390137</v>
      </c>
      <c r="P17" s="198">
        <v>7.4960274696350098</v>
      </c>
      <c r="Q17" s="198">
        <v>8.9307622909545898</v>
      </c>
      <c r="R17" s="198">
        <v>10.204567909240723</v>
      </c>
      <c r="S17" s="198">
        <v>10.241485595703125</v>
      </c>
      <c r="T17" s="198">
        <v>10.477993011474609</v>
      </c>
      <c r="U17" s="198">
        <v>10.076186180114746</v>
      </c>
      <c r="V17" s="198">
        <v>9.4415674209594727</v>
      </c>
      <c r="W17" s="198"/>
      <c r="X17" s="198"/>
      <c r="Y17" s="198"/>
      <c r="Z17" s="198"/>
      <c r="AB17" s="198"/>
    </row>
    <row r="18" spans="1:28" x14ac:dyDescent="0.2">
      <c r="A18" s="370" t="s">
        <v>156</v>
      </c>
      <c r="C18" s="198">
        <v>32.378288269042969</v>
      </c>
      <c r="D18" s="198">
        <v>32.265724182128906</v>
      </c>
      <c r="E18" s="198">
        <v>35.441028594970703</v>
      </c>
      <c r="F18" s="198">
        <v>31.282939910888672</v>
      </c>
      <c r="G18" s="198">
        <v>33.572566986083984</v>
      </c>
      <c r="H18" s="198">
        <v>36.917152404785156</v>
      </c>
      <c r="I18" s="198">
        <v>41.500133514404297</v>
      </c>
      <c r="J18" s="198">
        <v>42.097061157226563</v>
      </c>
      <c r="K18" s="198">
        <v>47.403526306152344</v>
      </c>
      <c r="L18" s="198">
        <v>42.530426025390625</v>
      </c>
      <c r="M18" s="198">
        <v>42.607257843017578</v>
      </c>
      <c r="N18" s="198">
        <v>44.907371520996094</v>
      </c>
      <c r="O18" s="198">
        <v>55.223636627197266</v>
      </c>
      <c r="P18" s="198">
        <v>53.777454376220703</v>
      </c>
      <c r="Q18" s="198">
        <v>54.637344360351563</v>
      </c>
      <c r="R18" s="198">
        <v>60.940826416015625</v>
      </c>
      <c r="S18" s="198">
        <v>65.890342712402344</v>
      </c>
      <c r="T18" s="198">
        <v>67.888893127441406</v>
      </c>
      <c r="U18" s="198">
        <v>64.114654541015625</v>
      </c>
      <c r="V18" s="198">
        <v>61.870281219482422</v>
      </c>
    </row>
    <row r="19" spans="1:28" ht="12.75" customHeight="1" x14ac:dyDescent="0.2">
      <c r="A19" s="327" t="s">
        <v>94</v>
      </c>
      <c r="C19" s="198">
        <v>15.273611068725586</v>
      </c>
      <c r="D19" s="198">
        <v>13.24320125579834</v>
      </c>
      <c r="E19" s="198">
        <v>15.572279930114746</v>
      </c>
      <c r="F19" s="198">
        <v>12.005864143371582</v>
      </c>
      <c r="G19" s="198">
        <v>13.03383731842041</v>
      </c>
      <c r="H19" s="198">
        <v>14.665480613708496</v>
      </c>
      <c r="I19" s="198">
        <v>16.593280792236328</v>
      </c>
      <c r="J19" s="198">
        <v>18.77149772644043</v>
      </c>
      <c r="K19" s="198">
        <v>21.08836555480957</v>
      </c>
      <c r="L19" s="198">
        <v>17.619625091552734</v>
      </c>
      <c r="M19" s="198">
        <v>19.542165756225586</v>
      </c>
      <c r="N19" s="198">
        <v>17.256170272827148</v>
      </c>
      <c r="O19" s="198">
        <v>20.901735305786133</v>
      </c>
      <c r="P19" s="198">
        <v>19.604598999023438</v>
      </c>
      <c r="Q19" s="198">
        <v>20.189939498901367</v>
      </c>
      <c r="R19" s="198">
        <v>24.282857894897461</v>
      </c>
      <c r="S19" s="198">
        <v>24.614158630371094</v>
      </c>
      <c r="T19" s="198">
        <v>24.937738418579102</v>
      </c>
      <c r="U19" s="198">
        <v>22.755325317382813</v>
      </c>
      <c r="V19" s="198">
        <v>22.63035774230957</v>
      </c>
    </row>
    <row r="20" spans="1:28" ht="12.75" customHeight="1" x14ac:dyDescent="0.2">
      <c r="A20" s="327" t="s">
        <v>104</v>
      </c>
      <c r="C20" s="198">
        <v>6.1667928695678711</v>
      </c>
      <c r="D20" s="198">
        <v>7.2968358993530273</v>
      </c>
      <c r="E20" s="198">
        <v>8.4315891265869141</v>
      </c>
      <c r="F20" s="198">
        <v>7.2498960494995117</v>
      </c>
      <c r="G20" s="198">
        <v>8.8779478073120117</v>
      </c>
      <c r="H20" s="198">
        <v>7.8711872100830078</v>
      </c>
      <c r="I20" s="198">
        <v>7.9842677116394043</v>
      </c>
      <c r="J20" s="198">
        <v>8.3218679428100586</v>
      </c>
      <c r="K20" s="198">
        <v>7.9784092903137207</v>
      </c>
      <c r="L20" s="198">
        <v>6.722193717956543</v>
      </c>
      <c r="M20" s="198">
        <v>6.7399587631225586</v>
      </c>
      <c r="N20" s="198">
        <v>10.063869476318359</v>
      </c>
      <c r="O20" s="198">
        <v>13.012574195861816</v>
      </c>
      <c r="P20" s="198">
        <v>13.719527244567871</v>
      </c>
      <c r="Q20" s="198">
        <v>13.742015838623047</v>
      </c>
      <c r="R20" s="198">
        <v>14.586226463317871</v>
      </c>
      <c r="S20" s="198">
        <v>15.494222640991211</v>
      </c>
      <c r="T20" s="198">
        <v>15.842503547668457</v>
      </c>
      <c r="U20" s="198">
        <v>15.466830253601074</v>
      </c>
      <c r="V20" s="198">
        <v>14.107792854309082</v>
      </c>
    </row>
    <row r="21" spans="1:28" ht="12.75" customHeight="1" x14ac:dyDescent="0.2">
      <c r="A21" s="327" t="s">
        <v>2</v>
      </c>
      <c r="C21" s="198">
        <v>10.937884330749512</v>
      </c>
      <c r="D21" s="198">
        <v>11.725688934326172</v>
      </c>
      <c r="E21" s="198">
        <v>11.437158584594727</v>
      </c>
      <c r="F21" s="198">
        <v>12.027179718017578</v>
      </c>
      <c r="G21" s="198">
        <v>11.660781860351563</v>
      </c>
      <c r="H21" s="198">
        <v>14.380485534667969</v>
      </c>
      <c r="I21" s="198">
        <v>16.922586441040039</v>
      </c>
      <c r="J21" s="198">
        <v>15.003695487976074</v>
      </c>
      <c r="K21" s="198">
        <v>18.336751937866211</v>
      </c>
      <c r="L21" s="198">
        <v>18.188608169555664</v>
      </c>
      <c r="M21" s="198">
        <v>16.325132369995117</v>
      </c>
      <c r="N21" s="198">
        <v>17.587329864501953</v>
      </c>
      <c r="O21" s="198">
        <v>21.309326171875</v>
      </c>
      <c r="P21" s="198">
        <v>20.453329086303711</v>
      </c>
      <c r="Q21" s="198">
        <v>20.705390930175781</v>
      </c>
      <c r="R21" s="198">
        <v>22.071743011474609</v>
      </c>
      <c r="S21" s="198">
        <v>25.781959533691406</v>
      </c>
      <c r="T21" s="198">
        <v>27.108654022216797</v>
      </c>
      <c r="U21" s="198">
        <v>25.892498016357422</v>
      </c>
      <c r="V21" s="198">
        <v>25.132131576538086</v>
      </c>
    </row>
    <row r="22" spans="1:28" s="196" customFormat="1" ht="20.25" customHeight="1" x14ac:dyDescent="0.2">
      <c r="A22" s="196" t="s">
        <v>158</v>
      </c>
      <c r="C22" s="196">
        <v>-10.543089866638184</v>
      </c>
      <c r="D22" s="196">
        <v>-11.251137733459473</v>
      </c>
      <c r="E22" s="196">
        <v>-12.981818199157715</v>
      </c>
      <c r="F22" s="196">
        <v>-8.6459121704101563</v>
      </c>
      <c r="G22" s="196">
        <v>-6.4628472328186035</v>
      </c>
      <c r="H22" s="196">
        <v>-8.5667457580566406</v>
      </c>
      <c r="I22" s="196">
        <v>-9.4349775314331055</v>
      </c>
      <c r="J22" s="196">
        <v>-12.222569465637207</v>
      </c>
      <c r="K22" s="196">
        <v>-10.057005882263184</v>
      </c>
      <c r="L22" s="196">
        <v>-2.151033878326416</v>
      </c>
      <c r="M22" s="196">
        <v>-2.6805441379547119</v>
      </c>
      <c r="N22" s="196">
        <v>-2.1289510726928711</v>
      </c>
      <c r="O22" s="196">
        <v>-5.1146116256713867</v>
      </c>
      <c r="P22" s="196">
        <v>-4.4401106834411621</v>
      </c>
      <c r="Q22" s="196">
        <v>-7.983616828918457</v>
      </c>
      <c r="R22" s="196">
        <v>-10.921887397766113</v>
      </c>
      <c r="S22" s="196">
        <v>-14.186323165893555</v>
      </c>
      <c r="T22" s="196">
        <v>-5.1089773178100586</v>
      </c>
      <c r="U22" s="196">
        <v>-7.1848344802856445</v>
      </c>
      <c r="V22" s="196">
        <v>-1.0852760076522827</v>
      </c>
    </row>
    <row r="23" spans="1:28" ht="20.25" customHeight="1" x14ac:dyDescent="0.2">
      <c r="A23" s="370" t="s">
        <v>159</v>
      </c>
      <c r="C23" s="192">
        <v>6.9056625366210938</v>
      </c>
      <c r="D23" s="192">
        <v>9.2231941223144531</v>
      </c>
      <c r="E23" s="192">
        <v>8.1563291549682617</v>
      </c>
      <c r="F23" s="192">
        <v>6.8309445381164551</v>
      </c>
      <c r="G23" s="192">
        <v>6.9206323623657227</v>
      </c>
      <c r="H23" s="192">
        <v>9.0747785568237305</v>
      </c>
      <c r="I23" s="192">
        <v>10.67979621887207</v>
      </c>
      <c r="J23" s="192">
        <v>11.426844596862793</v>
      </c>
      <c r="K23" s="192">
        <v>14.757661819458008</v>
      </c>
      <c r="L23" s="192">
        <v>14.284598350524902</v>
      </c>
      <c r="M23" s="192">
        <v>14.08503532409668</v>
      </c>
      <c r="N23" s="192">
        <v>15.889935493469238</v>
      </c>
      <c r="O23" s="192">
        <v>14.533136367797852</v>
      </c>
      <c r="P23" s="192">
        <v>18.344207763671875</v>
      </c>
      <c r="Q23" s="192">
        <v>15.416516304016113</v>
      </c>
      <c r="R23" s="192">
        <v>18.793764114379883</v>
      </c>
      <c r="S23" s="192">
        <v>18.160394668579102</v>
      </c>
      <c r="T23" s="192">
        <v>22.981149673461914</v>
      </c>
      <c r="U23" s="192">
        <v>22.546566009521484</v>
      </c>
      <c r="V23" s="192">
        <v>26.279453277587891</v>
      </c>
    </row>
    <row r="24" spans="1:28" ht="12.75" customHeight="1" x14ac:dyDescent="0.2">
      <c r="A24" s="327" t="s">
        <v>160</v>
      </c>
      <c r="C24" s="192">
        <v>0.25873333215713501</v>
      </c>
      <c r="D24" s="192">
        <v>0.73038667440414429</v>
      </c>
      <c r="E24" s="192">
        <v>0.55412000417709351</v>
      </c>
      <c r="F24" s="192">
        <v>0.67439329624176025</v>
      </c>
      <c r="G24" s="192">
        <v>0.70674669742584229</v>
      </c>
      <c r="H24" s="192">
        <v>1.055506706237793</v>
      </c>
      <c r="I24" s="192">
        <v>1.0525866746902466</v>
      </c>
      <c r="J24" s="192">
        <v>1.0227466821670532</v>
      </c>
      <c r="K24" s="192">
        <v>1.0285400152206421</v>
      </c>
      <c r="L24" s="192">
        <v>1.3818399906158447</v>
      </c>
      <c r="M24" s="192">
        <v>1.0524799823760986</v>
      </c>
      <c r="N24" s="192">
        <v>1.7188868522644043</v>
      </c>
      <c r="O24" s="192">
        <v>1.4976330995559692</v>
      </c>
      <c r="P24" s="192">
        <v>3.3764994144439697</v>
      </c>
      <c r="Q24" s="192">
        <v>5.0418143272399902</v>
      </c>
      <c r="R24" s="192">
        <v>7.8956131935119629</v>
      </c>
      <c r="S24" s="192">
        <v>6.7532143592834473</v>
      </c>
      <c r="T24" s="192">
        <v>9.7929897308349609</v>
      </c>
      <c r="U24" s="192">
        <v>8.4524755477905273</v>
      </c>
      <c r="V24" s="192">
        <v>9.5170001983642578</v>
      </c>
    </row>
    <row r="25" spans="1:28" ht="12.75" customHeight="1" x14ac:dyDescent="0.2">
      <c r="A25" s="327" t="s">
        <v>161</v>
      </c>
      <c r="C25" s="192">
        <v>5.7354998588562012</v>
      </c>
      <c r="D25" s="192">
        <v>7.65045166015625</v>
      </c>
      <c r="E25" s="192">
        <v>6.2677726745605469</v>
      </c>
      <c r="F25" s="192">
        <v>5.066469669342041</v>
      </c>
      <c r="G25" s="192">
        <v>4.9778852462768555</v>
      </c>
      <c r="H25" s="192">
        <v>5.9184350967407227</v>
      </c>
      <c r="I25" s="192">
        <v>6.7629437446594238</v>
      </c>
      <c r="J25" s="192">
        <v>8.2020053863525391</v>
      </c>
      <c r="K25" s="192">
        <v>11.045967102050781</v>
      </c>
      <c r="L25" s="192">
        <v>10.382071495056152</v>
      </c>
      <c r="M25" s="192">
        <v>10.815875053405762</v>
      </c>
      <c r="N25" s="192">
        <v>11.977114677429199</v>
      </c>
      <c r="O25" s="192">
        <v>10.55067253112793</v>
      </c>
      <c r="P25" s="192">
        <v>12.332193374633789</v>
      </c>
      <c r="Q25" s="192">
        <v>8.2153730392456055</v>
      </c>
      <c r="R25" s="192">
        <v>8.7681894302368164</v>
      </c>
      <c r="S25" s="192">
        <v>9.1009492874145508</v>
      </c>
      <c r="T25" s="192">
        <v>10.51734447479248</v>
      </c>
      <c r="U25" s="192">
        <v>11.589618682861328</v>
      </c>
      <c r="V25" s="192">
        <v>14.436452865600586</v>
      </c>
    </row>
    <row r="26" spans="1:28" ht="12.75" customHeight="1" x14ac:dyDescent="0.2">
      <c r="A26" s="371" t="s">
        <v>427</v>
      </c>
      <c r="C26" s="192">
        <v>1.4456319808959961</v>
      </c>
      <c r="D26" s="192">
        <v>1.7555810213088989</v>
      </c>
      <c r="E26" s="192">
        <v>1.5129790306091309</v>
      </c>
      <c r="F26" s="192">
        <v>1.4389760494232178</v>
      </c>
      <c r="G26" s="192">
        <v>1.39711594581604</v>
      </c>
      <c r="H26" s="192">
        <v>1.9223140478134155</v>
      </c>
      <c r="I26" s="192">
        <v>2.525521993637085</v>
      </c>
      <c r="J26" s="192">
        <v>3.5306649208068848</v>
      </c>
      <c r="K26" s="192">
        <v>4.3712759017944336</v>
      </c>
      <c r="L26" s="192">
        <v>4.4355378150939941</v>
      </c>
      <c r="M26" s="192">
        <v>4.4079070091247559</v>
      </c>
      <c r="N26" s="192">
        <v>4.9131221771240234</v>
      </c>
      <c r="O26" s="192">
        <v>4.7769489288330078</v>
      </c>
      <c r="P26" s="192">
        <v>3.4859580993652344</v>
      </c>
      <c r="Q26" s="192">
        <v>3.1363399028778076</v>
      </c>
      <c r="R26" s="192">
        <v>2.3742001056671143</v>
      </c>
      <c r="S26" s="192">
        <v>1.9392349720001221</v>
      </c>
      <c r="T26" s="192">
        <v>3.2560598850250244</v>
      </c>
      <c r="U26" s="192">
        <v>2.8222179412841797</v>
      </c>
      <c r="V26" s="192">
        <v>2.8705456256866455</v>
      </c>
    </row>
    <row r="27" spans="1:28" ht="12.75" customHeight="1" x14ac:dyDescent="0.2">
      <c r="A27" s="371" t="s">
        <v>2</v>
      </c>
      <c r="C27" s="192">
        <v>4.2898678779602051</v>
      </c>
      <c r="D27" s="192">
        <v>5.8948702812194824</v>
      </c>
      <c r="E27" s="192">
        <v>4.754793643951416</v>
      </c>
      <c r="F27" s="192">
        <v>3.6274936199188232</v>
      </c>
      <c r="G27" s="192">
        <v>3.5807693004608154</v>
      </c>
      <c r="H27" s="192">
        <v>3.9961211681365967</v>
      </c>
      <c r="I27" s="192">
        <v>4.237421989440918</v>
      </c>
      <c r="J27" s="192">
        <v>4.6713404655456543</v>
      </c>
      <c r="K27" s="192">
        <v>6.6746912002563477</v>
      </c>
      <c r="L27" s="192">
        <v>5.9465341567993164</v>
      </c>
      <c r="M27" s="192">
        <v>6.4079675674438477</v>
      </c>
      <c r="N27" s="192">
        <v>7.0639925003051758</v>
      </c>
      <c r="O27" s="192">
        <v>5.7737236022949219</v>
      </c>
      <c r="P27" s="192">
        <v>8.8462352752685547</v>
      </c>
      <c r="Q27" s="192">
        <v>5.0790328979492188</v>
      </c>
      <c r="R27" s="192">
        <v>6.3939895629882813</v>
      </c>
      <c r="S27" s="192">
        <v>7.1617140769958496</v>
      </c>
      <c r="T27" s="192">
        <v>7.2612848281860352</v>
      </c>
      <c r="U27" s="192">
        <v>8.7674007415771484</v>
      </c>
      <c r="V27" s="192">
        <v>11.56590747833252</v>
      </c>
    </row>
    <row r="28" spans="1:28" ht="12.75" customHeight="1" x14ac:dyDescent="0.2">
      <c r="A28" s="327" t="s">
        <v>2465</v>
      </c>
      <c r="C28" s="192">
        <v>0.91142910718917847</v>
      </c>
      <c r="D28" s="192">
        <v>0.84235632419586182</v>
      </c>
      <c r="E28" s="192">
        <v>1.334436297416687</v>
      </c>
      <c r="F28" s="192">
        <v>1.0900815725326538</v>
      </c>
      <c r="G28" s="192">
        <v>1.2360004186630249</v>
      </c>
      <c r="H28" s="192">
        <v>2.1008365154266357</v>
      </c>
      <c r="I28" s="192">
        <v>2.8642659187316895</v>
      </c>
      <c r="J28" s="192">
        <v>2.2020924091339111</v>
      </c>
      <c r="K28" s="192">
        <v>2.683154821395874</v>
      </c>
      <c r="L28" s="192">
        <v>2.5206866264343262</v>
      </c>
      <c r="M28" s="192">
        <v>2.2166802883148193</v>
      </c>
      <c r="N28" s="192">
        <v>2.1939337253570557</v>
      </c>
      <c r="O28" s="192">
        <v>2.484830379486084</v>
      </c>
      <c r="P28" s="192">
        <v>2.6355147361755371</v>
      </c>
      <c r="Q28" s="192">
        <v>2.1593296527862549</v>
      </c>
      <c r="R28" s="192">
        <v>2.129960298538208</v>
      </c>
      <c r="S28" s="192">
        <v>2.3062300682067871</v>
      </c>
      <c r="T28" s="192">
        <v>2.6708142757415771</v>
      </c>
      <c r="U28" s="192">
        <v>2.5044722557067871</v>
      </c>
      <c r="V28" s="192">
        <v>2.3259999752044678</v>
      </c>
    </row>
    <row r="29" spans="1:28" x14ac:dyDescent="0.2">
      <c r="A29" s="370" t="s">
        <v>162</v>
      </c>
      <c r="C29" s="192">
        <v>17.448753356933594</v>
      </c>
      <c r="D29" s="192">
        <v>20.474332809448242</v>
      </c>
      <c r="E29" s="192">
        <v>21.138147354125977</v>
      </c>
      <c r="F29" s="192">
        <v>15.47685718536377</v>
      </c>
      <c r="G29" s="192">
        <v>13.383480072021484</v>
      </c>
      <c r="H29" s="192">
        <v>17.641525268554688</v>
      </c>
      <c r="I29" s="192">
        <v>20.114774703979492</v>
      </c>
      <c r="J29" s="192">
        <v>23.6494140625</v>
      </c>
      <c r="K29" s="192">
        <v>24.814668655395508</v>
      </c>
      <c r="L29" s="192">
        <v>16.435632705688477</v>
      </c>
      <c r="M29" s="192">
        <v>16.765579223632813</v>
      </c>
      <c r="N29" s="192">
        <v>18.018886566162109</v>
      </c>
      <c r="O29" s="192">
        <v>19.647747039794922</v>
      </c>
      <c r="P29" s="192">
        <v>22.784318923950195</v>
      </c>
      <c r="Q29" s="192">
        <v>23.40013313293457</v>
      </c>
      <c r="R29" s="192">
        <v>29.71565055847168</v>
      </c>
      <c r="S29" s="192">
        <v>32.346717834472656</v>
      </c>
      <c r="T29" s="192">
        <v>28.090126037597656</v>
      </c>
      <c r="U29" s="192">
        <v>29.731401443481445</v>
      </c>
      <c r="V29" s="192">
        <v>27.364728927612305</v>
      </c>
    </row>
    <row r="30" spans="1:28" ht="12.75" customHeight="1" x14ac:dyDescent="0.2">
      <c r="A30" s="327" t="s">
        <v>163</v>
      </c>
      <c r="C30" s="192">
        <v>15.791980743408203</v>
      </c>
      <c r="D30" s="192">
        <v>18.23394775390625</v>
      </c>
      <c r="E30" s="192">
        <v>18.789773941040039</v>
      </c>
      <c r="F30" s="192">
        <v>13.166726112365723</v>
      </c>
      <c r="G30" s="192">
        <v>11.562633514404297</v>
      </c>
      <c r="H30" s="192">
        <v>15.529782295227051</v>
      </c>
      <c r="I30" s="192">
        <v>18.008527755737305</v>
      </c>
      <c r="J30" s="192">
        <v>21.154787063598633</v>
      </c>
      <c r="K30" s="192">
        <v>22.440990447998047</v>
      </c>
      <c r="L30" s="192">
        <v>14.091449737548828</v>
      </c>
      <c r="M30" s="192">
        <v>14.048693656921387</v>
      </c>
      <c r="N30" s="192">
        <v>15.441598892211914</v>
      </c>
      <c r="O30" s="192">
        <v>18.909553527832031</v>
      </c>
      <c r="P30" s="192">
        <v>21.229259490966797</v>
      </c>
      <c r="Q30" s="192">
        <v>22.137495040893555</v>
      </c>
      <c r="R30" s="192">
        <v>29.850414276123047</v>
      </c>
      <c r="S30" s="192">
        <v>32.015285491943359</v>
      </c>
      <c r="T30" s="192">
        <v>27.108224868774414</v>
      </c>
      <c r="U30" s="192">
        <v>27.494895935058594</v>
      </c>
      <c r="V30" s="192">
        <v>24.637594223022461</v>
      </c>
    </row>
    <row r="31" spans="1:28" s="202" customFormat="1" x14ac:dyDescent="0.2">
      <c r="A31" s="803" t="s">
        <v>164</v>
      </c>
      <c r="B31" s="804"/>
      <c r="C31" s="804">
        <v>1.6567720174789429</v>
      </c>
      <c r="D31" s="804">
        <v>2.2403841018676758</v>
      </c>
      <c r="E31" s="804">
        <v>2.3483719825744629</v>
      </c>
      <c r="F31" s="804">
        <v>2.3101310729980469</v>
      </c>
      <c r="G31" s="804">
        <v>1.8208459615707397</v>
      </c>
      <c r="H31" s="804">
        <v>2.1117420196533203</v>
      </c>
      <c r="I31" s="804">
        <v>2.1062459945678711</v>
      </c>
      <c r="J31" s="804">
        <v>2.4946274757385254</v>
      </c>
      <c r="K31" s="804">
        <v>2.3736770153045654</v>
      </c>
      <c r="L31" s="804">
        <v>2.3441827297210693</v>
      </c>
      <c r="M31" s="804">
        <v>2.7168853282928467</v>
      </c>
      <c r="N31" s="804">
        <v>2.5772871971130371</v>
      </c>
      <c r="O31" s="804">
        <v>0.73819470405578613</v>
      </c>
      <c r="P31" s="804">
        <v>1.555058479309082</v>
      </c>
      <c r="Q31" s="804">
        <v>1.2626384496688843</v>
      </c>
      <c r="R31" s="804">
        <v>-0.13476261496543884</v>
      </c>
      <c r="S31" s="804">
        <v>0.33143115043640137</v>
      </c>
      <c r="T31" s="804">
        <v>0.98190039396286011</v>
      </c>
      <c r="U31" s="804">
        <v>2.2365052700042725</v>
      </c>
      <c r="V31" s="804">
        <v>2.7271344661712646</v>
      </c>
      <c r="W31" s="192"/>
    </row>
    <row r="32" spans="1:28" ht="24.95" customHeight="1" x14ac:dyDescent="0.2">
      <c r="A32" s="191" t="str">
        <f>CONCATENATE(A1," (continued)")</f>
        <v>Table 8d    Palau Balance of Payments (summary), FY2000-FY2019 (continued)</v>
      </c>
    </row>
    <row r="33" spans="1:36" ht="24.95" customHeight="1" x14ac:dyDescent="0.2">
      <c r="A33" s="103" t="s">
        <v>115</v>
      </c>
      <c r="B33" s="193"/>
      <c r="C33" s="34" t="str">
        <f>C2</f>
        <v>FY00</v>
      </c>
      <c r="D33" s="34" t="str">
        <f t="shared" ref="D33:AJ33" si="0">D2</f>
        <v>FY01</v>
      </c>
      <c r="E33" s="34" t="str">
        <f t="shared" si="0"/>
        <v>FY02</v>
      </c>
      <c r="F33" s="34" t="str">
        <f t="shared" si="0"/>
        <v>FY03</v>
      </c>
      <c r="G33" s="34" t="str">
        <f t="shared" si="0"/>
        <v>FY04</v>
      </c>
      <c r="H33" s="34" t="str">
        <f t="shared" si="0"/>
        <v>FY05</v>
      </c>
      <c r="I33" s="34" t="str">
        <f t="shared" si="0"/>
        <v>FY06</v>
      </c>
      <c r="J33" s="34" t="str">
        <f t="shared" si="0"/>
        <v>FY07</v>
      </c>
      <c r="K33" s="34" t="str">
        <f t="shared" si="0"/>
        <v>FY08</v>
      </c>
      <c r="L33" s="34" t="str">
        <f t="shared" si="0"/>
        <v>FY09</v>
      </c>
      <c r="M33" s="34" t="str">
        <f t="shared" si="0"/>
        <v>FY10</v>
      </c>
      <c r="N33" s="34" t="str">
        <f t="shared" si="0"/>
        <v>FY11</v>
      </c>
      <c r="O33" s="34" t="str">
        <f t="shared" si="0"/>
        <v>FY12</v>
      </c>
      <c r="P33" s="34" t="str">
        <f t="shared" si="0"/>
        <v>FY13</v>
      </c>
      <c r="Q33" s="34" t="str">
        <f t="shared" si="0"/>
        <v>FY14</v>
      </c>
      <c r="R33" s="34" t="str">
        <f t="shared" si="0"/>
        <v>FY15</v>
      </c>
      <c r="S33" s="34" t="str">
        <f t="shared" si="0"/>
        <v>FY16</v>
      </c>
      <c r="T33" s="34" t="str">
        <f t="shared" si="0"/>
        <v>FY17</v>
      </c>
      <c r="U33" s="34" t="str">
        <f t="shared" si="0"/>
        <v>FY18</v>
      </c>
      <c r="V33" s="34" t="str">
        <f t="shared" si="0"/>
        <v>FY19</v>
      </c>
      <c r="W33" s="34" t="str">
        <f t="shared" si="0"/>
        <v>FY20</v>
      </c>
      <c r="X33" s="34" t="str">
        <f t="shared" si="0"/>
        <v>FY21</v>
      </c>
      <c r="Y33" s="34" t="str">
        <f t="shared" si="0"/>
        <v>FY22</v>
      </c>
      <c r="Z33" s="34" t="str">
        <f t="shared" si="0"/>
        <v>FY23</v>
      </c>
      <c r="AA33" s="34" t="str">
        <f t="shared" si="0"/>
        <v>FY24</v>
      </c>
      <c r="AB33" s="34" t="str">
        <f t="shared" si="0"/>
        <v>FY25</v>
      </c>
      <c r="AC33" s="34" t="str">
        <f t="shared" si="0"/>
        <v>FY26</v>
      </c>
      <c r="AD33" s="34" t="str">
        <f t="shared" si="0"/>
        <v>FY27</v>
      </c>
      <c r="AE33" s="34" t="str">
        <f t="shared" si="0"/>
        <v>FY28</v>
      </c>
      <c r="AF33" s="34" t="str">
        <f t="shared" si="0"/>
        <v>FY29</v>
      </c>
      <c r="AG33" s="34" t="str">
        <f t="shared" si="0"/>
        <v>FY30</v>
      </c>
      <c r="AH33" s="34" t="str">
        <f t="shared" si="0"/>
        <v>FY31</v>
      </c>
      <c r="AI33" s="34" t="str">
        <f t="shared" si="0"/>
        <v>FY32</v>
      </c>
      <c r="AJ33" s="34" t="str">
        <f t="shared" si="0"/>
        <v>FY33</v>
      </c>
    </row>
    <row r="34" spans="1:36" s="196" customFormat="1" ht="20.25" customHeight="1" x14ac:dyDescent="0.2">
      <c r="A34" s="196" t="s">
        <v>165</v>
      </c>
      <c r="C34" s="196">
        <v>33.659263610839844</v>
      </c>
      <c r="D34" s="196">
        <v>23.467416763305664</v>
      </c>
      <c r="E34" s="196">
        <v>26.370756149291992</v>
      </c>
      <c r="F34" s="196">
        <v>26.993572235107422</v>
      </c>
      <c r="G34" s="196">
        <v>27.119052886962891</v>
      </c>
      <c r="H34" s="196">
        <v>26.53369140625</v>
      </c>
      <c r="I34" s="196">
        <v>26.465322494506836</v>
      </c>
      <c r="J34" s="196">
        <v>27.681686401367188</v>
      </c>
      <c r="K34" s="196">
        <v>30.367101669311523</v>
      </c>
      <c r="L34" s="196">
        <v>28.943576812744141</v>
      </c>
      <c r="M34" s="196">
        <v>34.465770721435547</v>
      </c>
      <c r="N34" s="196">
        <v>34.295795440673828</v>
      </c>
      <c r="O34" s="196">
        <v>34.585769653320313</v>
      </c>
      <c r="P34" s="196">
        <v>35.144447326660156</v>
      </c>
      <c r="Q34" s="196">
        <v>37.334968566894531</v>
      </c>
      <c r="R34" s="196">
        <v>32.493251800537109</v>
      </c>
      <c r="S34" s="196">
        <v>30.940313339233398</v>
      </c>
      <c r="T34" s="196">
        <v>28.350774765014648</v>
      </c>
      <c r="U34" s="196">
        <v>44.741611480712891</v>
      </c>
      <c r="V34" s="196">
        <v>25.394683837890625</v>
      </c>
      <c r="W34" s="202"/>
    </row>
    <row r="35" spans="1:36" ht="20.25" customHeight="1" x14ac:dyDescent="0.2">
      <c r="A35" s="370" t="s">
        <v>166</v>
      </c>
      <c r="C35" s="192">
        <v>45.755393981933594</v>
      </c>
      <c r="D35" s="192">
        <v>36.804431915283203</v>
      </c>
      <c r="E35" s="192">
        <v>40.65460205078125</v>
      </c>
      <c r="F35" s="192">
        <v>41.078285217285156</v>
      </c>
      <c r="G35" s="192">
        <v>42.26434326171875</v>
      </c>
      <c r="H35" s="192">
        <v>42.225238800048828</v>
      </c>
      <c r="I35" s="192">
        <v>42.397090911865234</v>
      </c>
      <c r="J35" s="192">
        <v>43.142894744873047</v>
      </c>
      <c r="K35" s="192">
        <v>44.572410583496094</v>
      </c>
      <c r="L35" s="192">
        <v>41.509559631347656</v>
      </c>
      <c r="M35" s="192">
        <v>46.768215179443359</v>
      </c>
      <c r="N35" s="192">
        <v>47.197288513183594</v>
      </c>
      <c r="O35" s="192">
        <v>48.232471466064453</v>
      </c>
      <c r="P35" s="192">
        <v>49.440563201904297</v>
      </c>
      <c r="Q35" s="192">
        <v>53.133502960205078</v>
      </c>
      <c r="R35" s="192">
        <v>51.438556671142578</v>
      </c>
      <c r="S35" s="192">
        <v>52.421977996826172</v>
      </c>
      <c r="T35" s="192">
        <v>51.259662628173828</v>
      </c>
      <c r="U35" s="192">
        <v>68.30194091796875</v>
      </c>
      <c r="V35" s="192">
        <v>48.120304107666016</v>
      </c>
    </row>
    <row r="36" spans="1:36" ht="12.75" customHeight="1" x14ac:dyDescent="0.2">
      <c r="A36" s="327" t="s">
        <v>194</v>
      </c>
      <c r="C36" s="192">
        <v>40.345405578613281</v>
      </c>
      <c r="D36" s="192">
        <v>31.741397857666016</v>
      </c>
      <c r="E36" s="192">
        <v>35.317962646484375</v>
      </c>
      <c r="F36" s="192">
        <v>35.874252319335938</v>
      </c>
      <c r="G36" s="192">
        <v>36.461635589599609</v>
      </c>
      <c r="H36" s="192">
        <v>35.850093841552734</v>
      </c>
      <c r="I36" s="192">
        <v>35.218029022216797</v>
      </c>
      <c r="J36" s="192">
        <v>36.658725738525391</v>
      </c>
      <c r="K36" s="192">
        <v>37.590290069580078</v>
      </c>
      <c r="L36" s="192">
        <v>34.943920135498047</v>
      </c>
      <c r="M36" s="192">
        <v>38.465389251708984</v>
      </c>
      <c r="N36" s="192">
        <v>38.253986358642578</v>
      </c>
      <c r="O36" s="192">
        <v>38.321205139160156</v>
      </c>
      <c r="P36" s="192">
        <v>37.593475341796875</v>
      </c>
      <c r="Q36" s="192">
        <v>40.520515441894531</v>
      </c>
      <c r="R36" s="192">
        <v>36.431167602539063</v>
      </c>
      <c r="S36" s="192">
        <v>37.345352172851563</v>
      </c>
      <c r="T36" s="192">
        <v>38.076766967773438</v>
      </c>
      <c r="U36" s="192">
        <v>49.893833160400391</v>
      </c>
      <c r="V36" s="192">
        <v>34.728984832763672</v>
      </c>
      <c r="W36" s="395"/>
    </row>
    <row r="37" spans="1:36" ht="12.75" customHeight="1" x14ac:dyDescent="0.2">
      <c r="A37" s="371" t="s">
        <v>428</v>
      </c>
      <c r="C37" s="192">
        <v>13.642000198364258</v>
      </c>
      <c r="D37" s="192">
        <v>13.784999847412109</v>
      </c>
      <c r="E37" s="192">
        <v>13.928000450134277</v>
      </c>
      <c r="F37" s="192">
        <v>13.928000450134277</v>
      </c>
      <c r="G37" s="192">
        <v>14.071000099182129</v>
      </c>
      <c r="H37" s="192">
        <v>12.470999717712402</v>
      </c>
      <c r="I37" s="192">
        <v>12.717000007629395</v>
      </c>
      <c r="J37" s="192">
        <v>12.717000007629395</v>
      </c>
      <c r="K37" s="192">
        <v>13.232695579528809</v>
      </c>
      <c r="L37" s="192">
        <v>13.147500038146973</v>
      </c>
      <c r="M37" s="192">
        <v>13.147500038146973</v>
      </c>
      <c r="N37" s="192">
        <v>13.147000312805176</v>
      </c>
      <c r="O37" s="192">
        <v>13.128231048583984</v>
      </c>
      <c r="P37" s="192">
        <v>13.147000312805176</v>
      </c>
      <c r="Q37" s="192">
        <v>13.147000312805176</v>
      </c>
      <c r="R37" s="192">
        <v>13.147000312805176</v>
      </c>
      <c r="S37" s="192">
        <v>13.147000312805176</v>
      </c>
      <c r="T37" s="192">
        <v>13.147000312805176</v>
      </c>
      <c r="U37" s="192">
        <v>24.573999404907227</v>
      </c>
      <c r="V37" s="192">
        <v>9.6999998092651367</v>
      </c>
      <c r="W37" s="196"/>
    </row>
    <row r="38" spans="1:36" ht="12.75" customHeight="1" x14ac:dyDescent="0.2">
      <c r="A38" s="371" t="s">
        <v>429</v>
      </c>
      <c r="C38" s="192">
        <v>6.7087831497192383</v>
      </c>
      <c r="D38" s="192">
        <v>7.0037941932678223</v>
      </c>
      <c r="E38" s="192">
        <v>5.6654891967773438</v>
      </c>
      <c r="F38" s="192">
        <v>6.9478740692138672</v>
      </c>
      <c r="G38" s="192">
        <v>8.4855461120605469</v>
      </c>
      <c r="H38" s="192">
        <v>9.2130918502807617</v>
      </c>
      <c r="I38" s="192">
        <v>9.4072723388671875</v>
      </c>
      <c r="J38" s="192">
        <v>8.89154052734375</v>
      </c>
      <c r="K38" s="192">
        <v>9.3326740264892578</v>
      </c>
      <c r="L38" s="192">
        <v>8.7040891647338867</v>
      </c>
      <c r="M38" s="192">
        <v>10.735448837280273</v>
      </c>
      <c r="N38" s="192">
        <v>10.343138694763184</v>
      </c>
      <c r="O38" s="192">
        <v>10.480127334594727</v>
      </c>
      <c r="P38" s="192">
        <v>9.7167339324951172</v>
      </c>
      <c r="Q38" s="192">
        <v>9.9457292556762695</v>
      </c>
      <c r="R38" s="192">
        <v>10.222122192382813</v>
      </c>
      <c r="S38" s="192">
        <v>10.018420219421387</v>
      </c>
      <c r="T38" s="192">
        <v>9.6902284622192383</v>
      </c>
      <c r="U38" s="192">
        <v>9.5392665863037109</v>
      </c>
      <c r="V38" s="192">
        <v>8.5710000991821289</v>
      </c>
    </row>
    <row r="39" spans="1:36" ht="12.75" customHeight="1" x14ac:dyDescent="0.2">
      <c r="A39" s="371" t="s">
        <v>430</v>
      </c>
      <c r="C39" s="192">
        <v>19.994623184204102</v>
      </c>
      <c r="D39" s="192">
        <v>10.952604293823242</v>
      </c>
      <c r="E39" s="192">
        <v>15.724472999572754</v>
      </c>
      <c r="F39" s="192">
        <v>14.998376846313477</v>
      </c>
      <c r="G39" s="192">
        <v>13.90509033203125</v>
      </c>
      <c r="H39" s="192">
        <v>14.166001319885254</v>
      </c>
      <c r="I39" s="192">
        <v>13.093756675720215</v>
      </c>
      <c r="J39" s="192">
        <v>15.050186157226563</v>
      </c>
      <c r="K39" s="192">
        <v>15.024918556213379</v>
      </c>
      <c r="L39" s="192">
        <v>13.092330932617188</v>
      </c>
      <c r="M39" s="192">
        <v>14.582438468933105</v>
      </c>
      <c r="N39" s="192">
        <v>14.763849258422852</v>
      </c>
      <c r="O39" s="192">
        <v>14.712847709655762</v>
      </c>
      <c r="P39" s="192">
        <v>14.729741096496582</v>
      </c>
      <c r="Q39" s="192">
        <v>17.427785873413086</v>
      </c>
      <c r="R39" s="192">
        <v>13.062047004699707</v>
      </c>
      <c r="S39" s="192">
        <v>14.179932594299316</v>
      </c>
      <c r="T39" s="192">
        <v>15.23953914642334</v>
      </c>
      <c r="U39" s="192">
        <v>15.780567169189453</v>
      </c>
      <c r="V39" s="192">
        <v>16.457984924316406</v>
      </c>
    </row>
    <row r="40" spans="1:36" ht="12.75" customHeight="1" x14ac:dyDescent="0.2">
      <c r="A40" s="327" t="s">
        <v>2466</v>
      </c>
      <c r="C40" s="192">
        <v>1.1366649866104126</v>
      </c>
      <c r="D40" s="192">
        <v>1.1170769929885864</v>
      </c>
      <c r="E40" s="192">
        <v>1.155784010887146</v>
      </c>
      <c r="F40" s="192">
        <v>1.3099620342254639</v>
      </c>
      <c r="G40" s="192">
        <v>1.7315880060195923</v>
      </c>
      <c r="H40" s="192">
        <v>1.7492680549621582</v>
      </c>
      <c r="I40" s="192">
        <v>1.7336699962615967</v>
      </c>
      <c r="J40" s="192">
        <v>1.8642690181732178</v>
      </c>
      <c r="K40" s="192">
        <v>1.7754650115966797</v>
      </c>
      <c r="L40" s="192">
        <v>1.5257610082626343</v>
      </c>
      <c r="M40" s="192">
        <v>2.9584560394287109</v>
      </c>
      <c r="N40" s="192">
        <v>3.8291819095611572</v>
      </c>
      <c r="O40" s="192">
        <v>4.3940482139587402</v>
      </c>
      <c r="P40" s="192">
        <v>5.7827877998352051</v>
      </c>
      <c r="Q40" s="192">
        <v>6.3923478126525879</v>
      </c>
      <c r="R40" s="192">
        <v>8.7852296829223633</v>
      </c>
      <c r="S40" s="192">
        <v>7.7960500717163086</v>
      </c>
      <c r="T40" s="192">
        <v>6.6134910583496094</v>
      </c>
      <c r="U40" s="192">
        <v>9.8688163757324219</v>
      </c>
      <c r="V40" s="192">
        <v>6.4279999732971191</v>
      </c>
    </row>
    <row r="41" spans="1:36" ht="12.75" customHeight="1" x14ac:dyDescent="0.2">
      <c r="A41" s="327" t="s">
        <v>2</v>
      </c>
      <c r="C41" s="192">
        <v>4.273322582244873</v>
      </c>
      <c r="D41" s="192">
        <v>3.9459547996520996</v>
      </c>
      <c r="E41" s="192">
        <v>4.1808571815490723</v>
      </c>
      <c r="F41" s="192">
        <v>3.8940727710723877</v>
      </c>
      <c r="G41" s="192">
        <v>4.0711183547973633</v>
      </c>
      <c r="H41" s="192">
        <v>4.6258764266967773</v>
      </c>
      <c r="I41" s="192">
        <v>5.4453945159912109</v>
      </c>
      <c r="J41" s="192">
        <v>4.619898796081543</v>
      </c>
      <c r="K41" s="192">
        <v>5.206657886505127</v>
      </c>
      <c r="L41" s="192">
        <v>5.0398788452148438</v>
      </c>
      <c r="M41" s="192">
        <v>5.3443727493286133</v>
      </c>
      <c r="N41" s="192">
        <v>5.1141195297241211</v>
      </c>
      <c r="O41" s="192">
        <v>5.5172181129455566</v>
      </c>
      <c r="P41" s="192">
        <v>6.0643000602722168</v>
      </c>
      <c r="Q41" s="192">
        <v>6.2206406593322754</v>
      </c>
      <c r="R41" s="192">
        <v>6.2221570014953613</v>
      </c>
      <c r="S41" s="192">
        <v>7.2805757522583008</v>
      </c>
      <c r="T41" s="192">
        <v>6.5694055557250977</v>
      </c>
      <c r="U41" s="192">
        <v>8.5392923355102539</v>
      </c>
      <c r="V41" s="192">
        <v>6.9633207321166992</v>
      </c>
    </row>
    <row r="42" spans="1:36" ht="12.75" customHeight="1" x14ac:dyDescent="0.2">
      <c r="A42" s="370" t="s">
        <v>169</v>
      </c>
      <c r="C42" s="192">
        <v>12.096132278442383</v>
      </c>
      <c r="D42" s="192">
        <v>13.337014198303223</v>
      </c>
      <c r="E42" s="192">
        <v>14.283847808837891</v>
      </c>
      <c r="F42" s="192">
        <v>14.084713935852051</v>
      </c>
      <c r="G42" s="192">
        <v>15.145290374755859</v>
      </c>
      <c r="H42" s="192">
        <v>15.691545486450195</v>
      </c>
      <c r="I42" s="192">
        <v>15.931771278381348</v>
      </c>
      <c r="J42" s="192">
        <v>15.461209297180176</v>
      </c>
      <c r="K42" s="192">
        <v>14.20530891418457</v>
      </c>
      <c r="L42" s="192">
        <v>12.565981864929199</v>
      </c>
      <c r="M42" s="192">
        <v>12.302448272705078</v>
      </c>
      <c r="N42" s="192">
        <v>12.901494026184082</v>
      </c>
      <c r="O42" s="192">
        <v>13.646700859069824</v>
      </c>
      <c r="P42" s="192">
        <v>14.296116828918457</v>
      </c>
      <c r="Q42" s="192">
        <v>15.798534393310547</v>
      </c>
      <c r="R42" s="192">
        <v>18.945302963256836</v>
      </c>
      <c r="S42" s="192">
        <v>21.481664657592773</v>
      </c>
      <c r="T42" s="192">
        <v>22.90888786315918</v>
      </c>
      <c r="U42" s="192">
        <v>23.560331344604492</v>
      </c>
      <c r="V42" s="192">
        <v>22.725622177124023</v>
      </c>
    </row>
    <row r="43" spans="1:36" x14ac:dyDescent="0.2">
      <c r="A43" s="327" t="s">
        <v>167</v>
      </c>
      <c r="C43" s="192">
        <v>10.063080787658691</v>
      </c>
      <c r="D43" s="192">
        <v>11.518445014953613</v>
      </c>
      <c r="E43" s="192">
        <v>12.425491333007813</v>
      </c>
      <c r="F43" s="192">
        <v>12.261360168457031</v>
      </c>
      <c r="G43" s="192">
        <v>13.281073570251465</v>
      </c>
      <c r="H43" s="192">
        <v>13.673994064331055</v>
      </c>
      <c r="I43" s="192">
        <v>13.094744682312012</v>
      </c>
      <c r="J43" s="192">
        <v>12.585650444030762</v>
      </c>
      <c r="K43" s="192">
        <v>11.749232292175293</v>
      </c>
      <c r="L43" s="192">
        <v>11.038418769836426</v>
      </c>
      <c r="M43" s="192">
        <v>10.596003532409668</v>
      </c>
      <c r="N43" s="192">
        <v>10.894742012023926</v>
      </c>
      <c r="O43" s="192">
        <v>11.458901405334473</v>
      </c>
      <c r="P43" s="192">
        <v>12.051273345947266</v>
      </c>
      <c r="Q43" s="192">
        <v>13.761569976806641</v>
      </c>
      <c r="R43" s="192">
        <v>16.439109802246094</v>
      </c>
      <c r="S43" s="192">
        <v>18.805950164794922</v>
      </c>
      <c r="T43" s="192">
        <v>20.176679611206055</v>
      </c>
      <c r="U43" s="192">
        <v>20.534423828125</v>
      </c>
      <c r="V43" s="192">
        <v>20.227727890014648</v>
      </c>
    </row>
    <row r="44" spans="1:36" ht="12.75" customHeight="1" x14ac:dyDescent="0.2">
      <c r="A44" s="327" t="s">
        <v>2</v>
      </c>
      <c r="C44" s="192">
        <v>2.0330517292022705</v>
      </c>
      <c r="D44" s="192">
        <v>1.8185687065124512</v>
      </c>
      <c r="E44" s="192">
        <v>1.858356237411499</v>
      </c>
      <c r="F44" s="192">
        <v>1.82335364818573</v>
      </c>
      <c r="G44" s="192">
        <v>1.8642174005508423</v>
      </c>
      <c r="H44" s="192">
        <v>2.0175514221191406</v>
      </c>
      <c r="I44" s="192">
        <v>2.8370256423950195</v>
      </c>
      <c r="J44" s="192">
        <v>2.8755588531494141</v>
      </c>
      <c r="K44" s="192">
        <v>2.4560766220092773</v>
      </c>
      <c r="L44" s="192">
        <v>1.5275627374649048</v>
      </c>
      <c r="M44" s="192">
        <v>1.7064447402954102</v>
      </c>
      <c r="N44" s="192">
        <v>2.0067520141601563</v>
      </c>
      <c r="O44" s="192">
        <v>2.1878001689910889</v>
      </c>
      <c r="P44" s="192">
        <v>2.2448434829711914</v>
      </c>
      <c r="Q44" s="192">
        <v>2.036963939666748</v>
      </c>
      <c r="R44" s="192">
        <v>2.506192684173584</v>
      </c>
      <c r="S44" s="192">
        <v>2.6757152080535889</v>
      </c>
      <c r="T44" s="192">
        <v>2.7322089672088623</v>
      </c>
      <c r="U44" s="192">
        <v>3.0259065628051758</v>
      </c>
      <c r="V44" s="192">
        <v>2.4978940486907959</v>
      </c>
    </row>
    <row r="45" spans="1:36" ht="19.149999999999999" customHeight="1" x14ac:dyDescent="0.2">
      <c r="A45" s="194" t="s">
        <v>170</v>
      </c>
      <c r="C45" s="192">
        <v>28.146987915039063</v>
      </c>
      <c r="D45" s="192">
        <v>31.244377136230469</v>
      </c>
      <c r="E45" s="192">
        <v>33.077632904052734</v>
      </c>
      <c r="F45" s="192">
        <v>28.248764038085938</v>
      </c>
      <c r="G45" s="192">
        <v>39.298690795898438</v>
      </c>
      <c r="H45" s="192">
        <v>46.938518524169922</v>
      </c>
      <c r="I45" s="192">
        <v>46.313789367675781</v>
      </c>
      <c r="J45" s="192">
        <v>40.163799285888672</v>
      </c>
      <c r="K45" s="192">
        <v>26.980270385742188</v>
      </c>
      <c r="L45" s="192">
        <v>14.504214286804199</v>
      </c>
      <c r="M45" s="192">
        <v>26.092849731445313</v>
      </c>
      <c r="N45" s="192">
        <v>16.7725830078125</v>
      </c>
      <c r="O45" s="192">
        <v>22.872518539428711</v>
      </c>
      <c r="P45" s="192">
        <v>19.457359313964844</v>
      </c>
      <c r="Q45" s="192">
        <v>32.640560150146484</v>
      </c>
      <c r="R45" s="192">
        <v>17.621007919311523</v>
      </c>
      <c r="S45" s="192">
        <v>24.400802612304688</v>
      </c>
      <c r="T45" s="192">
        <v>20.563739776611328</v>
      </c>
      <c r="U45" s="192">
        <v>82.618843078613281</v>
      </c>
      <c r="V45" s="192">
        <v>20.470876693725586</v>
      </c>
      <c r="W45" s="75"/>
    </row>
    <row r="46" spans="1:36" s="194" customFormat="1" x14ac:dyDescent="0.2">
      <c r="A46" s="370" t="s">
        <v>171</v>
      </c>
      <c r="B46" s="192"/>
      <c r="C46" s="192">
        <v>28.146987915039063</v>
      </c>
      <c r="D46" s="192">
        <v>31.244377136230469</v>
      </c>
      <c r="E46" s="192">
        <v>33.077632904052734</v>
      </c>
      <c r="F46" s="192">
        <v>28.248764038085938</v>
      </c>
      <c r="G46" s="192">
        <v>39.298690795898438</v>
      </c>
      <c r="H46" s="192">
        <v>46.938518524169922</v>
      </c>
      <c r="I46" s="192">
        <v>46.313789367675781</v>
      </c>
      <c r="J46" s="192">
        <v>40.163799285888672</v>
      </c>
      <c r="K46" s="192">
        <v>26.980270385742188</v>
      </c>
      <c r="L46" s="192">
        <v>14.504214286804199</v>
      </c>
      <c r="M46" s="192">
        <v>26.092849731445313</v>
      </c>
      <c r="N46" s="192">
        <v>16.7725830078125</v>
      </c>
      <c r="O46" s="192">
        <v>22.872518539428711</v>
      </c>
      <c r="P46" s="192">
        <v>19.457359313964844</v>
      </c>
      <c r="Q46" s="192">
        <v>32.640560150146484</v>
      </c>
      <c r="R46" s="192">
        <v>17.621007919311523</v>
      </c>
      <c r="S46" s="192">
        <v>24.400802612304688</v>
      </c>
      <c r="T46" s="192">
        <v>20.563739776611328</v>
      </c>
      <c r="U46" s="192">
        <v>82.618843078613281</v>
      </c>
      <c r="V46" s="192">
        <v>20.470876693725586</v>
      </c>
      <c r="W46" s="192"/>
      <c r="X46" s="192"/>
    </row>
    <row r="47" spans="1:36" x14ac:dyDescent="0.2">
      <c r="A47" s="327" t="s">
        <v>2473</v>
      </c>
      <c r="C47" s="192">
        <v>0</v>
      </c>
      <c r="D47" s="192">
        <v>0</v>
      </c>
      <c r="E47" s="192">
        <v>0</v>
      </c>
      <c r="F47" s="192">
        <v>0</v>
      </c>
      <c r="G47" s="192">
        <v>0</v>
      </c>
      <c r="H47" s="192">
        <v>0</v>
      </c>
      <c r="I47" s="192">
        <v>0</v>
      </c>
      <c r="J47" s="192">
        <v>0</v>
      </c>
      <c r="K47" s="192">
        <v>0</v>
      </c>
      <c r="L47" s="192">
        <v>0</v>
      </c>
      <c r="M47" s="192">
        <v>0</v>
      </c>
      <c r="N47" s="192">
        <v>0</v>
      </c>
      <c r="O47" s="192">
        <v>0</v>
      </c>
      <c r="P47" s="192">
        <v>0</v>
      </c>
      <c r="Q47" s="192">
        <v>0</v>
      </c>
      <c r="R47" s="192">
        <v>0</v>
      </c>
      <c r="S47" s="192">
        <v>0</v>
      </c>
      <c r="T47" s="192">
        <v>0</v>
      </c>
      <c r="U47" s="192">
        <v>65.25</v>
      </c>
      <c r="V47" s="192">
        <v>0</v>
      </c>
      <c r="X47" s="75"/>
      <c r="Y47" s="75"/>
      <c r="Z47" s="75"/>
      <c r="AB47" s="75"/>
    </row>
    <row r="48" spans="1:36" ht="12.75" customHeight="1" x14ac:dyDescent="0.2">
      <c r="A48" s="327" t="s">
        <v>431</v>
      </c>
      <c r="C48" s="192">
        <v>5.5697502102702856E-4</v>
      </c>
      <c r="D48" s="192">
        <v>3.0183998751454055E-4</v>
      </c>
      <c r="E48" s="192">
        <v>1.0239599505439401E-3</v>
      </c>
      <c r="F48" s="192">
        <v>1.0858919704332948E-3</v>
      </c>
      <c r="G48" s="192">
        <v>3.7635669708251953</v>
      </c>
      <c r="H48" s="192">
        <v>1.5407079458236694</v>
      </c>
      <c r="I48" s="192">
        <v>8.1077766418457031</v>
      </c>
      <c r="J48" s="192">
        <v>8.2614841461181641</v>
      </c>
      <c r="K48" s="192">
        <v>6.912628173828125</v>
      </c>
      <c r="L48" s="192">
        <v>4.309959888458252</v>
      </c>
      <c r="M48" s="192">
        <v>6.564763069152832</v>
      </c>
      <c r="N48" s="192">
        <v>3.5087599754333496</v>
      </c>
      <c r="O48" s="192">
        <v>4.4027528762817383</v>
      </c>
      <c r="P48" s="192">
        <v>3.5168869495391846</v>
      </c>
      <c r="Q48" s="192">
        <v>4.0118498802185059</v>
      </c>
      <c r="R48" s="192">
        <v>6.7210869789123535</v>
      </c>
      <c r="S48" s="192">
        <v>7.055260181427002</v>
      </c>
      <c r="T48" s="192">
        <v>1.2245179414749146</v>
      </c>
      <c r="U48" s="192">
        <v>0.38649800419807434</v>
      </c>
      <c r="V48" s="192">
        <v>0.11400000005960464</v>
      </c>
    </row>
    <row r="49" spans="1:28" ht="12.75" customHeight="1" x14ac:dyDescent="0.2">
      <c r="A49" s="327" t="s">
        <v>432</v>
      </c>
      <c r="C49" s="192">
        <v>7.9064302444458008</v>
      </c>
      <c r="D49" s="192">
        <v>14.424075126647949</v>
      </c>
      <c r="E49" s="192">
        <v>20.686609268188477</v>
      </c>
      <c r="F49" s="192">
        <v>22.1865234375</v>
      </c>
      <c r="G49" s="192">
        <v>26.349374771118164</v>
      </c>
      <c r="H49" s="192">
        <v>29.104082107543945</v>
      </c>
      <c r="I49" s="192">
        <v>19.788850784301758</v>
      </c>
      <c r="J49" s="192">
        <v>11.36171817779541</v>
      </c>
      <c r="K49" s="192">
        <v>2.1501142978668213</v>
      </c>
      <c r="L49" s="192">
        <v>0.2712898850440979</v>
      </c>
      <c r="M49" s="192">
        <v>0</v>
      </c>
      <c r="N49" s="192">
        <v>0</v>
      </c>
      <c r="O49" s="192">
        <v>0</v>
      </c>
      <c r="P49" s="192">
        <v>0</v>
      </c>
      <c r="Q49" s="192">
        <v>0</v>
      </c>
      <c r="R49" s="192">
        <v>0</v>
      </c>
      <c r="S49" s="192">
        <v>0</v>
      </c>
      <c r="T49" s="192">
        <v>0</v>
      </c>
      <c r="U49" s="192">
        <v>0</v>
      </c>
      <c r="V49" s="192">
        <v>0</v>
      </c>
    </row>
    <row r="50" spans="1:28" ht="12.75" customHeight="1" x14ac:dyDescent="0.2">
      <c r="A50" s="327" t="s">
        <v>79</v>
      </c>
      <c r="C50" s="192">
        <v>20.239999771118164</v>
      </c>
      <c r="D50" s="192">
        <v>16.819999694824219</v>
      </c>
      <c r="E50" s="192">
        <v>12.390000343322754</v>
      </c>
      <c r="F50" s="192">
        <v>6.0500001907348633</v>
      </c>
      <c r="G50" s="192">
        <v>0.2800000011920929</v>
      </c>
      <c r="H50" s="192">
        <v>4.7300000190734863</v>
      </c>
      <c r="I50" s="192">
        <v>4.3000001907348633</v>
      </c>
      <c r="J50" s="192">
        <v>3.869999885559082</v>
      </c>
      <c r="K50" s="192">
        <v>9.0900001525878906</v>
      </c>
      <c r="L50" s="192">
        <v>3.25</v>
      </c>
      <c r="M50" s="192">
        <v>5.7800002098083496</v>
      </c>
      <c r="N50" s="192">
        <v>1.0800000429153442</v>
      </c>
      <c r="O50" s="192">
        <v>5.2600002288818359</v>
      </c>
      <c r="P50" s="192">
        <v>3.8424999713897705</v>
      </c>
      <c r="Q50" s="192">
        <v>3.9906249046325684</v>
      </c>
      <c r="R50" s="192">
        <v>3.5432813167572021</v>
      </c>
      <c r="S50" s="192">
        <v>4.1591014862060547</v>
      </c>
      <c r="T50" s="192">
        <v>14.183876991271973</v>
      </c>
      <c r="U50" s="192">
        <v>11.683876991271973</v>
      </c>
      <c r="V50" s="192">
        <v>9.1838769912719727</v>
      </c>
      <c r="X50" s="194"/>
    </row>
    <row r="51" spans="1:28" ht="12.75" customHeight="1" x14ac:dyDescent="0.2">
      <c r="A51" s="327" t="s">
        <v>2</v>
      </c>
      <c r="C51" s="192">
        <v>0</v>
      </c>
      <c r="D51" s="192">
        <v>0</v>
      </c>
      <c r="E51" s="192">
        <v>0</v>
      </c>
      <c r="F51" s="192">
        <v>1.1155823245644569E-2</v>
      </c>
      <c r="G51" s="192">
        <v>8.9057493209838867</v>
      </c>
      <c r="H51" s="192">
        <v>11.563729286193848</v>
      </c>
      <c r="I51" s="192">
        <v>14.117162704467773</v>
      </c>
      <c r="J51" s="192">
        <v>16.670597076416016</v>
      </c>
      <c r="K51" s="192">
        <v>8.8275279998779297</v>
      </c>
      <c r="L51" s="192">
        <v>6.6729640960693359</v>
      </c>
      <c r="M51" s="192">
        <v>13.748085975646973</v>
      </c>
      <c r="N51" s="192">
        <v>12.183822631835938</v>
      </c>
      <c r="O51" s="192">
        <v>13.209766387939453</v>
      </c>
      <c r="P51" s="192">
        <v>12.09797191619873</v>
      </c>
      <c r="Q51" s="192">
        <v>24.638084411621094</v>
      </c>
      <c r="R51" s="192">
        <v>7.3566389083862305</v>
      </c>
      <c r="S51" s="192">
        <v>13.186442375183105</v>
      </c>
      <c r="T51" s="192">
        <v>5.1553440093994141</v>
      </c>
      <c r="U51" s="192">
        <v>5.2984671592712402</v>
      </c>
      <c r="V51" s="192">
        <v>11.173000335693359</v>
      </c>
    </row>
    <row r="52" spans="1:28" ht="12.75" customHeight="1" x14ac:dyDescent="0.2">
      <c r="A52" s="370" t="s">
        <v>172</v>
      </c>
      <c r="C52" s="192">
        <v>0</v>
      </c>
      <c r="D52" s="192">
        <v>0</v>
      </c>
      <c r="E52" s="192">
        <v>0</v>
      </c>
      <c r="F52" s="192">
        <v>0</v>
      </c>
      <c r="G52" s="192">
        <v>0</v>
      </c>
      <c r="H52" s="192">
        <v>0</v>
      </c>
      <c r="I52" s="192">
        <v>0</v>
      </c>
      <c r="J52" s="192">
        <v>0</v>
      </c>
      <c r="K52" s="192">
        <v>0</v>
      </c>
      <c r="L52" s="192">
        <v>0</v>
      </c>
      <c r="M52" s="192">
        <v>0</v>
      </c>
      <c r="N52" s="192">
        <v>0</v>
      </c>
      <c r="O52" s="192">
        <v>0</v>
      </c>
      <c r="P52" s="192">
        <v>0</v>
      </c>
      <c r="Q52" s="192">
        <v>0</v>
      </c>
      <c r="R52" s="192">
        <v>0</v>
      </c>
      <c r="S52" s="192">
        <v>0</v>
      </c>
      <c r="T52" s="192">
        <v>0</v>
      </c>
      <c r="U52" s="192">
        <v>0</v>
      </c>
      <c r="V52" s="192">
        <v>0</v>
      </c>
    </row>
    <row r="53" spans="1:28" x14ac:dyDescent="0.2">
      <c r="A53" s="194" t="s">
        <v>195</v>
      </c>
      <c r="B53" s="194"/>
      <c r="C53" s="194">
        <v>-44.599208831787109</v>
      </c>
      <c r="D53" s="194">
        <v>-18.986017227172852</v>
      </c>
      <c r="E53" s="194">
        <v>-11.535492897033691</v>
      </c>
      <c r="F53" s="194">
        <v>-10.275728225708008</v>
      </c>
      <c r="G53" s="194">
        <v>-12.800542831420898</v>
      </c>
      <c r="H53" s="194">
        <v>3.5055932998657227</v>
      </c>
      <c r="I53" s="194">
        <v>-2.2451605796813965</v>
      </c>
      <c r="J53" s="194">
        <v>2.6628503799438477</v>
      </c>
      <c r="K53" s="194">
        <v>-13.746425628662109</v>
      </c>
      <c r="L53" s="194">
        <v>-5.4897923469543457</v>
      </c>
      <c r="M53" s="194">
        <v>8.929753303527832</v>
      </c>
      <c r="N53" s="194">
        <v>-8.22796630859375</v>
      </c>
      <c r="O53" s="194">
        <v>-10.091702461242676</v>
      </c>
      <c r="P53" s="194">
        <v>-12.81272029876709</v>
      </c>
      <c r="Q53" s="194">
        <v>-11.457962036132813</v>
      </c>
      <c r="R53" s="194">
        <v>-6.9672765731811523</v>
      </c>
      <c r="S53" s="194">
        <v>-16.35133171081543</v>
      </c>
      <c r="T53" s="194">
        <v>-34.102516174316406</v>
      </c>
      <c r="U53" s="194">
        <v>38.501274108886719</v>
      </c>
      <c r="V53" s="194">
        <v>-55.035728454589844</v>
      </c>
      <c r="W53" s="194"/>
      <c r="Y53" s="200"/>
      <c r="Z53" s="200"/>
      <c r="AB53" s="200"/>
    </row>
    <row r="54" spans="1:28" s="194" customFormat="1" x14ac:dyDescent="0.2">
      <c r="A54" s="194" t="s">
        <v>173</v>
      </c>
      <c r="B54" s="192"/>
      <c r="C54" s="192">
        <v>-8.6817302703857422</v>
      </c>
      <c r="D54" s="192">
        <v>-5.3427591323852539</v>
      </c>
      <c r="E54" s="192">
        <v>-22.457176208496094</v>
      </c>
      <c r="F54" s="192">
        <v>-9.0905857086181641</v>
      </c>
      <c r="G54" s="192">
        <v>-15.646626472473145</v>
      </c>
      <c r="H54" s="192">
        <v>-15.511487007141113</v>
      </c>
      <c r="I54" s="192">
        <v>0.80082559585571289</v>
      </c>
      <c r="J54" s="192">
        <v>-17.695381164550781</v>
      </c>
      <c r="K54" s="192">
        <v>-30.180097579956055</v>
      </c>
      <c r="L54" s="192">
        <v>-18.544052124023438</v>
      </c>
      <c r="M54" s="192">
        <v>-14.054617881774902</v>
      </c>
      <c r="N54" s="192">
        <v>-17.898618698120117</v>
      </c>
      <c r="O54" s="192">
        <v>-10.688451766967773</v>
      </c>
      <c r="P54" s="192">
        <v>-17.913888931274414</v>
      </c>
      <c r="Q54" s="192">
        <v>-17.480583190917969</v>
      </c>
      <c r="R54" s="192">
        <v>6.9523725509643555</v>
      </c>
      <c r="S54" s="192">
        <v>-19.81193733215332</v>
      </c>
      <c r="T54" s="192">
        <v>-43.850921630859375</v>
      </c>
      <c r="U54" s="192">
        <v>16.080827713012695</v>
      </c>
      <c r="V54" s="192">
        <v>-48.229564666748047</v>
      </c>
      <c r="W54" s="192"/>
      <c r="X54" s="192"/>
      <c r="Y54" s="195"/>
      <c r="Z54" s="195"/>
      <c r="AB54" s="195"/>
    </row>
    <row r="55" spans="1:28" s="194" customFormat="1" x14ac:dyDescent="0.2">
      <c r="A55" s="196" t="s">
        <v>734</v>
      </c>
      <c r="B55" s="192"/>
      <c r="C55" s="192">
        <v>-20.266380310058594</v>
      </c>
      <c r="D55" s="192">
        <v>-12.643002510070801</v>
      </c>
      <c r="E55" s="192">
        <v>-8.197911262512207</v>
      </c>
      <c r="F55" s="192">
        <v>-6.3026986122131348</v>
      </c>
      <c r="G55" s="192">
        <v>-2.5513947010040283</v>
      </c>
      <c r="H55" s="192">
        <v>-18.935966491699219</v>
      </c>
      <c r="I55" s="192">
        <v>-19.067773818969727</v>
      </c>
      <c r="J55" s="192">
        <v>-14.347280502319336</v>
      </c>
      <c r="K55" s="192">
        <v>-37.972644805908203</v>
      </c>
      <c r="L55" s="192">
        <v>-25.503900527954102</v>
      </c>
      <c r="M55" s="192">
        <v>-19.868803024291992</v>
      </c>
      <c r="N55" s="192">
        <v>-31.388044357299805</v>
      </c>
      <c r="O55" s="192">
        <v>-28.496232986450195</v>
      </c>
      <c r="P55" s="192">
        <v>-27.980186462402344</v>
      </c>
      <c r="Q55" s="192">
        <v>-33.499702453613281</v>
      </c>
      <c r="R55" s="192">
        <v>-60.592868804931641</v>
      </c>
      <c r="S55" s="192">
        <v>-58.109588623046875</v>
      </c>
      <c r="T55" s="192">
        <v>-42.284259796142578</v>
      </c>
      <c r="U55" s="192">
        <v>-45.125709533691406</v>
      </c>
      <c r="V55" s="192">
        <v>-35.030048370361328</v>
      </c>
      <c r="W55" s="192"/>
      <c r="X55" s="192"/>
      <c r="Y55" s="195"/>
      <c r="Z55" s="195"/>
      <c r="AB55" s="195"/>
    </row>
    <row r="56" spans="1:28" x14ac:dyDescent="0.2">
      <c r="A56" s="196" t="s">
        <v>735</v>
      </c>
      <c r="C56" s="192">
        <v>11.71302318572998</v>
      </c>
      <c r="D56" s="192">
        <v>7.046410083770752</v>
      </c>
      <c r="E56" s="192">
        <v>-14.25037956237793</v>
      </c>
      <c r="F56" s="192">
        <v>-4.1676459312438965</v>
      </c>
      <c r="G56" s="192">
        <v>-9.98663330078125</v>
      </c>
      <c r="H56" s="192">
        <v>-2.2591838836669922</v>
      </c>
      <c r="I56" s="192">
        <v>-1.8624253273010254</v>
      </c>
      <c r="J56" s="192">
        <v>-1.7978569269180298</v>
      </c>
      <c r="K56" s="192">
        <v>3.0458693504333496</v>
      </c>
      <c r="L56" s="192">
        <v>0.78975635766983032</v>
      </c>
      <c r="M56" s="192">
        <v>-3.0592019557952881</v>
      </c>
      <c r="N56" s="192">
        <v>0.30585315823554993</v>
      </c>
      <c r="O56" s="192">
        <v>-0.28962928056716919</v>
      </c>
      <c r="P56" s="192">
        <v>4.4029479026794434</v>
      </c>
      <c r="Q56" s="192">
        <v>-11.93605899810791</v>
      </c>
      <c r="R56" s="192">
        <v>5.248600959777832</v>
      </c>
      <c r="S56" s="192">
        <v>0.33078676462173462</v>
      </c>
      <c r="T56" s="192">
        <v>1.4099960327148438</v>
      </c>
      <c r="U56" s="192">
        <v>67.215652465820313</v>
      </c>
      <c r="V56" s="192">
        <v>4.829826831817627</v>
      </c>
      <c r="X56" s="200"/>
      <c r="Y56" s="196"/>
      <c r="Z56" s="196"/>
      <c r="AB56" s="196"/>
    </row>
    <row r="57" spans="1:28" x14ac:dyDescent="0.2">
      <c r="A57" s="371" t="s">
        <v>2370</v>
      </c>
      <c r="C57" s="192">
        <v>3.3743665218353271</v>
      </c>
      <c r="D57" s="192">
        <v>4.1161818504333496</v>
      </c>
      <c r="E57" s="192">
        <v>-1.1999319791793823</v>
      </c>
      <c r="F57" s="192">
        <v>-4.161552906036377</v>
      </c>
      <c r="G57" s="192">
        <v>-2.4682667255401611</v>
      </c>
      <c r="H57" s="192">
        <v>-1.976146936416626</v>
      </c>
      <c r="I57" s="192">
        <v>-1.7881664037704468</v>
      </c>
      <c r="J57" s="192">
        <v>-1.4187549352645874</v>
      </c>
      <c r="K57" s="192">
        <v>0.47898134589195251</v>
      </c>
      <c r="L57" s="192">
        <v>-0.42424064874649048</v>
      </c>
      <c r="M57" s="192">
        <v>1.8929015845060349E-2</v>
      </c>
      <c r="N57" s="192">
        <v>0.89778017997741699</v>
      </c>
      <c r="O57" s="192">
        <v>-2.2199113368988037</v>
      </c>
      <c r="P57" s="192">
        <v>1.710548996925354</v>
      </c>
      <c r="Q57" s="192">
        <v>-2.5680372714996338</v>
      </c>
      <c r="R57" s="192">
        <v>-1.2973899841308594</v>
      </c>
      <c r="S57" s="192">
        <v>-0.8769422173500061</v>
      </c>
      <c r="T57" s="192">
        <v>-1.9206500053405762</v>
      </c>
      <c r="U57" s="192">
        <v>64.17041015625</v>
      </c>
      <c r="V57" s="192">
        <v>3.2033889293670654</v>
      </c>
      <c r="X57" s="200"/>
      <c r="Y57" s="196"/>
      <c r="Z57" s="196"/>
      <c r="AB57" s="196"/>
    </row>
    <row r="58" spans="1:28" x14ac:dyDescent="0.2">
      <c r="A58" s="371" t="s">
        <v>2</v>
      </c>
      <c r="C58" s="192">
        <v>8.3386573791503906</v>
      </c>
      <c r="D58" s="192">
        <v>2.9302279949188232</v>
      </c>
      <c r="E58" s="192">
        <v>-13.050448417663574</v>
      </c>
      <c r="F58" s="192">
        <v>-6.0930000618100166E-3</v>
      </c>
      <c r="G58" s="192">
        <v>-7.518366813659668</v>
      </c>
      <c r="H58" s="192">
        <v>-0.28303700685501099</v>
      </c>
      <c r="I58" s="192">
        <v>-7.4258998036384583E-2</v>
      </c>
      <c r="J58" s="192">
        <v>-0.37910199165344238</v>
      </c>
      <c r="K58" s="192">
        <v>2.5668880939483643</v>
      </c>
      <c r="L58" s="192">
        <v>1.2139970064163208</v>
      </c>
      <c r="M58" s="192">
        <v>-3.0781309604644775</v>
      </c>
      <c r="N58" s="192">
        <v>-0.59192699193954468</v>
      </c>
      <c r="O58" s="192">
        <v>1.9302819967269897</v>
      </c>
      <c r="P58" s="192">
        <v>2.6923990249633789</v>
      </c>
      <c r="Q58" s="192">
        <v>-9.3680219650268555</v>
      </c>
      <c r="R58" s="192">
        <v>6.5459909439086914</v>
      </c>
      <c r="S58" s="192">
        <v>1.2077289819717407</v>
      </c>
      <c r="T58" s="192">
        <v>3.3306460380554199</v>
      </c>
      <c r="U58" s="192">
        <v>3.0452420711517334</v>
      </c>
      <c r="V58" s="192">
        <v>1.626437783241272</v>
      </c>
      <c r="X58" s="200"/>
      <c r="Y58" s="196"/>
      <c r="Z58" s="196"/>
      <c r="AB58" s="196"/>
    </row>
    <row r="59" spans="1:28" s="196" customFormat="1" x14ac:dyDescent="0.2">
      <c r="A59" s="196" t="s">
        <v>736</v>
      </c>
      <c r="B59" s="192"/>
      <c r="C59" s="192">
        <v>-0.12837260961532593</v>
      </c>
      <c r="D59" s="192">
        <v>0.2538335919380188</v>
      </c>
      <c r="E59" s="192">
        <v>-8.8862655684351921E-3</v>
      </c>
      <c r="F59" s="192">
        <v>1.3797590732574463</v>
      </c>
      <c r="G59" s="192">
        <v>-3.1085977554321289</v>
      </c>
      <c r="H59" s="192">
        <v>5.6836628913879395</v>
      </c>
      <c r="I59" s="192">
        <v>21.731025695800781</v>
      </c>
      <c r="J59" s="192">
        <v>-1.5502444505691528</v>
      </c>
      <c r="K59" s="192">
        <v>4.7466793060302734</v>
      </c>
      <c r="L59" s="192">
        <v>6.1700911521911621</v>
      </c>
      <c r="M59" s="192">
        <v>8.873387336730957</v>
      </c>
      <c r="N59" s="192">
        <v>13.183571815490723</v>
      </c>
      <c r="O59" s="192">
        <v>18.097410202026367</v>
      </c>
      <c r="P59" s="192">
        <v>5.6633501052856445</v>
      </c>
      <c r="Q59" s="192">
        <v>27.955177307128906</v>
      </c>
      <c r="R59" s="192">
        <v>62.296642303466797</v>
      </c>
      <c r="S59" s="192">
        <v>37.966861724853516</v>
      </c>
      <c r="T59" s="192">
        <v>-2.9766566753387451</v>
      </c>
      <c r="U59" s="192">
        <v>-6.0091180801391602</v>
      </c>
      <c r="V59" s="192">
        <v>-18.029342651367188</v>
      </c>
      <c r="W59" s="192"/>
      <c r="X59" s="195"/>
    </row>
    <row r="60" spans="1:28" s="196" customFormat="1" x14ac:dyDescent="0.2">
      <c r="A60" s="327" t="s">
        <v>2467</v>
      </c>
      <c r="B60" s="192"/>
      <c r="C60" s="192">
        <v>0</v>
      </c>
      <c r="D60" s="192">
        <v>0</v>
      </c>
      <c r="E60" s="192">
        <v>0</v>
      </c>
      <c r="F60" s="192">
        <v>0</v>
      </c>
      <c r="G60" s="192">
        <v>0</v>
      </c>
      <c r="H60" s="192">
        <v>5.5106201171875</v>
      </c>
      <c r="I60" s="192">
        <v>20.108911514282227</v>
      </c>
      <c r="J60" s="192">
        <v>10.047879219055176</v>
      </c>
      <c r="K60" s="192">
        <v>2.9614429473876953</v>
      </c>
      <c r="L60" s="192">
        <v>10.294547080993652</v>
      </c>
      <c r="M60" s="192">
        <v>2.9479999542236328</v>
      </c>
      <c r="N60" s="192">
        <v>9.3559999465942383</v>
      </c>
      <c r="O60" s="192">
        <v>23.388999938964844</v>
      </c>
      <c r="P60" s="192">
        <v>2.0610001087188721</v>
      </c>
      <c r="Q60" s="192">
        <v>33.749000549316406</v>
      </c>
      <c r="R60" s="192">
        <v>56.415000915527344</v>
      </c>
      <c r="S60" s="192">
        <v>48.7760009765625</v>
      </c>
      <c r="T60" s="192">
        <v>4.2220001220703125</v>
      </c>
      <c r="U60" s="192">
        <v>0.90100002288818359</v>
      </c>
      <c r="V60" s="192">
        <v>-15.763999938964844</v>
      </c>
      <c r="W60" s="192"/>
      <c r="X60" s="195"/>
    </row>
    <row r="61" spans="1:28" s="196" customFormat="1" ht="12.75" customHeight="1" x14ac:dyDescent="0.2">
      <c r="A61" s="327" t="s">
        <v>2468</v>
      </c>
      <c r="B61" s="192"/>
      <c r="C61" s="200">
        <v>0.12837260961532593</v>
      </c>
      <c r="D61" s="200">
        <v>-0.2538335919380188</v>
      </c>
      <c r="E61" s="200">
        <v>8.8862655684351921E-3</v>
      </c>
      <c r="F61" s="200">
        <v>-1.3797590732574463</v>
      </c>
      <c r="G61" s="200">
        <v>3.1085977554321289</v>
      </c>
      <c r="H61" s="200">
        <v>-0.17304235696792603</v>
      </c>
      <c r="I61" s="200">
        <v>-1.6221137046813965</v>
      </c>
      <c r="J61" s="200">
        <v>11.598123550415039</v>
      </c>
      <c r="K61" s="200">
        <v>-1.7852364778518677</v>
      </c>
      <c r="L61" s="200">
        <v>4.124455451965332</v>
      </c>
      <c r="M61" s="200">
        <v>-5.9253873825073242</v>
      </c>
      <c r="N61" s="200">
        <v>-3.8275718688964844</v>
      </c>
      <c r="O61" s="200">
        <v>5.2915897369384766</v>
      </c>
      <c r="P61" s="200">
        <v>-3.6023502349853516</v>
      </c>
      <c r="Q61" s="200">
        <v>5.7938227653503418</v>
      </c>
      <c r="R61" s="200">
        <v>-5.8816413879394531</v>
      </c>
      <c r="S61" s="200">
        <v>10.809136390686035</v>
      </c>
      <c r="T61" s="200">
        <v>7.1986565589904785</v>
      </c>
      <c r="U61" s="200">
        <v>6.9101181030273438</v>
      </c>
      <c r="V61" s="200">
        <v>2.2653434276580811</v>
      </c>
      <c r="W61" s="200"/>
    </row>
    <row r="62" spans="1:28" s="196" customFormat="1" ht="12.75" customHeight="1" x14ac:dyDescent="0.2">
      <c r="A62" s="371" t="s">
        <v>433</v>
      </c>
      <c r="B62" s="194"/>
      <c r="C62" s="200">
        <v>0</v>
      </c>
      <c r="D62" s="200">
        <v>0</v>
      </c>
      <c r="E62" s="200">
        <v>0</v>
      </c>
      <c r="F62" s="200">
        <v>0</v>
      </c>
      <c r="G62" s="200">
        <v>0</v>
      </c>
      <c r="H62" s="200">
        <v>0</v>
      </c>
      <c r="I62" s="200">
        <v>0</v>
      </c>
      <c r="J62" s="200">
        <v>0</v>
      </c>
      <c r="K62" s="200">
        <v>0</v>
      </c>
      <c r="L62" s="200">
        <v>0</v>
      </c>
      <c r="M62" s="200">
        <v>-2.3849999904632568</v>
      </c>
      <c r="N62" s="200">
        <v>-0.3970000147819519</v>
      </c>
      <c r="O62" s="200">
        <v>-1.5880000591278076</v>
      </c>
      <c r="P62" s="200">
        <v>0</v>
      </c>
      <c r="Q62" s="200">
        <v>0</v>
      </c>
      <c r="R62" s="200">
        <v>-4.0000001899898052E-3</v>
      </c>
      <c r="S62" s="200">
        <v>0</v>
      </c>
      <c r="T62" s="200">
        <v>0</v>
      </c>
      <c r="U62" s="200">
        <v>0.36000001430511475</v>
      </c>
      <c r="V62" s="200">
        <v>-0.35899999737739563</v>
      </c>
      <c r="W62" s="195"/>
    </row>
    <row r="63" spans="1:28" ht="12.75" customHeight="1" x14ac:dyDescent="0.2">
      <c r="A63" s="371" t="s">
        <v>2469</v>
      </c>
      <c r="B63" s="194"/>
      <c r="C63" s="200">
        <v>0.12837260961532593</v>
      </c>
      <c r="D63" s="200">
        <v>-0.2538335919380188</v>
      </c>
      <c r="E63" s="200">
        <v>8.8862655684351921E-3</v>
      </c>
      <c r="F63" s="200">
        <v>-1.3797590732574463</v>
      </c>
      <c r="G63" s="200">
        <v>3.1085977554321289</v>
      </c>
      <c r="H63" s="200">
        <v>-0.17304235696792603</v>
      </c>
      <c r="I63" s="200">
        <v>-1.6221137046813965</v>
      </c>
      <c r="J63" s="200">
        <v>11.598123550415039</v>
      </c>
      <c r="K63" s="200">
        <v>-1.7852364778518677</v>
      </c>
      <c r="L63" s="200">
        <v>4.124455451965332</v>
      </c>
      <c r="M63" s="200">
        <v>-3.5403871536254883</v>
      </c>
      <c r="N63" s="200">
        <v>-3.4305720329284668</v>
      </c>
      <c r="O63" s="200">
        <v>6.8795895576477051</v>
      </c>
      <c r="P63" s="200">
        <v>-3.6023502349853516</v>
      </c>
      <c r="Q63" s="200">
        <v>5.7938227653503418</v>
      </c>
      <c r="R63" s="200">
        <v>-5.8776412010192871</v>
      </c>
      <c r="S63" s="200">
        <v>10.809136390686035</v>
      </c>
      <c r="T63" s="200">
        <v>7.1986565589904785</v>
      </c>
      <c r="U63" s="200">
        <v>6.5501179695129395</v>
      </c>
      <c r="V63" s="200">
        <v>2.6243433952331543</v>
      </c>
      <c r="W63" s="195"/>
      <c r="X63" s="196"/>
    </row>
    <row r="64" spans="1:28" ht="12.75" customHeight="1" x14ac:dyDescent="0.2">
      <c r="A64" s="802" t="s">
        <v>90</v>
      </c>
      <c r="B64" s="805"/>
      <c r="C64" s="806">
        <v>35.91748046875</v>
      </c>
      <c r="D64" s="806">
        <v>13.643258094787598</v>
      </c>
      <c r="E64" s="806">
        <v>-10.921684265136719</v>
      </c>
      <c r="F64" s="806">
        <v>1.185142993927002</v>
      </c>
      <c r="G64" s="806">
        <v>-2.846083402633667</v>
      </c>
      <c r="H64" s="806">
        <v>-19.017080307006836</v>
      </c>
      <c r="I64" s="806">
        <v>3.0459861755371094</v>
      </c>
      <c r="J64" s="806">
        <v>-20.358232498168945</v>
      </c>
      <c r="K64" s="806">
        <v>-16.433671951293945</v>
      </c>
      <c r="L64" s="806">
        <v>-13.05426025390625</v>
      </c>
      <c r="M64" s="806">
        <v>-22.984371185302734</v>
      </c>
      <c r="N64" s="806">
        <v>-9.6706533432006836</v>
      </c>
      <c r="O64" s="806">
        <v>-0.59674930572509766</v>
      </c>
      <c r="P64" s="806">
        <v>-5.1011686325073242</v>
      </c>
      <c r="Q64" s="806">
        <v>-6.0226216316223145</v>
      </c>
      <c r="R64" s="806">
        <v>13.919649124145508</v>
      </c>
      <c r="S64" s="806">
        <v>-3.4606060981750488</v>
      </c>
      <c r="T64" s="806">
        <v>-9.7484045028686523</v>
      </c>
      <c r="U64" s="806">
        <v>-22.420448303222656</v>
      </c>
      <c r="V64" s="806">
        <v>6.8061637878417969</v>
      </c>
      <c r="W64" s="196"/>
      <c r="X64" s="196"/>
    </row>
    <row r="65" spans="1:28" s="194" customFormat="1" x14ac:dyDescent="0.2">
      <c r="A65" s="201"/>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5"/>
      <c r="Z65" s="195"/>
      <c r="AB65" s="195"/>
    </row>
    <row r="66" spans="1:28" x14ac:dyDescent="0.2">
      <c r="C66" s="204"/>
      <c r="D66" s="204"/>
      <c r="E66" s="204"/>
      <c r="F66" s="204"/>
      <c r="G66" s="204"/>
      <c r="H66" s="204"/>
      <c r="I66" s="204"/>
      <c r="J66" s="204"/>
      <c r="K66" s="204"/>
      <c r="L66" s="204"/>
      <c r="M66" s="204"/>
      <c r="N66" s="204"/>
      <c r="O66" s="204"/>
      <c r="P66" s="204"/>
      <c r="Q66" s="204"/>
      <c r="R66" s="204"/>
      <c r="S66" s="204"/>
      <c r="T66" s="204"/>
      <c r="U66" s="204"/>
      <c r="V66" s="204"/>
      <c r="W66" s="204"/>
      <c r="X66" s="204"/>
    </row>
    <row r="67" spans="1:28" x14ac:dyDescent="0.2">
      <c r="A67" s="203"/>
      <c r="C67" s="204"/>
      <c r="D67" s="204"/>
      <c r="E67" s="204"/>
      <c r="F67" s="204"/>
      <c r="G67" s="204"/>
      <c r="H67" s="204"/>
      <c r="I67" s="204"/>
      <c r="J67" s="204"/>
      <c r="K67" s="204"/>
      <c r="L67" s="204"/>
      <c r="M67" s="204"/>
      <c r="N67" s="204"/>
      <c r="O67" s="204"/>
      <c r="P67" s="204"/>
      <c r="Q67" s="204"/>
      <c r="R67" s="204"/>
      <c r="S67" s="204"/>
      <c r="T67" s="204"/>
      <c r="U67" s="204"/>
      <c r="V67" s="204"/>
      <c r="W67" s="204"/>
      <c r="X67" s="204"/>
    </row>
    <row r="68" spans="1:28" x14ac:dyDescent="0.2">
      <c r="C68" s="204"/>
      <c r="D68" s="204"/>
      <c r="E68" s="204"/>
      <c r="F68" s="204"/>
      <c r="G68" s="204"/>
      <c r="H68" s="204"/>
      <c r="I68" s="204"/>
      <c r="J68" s="204"/>
      <c r="K68" s="204"/>
      <c r="L68" s="204"/>
      <c r="M68" s="204"/>
      <c r="N68" s="204"/>
      <c r="O68" s="204"/>
      <c r="P68" s="204"/>
      <c r="Q68" s="204"/>
      <c r="R68" s="204"/>
      <c r="S68" s="204"/>
      <c r="T68" s="204"/>
      <c r="U68" s="204"/>
      <c r="V68" s="204"/>
      <c r="W68" s="204"/>
      <c r="X68" s="204"/>
    </row>
    <row r="69" spans="1:28" x14ac:dyDescent="0.2">
      <c r="C69" s="204"/>
      <c r="D69" s="204"/>
      <c r="E69" s="204"/>
      <c r="F69" s="204"/>
      <c r="G69" s="204"/>
      <c r="H69" s="204"/>
      <c r="I69" s="204"/>
      <c r="J69" s="204"/>
      <c r="K69" s="204"/>
      <c r="L69" s="204"/>
      <c r="M69" s="204"/>
      <c r="N69" s="204"/>
      <c r="O69" s="204"/>
      <c r="P69" s="204"/>
      <c r="Q69" s="204"/>
      <c r="W69" s="204"/>
    </row>
    <row r="70" spans="1:28" x14ac:dyDescent="0.2">
      <c r="C70" s="204"/>
      <c r="D70" s="204"/>
      <c r="E70" s="204"/>
      <c r="F70" s="204"/>
      <c r="G70" s="204"/>
      <c r="H70" s="204"/>
      <c r="I70" s="204"/>
      <c r="J70" s="204"/>
      <c r="K70" s="204"/>
      <c r="L70" s="204"/>
      <c r="M70" s="204"/>
      <c r="N70" s="204"/>
      <c r="O70" s="204"/>
      <c r="P70" s="204"/>
      <c r="Q70" s="204"/>
      <c r="W70" s="204"/>
    </row>
    <row r="71" spans="1:28" x14ac:dyDescent="0.2">
      <c r="C71" s="204"/>
      <c r="D71" s="204"/>
      <c r="E71" s="204"/>
      <c r="F71" s="204"/>
      <c r="G71" s="204"/>
      <c r="H71" s="204"/>
      <c r="I71" s="204"/>
      <c r="J71" s="204"/>
      <c r="K71" s="204"/>
      <c r="L71" s="204"/>
      <c r="M71" s="204"/>
      <c r="N71" s="204"/>
      <c r="O71" s="204"/>
      <c r="P71" s="204"/>
      <c r="Q71" s="204"/>
      <c r="W71" s="204"/>
    </row>
    <row r="72" spans="1:28" x14ac:dyDescent="0.2">
      <c r="C72" s="204"/>
      <c r="D72" s="204"/>
      <c r="E72" s="204"/>
      <c r="F72" s="204"/>
      <c r="G72" s="204"/>
      <c r="H72" s="204"/>
      <c r="I72" s="204"/>
      <c r="J72" s="204"/>
      <c r="K72" s="204"/>
      <c r="L72" s="204"/>
      <c r="M72" s="204"/>
      <c r="N72" s="204"/>
      <c r="O72" s="204"/>
      <c r="P72" s="204"/>
      <c r="Q72" s="204"/>
    </row>
    <row r="73" spans="1:28" x14ac:dyDescent="0.2">
      <c r="C73" s="204"/>
      <c r="D73" s="204"/>
      <c r="E73" s="204"/>
      <c r="F73" s="204"/>
      <c r="G73" s="204"/>
      <c r="H73" s="204"/>
      <c r="I73" s="204"/>
      <c r="J73" s="204"/>
      <c r="K73" s="204"/>
      <c r="L73" s="204"/>
      <c r="M73" s="204"/>
      <c r="N73" s="204"/>
      <c r="O73" s="204"/>
      <c r="P73" s="204"/>
      <c r="Q73" s="204"/>
    </row>
    <row r="74" spans="1:28" x14ac:dyDescent="0.2">
      <c r="C74" s="204"/>
      <c r="D74" s="204"/>
      <c r="E74" s="204"/>
      <c r="F74" s="204"/>
      <c r="G74" s="204"/>
      <c r="H74" s="204"/>
      <c r="I74" s="204"/>
      <c r="J74" s="204"/>
      <c r="K74" s="204"/>
      <c r="L74" s="204"/>
      <c r="M74" s="204"/>
      <c r="N74" s="204"/>
      <c r="O74" s="204"/>
      <c r="P74" s="204"/>
      <c r="Q74" s="204"/>
    </row>
    <row r="75" spans="1:28" x14ac:dyDescent="0.2">
      <c r="C75" s="204"/>
      <c r="D75" s="204"/>
      <c r="E75" s="204"/>
      <c r="F75" s="204"/>
      <c r="G75" s="204"/>
      <c r="H75" s="204"/>
      <c r="I75" s="204"/>
      <c r="J75" s="204"/>
      <c r="K75" s="204"/>
      <c r="L75" s="204"/>
      <c r="M75" s="204"/>
      <c r="N75" s="204"/>
      <c r="O75" s="204"/>
      <c r="P75" s="204"/>
      <c r="Q75" s="204"/>
    </row>
    <row r="76" spans="1:28" x14ac:dyDescent="0.2">
      <c r="C76" s="204"/>
      <c r="D76" s="204"/>
      <c r="E76" s="204"/>
      <c r="F76" s="204"/>
      <c r="G76" s="204"/>
      <c r="H76" s="204"/>
      <c r="I76" s="204"/>
      <c r="J76" s="204"/>
      <c r="K76" s="204"/>
      <c r="L76" s="204"/>
      <c r="M76" s="204"/>
      <c r="N76" s="204"/>
      <c r="O76" s="204"/>
      <c r="P76" s="204"/>
      <c r="Q76" s="204"/>
    </row>
    <row r="77" spans="1:28" x14ac:dyDescent="0.2">
      <c r="C77" s="204"/>
      <c r="D77" s="204"/>
      <c r="E77" s="204"/>
      <c r="F77" s="204"/>
      <c r="G77" s="204"/>
      <c r="H77" s="204"/>
      <c r="I77" s="204"/>
      <c r="J77" s="204"/>
      <c r="K77" s="204"/>
      <c r="L77" s="204"/>
      <c r="M77" s="204"/>
      <c r="N77" s="204"/>
      <c r="O77" s="204"/>
      <c r="P77" s="204"/>
      <c r="Q77" s="204"/>
    </row>
    <row r="78" spans="1:28" x14ac:dyDescent="0.2">
      <c r="C78" s="204"/>
      <c r="D78" s="204"/>
      <c r="E78" s="204"/>
      <c r="F78" s="204"/>
      <c r="G78" s="204"/>
      <c r="H78" s="204"/>
      <c r="I78" s="204"/>
      <c r="J78" s="204"/>
      <c r="K78" s="204"/>
      <c r="L78" s="204"/>
      <c r="M78" s="204"/>
      <c r="N78" s="204"/>
      <c r="O78" s="204"/>
      <c r="P78" s="204"/>
      <c r="Q78" s="204"/>
    </row>
    <row r="79" spans="1:28" x14ac:dyDescent="0.2">
      <c r="C79" s="204"/>
      <c r="D79" s="204"/>
      <c r="E79" s="204"/>
      <c r="F79" s="204"/>
      <c r="G79" s="204"/>
      <c r="H79" s="204"/>
      <c r="I79" s="204"/>
      <c r="J79" s="204"/>
      <c r="K79" s="204"/>
      <c r="L79" s="204"/>
      <c r="M79" s="204"/>
      <c r="N79" s="204"/>
      <c r="O79" s="204"/>
      <c r="P79" s="204"/>
      <c r="Q79" s="204"/>
    </row>
    <row r="80" spans="1:28" x14ac:dyDescent="0.2">
      <c r="C80" s="204"/>
      <c r="D80" s="204"/>
      <c r="E80" s="204"/>
      <c r="F80" s="204"/>
      <c r="G80" s="204"/>
      <c r="H80" s="204"/>
      <c r="I80" s="204"/>
      <c r="J80" s="204"/>
      <c r="K80" s="204"/>
      <c r="L80" s="204"/>
      <c r="M80" s="204"/>
      <c r="N80" s="204"/>
      <c r="O80" s="204"/>
      <c r="P80" s="204"/>
      <c r="Q80" s="204"/>
    </row>
    <row r="81" spans="3:17" x14ac:dyDescent="0.2">
      <c r="C81" s="204"/>
      <c r="D81" s="204"/>
      <c r="E81" s="204"/>
      <c r="F81" s="204"/>
      <c r="G81" s="204"/>
      <c r="H81" s="204"/>
      <c r="I81" s="204"/>
      <c r="J81" s="204"/>
      <c r="K81" s="204"/>
      <c r="L81" s="204"/>
      <c r="M81" s="204"/>
      <c r="N81" s="204"/>
      <c r="O81" s="204"/>
      <c r="P81" s="204"/>
      <c r="Q81" s="204"/>
    </row>
  </sheetData>
  <pageMargins left="0.7" right="0.7" top="0.75" bottom="0.75" header="0.3" footer="0.3"/>
  <pageSetup paperSize="9" scale="67" orientation="landscape" r:id="rId1"/>
  <rowBreaks count="1" manualBreakCount="1">
    <brk id="31"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5" tint="0.59999389629810485"/>
  </sheetPr>
  <dimension ref="A1:AJ113"/>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U12" sqref="U12"/>
    </sheetView>
  </sheetViews>
  <sheetFormatPr defaultColWidth="8" defaultRowHeight="12.75" x14ac:dyDescent="0.2"/>
  <cols>
    <col min="1" max="1" width="38.7109375" style="192" customWidth="1"/>
    <col min="2" max="2" width="0.7109375" style="192" customWidth="1"/>
    <col min="3" max="4" width="7.28515625" style="192" customWidth="1"/>
    <col min="5" max="5" width="8.5703125" style="192" customWidth="1"/>
    <col min="6" max="13" width="7.28515625" style="192" customWidth="1"/>
    <col min="14" max="16384" width="8" style="192"/>
  </cols>
  <sheetData>
    <row r="1" spans="1:36" ht="24.95" customHeight="1" x14ac:dyDescent="0.2">
      <c r="A1" s="191" t="str">
        <f>Index!A99</f>
        <v>Table 8e    Palau Balance of Payments (detail), FY2000-FY2019</v>
      </c>
    </row>
    <row r="2" spans="1:36" ht="24.95" customHeight="1" x14ac:dyDescent="0.2">
      <c r="A2" s="103" t="s">
        <v>115</v>
      </c>
      <c r="B2" s="193"/>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34" t="str">
        <f>NAgni!T2</f>
        <v>FY17</v>
      </c>
      <c r="U2" s="34" t="str">
        <f>NAgni!U2</f>
        <v>FY18</v>
      </c>
      <c r="V2" s="34" t="str">
        <f>NAgni!V2</f>
        <v>FY19</v>
      </c>
      <c r="W2" s="34" t="str">
        <f>NAgni!W2</f>
        <v>FY20</v>
      </c>
      <c r="X2" s="34" t="str">
        <f>NAgni!X2</f>
        <v>FY21</v>
      </c>
      <c r="Y2" s="34" t="str">
        <f>NAgni!Y2</f>
        <v>FY22</v>
      </c>
      <c r="Z2" s="34" t="str">
        <f>NAgni!Z2</f>
        <v>FY23</v>
      </c>
      <c r="AA2" s="34" t="str">
        <f>NAgni!AA2</f>
        <v>FY24</v>
      </c>
      <c r="AB2" s="34" t="str">
        <f>NAgni!AB2</f>
        <v>FY25</v>
      </c>
      <c r="AC2" s="34" t="str">
        <f>NAgni!AC2</f>
        <v>FY26</v>
      </c>
      <c r="AD2" s="34" t="str">
        <f>NAgni!AD2</f>
        <v>FY27</v>
      </c>
      <c r="AE2" s="34" t="str">
        <f>NAgni!AE2</f>
        <v>FY28</v>
      </c>
      <c r="AF2" s="34" t="str">
        <f>NAgni!AF2</f>
        <v>FY29</v>
      </c>
      <c r="AG2" s="34" t="str">
        <f>NAgni!AG2</f>
        <v>FY30</v>
      </c>
      <c r="AH2" s="34" t="str">
        <f>NAgni!AH2</f>
        <v>FY31</v>
      </c>
      <c r="AI2" s="34" t="str">
        <f>NAgni!AI2</f>
        <v>FY32</v>
      </c>
      <c r="AJ2" s="34" t="str">
        <f>NAgni!AJ2</f>
        <v>FY33</v>
      </c>
    </row>
    <row r="3" spans="1:36" s="194" customFormat="1" ht="20.25" customHeight="1" x14ac:dyDescent="0.2">
      <c r="A3" s="194" t="s">
        <v>149</v>
      </c>
      <c r="C3" s="195">
        <v>-72.746200561523438</v>
      </c>
      <c r="D3" s="195">
        <v>-50.230396270751953</v>
      </c>
      <c r="E3" s="195">
        <v>-44.613124847412109</v>
      </c>
      <c r="F3" s="195">
        <v>-38.524494171142578</v>
      </c>
      <c r="G3" s="195">
        <v>-52.099231719970703</v>
      </c>
      <c r="H3" s="195">
        <v>-43.432926177978516</v>
      </c>
      <c r="I3" s="195">
        <v>-48.558952331542969</v>
      </c>
      <c r="J3" s="195">
        <v>-37.500949859619141</v>
      </c>
      <c r="K3" s="195">
        <v>-40.726696014404297</v>
      </c>
      <c r="L3" s="195">
        <v>-19.994007110595703</v>
      </c>
      <c r="M3" s="195">
        <v>-17.163095474243164</v>
      </c>
      <c r="N3" s="195">
        <v>-25.00054931640625</v>
      </c>
      <c r="O3" s="195">
        <v>-32.964221954345703</v>
      </c>
      <c r="P3" s="195">
        <v>-32.27008056640625</v>
      </c>
      <c r="Q3" s="195">
        <v>-44.098522186279297</v>
      </c>
      <c r="R3" s="195">
        <v>-24.588283538818359</v>
      </c>
      <c r="S3" s="195">
        <v>-40.75213623046875</v>
      </c>
      <c r="T3" s="195">
        <v>-54.666255950927734</v>
      </c>
      <c r="U3" s="195">
        <v>-44.117568969726563</v>
      </c>
      <c r="V3" s="195">
        <v>-75.506607055664063</v>
      </c>
      <c r="W3" s="195"/>
      <c r="X3" s="195"/>
      <c r="Y3" s="195"/>
      <c r="Z3" s="195"/>
      <c r="AB3" s="195"/>
    </row>
    <row r="4" spans="1:36" s="196" customFormat="1" ht="20.25" customHeight="1" x14ac:dyDescent="0.2">
      <c r="A4" s="196" t="s">
        <v>150</v>
      </c>
      <c r="C4" s="196">
        <v>-95.86236572265625</v>
      </c>
      <c r="D4" s="196">
        <v>-62.446674346923828</v>
      </c>
      <c r="E4" s="196">
        <v>-58.002063751220703</v>
      </c>
      <c r="F4" s="196">
        <v>-56.872150421142578</v>
      </c>
      <c r="G4" s="196">
        <v>-72.755439758300781</v>
      </c>
      <c r="H4" s="196">
        <v>-61.399871826171875</v>
      </c>
      <c r="I4" s="196">
        <v>-65.58929443359375</v>
      </c>
      <c r="J4" s="196">
        <v>-52.960063934326172</v>
      </c>
      <c r="K4" s="196">
        <v>-61.036792755126953</v>
      </c>
      <c r="L4" s="196">
        <v>-46.786548614501953</v>
      </c>
      <c r="M4" s="196">
        <v>-48.948318481445313</v>
      </c>
      <c r="N4" s="196">
        <v>-57.167392730712891</v>
      </c>
      <c r="O4" s="196">
        <v>-62.435379028320313</v>
      </c>
      <c r="P4" s="196">
        <v>-62.974414825439453</v>
      </c>
      <c r="Q4" s="196">
        <v>-73.449874877929688</v>
      </c>
      <c r="R4" s="196">
        <v>-46.159648895263672</v>
      </c>
      <c r="S4" s="196">
        <v>-57.506126403808594</v>
      </c>
      <c r="T4" s="196">
        <v>-77.908050537109375</v>
      </c>
      <c r="U4" s="196">
        <v>-81.674346923828125</v>
      </c>
      <c r="V4" s="196">
        <v>-99.816009521484375</v>
      </c>
    </row>
    <row r="5" spans="1:36" s="196" customFormat="1" ht="20.25" customHeight="1" x14ac:dyDescent="0.2">
      <c r="A5" s="196" t="s">
        <v>151</v>
      </c>
      <c r="C5" s="196">
        <v>-115.63946533203125</v>
      </c>
      <c r="D5" s="196">
        <v>-81.222610473632813</v>
      </c>
      <c r="E5" s="196">
        <v>-72.498069763183594</v>
      </c>
      <c r="F5" s="196">
        <v>-76.034950256347656</v>
      </c>
      <c r="G5" s="196">
        <v>-96.534812927246094</v>
      </c>
      <c r="H5" s="196">
        <v>-91.70196533203125</v>
      </c>
      <c r="I5" s="196">
        <v>-93.881149291992188</v>
      </c>
      <c r="J5" s="196">
        <v>-86.9810791015625</v>
      </c>
      <c r="K5" s="196">
        <v>-94.946952819824219</v>
      </c>
      <c r="L5" s="196">
        <v>-78.613548278808594</v>
      </c>
      <c r="M5" s="196">
        <v>-83.972335815429688</v>
      </c>
      <c r="N5" s="196">
        <v>-106.79292297363281</v>
      </c>
      <c r="O5" s="196">
        <v>-117.53110504150391</v>
      </c>
      <c r="P5" s="196">
        <v>-125.12919616699219</v>
      </c>
      <c r="Q5" s="196">
        <v>-151.70565795898438</v>
      </c>
      <c r="R5" s="196">
        <v>-136.84115600585938</v>
      </c>
      <c r="S5" s="196">
        <v>-134.30320739746094</v>
      </c>
      <c r="T5" s="196">
        <v>-139.46218872070313</v>
      </c>
      <c r="U5" s="196">
        <v>-138.1510009765625</v>
      </c>
      <c r="V5" s="196">
        <v>-145.0452880859375</v>
      </c>
    </row>
    <row r="6" spans="1:36" ht="20.25" customHeight="1" x14ac:dyDescent="0.2">
      <c r="A6" s="192" t="s">
        <v>152</v>
      </c>
      <c r="C6" s="192">
        <v>11.306854248046875</v>
      </c>
      <c r="D6" s="192">
        <v>18.652261734008789</v>
      </c>
      <c r="E6" s="192">
        <v>24.725580215454102</v>
      </c>
      <c r="F6" s="192">
        <v>12.209382057189941</v>
      </c>
      <c r="G6" s="192">
        <v>10.744890213012695</v>
      </c>
      <c r="H6" s="192">
        <v>16.381275177001953</v>
      </c>
      <c r="I6" s="192">
        <v>21.398988723754883</v>
      </c>
      <c r="J6" s="192">
        <v>15.475204467773438</v>
      </c>
      <c r="K6" s="192">
        <v>18.120990753173828</v>
      </c>
      <c r="L6" s="192">
        <v>11.194160461425781</v>
      </c>
      <c r="M6" s="192">
        <v>14.23949146270752</v>
      </c>
      <c r="N6" s="192">
        <v>14.924363136291504</v>
      </c>
      <c r="O6" s="192">
        <v>17.679611206054688</v>
      </c>
      <c r="P6" s="192">
        <v>16.57923698425293</v>
      </c>
      <c r="Q6" s="192">
        <v>15.903887748718262</v>
      </c>
      <c r="R6" s="192">
        <v>13.056604385375977</v>
      </c>
      <c r="S6" s="192">
        <v>13.324872970581055</v>
      </c>
      <c r="T6" s="192">
        <v>14.059443473815918</v>
      </c>
      <c r="U6" s="192">
        <v>13.790017127990723</v>
      </c>
      <c r="V6" s="192">
        <v>11.242286682128906</v>
      </c>
    </row>
    <row r="7" spans="1:36" ht="12.75" customHeight="1" x14ac:dyDescent="0.2">
      <c r="A7" s="327" t="s">
        <v>196</v>
      </c>
      <c r="C7" s="192">
        <v>4.9320187568664551</v>
      </c>
      <c r="D7" s="192">
        <v>4.7472972869873047</v>
      </c>
      <c r="E7" s="192">
        <v>5.3675832748413086</v>
      </c>
      <c r="F7" s="192">
        <v>5.8560433387756348</v>
      </c>
      <c r="G7" s="192">
        <v>7.6343765258789063</v>
      </c>
      <c r="H7" s="192">
        <v>9.4985065460205078</v>
      </c>
      <c r="I7" s="192">
        <v>13.28526782989502</v>
      </c>
      <c r="J7" s="192">
        <v>10.880370140075684</v>
      </c>
      <c r="K7" s="192">
        <v>13.984172821044922</v>
      </c>
      <c r="L7" s="192">
        <v>7.9494848251342773</v>
      </c>
      <c r="M7" s="192">
        <v>11.299374580383301</v>
      </c>
      <c r="N7" s="192">
        <v>12.026816368103027</v>
      </c>
      <c r="O7" s="192">
        <v>13.726929664611816</v>
      </c>
      <c r="P7" s="192">
        <v>12.984488487243652</v>
      </c>
      <c r="Q7" s="192">
        <v>12.964681625366211</v>
      </c>
      <c r="R7" s="192">
        <v>10.535175323486328</v>
      </c>
      <c r="S7" s="192">
        <v>10.619317054748535</v>
      </c>
      <c r="T7" s="192">
        <v>10.158440589904785</v>
      </c>
      <c r="U7" s="192">
        <v>9.9693536758422852</v>
      </c>
      <c r="V7" s="192">
        <v>8.0313549041748047</v>
      </c>
    </row>
    <row r="8" spans="1:36" ht="12.75" customHeight="1" x14ac:dyDescent="0.2">
      <c r="A8" s="334" t="s">
        <v>497</v>
      </c>
      <c r="C8" s="192">
        <v>4.9320187568664551</v>
      </c>
      <c r="D8" s="192">
        <v>4.7472972869873047</v>
      </c>
      <c r="E8" s="192">
        <v>5.3675832748413086</v>
      </c>
      <c r="F8" s="192">
        <v>5.8560433387756348</v>
      </c>
      <c r="G8" s="192">
        <v>7.6343765258789063</v>
      </c>
      <c r="H8" s="192">
        <v>9.4985065460205078</v>
      </c>
      <c r="I8" s="192">
        <v>13.28526782989502</v>
      </c>
      <c r="J8" s="192">
        <v>10.880370140075684</v>
      </c>
      <c r="K8" s="192">
        <v>13.984172821044922</v>
      </c>
      <c r="L8" s="192">
        <v>7.796353816986084</v>
      </c>
      <c r="M8" s="192">
        <v>11.01003360748291</v>
      </c>
      <c r="N8" s="192">
        <v>11.802657127380371</v>
      </c>
      <c r="O8" s="192">
        <v>13.509638786315918</v>
      </c>
      <c r="P8" s="192">
        <v>12.772272109985352</v>
      </c>
      <c r="Q8" s="192">
        <v>12.747955322265625</v>
      </c>
      <c r="R8" s="192">
        <v>10.372264862060547</v>
      </c>
      <c r="S8" s="192">
        <v>10.532527923583984</v>
      </c>
      <c r="T8" s="192">
        <v>10.011054992675781</v>
      </c>
      <c r="U8" s="192">
        <v>9.8039693832397461</v>
      </c>
      <c r="V8" s="192">
        <v>7.9251012802124023</v>
      </c>
    </row>
    <row r="9" spans="1:36" x14ac:dyDescent="0.2">
      <c r="A9" s="334" t="s">
        <v>662</v>
      </c>
      <c r="C9" s="192">
        <v>0</v>
      </c>
      <c r="D9" s="192">
        <v>0</v>
      </c>
      <c r="E9" s="192">
        <v>0</v>
      </c>
      <c r="F9" s="192">
        <v>0</v>
      </c>
      <c r="G9" s="192">
        <v>0</v>
      </c>
      <c r="H9" s="192">
        <v>0</v>
      </c>
      <c r="I9" s="192">
        <v>0</v>
      </c>
      <c r="J9" s="192">
        <v>0</v>
      </c>
      <c r="K9" s="192">
        <v>0</v>
      </c>
      <c r="L9" s="192">
        <v>0.15313099324703217</v>
      </c>
      <c r="M9" s="192">
        <v>0.28934100270271301</v>
      </c>
      <c r="N9" s="192">
        <v>0.22415900230407715</v>
      </c>
      <c r="O9" s="192">
        <v>0.21729099750518799</v>
      </c>
      <c r="P9" s="192">
        <v>0.21221600472927094</v>
      </c>
      <c r="Q9" s="192">
        <v>0.21672700345516205</v>
      </c>
      <c r="R9" s="192">
        <v>0.16291099786758423</v>
      </c>
      <c r="S9" s="192">
        <v>8.6788997054100037E-2</v>
      </c>
      <c r="T9" s="192">
        <v>0.14738500118255615</v>
      </c>
      <c r="U9" s="192">
        <v>0.16538399457931519</v>
      </c>
      <c r="V9" s="192">
        <v>0.10625399649143219</v>
      </c>
    </row>
    <row r="10" spans="1:36" ht="12.75" customHeight="1" x14ac:dyDescent="0.2">
      <c r="A10" s="362" t="s">
        <v>725</v>
      </c>
      <c r="C10" s="192">
        <v>6.3748359680175781</v>
      </c>
      <c r="D10" s="192">
        <v>13.904964447021484</v>
      </c>
      <c r="E10" s="192">
        <v>19.357995986938477</v>
      </c>
      <c r="F10" s="192">
        <v>6.3533387184143066</v>
      </c>
      <c r="G10" s="192">
        <v>3.1105141639709473</v>
      </c>
      <c r="H10" s="192">
        <v>6.8827681541442871</v>
      </c>
      <c r="I10" s="192">
        <v>8.1137208938598633</v>
      </c>
      <c r="J10" s="192">
        <v>4.5948348045349121</v>
      </c>
      <c r="K10" s="192">
        <v>4.1368179321289063</v>
      </c>
      <c r="L10" s="192">
        <v>3.2446756362915039</v>
      </c>
      <c r="M10" s="192">
        <v>2.940117359161377</v>
      </c>
      <c r="N10" s="192">
        <v>2.8975467681884766</v>
      </c>
      <c r="O10" s="192">
        <v>3.9526808261871338</v>
      </c>
      <c r="P10" s="192">
        <v>3.5947494506835938</v>
      </c>
      <c r="Q10" s="192">
        <v>2.9392054080963135</v>
      </c>
      <c r="R10" s="192">
        <v>2.5214288234710693</v>
      </c>
      <c r="S10" s="192">
        <v>2.7055561542510986</v>
      </c>
      <c r="T10" s="192">
        <v>3.9010028839111328</v>
      </c>
      <c r="U10" s="192">
        <v>3.8206636905670166</v>
      </c>
      <c r="V10" s="192">
        <v>3.2109313011169434</v>
      </c>
      <c r="W10" s="198"/>
      <c r="X10" s="198"/>
      <c r="Y10" s="198"/>
      <c r="Z10" s="198"/>
      <c r="AB10" s="198"/>
    </row>
    <row r="11" spans="1:36" ht="12.75" customHeight="1" x14ac:dyDescent="0.2">
      <c r="A11" s="192" t="s">
        <v>192</v>
      </c>
      <c r="C11" s="192">
        <v>126.94631958007813</v>
      </c>
      <c r="D11" s="192">
        <v>99.874870300292969</v>
      </c>
      <c r="E11" s="192">
        <v>97.223648071289063</v>
      </c>
      <c r="F11" s="192">
        <v>88.244331359863281</v>
      </c>
      <c r="G11" s="192">
        <v>107.27970123291016</v>
      </c>
      <c r="H11" s="192">
        <v>108.08323669433594</v>
      </c>
      <c r="I11" s="192">
        <v>115.28013610839844</v>
      </c>
      <c r="J11" s="192">
        <v>102.45628356933594</v>
      </c>
      <c r="K11" s="192">
        <v>113.06794738769531</v>
      </c>
      <c r="L11" s="192">
        <v>89.807708740234375</v>
      </c>
      <c r="M11" s="192">
        <v>98.211830139160156</v>
      </c>
      <c r="N11" s="192">
        <v>121.71728515625</v>
      </c>
      <c r="O11" s="192">
        <v>135.21070861816406</v>
      </c>
      <c r="P11" s="192">
        <v>141.70843505859375</v>
      </c>
      <c r="Q11" s="192">
        <v>167.60954284667969</v>
      </c>
      <c r="R11" s="192">
        <v>149.89775085449219</v>
      </c>
      <c r="S11" s="192">
        <v>147.62808227539063</v>
      </c>
      <c r="T11" s="192">
        <v>153.52163696289063</v>
      </c>
      <c r="U11" s="192">
        <v>151.94102478027344</v>
      </c>
      <c r="V11" s="192">
        <v>156.28758239746094</v>
      </c>
      <c r="W11" s="198"/>
      <c r="X11" s="198"/>
      <c r="Y11" s="198"/>
      <c r="Z11" s="198"/>
      <c r="AB11" s="198"/>
    </row>
    <row r="12" spans="1:36" ht="12.75" customHeight="1" x14ac:dyDescent="0.2">
      <c r="A12" s="199" t="s">
        <v>498</v>
      </c>
      <c r="C12" s="198">
        <v>23.83692741394043</v>
      </c>
      <c r="D12" s="198">
        <v>23.689886093139648</v>
      </c>
      <c r="E12" s="198">
        <v>22.543848037719727</v>
      </c>
      <c r="F12" s="198">
        <v>23.750587463378906</v>
      </c>
      <c r="G12" s="198">
        <v>22.542720794677734</v>
      </c>
      <c r="H12" s="198">
        <v>23.555578231811523</v>
      </c>
      <c r="I12" s="198">
        <v>23.105941772460938</v>
      </c>
      <c r="J12" s="198">
        <v>24.075632095336914</v>
      </c>
      <c r="K12" s="198">
        <v>26.563499450683594</v>
      </c>
      <c r="L12" s="198">
        <v>26.462129592895508</v>
      </c>
      <c r="M12" s="198">
        <v>26.296823501586914</v>
      </c>
      <c r="N12" s="198">
        <v>27.60552978515625</v>
      </c>
      <c r="O12" s="198">
        <v>32.508411407470703</v>
      </c>
      <c r="P12" s="198">
        <v>32.690078735351563</v>
      </c>
      <c r="Q12" s="198">
        <v>36.372673034667969</v>
      </c>
      <c r="R12" s="198">
        <v>37.751213073730469</v>
      </c>
      <c r="S12" s="198">
        <v>37.294399261474609</v>
      </c>
      <c r="T12" s="198">
        <v>36.538276672363281</v>
      </c>
      <c r="U12" s="198">
        <v>36.984756469726563</v>
      </c>
      <c r="V12" s="198">
        <v>35.516807556152344</v>
      </c>
      <c r="W12" s="198"/>
      <c r="X12" s="198"/>
      <c r="Y12" s="198"/>
      <c r="Z12" s="198"/>
      <c r="AB12" s="198"/>
    </row>
    <row r="13" spans="1:36" s="196" customFormat="1" x14ac:dyDescent="0.2">
      <c r="A13" s="199" t="s">
        <v>497</v>
      </c>
      <c r="B13" s="192"/>
      <c r="C13" s="198">
        <v>36.495212554931641</v>
      </c>
      <c r="D13" s="198">
        <v>23.312145233154297</v>
      </c>
      <c r="E13" s="198">
        <v>21.452987670898438</v>
      </c>
      <c r="F13" s="198">
        <v>19.395994186401367</v>
      </c>
      <c r="G13" s="198">
        <v>39.383304595947266</v>
      </c>
      <c r="H13" s="198">
        <v>37.227275848388672</v>
      </c>
      <c r="I13" s="198">
        <v>49.5069580078125</v>
      </c>
      <c r="J13" s="198">
        <v>36.310775756835938</v>
      </c>
      <c r="K13" s="198">
        <v>39.373817443847656</v>
      </c>
      <c r="L13" s="198">
        <v>21.995815277099609</v>
      </c>
      <c r="M13" s="198">
        <v>32.239501953125</v>
      </c>
      <c r="N13" s="198">
        <v>45.619663238525391</v>
      </c>
      <c r="O13" s="198">
        <v>50.106758117675781</v>
      </c>
      <c r="P13" s="198">
        <v>50.413204193115234</v>
      </c>
      <c r="Q13" s="198">
        <v>54.364162445068359</v>
      </c>
      <c r="R13" s="198">
        <v>33.749248504638672</v>
      </c>
      <c r="S13" s="198">
        <v>28.84942626953125</v>
      </c>
      <c r="T13" s="198">
        <v>30.164295196533203</v>
      </c>
      <c r="U13" s="198">
        <v>37.185371398925781</v>
      </c>
      <c r="V13" s="198">
        <v>37.312473297119141</v>
      </c>
    </row>
    <row r="14" spans="1:36" x14ac:dyDescent="0.2">
      <c r="A14" s="199" t="s">
        <v>2</v>
      </c>
      <c r="C14" s="198">
        <v>66.614181518554688</v>
      </c>
      <c r="D14" s="198">
        <v>52.872840881347656</v>
      </c>
      <c r="E14" s="198">
        <v>53.226810455322266</v>
      </c>
      <c r="F14" s="198">
        <v>45.097751617431641</v>
      </c>
      <c r="G14" s="198">
        <v>45.353675842285156</v>
      </c>
      <c r="H14" s="198">
        <v>47.300380706787109</v>
      </c>
      <c r="I14" s="198">
        <v>42.667236328125</v>
      </c>
      <c r="J14" s="198">
        <v>42.069869995117188</v>
      </c>
      <c r="K14" s="198">
        <v>47.130630493164063</v>
      </c>
      <c r="L14" s="198">
        <v>41.349765777587891</v>
      </c>
      <c r="M14" s="198">
        <v>39.675506591796875</v>
      </c>
      <c r="N14" s="198">
        <v>48.492092132568359</v>
      </c>
      <c r="O14" s="198">
        <v>52.595546722412109</v>
      </c>
      <c r="P14" s="198">
        <v>58.605155944824219</v>
      </c>
      <c r="Q14" s="198">
        <v>76.872703552246094</v>
      </c>
      <c r="R14" s="198">
        <v>78.397293090820313</v>
      </c>
      <c r="S14" s="198">
        <v>81.4842529296875</v>
      </c>
      <c r="T14" s="198">
        <v>86.819061279296875</v>
      </c>
      <c r="U14" s="198">
        <v>77.770896911621094</v>
      </c>
      <c r="V14" s="198">
        <v>83.458297729492188</v>
      </c>
      <c r="W14" s="198"/>
      <c r="X14" s="198"/>
      <c r="Y14" s="198"/>
      <c r="Z14" s="198"/>
      <c r="AB14" s="198"/>
    </row>
    <row r="15" spans="1:36" s="196" customFormat="1" ht="20.25" customHeight="1" x14ac:dyDescent="0.2">
      <c r="A15" s="196" t="s">
        <v>153</v>
      </c>
      <c r="C15" s="196">
        <v>19.777097702026367</v>
      </c>
      <c r="D15" s="196">
        <v>18.775936126708984</v>
      </c>
      <c r="E15" s="196">
        <v>14.496004104614258</v>
      </c>
      <c r="F15" s="196">
        <v>19.162799835205078</v>
      </c>
      <c r="G15" s="196">
        <v>23.779373168945313</v>
      </c>
      <c r="H15" s="196">
        <v>30.302089691162109</v>
      </c>
      <c r="I15" s="196">
        <v>28.291852951049805</v>
      </c>
      <c r="J15" s="196">
        <v>34.021011352539063</v>
      </c>
      <c r="K15" s="196">
        <v>33.910163879394531</v>
      </c>
      <c r="L15" s="196">
        <v>31.826999664306641</v>
      </c>
      <c r="M15" s="196">
        <v>35.024017333984375</v>
      </c>
      <c r="N15" s="196">
        <v>49.625530242919922</v>
      </c>
      <c r="O15" s="196">
        <v>55.095726013183594</v>
      </c>
      <c r="P15" s="196">
        <v>62.15478515625</v>
      </c>
      <c r="Q15" s="196">
        <v>78.255783081054688</v>
      </c>
      <c r="R15" s="196">
        <v>90.681495666503906</v>
      </c>
      <c r="S15" s="196">
        <v>76.797080993652344</v>
      </c>
      <c r="T15" s="196">
        <v>61.554141998291016</v>
      </c>
      <c r="U15" s="196">
        <v>56.476665496826172</v>
      </c>
      <c r="V15" s="196">
        <v>45.229278564453125</v>
      </c>
    </row>
    <row r="16" spans="1:36" ht="12.75" customHeight="1" x14ac:dyDescent="0.2">
      <c r="A16" s="192" t="s">
        <v>154</v>
      </c>
      <c r="C16" s="198">
        <v>52.155384063720703</v>
      </c>
      <c r="D16" s="198">
        <v>51.041660308837891</v>
      </c>
      <c r="E16" s="198">
        <v>49.937030792236328</v>
      </c>
      <c r="F16" s="198">
        <v>50.44573974609375</v>
      </c>
      <c r="G16" s="198">
        <v>57.351940155029297</v>
      </c>
      <c r="H16" s="198">
        <v>67.219245910644531</v>
      </c>
      <c r="I16" s="198">
        <v>69.791984558105469</v>
      </c>
      <c r="J16" s="198">
        <v>76.118072509765625</v>
      </c>
      <c r="K16" s="198">
        <v>81.313690185546875</v>
      </c>
      <c r="L16" s="198">
        <v>74.357429504394531</v>
      </c>
      <c r="M16" s="198">
        <v>77.631278991699219</v>
      </c>
      <c r="N16" s="198">
        <v>94.53289794921875</v>
      </c>
      <c r="O16" s="198">
        <v>110.31935882568359</v>
      </c>
      <c r="P16" s="198">
        <v>115.93224334716797</v>
      </c>
      <c r="Q16" s="198">
        <v>132.89312744140625</v>
      </c>
      <c r="R16" s="198">
        <v>151.62232971191406</v>
      </c>
      <c r="S16" s="198">
        <v>142.68742370605469</v>
      </c>
      <c r="T16" s="198">
        <v>129.44303894042969</v>
      </c>
      <c r="U16" s="198">
        <v>120.59131622314453</v>
      </c>
      <c r="V16" s="198">
        <v>107.09955596923828</v>
      </c>
      <c r="W16" s="198"/>
      <c r="X16" s="198"/>
      <c r="Y16" s="198"/>
      <c r="Z16" s="198"/>
      <c r="AB16" s="198"/>
    </row>
    <row r="17" spans="1:28" ht="12.75" customHeight="1" x14ac:dyDescent="0.2">
      <c r="A17" s="785" t="s">
        <v>644</v>
      </c>
      <c r="C17" s="198">
        <v>2.274029016494751</v>
      </c>
      <c r="D17" s="198">
        <v>2.3355898857116699</v>
      </c>
      <c r="E17" s="198">
        <v>1.7579600811004639</v>
      </c>
      <c r="F17" s="198">
        <v>1.4585199356079102</v>
      </c>
      <c r="G17" s="198">
        <v>1.773669958114624</v>
      </c>
      <c r="H17" s="198">
        <v>2.7454700469970703</v>
      </c>
      <c r="I17" s="198">
        <v>4.100679874420166</v>
      </c>
      <c r="J17" s="198">
        <v>2.8264498710632324</v>
      </c>
      <c r="K17" s="198">
        <v>2.5701100826263428</v>
      </c>
      <c r="L17" s="198">
        <v>1.3369399309158325</v>
      </c>
      <c r="M17" s="198">
        <v>1.1953099966049194</v>
      </c>
      <c r="N17" s="198">
        <v>1.0667099952697754</v>
      </c>
      <c r="O17" s="198">
        <v>1.4829100370407104</v>
      </c>
      <c r="P17" s="198">
        <v>1.480970025062561</v>
      </c>
      <c r="Q17" s="198">
        <v>1.2258800268173218</v>
      </c>
      <c r="R17" s="198">
        <v>0.9331200122833252</v>
      </c>
      <c r="S17" s="198">
        <v>1.1140099763870239</v>
      </c>
      <c r="T17" s="198">
        <v>1.6546499729156494</v>
      </c>
      <c r="U17" s="198">
        <v>1.6797800064086914</v>
      </c>
      <c r="V17" s="198">
        <v>1.3209799528121948</v>
      </c>
      <c r="W17" s="198"/>
      <c r="X17" s="198"/>
      <c r="Y17" s="198"/>
      <c r="Z17" s="198"/>
      <c r="AB17" s="198"/>
    </row>
    <row r="18" spans="1:28" x14ac:dyDescent="0.2">
      <c r="A18" s="327" t="s">
        <v>94</v>
      </c>
      <c r="C18" s="198">
        <v>2.3422243595123291</v>
      </c>
      <c r="D18" s="198">
        <v>2.4768373966217041</v>
      </c>
      <c r="E18" s="198">
        <v>2.7653944492340088</v>
      </c>
      <c r="F18" s="198">
        <v>3.2171926498413086</v>
      </c>
      <c r="G18" s="198">
        <v>3.7681183815002441</v>
      </c>
      <c r="H18" s="198">
        <v>3.7916891574859619</v>
      </c>
      <c r="I18" s="198">
        <v>3.8891863822937012</v>
      </c>
      <c r="J18" s="198">
        <v>3.7447354793548584</v>
      </c>
      <c r="K18" s="198">
        <v>4.4294624328613281</v>
      </c>
      <c r="L18" s="198">
        <v>3.8561689853668213</v>
      </c>
      <c r="M18" s="198">
        <v>3.7878406047821045</v>
      </c>
      <c r="N18" s="198">
        <v>4.2723288536071777</v>
      </c>
      <c r="O18" s="198">
        <v>4.7327084541320801</v>
      </c>
      <c r="P18" s="198">
        <v>4.7907562255859375</v>
      </c>
      <c r="Q18" s="198">
        <v>5.8970284461975098</v>
      </c>
      <c r="R18" s="198">
        <v>6.8982462882995605</v>
      </c>
      <c r="S18" s="198">
        <v>6.9328341484069824</v>
      </c>
      <c r="T18" s="198">
        <v>6.8728585243225098</v>
      </c>
      <c r="U18" s="198">
        <v>5.8728556632995605</v>
      </c>
      <c r="V18" s="198">
        <v>4.9623394012451172</v>
      </c>
    </row>
    <row r="19" spans="1:28" ht="12.75" customHeight="1" x14ac:dyDescent="0.2">
      <c r="A19" s="327" t="s">
        <v>197</v>
      </c>
      <c r="C19" s="198">
        <v>1.8625924587249756</v>
      </c>
      <c r="D19" s="198">
        <v>1.7066020965576172</v>
      </c>
      <c r="E19" s="198">
        <v>1.933812141418457</v>
      </c>
      <c r="F19" s="198">
        <v>2.03700852394104</v>
      </c>
      <c r="G19" s="198">
        <v>2.0433025360107422</v>
      </c>
      <c r="H19" s="198">
        <v>1.9853795766830444</v>
      </c>
      <c r="I19" s="198">
        <v>2.1014645099639893</v>
      </c>
      <c r="J19" s="198">
        <v>2.3772673606872559</v>
      </c>
      <c r="K19" s="198">
        <v>2.4348213672637939</v>
      </c>
      <c r="L19" s="198">
        <v>2.1628170013427734</v>
      </c>
      <c r="M19" s="198">
        <v>2.1064231395721436</v>
      </c>
      <c r="N19" s="198">
        <v>1.9551284313201904</v>
      </c>
      <c r="O19" s="198">
        <v>1.9403806924819946</v>
      </c>
      <c r="P19" s="198">
        <v>1.7355555295944214</v>
      </c>
      <c r="Q19" s="198">
        <v>2.0791747570037842</v>
      </c>
      <c r="R19" s="198">
        <v>2.3294887542724609</v>
      </c>
      <c r="S19" s="198">
        <v>2.3013017177581787</v>
      </c>
      <c r="T19" s="198">
        <v>2.6224358081817627</v>
      </c>
      <c r="U19" s="198">
        <v>3.1964111328125</v>
      </c>
      <c r="V19" s="198">
        <v>3.4198553562164307</v>
      </c>
    </row>
    <row r="20" spans="1:28" ht="12.75" customHeight="1" x14ac:dyDescent="0.2">
      <c r="A20" s="327" t="s">
        <v>104</v>
      </c>
      <c r="C20" s="198">
        <v>45.19134521484375</v>
      </c>
      <c r="D20" s="198">
        <v>43.632698059082031</v>
      </c>
      <c r="E20" s="198">
        <v>42.548076629638672</v>
      </c>
      <c r="F20" s="198">
        <v>42.752559661865234</v>
      </c>
      <c r="G20" s="198">
        <v>48.829689025878906</v>
      </c>
      <c r="H20" s="198">
        <v>57.711277008056641</v>
      </c>
      <c r="I20" s="198">
        <v>58.665313720703125</v>
      </c>
      <c r="J20" s="198">
        <v>66.186431884765625</v>
      </c>
      <c r="K20" s="198">
        <v>70.870002746582031</v>
      </c>
      <c r="L20" s="198">
        <v>66.069419860839844</v>
      </c>
      <c r="M20" s="198">
        <v>69.604339599609375</v>
      </c>
      <c r="N20" s="198">
        <v>86.345710754394531</v>
      </c>
      <c r="O20" s="198">
        <v>101.26554870605469</v>
      </c>
      <c r="P20" s="198">
        <v>106.95524597167969</v>
      </c>
      <c r="Q20" s="198">
        <v>122.73648071289063</v>
      </c>
      <c r="R20" s="198">
        <v>140.48463439941406</v>
      </c>
      <c r="S20" s="198">
        <v>131.33192443847656</v>
      </c>
      <c r="T20" s="198">
        <v>117.31039428710938</v>
      </c>
      <c r="U20" s="198">
        <v>108.83535003662109</v>
      </c>
      <c r="V20" s="198">
        <v>96.337013244628906</v>
      </c>
    </row>
    <row r="21" spans="1:28" ht="12.75" customHeight="1" x14ac:dyDescent="0.2">
      <c r="A21" s="327" t="s">
        <v>155</v>
      </c>
      <c r="C21" s="198">
        <v>0.37523972988128662</v>
      </c>
      <c r="D21" s="198">
        <v>0.32252851128578186</v>
      </c>
      <c r="E21" s="198">
        <v>0.39149180054664612</v>
      </c>
      <c r="F21" s="198">
        <v>0.37762162089347839</v>
      </c>
      <c r="G21" s="198">
        <v>0.38336291909217834</v>
      </c>
      <c r="H21" s="198">
        <v>0.40501195192337036</v>
      </c>
      <c r="I21" s="198">
        <v>0.39853328466415405</v>
      </c>
      <c r="J21" s="198">
        <v>0.30137667059898376</v>
      </c>
      <c r="K21" s="198">
        <v>0.35457226634025574</v>
      </c>
      <c r="L21" s="198">
        <v>0.29863780736923218</v>
      </c>
      <c r="M21" s="198">
        <v>0.29468616843223572</v>
      </c>
      <c r="N21" s="198">
        <v>0.29154163599014282</v>
      </c>
      <c r="O21" s="198">
        <v>0.2847616970539093</v>
      </c>
      <c r="P21" s="198">
        <v>0.28176537156105042</v>
      </c>
      <c r="Q21" s="198">
        <v>0.27479580044746399</v>
      </c>
      <c r="R21" s="198">
        <v>0.27003595232963562</v>
      </c>
      <c r="S21" s="198">
        <v>0.23591418564319611</v>
      </c>
      <c r="T21" s="198">
        <v>0.17375589907169342</v>
      </c>
      <c r="U21" s="198">
        <v>0.17346811294555664</v>
      </c>
      <c r="V21" s="198">
        <v>0.16627198457717896</v>
      </c>
    </row>
    <row r="22" spans="1:28" s="196" customFormat="1" x14ac:dyDescent="0.2">
      <c r="A22" s="327" t="s">
        <v>2</v>
      </c>
      <c r="B22" s="192"/>
      <c r="C22" s="198">
        <v>0.10995631664991379</v>
      </c>
      <c r="D22" s="198">
        <v>0.56740713119506836</v>
      </c>
      <c r="E22" s="198">
        <v>0.54029560089111328</v>
      </c>
      <c r="F22" s="198">
        <v>0.60283964872360229</v>
      </c>
      <c r="G22" s="198">
        <v>0.55379593372344971</v>
      </c>
      <c r="H22" s="198">
        <v>0.58041739463806152</v>
      </c>
      <c r="I22" s="198">
        <v>0.63680762052536011</v>
      </c>
      <c r="J22" s="198">
        <v>0.68181294202804565</v>
      </c>
      <c r="K22" s="198">
        <v>0.65472412109375</v>
      </c>
      <c r="L22" s="198">
        <v>0.63344091176986694</v>
      </c>
      <c r="M22" s="198">
        <v>0.64267539978027344</v>
      </c>
      <c r="N22" s="198">
        <v>0.60147660970687866</v>
      </c>
      <c r="O22" s="198">
        <v>0.61305230855941772</v>
      </c>
      <c r="P22" s="198">
        <v>0.68795055150985718</v>
      </c>
      <c r="Q22" s="198">
        <v>0.67976361513137817</v>
      </c>
      <c r="R22" s="198">
        <v>0.70679676532745361</v>
      </c>
      <c r="S22" s="198">
        <v>0.77143537998199463</v>
      </c>
      <c r="T22" s="198">
        <v>0.80894231796264648</v>
      </c>
      <c r="U22" s="198">
        <v>0.83345121145248413</v>
      </c>
      <c r="V22" s="198">
        <v>0.89310050010681152</v>
      </c>
    </row>
    <row r="23" spans="1:28" ht="20.25" customHeight="1" x14ac:dyDescent="0.2">
      <c r="A23" s="192" t="s">
        <v>156</v>
      </c>
      <c r="C23" s="192">
        <v>32.378288269042969</v>
      </c>
      <c r="D23" s="192">
        <v>32.265724182128906</v>
      </c>
      <c r="E23" s="192">
        <v>35.441028594970703</v>
      </c>
      <c r="F23" s="192">
        <v>31.282939910888672</v>
      </c>
      <c r="G23" s="192">
        <v>33.572566986083984</v>
      </c>
      <c r="H23" s="192">
        <v>36.917152404785156</v>
      </c>
      <c r="I23" s="192">
        <v>41.500133514404297</v>
      </c>
      <c r="J23" s="192">
        <v>42.097061157226563</v>
      </c>
      <c r="K23" s="192">
        <v>47.403526306152344</v>
      </c>
      <c r="L23" s="192">
        <v>42.530426025390625</v>
      </c>
      <c r="M23" s="192">
        <v>42.607257843017578</v>
      </c>
      <c r="N23" s="192">
        <v>44.907371520996094</v>
      </c>
      <c r="O23" s="192">
        <v>55.223636627197266</v>
      </c>
      <c r="P23" s="192">
        <v>53.777454376220703</v>
      </c>
      <c r="Q23" s="192">
        <v>54.637344360351563</v>
      </c>
      <c r="R23" s="192">
        <v>60.940826416015625</v>
      </c>
      <c r="S23" s="192">
        <v>65.890342712402344</v>
      </c>
      <c r="T23" s="192">
        <v>67.888893127441406</v>
      </c>
      <c r="U23" s="192">
        <v>64.114654541015625</v>
      </c>
      <c r="V23" s="192">
        <v>61.870281219482422</v>
      </c>
    </row>
    <row r="24" spans="1:28" ht="12.75" customHeight="1" x14ac:dyDescent="0.2">
      <c r="A24" s="327" t="s">
        <v>94</v>
      </c>
      <c r="C24" s="192">
        <v>15.273611068725586</v>
      </c>
      <c r="D24" s="192">
        <v>13.24320125579834</v>
      </c>
      <c r="E24" s="192">
        <v>15.572279930114746</v>
      </c>
      <c r="F24" s="192">
        <v>12.005864143371582</v>
      </c>
      <c r="G24" s="192">
        <v>13.03383731842041</v>
      </c>
      <c r="H24" s="192">
        <v>14.665480613708496</v>
      </c>
      <c r="I24" s="192">
        <v>16.593280792236328</v>
      </c>
      <c r="J24" s="192">
        <v>18.77149772644043</v>
      </c>
      <c r="K24" s="192">
        <v>21.08836555480957</v>
      </c>
      <c r="L24" s="192">
        <v>17.619625091552734</v>
      </c>
      <c r="M24" s="192">
        <v>19.542165756225586</v>
      </c>
      <c r="N24" s="192">
        <v>17.256170272827148</v>
      </c>
      <c r="O24" s="192">
        <v>20.901735305786133</v>
      </c>
      <c r="P24" s="192">
        <v>19.604598999023438</v>
      </c>
      <c r="Q24" s="192">
        <v>20.189939498901367</v>
      </c>
      <c r="R24" s="192">
        <v>24.282857894897461</v>
      </c>
      <c r="S24" s="192">
        <v>24.614158630371094</v>
      </c>
      <c r="T24" s="192">
        <v>24.937738418579102</v>
      </c>
      <c r="U24" s="192">
        <v>22.755325317382813</v>
      </c>
      <c r="V24" s="192">
        <v>22.63035774230957</v>
      </c>
    </row>
    <row r="25" spans="1:28" ht="12.75" customHeight="1" x14ac:dyDescent="0.2">
      <c r="A25" s="371" t="s">
        <v>176</v>
      </c>
      <c r="C25" s="192">
        <v>10.759886741638184</v>
      </c>
      <c r="D25" s="192">
        <v>8.4510269165039063</v>
      </c>
      <c r="E25" s="192">
        <v>8.6603164672851563</v>
      </c>
      <c r="F25" s="192">
        <v>5.5430679321289063</v>
      </c>
      <c r="G25" s="192">
        <v>6.4086437225341797</v>
      </c>
      <c r="H25" s="192">
        <v>7.7270011901855469</v>
      </c>
      <c r="I25" s="192">
        <v>10.145038604736328</v>
      </c>
      <c r="J25" s="192">
        <v>12.803371429443359</v>
      </c>
      <c r="K25" s="192">
        <v>13.511783599853516</v>
      </c>
      <c r="L25" s="192">
        <v>10.934845924377441</v>
      </c>
      <c r="M25" s="192">
        <v>13.205012321472168</v>
      </c>
      <c r="N25" s="192">
        <v>11.293352127075195</v>
      </c>
      <c r="O25" s="192">
        <v>14.541781425476074</v>
      </c>
      <c r="P25" s="192">
        <v>13.896346092224121</v>
      </c>
      <c r="Q25" s="192">
        <v>14.823567390441895</v>
      </c>
      <c r="R25" s="192">
        <v>18.223237991333008</v>
      </c>
      <c r="S25" s="192">
        <v>18.048227310180664</v>
      </c>
      <c r="T25" s="192">
        <v>18.354137420654297</v>
      </c>
      <c r="U25" s="192">
        <v>16.813583374023438</v>
      </c>
      <c r="V25" s="192">
        <v>17.092914581298828</v>
      </c>
    </row>
    <row r="26" spans="1:28" ht="12.75" customHeight="1" x14ac:dyDescent="0.2">
      <c r="A26" s="371" t="s">
        <v>193</v>
      </c>
      <c r="C26" s="192">
        <v>4.5137238502502441</v>
      </c>
      <c r="D26" s="192">
        <v>4.7921743392944336</v>
      </c>
      <c r="E26" s="192">
        <v>6.9119634628295898</v>
      </c>
      <c r="F26" s="192">
        <v>6.462796688079834</v>
      </c>
      <c r="G26" s="192">
        <v>6.6251940727233887</v>
      </c>
      <c r="H26" s="192">
        <v>6.9384799003601074</v>
      </c>
      <c r="I26" s="192">
        <v>6.4482426643371582</v>
      </c>
      <c r="J26" s="192">
        <v>5.9681262969970703</v>
      </c>
      <c r="K26" s="192">
        <v>7.5765810012817383</v>
      </c>
      <c r="L26" s="192">
        <v>6.6847796440124512</v>
      </c>
      <c r="M26" s="192">
        <v>6.3371543884277344</v>
      </c>
      <c r="N26" s="192">
        <v>5.9628176689147949</v>
      </c>
      <c r="O26" s="192">
        <v>6.3599534034729004</v>
      </c>
      <c r="P26" s="192">
        <v>5.708251953125</v>
      </c>
      <c r="Q26" s="192">
        <v>5.3663716316223145</v>
      </c>
      <c r="R26" s="192">
        <v>6.0596203804016113</v>
      </c>
      <c r="S26" s="192">
        <v>6.5659308433532715</v>
      </c>
      <c r="T26" s="192">
        <v>6.5836000442504883</v>
      </c>
      <c r="U26" s="192">
        <v>5.9417405128479004</v>
      </c>
      <c r="V26" s="192">
        <v>5.5374441146850586</v>
      </c>
    </row>
    <row r="27" spans="1:28" ht="12.75" customHeight="1" x14ac:dyDescent="0.2">
      <c r="A27" s="327" t="s">
        <v>104</v>
      </c>
      <c r="C27" s="192">
        <v>6.1667928695678711</v>
      </c>
      <c r="D27" s="192">
        <v>7.2968358993530273</v>
      </c>
      <c r="E27" s="192">
        <v>8.4315891265869141</v>
      </c>
      <c r="F27" s="192">
        <v>7.2498960494995117</v>
      </c>
      <c r="G27" s="192">
        <v>8.8779478073120117</v>
      </c>
      <c r="H27" s="192">
        <v>7.8711872100830078</v>
      </c>
      <c r="I27" s="192">
        <v>7.9842677116394043</v>
      </c>
      <c r="J27" s="192">
        <v>8.3218679428100586</v>
      </c>
      <c r="K27" s="192">
        <v>7.9784092903137207</v>
      </c>
      <c r="L27" s="192">
        <v>6.722193717956543</v>
      </c>
      <c r="M27" s="192">
        <v>6.7399587631225586</v>
      </c>
      <c r="N27" s="192">
        <v>10.063869476318359</v>
      </c>
      <c r="O27" s="192">
        <v>13.012574195861816</v>
      </c>
      <c r="P27" s="192">
        <v>13.719527244567871</v>
      </c>
      <c r="Q27" s="192">
        <v>13.742015838623047</v>
      </c>
      <c r="R27" s="192">
        <v>14.586226463317871</v>
      </c>
      <c r="S27" s="192">
        <v>15.494222640991211</v>
      </c>
      <c r="T27" s="192">
        <v>15.842503547668457</v>
      </c>
      <c r="U27" s="192">
        <v>15.466830253601074</v>
      </c>
      <c r="V27" s="192">
        <v>14.107792854309082</v>
      </c>
    </row>
    <row r="28" spans="1:28" ht="12.75" customHeight="1" x14ac:dyDescent="0.2">
      <c r="A28" s="371" t="s">
        <v>434</v>
      </c>
      <c r="C28" s="192">
        <v>6.0773348808288574</v>
      </c>
      <c r="D28" s="192">
        <v>6.5955414772033691</v>
      </c>
      <c r="E28" s="192">
        <v>7.5446910858154297</v>
      </c>
      <c r="F28" s="192">
        <v>6.4866981506347656</v>
      </c>
      <c r="G28" s="192">
        <v>8.0466957092285156</v>
      </c>
      <c r="H28" s="192">
        <v>7.3156733512878418</v>
      </c>
      <c r="I28" s="192">
        <v>7.2952675819396973</v>
      </c>
      <c r="J28" s="192">
        <v>7.5608601570129395</v>
      </c>
      <c r="K28" s="192">
        <v>7.4218435287475586</v>
      </c>
      <c r="L28" s="192">
        <v>6.2158794403076172</v>
      </c>
      <c r="M28" s="192">
        <v>6.2565169334411621</v>
      </c>
      <c r="N28" s="192">
        <v>9.5410623550415039</v>
      </c>
      <c r="O28" s="192">
        <v>11.465641021728516</v>
      </c>
      <c r="P28" s="192">
        <v>12.12648868560791</v>
      </c>
      <c r="Q28" s="192">
        <v>12.363570213317871</v>
      </c>
      <c r="R28" s="192">
        <v>12.473363876342773</v>
      </c>
      <c r="S28" s="192">
        <v>12.815182685852051</v>
      </c>
      <c r="T28" s="192">
        <v>13.134756088256836</v>
      </c>
      <c r="U28" s="192">
        <v>13.691462516784668</v>
      </c>
      <c r="V28" s="192">
        <v>13.949792861938477</v>
      </c>
    </row>
    <row r="29" spans="1:28" x14ac:dyDescent="0.2">
      <c r="A29" s="371" t="s">
        <v>198</v>
      </c>
      <c r="C29" s="192">
        <v>8.9458003640174866E-2</v>
      </c>
      <c r="D29" s="192">
        <v>0.70129400491714478</v>
      </c>
      <c r="E29" s="192">
        <v>0.8868979811668396</v>
      </c>
      <c r="F29" s="192">
        <v>0.76319801807403564</v>
      </c>
      <c r="G29" s="192">
        <v>0.83125197887420654</v>
      </c>
      <c r="H29" s="192">
        <v>0.55551397800445557</v>
      </c>
      <c r="I29" s="192">
        <v>0.68900001049041748</v>
      </c>
      <c r="J29" s="192">
        <v>0.76100802421569824</v>
      </c>
      <c r="K29" s="192">
        <v>0.55656599998474121</v>
      </c>
      <c r="L29" s="192">
        <v>0.5063139796257019</v>
      </c>
      <c r="M29" s="192">
        <v>0.48344200849533081</v>
      </c>
      <c r="N29" s="192">
        <v>0.52280700206756592</v>
      </c>
      <c r="O29" s="192">
        <v>1.5469340085983276</v>
      </c>
      <c r="P29" s="192">
        <v>1.5930379629135132</v>
      </c>
      <c r="Q29" s="192">
        <v>1.3784459829330444</v>
      </c>
      <c r="R29" s="192">
        <v>2.1128621101379395</v>
      </c>
      <c r="S29" s="192">
        <v>2.6790399551391602</v>
      </c>
      <c r="T29" s="192">
        <v>2.7077479362487793</v>
      </c>
      <c r="U29" s="192">
        <v>1.7753679752349854</v>
      </c>
      <c r="V29" s="192">
        <v>0.15800000727176666</v>
      </c>
    </row>
    <row r="30" spans="1:28" ht="12.75" customHeight="1" x14ac:dyDescent="0.2">
      <c r="A30" s="371" t="s">
        <v>2359</v>
      </c>
      <c r="C30" s="192">
        <v>3.7514564990997314</v>
      </c>
      <c r="D30" s="192">
        <v>3.1438379287719727</v>
      </c>
      <c r="E30" s="192">
        <v>3.1909561157226563</v>
      </c>
      <c r="F30" s="192">
        <v>1.772331714630127</v>
      </c>
      <c r="G30" s="192">
        <v>2.7507688999176025</v>
      </c>
      <c r="H30" s="192">
        <v>4.9247269630432129</v>
      </c>
      <c r="I30" s="192">
        <v>5.9352450370788574</v>
      </c>
      <c r="J30" s="192">
        <v>5.1141347885131836</v>
      </c>
      <c r="K30" s="192">
        <v>6.9041504859924316</v>
      </c>
      <c r="L30" s="192">
        <v>8.1604881286621094</v>
      </c>
      <c r="M30" s="192">
        <v>6.3830490112304688</v>
      </c>
      <c r="N30" s="192">
        <v>7.3047285079956055</v>
      </c>
      <c r="O30" s="192">
        <v>8.6741628646850586</v>
      </c>
      <c r="P30" s="192">
        <v>9.0427217483520508</v>
      </c>
      <c r="Q30" s="192">
        <v>7.4694271087646484</v>
      </c>
      <c r="R30" s="192">
        <v>8.5482969284057617</v>
      </c>
      <c r="S30" s="192">
        <v>8.2118549346923828</v>
      </c>
      <c r="T30" s="192">
        <v>7.9294800758361816</v>
      </c>
      <c r="U30" s="192">
        <v>8.1215839385986328</v>
      </c>
      <c r="V30" s="192">
        <v>8.2720794677734375</v>
      </c>
    </row>
    <row r="31" spans="1:28" s="202" customFormat="1" x14ac:dyDescent="0.2">
      <c r="A31" s="327" t="s">
        <v>155</v>
      </c>
      <c r="B31" s="192"/>
      <c r="C31" s="192">
        <v>1.6867892742156982</v>
      </c>
      <c r="D31" s="192">
        <v>1.853076696395874</v>
      </c>
      <c r="E31" s="192">
        <v>2.3328075408935547</v>
      </c>
      <c r="F31" s="192">
        <v>2.4187378883361816</v>
      </c>
      <c r="G31" s="192">
        <v>2.064354419708252</v>
      </c>
      <c r="H31" s="192">
        <v>2.3509547710418701</v>
      </c>
      <c r="I31" s="192">
        <v>1.840140700340271</v>
      </c>
      <c r="J31" s="192">
        <v>1.798720121383667</v>
      </c>
      <c r="K31" s="192">
        <v>1.8547720909118652</v>
      </c>
      <c r="L31" s="192">
        <v>1.7764650583267212</v>
      </c>
      <c r="M31" s="192">
        <v>2.949796199798584</v>
      </c>
      <c r="N31" s="192">
        <v>2.5391898155212402</v>
      </c>
      <c r="O31" s="192">
        <v>3.1727409362792969</v>
      </c>
      <c r="P31" s="192">
        <v>2.770503044128418</v>
      </c>
      <c r="Q31" s="192">
        <v>3.1392199993133545</v>
      </c>
      <c r="R31" s="192">
        <v>2.9866962432861328</v>
      </c>
      <c r="S31" s="192">
        <v>3.3726093769073486</v>
      </c>
      <c r="T31" s="192">
        <v>4.0186920166015625</v>
      </c>
      <c r="U31" s="192">
        <v>4.1107125282287598</v>
      </c>
      <c r="V31" s="192">
        <v>3.1855542659759521</v>
      </c>
      <c r="W31" s="192"/>
    </row>
    <row r="32" spans="1:28" x14ac:dyDescent="0.2">
      <c r="A32" s="327" t="s">
        <v>157</v>
      </c>
      <c r="C32" s="192">
        <v>1.7239235639572144</v>
      </c>
      <c r="D32" s="192">
        <v>1.7674362659454346</v>
      </c>
      <c r="E32" s="192">
        <v>1.3177841901779175</v>
      </c>
      <c r="F32" s="192">
        <v>1.1503859758377075</v>
      </c>
      <c r="G32" s="192">
        <v>1.7778960466384888</v>
      </c>
      <c r="H32" s="192">
        <v>0.92985665798187256</v>
      </c>
      <c r="I32" s="192">
        <v>1.2298170328140259</v>
      </c>
      <c r="J32" s="192">
        <v>1.427870512008667</v>
      </c>
      <c r="K32" s="192">
        <v>2.5445675849914551</v>
      </c>
      <c r="L32" s="192">
        <v>1.8756953477859497</v>
      </c>
      <c r="M32" s="192">
        <v>1.6528830528259277</v>
      </c>
      <c r="N32" s="192">
        <v>2.292586088180542</v>
      </c>
      <c r="O32" s="192">
        <v>1.9730634689331055</v>
      </c>
      <c r="P32" s="192">
        <v>1.9870556592941284</v>
      </c>
      <c r="Q32" s="192">
        <v>2.5013682842254639</v>
      </c>
      <c r="R32" s="192">
        <v>2.8322737216949463</v>
      </c>
      <c r="S32" s="192">
        <v>2.6825966835021973</v>
      </c>
      <c r="T32" s="192">
        <v>2.1213223934173584</v>
      </c>
      <c r="U32" s="192">
        <v>2.4250059127807617</v>
      </c>
      <c r="V32" s="192">
        <v>3.0671999454498291</v>
      </c>
    </row>
    <row r="33" spans="1:36" x14ac:dyDescent="0.2">
      <c r="A33" s="199" t="s">
        <v>2</v>
      </c>
      <c r="C33" s="192">
        <v>7.5271711349487305</v>
      </c>
      <c r="D33" s="192">
        <v>8.1051759719848633</v>
      </c>
      <c r="E33" s="192">
        <v>7.7865667343139648</v>
      </c>
      <c r="F33" s="192">
        <v>8.4580554962158203</v>
      </c>
      <c r="G33" s="192">
        <v>7.8185319900512695</v>
      </c>
      <c r="H33" s="192">
        <v>11.099673271179199</v>
      </c>
      <c r="I33" s="192">
        <v>13.852627754211426</v>
      </c>
      <c r="J33" s="192">
        <v>11.777105331420898</v>
      </c>
      <c r="K33" s="192">
        <v>13.937413215637207</v>
      </c>
      <c r="L33" s="192">
        <v>14.536447525024414</v>
      </c>
      <c r="M33" s="192">
        <v>11.722454071044922</v>
      </c>
      <c r="N33" s="192">
        <v>12.755555152893066</v>
      </c>
      <c r="O33" s="192">
        <v>16.163520812988281</v>
      </c>
      <c r="P33" s="192">
        <v>15.695771217346191</v>
      </c>
      <c r="Q33" s="192">
        <v>15.064802169799805</v>
      </c>
      <c r="R33" s="192">
        <v>16.252773284912109</v>
      </c>
      <c r="S33" s="192">
        <v>19.726753234863281</v>
      </c>
      <c r="T33" s="192">
        <v>20.968639373779297</v>
      </c>
      <c r="U33" s="192">
        <v>19.356779098510742</v>
      </c>
      <c r="V33" s="192">
        <v>18.879377365112305</v>
      </c>
      <c r="X33" s="395"/>
      <c r="Y33" s="395"/>
      <c r="Z33" s="395"/>
      <c r="AB33" s="395"/>
    </row>
    <row r="34" spans="1:36" s="196" customFormat="1" ht="20.25" customHeight="1" x14ac:dyDescent="0.2">
      <c r="A34" s="196" t="s">
        <v>158</v>
      </c>
      <c r="C34" s="196">
        <v>-10.543089866638184</v>
      </c>
      <c r="D34" s="196">
        <v>-11.251137733459473</v>
      </c>
      <c r="E34" s="196">
        <v>-12.981818199157715</v>
      </c>
      <c r="F34" s="196">
        <v>-8.6459121704101563</v>
      </c>
      <c r="G34" s="196">
        <v>-6.4628472328186035</v>
      </c>
      <c r="H34" s="196">
        <v>-8.5667457580566406</v>
      </c>
      <c r="I34" s="196">
        <v>-9.4349775314331055</v>
      </c>
      <c r="J34" s="196">
        <v>-12.222569465637207</v>
      </c>
      <c r="K34" s="196">
        <v>-10.057005882263184</v>
      </c>
      <c r="L34" s="196">
        <v>-2.151033878326416</v>
      </c>
      <c r="M34" s="196">
        <v>-2.6805441379547119</v>
      </c>
      <c r="N34" s="196">
        <v>-2.1289510726928711</v>
      </c>
      <c r="O34" s="196">
        <v>-5.1146116256713867</v>
      </c>
      <c r="P34" s="196">
        <v>-4.4401106834411621</v>
      </c>
      <c r="Q34" s="196">
        <v>-7.983616828918457</v>
      </c>
      <c r="R34" s="196">
        <v>-10.921887397766113</v>
      </c>
      <c r="S34" s="196">
        <v>-14.186323165893555</v>
      </c>
      <c r="T34" s="196">
        <v>-5.1089773178100586</v>
      </c>
      <c r="U34" s="196">
        <v>-7.1848344802856445</v>
      </c>
      <c r="V34" s="196">
        <v>-1.0852760076522827</v>
      </c>
      <c r="W34" s="192"/>
    </row>
    <row r="35" spans="1:36" ht="20.25" customHeight="1" x14ac:dyDescent="0.2">
      <c r="A35" s="192" t="s">
        <v>159</v>
      </c>
      <c r="C35" s="192">
        <v>6.9056625366210938</v>
      </c>
      <c r="D35" s="192">
        <v>9.2231941223144531</v>
      </c>
      <c r="E35" s="192">
        <v>8.1563291549682617</v>
      </c>
      <c r="F35" s="192">
        <v>6.8309445381164551</v>
      </c>
      <c r="G35" s="192">
        <v>6.9206323623657227</v>
      </c>
      <c r="H35" s="192">
        <v>9.0747785568237305</v>
      </c>
      <c r="I35" s="192">
        <v>10.67979621887207</v>
      </c>
      <c r="J35" s="192">
        <v>11.426844596862793</v>
      </c>
      <c r="K35" s="192">
        <v>14.757661819458008</v>
      </c>
      <c r="L35" s="192">
        <v>14.284598350524902</v>
      </c>
      <c r="M35" s="192">
        <v>14.08503532409668</v>
      </c>
      <c r="N35" s="192">
        <v>15.889935493469238</v>
      </c>
      <c r="O35" s="192">
        <v>14.533136367797852</v>
      </c>
      <c r="P35" s="192">
        <v>18.344207763671875</v>
      </c>
      <c r="Q35" s="192">
        <v>15.416516304016113</v>
      </c>
      <c r="R35" s="192">
        <v>18.793764114379883</v>
      </c>
      <c r="S35" s="192">
        <v>18.160394668579102</v>
      </c>
      <c r="T35" s="192">
        <v>22.981149673461914</v>
      </c>
      <c r="U35" s="192">
        <v>22.546566009521484</v>
      </c>
      <c r="V35" s="192">
        <v>26.279453277587891</v>
      </c>
    </row>
    <row r="36" spans="1:36" ht="12.75" customHeight="1" x14ac:dyDescent="0.2">
      <c r="A36" s="327" t="s">
        <v>62</v>
      </c>
      <c r="C36" s="192">
        <v>0.57868397235870361</v>
      </c>
      <c r="D36" s="192">
        <v>0.50480252504348755</v>
      </c>
      <c r="E36" s="192">
        <v>0.53129249811172485</v>
      </c>
      <c r="F36" s="192">
        <v>0.36205330491065979</v>
      </c>
      <c r="G36" s="192">
        <v>0.50578522682189941</v>
      </c>
      <c r="H36" s="192">
        <v>0.80371969938278198</v>
      </c>
      <c r="I36" s="192">
        <v>0.95159274339675903</v>
      </c>
      <c r="J36" s="192">
        <v>0.85221761465072632</v>
      </c>
      <c r="K36" s="192">
        <v>1.1153440475463867</v>
      </c>
      <c r="L36" s="192">
        <v>1.3586527109146118</v>
      </c>
      <c r="M36" s="192">
        <v>1.175919771194458</v>
      </c>
      <c r="N36" s="192">
        <v>1.3157615661621094</v>
      </c>
      <c r="O36" s="192">
        <v>1.5420231819152832</v>
      </c>
      <c r="P36" s="192">
        <v>1.6074596643447876</v>
      </c>
      <c r="Q36" s="192">
        <v>1.3800535202026367</v>
      </c>
      <c r="R36" s="192">
        <v>1.5428794622421265</v>
      </c>
      <c r="S36" s="192">
        <v>1.5422221422195435</v>
      </c>
      <c r="T36" s="192">
        <v>1.533250093460083</v>
      </c>
      <c r="U36" s="192">
        <v>1.4636012315750122</v>
      </c>
      <c r="V36" s="192">
        <v>1.4214404821395874</v>
      </c>
      <c r="W36" s="202"/>
    </row>
    <row r="37" spans="1:36" ht="12.75" customHeight="1" x14ac:dyDescent="0.2">
      <c r="A37" s="327" t="s">
        <v>161</v>
      </c>
      <c r="C37" s="192">
        <v>5.7354998588562012</v>
      </c>
      <c r="D37" s="192">
        <v>7.65045166015625</v>
      </c>
      <c r="E37" s="192">
        <v>6.2677726745605469</v>
      </c>
      <c r="F37" s="192">
        <v>5.066469669342041</v>
      </c>
      <c r="G37" s="192">
        <v>4.9778852462768555</v>
      </c>
      <c r="H37" s="192">
        <v>5.9184350967407227</v>
      </c>
      <c r="I37" s="192">
        <v>6.7629437446594238</v>
      </c>
      <c r="J37" s="192">
        <v>8.2020053863525391</v>
      </c>
      <c r="K37" s="192">
        <v>11.045967102050781</v>
      </c>
      <c r="L37" s="192">
        <v>10.382071495056152</v>
      </c>
      <c r="M37" s="192">
        <v>10.815875053405762</v>
      </c>
      <c r="N37" s="192">
        <v>11.977114677429199</v>
      </c>
      <c r="O37" s="192">
        <v>10.55067253112793</v>
      </c>
      <c r="P37" s="192">
        <v>12.332193374633789</v>
      </c>
      <c r="Q37" s="192">
        <v>8.2153730392456055</v>
      </c>
      <c r="R37" s="192">
        <v>8.7681894302368164</v>
      </c>
      <c r="S37" s="192">
        <v>9.1009492874145508</v>
      </c>
      <c r="T37" s="192">
        <v>10.51734447479248</v>
      </c>
      <c r="U37" s="192">
        <v>11.589618682861328</v>
      </c>
      <c r="V37" s="192">
        <v>14.436452865600586</v>
      </c>
    </row>
    <row r="38" spans="1:36" ht="12.75" customHeight="1" x14ac:dyDescent="0.2">
      <c r="A38" s="371" t="s">
        <v>436</v>
      </c>
      <c r="C38" s="192">
        <v>0</v>
      </c>
      <c r="D38" s="192">
        <v>0</v>
      </c>
      <c r="E38" s="192">
        <v>0</v>
      </c>
      <c r="F38" s="192">
        <v>0</v>
      </c>
      <c r="G38" s="192">
        <v>0</v>
      </c>
      <c r="H38" s="192">
        <v>0</v>
      </c>
      <c r="I38" s="192">
        <v>0</v>
      </c>
      <c r="J38" s="192">
        <v>0</v>
      </c>
      <c r="K38" s="192">
        <v>0</v>
      </c>
      <c r="L38" s="192">
        <v>2.0999999716877937E-2</v>
      </c>
      <c r="M38" s="192">
        <v>3.0249999836087227E-2</v>
      </c>
      <c r="N38" s="192">
        <v>3.7000000476837158E-2</v>
      </c>
      <c r="O38" s="192">
        <v>1.7289999723434448</v>
      </c>
      <c r="P38" s="192">
        <v>0.97200000286102295</v>
      </c>
      <c r="Q38" s="192">
        <v>1.1779999732971191</v>
      </c>
      <c r="R38" s="192">
        <v>1.3370000123977661</v>
      </c>
      <c r="S38" s="192">
        <v>1.9709999561309814</v>
      </c>
      <c r="T38" s="192">
        <v>2.5099999904632568</v>
      </c>
      <c r="U38" s="192">
        <v>3.5</v>
      </c>
      <c r="V38" s="192">
        <v>4</v>
      </c>
      <c r="W38" s="395"/>
    </row>
    <row r="39" spans="1:36" ht="12.75" customHeight="1" x14ac:dyDescent="0.2">
      <c r="A39" s="371" t="s">
        <v>737</v>
      </c>
      <c r="C39" s="192">
        <v>4.2898678779602051</v>
      </c>
      <c r="D39" s="192">
        <v>5.8948702812194824</v>
      </c>
      <c r="E39" s="192">
        <v>4.754793643951416</v>
      </c>
      <c r="F39" s="192">
        <v>3.6274936199188232</v>
      </c>
      <c r="G39" s="192">
        <v>3.5683941841125488</v>
      </c>
      <c r="H39" s="192">
        <v>3.9961211681365967</v>
      </c>
      <c r="I39" s="192">
        <v>4.2336030006408691</v>
      </c>
      <c r="J39" s="192">
        <v>4.6713404655456543</v>
      </c>
      <c r="K39" s="192">
        <v>6.584846019744873</v>
      </c>
      <c r="L39" s="192">
        <v>5.479794979095459</v>
      </c>
      <c r="M39" s="192">
        <v>6.001983642578125</v>
      </c>
      <c r="N39" s="192">
        <v>6.9952397346496582</v>
      </c>
      <c r="O39" s="192">
        <v>4.0396838188171387</v>
      </c>
      <c r="P39" s="192">
        <v>7.8681521415710449</v>
      </c>
      <c r="Q39" s="192">
        <v>3.8160412311553955</v>
      </c>
      <c r="R39" s="192">
        <v>5.053797721862793</v>
      </c>
      <c r="S39" s="192">
        <v>5.1907143592834473</v>
      </c>
      <c r="T39" s="192">
        <v>4.7512845993041992</v>
      </c>
      <c r="U39" s="192">
        <v>5.2674007415771484</v>
      </c>
      <c r="V39" s="192">
        <v>7.5659074783325195</v>
      </c>
      <c r="W39" s="196"/>
    </row>
    <row r="40" spans="1:36" ht="12.75" customHeight="1" x14ac:dyDescent="0.2">
      <c r="A40" s="371" t="s">
        <v>427</v>
      </c>
      <c r="C40" s="192">
        <v>1.4456319808959961</v>
      </c>
      <c r="D40" s="192">
        <v>1.7555810213088989</v>
      </c>
      <c r="E40" s="192">
        <v>1.5129790306091309</v>
      </c>
      <c r="F40" s="192">
        <v>1.4389760494232178</v>
      </c>
      <c r="G40" s="192">
        <v>1.39711594581604</v>
      </c>
      <c r="H40" s="192">
        <v>1.9223140478134155</v>
      </c>
      <c r="I40" s="192">
        <v>2.525521993637085</v>
      </c>
      <c r="J40" s="192">
        <v>3.5306649208068848</v>
      </c>
      <c r="K40" s="192">
        <v>4.3712759017944336</v>
      </c>
      <c r="L40" s="192">
        <v>4.4355378150939941</v>
      </c>
      <c r="M40" s="192">
        <v>4.4079070091247559</v>
      </c>
      <c r="N40" s="192">
        <v>4.9131221771240234</v>
      </c>
      <c r="O40" s="192">
        <v>4.7769489288330078</v>
      </c>
      <c r="P40" s="192">
        <v>3.4859580993652344</v>
      </c>
      <c r="Q40" s="192">
        <v>3.1363399028778076</v>
      </c>
      <c r="R40" s="192">
        <v>2.3742001056671143</v>
      </c>
      <c r="S40" s="192">
        <v>1.9392349720001221</v>
      </c>
      <c r="T40" s="192">
        <v>3.2560598850250244</v>
      </c>
      <c r="U40" s="192">
        <v>2.8222179412841797</v>
      </c>
      <c r="V40" s="192">
        <v>2.8705456256866455</v>
      </c>
    </row>
    <row r="41" spans="1:36" ht="12.75" customHeight="1" x14ac:dyDescent="0.2">
      <c r="A41" s="371" t="s">
        <v>645</v>
      </c>
      <c r="C41" s="192">
        <v>0</v>
      </c>
      <c r="D41" s="192">
        <v>0</v>
      </c>
      <c r="E41" s="192">
        <v>0</v>
      </c>
      <c r="F41" s="192">
        <v>0</v>
      </c>
      <c r="G41" s="192">
        <v>1.2374999932944775E-2</v>
      </c>
      <c r="H41" s="192">
        <v>0</v>
      </c>
      <c r="I41" s="192">
        <v>3.818925004452467E-3</v>
      </c>
      <c r="J41" s="192">
        <v>0</v>
      </c>
      <c r="K41" s="192">
        <v>8.9844882488250732E-2</v>
      </c>
      <c r="L41" s="192">
        <v>0.44573879241943359</v>
      </c>
      <c r="M41" s="192">
        <v>0.37573418021202087</v>
      </c>
      <c r="N41" s="192">
        <v>3.1752992421388626E-2</v>
      </c>
      <c r="O41" s="192">
        <v>5.0400355830788612E-3</v>
      </c>
      <c r="P41" s="192">
        <v>6.0830730944871902E-3</v>
      </c>
      <c r="Q41" s="192">
        <v>8.4991872310638428E-2</v>
      </c>
      <c r="R41" s="192">
        <v>3.1920007895678282E-3</v>
      </c>
      <c r="S41" s="192">
        <v>0</v>
      </c>
      <c r="T41" s="192">
        <v>0</v>
      </c>
      <c r="U41" s="192">
        <v>0</v>
      </c>
      <c r="V41" s="192">
        <v>0</v>
      </c>
    </row>
    <row r="42" spans="1:36" ht="12.75" customHeight="1" x14ac:dyDescent="0.2">
      <c r="A42" s="327" t="s">
        <v>160</v>
      </c>
      <c r="C42" s="192">
        <v>0.25873333215713501</v>
      </c>
      <c r="D42" s="192">
        <v>0.73038667440414429</v>
      </c>
      <c r="E42" s="192">
        <v>0.55412000417709351</v>
      </c>
      <c r="F42" s="192">
        <v>0.67439329624176025</v>
      </c>
      <c r="G42" s="192">
        <v>0.70674669742584229</v>
      </c>
      <c r="H42" s="192">
        <v>1.055506706237793</v>
      </c>
      <c r="I42" s="192">
        <v>1.0525866746902466</v>
      </c>
      <c r="J42" s="192">
        <v>1.0227466821670532</v>
      </c>
      <c r="K42" s="192">
        <v>1.0285400152206421</v>
      </c>
      <c r="L42" s="192">
        <v>1.3818399906158447</v>
      </c>
      <c r="M42" s="192">
        <v>1.0524799823760986</v>
      </c>
      <c r="N42" s="192">
        <v>1.7188868522644043</v>
      </c>
      <c r="O42" s="192">
        <v>1.4976330995559692</v>
      </c>
      <c r="P42" s="192">
        <v>3.3764994144439697</v>
      </c>
      <c r="Q42" s="192">
        <v>5.0418143272399902</v>
      </c>
      <c r="R42" s="192">
        <v>7.8956131935119629</v>
      </c>
      <c r="S42" s="192">
        <v>6.7532143592834473</v>
      </c>
      <c r="T42" s="192">
        <v>9.7929897308349609</v>
      </c>
      <c r="U42" s="192">
        <v>8.4524755477905273</v>
      </c>
      <c r="V42" s="192">
        <v>9.5170001983642578</v>
      </c>
    </row>
    <row r="43" spans="1:36" x14ac:dyDescent="0.2">
      <c r="A43" s="327" t="s">
        <v>435</v>
      </c>
      <c r="C43" s="192">
        <v>0.33274513483047485</v>
      </c>
      <c r="D43" s="192">
        <v>0.33755379915237427</v>
      </c>
      <c r="E43" s="192">
        <v>0.80314379930496216</v>
      </c>
      <c r="F43" s="192">
        <v>0.72802829742431641</v>
      </c>
      <c r="G43" s="192">
        <v>0.73021519184112549</v>
      </c>
      <c r="H43" s="192">
        <v>1.2971168756484985</v>
      </c>
      <c r="I43" s="192">
        <v>1.9126732349395752</v>
      </c>
      <c r="J43" s="192">
        <v>1.3498746156692505</v>
      </c>
      <c r="K43" s="192">
        <v>1.5678108930587769</v>
      </c>
      <c r="L43" s="192">
        <v>1.1620340347290039</v>
      </c>
      <c r="M43" s="192">
        <v>1.0407606363296509</v>
      </c>
      <c r="N43" s="192">
        <v>0.87817215919494629</v>
      </c>
      <c r="O43" s="192">
        <v>0.94280713796615601</v>
      </c>
      <c r="P43" s="192">
        <v>1.0280551910400391</v>
      </c>
      <c r="Q43" s="192">
        <v>0.77927601337432861</v>
      </c>
      <c r="R43" s="192">
        <v>0.58708077669143677</v>
      </c>
      <c r="S43" s="192">
        <v>0.76400786638259888</v>
      </c>
      <c r="T43" s="192">
        <v>1.1375641822814941</v>
      </c>
      <c r="U43" s="192">
        <v>1.0408710241317749</v>
      </c>
      <c r="V43" s="192">
        <v>0.90455949306488037</v>
      </c>
    </row>
    <row r="44" spans="1:36" ht="20.25" customHeight="1" x14ac:dyDescent="0.2">
      <c r="A44" s="192" t="s">
        <v>162</v>
      </c>
      <c r="C44" s="192">
        <v>17.448753356933594</v>
      </c>
      <c r="D44" s="192">
        <v>20.474332809448242</v>
      </c>
      <c r="E44" s="192">
        <v>21.138147354125977</v>
      </c>
      <c r="F44" s="192">
        <v>15.47685718536377</v>
      </c>
      <c r="G44" s="192">
        <v>13.383480072021484</v>
      </c>
      <c r="H44" s="192">
        <v>17.641525268554688</v>
      </c>
      <c r="I44" s="192">
        <v>20.114774703979492</v>
      </c>
      <c r="J44" s="192">
        <v>23.6494140625</v>
      </c>
      <c r="K44" s="192">
        <v>24.814668655395508</v>
      </c>
      <c r="L44" s="192">
        <v>16.435632705688477</v>
      </c>
      <c r="M44" s="192">
        <v>16.765579223632813</v>
      </c>
      <c r="N44" s="192">
        <v>18.018886566162109</v>
      </c>
      <c r="O44" s="192">
        <v>19.647747039794922</v>
      </c>
      <c r="P44" s="192">
        <v>22.784318923950195</v>
      </c>
      <c r="Q44" s="192">
        <v>23.40013313293457</v>
      </c>
      <c r="R44" s="192">
        <v>29.71565055847168</v>
      </c>
      <c r="S44" s="192">
        <v>32.346717834472656</v>
      </c>
      <c r="T44" s="192">
        <v>28.090126037597656</v>
      </c>
      <c r="U44" s="192">
        <v>29.731401443481445</v>
      </c>
      <c r="V44" s="192">
        <v>27.364728927612305</v>
      </c>
    </row>
    <row r="45" spans="1:36" ht="12.75" customHeight="1" x14ac:dyDescent="0.2">
      <c r="A45" s="199" t="s">
        <v>163</v>
      </c>
      <c r="C45" s="192">
        <v>15.791980743408203</v>
      </c>
      <c r="D45" s="192">
        <v>18.23394775390625</v>
      </c>
      <c r="E45" s="192">
        <v>18.789773941040039</v>
      </c>
      <c r="F45" s="192">
        <v>13.166726112365723</v>
      </c>
      <c r="G45" s="192">
        <v>11.562633514404297</v>
      </c>
      <c r="H45" s="192">
        <v>15.529782295227051</v>
      </c>
      <c r="I45" s="192">
        <v>18.008527755737305</v>
      </c>
      <c r="J45" s="192">
        <v>21.154787063598633</v>
      </c>
      <c r="K45" s="192">
        <v>22.440990447998047</v>
      </c>
      <c r="L45" s="192">
        <v>14.091449737548828</v>
      </c>
      <c r="M45" s="192">
        <v>14.048693656921387</v>
      </c>
      <c r="N45" s="192">
        <v>15.441598892211914</v>
      </c>
      <c r="O45" s="192">
        <v>18.909553527832031</v>
      </c>
      <c r="P45" s="192">
        <v>21.229259490966797</v>
      </c>
      <c r="Q45" s="192">
        <v>22.137495040893555</v>
      </c>
      <c r="R45" s="192">
        <v>29.850414276123047</v>
      </c>
      <c r="S45" s="192">
        <v>32.015285491943359</v>
      </c>
      <c r="T45" s="192">
        <v>27.108224868774414</v>
      </c>
      <c r="U45" s="192">
        <v>27.494895935058594</v>
      </c>
      <c r="V45" s="192">
        <v>24.637594223022461</v>
      </c>
    </row>
    <row r="46" spans="1:36" s="194" customFormat="1" x14ac:dyDescent="0.2">
      <c r="A46" s="208" t="s">
        <v>164</v>
      </c>
      <c r="B46" s="206"/>
      <c r="C46" s="206">
        <v>1.6567720174789429</v>
      </c>
      <c r="D46" s="206">
        <v>2.2403841018676758</v>
      </c>
      <c r="E46" s="206">
        <v>2.3483719825744629</v>
      </c>
      <c r="F46" s="206">
        <v>2.3101310729980469</v>
      </c>
      <c r="G46" s="206">
        <v>1.8208459615707397</v>
      </c>
      <c r="H46" s="206">
        <v>2.1117420196533203</v>
      </c>
      <c r="I46" s="206">
        <v>2.1062459945678711</v>
      </c>
      <c r="J46" s="206">
        <v>2.4946274757385254</v>
      </c>
      <c r="K46" s="206">
        <v>2.3736770153045654</v>
      </c>
      <c r="L46" s="206">
        <v>2.3441827297210693</v>
      </c>
      <c r="M46" s="206">
        <v>2.7168853282928467</v>
      </c>
      <c r="N46" s="206">
        <v>2.5772871971130371</v>
      </c>
      <c r="O46" s="206">
        <v>0.73819470405578613</v>
      </c>
      <c r="P46" s="206">
        <v>1.555058479309082</v>
      </c>
      <c r="Q46" s="206">
        <v>1.2626384496688843</v>
      </c>
      <c r="R46" s="206">
        <v>-0.13476261496543884</v>
      </c>
      <c r="S46" s="206">
        <v>0.33143115043640137</v>
      </c>
      <c r="T46" s="206">
        <v>0.98190039396286011</v>
      </c>
      <c r="U46" s="206">
        <v>2.2365052700042725</v>
      </c>
      <c r="V46" s="206">
        <v>2.7271344661712646</v>
      </c>
      <c r="W46" s="192"/>
      <c r="X46" s="192"/>
    </row>
    <row r="47" spans="1:36" ht="24.95" customHeight="1" x14ac:dyDescent="0.2">
      <c r="A47" s="801" t="str">
        <f>CONCATENATE(A1," (continued)")</f>
        <v>Table 8e    Palau Balance of Payments (detail), FY2000-FY2019 (continued)</v>
      </c>
      <c r="B47" s="193"/>
      <c r="C47" s="34"/>
      <c r="D47" s="34"/>
      <c r="E47" s="34"/>
      <c r="F47" s="34"/>
      <c r="G47" s="34"/>
      <c r="H47" s="34"/>
      <c r="I47" s="34"/>
      <c r="J47" s="34"/>
      <c r="K47" s="34"/>
      <c r="L47" s="34"/>
      <c r="M47" s="34"/>
      <c r="N47" s="34"/>
      <c r="O47" s="34"/>
      <c r="P47" s="34"/>
      <c r="Q47" s="34"/>
      <c r="R47" s="34"/>
      <c r="S47" s="34"/>
      <c r="T47" s="34"/>
      <c r="U47" s="34"/>
      <c r="V47" s="34"/>
      <c r="W47" s="75"/>
      <c r="X47" s="75"/>
      <c r="Y47" s="75"/>
      <c r="Z47" s="75"/>
      <c r="AB47" s="75"/>
    </row>
    <row r="48" spans="1:36" ht="24.95" customHeight="1" x14ac:dyDescent="0.2">
      <c r="A48" s="103" t="s">
        <v>115</v>
      </c>
      <c r="B48" s="193"/>
      <c r="C48" s="34" t="str">
        <f>C2</f>
        <v>FY00</v>
      </c>
      <c r="D48" s="34" t="str">
        <f t="shared" ref="D48:AJ48" si="0">D2</f>
        <v>FY01</v>
      </c>
      <c r="E48" s="34" t="str">
        <f t="shared" si="0"/>
        <v>FY02</v>
      </c>
      <c r="F48" s="34" t="str">
        <f t="shared" si="0"/>
        <v>FY03</v>
      </c>
      <c r="G48" s="34" t="str">
        <f t="shared" si="0"/>
        <v>FY04</v>
      </c>
      <c r="H48" s="34" t="str">
        <f t="shared" si="0"/>
        <v>FY05</v>
      </c>
      <c r="I48" s="34" t="str">
        <f t="shared" si="0"/>
        <v>FY06</v>
      </c>
      <c r="J48" s="34" t="str">
        <f t="shared" si="0"/>
        <v>FY07</v>
      </c>
      <c r="K48" s="34" t="str">
        <f t="shared" si="0"/>
        <v>FY08</v>
      </c>
      <c r="L48" s="34" t="str">
        <f t="shared" si="0"/>
        <v>FY09</v>
      </c>
      <c r="M48" s="34" t="str">
        <f t="shared" si="0"/>
        <v>FY10</v>
      </c>
      <c r="N48" s="34" t="str">
        <f t="shared" si="0"/>
        <v>FY11</v>
      </c>
      <c r="O48" s="34" t="str">
        <f t="shared" si="0"/>
        <v>FY12</v>
      </c>
      <c r="P48" s="34" t="str">
        <f t="shared" si="0"/>
        <v>FY13</v>
      </c>
      <c r="Q48" s="34" t="str">
        <f t="shared" si="0"/>
        <v>FY14</v>
      </c>
      <c r="R48" s="34" t="str">
        <f t="shared" si="0"/>
        <v>FY15</v>
      </c>
      <c r="S48" s="34" t="str">
        <f t="shared" si="0"/>
        <v>FY16</v>
      </c>
      <c r="T48" s="34" t="str">
        <f t="shared" si="0"/>
        <v>FY17</v>
      </c>
      <c r="U48" s="34" t="str">
        <f t="shared" si="0"/>
        <v>FY18</v>
      </c>
      <c r="V48" s="34" t="str">
        <f t="shared" si="0"/>
        <v>FY19</v>
      </c>
      <c r="W48" s="34" t="str">
        <f t="shared" si="0"/>
        <v>FY20</v>
      </c>
      <c r="X48" s="34" t="str">
        <f t="shared" si="0"/>
        <v>FY21</v>
      </c>
      <c r="Y48" s="34" t="str">
        <f t="shared" si="0"/>
        <v>FY22</v>
      </c>
      <c r="Z48" s="34" t="str">
        <f t="shared" si="0"/>
        <v>FY23</v>
      </c>
      <c r="AA48" s="34" t="str">
        <f t="shared" si="0"/>
        <v>FY24</v>
      </c>
      <c r="AB48" s="34" t="str">
        <f t="shared" si="0"/>
        <v>FY25</v>
      </c>
      <c r="AC48" s="34" t="str">
        <f t="shared" si="0"/>
        <v>FY26</v>
      </c>
      <c r="AD48" s="34" t="str">
        <f t="shared" si="0"/>
        <v>FY27</v>
      </c>
      <c r="AE48" s="34" t="str">
        <f t="shared" si="0"/>
        <v>FY28</v>
      </c>
      <c r="AF48" s="34" t="str">
        <f t="shared" si="0"/>
        <v>FY29</v>
      </c>
      <c r="AG48" s="34" t="str">
        <f t="shared" si="0"/>
        <v>FY30</v>
      </c>
      <c r="AH48" s="34" t="str">
        <f t="shared" si="0"/>
        <v>FY31</v>
      </c>
      <c r="AI48" s="34" t="str">
        <f t="shared" si="0"/>
        <v>FY32</v>
      </c>
      <c r="AJ48" s="34" t="str">
        <f t="shared" si="0"/>
        <v>FY33</v>
      </c>
    </row>
    <row r="49" spans="1:28" s="196" customFormat="1" ht="20.25" customHeight="1" x14ac:dyDescent="0.2">
      <c r="A49" s="196" t="s">
        <v>165</v>
      </c>
      <c r="C49" s="197">
        <v>33.659263610839844</v>
      </c>
      <c r="D49" s="197">
        <v>23.467416763305664</v>
      </c>
      <c r="E49" s="197">
        <v>26.370756149291992</v>
      </c>
      <c r="F49" s="197">
        <v>26.993572235107422</v>
      </c>
      <c r="G49" s="197">
        <v>27.119052886962891</v>
      </c>
      <c r="H49" s="197">
        <v>26.53369140625</v>
      </c>
      <c r="I49" s="197">
        <v>26.465322494506836</v>
      </c>
      <c r="J49" s="197">
        <v>27.681686401367188</v>
      </c>
      <c r="K49" s="197">
        <v>30.367101669311523</v>
      </c>
      <c r="L49" s="197">
        <v>28.943576812744141</v>
      </c>
      <c r="M49" s="197">
        <v>34.465770721435547</v>
      </c>
      <c r="N49" s="197">
        <v>34.295795440673828</v>
      </c>
      <c r="O49" s="197">
        <v>34.585769653320313</v>
      </c>
      <c r="P49" s="197">
        <v>35.144447326660156</v>
      </c>
      <c r="Q49" s="197">
        <v>37.334968566894531</v>
      </c>
      <c r="R49" s="197">
        <v>32.493251800537109</v>
      </c>
      <c r="S49" s="197">
        <v>30.940313339233398</v>
      </c>
      <c r="T49" s="197">
        <v>28.350774765014648</v>
      </c>
      <c r="U49" s="197">
        <v>44.741611480712891</v>
      </c>
      <c r="V49" s="197">
        <v>25.394683837890625</v>
      </c>
      <c r="W49" s="197"/>
      <c r="X49" s="197"/>
      <c r="Y49" s="197"/>
      <c r="Z49" s="197"/>
      <c r="AB49" s="197"/>
    </row>
    <row r="50" spans="1:28" ht="20.25" customHeight="1" x14ac:dyDescent="0.2">
      <c r="A50" s="192" t="s">
        <v>166</v>
      </c>
      <c r="C50" s="192">
        <v>45.755393981933594</v>
      </c>
      <c r="D50" s="192">
        <v>36.804431915283203</v>
      </c>
      <c r="E50" s="192">
        <v>40.65460205078125</v>
      </c>
      <c r="F50" s="192">
        <v>41.078285217285156</v>
      </c>
      <c r="G50" s="192">
        <v>42.26434326171875</v>
      </c>
      <c r="H50" s="192">
        <v>42.225238800048828</v>
      </c>
      <c r="I50" s="192">
        <v>42.397090911865234</v>
      </c>
      <c r="J50" s="192">
        <v>43.142894744873047</v>
      </c>
      <c r="K50" s="192">
        <v>44.572410583496094</v>
      </c>
      <c r="L50" s="192">
        <v>41.509559631347656</v>
      </c>
      <c r="M50" s="192">
        <v>46.768215179443359</v>
      </c>
      <c r="N50" s="192">
        <v>47.197288513183594</v>
      </c>
      <c r="O50" s="192">
        <v>48.232471466064453</v>
      </c>
      <c r="P50" s="192">
        <v>49.440563201904297</v>
      </c>
      <c r="Q50" s="192">
        <v>53.133502960205078</v>
      </c>
      <c r="R50" s="192">
        <v>51.438556671142578</v>
      </c>
      <c r="S50" s="192">
        <v>52.421977996826172</v>
      </c>
      <c r="T50" s="192">
        <v>51.259662628173828</v>
      </c>
      <c r="U50" s="192">
        <v>68.30194091796875</v>
      </c>
      <c r="V50" s="192">
        <v>48.120304107666016</v>
      </c>
    </row>
    <row r="51" spans="1:28" ht="12.75" customHeight="1" x14ac:dyDescent="0.2">
      <c r="A51" s="327" t="s">
        <v>194</v>
      </c>
      <c r="C51" s="192">
        <v>40.345405578613281</v>
      </c>
      <c r="D51" s="192">
        <v>31.741397857666016</v>
      </c>
      <c r="E51" s="192">
        <v>35.317962646484375</v>
      </c>
      <c r="F51" s="192">
        <v>35.874252319335938</v>
      </c>
      <c r="G51" s="192">
        <v>36.461635589599609</v>
      </c>
      <c r="H51" s="192">
        <v>35.850093841552734</v>
      </c>
      <c r="I51" s="192">
        <v>35.218029022216797</v>
      </c>
      <c r="J51" s="192">
        <v>36.658725738525391</v>
      </c>
      <c r="K51" s="192">
        <v>37.590290069580078</v>
      </c>
      <c r="L51" s="192">
        <v>34.943920135498047</v>
      </c>
      <c r="M51" s="192">
        <v>38.465389251708984</v>
      </c>
      <c r="N51" s="192">
        <v>38.253986358642578</v>
      </c>
      <c r="O51" s="192">
        <v>38.321205139160156</v>
      </c>
      <c r="P51" s="192">
        <v>37.593475341796875</v>
      </c>
      <c r="Q51" s="192">
        <v>40.520515441894531</v>
      </c>
      <c r="R51" s="192">
        <v>36.431167602539063</v>
      </c>
      <c r="S51" s="192">
        <v>37.345352172851563</v>
      </c>
      <c r="T51" s="192">
        <v>38.076766967773438</v>
      </c>
      <c r="U51" s="192">
        <v>49.893833160400391</v>
      </c>
      <c r="V51" s="192">
        <v>34.728984832763672</v>
      </c>
    </row>
    <row r="52" spans="1:28" x14ac:dyDescent="0.2">
      <c r="A52" s="371" t="s">
        <v>428</v>
      </c>
      <c r="C52" s="192">
        <v>13.642000198364258</v>
      </c>
      <c r="D52" s="192">
        <v>13.784999847412109</v>
      </c>
      <c r="E52" s="192">
        <v>13.928000450134277</v>
      </c>
      <c r="F52" s="192">
        <v>13.928000450134277</v>
      </c>
      <c r="G52" s="192">
        <v>14.071000099182129</v>
      </c>
      <c r="H52" s="192">
        <v>12.470999717712402</v>
      </c>
      <c r="I52" s="192">
        <v>12.717000007629395</v>
      </c>
      <c r="J52" s="192">
        <v>12.717000007629395</v>
      </c>
      <c r="K52" s="192">
        <v>13.232695579528809</v>
      </c>
      <c r="L52" s="192">
        <v>13.147500038146973</v>
      </c>
      <c r="M52" s="192">
        <v>13.147500038146973</v>
      </c>
      <c r="N52" s="192">
        <v>13.147000312805176</v>
      </c>
      <c r="O52" s="192">
        <v>13.128231048583984</v>
      </c>
      <c r="P52" s="192">
        <v>13.147000312805176</v>
      </c>
      <c r="Q52" s="192">
        <v>13.147000312805176</v>
      </c>
      <c r="R52" s="192">
        <v>13.147000312805176</v>
      </c>
      <c r="S52" s="192">
        <v>13.147000312805176</v>
      </c>
      <c r="T52" s="192">
        <v>13.147000312805176</v>
      </c>
      <c r="U52" s="192">
        <v>24.573999404907227</v>
      </c>
      <c r="V52" s="192">
        <v>9.6999998092651367</v>
      </c>
      <c r="Y52" s="200"/>
      <c r="Z52" s="200"/>
      <c r="AB52" s="200"/>
    </row>
    <row r="53" spans="1:28" s="194" customFormat="1" x14ac:dyDescent="0.2">
      <c r="A53" s="371" t="s">
        <v>429</v>
      </c>
      <c r="B53" s="192"/>
      <c r="C53" s="192">
        <v>6.7087831497192383</v>
      </c>
      <c r="D53" s="192">
        <v>7.0037941932678223</v>
      </c>
      <c r="E53" s="192">
        <v>5.6654891967773438</v>
      </c>
      <c r="F53" s="192">
        <v>6.9478740692138672</v>
      </c>
      <c r="G53" s="192">
        <v>8.4855461120605469</v>
      </c>
      <c r="H53" s="192">
        <v>9.2130918502807617</v>
      </c>
      <c r="I53" s="192">
        <v>9.4072723388671875</v>
      </c>
      <c r="J53" s="192">
        <v>8.89154052734375</v>
      </c>
      <c r="K53" s="192">
        <v>9.3326740264892578</v>
      </c>
      <c r="L53" s="192">
        <v>8.7040891647338867</v>
      </c>
      <c r="M53" s="192">
        <v>10.735448837280273</v>
      </c>
      <c r="N53" s="192">
        <v>10.343138694763184</v>
      </c>
      <c r="O53" s="192">
        <v>10.480127334594727</v>
      </c>
      <c r="P53" s="192">
        <v>9.7167339324951172</v>
      </c>
      <c r="Q53" s="192">
        <v>9.9457292556762695</v>
      </c>
      <c r="R53" s="192">
        <v>10.222122192382813</v>
      </c>
      <c r="S53" s="192">
        <v>10.018420219421387</v>
      </c>
      <c r="T53" s="192">
        <v>9.6902284622192383</v>
      </c>
      <c r="U53" s="192">
        <v>9.5392665863037109</v>
      </c>
      <c r="V53" s="192">
        <v>8.5710000991821289</v>
      </c>
      <c r="W53" s="192"/>
      <c r="X53" s="192"/>
      <c r="Y53" s="195"/>
      <c r="Z53" s="195"/>
      <c r="AB53" s="195"/>
    </row>
    <row r="54" spans="1:28" s="194" customFormat="1" x14ac:dyDescent="0.2">
      <c r="A54" s="371" t="s">
        <v>437</v>
      </c>
      <c r="B54" s="192"/>
      <c r="C54" s="192">
        <v>10.542483329772949</v>
      </c>
      <c r="D54" s="192">
        <v>0.5933079719543457</v>
      </c>
      <c r="E54" s="192">
        <v>3.7762479782104492</v>
      </c>
      <c r="F54" s="192">
        <v>1.090548038482666</v>
      </c>
      <c r="G54" s="192">
        <v>0.82743901014328003</v>
      </c>
      <c r="H54" s="192">
        <v>0.989982008934021</v>
      </c>
      <c r="I54" s="192">
        <v>1.1526850461959839</v>
      </c>
      <c r="J54" s="192">
        <v>4.4695858955383301</v>
      </c>
      <c r="K54" s="192">
        <v>2.9500710964202881</v>
      </c>
      <c r="L54" s="192">
        <v>1.636667013168335</v>
      </c>
      <c r="M54" s="192">
        <v>0.63577401638031006</v>
      </c>
      <c r="N54" s="192">
        <v>1.7678389549255371</v>
      </c>
      <c r="O54" s="192">
        <v>1.950903058052063</v>
      </c>
      <c r="P54" s="192">
        <v>1.8811490535736084</v>
      </c>
      <c r="Q54" s="192">
        <v>5.5067429542541504</v>
      </c>
      <c r="R54" s="192">
        <v>1.2442070245742798</v>
      </c>
      <c r="S54" s="192">
        <v>2.1754839420318604</v>
      </c>
      <c r="T54" s="192">
        <v>3.1401150226593018</v>
      </c>
      <c r="U54" s="192">
        <v>4.179999828338623</v>
      </c>
      <c r="V54" s="192">
        <v>4.9250001907348633</v>
      </c>
      <c r="X54" s="192"/>
      <c r="Y54" s="195"/>
      <c r="Z54" s="195"/>
      <c r="AB54" s="195"/>
    </row>
    <row r="55" spans="1:28" x14ac:dyDescent="0.2">
      <c r="A55" s="371" t="s">
        <v>438</v>
      </c>
      <c r="C55" s="192">
        <v>3.8436079025268555</v>
      </c>
      <c r="D55" s="192">
        <v>4.511756420135498</v>
      </c>
      <c r="E55" s="192">
        <v>5.6080961227416992</v>
      </c>
      <c r="F55" s="192">
        <v>7.1518893241882324</v>
      </c>
      <c r="G55" s="192">
        <v>6.7367024421691895</v>
      </c>
      <c r="H55" s="192">
        <v>6.3177666664123535</v>
      </c>
      <c r="I55" s="192">
        <v>6.0207085609436035</v>
      </c>
      <c r="J55" s="192">
        <v>5.6271724700927734</v>
      </c>
      <c r="K55" s="192">
        <v>5.9149394035339355</v>
      </c>
      <c r="L55" s="192">
        <v>6.2444567680358887</v>
      </c>
      <c r="M55" s="192">
        <v>7.8096818923950195</v>
      </c>
      <c r="N55" s="192">
        <v>7.9708456993103027</v>
      </c>
      <c r="O55" s="192">
        <v>7.7947020530700684</v>
      </c>
      <c r="P55" s="192">
        <v>7.8887042999267578</v>
      </c>
      <c r="Q55" s="192">
        <v>6.7869100570678711</v>
      </c>
      <c r="R55" s="192">
        <v>6.6356959342956543</v>
      </c>
      <c r="S55" s="192">
        <v>6.7646560668945313</v>
      </c>
      <c r="T55" s="192">
        <v>6.8726301193237305</v>
      </c>
      <c r="U55" s="192">
        <v>6.509364128112793</v>
      </c>
      <c r="V55" s="192">
        <v>6.509364128112793</v>
      </c>
      <c r="X55" s="200"/>
      <c r="Y55" s="196"/>
      <c r="Z55" s="196"/>
      <c r="AB55" s="196"/>
    </row>
    <row r="56" spans="1:28" s="196" customFormat="1" x14ac:dyDescent="0.2">
      <c r="A56" s="371" t="s">
        <v>430</v>
      </c>
      <c r="B56" s="192"/>
      <c r="C56" s="192">
        <v>5.6085329055786133</v>
      </c>
      <c r="D56" s="192">
        <v>5.8475399017333984</v>
      </c>
      <c r="E56" s="192">
        <v>6.3401288986206055</v>
      </c>
      <c r="F56" s="192">
        <v>6.7559394836425781</v>
      </c>
      <c r="G56" s="192">
        <v>6.3409490585327148</v>
      </c>
      <c r="H56" s="192">
        <v>6.8582525253295898</v>
      </c>
      <c r="I56" s="192">
        <v>5.9203629493713379</v>
      </c>
      <c r="J56" s="192">
        <v>4.953427791595459</v>
      </c>
      <c r="K56" s="192">
        <v>6.1599078178405762</v>
      </c>
      <c r="L56" s="192">
        <v>5.2112069129943848</v>
      </c>
      <c r="M56" s="192">
        <v>6.1369829177856445</v>
      </c>
      <c r="N56" s="192">
        <v>5.0251646041870117</v>
      </c>
      <c r="O56" s="192">
        <v>4.9672427177429199</v>
      </c>
      <c r="P56" s="192">
        <v>4.9598875045776367</v>
      </c>
      <c r="Q56" s="192">
        <v>5.1341338157653809</v>
      </c>
      <c r="R56" s="192">
        <v>5.1821446418762207</v>
      </c>
      <c r="S56" s="192">
        <v>5.2397928237915039</v>
      </c>
      <c r="T56" s="192">
        <v>5.2267937660217285</v>
      </c>
      <c r="U56" s="192">
        <v>5.0912027359008789</v>
      </c>
      <c r="V56" s="192">
        <v>5.02362060546875</v>
      </c>
      <c r="W56" s="192"/>
      <c r="X56" s="195"/>
    </row>
    <row r="57" spans="1:28" s="196" customFormat="1" x14ac:dyDescent="0.2">
      <c r="A57" s="327" t="s">
        <v>726</v>
      </c>
      <c r="B57" s="192"/>
      <c r="C57" s="192">
        <v>1.1366649866104126</v>
      </c>
      <c r="D57" s="192">
        <v>1.1170769929885864</v>
      </c>
      <c r="E57" s="192">
        <v>1.155784010887146</v>
      </c>
      <c r="F57" s="192">
        <v>1.3099620342254639</v>
      </c>
      <c r="G57" s="192">
        <v>1.7315880060195923</v>
      </c>
      <c r="H57" s="192">
        <v>1.7492680549621582</v>
      </c>
      <c r="I57" s="192">
        <v>1.7336699962615967</v>
      </c>
      <c r="J57" s="192">
        <v>1.8642690181732178</v>
      </c>
      <c r="K57" s="192">
        <v>1.7754650115966797</v>
      </c>
      <c r="L57" s="192">
        <v>1.5257610082626343</v>
      </c>
      <c r="M57" s="192">
        <v>2.9584560394287109</v>
      </c>
      <c r="N57" s="192">
        <v>3.8291819095611572</v>
      </c>
      <c r="O57" s="192">
        <v>4.3940482139587402</v>
      </c>
      <c r="P57" s="192">
        <v>5.7827877998352051</v>
      </c>
      <c r="Q57" s="192">
        <v>6.3923478126525879</v>
      </c>
      <c r="R57" s="192">
        <v>8.7852296829223633</v>
      </c>
      <c r="S57" s="192">
        <v>7.7960500717163086</v>
      </c>
      <c r="T57" s="192">
        <v>6.6134910583496094</v>
      </c>
      <c r="U57" s="192">
        <v>9.8688163757324219</v>
      </c>
      <c r="V57" s="192">
        <v>6.4279999732971191</v>
      </c>
      <c r="W57" s="192"/>
      <c r="X57" s="195"/>
    </row>
    <row r="58" spans="1:28" s="196" customFormat="1" ht="12.75" customHeight="1" x14ac:dyDescent="0.2">
      <c r="A58" s="327" t="s">
        <v>582</v>
      </c>
      <c r="B58" s="192"/>
      <c r="C58" s="192">
        <v>1.626015305519104</v>
      </c>
      <c r="D58" s="192">
        <v>1.7063151597976685</v>
      </c>
      <c r="E58" s="192">
        <v>1.7999855279922485</v>
      </c>
      <c r="F58" s="192">
        <v>1.8869450092315674</v>
      </c>
      <c r="G58" s="192">
        <v>1.7123911380767822</v>
      </c>
      <c r="H58" s="192">
        <v>1.6329272985458374</v>
      </c>
      <c r="I58" s="192">
        <v>1.7496625185012817</v>
      </c>
      <c r="J58" s="192">
        <v>1.8772271871566772</v>
      </c>
      <c r="K58" s="192">
        <v>1.9556915760040283</v>
      </c>
      <c r="L58" s="192">
        <v>2.0012435913085938</v>
      </c>
      <c r="M58" s="192">
        <v>1.8859344720840454</v>
      </c>
      <c r="N58" s="192">
        <v>1.9082915782928467</v>
      </c>
      <c r="O58" s="192">
        <v>2.0185706615447998</v>
      </c>
      <c r="P58" s="192">
        <v>2.0845153331756592</v>
      </c>
      <c r="Q58" s="192">
        <v>2.1313395500183105</v>
      </c>
      <c r="R58" s="192">
        <v>2.2889139652252197</v>
      </c>
      <c r="S58" s="192">
        <v>2.567918062210083</v>
      </c>
      <c r="T58" s="192">
        <v>2.8377411365509033</v>
      </c>
      <c r="U58" s="192">
        <v>3.199552059173584</v>
      </c>
      <c r="V58" s="192">
        <v>3.3015518188476563</v>
      </c>
      <c r="W58" s="192"/>
    </row>
    <row r="59" spans="1:28" s="196" customFormat="1" ht="12.75" customHeight="1" x14ac:dyDescent="0.2">
      <c r="A59" s="327" t="s">
        <v>2360</v>
      </c>
      <c r="B59" s="192"/>
      <c r="C59" s="192">
        <v>0.440876305103302</v>
      </c>
      <c r="D59" s="192">
        <v>0.36946812272071838</v>
      </c>
      <c r="E59" s="192">
        <v>0.37500551342964172</v>
      </c>
      <c r="F59" s="192">
        <v>0.2082868367433548</v>
      </c>
      <c r="G59" s="192">
        <v>0.32327413558959961</v>
      </c>
      <c r="H59" s="192">
        <v>0.57876068353652954</v>
      </c>
      <c r="I59" s="192">
        <v>0.69751811027526855</v>
      </c>
      <c r="J59" s="192">
        <v>0.60102009773254395</v>
      </c>
      <c r="K59" s="192">
        <v>0.81138521432876587</v>
      </c>
      <c r="L59" s="192">
        <v>0.95903170108795166</v>
      </c>
      <c r="M59" s="192">
        <v>0.75014466047286987</v>
      </c>
      <c r="N59" s="192">
        <v>0.85846167802810669</v>
      </c>
      <c r="O59" s="192">
        <v>1.0193994045257568</v>
      </c>
      <c r="P59" s="192">
        <v>1.0627130270004272</v>
      </c>
      <c r="Q59" s="192">
        <v>0.87781727313995361</v>
      </c>
      <c r="R59" s="192">
        <v>1.0046075582504272</v>
      </c>
      <c r="S59" s="192">
        <v>0.96506839990615845</v>
      </c>
      <c r="T59" s="192">
        <v>0.93188333511352539</v>
      </c>
      <c r="U59" s="192">
        <v>0.83954137563705444</v>
      </c>
      <c r="V59" s="192">
        <v>0.78682059049606323</v>
      </c>
      <c r="W59" s="192"/>
    </row>
    <row r="60" spans="1:28" ht="12.75" customHeight="1" x14ac:dyDescent="0.2">
      <c r="A60" s="327" t="s">
        <v>167</v>
      </c>
      <c r="C60" s="192">
        <v>0</v>
      </c>
      <c r="D60" s="192">
        <v>0</v>
      </c>
      <c r="E60" s="192">
        <v>0</v>
      </c>
      <c r="F60" s="192">
        <v>0</v>
      </c>
      <c r="G60" s="192">
        <v>0</v>
      </c>
      <c r="H60" s="192">
        <v>0</v>
      </c>
      <c r="I60" s="192">
        <v>0.86321336030960083</v>
      </c>
      <c r="J60" s="192">
        <v>0</v>
      </c>
      <c r="K60" s="192">
        <v>0</v>
      </c>
      <c r="L60" s="192">
        <v>0</v>
      </c>
      <c r="M60" s="192">
        <v>0</v>
      </c>
      <c r="N60" s="192">
        <v>0</v>
      </c>
      <c r="O60" s="192">
        <v>0</v>
      </c>
      <c r="P60" s="192">
        <v>0</v>
      </c>
      <c r="Q60" s="192">
        <v>0</v>
      </c>
      <c r="R60" s="192">
        <v>0</v>
      </c>
      <c r="S60" s="192">
        <v>0</v>
      </c>
      <c r="T60" s="192">
        <v>0</v>
      </c>
      <c r="U60" s="192">
        <v>0</v>
      </c>
      <c r="V60" s="192">
        <v>0</v>
      </c>
      <c r="W60" s="200"/>
      <c r="X60" s="196"/>
    </row>
    <row r="61" spans="1:28" ht="12.75" customHeight="1" x14ac:dyDescent="0.2">
      <c r="A61" s="327" t="s">
        <v>168</v>
      </c>
      <c r="C61" s="192">
        <v>1.5423978567123413</v>
      </c>
      <c r="D61" s="192">
        <v>1.2134796380996704</v>
      </c>
      <c r="E61" s="192">
        <v>1.181267261505127</v>
      </c>
      <c r="F61" s="192">
        <v>1.0721687078475952</v>
      </c>
      <c r="G61" s="192">
        <v>1.3034483194351196</v>
      </c>
      <c r="H61" s="192">
        <v>1.3132113218307495</v>
      </c>
      <c r="I61" s="192">
        <v>1.400653600692749</v>
      </c>
      <c r="J61" s="192">
        <v>1.2448438405990601</v>
      </c>
      <c r="K61" s="192">
        <v>1.3737756013870239</v>
      </c>
      <c r="L61" s="192">
        <v>1.0911636352539063</v>
      </c>
      <c r="M61" s="192">
        <v>1.1932737827301025</v>
      </c>
      <c r="N61" s="192">
        <v>1.4788650274276733</v>
      </c>
      <c r="O61" s="192">
        <v>1.6428102254867554</v>
      </c>
      <c r="P61" s="192">
        <v>1.7217575311660767</v>
      </c>
      <c r="Q61" s="192">
        <v>2.0364558696746826</v>
      </c>
      <c r="R61" s="192">
        <v>1.8212577104568481</v>
      </c>
      <c r="S61" s="192">
        <v>1.7936811447143555</v>
      </c>
      <c r="T61" s="192">
        <v>1.8652878999710083</v>
      </c>
      <c r="U61" s="192">
        <v>1.846083402633667</v>
      </c>
      <c r="V61" s="192">
        <v>1.8988940715789795</v>
      </c>
      <c r="W61" s="195"/>
      <c r="X61" s="196"/>
    </row>
    <row r="62" spans="1:28" s="194" customFormat="1" x14ac:dyDescent="0.2">
      <c r="A62" s="327" t="s">
        <v>2361</v>
      </c>
      <c r="B62" s="192"/>
      <c r="C62" s="192">
        <v>0.66403299570083618</v>
      </c>
      <c r="D62" s="192">
        <v>0.6566917896270752</v>
      </c>
      <c r="E62" s="192">
        <v>0.82459867000579834</v>
      </c>
      <c r="F62" s="192">
        <v>0.72667229175567627</v>
      </c>
      <c r="G62" s="192">
        <v>0.73200488090515137</v>
      </c>
      <c r="H62" s="192">
        <v>1.1009773015975952</v>
      </c>
      <c r="I62" s="192">
        <v>0.73434680700302124</v>
      </c>
      <c r="J62" s="192">
        <v>0.89680778980255127</v>
      </c>
      <c r="K62" s="192">
        <v>1.0658054351806641</v>
      </c>
      <c r="L62" s="192">
        <v>0.98843997716903687</v>
      </c>
      <c r="M62" s="192">
        <v>1.5150200128555298</v>
      </c>
      <c r="N62" s="192">
        <v>0.86850124597549438</v>
      </c>
      <c r="O62" s="192">
        <v>0.83643770217895508</v>
      </c>
      <c r="P62" s="192">
        <v>1.1953141689300537</v>
      </c>
      <c r="Q62" s="192">
        <v>1.1750279664993286</v>
      </c>
      <c r="R62" s="192">
        <v>1.1073777675628662</v>
      </c>
      <c r="S62" s="192">
        <v>1.9539079666137695</v>
      </c>
      <c r="T62" s="192">
        <v>0.93449336290359497</v>
      </c>
      <c r="U62" s="192">
        <v>2.6541154384613037</v>
      </c>
      <c r="V62" s="192">
        <v>0.97605419158935547</v>
      </c>
      <c r="W62" s="195"/>
      <c r="X62" s="196"/>
      <c r="Y62" s="195"/>
      <c r="Z62" s="195"/>
      <c r="AB62" s="195"/>
    </row>
    <row r="63" spans="1:28" ht="20.25" customHeight="1" x14ac:dyDescent="0.2">
      <c r="A63" s="192" t="s">
        <v>169</v>
      </c>
      <c r="C63" s="192">
        <v>12.096132278442383</v>
      </c>
      <c r="D63" s="192">
        <v>13.337014198303223</v>
      </c>
      <c r="E63" s="192">
        <v>14.283847808837891</v>
      </c>
      <c r="F63" s="192">
        <v>14.084713935852051</v>
      </c>
      <c r="G63" s="192">
        <v>15.145290374755859</v>
      </c>
      <c r="H63" s="192">
        <v>15.691545486450195</v>
      </c>
      <c r="I63" s="192">
        <v>15.931771278381348</v>
      </c>
      <c r="J63" s="192">
        <v>15.461209297180176</v>
      </c>
      <c r="K63" s="192">
        <v>14.20530891418457</v>
      </c>
      <c r="L63" s="192">
        <v>12.565981864929199</v>
      </c>
      <c r="M63" s="192">
        <v>12.302448272705078</v>
      </c>
      <c r="N63" s="192">
        <v>12.901494026184082</v>
      </c>
      <c r="O63" s="192">
        <v>13.646700859069824</v>
      </c>
      <c r="P63" s="192">
        <v>14.296116828918457</v>
      </c>
      <c r="Q63" s="192">
        <v>15.798534393310547</v>
      </c>
      <c r="R63" s="192">
        <v>18.945302963256836</v>
      </c>
      <c r="S63" s="192">
        <v>21.481664657592773</v>
      </c>
      <c r="T63" s="192">
        <v>22.90888786315918</v>
      </c>
      <c r="U63" s="192">
        <v>23.560331344604492</v>
      </c>
      <c r="V63" s="192">
        <v>22.725622177124023</v>
      </c>
    </row>
    <row r="64" spans="1:28" x14ac:dyDescent="0.2">
      <c r="A64" s="327" t="s">
        <v>59</v>
      </c>
      <c r="C64" s="192">
        <v>0.49065399169921875</v>
      </c>
      <c r="D64" s="192">
        <v>0.60508900880813599</v>
      </c>
      <c r="E64" s="192">
        <v>0.67708897590637207</v>
      </c>
      <c r="F64" s="192">
        <v>0.75118499994277954</v>
      </c>
      <c r="G64" s="192">
        <v>0.56076902151107788</v>
      </c>
      <c r="H64" s="192">
        <v>0.70433998107910156</v>
      </c>
      <c r="I64" s="192">
        <v>1.4363720417022705</v>
      </c>
      <c r="J64" s="192">
        <v>1.630715012550354</v>
      </c>
      <c r="K64" s="192">
        <v>1.0823010206222534</v>
      </c>
      <c r="L64" s="192">
        <v>0.43639901280403137</v>
      </c>
      <c r="M64" s="192">
        <v>0.51317101716995239</v>
      </c>
      <c r="N64" s="192">
        <v>0.52788698673248291</v>
      </c>
      <c r="O64" s="192">
        <v>0.54499000310897827</v>
      </c>
      <c r="P64" s="192">
        <v>0.52308601140975952</v>
      </c>
      <c r="Q64" s="192">
        <v>5.080000264570117E-4</v>
      </c>
      <c r="R64" s="192">
        <v>0.68493497371673584</v>
      </c>
      <c r="S64" s="192">
        <v>0.88203400373458862</v>
      </c>
      <c r="T64" s="192">
        <v>0.86692100763320923</v>
      </c>
      <c r="U64" s="192">
        <v>1.1798230409622192</v>
      </c>
      <c r="V64" s="192">
        <v>0.59899997711181641</v>
      </c>
      <c r="W64" s="196"/>
      <c r="Y64" s="203"/>
      <c r="Z64" s="203"/>
      <c r="AB64" s="203"/>
    </row>
    <row r="65" spans="1:28" x14ac:dyDescent="0.2">
      <c r="A65" s="199" t="s">
        <v>167</v>
      </c>
      <c r="C65" s="192">
        <v>10.063080787658691</v>
      </c>
      <c r="D65" s="192">
        <v>11.518445014953613</v>
      </c>
      <c r="E65" s="192">
        <v>12.425491333007813</v>
      </c>
      <c r="F65" s="192">
        <v>12.261360168457031</v>
      </c>
      <c r="G65" s="192">
        <v>13.281073570251465</v>
      </c>
      <c r="H65" s="192">
        <v>13.673994064331055</v>
      </c>
      <c r="I65" s="192">
        <v>13.094744682312012</v>
      </c>
      <c r="J65" s="192">
        <v>12.585650444030762</v>
      </c>
      <c r="K65" s="192">
        <v>11.749232292175293</v>
      </c>
      <c r="L65" s="192">
        <v>11.038418769836426</v>
      </c>
      <c r="M65" s="192">
        <v>10.596003532409668</v>
      </c>
      <c r="N65" s="192">
        <v>10.894742012023926</v>
      </c>
      <c r="O65" s="192">
        <v>11.458901405334473</v>
      </c>
      <c r="P65" s="192">
        <v>12.051273345947266</v>
      </c>
      <c r="Q65" s="192">
        <v>13.761569976806641</v>
      </c>
      <c r="R65" s="192">
        <v>16.439109802246094</v>
      </c>
      <c r="S65" s="192">
        <v>18.805950164794922</v>
      </c>
      <c r="T65" s="192">
        <v>20.176679611206055</v>
      </c>
      <c r="U65" s="192">
        <v>20.534423828125</v>
      </c>
      <c r="V65" s="192">
        <v>20.227727890014648</v>
      </c>
      <c r="W65" s="196"/>
      <c r="X65" s="195"/>
      <c r="Y65" s="204"/>
      <c r="Z65" s="204"/>
      <c r="AB65" s="204"/>
    </row>
    <row r="66" spans="1:28" x14ac:dyDescent="0.2">
      <c r="A66" s="199" t="s">
        <v>2</v>
      </c>
      <c r="C66" s="192">
        <v>1.5423978567123413</v>
      </c>
      <c r="D66" s="192">
        <v>1.2134796380996704</v>
      </c>
      <c r="E66" s="192">
        <v>1.181267261505127</v>
      </c>
      <c r="F66" s="192">
        <v>1.0721687078475952</v>
      </c>
      <c r="G66" s="192">
        <v>1.3034483194351196</v>
      </c>
      <c r="H66" s="192">
        <v>1.3132113218307495</v>
      </c>
      <c r="I66" s="192">
        <v>1.400653600692749</v>
      </c>
      <c r="J66" s="192">
        <v>1.2448438405990601</v>
      </c>
      <c r="K66" s="192">
        <v>1.3737756013870239</v>
      </c>
      <c r="L66" s="192">
        <v>1.0911636352539063</v>
      </c>
      <c r="M66" s="192">
        <v>1.1932737827301025</v>
      </c>
      <c r="N66" s="192">
        <v>1.4788650274276733</v>
      </c>
      <c r="O66" s="192">
        <v>1.6428102254867554</v>
      </c>
      <c r="P66" s="192">
        <v>1.7217575311660767</v>
      </c>
      <c r="Q66" s="192">
        <v>2.0364558696746826</v>
      </c>
      <c r="R66" s="192">
        <v>1.8212577104568481</v>
      </c>
      <c r="S66" s="192">
        <v>1.7936811447143555</v>
      </c>
      <c r="T66" s="192">
        <v>1.8652878999710083</v>
      </c>
      <c r="U66" s="192">
        <v>1.846083402633667</v>
      </c>
      <c r="V66" s="192">
        <v>1.8988940715789795</v>
      </c>
      <c r="W66" s="196"/>
      <c r="Y66" s="204"/>
      <c r="Z66" s="204"/>
      <c r="AB66" s="204"/>
    </row>
    <row r="67" spans="1:28" s="194" customFormat="1" ht="20.25" customHeight="1" x14ac:dyDescent="0.2">
      <c r="A67" s="194" t="s">
        <v>170</v>
      </c>
      <c r="C67" s="194">
        <v>28.146987915039063</v>
      </c>
      <c r="D67" s="194">
        <v>31.244377136230469</v>
      </c>
      <c r="E67" s="194">
        <v>33.077632904052734</v>
      </c>
      <c r="F67" s="194">
        <v>28.248764038085938</v>
      </c>
      <c r="G67" s="194">
        <v>39.298690795898438</v>
      </c>
      <c r="H67" s="194">
        <v>46.938518524169922</v>
      </c>
      <c r="I67" s="194">
        <v>46.313789367675781</v>
      </c>
      <c r="J67" s="194">
        <v>40.163799285888672</v>
      </c>
      <c r="K67" s="194">
        <v>26.980270385742188</v>
      </c>
      <c r="L67" s="194">
        <v>14.504214286804199</v>
      </c>
      <c r="M67" s="194">
        <v>26.092849731445313</v>
      </c>
      <c r="N67" s="194">
        <v>16.7725830078125</v>
      </c>
      <c r="O67" s="194">
        <v>22.872518539428711</v>
      </c>
      <c r="P67" s="194">
        <v>19.457359313964844</v>
      </c>
      <c r="Q67" s="194">
        <v>32.640560150146484</v>
      </c>
      <c r="R67" s="194">
        <v>17.621007919311523</v>
      </c>
      <c r="S67" s="194">
        <v>24.400802612304688</v>
      </c>
      <c r="T67" s="194">
        <v>20.563739776611328</v>
      </c>
      <c r="U67" s="194">
        <v>82.618843078613281</v>
      </c>
      <c r="V67" s="194">
        <v>20.470876693725586</v>
      </c>
      <c r="W67" s="201"/>
    </row>
    <row r="68" spans="1:28" ht="20.25" customHeight="1" x14ac:dyDescent="0.2">
      <c r="A68" s="192" t="s">
        <v>171</v>
      </c>
      <c r="C68" s="192">
        <v>28.146987915039063</v>
      </c>
      <c r="D68" s="192">
        <v>31.244377136230469</v>
      </c>
      <c r="E68" s="192">
        <v>33.077632904052734</v>
      </c>
      <c r="F68" s="192">
        <v>28.248764038085938</v>
      </c>
      <c r="G68" s="192">
        <v>39.298690795898438</v>
      </c>
      <c r="H68" s="192">
        <v>46.938518524169922</v>
      </c>
      <c r="I68" s="192">
        <v>46.313789367675781</v>
      </c>
      <c r="J68" s="192">
        <v>40.163799285888672</v>
      </c>
      <c r="K68" s="192">
        <v>26.980270385742188</v>
      </c>
      <c r="L68" s="192">
        <v>14.504214286804199</v>
      </c>
      <c r="M68" s="192">
        <v>26.092849731445313</v>
      </c>
      <c r="N68" s="192">
        <v>16.7725830078125</v>
      </c>
      <c r="O68" s="192">
        <v>22.872518539428711</v>
      </c>
      <c r="P68" s="192">
        <v>19.457359313964844</v>
      </c>
      <c r="Q68" s="192">
        <v>32.640560150146484</v>
      </c>
      <c r="R68" s="192">
        <v>17.621007919311523</v>
      </c>
      <c r="S68" s="192">
        <v>24.400802612304688</v>
      </c>
      <c r="T68" s="192">
        <v>20.563739776611328</v>
      </c>
      <c r="U68" s="192">
        <v>82.618843078613281</v>
      </c>
      <c r="V68" s="192">
        <v>20.470876693725586</v>
      </c>
    </row>
    <row r="69" spans="1:28" x14ac:dyDescent="0.2">
      <c r="A69" s="327" t="s">
        <v>2473</v>
      </c>
      <c r="C69" s="192">
        <v>0</v>
      </c>
      <c r="D69" s="192">
        <v>0</v>
      </c>
      <c r="E69" s="192">
        <v>0</v>
      </c>
      <c r="F69" s="192">
        <v>0</v>
      </c>
      <c r="G69" s="192">
        <v>0</v>
      </c>
      <c r="H69" s="192">
        <v>0</v>
      </c>
      <c r="I69" s="192">
        <v>0</v>
      </c>
      <c r="J69" s="192">
        <v>0</v>
      </c>
      <c r="K69" s="192">
        <v>0</v>
      </c>
      <c r="L69" s="192">
        <v>0</v>
      </c>
      <c r="M69" s="192">
        <v>0</v>
      </c>
      <c r="N69" s="192">
        <v>0</v>
      </c>
      <c r="O69" s="192">
        <v>0</v>
      </c>
      <c r="P69" s="192">
        <v>0</v>
      </c>
      <c r="Q69" s="192">
        <v>0</v>
      </c>
      <c r="R69" s="192">
        <v>0</v>
      </c>
      <c r="S69" s="192">
        <v>0</v>
      </c>
      <c r="T69" s="192">
        <v>0</v>
      </c>
      <c r="U69" s="192">
        <v>65.25</v>
      </c>
      <c r="V69" s="192">
        <v>0</v>
      </c>
      <c r="X69" s="204"/>
      <c r="Y69" s="204"/>
    </row>
    <row r="70" spans="1:28" x14ac:dyDescent="0.2">
      <c r="A70" s="199" t="s">
        <v>431</v>
      </c>
      <c r="C70" s="192">
        <v>5.5697502102702856E-4</v>
      </c>
      <c r="D70" s="192">
        <v>3.0183998751454055E-4</v>
      </c>
      <c r="E70" s="192">
        <v>1.0239599505439401E-3</v>
      </c>
      <c r="F70" s="192">
        <v>1.0858919704332948E-3</v>
      </c>
      <c r="G70" s="192">
        <v>3.7635669708251953</v>
      </c>
      <c r="H70" s="192">
        <v>1.5407079458236694</v>
      </c>
      <c r="I70" s="192">
        <v>8.1077766418457031</v>
      </c>
      <c r="J70" s="192">
        <v>8.2614841461181641</v>
      </c>
      <c r="K70" s="192">
        <v>6.912628173828125</v>
      </c>
      <c r="L70" s="192">
        <v>4.309959888458252</v>
      </c>
      <c r="M70" s="192">
        <v>6.564763069152832</v>
      </c>
      <c r="N70" s="192">
        <v>3.5087599754333496</v>
      </c>
      <c r="O70" s="192">
        <v>4.4027528762817383</v>
      </c>
      <c r="P70" s="192">
        <v>3.5168869495391846</v>
      </c>
      <c r="Q70" s="192">
        <v>4.0118498802185059</v>
      </c>
      <c r="R70" s="192">
        <v>6.7210869789123535</v>
      </c>
      <c r="S70" s="192">
        <v>7.055260181427002</v>
      </c>
      <c r="T70" s="192">
        <v>1.2245179414749146</v>
      </c>
      <c r="U70" s="192">
        <v>0.38649800419807434</v>
      </c>
      <c r="V70" s="192">
        <v>0.11400000005960464</v>
      </c>
      <c r="X70" s="204"/>
      <c r="Y70" s="204"/>
    </row>
    <row r="71" spans="1:28" x14ac:dyDescent="0.2">
      <c r="A71" s="199" t="s">
        <v>432</v>
      </c>
      <c r="C71" s="192">
        <v>7.9064302444458008</v>
      </c>
      <c r="D71" s="192">
        <v>14.424075126647949</v>
      </c>
      <c r="E71" s="192">
        <v>20.686609268188477</v>
      </c>
      <c r="F71" s="192">
        <v>22.1865234375</v>
      </c>
      <c r="G71" s="192">
        <v>26.349374771118164</v>
      </c>
      <c r="H71" s="192">
        <v>29.104082107543945</v>
      </c>
      <c r="I71" s="192">
        <v>19.788850784301758</v>
      </c>
      <c r="J71" s="192">
        <v>11.36171817779541</v>
      </c>
      <c r="K71" s="192">
        <v>2.1501142978668213</v>
      </c>
      <c r="L71" s="192">
        <v>0.2712898850440979</v>
      </c>
      <c r="M71" s="192">
        <v>0</v>
      </c>
      <c r="N71" s="192">
        <v>0</v>
      </c>
      <c r="O71" s="192">
        <v>0</v>
      </c>
      <c r="P71" s="192">
        <v>0</v>
      </c>
      <c r="Q71" s="192">
        <v>0</v>
      </c>
      <c r="R71" s="192">
        <v>0</v>
      </c>
      <c r="S71" s="192">
        <v>0</v>
      </c>
      <c r="T71" s="192">
        <v>0</v>
      </c>
      <c r="U71" s="192">
        <v>0</v>
      </c>
      <c r="V71" s="192">
        <v>0</v>
      </c>
      <c r="W71" s="195"/>
      <c r="X71" s="204"/>
      <c r="Y71" s="204"/>
    </row>
    <row r="72" spans="1:28" x14ac:dyDescent="0.2">
      <c r="A72" s="199" t="s">
        <v>79</v>
      </c>
      <c r="C72" s="192">
        <v>20.239999771118164</v>
      </c>
      <c r="D72" s="192">
        <v>16.819999694824219</v>
      </c>
      <c r="E72" s="192">
        <v>12.390000343322754</v>
      </c>
      <c r="F72" s="192">
        <v>6.0500001907348633</v>
      </c>
      <c r="G72" s="192">
        <v>0.2800000011920929</v>
      </c>
      <c r="H72" s="192">
        <v>4.7300000190734863</v>
      </c>
      <c r="I72" s="192">
        <v>4.3000001907348633</v>
      </c>
      <c r="J72" s="192">
        <v>3.869999885559082</v>
      </c>
      <c r="K72" s="192">
        <v>9.0900001525878906</v>
      </c>
      <c r="L72" s="192">
        <v>3.25</v>
      </c>
      <c r="M72" s="192">
        <v>5.7800002098083496</v>
      </c>
      <c r="N72" s="192">
        <v>1.0800000429153442</v>
      </c>
      <c r="O72" s="192">
        <v>5.2600002288818359</v>
      </c>
      <c r="P72" s="192">
        <v>3.8424999713897705</v>
      </c>
      <c r="Q72" s="192">
        <v>3.9906249046325684</v>
      </c>
      <c r="R72" s="192">
        <v>3.5432813167572021</v>
      </c>
      <c r="S72" s="192">
        <v>4.1591014862060547</v>
      </c>
      <c r="T72" s="192">
        <v>14.183876991271973</v>
      </c>
      <c r="U72" s="192">
        <v>11.683876991271973</v>
      </c>
      <c r="V72" s="192">
        <v>9.1838769912719727</v>
      </c>
      <c r="X72" s="204"/>
      <c r="Y72" s="204"/>
    </row>
    <row r="73" spans="1:28" x14ac:dyDescent="0.2">
      <c r="A73" s="199" t="s">
        <v>2</v>
      </c>
      <c r="C73" s="192">
        <v>0</v>
      </c>
      <c r="D73" s="192">
        <v>0</v>
      </c>
      <c r="E73" s="192">
        <v>0</v>
      </c>
      <c r="F73" s="192">
        <v>1.1155823245644569E-2</v>
      </c>
      <c r="G73" s="192">
        <v>8.9057493209838867</v>
      </c>
      <c r="H73" s="192">
        <v>11.563729286193848</v>
      </c>
      <c r="I73" s="192">
        <v>14.117162704467773</v>
      </c>
      <c r="J73" s="192">
        <v>16.670597076416016</v>
      </c>
      <c r="K73" s="192">
        <v>8.8275279998779297</v>
      </c>
      <c r="L73" s="192">
        <v>6.6729640960693359</v>
      </c>
      <c r="M73" s="192">
        <v>13.748085975646973</v>
      </c>
      <c r="N73" s="192">
        <v>12.183822631835938</v>
      </c>
      <c r="O73" s="192">
        <v>13.209766387939453</v>
      </c>
      <c r="P73" s="192">
        <v>12.09797191619873</v>
      </c>
      <c r="Q73" s="192">
        <v>24.638084411621094</v>
      </c>
      <c r="R73" s="192">
        <v>7.3566389083862305</v>
      </c>
      <c r="S73" s="192">
        <v>13.186442375183105</v>
      </c>
      <c r="T73" s="192">
        <v>5.1553440093994141</v>
      </c>
      <c r="U73" s="192">
        <v>5.2984671592712402</v>
      </c>
      <c r="V73" s="192">
        <v>11.173000335693359</v>
      </c>
      <c r="W73" s="203"/>
      <c r="X73" s="204"/>
      <c r="Y73" s="204"/>
    </row>
    <row r="74" spans="1:28" x14ac:dyDescent="0.2">
      <c r="A74" s="192" t="s">
        <v>172</v>
      </c>
      <c r="C74" s="200">
        <v>0</v>
      </c>
      <c r="D74" s="200">
        <v>0</v>
      </c>
      <c r="E74" s="200">
        <v>0</v>
      </c>
      <c r="F74" s="200">
        <v>0</v>
      </c>
      <c r="G74" s="200">
        <v>0</v>
      </c>
      <c r="H74" s="200">
        <v>0</v>
      </c>
      <c r="I74" s="200">
        <v>0</v>
      </c>
      <c r="J74" s="200">
        <v>0</v>
      </c>
      <c r="K74" s="200">
        <v>0</v>
      </c>
      <c r="L74" s="200">
        <v>0</v>
      </c>
      <c r="M74" s="200">
        <v>0</v>
      </c>
      <c r="N74" s="200">
        <v>0</v>
      </c>
      <c r="O74" s="200">
        <v>0</v>
      </c>
      <c r="P74" s="200">
        <v>0</v>
      </c>
      <c r="Q74" s="200">
        <v>0</v>
      </c>
      <c r="R74" s="200">
        <v>0</v>
      </c>
      <c r="S74" s="200">
        <v>0</v>
      </c>
      <c r="T74" s="200">
        <v>0</v>
      </c>
      <c r="U74" s="200">
        <v>0</v>
      </c>
      <c r="V74" s="200">
        <v>0</v>
      </c>
      <c r="W74" s="204"/>
      <c r="X74" s="204"/>
      <c r="Y74" s="204"/>
    </row>
    <row r="75" spans="1:28" s="194" customFormat="1" ht="20.25" customHeight="1" x14ac:dyDescent="0.2">
      <c r="A75" s="194" t="s">
        <v>195</v>
      </c>
      <c r="C75" s="194">
        <v>-44.599208831787109</v>
      </c>
      <c r="D75" s="194">
        <v>-18.986017227172852</v>
      </c>
      <c r="E75" s="194">
        <v>-11.535492897033691</v>
      </c>
      <c r="F75" s="194">
        <v>-10.275728225708008</v>
      </c>
      <c r="G75" s="194">
        <v>-12.800542831420898</v>
      </c>
      <c r="H75" s="194">
        <v>3.5055932998657227</v>
      </c>
      <c r="I75" s="194">
        <v>-2.2451605796813965</v>
      </c>
      <c r="J75" s="194">
        <v>2.6628503799438477</v>
      </c>
      <c r="K75" s="194">
        <v>-13.746425628662109</v>
      </c>
      <c r="L75" s="194">
        <v>-5.4897923469543457</v>
      </c>
      <c r="M75" s="194">
        <v>8.929753303527832</v>
      </c>
      <c r="N75" s="194">
        <v>-8.22796630859375</v>
      </c>
      <c r="O75" s="194">
        <v>-10.091702461242676</v>
      </c>
      <c r="P75" s="194">
        <v>-12.81272029876709</v>
      </c>
      <c r="Q75" s="194">
        <v>-11.457962036132813</v>
      </c>
      <c r="R75" s="194">
        <v>-6.9672765731811523</v>
      </c>
      <c r="S75" s="194">
        <v>-16.35133171081543</v>
      </c>
      <c r="T75" s="194">
        <v>-34.102516174316406</v>
      </c>
      <c r="U75" s="194">
        <v>38.501274108886719</v>
      </c>
      <c r="V75" s="194">
        <v>-55.035728454589844</v>
      </c>
      <c r="W75" s="201"/>
    </row>
    <row r="76" spans="1:28" s="194" customFormat="1" ht="20.25" customHeight="1" x14ac:dyDescent="0.2">
      <c r="A76" s="194" t="s">
        <v>173</v>
      </c>
      <c r="C76" s="194">
        <v>-8.6817302703857422</v>
      </c>
      <c r="D76" s="194">
        <v>-5.3427591323852539</v>
      </c>
      <c r="E76" s="194">
        <v>-22.457176208496094</v>
      </c>
      <c r="F76" s="194">
        <v>-9.0905857086181641</v>
      </c>
      <c r="G76" s="194">
        <v>-15.646626472473145</v>
      </c>
      <c r="H76" s="194">
        <v>-15.511487007141113</v>
      </c>
      <c r="I76" s="194">
        <v>0.80082559585571289</v>
      </c>
      <c r="J76" s="194">
        <v>-17.695381164550781</v>
      </c>
      <c r="K76" s="194">
        <v>-30.180097579956055</v>
      </c>
      <c r="L76" s="194">
        <v>-18.544052124023438</v>
      </c>
      <c r="M76" s="194">
        <v>-14.054617881774902</v>
      </c>
      <c r="N76" s="194">
        <v>-17.898618698120117</v>
      </c>
      <c r="O76" s="194">
        <v>-10.688451766967773</v>
      </c>
      <c r="P76" s="194">
        <v>-17.913888931274414</v>
      </c>
      <c r="Q76" s="194">
        <v>-17.480583190917969</v>
      </c>
      <c r="R76" s="194">
        <v>6.9523725509643555</v>
      </c>
      <c r="S76" s="194">
        <v>-19.81193733215332</v>
      </c>
      <c r="T76" s="194">
        <v>-43.850921630859375</v>
      </c>
      <c r="U76" s="194">
        <v>16.080827713012695</v>
      </c>
      <c r="V76" s="194">
        <v>-48.229564666748047</v>
      </c>
      <c r="W76" s="201"/>
    </row>
    <row r="77" spans="1:28" x14ac:dyDescent="0.2">
      <c r="A77" s="196" t="s">
        <v>734</v>
      </c>
      <c r="B77" s="196"/>
      <c r="C77" s="196">
        <v>-20.266380310058594</v>
      </c>
      <c r="D77" s="196">
        <v>-12.643002510070801</v>
      </c>
      <c r="E77" s="196">
        <v>-8.197911262512207</v>
      </c>
      <c r="F77" s="196">
        <v>-6.3026986122131348</v>
      </c>
      <c r="G77" s="196">
        <v>-2.5513947010040283</v>
      </c>
      <c r="H77" s="196">
        <v>-18.935966491699219</v>
      </c>
      <c r="I77" s="196">
        <v>-19.067773818969727</v>
      </c>
      <c r="J77" s="196">
        <v>-14.347280502319336</v>
      </c>
      <c r="K77" s="196">
        <v>-37.972644805908203</v>
      </c>
      <c r="L77" s="196">
        <v>-25.503900527954102</v>
      </c>
      <c r="M77" s="196">
        <v>-19.868803024291992</v>
      </c>
      <c r="N77" s="196">
        <v>-31.388044357299805</v>
      </c>
      <c r="O77" s="196">
        <v>-28.496232986450195</v>
      </c>
      <c r="P77" s="196">
        <v>-27.980186462402344</v>
      </c>
      <c r="Q77" s="196">
        <v>-33.499702453613281</v>
      </c>
      <c r="R77" s="196">
        <v>-60.592868804931641</v>
      </c>
      <c r="S77" s="196">
        <v>-58.109588623046875</v>
      </c>
      <c r="T77" s="196">
        <v>-42.284259796142578</v>
      </c>
      <c r="U77" s="196">
        <v>-45.125709533691406</v>
      </c>
      <c r="V77" s="196">
        <v>-35.030048370361328</v>
      </c>
      <c r="W77" s="204"/>
      <c r="X77" s="204"/>
      <c r="Y77" s="204"/>
    </row>
    <row r="78" spans="1:28" x14ac:dyDescent="0.2">
      <c r="A78" s="327" t="s">
        <v>738</v>
      </c>
      <c r="B78" s="196"/>
      <c r="C78" s="196">
        <v>0</v>
      </c>
      <c r="D78" s="196">
        <v>0</v>
      </c>
      <c r="E78" s="196">
        <v>0</v>
      </c>
      <c r="F78" s="196">
        <v>0</v>
      </c>
      <c r="G78" s="196">
        <v>0</v>
      </c>
      <c r="H78" s="196">
        <v>0</v>
      </c>
      <c r="I78" s="196">
        <v>0</v>
      </c>
      <c r="J78" s="196">
        <v>0</v>
      </c>
      <c r="K78" s="196">
        <v>0</v>
      </c>
      <c r="L78" s="196">
        <v>0</v>
      </c>
      <c r="M78" s="196">
        <v>0</v>
      </c>
      <c r="N78" s="196">
        <v>0</v>
      </c>
      <c r="O78" s="196">
        <v>0</v>
      </c>
      <c r="P78" s="196">
        <v>0</v>
      </c>
      <c r="Q78" s="196">
        <v>0</v>
      </c>
      <c r="R78" s="196">
        <v>0</v>
      </c>
      <c r="S78" s="196">
        <v>0</v>
      </c>
      <c r="T78" s="196">
        <v>0</v>
      </c>
      <c r="U78" s="196">
        <v>0</v>
      </c>
      <c r="V78" s="196">
        <v>0</v>
      </c>
      <c r="W78" s="204"/>
      <c r="X78" s="204"/>
      <c r="Y78" s="204"/>
    </row>
    <row r="79" spans="1:28" x14ac:dyDescent="0.2">
      <c r="A79" s="327" t="s">
        <v>739</v>
      </c>
      <c r="B79" s="196"/>
      <c r="C79" s="196">
        <v>20.266380310058594</v>
      </c>
      <c r="D79" s="196">
        <v>12.643002510070801</v>
      </c>
      <c r="E79" s="196">
        <v>8.197911262512207</v>
      </c>
      <c r="F79" s="196">
        <v>6.3026986122131348</v>
      </c>
      <c r="G79" s="196">
        <v>2.5513947010040283</v>
      </c>
      <c r="H79" s="196">
        <v>18.935966491699219</v>
      </c>
      <c r="I79" s="196">
        <v>19.067773818969727</v>
      </c>
      <c r="J79" s="196">
        <v>14.347280502319336</v>
      </c>
      <c r="K79" s="196">
        <v>37.972644805908203</v>
      </c>
      <c r="L79" s="196">
        <v>25.503900527954102</v>
      </c>
      <c r="M79" s="196">
        <v>19.868803024291992</v>
      </c>
      <c r="N79" s="196">
        <v>31.388044357299805</v>
      </c>
      <c r="O79" s="196">
        <v>28.496232986450195</v>
      </c>
      <c r="P79" s="196">
        <v>27.980186462402344</v>
      </c>
      <c r="Q79" s="196">
        <v>33.499702453613281</v>
      </c>
      <c r="R79" s="196">
        <v>60.592868804931641</v>
      </c>
      <c r="S79" s="196">
        <v>58.109588623046875</v>
      </c>
      <c r="T79" s="196">
        <v>42.284259796142578</v>
      </c>
      <c r="U79" s="196">
        <v>45.125709533691406</v>
      </c>
      <c r="V79" s="196">
        <v>35.030048370361328</v>
      </c>
      <c r="W79" s="204"/>
      <c r="X79" s="204"/>
      <c r="Y79" s="204"/>
    </row>
    <row r="80" spans="1:28" x14ac:dyDescent="0.2">
      <c r="A80" s="196" t="s">
        <v>735</v>
      </c>
      <c r="B80" s="196"/>
      <c r="C80" s="196">
        <v>11.71302318572998</v>
      </c>
      <c r="D80" s="196">
        <v>7.046410083770752</v>
      </c>
      <c r="E80" s="196">
        <v>-14.25037956237793</v>
      </c>
      <c r="F80" s="196">
        <v>-4.1676459312438965</v>
      </c>
      <c r="G80" s="196">
        <v>-9.98663330078125</v>
      </c>
      <c r="H80" s="196">
        <v>-2.2591838836669922</v>
      </c>
      <c r="I80" s="196">
        <v>-1.8624253273010254</v>
      </c>
      <c r="J80" s="196">
        <v>-1.7978569269180298</v>
      </c>
      <c r="K80" s="196">
        <v>3.0458693504333496</v>
      </c>
      <c r="L80" s="196">
        <v>0.78975635766983032</v>
      </c>
      <c r="M80" s="196">
        <v>-3.0592019557952881</v>
      </c>
      <c r="N80" s="196">
        <v>0.30585315823554993</v>
      </c>
      <c r="O80" s="196">
        <v>-0.28962928056716919</v>
      </c>
      <c r="P80" s="196">
        <v>4.4029479026794434</v>
      </c>
      <c r="Q80" s="196">
        <v>-11.93605899810791</v>
      </c>
      <c r="R80" s="196">
        <v>5.248600959777832</v>
      </c>
      <c r="S80" s="196">
        <v>0.33078676462173462</v>
      </c>
      <c r="T80" s="196">
        <v>1.4099960327148438</v>
      </c>
      <c r="U80" s="196">
        <v>67.215652465820313</v>
      </c>
      <c r="V80" s="196">
        <v>4.829826831817627</v>
      </c>
      <c r="W80" s="204"/>
      <c r="X80" s="204"/>
      <c r="Y80" s="204"/>
    </row>
    <row r="81" spans="1:25" x14ac:dyDescent="0.2">
      <c r="A81" s="327" t="s">
        <v>740</v>
      </c>
      <c r="B81" s="196"/>
      <c r="C81" s="196">
        <v>11.71302318572998</v>
      </c>
      <c r="D81" s="196">
        <v>7.046410083770752</v>
      </c>
      <c r="E81" s="196">
        <v>-14.25037956237793</v>
      </c>
      <c r="F81" s="196">
        <v>-4.1676459312438965</v>
      </c>
      <c r="G81" s="196">
        <v>-9.98663330078125</v>
      </c>
      <c r="H81" s="196">
        <v>-2.2591838836669922</v>
      </c>
      <c r="I81" s="196">
        <v>-1.8624253273010254</v>
      </c>
      <c r="J81" s="196">
        <v>-1.7978569269180298</v>
      </c>
      <c r="K81" s="196">
        <v>3.0458693504333496</v>
      </c>
      <c r="L81" s="196">
        <v>0.78975635766983032</v>
      </c>
      <c r="M81" s="196">
        <v>-3.0592019557952881</v>
      </c>
      <c r="N81" s="196">
        <v>0.30585315823554993</v>
      </c>
      <c r="O81" s="196">
        <v>-0.28962928056716919</v>
      </c>
      <c r="P81" s="196">
        <v>4.4029479026794434</v>
      </c>
      <c r="Q81" s="196">
        <v>-11.93605899810791</v>
      </c>
      <c r="R81" s="196">
        <v>5.248600959777832</v>
      </c>
      <c r="S81" s="196">
        <v>0.33078676462173462</v>
      </c>
      <c r="T81" s="196">
        <v>1.4099960327148438</v>
      </c>
      <c r="U81" s="196">
        <v>67.215652465820313</v>
      </c>
      <c r="V81" s="196">
        <v>4.829826831817627</v>
      </c>
      <c r="W81" s="204"/>
      <c r="X81" s="204"/>
      <c r="Y81" s="204"/>
    </row>
    <row r="82" spans="1:25" x14ac:dyDescent="0.2">
      <c r="A82" s="371" t="s">
        <v>2370</v>
      </c>
      <c r="B82" s="196"/>
      <c r="C82" s="196">
        <v>3.3743665218353271</v>
      </c>
      <c r="D82" s="196">
        <v>4.1161818504333496</v>
      </c>
      <c r="E82" s="196">
        <v>-1.1999319791793823</v>
      </c>
      <c r="F82" s="196">
        <v>-4.161552906036377</v>
      </c>
      <c r="G82" s="196">
        <v>-2.4682667255401611</v>
      </c>
      <c r="H82" s="196">
        <v>-1.976146936416626</v>
      </c>
      <c r="I82" s="196">
        <v>-1.7881664037704468</v>
      </c>
      <c r="J82" s="196">
        <v>-1.4187549352645874</v>
      </c>
      <c r="K82" s="196">
        <v>0.47898134589195251</v>
      </c>
      <c r="L82" s="196">
        <v>-0.42424064874649048</v>
      </c>
      <c r="M82" s="196">
        <v>1.8929015845060349E-2</v>
      </c>
      <c r="N82" s="196">
        <v>0.89778017997741699</v>
      </c>
      <c r="O82" s="196">
        <v>-2.2199113368988037</v>
      </c>
      <c r="P82" s="196">
        <v>1.710548996925354</v>
      </c>
      <c r="Q82" s="196">
        <v>-2.5680372714996338</v>
      </c>
      <c r="R82" s="196">
        <v>-1.2973899841308594</v>
      </c>
      <c r="S82" s="196">
        <v>-0.8769422173500061</v>
      </c>
      <c r="T82" s="196">
        <v>-1.9206500053405762</v>
      </c>
      <c r="U82" s="196">
        <v>64.17041015625</v>
      </c>
      <c r="V82" s="196">
        <v>3.2033889293670654</v>
      </c>
      <c r="W82" s="204"/>
      <c r="X82" s="204"/>
      <c r="Y82" s="204"/>
    </row>
    <row r="83" spans="1:25" x14ac:dyDescent="0.2">
      <c r="A83" s="371" t="s">
        <v>741</v>
      </c>
      <c r="C83" s="192">
        <v>2.3950870037078857</v>
      </c>
      <c r="D83" s="192">
        <v>-0.63556498289108276</v>
      </c>
      <c r="E83" s="192">
        <v>-22.471809387207031</v>
      </c>
      <c r="F83" s="192">
        <v>-2.9297859668731689</v>
      </c>
      <c r="G83" s="192">
        <v>-3.4567000865936279</v>
      </c>
      <c r="H83" s="192">
        <v>-2.3651390075683594</v>
      </c>
      <c r="I83" s="192">
        <v>0.28215900063514709</v>
      </c>
      <c r="J83" s="192">
        <v>-1.3431849479675293</v>
      </c>
      <c r="K83" s="192">
        <v>-0.37108999490737915</v>
      </c>
      <c r="L83" s="192">
        <v>0.28939598798751831</v>
      </c>
      <c r="M83" s="192">
        <v>-1.9616910219192505</v>
      </c>
      <c r="N83" s="192">
        <v>-1.0610170364379883</v>
      </c>
      <c r="O83" s="192">
        <v>0.53817802667617798</v>
      </c>
      <c r="P83" s="192">
        <v>0.4440859854221344</v>
      </c>
      <c r="Q83" s="192">
        <v>-0.58888697624206543</v>
      </c>
      <c r="R83" s="192">
        <v>-0.11015599966049194</v>
      </c>
      <c r="S83" s="192">
        <v>0.32069799304008484</v>
      </c>
      <c r="T83" s="192">
        <v>0.91904699802398682</v>
      </c>
      <c r="U83" s="192">
        <v>0.51251810789108276</v>
      </c>
      <c r="V83" s="192">
        <v>0.67722153663635254</v>
      </c>
      <c r="W83" s="204"/>
      <c r="X83" s="204"/>
    </row>
    <row r="84" spans="1:25" x14ac:dyDescent="0.2">
      <c r="A84" s="372" t="s">
        <v>199</v>
      </c>
      <c r="C84" s="192">
        <v>2.8762149810791016</v>
      </c>
      <c r="D84" s="192">
        <v>2.9349019527435303</v>
      </c>
      <c r="E84" s="192">
        <v>3.5100491046905518</v>
      </c>
      <c r="F84" s="192">
        <v>2.5350379943847656</v>
      </c>
      <c r="G84" s="192">
        <v>1.9642399549484253</v>
      </c>
      <c r="H84" s="192">
        <v>3.1358890533447266</v>
      </c>
      <c r="I84" s="192">
        <v>3.4150059223175049</v>
      </c>
      <c r="J84" s="192">
        <v>1.4919259548187256</v>
      </c>
      <c r="K84" s="192">
        <v>2.877479076385498</v>
      </c>
      <c r="L84" s="192">
        <v>1.5478310585021973</v>
      </c>
      <c r="M84" s="192">
        <v>-0.51127398014068604</v>
      </c>
      <c r="N84" s="192">
        <v>2.4771699905395508</v>
      </c>
      <c r="O84" s="192">
        <v>2.9775440692901611</v>
      </c>
      <c r="P84" s="192">
        <v>1.7362760305404663</v>
      </c>
      <c r="Q84" s="192">
        <v>-6.1827588081359863</v>
      </c>
      <c r="R84" s="192">
        <v>9.1146516799926758</v>
      </c>
      <c r="S84" s="192">
        <v>2.943748950958252</v>
      </c>
      <c r="T84" s="192">
        <v>3.1993339061737061</v>
      </c>
      <c r="U84" s="192">
        <v>3.8092329502105713</v>
      </c>
      <c r="V84" s="192">
        <v>2.0243616104125977</v>
      </c>
      <c r="W84" s="204"/>
      <c r="X84" s="204"/>
    </row>
    <row r="85" spans="1:25" x14ac:dyDescent="0.2">
      <c r="A85" s="372" t="s">
        <v>439</v>
      </c>
      <c r="C85" s="192">
        <v>3.0673549175262451</v>
      </c>
      <c r="D85" s="192">
        <v>0.63089102506637573</v>
      </c>
      <c r="E85" s="192">
        <v>-0.23768800497055054</v>
      </c>
      <c r="F85" s="192">
        <v>-0.57405799627304077</v>
      </c>
      <c r="G85" s="192">
        <v>-0.91576099395751953</v>
      </c>
      <c r="H85" s="192">
        <v>-1.076104998588562</v>
      </c>
      <c r="I85" s="192">
        <v>-1.7475390434265137</v>
      </c>
      <c r="J85" s="192">
        <v>-0.52784299850463867</v>
      </c>
      <c r="K85" s="192">
        <v>6.0499001294374466E-2</v>
      </c>
      <c r="L85" s="192">
        <v>-0.62322998046875</v>
      </c>
      <c r="M85" s="192">
        <v>-0.60516601800918579</v>
      </c>
      <c r="N85" s="192">
        <v>-2.008080005645752</v>
      </c>
      <c r="O85" s="192">
        <v>-2.085439920425415</v>
      </c>
      <c r="P85" s="192">
        <v>-0.22983799874782562</v>
      </c>
      <c r="Q85" s="192">
        <v>-3.1126580238342285</v>
      </c>
      <c r="R85" s="192">
        <v>-2.4100849628448486</v>
      </c>
      <c r="S85" s="192">
        <v>-2.6242311000823975</v>
      </c>
      <c r="T85" s="192">
        <v>-2.0776689052581787</v>
      </c>
      <c r="U85" s="192">
        <v>-1.4264199733734131</v>
      </c>
      <c r="V85" s="192">
        <v>-1.0523083209991455</v>
      </c>
      <c r="W85" s="204"/>
      <c r="X85" s="204"/>
    </row>
    <row r="86" spans="1:25" x14ac:dyDescent="0.2">
      <c r="A86" s="372" t="s">
        <v>2</v>
      </c>
      <c r="C86" s="192">
        <v>0</v>
      </c>
      <c r="D86" s="192">
        <v>0</v>
      </c>
      <c r="E86" s="192">
        <v>6.1490001678466797</v>
      </c>
      <c r="F86" s="192">
        <v>0.96271300315856934</v>
      </c>
      <c r="G86" s="192">
        <v>-5.1101460456848145</v>
      </c>
      <c r="H86" s="192">
        <v>2.2317999973893166E-2</v>
      </c>
      <c r="I86" s="192">
        <v>-2.0238850116729736</v>
      </c>
      <c r="J86" s="192">
        <v>0</v>
      </c>
      <c r="K86" s="192">
        <v>0</v>
      </c>
      <c r="L86" s="192">
        <v>0</v>
      </c>
      <c r="M86" s="192">
        <v>0</v>
      </c>
      <c r="N86" s="192">
        <v>0</v>
      </c>
      <c r="O86" s="192">
        <v>0.5</v>
      </c>
      <c r="P86" s="192">
        <v>0.74187499284744263</v>
      </c>
      <c r="Q86" s="192">
        <v>0.51628202199935913</v>
      </c>
      <c r="R86" s="192">
        <v>-4.8420000821352005E-2</v>
      </c>
      <c r="S86" s="192">
        <v>0.56751298904418945</v>
      </c>
      <c r="T86" s="192">
        <v>1.2899340391159058</v>
      </c>
      <c r="U86" s="192">
        <v>0.14991100132465363</v>
      </c>
      <c r="V86" s="192">
        <v>-2.2837117314338684E-2</v>
      </c>
      <c r="W86" s="204"/>
    </row>
    <row r="87" spans="1:25" x14ac:dyDescent="0.2">
      <c r="A87" s="327" t="s">
        <v>742</v>
      </c>
      <c r="C87" s="192">
        <v>0</v>
      </c>
      <c r="D87" s="192">
        <v>0</v>
      </c>
      <c r="E87" s="192">
        <v>0</v>
      </c>
      <c r="F87" s="192">
        <v>0</v>
      </c>
      <c r="G87" s="192">
        <v>0</v>
      </c>
      <c r="H87" s="192">
        <v>0</v>
      </c>
      <c r="I87" s="192">
        <v>0</v>
      </c>
      <c r="J87" s="192">
        <v>0</v>
      </c>
      <c r="K87" s="192">
        <v>0</v>
      </c>
      <c r="L87" s="192">
        <v>0</v>
      </c>
      <c r="M87" s="192">
        <v>0</v>
      </c>
      <c r="N87" s="192">
        <v>0</v>
      </c>
      <c r="O87" s="192">
        <v>0</v>
      </c>
      <c r="P87" s="192">
        <v>0</v>
      </c>
      <c r="Q87" s="192">
        <v>0</v>
      </c>
      <c r="R87" s="192">
        <v>0</v>
      </c>
      <c r="S87" s="192">
        <v>0</v>
      </c>
      <c r="T87" s="192">
        <v>0</v>
      </c>
      <c r="U87" s="192">
        <v>0</v>
      </c>
      <c r="V87" s="192">
        <v>0</v>
      </c>
      <c r="W87" s="204"/>
    </row>
    <row r="88" spans="1:25" x14ac:dyDescent="0.2">
      <c r="A88" s="196" t="s">
        <v>736</v>
      </c>
      <c r="C88" s="192">
        <v>-0.12837260961532593</v>
      </c>
      <c r="D88" s="192">
        <v>0.2538335919380188</v>
      </c>
      <c r="E88" s="192">
        <v>-8.8862655684351921E-3</v>
      </c>
      <c r="F88" s="192">
        <v>1.3797590732574463</v>
      </c>
      <c r="G88" s="192">
        <v>-3.1085977554321289</v>
      </c>
      <c r="H88" s="192">
        <v>5.6836628913879395</v>
      </c>
      <c r="I88" s="192">
        <v>21.731025695800781</v>
      </c>
      <c r="J88" s="192">
        <v>-1.5502444505691528</v>
      </c>
      <c r="K88" s="192">
        <v>4.7466793060302734</v>
      </c>
      <c r="L88" s="192">
        <v>6.1700911521911621</v>
      </c>
      <c r="M88" s="192">
        <v>8.873387336730957</v>
      </c>
      <c r="N88" s="192">
        <v>13.183571815490723</v>
      </c>
      <c r="O88" s="192">
        <v>18.097410202026367</v>
      </c>
      <c r="P88" s="192">
        <v>5.6633501052856445</v>
      </c>
      <c r="Q88" s="192">
        <v>27.955177307128906</v>
      </c>
      <c r="R88" s="192">
        <v>62.296642303466797</v>
      </c>
      <c r="S88" s="192">
        <v>37.966861724853516</v>
      </c>
      <c r="T88" s="192">
        <v>-2.9766566753387451</v>
      </c>
      <c r="U88" s="192">
        <v>-6.0091180801391602</v>
      </c>
      <c r="V88" s="192">
        <v>-18.029342651367188</v>
      </c>
      <c r="W88" s="204"/>
    </row>
    <row r="89" spans="1:25" x14ac:dyDescent="0.2">
      <c r="A89" s="327" t="s">
        <v>740</v>
      </c>
      <c r="C89" s="192">
        <v>0</v>
      </c>
      <c r="D89" s="192">
        <v>0</v>
      </c>
      <c r="E89" s="192">
        <v>0</v>
      </c>
      <c r="F89" s="192">
        <v>0</v>
      </c>
      <c r="G89" s="192">
        <v>0</v>
      </c>
      <c r="H89" s="192">
        <v>5.5106201171875</v>
      </c>
      <c r="I89" s="192">
        <v>20.108911514282227</v>
      </c>
      <c r="J89" s="192">
        <v>10.047879219055176</v>
      </c>
      <c r="K89" s="192">
        <v>2.9614429473876953</v>
      </c>
      <c r="L89" s="192">
        <v>10.294547080993652</v>
      </c>
      <c r="M89" s="192">
        <v>2.9479999542236328</v>
      </c>
      <c r="N89" s="192">
        <v>9.3559999465942383</v>
      </c>
      <c r="O89" s="192">
        <v>23.388999938964844</v>
      </c>
      <c r="P89" s="192">
        <v>2.0610001087188721</v>
      </c>
      <c r="Q89" s="192">
        <v>33.749000549316406</v>
      </c>
      <c r="R89" s="192">
        <v>56.415000915527344</v>
      </c>
      <c r="S89" s="192">
        <v>48.7760009765625</v>
      </c>
      <c r="T89" s="192">
        <v>4.2220001220703125</v>
      </c>
      <c r="U89" s="192">
        <v>0.90100002288818359</v>
      </c>
      <c r="V89" s="192">
        <v>-15.763999938964844</v>
      </c>
      <c r="W89" s="204"/>
    </row>
    <row r="90" spans="1:25" x14ac:dyDescent="0.2">
      <c r="A90" s="371" t="s">
        <v>440</v>
      </c>
      <c r="C90" s="192">
        <v>0</v>
      </c>
      <c r="D90" s="192">
        <v>0</v>
      </c>
      <c r="E90" s="192">
        <v>0</v>
      </c>
      <c r="F90" s="192">
        <v>0</v>
      </c>
      <c r="G90" s="192">
        <v>0</v>
      </c>
      <c r="H90" s="192">
        <v>5.5106201171875</v>
      </c>
      <c r="I90" s="192">
        <v>20.108911514282227</v>
      </c>
      <c r="J90" s="192">
        <v>10.047879219055176</v>
      </c>
      <c r="K90" s="192">
        <v>2.9614429473876953</v>
      </c>
      <c r="L90" s="192">
        <v>10.294547080993652</v>
      </c>
      <c r="M90" s="192">
        <v>2.9479999542236328</v>
      </c>
      <c r="N90" s="192">
        <v>9.3559999465942383</v>
      </c>
      <c r="O90" s="192">
        <v>23.388999938964844</v>
      </c>
      <c r="P90" s="192">
        <v>2.0610001087188721</v>
      </c>
      <c r="Q90" s="192">
        <v>33.749000549316406</v>
      </c>
      <c r="R90" s="192">
        <v>56.415000915527344</v>
      </c>
      <c r="S90" s="192">
        <v>48.7760009765625</v>
      </c>
      <c r="T90" s="192">
        <v>4.2220001220703125</v>
      </c>
      <c r="U90" s="192">
        <v>0.90100002288818359</v>
      </c>
      <c r="V90" s="192">
        <v>-15.763999938964844</v>
      </c>
      <c r="W90" s="204"/>
    </row>
    <row r="91" spans="1:25" x14ac:dyDescent="0.2">
      <c r="A91" s="327" t="s">
        <v>742</v>
      </c>
      <c r="C91" s="192">
        <v>0.12837260961532593</v>
      </c>
      <c r="D91" s="192">
        <v>-0.2538335919380188</v>
      </c>
      <c r="E91" s="192">
        <v>8.8862655684351921E-3</v>
      </c>
      <c r="F91" s="192">
        <v>-1.3797590732574463</v>
      </c>
      <c r="G91" s="192">
        <v>3.1085977554321289</v>
      </c>
      <c r="H91" s="192">
        <v>-0.17304235696792603</v>
      </c>
      <c r="I91" s="192">
        <v>-1.6221137046813965</v>
      </c>
      <c r="J91" s="192">
        <v>11.598123550415039</v>
      </c>
      <c r="K91" s="192">
        <v>-1.7852364778518677</v>
      </c>
      <c r="L91" s="192">
        <v>4.124455451965332</v>
      </c>
      <c r="M91" s="192">
        <v>-5.9253873825073242</v>
      </c>
      <c r="N91" s="192">
        <v>-3.8275718688964844</v>
      </c>
      <c r="O91" s="192">
        <v>5.2915897369384766</v>
      </c>
      <c r="P91" s="192">
        <v>-3.6023502349853516</v>
      </c>
      <c r="Q91" s="192">
        <v>5.7938227653503418</v>
      </c>
      <c r="R91" s="192">
        <v>-5.8816413879394531</v>
      </c>
      <c r="S91" s="192">
        <v>10.809136390686035</v>
      </c>
      <c r="T91" s="192">
        <v>7.1986565589904785</v>
      </c>
      <c r="U91" s="192">
        <v>6.9101181030273438</v>
      </c>
      <c r="V91" s="192">
        <v>2.2653434276580811</v>
      </c>
    </row>
    <row r="92" spans="1:25" x14ac:dyDescent="0.2">
      <c r="A92" s="371" t="s">
        <v>433</v>
      </c>
      <c r="C92" s="192">
        <v>0</v>
      </c>
      <c r="D92" s="192">
        <v>0</v>
      </c>
      <c r="E92" s="192">
        <v>0</v>
      </c>
      <c r="F92" s="192">
        <v>0</v>
      </c>
      <c r="G92" s="192">
        <v>0</v>
      </c>
      <c r="H92" s="192">
        <v>0</v>
      </c>
      <c r="I92" s="192">
        <v>0</v>
      </c>
      <c r="J92" s="192">
        <v>0</v>
      </c>
      <c r="K92" s="192">
        <v>0</v>
      </c>
      <c r="L92" s="192">
        <v>0</v>
      </c>
      <c r="M92" s="192">
        <v>-2.3849999904632568</v>
      </c>
      <c r="N92" s="192">
        <v>-0.3970000147819519</v>
      </c>
      <c r="O92" s="192">
        <v>-1.5880000591278076</v>
      </c>
      <c r="P92" s="192">
        <v>0</v>
      </c>
      <c r="Q92" s="192">
        <v>0</v>
      </c>
      <c r="R92" s="192">
        <v>-4.0000001899898052E-3</v>
      </c>
      <c r="S92" s="192">
        <v>0</v>
      </c>
      <c r="T92" s="192">
        <v>0</v>
      </c>
      <c r="U92" s="192">
        <v>0.36000001430511475</v>
      </c>
      <c r="V92" s="192">
        <v>-0.35899999737739563</v>
      </c>
    </row>
    <row r="93" spans="1:25" x14ac:dyDescent="0.2">
      <c r="A93" s="371" t="s">
        <v>175</v>
      </c>
      <c r="C93" s="192">
        <v>0</v>
      </c>
      <c r="D93" s="192">
        <v>0</v>
      </c>
      <c r="E93" s="192">
        <v>0</v>
      </c>
      <c r="F93" s="192">
        <v>-0.57099997997283936</v>
      </c>
      <c r="G93" s="192">
        <v>-1.1432869434356689</v>
      </c>
      <c r="H93" s="192">
        <v>0.35699999332427979</v>
      </c>
      <c r="I93" s="192">
        <v>-1.1430000066757202</v>
      </c>
      <c r="J93" s="192">
        <v>5.3574261665344238</v>
      </c>
      <c r="K93" s="192">
        <v>-1.0285689830780029</v>
      </c>
      <c r="L93" s="192">
        <v>-2.171428918838501</v>
      </c>
      <c r="M93" s="192">
        <v>-1.5999979972839355</v>
      </c>
      <c r="N93" s="192">
        <v>-1.5999979972839355</v>
      </c>
      <c r="O93" s="192">
        <v>8.272735595703125</v>
      </c>
      <c r="P93" s="192">
        <v>-1.5999979972839355</v>
      </c>
      <c r="Q93" s="192">
        <v>4.3168492317199707</v>
      </c>
      <c r="R93" s="192">
        <v>-2.209420919418335</v>
      </c>
      <c r="S93" s="192">
        <v>15.346278190612793</v>
      </c>
      <c r="T93" s="192">
        <v>9.8076229095458984</v>
      </c>
      <c r="U93" s="192">
        <v>8.9829807281494141</v>
      </c>
      <c r="V93" s="192">
        <v>5.1372275352478027</v>
      </c>
    </row>
    <row r="94" spans="1:25" x14ac:dyDescent="0.2">
      <c r="A94" s="371" t="s">
        <v>2362</v>
      </c>
      <c r="C94" s="192">
        <v>0.12837260961532593</v>
      </c>
      <c r="D94" s="192">
        <v>-0.2538335919380188</v>
      </c>
      <c r="E94" s="192">
        <v>8.8862655684351921E-3</v>
      </c>
      <c r="F94" s="192">
        <v>-0.80875909328460693</v>
      </c>
      <c r="G94" s="192">
        <v>4.251884937286377</v>
      </c>
      <c r="H94" s="192">
        <v>-0.53004235029220581</v>
      </c>
      <c r="I94" s="192">
        <v>-0.47911366820335388</v>
      </c>
      <c r="J94" s="192">
        <v>6.2406978607177734</v>
      </c>
      <c r="K94" s="192">
        <v>-0.75666749477386475</v>
      </c>
      <c r="L94" s="192">
        <v>6.2958846092224121</v>
      </c>
      <c r="M94" s="192">
        <v>-1.9403892755508423</v>
      </c>
      <c r="N94" s="192">
        <v>-1.8305739164352417</v>
      </c>
      <c r="O94" s="192">
        <v>-1.3931465148925781</v>
      </c>
      <c r="P94" s="192">
        <v>-2.002352237701416</v>
      </c>
      <c r="Q94" s="192">
        <v>1.4769735336303711</v>
      </c>
      <c r="R94" s="192">
        <v>-3.6682202816009521</v>
      </c>
      <c r="S94" s="192">
        <v>-4.5371417999267578</v>
      </c>
      <c r="T94" s="192">
        <v>-2.6089661121368408</v>
      </c>
      <c r="U94" s="192">
        <v>-2.4328629970550537</v>
      </c>
      <c r="V94" s="192">
        <v>-2.5128841400146484</v>
      </c>
    </row>
    <row r="95" spans="1:25" s="194" customFormat="1" ht="20.25" customHeight="1" x14ac:dyDescent="0.2">
      <c r="A95" s="810" t="s">
        <v>90</v>
      </c>
      <c r="B95" s="810"/>
      <c r="C95" s="810">
        <v>35.91748046875</v>
      </c>
      <c r="D95" s="810">
        <v>13.643258094787598</v>
      </c>
      <c r="E95" s="810">
        <v>-10.921684265136719</v>
      </c>
      <c r="F95" s="810">
        <v>1.185142993927002</v>
      </c>
      <c r="G95" s="810">
        <v>-2.846083402633667</v>
      </c>
      <c r="H95" s="810">
        <v>-19.017080307006836</v>
      </c>
      <c r="I95" s="810">
        <v>3.0459861755371094</v>
      </c>
      <c r="J95" s="810">
        <v>-20.358232498168945</v>
      </c>
      <c r="K95" s="810">
        <v>-16.433671951293945</v>
      </c>
      <c r="L95" s="810">
        <v>-13.05426025390625</v>
      </c>
      <c r="M95" s="810">
        <v>-22.984371185302734</v>
      </c>
      <c r="N95" s="810">
        <v>-9.6706533432006836</v>
      </c>
      <c r="O95" s="810">
        <v>-0.59674930572509766</v>
      </c>
      <c r="P95" s="810">
        <v>-5.1011686325073242</v>
      </c>
      <c r="Q95" s="810">
        <v>-6.0226216316223145</v>
      </c>
      <c r="R95" s="810">
        <v>13.919649124145508</v>
      </c>
      <c r="S95" s="810">
        <v>-3.4606060981750488</v>
      </c>
      <c r="T95" s="810">
        <v>-9.7484045028686523</v>
      </c>
      <c r="U95" s="810">
        <v>-22.420448303222656</v>
      </c>
      <c r="V95" s="810">
        <v>6.8061637878417969</v>
      </c>
      <c r="W95" s="201"/>
    </row>
    <row r="96" spans="1:25" x14ac:dyDescent="0.2">
      <c r="A96" s="201"/>
    </row>
    <row r="97" spans="1:22" x14ac:dyDescent="0.2">
      <c r="A97" s="202"/>
      <c r="C97" s="203"/>
      <c r="D97" s="203"/>
      <c r="E97" s="203"/>
      <c r="F97" s="203"/>
      <c r="G97" s="203"/>
      <c r="H97" s="203"/>
      <c r="I97" s="203"/>
      <c r="J97" s="203"/>
      <c r="K97" s="203"/>
      <c r="L97" s="203"/>
      <c r="M97" s="203"/>
      <c r="N97" s="203"/>
      <c r="O97" s="203"/>
      <c r="P97" s="203"/>
      <c r="Q97" s="203"/>
      <c r="R97" s="203"/>
      <c r="S97" s="203"/>
      <c r="T97" s="203"/>
      <c r="U97" s="203"/>
      <c r="V97" s="203"/>
    </row>
    <row r="98" spans="1:22" x14ac:dyDescent="0.2">
      <c r="C98" s="204"/>
      <c r="D98" s="204"/>
      <c r="E98" s="204"/>
      <c r="F98" s="204"/>
      <c r="G98" s="204"/>
      <c r="H98" s="204"/>
      <c r="I98" s="204"/>
      <c r="J98" s="204"/>
      <c r="K98" s="204"/>
      <c r="L98" s="204"/>
      <c r="M98" s="204"/>
      <c r="N98" s="204"/>
      <c r="O98" s="204"/>
      <c r="P98" s="204"/>
      <c r="Q98" s="204"/>
      <c r="R98" s="204"/>
      <c r="S98" s="204"/>
      <c r="T98" s="204"/>
      <c r="U98" s="204"/>
      <c r="V98" s="204"/>
    </row>
    <row r="99" spans="1:22" x14ac:dyDescent="0.2">
      <c r="A99" s="203"/>
      <c r="C99" s="204"/>
      <c r="D99" s="204"/>
      <c r="E99" s="204"/>
      <c r="F99" s="204"/>
      <c r="G99" s="204"/>
      <c r="H99" s="204"/>
      <c r="I99" s="204"/>
      <c r="J99" s="204"/>
      <c r="K99" s="204"/>
      <c r="L99" s="204"/>
      <c r="M99" s="204"/>
      <c r="N99" s="204"/>
      <c r="O99" s="204"/>
      <c r="P99" s="204"/>
      <c r="Q99" s="204"/>
      <c r="R99" s="204"/>
      <c r="S99" s="204"/>
      <c r="T99" s="204"/>
      <c r="U99" s="204"/>
      <c r="V99" s="204"/>
    </row>
    <row r="100" spans="1:22" x14ac:dyDescent="0.2">
      <c r="C100" s="204"/>
      <c r="D100" s="204"/>
      <c r="E100" s="204"/>
      <c r="F100" s="204"/>
      <c r="G100" s="204"/>
      <c r="H100" s="204"/>
      <c r="I100" s="204"/>
      <c r="J100" s="204"/>
      <c r="K100" s="204"/>
      <c r="L100" s="204"/>
      <c r="M100" s="204"/>
      <c r="N100" s="204"/>
      <c r="O100" s="204"/>
      <c r="P100" s="204"/>
      <c r="Q100" s="204"/>
      <c r="R100" s="204"/>
      <c r="S100" s="204"/>
      <c r="T100" s="204"/>
      <c r="U100" s="204"/>
      <c r="V100" s="204"/>
    </row>
    <row r="101" spans="1:22" x14ac:dyDescent="0.2">
      <c r="C101" s="204"/>
      <c r="D101" s="204"/>
      <c r="E101" s="204"/>
      <c r="F101" s="204"/>
      <c r="G101" s="204"/>
      <c r="H101" s="204"/>
      <c r="I101" s="204"/>
      <c r="J101" s="204"/>
      <c r="K101" s="204"/>
      <c r="L101" s="204"/>
      <c r="M101" s="204"/>
      <c r="N101" s="204"/>
      <c r="O101" s="204"/>
      <c r="P101" s="204"/>
      <c r="Q101" s="204"/>
    </row>
    <row r="102" spans="1:22" x14ac:dyDescent="0.2">
      <c r="C102" s="204"/>
      <c r="D102" s="204"/>
      <c r="E102" s="204"/>
      <c r="F102" s="204"/>
      <c r="G102" s="204"/>
      <c r="H102" s="204"/>
      <c r="I102" s="204"/>
      <c r="J102" s="204"/>
      <c r="K102" s="204"/>
      <c r="L102" s="204"/>
      <c r="M102" s="204"/>
      <c r="N102" s="204"/>
      <c r="O102" s="204"/>
      <c r="P102" s="204"/>
      <c r="Q102" s="204"/>
    </row>
    <row r="103" spans="1:22" x14ac:dyDescent="0.2">
      <c r="C103" s="204"/>
      <c r="D103" s="204"/>
      <c r="E103" s="204"/>
      <c r="F103" s="204"/>
      <c r="G103" s="204"/>
      <c r="H103" s="204"/>
      <c r="I103" s="204"/>
      <c r="J103" s="204"/>
      <c r="K103" s="204"/>
      <c r="L103" s="204"/>
      <c r="M103" s="204"/>
      <c r="N103" s="204"/>
      <c r="O103" s="204"/>
      <c r="P103" s="204"/>
      <c r="Q103" s="204"/>
    </row>
    <row r="104" spans="1:22" x14ac:dyDescent="0.2">
      <c r="C104" s="204"/>
      <c r="D104" s="204"/>
      <c r="E104" s="204"/>
      <c r="F104" s="204"/>
      <c r="G104" s="204"/>
      <c r="H104" s="204"/>
      <c r="I104" s="204"/>
      <c r="J104" s="204"/>
      <c r="K104" s="204"/>
      <c r="L104" s="204"/>
      <c r="M104" s="204"/>
      <c r="N104" s="204"/>
      <c r="O104" s="204"/>
      <c r="P104" s="204"/>
      <c r="Q104" s="204"/>
    </row>
    <row r="105" spans="1:22" x14ac:dyDescent="0.2">
      <c r="C105" s="204"/>
      <c r="D105" s="204"/>
      <c r="E105" s="204"/>
      <c r="F105" s="204"/>
      <c r="G105" s="204"/>
      <c r="H105" s="204"/>
      <c r="I105" s="204"/>
      <c r="J105" s="204"/>
      <c r="K105" s="204"/>
      <c r="L105" s="204"/>
      <c r="M105" s="204"/>
      <c r="N105" s="204"/>
      <c r="O105" s="204"/>
      <c r="P105" s="204"/>
      <c r="Q105" s="204"/>
    </row>
    <row r="106" spans="1:22" x14ac:dyDescent="0.2">
      <c r="C106" s="204"/>
      <c r="D106" s="204"/>
      <c r="E106" s="204"/>
      <c r="F106" s="204"/>
      <c r="G106" s="204"/>
      <c r="H106" s="204"/>
      <c r="I106" s="204"/>
      <c r="J106" s="204"/>
      <c r="K106" s="204"/>
      <c r="L106" s="204"/>
      <c r="M106" s="204"/>
      <c r="N106" s="204"/>
      <c r="O106" s="204"/>
      <c r="P106" s="204"/>
      <c r="Q106" s="204"/>
    </row>
    <row r="107" spans="1:22" x14ac:dyDescent="0.2">
      <c r="C107" s="204"/>
      <c r="D107" s="204"/>
      <c r="E107" s="204"/>
      <c r="F107" s="204"/>
      <c r="G107" s="204"/>
      <c r="H107" s="204"/>
      <c r="I107" s="204"/>
      <c r="J107" s="204"/>
      <c r="K107" s="204"/>
      <c r="L107" s="204"/>
      <c r="M107" s="204"/>
      <c r="N107" s="204"/>
      <c r="O107" s="204"/>
      <c r="P107" s="204"/>
      <c r="Q107" s="204"/>
    </row>
    <row r="108" spans="1:22" x14ac:dyDescent="0.2">
      <c r="C108" s="204"/>
      <c r="D108" s="204"/>
      <c r="E108" s="204"/>
      <c r="F108" s="204"/>
      <c r="G108" s="204"/>
      <c r="H108" s="204"/>
      <c r="I108" s="204"/>
      <c r="J108" s="204"/>
      <c r="K108" s="204"/>
      <c r="L108" s="204"/>
      <c r="M108" s="204"/>
      <c r="N108" s="204"/>
      <c r="O108" s="204"/>
      <c r="P108" s="204"/>
      <c r="Q108" s="204"/>
    </row>
    <row r="109" spans="1:22" x14ac:dyDescent="0.2">
      <c r="C109" s="204"/>
      <c r="D109" s="204"/>
      <c r="E109" s="204"/>
      <c r="F109" s="204"/>
      <c r="G109" s="204"/>
      <c r="H109" s="204"/>
      <c r="I109" s="204"/>
      <c r="J109" s="204"/>
      <c r="K109" s="204"/>
      <c r="L109" s="204"/>
      <c r="M109" s="204"/>
      <c r="N109" s="204"/>
      <c r="O109" s="204"/>
      <c r="P109" s="204"/>
      <c r="Q109" s="204"/>
    </row>
    <row r="110" spans="1:22" x14ac:dyDescent="0.2">
      <c r="C110" s="204"/>
      <c r="D110" s="204"/>
      <c r="E110" s="204"/>
      <c r="F110" s="204"/>
      <c r="G110" s="204"/>
      <c r="H110" s="204"/>
      <c r="I110" s="204"/>
      <c r="J110" s="204"/>
      <c r="K110" s="204"/>
      <c r="L110" s="204"/>
      <c r="M110" s="204"/>
      <c r="N110" s="204"/>
      <c r="O110" s="204"/>
      <c r="P110" s="204"/>
      <c r="Q110" s="204"/>
    </row>
    <row r="111" spans="1:22" x14ac:dyDescent="0.2">
      <c r="C111" s="204"/>
      <c r="D111" s="204"/>
      <c r="E111" s="204"/>
      <c r="F111" s="204"/>
      <c r="G111" s="204"/>
      <c r="H111" s="204"/>
      <c r="I111" s="204"/>
      <c r="J111" s="204"/>
      <c r="K111" s="204"/>
      <c r="L111" s="204"/>
      <c r="M111" s="204"/>
      <c r="N111" s="204"/>
      <c r="O111" s="204"/>
      <c r="P111" s="204"/>
      <c r="Q111" s="204"/>
    </row>
    <row r="112" spans="1:22" x14ac:dyDescent="0.2">
      <c r="C112" s="204"/>
      <c r="D112" s="204"/>
      <c r="E112" s="204"/>
      <c r="F112" s="204"/>
      <c r="G112" s="204"/>
      <c r="H112" s="204"/>
      <c r="I112" s="204"/>
      <c r="J112" s="204"/>
      <c r="K112" s="204"/>
      <c r="L112" s="204"/>
      <c r="M112" s="204"/>
      <c r="N112" s="204"/>
      <c r="O112" s="204"/>
      <c r="P112" s="204"/>
      <c r="Q112" s="204"/>
    </row>
    <row r="113" spans="3:17" x14ac:dyDescent="0.2">
      <c r="C113" s="204"/>
      <c r="D113" s="204"/>
      <c r="E113" s="204"/>
      <c r="F113" s="204"/>
      <c r="G113" s="204"/>
      <c r="H113" s="204"/>
      <c r="I113" s="204"/>
      <c r="J113" s="204"/>
      <c r="K113" s="204"/>
      <c r="L113" s="204"/>
      <c r="M113" s="204"/>
      <c r="N113" s="204"/>
      <c r="O113" s="204"/>
      <c r="P113" s="204"/>
      <c r="Q113" s="204"/>
    </row>
  </sheetData>
  <pageMargins left="0.7" right="0.7" top="0.75" bottom="0.75" header="0.3" footer="0.3"/>
  <pageSetup paperSize="9" scale="67" orientation="landscape" r:id="rId1"/>
  <rowBreaks count="1" manualBreakCount="1">
    <brk id="46"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5" tint="0.59999389629810485"/>
  </sheetPr>
  <dimension ref="A1:AJ62"/>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75" x14ac:dyDescent="0.2"/>
  <cols>
    <col min="1" max="1" width="31.7109375" style="192" customWidth="1"/>
    <col min="2" max="2" width="0.7109375" style="192" hidden="1" customWidth="1"/>
    <col min="3" max="3" width="10.140625" style="192" bestFit="1" customWidth="1"/>
    <col min="4" max="12" width="7.28515625" style="192" customWidth="1"/>
    <col min="13" max="16384" width="8" style="192"/>
  </cols>
  <sheetData>
    <row r="1" spans="1:36" ht="24.95" customHeight="1" x14ac:dyDescent="0.2">
      <c r="A1" s="191" t="str">
        <f>Index!A100</f>
        <v>Table 8f     Palau International investment position, FY2000-FY2019</v>
      </c>
    </row>
    <row r="2" spans="1:36" ht="24.95" customHeight="1" x14ac:dyDescent="0.2">
      <c r="A2" s="103" t="s">
        <v>115</v>
      </c>
      <c r="B2" s="193"/>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497" t="str">
        <f>NAgni!T2</f>
        <v>FY17</v>
      </c>
      <c r="U2" s="497" t="str">
        <f>NAgni!U2</f>
        <v>FY18</v>
      </c>
      <c r="V2" s="497" t="str">
        <f>NAgni!V2</f>
        <v>FY19</v>
      </c>
      <c r="W2" s="497" t="str">
        <f>NAgni!W2</f>
        <v>FY20</v>
      </c>
      <c r="X2" s="497" t="str">
        <f>NAgni!X2</f>
        <v>FY21</v>
      </c>
      <c r="Y2" s="497" t="str">
        <f>NAgni!Y2</f>
        <v>FY22</v>
      </c>
      <c r="Z2" s="497" t="str">
        <f>NAgni!Z2</f>
        <v>FY23</v>
      </c>
      <c r="AA2" s="497" t="str">
        <f>NAgni!AA2</f>
        <v>FY24</v>
      </c>
      <c r="AB2" s="497" t="str">
        <f>NAgni!AB2</f>
        <v>FY25</v>
      </c>
      <c r="AC2" s="497" t="str">
        <f>NAgni!AC2</f>
        <v>FY26</v>
      </c>
      <c r="AD2" s="497" t="str">
        <f>NAgni!AD2</f>
        <v>FY27</v>
      </c>
      <c r="AE2" s="497" t="str">
        <f>NAgni!AE2</f>
        <v>FY28</v>
      </c>
      <c r="AF2" s="497" t="str">
        <f>NAgni!AF2</f>
        <v>FY29</v>
      </c>
      <c r="AG2" s="497" t="str">
        <f>NAgni!AG2</f>
        <v>FY30</v>
      </c>
      <c r="AH2" s="497" t="str">
        <f>NAgni!AH2</f>
        <v>FY31</v>
      </c>
      <c r="AI2" s="497" t="str">
        <f>NAgni!AI2</f>
        <v>FY32</v>
      </c>
      <c r="AJ2" s="497" t="str">
        <f>NAgni!AJ2</f>
        <v>FY33</v>
      </c>
    </row>
    <row r="3" spans="1:36" s="194" customFormat="1" ht="20.25" customHeight="1" x14ac:dyDescent="0.2">
      <c r="A3" s="201" t="s">
        <v>202</v>
      </c>
      <c r="C3" s="373">
        <v>51.725448608398438</v>
      </c>
      <c r="D3" s="373">
        <v>-8.1632490158081055</v>
      </c>
      <c r="E3" s="373">
        <v>-46.910976409912109</v>
      </c>
      <c r="F3" s="373">
        <v>-29.963359832763672</v>
      </c>
      <c r="G3" s="373">
        <v>-12.315999984741211</v>
      </c>
      <c r="H3" s="373">
        <v>-0.81868124008178711</v>
      </c>
      <c r="I3" s="373">
        <v>9.7246599197387695</v>
      </c>
      <c r="J3" s="373">
        <v>25.405643463134766</v>
      </c>
      <c r="K3" s="373">
        <v>-53.792861938476563</v>
      </c>
      <c r="L3" s="373">
        <v>-72.458000183105469</v>
      </c>
      <c r="M3" s="373">
        <v>-80.006080627441406</v>
      </c>
      <c r="N3" s="373">
        <v>-110.95242309570313</v>
      </c>
      <c r="O3" s="373">
        <v>-82.848213195800781</v>
      </c>
      <c r="P3" s="373">
        <v>-77.503822326660156</v>
      </c>
      <c r="Q3" s="373">
        <v>-71.289985656738281</v>
      </c>
      <c r="R3" s="373">
        <v>-76.100540161132813</v>
      </c>
      <c r="S3" s="373">
        <v>-63.403049468994141</v>
      </c>
      <c r="T3" s="373">
        <v>-68.697433471679688</v>
      </c>
      <c r="U3" s="373">
        <v>-16.886842727661133</v>
      </c>
      <c r="V3" s="373">
        <v>-81.9111328125</v>
      </c>
    </row>
    <row r="4" spans="1:36" s="196" customFormat="1" ht="20.25" customHeight="1" x14ac:dyDescent="0.2">
      <c r="A4" s="194" t="s">
        <v>2363</v>
      </c>
      <c r="C4" s="373">
        <v>283.8944091796875</v>
      </c>
      <c r="D4" s="373">
        <v>237.39488220214844</v>
      </c>
      <c r="E4" s="373">
        <v>207.85395812988281</v>
      </c>
      <c r="F4" s="373">
        <v>230.72450256347656</v>
      </c>
      <c r="G4" s="373">
        <v>255.0318603515625</v>
      </c>
      <c r="H4" s="373">
        <v>286.2921142578125</v>
      </c>
      <c r="I4" s="373">
        <v>315.28109741210938</v>
      </c>
      <c r="J4" s="373">
        <v>357.90750122070313</v>
      </c>
      <c r="K4" s="373">
        <v>315.89639282226563</v>
      </c>
      <c r="L4" s="373">
        <v>327.859619140625</v>
      </c>
      <c r="M4" s="373">
        <v>337.63995361328125</v>
      </c>
      <c r="N4" s="373">
        <v>335.65109252929688</v>
      </c>
      <c r="O4" s="373">
        <v>399.131103515625</v>
      </c>
      <c r="P4" s="373">
        <v>428.85333251953125</v>
      </c>
      <c r="Q4" s="373">
        <v>471.36068725585938</v>
      </c>
      <c r="R4" s="373">
        <v>514.26666259765625</v>
      </c>
      <c r="S4" s="373">
        <v>584.34075927734375</v>
      </c>
      <c r="T4" s="373">
        <v>624.72857666015625</v>
      </c>
      <c r="U4" s="373">
        <v>711.06134033203125</v>
      </c>
      <c r="V4" s="373">
        <v>680.69140625</v>
      </c>
    </row>
    <row r="5" spans="1:36" s="196" customFormat="1" ht="20.25" customHeight="1" x14ac:dyDescent="0.2">
      <c r="A5" s="194" t="s">
        <v>2364</v>
      </c>
      <c r="C5" s="373">
        <v>232.16896057128906</v>
      </c>
      <c r="D5" s="373">
        <v>245.55813598632813</v>
      </c>
      <c r="E5" s="373">
        <v>254.76492309570313</v>
      </c>
      <c r="F5" s="373">
        <v>260.6878662109375</v>
      </c>
      <c r="G5" s="373">
        <v>267.34786987304688</v>
      </c>
      <c r="H5" s="373">
        <v>287.11077880859375</v>
      </c>
      <c r="I5" s="373">
        <v>305.55645751953125</v>
      </c>
      <c r="J5" s="373">
        <v>332.50186157226563</v>
      </c>
      <c r="K5" s="373">
        <v>369.68927001953125</v>
      </c>
      <c r="L5" s="373">
        <v>400.317626953125</v>
      </c>
      <c r="M5" s="373">
        <v>417.64602661132813</v>
      </c>
      <c r="N5" s="373">
        <v>446.603515625</v>
      </c>
      <c r="O5" s="373">
        <v>481.97933959960938</v>
      </c>
      <c r="P5" s="373">
        <v>506.35714721679688</v>
      </c>
      <c r="Q5" s="373">
        <v>542.65069580078125</v>
      </c>
      <c r="R5" s="373">
        <v>590.3671875</v>
      </c>
      <c r="S5" s="373">
        <v>647.74383544921875</v>
      </c>
      <c r="T5" s="373">
        <v>693.426025390625</v>
      </c>
      <c r="U5" s="373">
        <v>727.94818115234375</v>
      </c>
      <c r="V5" s="373">
        <v>762.6025390625</v>
      </c>
    </row>
    <row r="6" spans="1:36" s="196" customFormat="1" x14ac:dyDescent="0.2">
      <c r="A6" s="194"/>
      <c r="C6" s="373"/>
      <c r="D6" s="373"/>
      <c r="E6" s="373"/>
      <c r="F6" s="373"/>
      <c r="G6" s="373"/>
      <c r="H6" s="373"/>
      <c r="I6" s="373"/>
      <c r="J6" s="373"/>
      <c r="K6" s="373"/>
      <c r="L6" s="373"/>
      <c r="M6" s="373"/>
      <c r="N6" s="373"/>
      <c r="O6" s="373"/>
      <c r="P6" s="373"/>
      <c r="Q6" s="373"/>
      <c r="R6" s="373"/>
      <c r="S6" s="373"/>
      <c r="T6" s="373"/>
      <c r="U6" s="373"/>
      <c r="V6" s="373"/>
    </row>
    <row r="7" spans="1:36" s="196" customFormat="1" ht="20.25" customHeight="1" x14ac:dyDescent="0.2">
      <c r="A7" s="194" t="s">
        <v>203</v>
      </c>
      <c r="C7" s="373">
        <v>-173.54667663574219</v>
      </c>
      <c r="D7" s="373">
        <v>-186.18968200683594</v>
      </c>
      <c r="E7" s="373">
        <v>-194.38758850097656</v>
      </c>
      <c r="F7" s="373">
        <v>-200.69029235839844</v>
      </c>
      <c r="G7" s="373">
        <v>-203.24168395996094</v>
      </c>
      <c r="H7" s="373">
        <v>-222.17765808105469</v>
      </c>
      <c r="I7" s="373">
        <v>-241.24542236328125</v>
      </c>
      <c r="J7" s="373">
        <v>-255.59271240234375</v>
      </c>
      <c r="K7" s="373">
        <v>-293.56533813476563</v>
      </c>
      <c r="L7" s="373">
        <v>-319.06924438476563</v>
      </c>
      <c r="M7" s="373">
        <v>-338.93804931640625</v>
      </c>
      <c r="N7" s="373">
        <v>-370.32611083984375</v>
      </c>
      <c r="O7" s="373">
        <v>-397.82232666015625</v>
      </c>
      <c r="P7" s="373">
        <v>-424.80252075195313</v>
      </c>
      <c r="Q7" s="373">
        <v>-454.30221557617188</v>
      </c>
      <c r="R7" s="373">
        <v>-506.8963623046875</v>
      </c>
      <c r="S7" s="373">
        <v>-552.40802001953125</v>
      </c>
      <c r="T7" s="373">
        <v>-590.85498046875</v>
      </c>
      <c r="U7" s="373">
        <v>-617.82135009765625</v>
      </c>
      <c r="V7" s="373">
        <v>-652.85137939453125</v>
      </c>
    </row>
    <row r="8" spans="1:36" x14ac:dyDescent="0.2">
      <c r="A8" s="327" t="s">
        <v>2365</v>
      </c>
      <c r="C8" s="205"/>
      <c r="D8" s="205"/>
      <c r="E8" s="205"/>
      <c r="F8" s="205"/>
      <c r="G8" s="205"/>
      <c r="H8" s="205"/>
      <c r="I8" s="205"/>
      <c r="J8" s="205"/>
      <c r="K8" s="205"/>
      <c r="L8" s="205"/>
      <c r="M8" s="205"/>
      <c r="N8" s="205"/>
      <c r="O8" s="205"/>
      <c r="P8" s="205"/>
      <c r="Q8" s="205"/>
      <c r="R8" s="205"/>
      <c r="S8" s="205"/>
      <c r="T8" s="205"/>
      <c r="U8" s="205"/>
      <c r="V8" s="205"/>
    </row>
    <row r="9" spans="1:36" x14ac:dyDescent="0.2">
      <c r="A9" s="327" t="s">
        <v>2366</v>
      </c>
      <c r="C9" s="205">
        <v>173.54667663574219</v>
      </c>
      <c r="D9" s="205">
        <v>186.18968200683594</v>
      </c>
      <c r="E9" s="205">
        <v>194.38758850097656</v>
      </c>
      <c r="F9" s="205">
        <v>200.69029235839844</v>
      </c>
      <c r="G9" s="205">
        <v>203.24168395996094</v>
      </c>
      <c r="H9" s="205">
        <v>222.17765808105469</v>
      </c>
      <c r="I9" s="205">
        <v>241.24542236328125</v>
      </c>
      <c r="J9" s="205">
        <v>255.59271240234375</v>
      </c>
      <c r="K9" s="205">
        <v>293.56533813476563</v>
      </c>
      <c r="L9" s="205">
        <v>319.06924438476563</v>
      </c>
      <c r="M9" s="205">
        <v>338.93804931640625</v>
      </c>
      <c r="N9" s="205">
        <v>370.32611083984375</v>
      </c>
      <c r="O9" s="205">
        <v>397.82232666015625</v>
      </c>
      <c r="P9" s="205">
        <v>424.80252075195313</v>
      </c>
      <c r="Q9" s="205">
        <v>454.30221557617188</v>
      </c>
      <c r="R9" s="205">
        <v>506.8963623046875</v>
      </c>
      <c r="S9" s="205">
        <v>552.40802001953125</v>
      </c>
      <c r="T9" s="205">
        <v>590.85498046875</v>
      </c>
      <c r="U9" s="205">
        <v>617.82135009765625</v>
      </c>
      <c r="V9" s="205">
        <v>652.85137939453125</v>
      </c>
    </row>
    <row r="10" spans="1:36" x14ac:dyDescent="0.2">
      <c r="A10" s="371" t="s">
        <v>2367</v>
      </c>
      <c r="C10" s="205">
        <v>173.54667663574219</v>
      </c>
      <c r="D10" s="205">
        <v>186.18968200683594</v>
      </c>
      <c r="E10" s="205">
        <v>194.38758850097656</v>
      </c>
      <c r="F10" s="205">
        <v>200.69029235839844</v>
      </c>
      <c r="G10" s="205">
        <v>203.24168395996094</v>
      </c>
      <c r="H10" s="205">
        <v>222.17765808105469</v>
      </c>
      <c r="I10" s="205">
        <v>241.24542236328125</v>
      </c>
      <c r="J10" s="205">
        <v>255.59271240234375</v>
      </c>
      <c r="K10" s="205">
        <v>293.56533813476563</v>
      </c>
      <c r="L10" s="205">
        <v>319.06924438476563</v>
      </c>
      <c r="M10" s="205">
        <v>338.93804931640625</v>
      </c>
      <c r="N10" s="205">
        <v>370.32611083984375</v>
      </c>
      <c r="O10" s="205">
        <v>397.82232666015625</v>
      </c>
      <c r="P10" s="205">
        <v>424.80252075195313</v>
      </c>
      <c r="Q10" s="205">
        <v>454.30221557617188</v>
      </c>
      <c r="R10" s="205">
        <v>506.8963623046875</v>
      </c>
      <c r="S10" s="205">
        <v>552.40802001953125</v>
      </c>
      <c r="T10" s="205">
        <v>590.85498046875</v>
      </c>
      <c r="U10" s="205">
        <v>617.82135009765625</v>
      </c>
      <c r="V10" s="205">
        <v>652.85137939453125</v>
      </c>
    </row>
    <row r="11" spans="1:36" x14ac:dyDescent="0.2">
      <c r="A11" s="786" t="s">
        <v>436</v>
      </c>
      <c r="C11" s="205">
        <v>5.0840439796447754</v>
      </c>
      <c r="D11" s="205">
        <v>6.4200677871704102</v>
      </c>
      <c r="E11" s="205">
        <v>7.1004042625427246</v>
      </c>
      <c r="F11" s="205">
        <v>7.7533068656921387</v>
      </c>
      <c r="G11" s="205">
        <v>8.1677389144897461</v>
      </c>
      <c r="H11" s="205">
        <v>9.3598747253417969</v>
      </c>
      <c r="I11" s="205">
        <v>11.413576126098633</v>
      </c>
      <c r="J11" s="205">
        <v>13.728108406066895</v>
      </c>
      <c r="K11" s="205">
        <v>17.051473617553711</v>
      </c>
      <c r="L11" s="205">
        <v>19.656560897827148</v>
      </c>
      <c r="M11" s="205">
        <v>21.518470764160156</v>
      </c>
      <c r="N11" s="205">
        <v>23.813722610473633</v>
      </c>
      <c r="O11" s="205">
        <v>25.702011108398438</v>
      </c>
      <c r="P11" s="205">
        <v>27.719696044921875</v>
      </c>
      <c r="Q11" s="205">
        <v>29.95892333984375</v>
      </c>
      <c r="R11" s="205">
        <v>33.548915863037109</v>
      </c>
      <c r="S11" s="205">
        <v>37.392795562744141</v>
      </c>
      <c r="T11" s="205">
        <v>40.764896392822266</v>
      </c>
      <c r="U11" s="205">
        <v>43.867900848388672</v>
      </c>
      <c r="V11" s="205">
        <v>48.006553649902344</v>
      </c>
    </row>
    <row r="12" spans="1:36" s="196" customFormat="1" x14ac:dyDescent="0.2">
      <c r="A12" s="786" t="s">
        <v>1191</v>
      </c>
      <c r="C12" s="205">
        <v>149.32723999023438</v>
      </c>
      <c r="D12" s="205">
        <v>156.74162292480469</v>
      </c>
      <c r="E12" s="205">
        <v>161.75753784179688</v>
      </c>
      <c r="F12" s="205">
        <v>166.89129638671875</v>
      </c>
      <c r="G12" s="205">
        <v>168.182861328125</v>
      </c>
      <c r="H12" s="205">
        <v>180.499267578125</v>
      </c>
      <c r="I12" s="205">
        <v>189.72970581054688</v>
      </c>
      <c r="J12" s="205">
        <v>196.4892578125</v>
      </c>
      <c r="K12" s="205">
        <v>221.50563049316406</v>
      </c>
      <c r="L12" s="205">
        <v>239.20001220703125</v>
      </c>
      <c r="M12" s="205">
        <v>253.11734008789063</v>
      </c>
      <c r="N12" s="205">
        <v>274.29461669921875</v>
      </c>
      <c r="O12" s="205">
        <v>291.42495727539063</v>
      </c>
      <c r="P12" s="205">
        <v>308.30978393554688</v>
      </c>
      <c r="Q12" s="205">
        <v>327.13040161132813</v>
      </c>
      <c r="R12" s="205">
        <v>361.9573974609375</v>
      </c>
      <c r="S12" s="205">
        <v>391.5416259765625</v>
      </c>
      <c r="T12" s="205">
        <v>430.334716796875</v>
      </c>
      <c r="U12" s="205">
        <v>460.31082153320313</v>
      </c>
      <c r="V12" s="205">
        <v>494.23239135742188</v>
      </c>
    </row>
    <row r="13" spans="1:36" x14ac:dyDescent="0.2">
      <c r="A13" s="786" t="s">
        <v>2368</v>
      </c>
      <c r="B13" s="196"/>
      <c r="C13" s="205">
        <v>10.168087959289551</v>
      </c>
      <c r="D13" s="205">
        <v>12.995794296264648</v>
      </c>
      <c r="E13" s="205">
        <v>14.527012825012207</v>
      </c>
      <c r="F13" s="205">
        <v>15.763542175292969</v>
      </c>
      <c r="G13" s="205">
        <v>16.528081893920898</v>
      </c>
      <c r="H13" s="205">
        <v>19.632654190063477</v>
      </c>
      <c r="I13" s="205">
        <v>23.599147796630859</v>
      </c>
      <c r="J13" s="205">
        <v>26.06877326965332</v>
      </c>
      <c r="K13" s="205">
        <v>32.901351928710938</v>
      </c>
      <c r="L13" s="205">
        <v>36.150447845458984</v>
      </c>
      <c r="M13" s="205">
        <v>38.517017364501953</v>
      </c>
      <c r="N13" s="205">
        <v>43.739402770996094</v>
      </c>
      <c r="O13" s="205">
        <v>49.641452789306641</v>
      </c>
      <c r="P13" s="205">
        <v>55.879135131835938</v>
      </c>
      <c r="Q13" s="205">
        <v>61.633659362792969</v>
      </c>
      <c r="R13" s="205">
        <v>71.978965759277344</v>
      </c>
      <c r="S13" s="205">
        <v>81.294540405273438</v>
      </c>
      <c r="T13" s="205">
        <v>94.723861694335938</v>
      </c>
      <c r="U13" s="205">
        <v>106.19252777099609</v>
      </c>
      <c r="V13" s="205">
        <v>117.86093902587891</v>
      </c>
    </row>
    <row r="14" spans="1:36" x14ac:dyDescent="0.2">
      <c r="A14" s="786" t="s">
        <v>2369</v>
      </c>
      <c r="C14" s="205">
        <v>8.9673061370849609</v>
      </c>
      <c r="D14" s="205">
        <v>10.032204627990723</v>
      </c>
      <c r="E14" s="205">
        <v>11.002638816833496</v>
      </c>
      <c r="F14" s="205">
        <v>10.282148361206055</v>
      </c>
      <c r="G14" s="205">
        <v>10.363003730773926</v>
      </c>
      <c r="H14" s="205">
        <v>12.685849189758301</v>
      </c>
      <c r="I14" s="205">
        <v>16.502998352050781</v>
      </c>
      <c r="J14" s="205">
        <v>19.306564331054688</v>
      </c>
      <c r="K14" s="205">
        <v>22.106904983520508</v>
      </c>
      <c r="L14" s="205">
        <v>24.062238693237305</v>
      </c>
      <c r="M14" s="205">
        <v>25.785228729248047</v>
      </c>
      <c r="N14" s="205">
        <v>28.478355407714844</v>
      </c>
      <c r="O14" s="205">
        <v>31.053928375244141</v>
      </c>
      <c r="P14" s="205">
        <v>32.893901824951172</v>
      </c>
      <c r="Q14" s="205">
        <v>35.579254150390625</v>
      </c>
      <c r="R14" s="205">
        <v>39.411090850830078</v>
      </c>
      <c r="S14" s="205">
        <v>42.179054260253906</v>
      </c>
      <c r="T14" s="205">
        <v>25.031547546386719</v>
      </c>
      <c r="U14" s="205">
        <v>7.4500880241394043</v>
      </c>
      <c r="V14" s="205">
        <v>-7.2484912872314453</v>
      </c>
    </row>
    <row r="15" spans="1:36" x14ac:dyDescent="0.2">
      <c r="A15" s="371" t="s">
        <v>2324</v>
      </c>
      <c r="C15" s="205"/>
      <c r="D15" s="205"/>
      <c r="E15" s="205"/>
      <c r="F15" s="205"/>
      <c r="G15" s="205"/>
      <c r="H15" s="205"/>
      <c r="I15" s="205"/>
      <c r="J15" s="205"/>
      <c r="K15" s="205"/>
      <c r="L15" s="205"/>
      <c r="M15" s="205"/>
      <c r="N15" s="205"/>
      <c r="O15" s="205">
        <v>1</v>
      </c>
      <c r="P15" s="205">
        <v>2</v>
      </c>
      <c r="Q15" s="205">
        <v>6</v>
      </c>
      <c r="R15" s="205">
        <v>13.998720169067383</v>
      </c>
      <c r="S15" s="205">
        <v>26.596664428710938</v>
      </c>
      <c r="T15" s="205">
        <v>30.433931350708008</v>
      </c>
      <c r="U15" s="205">
        <v>48.593299865722656</v>
      </c>
      <c r="V15" s="205">
        <v>48.593299865722656</v>
      </c>
    </row>
    <row r="16" spans="1:36" s="196" customFormat="1" ht="20.25" customHeight="1" x14ac:dyDescent="0.2">
      <c r="A16" s="194" t="s">
        <v>204</v>
      </c>
      <c r="C16" s="373">
        <v>283.8944091796875</v>
      </c>
      <c r="D16" s="373">
        <v>236.39488220214844</v>
      </c>
      <c r="E16" s="373">
        <v>205.85395812988281</v>
      </c>
      <c r="F16" s="373">
        <v>227.72450256347656</v>
      </c>
      <c r="G16" s="373">
        <v>228.07525634765625</v>
      </c>
      <c r="H16" s="373">
        <v>252.82489013671875</v>
      </c>
      <c r="I16" s="373">
        <v>260.70498657226563</v>
      </c>
      <c r="J16" s="373">
        <v>292.28347778320313</v>
      </c>
      <c r="K16" s="373">
        <v>246.31094360351563</v>
      </c>
      <c r="L16" s="373">
        <v>246.43560791015625</v>
      </c>
      <c r="M16" s="373">
        <v>252.2679443359375</v>
      </c>
      <c r="N16" s="373">
        <v>239.92308044433594</v>
      </c>
      <c r="O16" s="373">
        <v>279.01409912109375</v>
      </c>
      <c r="P16" s="373">
        <v>305.67535400390625</v>
      </c>
      <c r="Q16" s="373">
        <v>313.43368530273438</v>
      </c>
      <c r="R16" s="373">
        <v>298.92465209960938</v>
      </c>
      <c r="S16" s="373">
        <v>319.22274780273438</v>
      </c>
      <c r="T16" s="373">
        <v>354.38861083984375</v>
      </c>
      <c r="U16" s="373">
        <v>438.82034301757813</v>
      </c>
      <c r="V16" s="373">
        <v>424.21444702148438</v>
      </c>
    </row>
    <row r="17" spans="1:22" s="202" customFormat="1" x14ac:dyDescent="0.2">
      <c r="A17" s="327" t="s">
        <v>174</v>
      </c>
      <c r="B17" s="206"/>
      <c r="C17" s="205">
        <v>283.8944091796875</v>
      </c>
      <c r="D17" s="205">
        <v>237.39488220214844</v>
      </c>
      <c r="E17" s="205">
        <v>207.85395812988281</v>
      </c>
      <c r="F17" s="205">
        <v>230.72450256347656</v>
      </c>
      <c r="G17" s="205">
        <v>232.07525634765625</v>
      </c>
      <c r="H17" s="205">
        <v>257.82489013671875</v>
      </c>
      <c r="I17" s="205">
        <v>266.70498657226563</v>
      </c>
      <c r="J17" s="205">
        <v>299.28347778320313</v>
      </c>
      <c r="K17" s="205">
        <v>254.31094360351563</v>
      </c>
      <c r="L17" s="205">
        <v>255.43560791015625</v>
      </c>
      <c r="M17" s="205">
        <v>262.2679443359375</v>
      </c>
      <c r="N17" s="205">
        <v>250.92308044433594</v>
      </c>
      <c r="O17" s="205">
        <v>291.01409912109375</v>
      </c>
      <c r="P17" s="205">
        <v>318.67535400390625</v>
      </c>
      <c r="Q17" s="205">
        <v>327.43368530273438</v>
      </c>
      <c r="R17" s="205">
        <v>313.92465209960938</v>
      </c>
      <c r="S17" s="205">
        <v>335.22274780273438</v>
      </c>
      <c r="T17" s="205">
        <v>371.38861083984375</v>
      </c>
      <c r="U17" s="205">
        <v>456.82034301757813</v>
      </c>
      <c r="V17" s="205">
        <v>442.21444702148438</v>
      </c>
    </row>
    <row r="18" spans="1:22" x14ac:dyDescent="0.2">
      <c r="A18" s="371" t="s">
        <v>59</v>
      </c>
      <c r="C18" s="205">
        <v>283.8944091796875</v>
      </c>
      <c r="D18" s="205">
        <v>237.39488220214844</v>
      </c>
      <c r="E18" s="205">
        <v>201.7049560546875</v>
      </c>
      <c r="F18" s="205">
        <v>223.61279296875</v>
      </c>
      <c r="G18" s="205">
        <v>230.07369995117188</v>
      </c>
      <c r="H18" s="205">
        <v>255.80099487304688</v>
      </c>
      <c r="I18" s="205">
        <v>266.70498657226563</v>
      </c>
      <c r="J18" s="205">
        <v>299.28347778320313</v>
      </c>
      <c r="K18" s="205">
        <v>254.31094360351563</v>
      </c>
      <c r="L18" s="205">
        <v>255.43560791015625</v>
      </c>
      <c r="M18" s="205">
        <v>262.2679443359375</v>
      </c>
      <c r="N18" s="205">
        <v>250.92308044433594</v>
      </c>
      <c r="O18" s="205">
        <v>288.02410888671875</v>
      </c>
      <c r="P18" s="205">
        <v>314.94345092773438</v>
      </c>
      <c r="Q18" s="205">
        <v>323.185546875</v>
      </c>
      <c r="R18" s="205">
        <v>309.72491455078125</v>
      </c>
      <c r="S18" s="205">
        <v>330.45550537109375</v>
      </c>
      <c r="T18" s="205">
        <v>365.3314208984375</v>
      </c>
      <c r="U18" s="205">
        <v>450.61325073242188</v>
      </c>
      <c r="V18" s="205">
        <v>436.03018188476563</v>
      </c>
    </row>
    <row r="19" spans="1:22" x14ac:dyDescent="0.2">
      <c r="A19" s="786" t="s">
        <v>2370</v>
      </c>
      <c r="C19" s="205">
        <v>161.83255004882813</v>
      </c>
      <c r="D19" s="205">
        <v>135.03871154785156</v>
      </c>
      <c r="E19" s="205">
        <v>124.49618530273438</v>
      </c>
      <c r="F19" s="205">
        <v>136.29545593261719</v>
      </c>
      <c r="G19" s="205">
        <v>141.61260986328125</v>
      </c>
      <c r="H19" s="205">
        <v>152.50895690917969</v>
      </c>
      <c r="I19" s="205">
        <v>156.96626281738281</v>
      </c>
      <c r="J19" s="205">
        <v>176.38995361328125</v>
      </c>
      <c r="K19" s="205">
        <v>147.05885314941406</v>
      </c>
      <c r="L19" s="205">
        <v>143.97578430175781</v>
      </c>
      <c r="M19" s="205">
        <v>151.08430480957031</v>
      </c>
      <c r="N19" s="205">
        <v>146.48545837402344</v>
      </c>
      <c r="O19" s="205">
        <v>171.79653930664063</v>
      </c>
      <c r="P19" s="205">
        <v>189.64802551269531</v>
      </c>
      <c r="Q19" s="205">
        <v>199.1641845703125</v>
      </c>
      <c r="R19" s="205">
        <v>183.88272094726563</v>
      </c>
      <c r="S19" s="205">
        <v>196.76123046875</v>
      </c>
      <c r="T19" s="205">
        <v>219.47795104980469</v>
      </c>
      <c r="U19" s="205">
        <v>297.45263671875</v>
      </c>
      <c r="V19" s="205">
        <v>281.94088745117188</v>
      </c>
    </row>
    <row r="20" spans="1:22" s="196" customFormat="1" x14ac:dyDescent="0.2">
      <c r="A20" s="786" t="s">
        <v>2371</v>
      </c>
      <c r="C20" s="205">
        <v>2.3950870037078857</v>
      </c>
      <c r="D20" s="205">
        <v>1.7395000457763672</v>
      </c>
      <c r="E20" s="205">
        <v>1.7395000457763672</v>
      </c>
      <c r="F20" s="205">
        <v>2.1856169700622559</v>
      </c>
      <c r="G20" s="205">
        <v>2.1947870254516602</v>
      </c>
      <c r="H20" s="205">
        <v>2.2334809303283691</v>
      </c>
      <c r="I20" s="205">
        <v>2.5593609809875488</v>
      </c>
      <c r="J20" s="205">
        <v>2.7872738838195801</v>
      </c>
      <c r="K20" s="205">
        <v>3.2928719520568848</v>
      </c>
      <c r="L20" s="205">
        <v>3.6183381080627441</v>
      </c>
      <c r="M20" s="205">
        <v>1.8098850250244141</v>
      </c>
      <c r="N20" s="205">
        <v>1.1931469440460205</v>
      </c>
      <c r="O20" s="205">
        <v>4.1468620300292969</v>
      </c>
      <c r="P20" s="205">
        <v>4.5921401977539063</v>
      </c>
      <c r="Q20" s="205">
        <v>3.9293959140777588</v>
      </c>
      <c r="R20" s="205">
        <v>3.8668429851531982</v>
      </c>
      <c r="S20" s="205">
        <v>3.799501895904541</v>
      </c>
      <c r="T20" s="205">
        <v>4.2791972160339355</v>
      </c>
      <c r="U20" s="205">
        <v>4.5364217758178711</v>
      </c>
      <c r="V20" s="205">
        <v>4.8920292854309082</v>
      </c>
    </row>
    <row r="21" spans="1:22" x14ac:dyDescent="0.2">
      <c r="A21" s="786" t="s">
        <v>205</v>
      </c>
      <c r="C21" s="205">
        <v>37.528079986572266</v>
      </c>
      <c r="D21" s="205">
        <v>32.416370391845703</v>
      </c>
      <c r="E21" s="205">
        <v>32.426662445068359</v>
      </c>
      <c r="F21" s="205">
        <v>39.505359649658203</v>
      </c>
      <c r="G21" s="205">
        <v>43.072841644287109</v>
      </c>
      <c r="H21" s="205">
        <v>53.2115478515625</v>
      </c>
      <c r="I21" s="205">
        <v>58.866966247558594</v>
      </c>
      <c r="J21" s="205">
        <v>67.479705810546875</v>
      </c>
      <c r="K21" s="205">
        <v>60.058467864990234</v>
      </c>
      <c r="L21" s="205">
        <v>63.975898742675781</v>
      </c>
      <c r="M21" s="205">
        <v>65.8936767578125</v>
      </c>
      <c r="N21" s="205">
        <v>66.139503479003906</v>
      </c>
      <c r="O21" s="205">
        <v>76.9796142578125</v>
      </c>
      <c r="P21" s="205">
        <v>84.105758666992188</v>
      </c>
      <c r="Q21" s="205">
        <v>84.435211181640625</v>
      </c>
      <c r="R21" s="205">
        <v>90.783935546875</v>
      </c>
      <c r="S21" s="205">
        <v>99.039337158203125</v>
      </c>
      <c r="T21" s="205">
        <v>110.41147613525391</v>
      </c>
      <c r="U21" s="205">
        <v>117.91827392578125</v>
      </c>
      <c r="V21" s="205">
        <v>118.83562469482422</v>
      </c>
    </row>
    <row r="22" spans="1:22" x14ac:dyDescent="0.2">
      <c r="A22" s="786" t="s">
        <v>439</v>
      </c>
      <c r="C22" s="205">
        <v>40.397579193115234</v>
      </c>
      <c r="D22" s="205">
        <v>33.375514984130859</v>
      </c>
      <c r="E22" s="205">
        <v>31.040592193603516</v>
      </c>
      <c r="F22" s="205">
        <v>35.567398071289063</v>
      </c>
      <c r="G22" s="205">
        <v>36.144477844238281</v>
      </c>
      <c r="H22" s="205">
        <v>40.802463531494141</v>
      </c>
      <c r="I22" s="205">
        <v>40.884387969970703</v>
      </c>
      <c r="J22" s="205">
        <v>45.688915252685547</v>
      </c>
      <c r="K22" s="205">
        <v>37.995708465576172</v>
      </c>
      <c r="L22" s="205">
        <v>38.0833740234375</v>
      </c>
      <c r="M22" s="205">
        <v>37.692588806152344</v>
      </c>
      <c r="N22" s="205">
        <v>31.688360214233398</v>
      </c>
      <c r="O22" s="205">
        <v>32.100017547607422</v>
      </c>
      <c r="P22" s="205">
        <v>33.597663879394531</v>
      </c>
      <c r="Q22" s="205">
        <v>32.583000183105469</v>
      </c>
      <c r="R22" s="205">
        <v>28.16526985168457</v>
      </c>
      <c r="S22" s="205">
        <v>27.441249847412109</v>
      </c>
      <c r="T22" s="205">
        <v>27.309259414672852</v>
      </c>
      <c r="U22" s="205">
        <v>26.597091674804688</v>
      </c>
      <c r="V22" s="205">
        <v>25.931203842163086</v>
      </c>
    </row>
    <row r="23" spans="1:22" x14ac:dyDescent="0.2">
      <c r="A23" s="786" t="s">
        <v>2372</v>
      </c>
      <c r="C23" s="205">
        <v>41.741123199462891</v>
      </c>
      <c r="D23" s="205">
        <v>34.824779510498047</v>
      </c>
      <c r="E23" s="205">
        <v>12.002015113830566</v>
      </c>
      <c r="F23" s="205">
        <v>10.05897045135498</v>
      </c>
      <c r="G23" s="205">
        <v>7.0489859580993652</v>
      </c>
      <c r="H23" s="205">
        <v>7.0445470809936523</v>
      </c>
      <c r="I23" s="205">
        <v>7.4279971122741699</v>
      </c>
      <c r="J23" s="205">
        <v>6.9376320838928223</v>
      </c>
      <c r="K23" s="205">
        <v>5.9050350189208984</v>
      </c>
      <c r="L23" s="205">
        <v>5.7822198867797852</v>
      </c>
      <c r="M23" s="205">
        <v>5.7874898910522461</v>
      </c>
      <c r="N23" s="205">
        <v>5.4166169166564941</v>
      </c>
      <c r="O23" s="205">
        <v>3.0010800361633301</v>
      </c>
      <c r="P23" s="205">
        <v>2.9998879432678223</v>
      </c>
      <c r="Q23" s="205">
        <v>3.0737450122833252</v>
      </c>
      <c r="R23" s="205">
        <v>3.026141881942749</v>
      </c>
      <c r="S23" s="205">
        <v>3.4141809940338135</v>
      </c>
      <c r="T23" s="205">
        <v>3.8535330295562744</v>
      </c>
      <c r="U23" s="205">
        <v>4.1088261604309082</v>
      </c>
      <c r="V23" s="205">
        <v>4.4304404258728027</v>
      </c>
    </row>
    <row r="24" spans="1:22" x14ac:dyDescent="0.2">
      <c r="A24" s="371" t="s">
        <v>441</v>
      </c>
      <c r="C24" s="205">
        <v>0</v>
      </c>
      <c r="D24" s="205">
        <v>0</v>
      </c>
      <c r="E24" s="205">
        <v>6.1490001678466797</v>
      </c>
      <c r="F24" s="205">
        <v>7.1117129325866699</v>
      </c>
      <c r="G24" s="205">
        <v>2.0015668869018555</v>
      </c>
      <c r="H24" s="205">
        <v>2.0238850116729736</v>
      </c>
      <c r="I24" s="205">
        <v>0</v>
      </c>
      <c r="J24" s="205">
        <v>0</v>
      </c>
      <c r="K24" s="205">
        <v>0</v>
      </c>
      <c r="L24" s="205">
        <v>0</v>
      </c>
      <c r="M24" s="205">
        <v>0</v>
      </c>
      <c r="N24" s="205">
        <v>0</v>
      </c>
      <c r="O24" s="205">
        <v>2.9900000095367432</v>
      </c>
      <c r="P24" s="205">
        <v>3.731874942779541</v>
      </c>
      <c r="Q24" s="205">
        <v>4.2481570243835449</v>
      </c>
      <c r="R24" s="205">
        <v>4.1997370719909668</v>
      </c>
      <c r="S24" s="205">
        <v>4.7672500610351563</v>
      </c>
      <c r="T24" s="205">
        <v>6.0571842193603516</v>
      </c>
      <c r="U24" s="205">
        <v>6.2070951461791992</v>
      </c>
      <c r="V24" s="205">
        <v>6.184257984161377</v>
      </c>
    </row>
    <row r="25" spans="1:22" x14ac:dyDescent="0.2">
      <c r="A25" s="786" t="s">
        <v>2373</v>
      </c>
      <c r="C25" s="205">
        <v>0</v>
      </c>
      <c r="D25" s="205">
        <v>0</v>
      </c>
      <c r="E25" s="205">
        <v>6.1490001678466797</v>
      </c>
      <c r="F25" s="205">
        <v>7.1117129325866699</v>
      </c>
      <c r="G25" s="205">
        <v>2.0015668869018555</v>
      </c>
      <c r="H25" s="205">
        <v>2.0238850116729736</v>
      </c>
      <c r="I25" s="205">
        <v>0</v>
      </c>
      <c r="J25" s="205">
        <v>0</v>
      </c>
      <c r="K25" s="205">
        <v>0</v>
      </c>
      <c r="L25" s="205">
        <v>0</v>
      </c>
      <c r="M25" s="205">
        <v>0</v>
      </c>
      <c r="N25" s="205">
        <v>0</v>
      </c>
      <c r="O25" s="205">
        <v>0</v>
      </c>
      <c r="P25" s="205">
        <v>0</v>
      </c>
      <c r="Q25" s="205">
        <v>0</v>
      </c>
      <c r="R25" s="205">
        <v>0</v>
      </c>
      <c r="S25" s="205">
        <v>0</v>
      </c>
      <c r="T25" s="205">
        <v>0</v>
      </c>
      <c r="U25" s="205">
        <v>0</v>
      </c>
      <c r="V25" s="205">
        <v>0</v>
      </c>
    </row>
    <row r="26" spans="1:22" x14ac:dyDescent="0.2">
      <c r="A26" s="786" t="s">
        <v>2266</v>
      </c>
      <c r="C26" s="205">
        <v>0</v>
      </c>
      <c r="D26" s="205">
        <v>0</v>
      </c>
      <c r="E26" s="205">
        <v>0</v>
      </c>
      <c r="F26" s="205">
        <v>0</v>
      </c>
      <c r="G26" s="205">
        <v>0</v>
      </c>
      <c r="H26" s="205">
        <v>0</v>
      </c>
      <c r="I26" s="205">
        <v>0</v>
      </c>
      <c r="J26" s="205">
        <v>0</v>
      </c>
      <c r="K26" s="205">
        <v>0</v>
      </c>
      <c r="L26" s="205">
        <v>0</v>
      </c>
      <c r="M26" s="205">
        <v>0</v>
      </c>
      <c r="N26" s="205">
        <v>0</v>
      </c>
      <c r="O26" s="205">
        <v>2.4900000095367432</v>
      </c>
      <c r="P26" s="205">
        <v>3.1393411159515381</v>
      </c>
      <c r="Q26" s="205">
        <v>3.6359999179840088</v>
      </c>
      <c r="R26" s="205">
        <v>3.5969998836517334</v>
      </c>
      <c r="S26" s="205">
        <v>4.1549367904663086</v>
      </c>
      <c r="T26" s="205">
        <v>4.9290370941162109</v>
      </c>
      <c r="U26" s="205">
        <v>5.1736559867858887</v>
      </c>
      <c r="V26" s="205">
        <v>5.1666674613952637</v>
      </c>
    </row>
    <row r="27" spans="1:22" x14ac:dyDescent="0.2">
      <c r="A27" s="786" t="s">
        <v>2374</v>
      </c>
      <c r="C27" s="205">
        <v>0</v>
      </c>
      <c r="D27" s="205">
        <v>0</v>
      </c>
      <c r="E27" s="205">
        <v>0</v>
      </c>
      <c r="F27" s="205">
        <v>0</v>
      </c>
      <c r="G27" s="205">
        <v>0</v>
      </c>
      <c r="H27" s="205">
        <v>0</v>
      </c>
      <c r="I27" s="205">
        <v>0</v>
      </c>
      <c r="J27" s="205">
        <v>0</v>
      </c>
      <c r="K27" s="205">
        <v>0</v>
      </c>
      <c r="L27" s="205">
        <v>0</v>
      </c>
      <c r="M27" s="205">
        <v>0</v>
      </c>
      <c r="N27" s="205">
        <v>0</v>
      </c>
      <c r="O27" s="205">
        <v>0.5</v>
      </c>
      <c r="P27" s="205">
        <v>0.59253400564193726</v>
      </c>
      <c r="Q27" s="205">
        <v>0.61215698719024658</v>
      </c>
      <c r="R27" s="205">
        <v>0.60273700952529907</v>
      </c>
      <c r="S27" s="205">
        <v>0.61231297254562378</v>
      </c>
      <c r="T27" s="205">
        <v>1.1281470060348511</v>
      </c>
      <c r="U27" s="205">
        <v>1.033439040184021</v>
      </c>
      <c r="V27" s="205">
        <v>1.0175906419754028</v>
      </c>
    </row>
    <row r="28" spans="1:22" x14ac:dyDescent="0.2">
      <c r="A28" s="327" t="s">
        <v>506</v>
      </c>
      <c r="C28" s="205">
        <v>0</v>
      </c>
      <c r="D28" s="205">
        <v>1</v>
      </c>
      <c r="E28" s="205">
        <v>2</v>
      </c>
      <c r="F28" s="205">
        <v>3</v>
      </c>
      <c r="G28" s="205">
        <v>4</v>
      </c>
      <c r="H28" s="205">
        <v>5</v>
      </c>
      <c r="I28" s="205">
        <v>6</v>
      </c>
      <c r="J28" s="205">
        <v>7</v>
      </c>
      <c r="K28" s="205">
        <v>8</v>
      </c>
      <c r="L28" s="205">
        <v>9</v>
      </c>
      <c r="M28" s="205">
        <v>10</v>
      </c>
      <c r="N28" s="205">
        <v>11</v>
      </c>
      <c r="O28" s="205">
        <v>12</v>
      </c>
      <c r="P28" s="205">
        <v>13</v>
      </c>
      <c r="Q28" s="205">
        <v>14</v>
      </c>
      <c r="R28" s="205">
        <v>15</v>
      </c>
      <c r="S28" s="205">
        <v>16</v>
      </c>
      <c r="T28" s="205">
        <v>17</v>
      </c>
      <c r="U28" s="205">
        <v>18</v>
      </c>
      <c r="V28" s="205">
        <v>18</v>
      </c>
    </row>
    <row r="29" spans="1:22" s="196" customFormat="1" ht="20.25" customHeight="1" x14ac:dyDescent="0.2">
      <c r="A29" s="194" t="s">
        <v>206</v>
      </c>
      <c r="C29" s="373">
        <v>-58.622283935546875</v>
      </c>
      <c r="D29" s="373">
        <v>-58.368450164794922</v>
      </c>
      <c r="E29" s="373">
        <v>-58.377334594726563</v>
      </c>
      <c r="F29" s="373">
        <v>-56.997577667236328</v>
      </c>
      <c r="G29" s="373">
        <v>-37.149574279785156</v>
      </c>
      <c r="H29" s="373">
        <v>-31.465911865234375</v>
      </c>
      <c r="I29" s="373">
        <v>-9.7348871231079102</v>
      </c>
      <c r="J29" s="373">
        <v>-11.285131454467773</v>
      </c>
      <c r="K29" s="373">
        <v>-6.5384521484375</v>
      </c>
      <c r="L29" s="373">
        <v>0.17563921213150024</v>
      </c>
      <c r="M29" s="373">
        <v>6.6640262603759766</v>
      </c>
      <c r="N29" s="373">
        <v>19.450597763061523</v>
      </c>
      <c r="O29" s="373">
        <v>35.960010528564453</v>
      </c>
      <c r="P29" s="373">
        <v>41.623359680175781</v>
      </c>
      <c r="Q29" s="373">
        <v>69.578536987304688</v>
      </c>
      <c r="R29" s="373">
        <v>131.87118530273438</v>
      </c>
      <c r="S29" s="373">
        <v>169.78221130371094</v>
      </c>
      <c r="T29" s="373">
        <v>167.76898193359375</v>
      </c>
      <c r="U29" s="373">
        <v>162.11416625976563</v>
      </c>
      <c r="V29" s="373">
        <v>146.725830078125</v>
      </c>
    </row>
    <row r="30" spans="1:22" x14ac:dyDescent="0.2">
      <c r="A30" s="327" t="s">
        <v>442</v>
      </c>
      <c r="C30" s="205"/>
      <c r="D30" s="205"/>
      <c r="E30" s="205"/>
      <c r="F30" s="205"/>
      <c r="G30" s="205">
        <v>22.956598281860352</v>
      </c>
      <c r="H30" s="205">
        <v>28.467218399047852</v>
      </c>
      <c r="I30" s="205">
        <v>48.576129913330078</v>
      </c>
      <c r="J30" s="205">
        <v>58.624008178710938</v>
      </c>
      <c r="K30" s="205">
        <v>61.585453033447266</v>
      </c>
      <c r="L30" s="205">
        <v>72.424003601074219</v>
      </c>
      <c r="M30" s="205">
        <v>75.372001647949219</v>
      </c>
      <c r="N30" s="205">
        <v>84.727996826171875</v>
      </c>
      <c r="O30" s="205">
        <v>108.11699676513672</v>
      </c>
      <c r="P30" s="205">
        <v>110.17800140380859</v>
      </c>
      <c r="Q30" s="205">
        <v>143.927001953125</v>
      </c>
      <c r="R30" s="205">
        <v>200.34199523925781</v>
      </c>
      <c r="S30" s="205">
        <v>249.11799621582031</v>
      </c>
      <c r="T30" s="205">
        <v>253.33999633789063</v>
      </c>
      <c r="U30" s="205">
        <v>254.24099731445313</v>
      </c>
      <c r="V30" s="205">
        <v>238.47700500488281</v>
      </c>
    </row>
    <row r="31" spans="1:22" x14ac:dyDescent="0.2">
      <c r="A31" s="371" t="s">
        <v>2375</v>
      </c>
      <c r="C31" s="205"/>
      <c r="D31" s="205"/>
      <c r="E31" s="205"/>
      <c r="F31" s="205"/>
      <c r="G31" s="205">
        <v>22.956598281860352</v>
      </c>
      <c r="H31" s="205">
        <v>28.467218399047852</v>
      </c>
      <c r="I31" s="205">
        <v>48.576129913330078</v>
      </c>
      <c r="J31" s="205">
        <v>58.624008178710938</v>
      </c>
      <c r="K31" s="205">
        <v>61.585453033447266</v>
      </c>
      <c r="L31" s="205">
        <v>71.879997253417969</v>
      </c>
      <c r="M31" s="205">
        <v>74.968002319335938</v>
      </c>
      <c r="N31" s="205">
        <v>84.532997131347656</v>
      </c>
      <c r="O31" s="205">
        <v>107.85600280761719</v>
      </c>
      <c r="P31" s="205">
        <v>109.99800109863281</v>
      </c>
      <c r="Q31" s="205">
        <v>143.927001953125</v>
      </c>
      <c r="R31" s="205">
        <v>200.34199523925781</v>
      </c>
      <c r="S31" s="205">
        <v>249.00199890136719</v>
      </c>
      <c r="T31" s="205">
        <v>253.22599792480469</v>
      </c>
      <c r="U31" s="205">
        <v>254.22200012207031</v>
      </c>
      <c r="V31" s="205">
        <v>238.47700500488281</v>
      </c>
    </row>
    <row r="32" spans="1:22" x14ac:dyDescent="0.2">
      <c r="A32" s="371" t="s">
        <v>2376</v>
      </c>
      <c r="C32" s="205"/>
      <c r="D32" s="205"/>
      <c r="E32" s="205"/>
      <c r="F32" s="205"/>
      <c r="G32" s="205"/>
      <c r="H32" s="205"/>
      <c r="I32" s="205"/>
      <c r="J32" s="205"/>
      <c r="K32" s="205"/>
      <c r="L32" s="205">
        <v>0.54400002956390381</v>
      </c>
      <c r="M32" s="205">
        <v>0.40400001406669617</v>
      </c>
      <c r="N32" s="205">
        <v>0.19499999284744263</v>
      </c>
      <c r="O32" s="205">
        <v>0.26100000739097595</v>
      </c>
      <c r="P32" s="205">
        <v>0.18000000715255737</v>
      </c>
      <c r="Q32" s="205">
        <v>0</v>
      </c>
      <c r="R32" s="205">
        <v>0</v>
      </c>
      <c r="S32" s="205">
        <v>0.11599999666213989</v>
      </c>
      <c r="T32" s="205">
        <v>0.11400000005960464</v>
      </c>
      <c r="U32" s="205">
        <v>1.8999999389052391E-2</v>
      </c>
      <c r="V32" s="205">
        <v>0</v>
      </c>
    </row>
    <row r="33" spans="1:22" x14ac:dyDescent="0.2">
      <c r="A33" s="787" t="s">
        <v>207</v>
      </c>
      <c r="C33" s="205">
        <v>58.622283935546875</v>
      </c>
      <c r="D33" s="205">
        <v>58.368450164794922</v>
      </c>
      <c r="E33" s="205">
        <v>58.377334594726563</v>
      </c>
      <c r="F33" s="205">
        <v>56.997577667236328</v>
      </c>
      <c r="G33" s="205">
        <v>60.106174468994141</v>
      </c>
      <c r="H33" s="205">
        <v>59.933132171630859</v>
      </c>
      <c r="I33" s="205">
        <v>58.311016082763672</v>
      </c>
      <c r="J33" s="205">
        <v>69.909141540527344</v>
      </c>
      <c r="K33" s="205">
        <v>68.1239013671875</v>
      </c>
      <c r="L33" s="205">
        <v>72.248359680175781</v>
      </c>
      <c r="M33" s="205">
        <v>68.707977294921875</v>
      </c>
      <c r="N33" s="205">
        <v>65.27740478515625</v>
      </c>
      <c r="O33" s="205">
        <v>72.156990051269531</v>
      </c>
      <c r="P33" s="205">
        <v>68.554641723632813</v>
      </c>
      <c r="Q33" s="205">
        <v>74.348464965820313</v>
      </c>
      <c r="R33" s="205">
        <v>68.4708251953125</v>
      </c>
      <c r="S33" s="205">
        <v>79.335792541503906</v>
      </c>
      <c r="T33" s="205">
        <v>85.571022033691406</v>
      </c>
      <c r="U33" s="205">
        <v>92.1268310546875</v>
      </c>
      <c r="V33" s="205">
        <v>91.751167297363281</v>
      </c>
    </row>
    <row r="34" spans="1:22" x14ac:dyDescent="0.2">
      <c r="A34" s="788" t="s">
        <v>443</v>
      </c>
      <c r="C34" s="205"/>
      <c r="D34" s="205"/>
      <c r="E34" s="205"/>
      <c r="F34" s="205"/>
      <c r="G34" s="205"/>
      <c r="H34" s="205"/>
      <c r="I34" s="205"/>
      <c r="J34" s="205"/>
      <c r="K34" s="205"/>
      <c r="L34" s="205">
        <v>4.374000072479248</v>
      </c>
      <c r="M34" s="205">
        <v>1.9889999628067017</v>
      </c>
      <c r="N34" s="205">
        <v>1.5920000076293945</v>
      </c>
      <c r="O34" s="205">
        <v>4.0000001899898052E-3</v>
      </c>
      <c r="P34" s="205">
        <v>4.0000001899898052E-3</v>
      </c>
      <c r="Q34" s="205">
        <v>4.0000001899898052E-3</v>
      </c>
      <c r="R34" s="205">
        <v>0</v>
      </c>
      <c r="S34" s="205">
        <v>0</v>
      </c>
      <c r="T34" s="205">
        <v>0</v>
      </c>
      <c r="U34" s="205">
        <v>0.36000001430511475</v>
      </c>
      <c r="V34" s="205">
        <v>1.0000000474974513E-3</v>
      </c>
    </row>
    <row r="35" spans="1:22" s="196" customFormat="1" x14ac:dyDescent="0.2">
      <c r="A35" s="788" t="s">
        <v>59</v>
      </c>
      <c r="C35" s="205">
        <v>23</v>
      </c>
      <c r="D35" s="205">
        <v>23</v>
      </c>
      <c r="E35" s="205">
        <v>23</v>
      </c>
      <c r="F35" s="205">
        <v>22.429000854492188</v>
      </c>
      <c r="G35" s="205">
        <v>21.285713195800781</v>
      </c>
      <c r="H35" s="205">
        <v>21.64271354675293</v>
      </c>
      <c r="I35" s="205">
        <v>20.499713897705078</v>
      </c>
      <c r="J35" s="205">
        <v>25.857139587402344</v>
      </c>
      <c r="K35" s="205">
        <v>24.828569412231445</v>
      </c>
      <c r="L35" s="205">
        <v>22.657140731811523</v>
      </c>
      <c r="M35" s="205">
        <v>21.05714225769043</v>
      </c>
      <c r="N35" s="205">
        <v>19.457145690917969</v>
      </c>
      <c r="O35" s="205">
        <v>27.729881286621094</v>
      </c>
      <c r="P35" s="205">
        <v>26.1298828125</v>
      </c>
      <c r="Q35" s="205">
        <v>30.446731567382813</v>
      </c>
      <c r="R35" s="205">
        <v>28.237310409545898</v>
      </c>
      <c r="S35" s="205">
        <v>43.583587646484375</v>
      </c>
      <c r="T35" s="205">
        <v>53.3922119140625</v>
      </c>
      <c r="U35" s="205">
        <v>62.374191284179688</v>
      </c>
      <c r="V35" s="205">
        <v>64.511421203613281</v>
      </c>
    </row>
    <row r="36" spans="1:22" x14ac:dyDescent="0.2">
      <c r="A36" s="789" t="s">
        <v>2377</v>
      </c>
      <c r="C36" s="205">
        <v>35.493911743164063</v>
      </c>
      <c r="D36" s="205">
        <v>35.182178497314453</v>
      </c>
      <c r="E36" s="205">
        <v>35.133808135986328</v>
      </c>
      <c r="F36" s="205">
        <v>34.425144195556641</v>
      </c>
      <c r="G36" s="205">
        <v>38.678497314453125</v>
      </c>
      <c r="H36" s="205">
        <v>37.923686981201172</v>
      </c>
      <c r="I36" s="205">
        <v>37.117996215820313</v>
      </c>
      <c r="J36" s="205">
        <v>43.126121520996094</v>
      </c>
      <c r="K36" s="205">
        <v>41.952041625976563</v>
      </c>
      <c r="L36" s="205">
        <v>47.702827453613281</v>
      </c>
      <c r="M36" s="205">
        <v>45.440914154052734</v>
      </c>
      <c r="N36" s="205">
        <v>43.243949890136719</v>
      </c>
      <c r="O36" s="205">
        <v>41.372203826904297</v>
      </c>
      <c r="P36" s="205">
        <v>38.910984039306641</v>
      </c>
      <c r="Q36" s="205">
        <v>40.16046142578125</v>
      </c>
      <c r="R36" s="205">
        <v>36.193477630615234</v>
      </c>
      <c r="S36" s="205">
        <v>31.465740203857422</v>
      </c>
      <c r="T36" s="205">
        <v>27.71278190612793</v>
      </c>
      <c r="U36" s="205">
        <v>25.204952239990234</v>
      </c>
      <c r="V36" s="205">
        <v>22.655876159667969</v>
      </c>
    </row>
    <row r="37" spans="1:22" x14ac:dyDescent="0.2">
      <c r="A37" s="790" t="s">
        <v>17</v>
      </c>
      <c r="C37" s="374">
        <v>0.12837260961532593</v>
      </c>
      <c r="D37" s="374">
        <v>0.18626901507377625</v>
      </c>
      <c r="E37" s="374">
        <v>0.24352627992630005</v>
      </c>
      <c r="F37" s="374">
        <v>0.14343218505382538</v>
      </c>
      <c r="G37" s="374">
        <v>0.14196492731571198</v>
      </c>
      <c r="H37" s="374">
        <v>0.36673057079315186</v>
      </c>
      <c r="I37" s="374">
        <v>0.69330692291259766</v>
      </c>
      <c r="J37" s="374">
        <v>0.92588162422180176</v>
      </c>
      <c r="K37" s="374">
        <v>1.3432930707931519</v>
      </c>
      <c r="L37" s="374">
        <v>1.888393759727478</v>
      </c>
      <c r="M37" s="374">
        <v>2.2099144458770752</v>
      </c>
      <c r="N37" s="374">
        <v>2.5763084888458252</v>
      </c>
      <c r="O37" s="374">
        <v>3.0549061298370361</v>
      </c>
      <c r="P37" s="374">
        <v>3.5137729644775391</v>
      </c>
      <c r="Q37" s="374">
        <v>3.7412683963775635</v>
      </c>
      <c r="R37" s="374">
        <v>4.0400323867797852</v>
      </c>
      <c r="S37" s="374">
        <v>4.2864603996276855</v>
      </c>
      <c r="T37" s="374">
        <v>4.4660305976867676</v>
      </c>
      <c r="U37" s="374">
        <v>4.5476822853088379</v>
      </c>
      <c r="V37" s="374">
        <v>4.5838742256164551</v>
      </c>
    </row>
    <row r="38" spans="1:22" x14ac:dyDescent="0.2">
      <c r="M38" s="198"/>
      <c r="N38" s="198"/>
      <c r="O38" s="198"/>
      <c r="P38" s="198"/>
      <c r="Q38" s="198"/>
      <c r="R38" s="198"/>
      <c r="S38" s="198"/>
    </row>
    <row r="39" spans="1:22" x14ac:dyDescent="0.2">
      <c r="M39" s="198"/>
      <c r="N39" s="198"/>
      <c r="O39" s="198"/>
      <c r="P39" s="198"/>
      <c r="Q39" s="198"/>
      <c r="R39" s="198"/>
      <c r="S39" s="198"/>
    </row>
    <row r="40" spans="1:22" x14ac:dyDescent="0.2">
      <c r="M40" s="198"/>
      <c r="N40" s="198"/>
      <c r="O40" s="198"/>
      <c r="P40" s="198"/>
      <c r="Q40" s="198"/>
      <c r="R40" s="198"/>
      <c r="S40" s="198"/>
    </row>
    <row r="41" spans="1:22" x14ac:dyDescent="0.2">
      <c r="M41" s="198"/>
      <c r="N41" s="198"/>
      <c r="O41" s="198"/>
      <c r="P41" s="198"/>
      <c r="Q41" s="198"/>
      <c r="R41" s="198"/>
      <c r="S41" s="198"/>
    </row>
    <row r="42" spans="1:22" x14ac:dyDescent="0.2">
      <c r="M42" s="198"/>
      <c r="N42" s="198"/>
      <c r="O42" s="198"/>
      <c r="P42" s="198"/>
      <c r="Q42" s="198"/>
      <c r="R42" s="198"/>
      <c r="S42" s="198"/>
    </row>
    <row r="43" spans="1:22" x14ac:dyDescent="0.2">
      <c r="M43" s="198"/>
      <c r="N43" s="198"/>
      <c r="O43" s="198"/>
      <c r="P43" s="198"/>
      <c r="Q43" s="198"/>
      <c r="R43" s="198"/>
      <c r="S43" s="198"/>
    </row>
    <row r="44" spans="1:22" x14ac:dyDescent="0.2">
      <c r="M44" s="198"/>
      <c r="N44" s="198"/>
      <c r="O44" s="198"/>
      <c r="P44" s="198"/>
      <c r="Q44" s="198"/>
      <c r="R44" s="198"/>
      <c r="S44" s="198"/>
    </row>
    <row r="45" spans="1:22" x14ac:dyDescent="0.2">
      <c r="M45" s="198"/>
      <c r="N45" s="198"/>
      <c r="O45" s="198"/>
      <c r="P45" s="198"/>
      <c r="Q45" s="198"/>
      <c r="R45" s="198"/>
      <c r="S45" s="198"/>
    </row>
    <row r="46" spans="1:22" x14ac:dyDescent="0.2">
      <c r="M46" s="198"/>
      <c r="N46" s="198"/>
      <c r="O46" s="198"/>
      <c r="P46" s="198"/>
      <c r="Q46" s="198"/>
      <c r="R46" s="198"/>
      <c r="S46" s="198"/>
    </row>
    <row r="47" spans="1:22" s="194" customFormat="1" x14ac:dyDescent="0.2">
      <c r="C47" s="195"/>
      <c r="D47" s="195"/>
      <c r="E47" s="195"/>
      <c r="F47" s="195"/>
      <c r="G47" s="195"/>
      <c r="H47" s="195"/>
      <c r="I47" s="195"/>
      <c r="J47" s="195"/>
      <c r="K47" s="195"/>
      <c r="M47" s="195"/>
      <c r="N47" s="195"/>
      <c r="O47" s="195"/>
      <c r="P47" s="195"/>
      <c r="Q47" s="195"/>
      <c r="R47" s="195"/>
      <c r="S47" s="195"/>
    </row>
    <row r="48" spans="1:22" x14ac:dyDescent="0.2">
      <c r="M48" s="198"/>
      <c r="N48" s="198"/>
      <c r="O48" s="198"/>
      <c r="P48" s="198"/>
      <c r="Q48" s="198"/>
      <c r="R48" s="198"/>
      <c r="S48" s="198"/>
    </row>
    <row r="49" spans="1:19" x14ac:dyDescent="0.2">
      <c r="M49" s="198"/>
      <c r="N49" s="198"/>
      <c r="O49" s="198"/>
      <c r="P49" s="198"/>
      <c r="Q49" s="198"/>
      <c r="R49" s="198"/>
      <c r="S49" s="198"/>
    </row>
    <row r="50" spans="1:19" x14ac:dyDescent="0.2">
      <c r="M50" s="198"/>
      <c r="N50" s="198"/>
      <c r="O50" s="198"/>
      <c r="P50" s="198"/>
      <c r="Q50" s="198"/>
      <c r="R50" s="198"/>
      <c r="S50" s="198"/>
    </row>
    <row r="51" spans="1:19" x14ac:dyDescent="0.2">
      <c r="L51" s="196"/>
      <c r="M51" s="197"/>
      <c r="N51" s="197"/>
      <c r="O51" s="197"/>
      <c r="P51" s="197"/>
      <c r="Q51" s="197"/>
      <c r="R51" s="197"/>
      <c r="S51" s="197"/>
    </row>
    <row r="52" spans="1:19" s="194" customFormat="1" x14ac:dyDescent="0.2">
      <c r="C52" s="195"/>
      <c r="D52" s="195"/>
      <c r="E52" s="195"/>
      <c r="F52" s="195"/>
      <c r="G52" s="195"/>
      <c r="H52" s="195"/>
      <c r="I52" s="195"/>
      <c r="J52" s="195"/>
      <c r="K52" s="195"/>
      <c r="M52" s="195"/>
      <c r="N52" s="195"/>
      <c r="O52" s="195"/>
      <c r="P52" s="195"/>
      <c r="Q52" s="195"/>
      <c r="R52" s="195"/>
      <c r="S52" s="195"/>
    </row>
    <row r="53" spans="1:19" s="194" customFormat="1" x14ac:dyDescent="0.2">
      <c r="C53" s="195"/>
      <c r="D53" s="195"/>
      <c r="E53" s="195"/>
      <c r="F53" s="195"/>
      <c r="G53" s="195"/>
      <c r="H53" s="195"/>
      <c r="I53" s="195"/>
      <c r="J53" s="195"/>
      <c r="K53" s="195"/>
      <c r="M53" s="195"/>
      <c r="N53" s="195"/>
      <c r="O53" s="195"/>
      <c r="P53" s="195"/>
      <c r="Q53" s="195"/>
      <c r="R53" s="195"/>
      <c r="S53" s="195"/>
    </row>
    <row r="60" spans="1:19" x14ac:dyDescent="0.2">
      <c r="A60" s="207"/>
    </row>
    <row r="62" spans="1:19" x14ac:dyDescent="0.2">
      <c r="A62" s="207"/>
    </row>
  </sheetData>
  <pageMargins left="0.7" right="0.7" top="0.75" bottom="0.75" header="0.3" footer="0.3"/>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5" tint="0.59999389629810485"/>
    <outlinePr summaryBelow="0"/>
    <pageSetUpPr fitToPage="1"/>
  </sheetPr>
  <dimension ref="A1:AL27"/>
  <sheetViews>
    <sheetView view="pageBreakPreview" zoomScale="90" zoomScaleNormal="80" zoomScaleSheetLayoutView="90" workbookViewId="0">
      <pane xSplit="2" ySplit="2" topLeftCell="C3" activePane="bottomRight" state="frozen"/>
      <selection pane="topRight" activeCell="C1" sqref="C1"/>
      <selection pane="bottomLeft" activeCell="A3" sqref="A3"/>
      <selection pane="bottomRight" activeCell="A2" sqref="A2"/>
    </sheetView>
  </sheetViews>
  <sheetFormatPr defaultColWidth="8.85546875" defaultRowHeight="15" x14ac:dyDescent="0.2"/>
  <cols>
    <col min="1" max="1" width="2.28515625" style="238" customWidth="1"/>
    <col min="2" max="2" width="40.85546875" style="238" customWidth="1"/>
    <col min="3" max="6" width="8.5703125" style="239" customWidth="1"/>
    <col min="7" max="17" width="8.5703125" style="220" customWidth="1"/>
    <col min="18" max="26" width="8.85546875" style="220" customWidth="1"/>
    <col min="27" max="16384" width="8.85546875" style="220"/>
  </cols>
  <sheetData>
    <row r="1" spans="1:38" s="221" customFormat="1" ht="24.75" customHeight="1" x14ac:dyDescent="0.2">
      <c r="A1" s="219" t="str">
        <f>Index!A101</f>
        <v>Table 8g    External debt and debt service, Palau national government and state owned enterprises, FY2000-FY2019</v>
      </c>
      <c r="B1" s="219"/>
      <c r="C1" s="219"/>
      <c r="D1" s="219"/>
      <c r="E1" s="219"/>
      <c r="F1" s="219"/>
      <c r="G1" s="219"/>
      <c r="H1" s="219"/>
      <c r="I1" s="219"/>
      <c r="J1" s="219"/>
      <c r="K1" s="219"/>
      <c r="L1" s="219"/>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row>
    <row r="2" spans="1:38" s="224" customFormat="1" ht="24.95" customHeight="1" x14ac:dyDescent="0.2">
      <c r="A2" s="222"/>
      <c r="B2" s="223" t="s">
        <v>115</v>
      </c>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497" t="str">
        <f>NAgni!T2</f>
        <v>FY17</v>
      </c>
      <c r="U2" s="34" t="str">
        <f>NAgni!U2</f>
        <v>FY18</v>
      </c>
      <c r="V2" s="34" t="str">
        <f>NAgni!V2</f>
        <v>FY19</v>
      </c>
      <c r="W2" s="34" t="str">
        <f>NAgni!W2</f>
        <v>FY20</v>
      </c>
      <c r="X2" s="497" t="str">
        <f>NAgni!X2</f>
        <v>FY21</v>
      </c>
      <c r="Y2" s="34" t="str">
        <f>NAgni!Y2</f>
        <v>FY22</v>
      </c>
      <c r="Z2" s="497" t="str">
        <f>NAgni!Z2</f>
        <v>FY23</v>
      </c>
      <c r="AA2" s="34" t="str">
        <f>NAgni!AA2</f>
        <v>FY24</v>
      </c>
      <c r="AB2" s="497" t="str">
        <f>NAgni!AB2</f>
        <v>FY25</v>
      </c>
      <c r="AC2" s="34" t="str">
        <f>NAgni!AC2</f>
        <v>FY26</v>
      </c>
      <c r="AD2" s="497" t="str">
        <f>NAgni!AD2</f>
        <v>FY27</v>
      </c>
      <c r="AE2" s="34" t="str">
        <f>NAgni!AE2</f>
        <v>FY28</v>
      </c>
      <c r="AF2" s="497" t="str">
        <f>NAgni!AF2</f>
        <v>FY29</v>
      </c>
      <c r="AG2" s="34" t="str">
        <f>NAgni!AG2</f>
        <v>FY30</v>
      </c>
      <c r="AH2" s="497" t="str">
        <f>NAgni!AH2</f>
        <v>FY31</v>
      </c>
      <c r="AI2" s="34" t="str">
        <f>NAgni!AI2</f>
        <v>FY32</v>
      </c>
      <c r="AJ2" s="497" t="str">
        <f>NAgni!AJ2</f>
        <v>FY33</v>
      </c>
      <c r="AK2" s="220"/>
      <c r="AL2" s="220"/>
    </row>
    <row r="3" spans="1:38" ht="20.100000000000001" customHeight="1" x14ac:dyDescent="0.2">
      <c r="A3" s="225" t="s">
        <v>139</v>
      </c>
      <c r="B3" s="220"/>
      <c r="C3" s="220"/>
      <c r="D3" s="220"/>
      <c r="E3" s="220"/>
      <c r="F3" s="220"/>
    </row>
    <row r="4" spans="1:38" ht="12.75" x14ac:dyDescent="0.2">
      <c r="A4" s="226"/>
      <c r="B4" s="220" t="s">
        <v>75</v>
      </c>
      <c r="C4" s="227">
        <v>0</v>
      </c>
      <c r="D4" s="227">
        <v>0</v>
      </c>
      <c r="E4" s="227">
        <v>0</v>
      </c>
      <c r="F4" s="227">
        <v>0</v>
      </c>
      <c r="G4" s="227">
        <v>5</v>
      </c>
      <c r="H4" s="227">
        <v>1.5</v>
      </c>
      <c r="I4" s="227">
        <v>0</v>
      </c>
      <c r="J4" s="227">
        <v>13.5</v>
      </c>
      <c r="K4" s="227">
        <v>0</v>
      </c>
      <c r="L4" s="227">
        <v>6.9706888198852539</v>
      </c>
      <c r="M4" s="227">
        <v>0</v>
      </c>
      <c r="N4" s="227">
        <v>0</v>
      </c>
      <c r="O4" s="227">
        <v>10.637031555175781</v>
      </c>
      <c r="P4" s="227">
        <v>0</v>
      </c>
      <c r="Q4" s="227">
        <v>10.560000419616699</v>
      </c>
      <c r="R4" s="227">
        <v>0</v>
      </c>
      <c r="S4" s="227">
        <v>17.586193084716797</v>
      </c>
      <c r="T4" s="227">
        <v>12.113128662109375</v>
      </c>
      <c r="U4" s="227">
        <v>12.033302307128906</v>
      </c>
      <c r="V4" s="227">
        <v>9.4427080154418945</v>
      </c>
    </row>
    <row r="5" spans="1:38" ht="12.75" x14ac:dyDescent="0.2">
      <c r="A5" s="220"/>
      <c r="B5" s="220" t="s">
        <v>113</v>
      </c>
      <c r="C5" s="227">
        <v>1.6567720174789429</v>
      </c>
      <c r="D5" s="227">
        <v>2.5521140098571777</v>
      </c>
      <c r="E5" s="227">
        <v>2.3967430591583252</v>
      </c>
      <c r="F5" s="227">
        <v>3.5897960662841797</v>
      </c>
      <c r="G5" s="227">
        <v>3.7107810974121094</v>
      </c>
      <c r="H5" s="227">
        <v>4.0095500946044922</v>
      </c>
      <c r="I5" s="227">
        <v>4.0549359321594238</v>
      </c>
      <c r="J5" s="227">
        <v>4.4565777778625488</v>
      </c>
      <c r="K5" s="227">
        <v>4.4113240242004395</v>
      </c>
      <c r="L5" s="227">
        <v>5.5805239677429199</v>
      </c>
      <c r="M5" s="227">
        <v>6.3866462707519531</v>
      </c>
      <c r="N5" s="227">
        <v>6.2098798751831055</v>
      </c>
      <c r="O5" s="227">
        <v>6.5116219520568848</v>
      </c>
      <c r="P5" s="227">
        <v>6.4044342041015625</v>
      </c>
      <c r="Q5" s="227">
        <v>7.2762813568115234</v>
      </c>
      <c r="R5" s="227">
        <v>7.5835909843444824</v>
      </c>
      <c r="S5" s="227">
        <v>9.1742696762084961</v>
      </c>
      <c r="T5" s="227">
        <v>7.4267220497131348</v>
      </c>
      <c r="U5" s="227">
        <v>8.0374526977539063</v>
      </c>
      <c r="V5" s="227">
        <v>9.3932418823242188</v>
      </c>
    </row>
    <row r="6" spans="1:38" ht="12.75" x14ac:dyDescent="0.2">
      <c r="A6" s="220"/>
      <c r="B6" s="220" t="s">
        <v>114</v>
      </c>
      <c r="C6" s="227">
        <v>0</v>
      </c>
      <c r="D6" s="227">
        <v>0.31172999739646912</v>
      </c>
      <c r="E6" s="227">
        <v>4.8370998352766037E-2</v>
      </c>
      <c r="F6" s="227">
        <v>1.2796649932861328</v>
      </c>
      <c r="G6" s="227">
        <v>1.8899350166320801</v>
      </c>
      <c r="H6" s="227">
        <v>1.8978079557418823</v>
      </c>
      <c r="I6" s="227">
        <v>1.9486900568008423</v>
      </c>
      <c r="J6" s="227">
        <v>2.1344509124755859</v>
      </c>
      <c r="K6" s="227">
        <v>2.2026479244232178</v>
      </c>
      <c r="L6" s="227">
        <v>3.391334056854248</v>
      </c>
      <c r="M6" s="227">
        <v>3.861907958984375</v>
      </c>
      <c r="N6" s="227">
        <v>3.7969660758972168</v>
      </c>
      <c r="O6" s="227">
        <v>4.2360401153564453</v>
      </c>
      <c r="P6" s="227">
        <v>4.0612168312072754</v>
      </c>
      <c r="Q6" s="227">
        <v>4.9936728477478027</v>
      </c>
      <c r="R6" s="227">
        <v>6.1764049530029297</v>
      </c>
      <c r="S6" s="227">
        <v>7.0234847068786621</v>
      </c>
      <c r="T6" s="227">
        <v>5.0940427780151367</v>
      </c>
      <c r="U6" s="227">
        <v>5.5648355484008789</v>
      </c>
      <c r="V6" s="227">
        <v>6.8545560836791992</v>
      </c>
    </row>
    <row r="7" spans="1:38" ht="12.75" x14ac:dyDescent="0.2">
      <c r="A7" s="220"/>
      <c r="B7" s="220" t="s">
        <v>76</v>
      </c>
      <c r="C7" s="227">
        <v>1.6567720174789429</v>
      </c>
      <c r="D7" s="227">
        <v>2.2403841018676758</v>
      </c>
      <c r="E7" s="227">
        <v>2.3483719825744629</v>
      </c>
      <c r="F7" s="227">
        <v>2.3101310729980469</v>
      </c>
      <c r="G7" s="227">
        <v>1.8208459615707397</v>
      </c>
      <c r="H7" s="227">
        <v>2.1117420196533203</v>
      </c>
      <c r="I7" s="227">
        <v>2.1062459945678711</v>
      </c>
      <c r="J7" s="227">
        <v>2.322127103805542</v>
      </c>
      <c r="K7" s="227">
        <v>2.2086760997772217</v>
      </c>
      <c r="L7" s="227">
        <v>2.1891899108886719</v>
      </c>
      <c r="M7" s="227">
        <v>2.5247383117675781</v>
      </c>
      <c r="N7" s="227">
        <v>2.4129135608673096</v>
      </c>
      <c r="O7" s="227">
        <v>2.2755820751190186</v>
      </c>
      <c r="P7" s="227">
        <v>2.3432168960571289</v>
      </c>
      <c r="Q7" s="227">
        <v>2.2826085090637207</v>
      </c>
      <c r="R7" s="227">
        <v>1.4071859121322632</v>
      </c>
      <c r="S7" s="227">
        <v>2.150784969329834</v>
      </c>
      <c r="T7" s="227">
        <v>2.332679271697998</v>
      </c>
      <c r="U7" s="227">
        <v>2.4726166725158691</v>
      </c>
      <c r="V7" s="227">
        <v>2.5386857986450195</v>
      </c>
    </row>
    <row r="8" spans="1:38" ht="12.75" x14ac:dyDescent="0.2">
      <c r="A8" s="220"/>
      <c r="B8" s="220" t="s">
        <v>77</v>
      </c>
      <c r="C8" s="227">
        <v>58.493911743164063</v>
      </c>
      <c r="D8" s="227">
        <v>58.182178497314453</v>
      </c>
      <c r="E8" s="227">
        <v>58.133808135986328</v>
      </c>
      <c r="F8" s="227">
        <v>56.854145050048828</v>
      </c>
      <c r="G8" s="227">
        <v>59.964210510253906</v>
      </c>
      <c r="H8" s="227">
        <v>59.566402435302734</v>
      </c>
      <c r="I8" s="227">
        <v>57.617710113525391</v>
      </c>
      <c r="J8" s="227">
        <v>68.983261108398438</v>
      </c>
      <c r="K8" s="227">
        <v>66.780609130859375</v>
      </c>
      <c r="L8" s="227">
        <v>70.359970092773438</v>
      </c>
      <c r="M8" s="227">
        <v>66.498062133789063</v>
      </c>
      <c r="N8" s="227">
        <v>62.701091766357422</v>
      </c>
      <c r="O8" s="227">
        <v>69.102081298828125</v>
      </c>
      <c r="P8" s="227">
        <v>65.040870666503906</v>
      </c>
      <c r="Q8" s="227">
        <v>70.607192993164063</v>
      </c>
      <c r="R8" s="227">
        <v>64.430793762207031</v>
      </c>
      <c r="S8" s="227">
        <v>75.049331665039063</v>
      </c>
      <c r="T8" s="227">
        <v>81.104995727539063</v>
      </c>
      <c r="U8" s="227">
        <v>87.579147338867188</v>
      </c>
      <c r="V8" s="227">
        <v>87.16729736328125</v>
      </c>
    </row>
    <row r="9" spans="1:38" s="229" customFormat="1" ht="20.100000000000001" customHeight="1" x14ac:dyDescent="0.2">
      <c r="A9" s="220" t="s">
        <v>539</v>
      </c>
      <c r="B9" s="220"/>
      <c r="C9" s="228">
        <v>0.39982837438583374</v>
      </c>
      <c r="D9" s="228">
        <v>0.37080460786819458</v>
      </c>
      <c r="E9" s="228">
        <v>0.3562450110912323</v>
      </c>
      <c r="F9" s="228">
        <v>0.36927109956741333</v>
      </c>
      <c r="G9" s="228">
        <v>0.3630097508430481</v>
      </c>
      <c r="H9" s="228">
        <v>0.32243761420249939</v>
      </c>
      <c r="I9" s="228">
        <v>0.30437144637107849</v>
      </c>
      <c r="J9" s="228">
        <v>0.35400888323783875</v>
      </c>
      <c r="K9" s="228">
        <v>0.33687299489974976</v>
      </c>
      <c r="L9" s="228">
        <v>0.38304641842842102</v>
      </c>
      <c r="M9" s="228">
        <v>0.36201030015945435</v>
      </c>
      <c r="N9" s="228">
        <v>0.32403832674026489</v>
      </c>
      <c r="O9" s="228">
        <v>0.32662594318389893</v>
      </c>
      <c r="P9" s="228">
        <v>0.29031005501747131</v>
      </c>
      <c r="Q9" s="228">
        <v>0.2897670567035675</v>
      </c>
      <c r="R9" s="228">
        <v>0.23107986152172089</v>
      </c>
      <c r="S9" s="228">
        <v>0.25290441513061523</v>
      </c>
      <c r="T9" s="228">
        <v>0.28204149007797241</v>
      </c>
      <c r="U9" s="228">
        <v>0.3069385290145874</v>
      </c>
      <c r="V9" s="228">
        <v>0.3108350932598114</v>
      </c>
      <c r="W9" s="220"/>
      <c r="X9" s="220"/>
      <c r="Y9" s="220"/>
      <c r="Z9" s="220"/>
      <c r="AA9" s="220"/>
      <c r="AB9" s="220"/>
      <c r="AC9" s="220"/>
      <c r="AD9" s="220"/>
      <c r="AE9" s="220"/>
      <c r="AF9" s="220"/>
      <c r="AG9" s="220"/>
      <c r="AH9" s="220"/>
      <c r="AI9" s="220"/>
      <c r="AJ9" s="220"/>
      <c r="AK9" s="220"/>
      <c r="AL9" s="220"/>
    </row>
    <row r="10" spans="1:38" s="229" customFormat="1" ht="12.75" customHeight="1" x14ac:dyDescent="0.2">
      <c r="A10" s="297" t="s">
        <v>1172</v>
      </c>
      <c r="C10" s="230">
        <v>2.566814050078392E-2</v>
      </c>
      <c r="D10" s="230">
        <v>4.8698045313358307E-2</v>
      </c>
      <c r="E10" s="230">
        <v>4.1092321276664734E-2</v>
      </c>
      <c r="F10" s="230">
        <v>5.1554568111896515E-2</v>
      </c>
      <c r="G10" s="230">
        <v>5.1012802869081497E-2</v>
      </c>
      <c r="H10" s="230">
        <v>5.1816005259752274E-2</v>
      </c>
      <c r="I10" s="230">
        <v>4.6533908694982529E-2</v>
      </c>
      <c r="J10" s="230">
        <v>4.839015007019043E-2</v>
      </c>
      <c r="K10" s="230">
        <v>5.1995847374200821E-2</v>
      </c>
      <c r="L10" s="230">
        <v>7.3143020272254944E-2</v>
      </c>
      <c r="M10" s="230">
        <v>7.451571524143219E-2</v>
      </c>
      <c r="N10" s="230">
        <v>7.1185164153575897E-2</v>
      </c>
      <c r="O10" s="230">
        <v>6.8517968058586121E-2</v>
      </c>
      <c r="P10" s="230">
        <v>6.9600120186805725E-2</v>
      </c>
      <c r="Q10" s="230">
        <v>6.8253755569458008E-2</v>
      </c>
      <c r="R10" s="230">
        <v>6.6022500395774841E-2</v>
      </c>
      <c r="S10" s="230">
        <v>7.3570065200328827E-2</v>
      </c>
      <c r="T10" s="230">
        <v>6.4601577818393707E-2</v>
      </c>
      <c r="U10" s="230">
        <v>6.3420332968235016E-2</v>
      </c>
      <c r="V10" s="230">
        <v>7.7074646949768066E-2</v>
      </c>
      <c r="W10" s="220"/>
      <c r="X10" s="220"/>
      <c r="Y10" s="220"/>
      <c r="Z10" s="220"/>
      <c r="AA10" s="220"/>
      <c r="AB10" s="220"/>
      <c r="AC10" s="220"/>
      <c r="AD10" s="220"/>
      <c r="AE10" s="220"/>
      <c r="AF10" s="220"/>
      <c r="AG10" s="220"/>
      <c r="AH10" s="220"/>
      <c r="AI10" s="220"/>
      <c r="AJ10" s="220"/>
      <c r="AK10" s="220"/>
      <c r="AL10" s="220"/>
    </row>
    <row r="11" spans="1:38" s="229" customFormat="1" ht="20.100000000000001" customHeight="1" x14ac:dyDescent="0.2">
      <c r="A11" s="225" t="s">
        <v>260</v>
      </c>
      <c r="B11" s="220"/>
      <c r="C11" s="231"/>
      <c r="D11" s="231"/>
      <c r="E11" s="231"/>
      <c r="F11" s="231"/>
      <c r="G11" s="231"/>
      <c r="H11" s="231"/>
      <c r="I11" s="231"/>
      <c r="J11" s="231"/>
      <c r="K11" s="231"/>
      <c r="L11" s="231"/>
      <c r="M11" s="231"/>
      <c r="N11" s="231"/>
      <c r="O11" s="231"/>
      <c r="P11" s="231"/>
      <c r="Q11" s="231"/>
      <c r="R11" s="231"/>
      <c r="S11" s="231"/>
      <c r="T11" s="231"/>
      <c r="U11" s="231"/>
      <c r="V11" s="231"/>
      <c r="W11" s="220"/>
      <c r="X11" s="220"/>
      <c r="Y11" s="220"/>
      <c r="Z11" s="220"/>
      <c r="AA11" s="220"/>
      <c r="AB11" s="220"/>
      <c r="AC11" s="220"/>
      <c r="AD11" s="220"/>
      <c r="AE11" s="220"/>
      <c r="AF11" s="220"/>
      <c r="AG11" s="220"/>
      <c r="AH11" s="220"/>
      <c r="AI11" s="220"/>
      <c r="AJ11" s="220"/>
      <c r="AK11" s="220"/>
      <c r="AL11" s="220"/>
    </row>
    <row r="12" spans="1:38" s="229" customFormat="1" ht="12.75" customHeight="1" x14ac:dyDescent="0.2">
      <c r="A12" s="220" t="s">
        <v>140</v>
      </c>
      <c r="B12" s="220"/>
      <c r="C12" s="231">
        <v>146.29754638671875</v>
      </c>
      <c r="D12" s="231">
        <v>156.90792846679688</v>
      </c>
      <c r="E12" s="231">
        <v>163.18490600585938</v>
      </c>
      <c r="F12" s="231">
        <v>153.96315002441406</v>
      </c>
      <c r="G12" s="231">
        <v>165.18621826171875</v>
      </c>
      <c r="H12" s="231">
        <v>184.73774719238281</v>
      </c>
      <c r="I12" s="231">
        <v>189.30064392089844</v>
      </c>
      <c r="J12" s="231">
        <v>194.86308288574219</v>
      </c>
      <c r="K12" s="231">
        <v>198.23677062988281</v>
      </c>
      <c r="L12" s="231">
        <v>183.68521118164063</v>
      </c>
      <c r="M12" s="231">
        <v>183.69105529785156</v>
      </c>
      <c r="N12" s="231">
        <v>193.49899291992188</v>
      </c>
      <c r="O12" s="231">
        <v>211.56336975097656</v>
      </c>
      <c r="P12" s="231">
        <v>224.039306640625</v>
      </c>
      <c r="Q12" s="231">
        <v>243.66880798339844</v>
      </c>
      <c r="R12" s="231">
        <v>278.82476806640625</v>
      </c>
      <c r="S12" s="231">
        <v>296.74978637695313</v>
      </c>
      <c r="T12" s="231">
        <v>287.56405639648438</v>
      </c>
      <c r="U12" s="231">
        <v>285.33120727539063</v>
      </c>
      <c r="V12" s="231">
        <v>280.42941284179688</v>
      </c>
      <c r="W12" s="220"/>
      <c r="X12" s="220"/>
      <c r="Y12" s="220"/>
      <c r="Z12" s="220"/>
      <c r="AA12" s="220"/>
      <c r="AB12" s="220"/>
      <c r="AC12" s="220"/>
      <c r="AD12" s="220"/>
      <c r="AE12" s="220"/>
      <c r="AF12" s="220"/>
      <c r="AG12" s="220"/>
      <c r="AH12" s="220"/>
      <c r="AI12" s="220"/>
      <c r="AJ12" s="220"/>
      <c r="AK12" s="220"/>
      <c r="AL12" s="220"/>
    </row>
    <row r="13" spans="1:38" ht="20.100000000000001" customHeight="1" x14ac:dyDescent="0.2">
      <c r="A13" s="296" t="s">
        <v>1171</v>
      </c>
      <c r="B13" s="232"/>
      <c r="C13" s="233">
        <f>GFSsum!C3</f>
        <v>64.545852661132813</v>
      </c>
      <c r="D13" s="233">
        <f>GFSsum!D3</f>
        <v>52.406909942626953</v>
      </c>
      <c r="E13" s="233">
        <f>GFSsum!E3</f>
        <v>58.325809478759766</v>
      </c>
      <c r="F13" s="233">
        <f>GFSsum!F3</f>
        <v>69.630996704101563</v>
      </c>
      <c r="G13" s="233">
        <f>GFSsum!G3</f>
        <v>72.742149353027344</v>
      </c>
      <c r="H13" s="233">
        <f>GFSsum!H3</f>
        <v>77.380531311035156</v>
      </c>
      <c r="I13" s="233">
        <f>GFSsum!I3</f>
        <v>87.139381408691406</v>
      </c>
      <c r="J13" s="233">
        <f>GFSsum!J3</f>
        <v>92.0968017578125</v>
      </c>
      <c r="K13" s="233">
        <f>GFSsum!K3</f>
        <v>84.839927673339844</v>
      </c>
      <c r="L13" s="233">
        <f>GFSsum!L3</f>
        <v>76.296058654785156</v>
      </c>
      <c r="M13" s="233">
        <f>GFSsum!M3</f>
        <v>85.708717346191406</v>
      </c>
      <c r="N13" s="233">
        <f>GFSsum!N3</f>
        <v>87.235588073730469</v>
      </c>
      <c r="O13" s="233">
        <v>95.035247802734375</v>
      </c>
      <c r="P13" s="233">
        <v>92.017570495605469</v>
      </c>
      <c r="Q13" s="233">
        <f>GFSsum!Q3</f>
        <v>106.60631561279297</v>
      </c>
      <c r="R13" s="233">
        <v>114.86373138427734</v>
      </c>
      <c r="S13" s="233">
        <v>124.70112609863281</v>
      </c>
      <c r="T13" s="233">
        <v>114.96192169189453</v>
      </c>
      <c r="U13" s="233">
        <v>126.73304748535156</v>
      </c>
      <c r="V13" s="233">
        <v>121.87200164794922</v>
      </c>
    </row>
    <row r="14" spans="1:38" s="229" customFormat="1" ht="20.100000000000001" customHeight="1" x14ac:dyDescent="0.2">
      <c r="A14" s="225" t="s">
        <v>564</v>
      </c>
      <c r="B14" s="220"/>
      <c r="C14" s="234"/>
      <c r="D14" s="234"/>
      <c r="E14" s="234"/>
      <c r="F14" s="234"/>
      <c r="G14" s="234"/>
      <c r="H14" s="234"/>
      <c r="I14" s="234"/>
      <c r="J14" s="234"/>
      <c r="K14" s="234"/>
      <c r="L14" s="234"/>
      <c r="M14" s="234"/>
      <c r="N14" s="234"/>
      <c r="O14" s="234"/>
      <c r="P14" s="234"/>
      <c r="Q14" s="234"/>
      <c r="R14" s="234"/>
      <c r="S14" s="234"/>
      <c r="T14" s="234"/>
      <c r="U14" s="234"/>
      <c r="V14" s="234"/>
      <c r="W14" s="220"/>
      <c r="X14" s="220"/>
      <c r="Y14" s="220"/>
      <c r="Z14" s="220"/>
      <c r="AA14" s="220"/>
      <c r="AB14" s="220"/>
      <c r="AC14" s="220"/>
      <c r="AD14" s="220"/>
      <c r="AE14" s="220"/>
      <c r="AF14" s="220"/>
      <c r="AG14" s="220"/>
      <c r="AH14" s="220"/>
      <c r="AI14" s="220"/>
      <c r="AJ14" s="220"/>
      <c r="AK14" s="220"/>
      <c r="AL14" s="220"/>
    </row>
    <row r="15" spans="1:38" ht="20.100000000000001" customHeight="1" x14ac:dyDescent="0.2">
      <c r="A15" s="235"/>
      <c r="B15" s="220" t="s">
        <v>75</v>
      </c>
      <c r="C15" s="236">
        <v>0</v>
      </c>
      <c r="D15" s="236">
        <v>0</v>
      </c>
      <c r="E15" s="236">
        <v>0</v>
      </c>
      <c r="F15" s="236">
        <v>0</v>
      </c>
      <c r="G15" s="236">
        <v>0</v>
      </c>
      <c r="H15" s="236">
        <v>1.5</v>
      </c>
      <c r="I15" s="236">
        <v>0</v>
      </c>
      <c r="J15" s="236">
        <v>6.5</v>
      </c>
      <c r="K15" s="236">
        <v>0</v>
      </c>
      <c r="L15" s="236">
        <v>0</v>
      </c>
      <c r="M15" s="236">
        <v>0</v>
      </c>
      <c r="N15" s="236">
        <v>0</v>
      </c>
      <c r="O15" s="236">
        <v>9.8727340698242188</v>
      </c>
      <c r="P15" s="236">
        <v>0</v>
      </c>
      <c r="Q15" s="236">
        <v>6.1999998092651367</v>
      </c>
      <c r="R15" s="236">
        <v>0</v>
      </c>
      <c r="S15" s="236">
        <v>17.586193084716797</v>
      </c>
      <c r="T15" s="236">
        <v>12.113128662109375</v>
      </c>
      <c r="U15" s="236">
        <v>12.033302307128906</v>
      </c>
      <c r="V15" s="236">
        <v>9.4427080154418945</v>
      </c>
    </row>
    <row r="16" spans="1:38" ht="12.75" customHeight="1" x14ac:dyDescent="0.2">
      <c r="A16" s="235"/>
      <c r="B16" s="220" t="s">
        <v>113</v>
      </c>
      <c r="C16" s="236">
        <v>0</v>
      </c>
      <c r="D16" s="236">
        <v>0.69999998807907104</v>
      </c>
      <c r="E16" s="236">
        <v>0.71200001239776611</v>
      </c>
      <c r="F16" s="236">
        <v>1.2749999761581421</v>
      </c>
      <c r="G16" s="236">
        <v>1.830286979675293</v>
      </c>
      <c r="H16" s="236">
        <v>1.8079999685287476</v>
      </c>
      <c r="I16" s="236">
        <v>1.7999999523162842</v>
      </c>
      <c r="J16" s="236">
        <v>1.7625739574432373</v>
      </c>
      <c r="K16" s="236">
        <v>1.5744450092315674</v>
      </c>
      <c r="L16" s="236">
        <v>2.7432188987731934</v>
      </c>
      <c r="M16" s="236">
        <v>2.2834539413452148</v>
      </c>
      <c r="N16" s="236">
        <v>2.2374188899993896</v>
      </c>
      <c r="O16" s="236">
        <v>2.1791470050811768</v>
      </c>
      <c r="P16" s="236">
        <v>2.1886940002441406</v>
      </c>
      <c r="Q16" s="236">
        <v>2.4250938892364502</v>
      </c>
      <c r="R16" s="236">
        <v>2.4692001342773438</v>
      </c>
      <c r="S16" s="236">
        <v>2.8859589099884033</v>
      </c>
      <c r="T16" s="236">
        <v>3.2963466644287109</v>
      </c>
      <c r="U16" s="236">
        <v>4.1842079162597656</v>
      </c>
      <c r="V16" s="236">
        <v>5.5121755599975586</v>
      </c>
    </row>
    <row r="17" spans="1:38" ht="12.75" customHeight="1" x14ac:dyDescent="0.2">
      <c r="A17" s="235"/>
      <c r="B17" s="220" t="s">
        <v>114</v>
      </c>
      <c r="C17" s="236">
        <v>0</v>
      </c>
      <c r="D17" s="236">
        <v>0</v>
      </c>
      <c r="E17" s="236">
        <v>0</v>
      </c>
      <c r="F17" s="236">
        <v>0.57099997997283936</v>
      </c>
      <c r="G17" s="236">
        <v>1.1432869434356689</v>
      </c>
      <c r="H17" s="236">
        <v>1.1430000066757202</v>
      </c>
      <c r="I17" s="236">
        <v>1.1430000066757202</v>
      </c>
      <c r="J17" s="236">
        <v>1.1425739526748657</v>
      </c>
      <c r="K17" s="236">
        <v>1.0285689830780029</v>
      </c>
      <c r="L17" s="236">
        <v>2.171428918838501</v>
      </c>
      <c r="M17" s="236">
        <v>1.5999979972839355</v>
      </c>
      <c r="N17" s="236">
        <v>1.5999979972839355</v>
      </c>
      <c r="O17" s="236">
        <v>1.5999979972839355</v>
      </c>
      <c r="P17" s="236">
        <v>1.5999979972839355</v>
      </c>
      <c r="Q17" s="236">
        <v>1.8831510543823242</v>
      </c>
      <c r="R17" s="236">
        <v>2.209420919418335</v>
      </c>
      <c r="S17" s="236">
        <v>2.2399148941040039</v>
      </c>
      <c r="T17" s="236">
        <v>2.3055062294006348</v>
      </c>
      <c r="U17" s="236">
        <v>3.0503208637237549</v>
      </c>
      <c r="V17" s="236">
        <v>4.3054800033569336</v>
      </c>
    </row>
    <row r="18" spans="1:38" ht="12.75" customHeight="1" x14ac:dyDescent="0.2">
      <c r="A18" s="235"/>
      <c r="B18" s="220" t="s">
        <v>76</v>
      </c>
      <c r="C18" s="236">
        <v>0</v>
      </c>
      <c r="D18" s="236">
        <v>0.69999998807907104</v>
      </c>
      <c r="E18" s="236">
        <v>0.71200001239776611</v>
      </c>
      <c r="F18" s="236">
        <v>0.70399999618530273</v>
      </c>
      <c r="G18" s="236">
        <v>0.68699997663497925</v>
      </c>
      <c r="H18" s="236">
        <v>0.66500002145767212</v>
      </c>
      <c r="I18" s="236">
        <v>0.65700000524520874</v>
      </c>
      <c r="J18" s="236">
        <v>0.62000000476837158</v>
      </c>
      <c r="K18" s="236">
        <v>0.54587602615356445</v>
      </c>
      <c r="L18" s="236">
        <v>0.57178997993469238</v>
      </c>
      <c r="M18" s="236">
        <v>0.68345600366592407</v>
      </c>
      <c r="N18" s="236">
        <v>0.63742101192474365</v>
      </c>
      <c r="O18" s="236">
        <v>0.57914900779724121</v>
      </c>
      <c r="P18" s="236">
        <v>0.58869600296020508</v>
      </c>
      <c r="Q18" s="236">
        <v>0.5419430136680603</v>
      </c>
      <c r="R18" s="236">
        <v>0.25977912545204163</v>
      </c>
      <c r="S18" s="236">
        <v>0.64604407548904419</v>
      </c>
      <c r="T18" s="236">
        <v>0.99084031581878662</v>
      </c>
      <c r="U18" s="236">
        <v>1.1338869333267212</v>
      </c>
      <c r="V18" s="236">
        <v>1.2066957950592041</v>
      </c>
    </row>
    <row r="19" spans="1:38" ht="12.75" customHeight="1" x14ac:dyDescent="0.2">
      <c r="A19" s="235"/>
      <c r="B19" s="220" t="s">
        <v>77</v>
      </c>
      <c r="C19" s="237">
        <v>23</v>
      </c>
      <c r="D19" s="237">
        <v>23</v>
      </c>
      <c r="E19" s="237">
        <v>23</v>
      </c>
      <c r="F19" s="237">
        <v>22.429000854492188</v>
      </c>
      <c r="G19" s="237">
        <v>21.285713195800781</v>
      </c>
      <c r="H19" s="237">
        <v>21.64271354675293</v>
      </c>
      <c r="I19" s="237">
        <v>20.499713897705078</v>
      </c>
      <c r="J19" s="237">
        <v>25.857139587402344</v>
      </c>
      <c r="K19" s="237">
        <v>24.828569412231445</v>
      </c>
      <c r="L19" s="237">
        <v>22.657140731811523</v>
      </c>
      <c r="M19" s="237">
        <v>21.05714225769043</v>
      </c>
      <c r="N19" s="237">
        <v>19.457145690917969</v>
      </c>
      <c r="O19" s="237">
        <v>27.729881286621094</v>
      </c>
      <c r="P19" s="237">
        <v>26.1298828125</v>
      </c>
      <c r="Q19" s="237">
        <v>30.446731567382813</v>
      </c>
      <c r="R19" s="237">
        <v>28.237310409545898</v>
      </c>
      <c r="S19" s="237">
        <v>43.583587646484375</v>
      </c>
      <c r="T19" s="237">
        <v>53.3922119140625</v>
      </c>
      <c r="U19" s="237">
        <v>62.374191284179688</v>
      </c>
      <c r="V19" s="237">
        <v>64.511421203613281</v>
      </c>
    </row>
    <row r="20" spans="1:38" s="229" customFormat="1" ht="20.100000000000001" customHeight="1" x14ac:dyDescent="0.2">
      <c r="A20" s="225" t="s">
        <v>565</v>
      </c>
      <c r="B20" s="220"/>
      <c r="C20" s="234"/>
      <c r="D20" s="234"/>
      <c r="E20" s="234"/>
      <c r="F20" s="234"/>
      <c r="G20" s="234"/>
      <c r="H20" s="234"/>
      <c r="I20" s="234"/>
      <c r="J20" s="234"/>
      <c r="K20" s="234"/>
      <c r="L20" s="234"/>
      <c r="M20" s="234"/>
      <c r="N20" s="234"/>
      <c r="O20" s="234"/>
      <c r="P20" s="234"/>
      <c r="Q20" s="234"/>
      <c r="R20" s="234"/>
      <c r="S20" s="234"/>
      <c r="T20" s="234"/>
      <c r="U20" s="234"/>
      <c r="V20" s="234"/>
      <c r="W20" s="220"/>
      <c r="X20" s="220"/>
      <c r="Y20" s="220"/>
      <c r="Z20" s="220"/>
      <c r="AA20" s="220"/>
      <c r="AB20" s="220"/>
      <c r="AC20" s="220"/>
      <c r="AD20" s="220"/>
      <c r="AE20" s="220"/>
      <c r="AF20" s="220"/>
      <c r="AG20" s="220"/>
      <c r="AH20" s="220"/>
      <c r="AI20" s="220"/>
      <c r="AJ20" s="220"/>
      <c r="AK20" s="220"/>
      <c r="AL20" s="220"/>
    </row>
    <row r="21" spans="1:38" ht="20.100000000000001" customHeight="1" x14ac:dyDescent="0.2">
      <c r="A21" s="235"/>
      <c r="B21" s="220" t="s">
        <v>75</v>
      </c>
      <c r="C21" s="236">
        <v>0</v>
      </c>
      <c r="D21" s="236">
        <v>0</v>
      </c>
      <c r="E21" s="236">
        <v>0</v>
      </c>
      <c r="F21" s="236">
        <v>0</v>
      </c>
      <c r="G21" s="236">
        <v>5</v>
      </c>
      <c r="H21" s="236">
        <v>0</v>
      </c>
      <c r="I21" s="236">
        <v>0</v>
      </c>
      <c r="J21" s="236">
        <v>7</v>
      </c>
      <c r="K21" s="236">
        <v>0</v>
      </c>
      <c r="L21" s="236">
        <v>6.9706888198852539</v>
      </c>
      <c r="M21" s="236">
        <v>0</v>
      </c>
      <c r="N21" s="236">
        <v>0</v>
      </c>
      <c r="O21" s="236">
        <v>0.76429802179336548</v>
      </c>
      <c r="P21" s="236">
        <v>0</v>
      </c>
      <c r="Q21" s="236">
        <v>4.3600001335144043</v>
      </c>
      <c r="R21" s="236">
        <v>0</v>
      </c>
      <c r="S21" s="236">
        <v>0</v>
      </c>
      <c r="T21" s="236">
        <v>0</v>
      </c>
      <c r="U21" s="236">
        <v>0</v>
      </c>
      <c r="V21" s="236">
        <v>0</v>
      </c>
    </row>
    <row r="22" spans="1:38" ht="12.75" customHeight="1" x14ac:dyDescent="0.2">
      <c r="A22" s="235"/>
      <c r="B22" s="220" t="s">
        <v>113</v>
      </c>
      <c r="C22" s="236">
        <v>1.6567720174789429</v>
      </c>
      <c r="D22" s="236">
        <v>1.8521139621734619</v>
      </c>
      <c r="E22" s="236">
        <v>1.6847430467605591</v>
      </c>
      <c r="F22" s="236">
        <v>2.314795970916748</v>
      </c>
      <c r="G22" s="236">
        <v>1.8804939985275269</v>
      </c>
      <c r="H22" s="236">
        <v>2.2015500068664551</v>
      </c>
      <c r="I22" s="236">
        <v>2.2549359798431396</v>
      </c>
      <c r="J22" s="236">
        <v>2.6940040588378906</v>
      </c>
      <c r="K22" s="236">
        <v>2.8368790149688721</v>
      </c>
      <c r="L22" s="236">
        <v>2.8373050689697266</v>
      </c>
      <c r="M22" s="236">
        <v>4.1031923294067383</v>
      </c>
      <c r="N22" s="236">
        <v>3.9724607467651367</v>
      </c>
      <c r="O22" s="236">
        <v>4.3324751853942871</v>
      </c>
      <c r="P22" s="236">
        <v>4.2157402038574219</v>
      </c>
      <c r="Q22" s="236">
        <v>4.8511872291564941</v>
      </c>
      <c r="R22" s="236">
        <v>5.1143908500671387</v>
      </c>
      <c r="S22" s="236">
        <v>6.2883105278015137</v>
      </c>
      <c r="T22" s="236">
        <v>4.1303753852844238</v>
      </c>
      <c r="U22" s="236">
        <v>3.8532445430755615</v>
      </c>
      <c r="V22" s="236">
        <v>3.8810660839080811</v>
      </c>
    </row>
    <row r="23" spans="1:38" ht="12.75" customHeight="1" x14ac:dyDescent="0.2">
      <c r="A23" s="235"/>
      <c r="B23" s="220" t="s">
        <v>114</v>
      </c>
      <c r="C23" s="236">
        <v>0</v>
      </c>
      <c r="D23" s="236">
        <v>0.31172999739646912</v>
      </c>
      <c r="E23" s="236">
        <v>4.8370998352766037E-2</v>
      </c>
      <c r="F23" s="236">
        <v>0.70866501331329346</v>
      </c>
      <c r="G23" s="236">
        <v>0.74664801359176636</v>
      </c>
      <c r="H23" s="236">
        <v>0.75480800867080688</v>
      </c>
      <c r="I23" s="236">
        <v>0.80568999052047729</v>
      </c>
      <c r="J23" s="236">
        <v>0.99187701940536499</v>
      </c>
      <c r="K23" s="236">
        <v>1.1740789413452148</v>
      </c>
      <c r="L23" s="236">
        <v>1.2199050188064575</v>
      </c>
      <c r="M23" s="236">
        <v>2.2619099617004395</v>
      </c>
      <c r="N23" s="236">
        <v>2.1969680786132813</v>
      </c>
      <c r="O23" s="236">
        <v>2.6360421180725098</v>
      </c>
      <c r="P23" s="236">
        <v>2.4612190723419189</v>
      </c>
      <c r="Q23" s="236">
        <v>3.1105220317840576</v>
      </c>
      <c r="R23" s="236">
        <v>3.9669840335845947</v>
      </c>
      <c r="S23" s="236">
        <v>4.7835698127746582</v>
      </c>
      <c r="T23" s="236">
        <v>2.7885363101959229</v>
      </c>
      <c r="U23" s="236">
        <v>2.5145149230957031</v>
      </c>
      <c r="V23" s="236">
        <v>2.5490760803222656</v>
      </c>
    </row>
    <row r="24" spans="1:38" ht="12.75" customHeight="1" x14ac:dyDescent="0.2">
      <c r="A24" s="235"/>
      <c r="B24" s="220" t="s">
        <v>76</v>
      </c>
      <c r="C24" s="236">
        <v>1.6567720174789429</v>
      </c>
      <c r="D24" s="236">
        <v>1.54038405418396</v>
      </c>
      <c r="E24" s="236">
        <v>1.6363719701766968</v>
      </c>
      <c r="F24" s="236">
        <v>1.6061309576034546</v>
      </c>
      <c r="G24" s="236">
        <v>1.1338460445404053</v>
      </c>
      <c r="H24" s="236">
        <v>1.446742057800293</v>
      </c>
      <c r="I24" s="236">
        <v>1.4492460489273071</v>
      </c>
      <c r="J24" s="236">
        <v>1.7021269798278809</v>
      </c>
      <c r="K24" s="236">
        <v>1.6627999544143677</v>
      </c>
      <c r="L24" s="236">
        <v>1.617400050163269</v>
      </c>
      <c r="M24" s="236">
        <v>1.8412822484970093</v>
      </c>
      <c r="N24" s="236">
        <v>1.7754926681518555</v>
      </c>
      <c r="O24" s="236">
        <v>1.6964330673217773</v>
      </c>
      <c r="P24" s="236">
        <v>1.7545210123062134</v>
      </c>
      <c r="Q24" s="236">
        <v>1.7406654357910156</v>
      </c>
      <c r="R24" s="236">
        <v>1.1474066972732544</v>
      </c>
      <c r="S24" s="236">
        <v>1.504740834236145</v>
      </c>
      <c r="T24" s="236">
        <v>1.3418389558792114</v>
      </c>
      <c r="U24" s="236">
        <v>1.3387297391891479</v>
      </c>
      <c r="V24" s="236">
        <v>1.3319900035858154</v>
      </c>
    </row>
    <row r="25" spans="1:38" ht="20.100000000000001" customHeight="1" x14ac:dyDescent="0.2">
      <c r="A25" s="232"/>
      <c r="B25" s="232" t="s">
        <v>77</v>
      </c>
      <c r="C25" s="791">
        <v>35.493911743164063</v>
      </c>
      <c r="D25" s="791">
        <v>35.182178497314453</v>
      </c>
      <c r="E25" s="791">
        <v>35.133808135986328</v>
      </c>
      <c r="F25" s="791">
        <v>34.425144195556641</v>
      </c>
      <c r="G25" s="791">
        <v>38.678497314453125</v>
      </c>
      <c r="H25" s="791">
        <v>37.923686981201172</v>
      </c>
      <c r="I25" s="791">
        <v>37.117996215820313</v>
      </c>
      <c r="J25" s="791">
        <v>43.126121520996094</v>
      </c>
      <c r="K25" s="791">
        <v>41.952041625976563</v>
      </c>
      <c r="L25" s="791">
        <v>47.702827453613281</v>
      </c>
      <c r="M25" s="791">
        <v>45.440914154052734</v>
      </c>
      <c r="N25" s="791">
        <v>43.243949890136719</v>
      </c>
      <c r="O25" s="791">
        <v>41.372203826904297</v>
      </c>
      <c r="P25" s="791">
        <v>38.910984039306641</v>
      </c>
      <c r="Q25" s="791">
        <v>40.16046142578125</v>
      </c>
      <c r="R25" s="791">
        <v>36.193477630615234</v>
      </c>
      <c r="S25" s="791">
        <v>31.465740203857422</v>
      </c>
      <c r="T25" s="791">
        <v>27.71278190612793</v>
      </c>
      <c r="U25" s="791">
        <v>25.204952239990234</v>
      </c>
      <c r="V25" s="791">
        <v>22.655876159667969</v>
      </c>
    </row>
    <row r="26" spans="1:38" x14ac:dyDescent="0.2">
      <c r="A26" s="220" t="s">
        <v>483</v>
      </c>
    </row>
    <row r="27" spans="1:38" x14ac:dyDescent="0.2">
      <c r="A27" s="220"/>
    </row>
  </sheetData>
  <pageMargins left="0.74803149606299202" right="0.74803149606299202" top="0.98425196850393704" bottom="0.98425196850393704" header="0.511811023622047" footer="0.511811023622047"/>
  <pageSetup scale="56"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theme="5" tint="0.59999389629810485"/>
    <pageSetUpPr fitToPage="1"/>
  </sheetPr>
  <dimension ref="A1:X15"/>
  <sheetViews>
    <sheetView view="pageBreakPreview" zoomScale="90" zoomScaleNormal="90" zoomScaleSheetLayoutView="90" workbookViewId="0">
      <selection activeCell="A2" sqref="A2"/>
    </sheetView>
  </sheetViews>
  <sheetFormatPr defaultColWidth="9.140625" defaultRowHeight="12.75" x14ac:dyDescent="0.2"/>
  <cols>
    <col min="1" max="1" width="20" style="220" customWidth="1"/>
    <col min="2" max="2" width="24.7109375" style="220" customWidth="1"/>
    <col min="3" max="3" width="35.28515625" style="220" bestFit="1" customWidth="1"/>
    <col min="4" max="4" width="10.140625" style="220" customWidth="1"/>
    <col min="5" max="5" width="13.85546875" style="220" customWidth="1"/>
    <col min="6" max="8" width="12.7109375" style="220" customWidth="1"/>
    <col min="9" max="9" width="9.140625" style="220"/>
    <col min="10" max="10" width="15.28515625" style="220" customWidth="1"/>
    <col min="11" max="11" width="14.85546875" style="220" customWidth="1"/>
    <col min="12" max="16384" width="9.140625" style="220"/>
  </cols>
  <sheetData>
    <row r="1" spans="1:24" s="221" customFormat="1" ht="24.95" customHeight="1" x14ac:dyDescent="0.2">
      <c r="A1" s="240" t="str">
        <f>Index!A102</f>
        <v>Table 8h    Palau external debt by loan by borrower, lender, original value, and outstanding principle by loan</v>
      </c>
      <c r="B1" s="240"/>
    </row>
    <row r="2" spans="1:24" ht="69.75" customHeight="1" x14ac:dyDescent="0.2">
      <c r="A2" s="241" t="s">
        <v>484</v>
      </c>
      <c r="B2" s="241" t="s">
        <v>78</v>
      </c>
      <c r="C2" s="242" t="s">
        <v>73</v>
      </c>
      <c r="D2" s="242" t="s">
        <v>74</v>
      </c>
      <c r="E2" s="242" t="s">
        <v>485</v>
      </c>
      <c r="F2" s="242" t="s">
        <v>486</v>
      </c>
      <c r="G2" s="292" t="s">
        <v>3511</v>
      </c>
    </row>
    <row r="3" spans="1:24" ht="18.75" customHeight="1" x14ac:dyDescent="0.2">
      <c r="A3" s="243" t="s">
        <v>302</v>
      </c>
      <c r="B3" s="243" t="s">
        <v>570</v>
      </c>
      <c r="C3" s="243" t="s">
        <v>487</v>
      </c>
      <c r="D3" s="243">
        <v>2003</v>
      </c>
      <c r="E3" s="245">
        <v>3.5000000000000003E-2</v>
      </c>
      <c r="F3" s="244">
        <v>20000</v>
      </c>
      <c r="G3" s="244">
        <v>1142.8430000000001</v>
      </c>
    </row>
    <row r="4" spans="1:24" ht="15" customHeight="1" x14ac:dyDescent="0.2">
      <c r="A4" s="243" t="s">
        <v>302</v>
      </c>
      <c r="B4" s="243" t="s">
        <v>571</v>
      </c>
      <c r="C4" s="243" t="s">
        <v>487</v>
      </c>
      <c r="D4" s="243">
        <v>2005</v>
      </c>
      <c r="E4" s="245">
        <v>3.5000000000000003E-2</v>
      </c>
      <c r="F4" s="244">
        <v>8000</v>
      </c>
      <c r="G4" s="244">
        <v>2514.3200000000002</v>
      </c>
    </row>
    <row r="5" spans="1:24" ht="15" customHeight="1" x14ac:dyDescent="0.2">
      <c r="A5" s="243" t="s">
        <v>302</v>
      </c>
      <c r="B5" s="243" t="s">
        <v>488</v>
      </c>
      <c r="C5" s="243" t="s">
        <v>489</v>
      </c>
      <c r="D5" s="243">
        <v>2011</v>
      </c>
      <c r="E5" s="245" t="s">
        <v>2470</v>
      </c>
      <c r="F5" s="244">
        <v>16000</v>
      </c>
      <c r="G5" s="244">
        <v>12199.358502000001</v>
      </c>
    </row>
    <row r="6" spans="1:24" ht="15" customHeight="1" x14ac:dyDescent="0.2">
      <c r="A6" s="243" t="s">
        <v>302</v>
      </c>
      <c r="B6" s="243" t="s">
        <v>3513</v>
      </c>
      <c r="C6" s="243" t="s">
        <v>487</v>
      </c>
      <c r="D6" s="243">
        <v>2016</v>
      </c>
      <c r="E6" s="245" t="s">
        <v>2471</v>
      </c>
      <c r="F6" s="244">
        <v>10000</v>
      </c>
      <c r="G6" s="244">
        <v>9497.0676167307665</v>
      </c>
    </row>
    <row r="7" spans="1:24" ht="15" customHeight="1" x14ac:dyDescent="0.2">
      <c r="A7" s="243" t="s">
        <v>302</v>
      </c>
      <c r="B7" s="243" t="s">
        <v>3514</v>
      </c>
      <c r="C7" s="243" t="s">
        <v>489</v>
      </c>
      <c r="D7" s="243">
        <v>2016</v>
      </c>
      <c r="E7" s="245" t="s">
        <v>2470</v>
      </c>
      <c r="F7" s="244">
        <v>28800</v>
      </c>
      <c r="G7" s="244">
        <v>17535.576456416307</v>
      </c>
    </row>
    <row r="8" spans="1:24" ht="15" customHeight="1" x14ac:dyDescent="0.2">
      <c r="A8" s="243" t="s">
        <v>302</v>
      </c>
      <c r="B8" s="243" t="s">
        <v>3515</v>
      </c>
      <c r="C8" s="243" t="s">
        <v>489</v>
      </c>
      <c r="D8" s="243">
        <v>2016</v>
      </c>
      <c r="E8" s="245" t="s">
        <v>2470</v>
      </c>
      <c r="F8" s="244">
        <v>25000</v>
      </c>
      <c r="G8" s="244">
        <v>21622.2552</v>
      </c>
    </row>
    <row r="9" spans="1:24" ht="15" customHeight="1" x14ac:dyDescent="0.2">
      <c r="A9" s="243" t="s">
        <v>572</v>
      </c>
      <c r="B9" s="243" t="s">
        <v>490</v>
      </c>
      <c r="C9" s="243" t="s">
        <v>487</v>
      </c>
      <c r="D9" s="243">
        <v>2004</v>
      </c>
      <c r="E9" s="245">
        <v>3.5000000000000003E-2</v>
      </c>
      <c r="F9" s="244">
        <v>5000</v>
      </c>
      <c r="G9" s="244">
        <v>1428.5500000000002</v>
      </c>
    </row>
    <row r="10" spans="1:24" ht="15" customHeight="1" x14ac:dyDescent="0.2">
      <c r="A10" s="243" t="s">
        <v>572</v>
      </c>
      <c r="B10" s="243" t="s">
        <v>491</v>
      </c>
      <c r="C10" s="243" t="s">
        <v>492</v>
      </c>
      <c r="D10" s="243">
        <v>2006</v>
      </c>
      <c r="E10" s="245" t="s">
        <v>2472</v>
      </c>
      <c r="F10" s="792">
        <v>5000</v>
      </c>
      <c r="G10" s="244">
        <v>832.19446731275502</v>
      </c>
    </row>
    <row r="11" spans="1:24" ht="15" customHeight="1" x14ac:dyDescent="0.2">
      <c r="A11" s="243" t="s">
        <v>573</v>
      </c>
      <c r="B11" s="243" t="s">
        <v>493</v>
      </c>
      <c r="C11" s="243" t="s">
        <v>494</v>
      </c>
      <c r="D11" s="243">
        <v>2008</v>
      </c>
      <c r="E11" s="245">
        <v>3.5000000000000003E-2</v>
      </c>
      <c r="F11" s="244">
        <v>7000</v>
      </c>
      <c r="G11" s="244">
        <v>3000</v>
      </c>
    </row>
    <row r="12" spans="1:24" ht="15" customHeight="1" x14ac:dyDescent="0.2">
      <c r="A12" s="243" t="s">
        <v>574</v>
      </c>
      <c r="B12" s="243" t="s">
        <v>575</v>
      </c>
      <c r="C12" s="243" t="s">
        <v>495</v>
      </c>
      <c r="D12" s="243">
        <v>1992</v>
      </c>
      <c r="E12" s="245">
        <v>4.5999999999999999E-2</v>
      </c>
      <c r="F12" s="244">
        <v>39143</v>
      </c>
      <c r="G12" s="244">
        <v>17395.131484100002</v>
      </c>
    </row>
    <row r="13" spans="1:24" ht="15" customHeight="1" thickBot="1" x14ac:dyDescent="0.25">
      <c r="A13" s="246" t="s">
        <v>3</v>
      </c>
      <c r="B13" s="246"/>
      <c r="C13" s="246"/>
      <c r="D13" s="359"/>
      <c r="E13" s="359"/>
      <c r="F13" s="360"/>
      <c r="G13" s="360">
        <f>SUM(G3:G12)</f>
        <v>87167.296726559827</v>
      </c>
      <c r="U13" s="221"/>
      <c r="V13" s="221"/>
      <c r="W13" s="221"/>
      <c r="X13" s="221"/>
    </row>
    <row r="14" spans="1:24" s="221" customFormat="1" ht="22.5" customHeight="1" x14ac:dyDescent="0.2">
      <c r="A14" s="220" t="s">
        <v>496</v>
      </c>
      <c r="B14" s="220"/>
      <c r="C14" s="220"/>
      <c r="D14" s="220"/>
      <c r="E14" s="220"/>
      <c r="F14" s="220"/>
      <c r="G14" s="220"/>
      <c r="H14" s="220"/>
      <c r="I14" s="220"/>
      <c r="J14" s="220"/>
      <c r="K14" s="220"/>
      <c r="L14" s="220"/>
      <c r="M14" s="220"/>
      <c r="N14" s="220"/>
      <c r="O14" s="220"/>
      <c r="P14" s="220"/>
      <c r="Q14" s="220"/>
      <c r="R14" s="220"/>
      <c r="S14" s="220"/>
      <c r="T14" s="220"/>
      <c r="U14" s="220"/>
      <c r="V14" s="220"/>
      <c r="W14" s="220"/>
      <c r="X14" s="220"/>
    </row>
    <row r="15" spans="1:24" ht="20.100000000000001" customHeight="1" x14ac:dyDescent="0.2">
      <c r="A15" s="498" t="s">
        <v>1173</v>
      </c>
    </row>
  </sheetData>
  <pageMargins left="0.74803149606299202" right="0.74803149606299202" top="0.98425196850393704" bottom="0.98425196850393704" header="0.511811023622047" footer="0.511811023622047"/>
  <pageSetup scale="9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filterMode="1">
    <tabColor theme="8" tint="0.39997558519241921"/>
    <pageSetUpPr fitToPage="1"/>
  </sheetPr>
  <dimension ref="A1:AW43"/>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B2" sqref="B2"/>
    </sheetView>
  </sheetViews>
  <sheetFormatPr defaultColWidth="9.140625" defaultRowHeight="12.75" outlineLevelCol="1" x14ac:dyDescent="0.2"/>
  <cols>
    <col min="1" max="1" width="5.7109375" style="721" hidden="1" customWidth="1" outlineLevel="1"/>
    <col min="2" max="2" width="35.140625" style="134" customWidth="1" collapsed="1"/>
    <col min="3" max="13" width="9.140625" style="134"/>
    <col min="14" max="18" width="9.140625" style="134" customWidth="1"/>
    <col min="19" max="16384" width="9.140625" style="134"/>
  </cols>
  <sheetData>
    <row r="1" spans="1:49" ht="24.95" customHeight="1" x14ac:dyDescent="0.2">
      <c r="A1" s="719" t="s">
        <v>1427</v>
      </c>
      <c r="B1" s="181" t="str">
        <f>Index!A104</f>
        <v>Table 9a    National government finances (GFS 2014 format, summary), FY2000-FY2019</v>
      </c>
    </row>
    <row r="2" spans="1:49" s="136" customFormat="1" ht="22.5" customHeight="1" x14ac:dyDescent="0.2">
      <c r="A2" s="720" t="s">
        <v>1428</v>
      </c>
      <c r="B2" s="135" t="s">
        <v>115</v>
      </c>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34" t="str">
        <f>NAgni!T2</f>
        <v>FY17</v>
      </c>
      <c r="U2" s="34" t="str">
        <f>NAgni!U2</f>
        <v>FY18</v>
      </c>
      <c r="V2" s="34" t="str">
        <f>NAgni!V2</f>
        <v>FY19</v>
      </c>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row>
    <row r="3" spans="1:49" s="139" customFormat="1" ht="20.100000000000001" customHeight="1" x14ac:dyDescent="0.2">
      <c r="A3" s="716" t="str">
        <f>IF(SUM(C3:AK3)=0,"","X")</f>
        <v>X</v>
      </c>
      <c r="B3" s="137" t="s">
        <v>227</v>
      </c>
      <c r="C3" s="138">
        <f>GFSdet!D3</f>
        <v>64.545852661132813</v>
      </c>
      <c r="D3" s="138">
        <f>GFSdet!E3</f>
        <v>52.406909942626953</v>
      </c>
      <c r="E3" s="138">
        <f>GFSdet!F3</f>
        <v>58.325809478759766</v>
      </c>
      <c r="F3" s="138">
        <f>GFSdet!G3</f>
        <v>69.630996704101563</v>
      </c>
      <c r="G3" s="138">
        <f>GFSdet!H3</f>
        <v>72.742149353027344</v>
      </c>
      <c r="H3" s="138">
        <f>GFSdet!I3</f>
        <v>77.380531311035156</v>
      </c>
      <c r="I3" s="138">
        <f>GFSdet!J3</f>
        <v>87.139381408691406</v>
      </c>
      <c r="J3" s="138">
        <f>GFSdet!K3</f>
        <v>92.0968017578125</v>
      </c>
      <c r="K3" s="138">
        <f>GFSdet!L3</f>
        <v>84.839927673339844</v>
      </c>
      <c r="L3" s="138">
        <f>GFSdet!M3</f>
        <v>76.296058654785156</v>
      </c>
      <c r="M3" s="138">
        <f>GFSdet!N3</f>
        <v>85.708717346191406</v>
      </c>
      <c r="N3" s="138">
        <f>GFSdet!O3</f>
        <v>87.235588073730469</v>
      </c>
      <c r="O3" s="138">
        <f>GFSdet!P3</f>
        <v>95.035247802734375</v>
      </c>
      <c r="P3" s="138">
        <f>GFSdet!Q3</f>
        <v>92.017570495605469</v>
      </c>
      <c r="Q3" s="138">
        <f>GFSdet!R3</f>
        <v>106.60631561279297</v>
      </c>
      <c r="R3" s="138">
        <f>GFSdet!S3</f>
        <v>114.86373138427734</v>
      </c>
      <c r="S3" s="138">
        <f>GFSdet!T3</f>
        <v>124.70112609863281</v>
      </c>
      <c r="T3" s="138">
        <f>GFSdet!U3</f>
        <v>114.96192169189453</v>
      </c>
      <c r="U3" s="138">
        <f>GFSdet!V3</f>
        <v>126.73304748535156</v>
      </c>
      <c r="V3" s="138">
        <f>GFSdet!W3</f>
        <v>121.87200164794922</v>
      </c>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row>
    <row r="4" spans="1:49" s="139" customFormat="1" x14ac:dyDescent="0.2">
      <c r="A4" s="716" t="str">
        <f t="shared" ref="A4:A42" si="0">IF(SUM(C4:AK4)=0,"","X")</f>
        <v>X</v>
      </c>
      <c r="B4" s="140" t="s">
        <v>228</v>
      </c>
      <c r="C4" s="138">
        <f>GFSdet!D4</f>
        <v>23.792585372924805</v>
      </c>
      <c r="D4" s="138">
        <f>GFSdet!E4</f>
        <v>24.836740493774414</v>
      </c>
      <c r="E4" s="138">
        <f>GFSdet!F4</f>
        <v>23.583259582519531</v>
      </c>
      <c r="F4" s="138">
        <f>GFSdet!G4</f>
        <v>24.346830368041992</v>
      </c>
      <c r="G4" s="138">
        <f>GFSdet!H4</f>
        <v>27.951417922973633</v>
      </c>
      <c r="H4" s="138">
        <f>GFSdet!I4</f>
        <v>31.90900993347168</v>
      </c>
      <c r="I4" s="138">
        <f>GFSdet!J4</f>
        <v>31.336498260498047</v>
      </c>
      <c r="J4" s="138">
        <f>GFSdet!K4</f>
        <v>30.827644348144531</v>
      </c>
      <c r="K4" s="138">
        <f>GFSdet!L4</f>
        <v>32.904468536376953</v>
      </c>
      <c r="L4" s="138">
        <f>GFSdet!M4</f>
        <v>29.29925537109375</v>
      </c>
      <c r="M4" s="138">
        <f>GFSdet!N4</f>
        <v>31.233390808105469</v>
      </c>
      <c r="N4" s="138">
        <f>GFSdet!O4</f>
        <v>34.705303192138672</v>
      </c>
      <c r="O4" s="138">
        <f>GFSdet!P4</f>
        <v>38.986495971679688</v>
      </c>
      <c r="P4" s="138">
        <f>GFSdet!Q4</f>
        <v>41.441249847412109</v>
      </c>
      <c r="Q4" s="138">
        <f>GFSdet!R4</f>
        <v>47.019981384277344</v>
      </c>
      <c r="R4" s="138">
        <f>GFSdet!S4</f>
        <v>56.553775787353516</v>
      </c>
      <c r="S4" s="138">
        <f>GFSdet!T4</f>
        <v>59.113941192626953</v>
      </c>
      <c r="T4" s="138">
        <f>GFSdet!U4</f>
        <v>56.918537139892578</v>
      </c>
      <c r="U4" s="138">
        <f>GFSdet!V4</f>
        <v>60.462627410888672</v>
      </c>
      <c r="V4" s="138">
        <f>GFSdet!W4</f>
        <v>56.004001617431641</v>
      </c>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row>
    <row r="5" spans="1:49" s="139" customFormat="1" hidden="1" x14ac:dyDescent="0.2">
      <c r="A5" s="716" t="str">
        <f t="shared" si="0"/>
        <v/>
      </c>
      <c r="B5" s="140" t="s">
        <v>229</v>
      </c>
      <c r="C5" s="145">
        <f>GFSdet!D60</f>
        <v>0</v>
      </c>
      <c r="D5" s="145">
        <f>GFSdet!E60</f>
        <v>0</v>
      </c>
      <c r="E5" s="145">
        <f>GFSdet!F60</f>
        <v>0</v>
      </c>
      <c r="F5" s="145">
        <f>GFSdet!G60</f>
        <v>0</v>
      </c>
      <c r="G5" s="145">
        <f>GFSdet!H60</f>
        <v>0</v>
      </c>
      <c r="H5" s="145">
        <f>GFSdet!I60</f>
        <v>0</v>
      </c>
      <c r="I5" s="145">
        <f>GFSdet!J60</f>
        <v>0</v>
      </c>
      <c r="J5" s="145">
        <f>GFSdet!K60</f>
        <v>0</v>
      </c>
      <c r="K5" s="145">
        <f>GFSdet!L60</f>
        <v>0</v>
      </c>
      <c r="L5" s="145">
        <f>GFSdet!M60</f>
        <v>0</v>
      </c>
      <c r="M5" s="145">
        <f>GFSdet!N60</f>
        <v>0</v>
      </c>
      <c r="N5" s="145">
        <f>GFSdet!O60</f>
        <v>0</v>
      </c>
      <c r="O5" s="145">
        <f>GFSdet!P60</f>
        <v>0</v>
      </c>
      <c r="P5" s="145">
        <f>GFSdet!Q60</f>
        <v>0</v>
      </c>
      <c r="Q5" s="145">
        <f>GFSdet!R60</f>
        <v>0</v>
      </c>
      <c r="R5" s="145">
        <f>GFSdet!S60</f>
        <v>0</v>
      </c>
      <c r="S5" s="145">
        <f>GFSdet!T60</f>
        <v>0</v>
      </c>
      <c r="T5" s="145">
        <f>GFSdet!U60</f>
        <v>0</v>
      </c>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row>
    <row r="6" spans="1:49" s="139" customFormat="1" x14ac:dyDescent="0.2">
      <c r="A6" s="716" t="str">
        <f t="shared" si="0"/>
        <v>X</v>
      </c>
      <c r="B6" s="140" t="s">
        <v>230</v>
      </c>
      <c r="C6" s="138">
        <f>GFSdet!D70</f>
        <v>31.450241088867188</v>
      </c>
      <c r="D6" s="138">
        <f>GFSdet!E70</f>
        <v>21.683942794799805</v>
      </c>
      <c r="E6" s="138">
        <f>GFSdet!F70</f>
        <v>29.393697738647461</v>
      </c>
      <c r="F6" s="138">
        <f>GFSdet!G70</f>
        <v>39.208137512207031</v>
      </c>
      <c r="G6" s="138">
        <f>GFSdet!H70</f>
        <v>41.053302764892578</v>
      </c>
      <c r="H6" s="138">
        <f>GFSdet!I70</f>
        <v>40.778511047363281</v>
      </c>
      <c r="I6" s="138">
        <f>GFSdet!J70</f>
        <v>50.501895904541016</v>
      </c>
      <c r="J6" s="138">
        <f>GFSdet!K70</f>
        <v>56.010208129882813</v>
      </c>
      <c r="K6" s="138">
        <f>GFSdet!L70</f>
        <v>46.255596160888672</v>
      </c>
      <c r="L6" s="138">
        <f>GFSdet!M70</f>
        <v>41.795051574707031</v>
      </c>
      <c r="M6" s="138">
        <f>GFSdet!N70</f>
        <v>49.631572723388672</v>
      </c>
      <c r="N6" s="138">
        <f>GFSdet!O70</f>
        <v>45.9505615234375</v>
      </c>
      <c r="O6" s="138">
        <f>GFSdet!P70</f>
        <v>48.171779632568359</v>
      </c>
      <c r="P6" s="138">
        <f>GFSdet!Q70</f>
        <v>41.927101135253906</v>
      </c>
      <c r="Q6" s="138">
        <f>GFSdet!R70</f>
        <v>47.118198394775391</v>
      </c>
      <c r="R6" s="138">
        <f>GFSdet!S70</f>
        <v>43.691055297851563</v>
      </c>
      <c r="S6" s="138">
        <f>GFSdet!T70</f>
        <v>49.251319885253906</v>
      </c>
      <c r="T6" s="138">
        <f>GFSdet!U70</f>
        <v>37.315204620361328</v>
      </c>
      <c r="U6" s="138">
        <f>GFSdet!V70</f>
        <v>49.388568878173828</v>
      </c>
      <c r="V6" s="138">
        <f>GFSdet!W70</f>
        <v>45.683998107910156</v>
      </c>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row>
    <row r="7" spans="1:49" s="139" customFormat="1" x14ac:dyDescent="0.2">
      <c r="A7" s="716" t="str">
        <f t="shared" si="0"/>
        <v>X</v>
      </c>
      <c r="B7" s="140" t="s">
        <v>231</v>
      </c>
      <c r="C7" s="138">
        <f>GFSdet!D87</f>
        <v>9.3030290603637695</v>
      </c>
      <c r="D7" s="138">
        <f>GFSdet!E87</f>
        <v>5.8862266540527344</v>
      </c>
      <c r="E7" s="138">
        <f>GFSdet!F87</f>
        <v>5.348851203918457</v>
      </c>
      <c r="F7" s="138">
        <f>GFSdet!G87</f>
        <v>6.0760250091552734</v>
      </c>
      <c r="G7" s="138">
        <f>GFSdet!H87</f>
        <v>3.737433910369873</v>
      </c>
      <c r="H7" s="138">
        <f>GFSdet!I87</f>
        <v>4.6930098533630371</v>
      </c>
      <c r="I7" s="138">
        <f>GFSdet!J87</f>
        <v>5.3009858131408691</v>
      </c>
      <c r="J7" s="138">
        <f>GFSdet!K87</f>
        <v>5.2589478492736816</v>
      </c>
      <c r="K7" s="138">
        <f>GFSdet!L87</f>
        <v>5.6798586845397949</v>
      </c>
      <c r="L7" s="138">
        <f>GFSdet!M87</f>
        <v>5.201749324798584</v>
      </c>
      <c r="M7" s="138">
        <f>GFSdet!N87</f>
        <v>4.8437576293945313</v>
      </c>
      <c r="N7" s="138">
        <f>GFSdet!O87</f>
        <v>6.5797266960144043</v>
      </c>
      <c r="O7" s="138">
        <f>GFSdet!P87</f>
        <v>7.8769745826721191</v>
      </c>
      <c r="P7" s="138">
        <f>GFSdet!Q87</f>
        <v>8.6492185592651367</v>
      </c>
      <c r="Q7" s="138">
        <f>GFSdet!R87</f>
        <v>12.468136787414551</v>
      </c>
      <c r="R7" s="138">
        <f>GFSdet!S87</f>
        <v>14.618897438049316</v>
      </c>
      <c r="S7" s="138">
        <f>GFSdet!T87</f>
        <v>16.335866928100586</v>
      </c>
      <c r="T7" s="138">
        <f>GFSdet!U87</f>
        <v>20.728181838989258</v>
      </c>
      <c r="U7" s="138">
        <f>GFSdet!V87</f>
        <v>16.88184928894043</v>
      </c>
      <c r="V7" s="138">
        <f>GFSdet!W87</f>
        <v>20.184000015258789</v>
      </c>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row>
    <row r="8" spans="1:49" s="139" customFormat="1" ht="20.100000000000001" customHeight="1" x14ac:dyDescent="0.2">
      <c r="A8" s="716" t="str">
        <f t="shared" si="0"/>
        <v>X</v>
      </c>
      <c r="B8" s="137" t="s">
        <v>232</v>
      </c>
      <c r="C8" s="138">
        <f>GFSdet!D130</f>
        <v>-69.72320556640625</v>
      </c>
      <c r="D8" s="138">
        <f>GFSdet!E130</f>
        <v>-64.414466857910156</v>
      </c>
      <c r="E8" s="138">
        <f>GFSdet!F130</f>
        <v>-58.974357604980469</v>
      </c>
      <c r="F8" s="138">
        <f>GFSdet!G130</f>
        <v>-58.987461090087891</v>
      </c>
      <c r="G8" s="138">
        <f>GFSdet!H130</f>
        <v>-62.734470367431641</v>
      </c>
      <c r="H8" s="138">
        <f>GFSdet!I130</f>
        <v>-60.82763671875</v>
      </c>
      <c r="I8" s="138">
        <f>GFSdet!J130</f>
        <v>-66.637786865234375</v>
      </c>
      <c r="J8" s="138">
        <f>GFSdet!K130</f>
        <v>-71.766708374023438</v>
      </c>
      <c r="K8" s="138">
        <f>GFSdet!L130</f>
        <v>-73.291366577148438</v>
      </c>
      <c r="L8" s="138">
        <f>GFSdet!M130</f>
        <v>-67.163261413574219</v>
      </c>
      <c r="M8" s="138">
        <f>GFSdet!N130</f>
        <v>-67.406982421875</v>
      </c>
      <c r="N8" s="138">
        <f>GFSdet!O130</f>
        <v>-70.190315246582031</v>
      </c>
      <c r="O8" s="138">
        <f>GFSdet!P130</f>
        <v>-75.434249877929688</v>
      </c>
      <c r="P8" s="138">
        <f>GFSdet!Q130</f>
        <v>-80.611312866210938</v>
      </c>
      <c r="Q8" s="138">
        <f>GFSdet!R130</f>
        <v>-86.839012145996094</v>
      </c>
      <c r="R8" s="138">
        <f>GFSdet!S130</f>
        <v>-86.953140258789063</v>
      </c>
      <c r="S8" s="138">
        <f>GFSdet!T130</f>
        <v>-97.222763061523438</v>
      </c>
      <c r="T8" s="138">
        <f>GFSdet!U130</f>
        <v>-92.750137329101563</v>
      </c>
      <c r="U8" s="138">
        <f>GFSdet!V130</f>
        <v>-102.29367828369141</v>
      </c>
      <c r="V8" s="138">
        <f>GFSdet!W130</f>
        <v>-108.587646484375</v>
      </c>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row>
    <row r="9" spans="1:49" s="139" customFormat="1" x14ac:dyDescent="0.2">
      <c r="A9" s="716" t="str">
        <f t="shared" si="0"/>
        <v>X</v>
      </c>
      <c r="B9" s="140" t="s">
        <v>233</v>
      </c>
      <c r="C9" s="138">
        <f>GFSdet!D131</f>
        <v>-29.652217864990234</v>
      </c>
      <c r="D9" s="138">
        <f>GFSdet!E131</f>
        <v>-30.128410339355469</v>
      </c>
      <c r="E9" s="138">
        <f>GFSdet!F131</f>
        <v>-30.844417572021484</v>
      </c>
      <c r="F9" s="138">
        <f>GFSdet!G131</f>
        <v>-32.006458282470703</v>
      </c>
      <c r="G9" s="138">
        <f>GFSdet!H131</f>
        <v>-31.481176376342773</v>
      </c>
      <c r="H9" s="138">
        <f>GFSdet!I131</f>
        <v>-31.625574111938477</v>
      </c>
      <c r="I9" s="138">
        <f>GFSdet!J131</f>
        <v>-32.655269622802734</v>
      </c>
      <c r="J9" s="138">
        <f>GFSdet!K131</f>
        <v>-33.786006927490234</v>
      </c>
      <c r="K9" s="138">
        <f>GFSdet!L131</f>
        <v>-34.819297790527344</v>
      </c>
      <c r="L9" s="138">
        <f>GFSdet!M131</f>
        <v>-34.217464447021484</v>
      </c>
      <c r="M9" s="138">
        <f>GFSdet!N131</f>
        <v>-33.386486053466797</v>
      </c>
      <c r="N9" s="138">
        <f>GFSdet!O131</f>
        <v>-34.338253021240234</v>
      </c>
      <c r="O9" s="138">
        <f>GFSdet!P131</f>
        <v>-34.772171020507813</v>
      </c>
      <c r="P9" s="138">
        <f>GFSdet!Q131</f>
        <v>-35.919692993164063</v>
      </c>
      <c r="Q9" s="138">
        <f>GFSdet!R131</f>
        <v>-36.148105621337891</v>
      </c>
      <c r="R9" s="138">
        <f>GFSdet!S131</f>
        <v>-37.582847595214844</v>
      </c>
      <c r="S9" s="138">
        <f>GFSdet!T131</f>
        <v>-40.967243194580078</v>
      </c>
      <c r="T9" s="138">
        <f>GFSdet!U131</f>
        <v>-42.857566833496094</v>
      </c>
      <c r="U9" s="138">
        <f>GFSdet!V131</f>
        <v>-44.574729919433594</v>
      </c>
      <c r="V9" s="138">
        <f>GFSdet!W131</f>
        <v>-44.146999359130859</v>
      </c>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row>
    <row r="10" spans="1:49" s="139" customFormat="1" x14ac:dyDescent="0.2">
      <c r="A10" s="716" t="str">
        <f t="shared" si="0"/>
        <v>X</v>
      </c>
      <c r="B10" s="140" t="s">
        <v>234</v>
      </c>
      <c r="C10" s="138">
        <f>GFSdet!D138</f>
        <v>-15.49851131439209</v>
      </c>
      <c r="D10" s="138">
        <f>GFSdet!E138</f>
        <v>-15.461820602416992</v>
      </c>
      <c r="E10" s="138">
        <f>GFSdet!F138</f>
        <v>-14.124922752380371</v>
      </c>
      <c r="F10" s="138">
        <f>GFSdet!G138</f>
        <v>-15.984689712524414</v>
      </c>
      <c r="G10" s="138">
        <f>GFSdet!H138</f>
        <v>-16.133378982543945</v>
      </c>
      <c r="H10" s="138">
        <f>GFSdet!I138</f>
        <v>-14.617353439331055</v>
      </c>
      <c r="I10" s="138">
        <f>GFSdet!J138</f>
        <v>-18.934820175170898</v>
      </c>
      <c r="J10" s="138">
        <f>GFSdet!K138</f>
        <v>-18.254705429077148</v>
      </c>
      <c r="K10" s="138">
        <f>GFSdet!L138</f>
        <v>-20.393379211425781</v>
      </c>
      <c r="L10" s="138">
        <f>GFSdet!M138</f>
        <v>-19.041826248168945</v>
      </c>
      <c r="M10" s="138">
        <f>GFSdet!N138</f>
        <v>-19.043954849243164</v>
      </c>
      <c r="N10" s="138">
        <f>GFSdet!O138</f>
        <v>-20.158468246459961</v>
      </c>
      <c r="O10" s="138">
        <f>GFSdet!P138</f>
        <v>-21.938774108886719</v>
      </c>
      <c r="P10" s="138">
        <f>GFSdet!Q138</f>
        <v>-22.573873519897461</v>
      </c>
      <c r="Q10" s="138">
        <f>GFSdet!R138</f>
        <v>-24.636985778808594</v>
      </c>
      <c r="R10" s="138">
        <f>GFSdet!S138</f>
        <v>-24.44639778137207</v>
      </c>
      <c r="S10" s="138">
        <f>GFSdet!T138</f>
        <v>-25.865066528320313</v>
      </c>
      <c r="T10" s="138">
        <f>GFSdet!U138</f>
        <v>-25.096368789672852</v>
      </c>
      <c r="U10" s="138">
        <f>GFSdet!V138</f>
        <v>-26.582307815551758</v>
      </c>
      <c r="V10" s="138">
        <f>GFSdet!W138</f>
        <v>-27.504648208618164</v>
      </c>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row>
    <row r="11" spans="1:49" s="139" customFormat="1" hidden="1" x14ac:dyDescent="0.2">
      <c r="A11" s="716" t="str">
        <f t="shared" si="0"/>
        <v/>
      </c>
      <c r="B11" s="140" t="s">
        <v>235</v>
      </c>
      <c r="C11" s="161">
        <f>GFSdet!D165</f>
        <v>0</v>
      </c>
      <c r="D11" s="161">
        <f>GFSdet!E165</f>
        <v>0</v>
      </c>
      <c r="E11" s="161">
        <f>GFSdet!F165</f>
        <v>0</v>
      </c>
      <c r="F11" s="161">
        <f>GFSdet!G165</f>
        <v>0</v>
      </c>
      <c r="G11" s="161">
        <f>GFSdet!H165</f>
        <v>0</v>
      </c>
      <c r="H11" s="161">
        <f>GFSdet!I165</f>
        <v>0</v>
      </c>
      <c r="I11" s="161">
        <f>GFSdet!J165</f>
        <v>0</v>
      </c>
      <c r="J11" s="161">
        <f>GFSdet!K165</f>
        <v>0</v>
      </c>
      <c r="K11" s="161">
        <f>GFSdet!L165</f>
        <v>0</v>
      </c>
      <c r="L11" s="161">
        <f>GFSdet!M165</f>
        <v>0</v>
      </c>
      <c r="M11" s="161">
        <f>GFSdet!N165</f>
        <v>0</v>
      </c>
      <c r="N11" s="161">
        <f>GFSdet!O165</f>
        <v>0</v>
      </c>
      <c r="O11" s="161">
        <f>GFSdet!P165</f>
        <v>0</v>
      </c>
      <c r="P11" s="161">
        <f>GFSdet!Q165</f>
        <v>0</v>
      </c>
      <c r="Q11" s="161">
        <f>GFSdet!R165</f>
        <v>0</v>
      </c>
      <c r="R11" s="161">
        <f>GFSdet!S165</f>
        <v>0</v>
      </c>
      <c r="S11" s="161">
        <f>GFSdet!T165</f>
        <v>0</v>
      </c>
      <c r="T11" s="161">
        <f>GFSdet!U165</f>
        <v>0</v>
      </c>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row>
    <row r="12" spans="1:49" s="139" customFormat="1" x14ac:dyDescent="0.2">
      <c r="A12" s="716" t="str">
        <f t="shared" si="0"/>
        <v>X</v>
      </c>
      <c r="B12" s="140" t="s">
        <v>236</v>
      </c>
      <c r="C12" s="138">
        <f>GFSdet!D166</f>
        <v>-0.17111100256443024</v>
      </c>
      <c r="D12" s="138">
        <f>GFSdet!E166</f>
        <v>-0.69999998807907104</v>
      </c>
      <c r="E12" s="138">
        <f>GFSdet!F166</f>
        <v>-0.71166700124740601</v>
      </c>
      <c r="F12" s="138">
        <f>GFSdet!G166</f>
        <v>-0.71193897724151611</v>
      </c>
      <c r="G12" s="138">
        <f>GFSdet!H166</f>
        <v>-0.68710899353027344</v>
      </c>
      <c r="H12" s="138">
        <f>GFSdet!I166</f>
        <v>-0.6653749942779541</v>
      </c>
      <c r="I12" s="138">
        <f>GFSdet!J166</f>
        <v>-0.65659397840499878</v>
      </c>
      <c r="J12" s="138">
        <f>GFSdet!K166</f>
        <v>-0.63442701101303101</v>
      </c>
      <c r="K12" s="138">
        <f>GFSdet!L166</f>
        <v>-0.81026500463485718</v>
      </c>
      <c r="L12" s="138">
        <f>GFSdet!M166</f>
        <v>-0.57196998596191406</v>
      </c>
      <c r="M12" s="138">
        <f>GFSdet!N166</f>
        <v>-0.68345600366592407</v>
      </c>
      <c r="N12" s="138">
        <f>GFSdet!O166</f>
        <v>-0.63748598098754883</v>
      </c>
      <c r="O12" s="138">
        <f>GFSdet!P166</f>
        <v>-0.57914900779724121</v>
      </c>
      <c r="P12" s="138">
        <f>GFSdet!Q166</f>
        <v>-0.58869600296020508</v>
      </c>
      <c r="Q12" s="138">
        <f>GFSdet!R166</f>
        <v>-0.5419430136680603</v>
      </c>
      <c r="R12" s="138">
        <f>GFSdet!S166</f>
        <v>-0.7482990026473999</v>
      </c>
      <c r="S12" s="138">
        <f>GFSdet!T166</f>
        <v>-0.44860398769378662</v>
      </c>
      <c r="T12" s="138">
        <f>GFSdet!U166</f>
        <v>-0.45656999945640564</v>
      </c>
      <c r="U12" s="138">
        <f>GFSdet!V166</f>
        <v>-0.43817499279975891</v>
      </c>
      <c r="V12" s="138">
        <f>GFSdet!W166</f>
        <v>-0.57200002670288086</v>
      </c>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row>
    <row r="13" spans="1:49" s="139" customFormat="1" x14ac:dyDescent="0.2">
      <c r="A13" s="716" t="str">
        <f t="shared" si="0"/>
        <v>X</v>
      </c>
      <c r="B13" s="140" t="s">
        <v>237</v>
      </c>
      <c r="C13" s="138">
        <f>GFSdet!D170</f>
        <v>-1.364954948425293</v>
      </c>
      <c r="D13" s="138">
        <f>GFSdet!E170</f>
        <v>-0.64999997615814209</v>
      </c>
      <c r="E13" s="107">
        <f>GFSdet!F170</f>
        <v>0</v>
      </c>
      <c r="F13" s="107">
        <f>GFSdet!G170</f>
        <v>0</v>
      </c>
      <c r="G13" s="107">
        <f>GFSdet!H170</f>
        <v>0</v>
      </c>
      <c r="H13" s="107">
        <f>GFSdet!I170</f>
        <v>0</v>
      </c>
      <c r="I13" s="107">
        <f>GFSdet!J170</f>
        <v>0</v>
      </c>
      <c r="J13" s="107">
        <f>GFSdet!K170</f>
        <v>0</v>
      </c>
      <c r="K13" s="107">
        <f>GFSdet!L170</f>
        <v>0</v>
      </c>
      <c r="L13" s="107">
        <f>GFSdet!M170</f>
        <v>0</v>
      </c>
      <c r="M13" s="107">
        <f>GFSdet!N170</f>
        <v>0</v>
      </c>
      <c r="N13" s="107">
        <f>GFSdet!O170</f>
        <v>0</v>
      </c>
      <c r="O13" s="107">
        <f>GFSdet!P170</f>
        <v>0</v>
      </c>
      <c r="P13" s="107">
        <f>GFSdet!Q170</f>
        <v>0</v>
      </c>
      <c r="Q13" s="107">
        <f>GFSdet!R170</f>
        <v>0</v>
      </c>
      <c r="R13" s="107">
        <f>GFSdet!S170</f>
        <v>0</v>
      </c>
      <c r="S13" s="107">
        <f>GFSdet!T170</f>
        <v>0</v>
      </c>
      <c r="T13" s="107">
        <f>GFSdet!U170</f>
        <v>0</v>
      </c>
      <c r="U13" s="107">
        <f>GFSdet!V170</f>
        <v>0</v>
      </c>
      <c r="V13" s="107">
        <f>GFSdet!W170</f>
        <v>0</v>
      </c>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row>
    <row r="14" spans="1:49" s="139" customFormat="1" ht="14.25" x14ac:dyDescent="0.2">
      <c r="A14" s="716" t="str">
        <f t="shared" si="0"/>
        <v>X</v>
      </c>
      <c r="B14" s="140" t="s">
        <v>265</v>
      </c>
      <c r="C14" s="138">
        <f>GFSdet!D181</f>
        <v>-9.6283912658691406</v>
      </c>
      <c r="D14" s="138">
        <f>GFSdet!E181</f>
        <v>-10.58277416229248</v>
      </c>
      <c r="E14" s="138">
        <f>GFSdet!F181</f>
        <v>-9.6504735946655273</v>
      </c>
      <c r="F14" s="138">
        <f>GFSdet!G181</f>
        <v>-12.479093551635742</v>
      </c>
      <c r="G14" s="138">
        <f>GFSdet!H181</f>
        <v>-9.7112197875976563</v>
      </c>
      <c r="H14" s="138">
        <f>GFSdet!I181</f>
        <v>-9.7772989273071289</v>
      </c>
      <c r="I14" s="138">
        <f>GFSdet!J181</f>
        <v>-10.798496246337891</v>
      </c>
      <c r="J14" s="138">
        <f>GFSdet!K181</f>
        <v>-11.191912651062012</v>
      </c>
      <c r="K14" s="138">
        <f>GFSdet!L181</f>
        <v>-10.406516075134277</v>
      </c>
      <c r="L14" s="138">
        <f>GFSdet!M181</f>
        <v>-9.6869869232177734</v>
      </c>
      <c r="M14" s="138">
        <f>GFSdet!N181</f>
        <v>-9.6671018600463867</v>
      </c>
      <c r="N14" s="138">
        <f>GFSdet!O181</f>
        <v>-9.4060487747192383</v>
      </c>
      <c r="O14" s="138">
        <f>GFSdet!P181</f>
        <v>-9.6957130432128906</v>
      </c>
      <c r="P14" s="138">
        <f>GFSdet!Q181</f>
        <v>-11.257566452026367</v>
      </c>
      <c r="Q14" s="138">
        <f>GFSdet!R181</f>
        <v>-11.725377082824707</v>
      </c>
      <c r="R14" s="138">
        <f>GFSdet!S181</f>
        <v>-14.953693389892578</v>
      </c>
      <c r="S14" s="138">
        <f>GFSdet!T181</f>
        <v>-17.50822639465332</v>
      </c>
      <c r="T14" s="138">
        <f>GFSdet!U181</f>
        <v>-14.454029083251953</v>
      </c>
      <c r="U14" s="138">
        <f>GFSdet!V181</f>
        <v>-18.456394195556641</v>
      </c>
      <c r="V14" s="138">
        <f>GFSdet!W181</f>
        <v>-30.305000305175781</v>
      </c>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row>
    <row r="15" spans="1:49" s="139" customFormat="1" hidden="1" x14ac:dyDescent="0.2">
      <c r="A15" s="716" t="str">
        <f t="shared" si="0"/>
        <v/>
      </c>
      <c r="B15" s="140" t="s">
        <v>238</v>
      </c>
      <c r="C15" s="161">
        <f>GFSdet!D214</f>
        <v>0</v>
      </c>
      <c r="D15" s="161">
        <f>GFSdet!E214</f>
        <v>0</v>
      </c>
      <c r="E15" s="161">
        <f>GFSdet!F214</f>
        <v>0</v>
      </c>
      <c r="F15" s="161">
        <f>GFSdet!G214</f>
        <v>0</v>
      </c>
      <c r="G15" s="161">
        <f>GFSdet!H214</f>
        <v>0</v>
      </c>
      <c r="H15" s="161">
        <f>GFSdet!I214</f>
        <v>0</v>
      </c>
      <c r="I15" s="161">
        <f>GFSdet!J214</f>
        <v>0</v>
      </c>
      <c r="J15" s="161">
        <f>GFSdet!K214</f>
        <v>0</v>
      </c>
      <c r="K15" s="161">
        <f>GFSdet!L214</f>
        <v>0</v>
      </c>
      <c r="L15" s="161">
        <f>GFSdet!M214</f>
        <v>0</v>
      </c>
      <c r="M15" s="161">
        <f>GFSdet!N214</f>
        <v>0</v>
      </c>
      <c r="N15" s="161">
        <f>GFSdet!O214</f>
        <v>0</v>
      </c>
      <c r="O15" s="161">
        <f>GFSdet!P214</f>
        <v>0</v>
      </c>
      <c r="P15" s="161">
        <f>GFSdet!Q214</f>
        <v>0</v>
      </c>
      <c r="Q15" s="161">
        <f>GFSdet!R214</f>
        <v>0</v>
      </c>
      <c r="R15" s="161">
        <f>GFSdet!S214</f>
        <v>0</v>
      </c>
      <c r="S15" s="161">
        <f>GFSdet!T214</f>
        <v>0</v>
      </c>
      <c r="T15" s="161">
        <f>GFSdet!U214</f>
        <v>0</v>
      </c>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row>
    <row r="16" spans="1:49" s="139" customFormat="1" x14ac:dyDescent="0.2">
      <c r="A16" s="716" t="str">
        <f t="shared" si="0"/>
        <v>X</v>
      </c>
      <c r="B16" s="140" t="s">
        <v>239</v>
      </c>
      <c r="C16" s="138">
        <f>GFSdet!D224</f>
        <v>-13.408019065856934</v>
      </c>
      <c r="D16" s="138">
        <f>GFSdet!E224</f>
        <v>-6.8914599418640137</v>
      </c>
      <c r="E16" s="138">
        <f>GFSdet!F224</f>
        <v>-3.6428771018981934</v>
      </c>
      <c r="F16" s="138">
        <f>GFSdet!G224</f>
        <v>2.1947169303894043</v>
      </c>
      <c r="G16" s="138">
        <f>GFSdet!H224</f>
        <v>-4.7215838432312012</v>
      </c>
      <c r="H16" s="138">
        <f>GFSdet!I224</f>
        <v>-4.1420350074768066</v>
      </c>
      <c r="I16" s="138">
        <f>GFSdet!J224</f>
        <v>-3.5926029682159424</v>
      </c>
      <c r="J16" s="138">
        <f>GFSdet!K224</f>
        <v>-7.8996539115905762</v>
      </c>
      <c r="K16" s="138">
        <f>GFSdet!L224</f>
        <v>-6.8619070053100586</v>
      </c>
      <c r="L16" s="138">
        <f>GFSdet!M224</f>
        <v>-3.6450159549713135</v>
      </c>
      <c r="M16" s="138">
        <f>GFSdet!N224</f>
        <v>-4.6259818077087402</v>
      </c>
      <c r="N16" s="138">
        <f>GFSdet!O224</f>
        <v>-5.6500601768493652</v>
      </c>
      <c r="O16" s="138">
        <f>GFSdet!P224</f>
        <v>-8.4484443664550781</v>
      </c>
      <c r="P16" s="138">
        <f>GFSdet!Q224</f>
        <v>-10.271485328674316</v>
      </c>
      <c r="Q16" s="138">
        <f>GFSdet!R224</f>
        <v>-13.786601066589355</v>
      </c>
      <c r="R16" s="138">
        <f>GFSdet!S224</f>
        <v>-9.2219028472900391</v>
      </c>
      <c r="S16" s="138">
        <f>GFSdet!T224</f>
        <v>-12.433620452880859</v>
      </c>
      <c r="T16" s="138">
        <f>GFSdet!U224</f>
        <v>-9.8856019973754883</v>
      </c>
      <c r="U16" s="138">
        <f>GFSdet!V224</f>
        <v>-12.242073059082031</v>
      </c>
      <c r="V16" s="138">
        <f>GFSdet!W224</f>
        <v>-6.0590000152587891</v>
      </c>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row>
    <row r="17" spans="1:49" s="139" customFormat="1" ht="20.100000000000001" customHeight="1" x14ac:dyDescent="0.2">
      <c r="A17" s="716" t="str">
        <f t="shared" si="0"/>
        <v>X</v>
      </c>
      <c r="B17" s="66" t="s">
        <v>240</v>
      </c>
      <c r="C17" s="138">
        <f>GFSdet!D252</f>
        <v>5.1773495674133301</v>
      </c>
      <c r="D17" s="138">
        <f>GFSdet!E252</f>
        <v>12.00755786895752</v>
      </c>
      <c r="E17" s="138">
        <f>GFSdet!F252</f>
        <v>0.64827924966812134</v>
      </c>
      <c r="F17" s="138">
        <f>GFSdet!G252</f>
        <v>-9.9745941162109375</v>
      </c>
      <c r="G17" s="138">
        <f>GFSdet!H252</f>
        <v>-10.007683753967285</v>
      </c>
      <c r="H17" s="138">
        <f>GFSdet!I252</f>
        <v>-16.539894104003906</v>
      </c>
      <c r="I17" s="138">
        <f>GFSdet!J252</f>
        <v>-20.501596450805664</v>
      </c>
      <c r="J17" s="138">
        <f>GFSdet!K252</f>
        <v>-20.503000259399414</v>
      </c>
      <c r="K17" s="138">
        <f>GFSdet!L252</f>
        <v>-11.548561096191406</v>
      </c>
      <c r="L17" s="138">
        <f>GFSdet!M252</f>
        <v>-9.1327943801879883</v>
      </c>
      <c r="M17" s="138">
        <f>GFSdet!N252</f>
        <v>-18.301740646362305</v>
      </c>
      <c r="N17" s="138">
        <f>GFSdet!O252</f>
        <v>-17.045270919799805</v>
      </c>
      <c r="O17" s="138">
        <f>GFSdet!P252</f>
        <v>-19.599996566772461</v>
      </c>
      <c r="P17" s="138">
        <f>GFSdet!Q252</f>
        <v>-11.407258033752441</v>
      </c>
      <c r="Q17" s="138">
        <f>GFSdet!R252</f>
        <v>-19.767307281494141</v>
      </c>
      <c r="R17" s="138">
        <f>GFSdet!S252</f>
        <v>-27.909587860107422</v>
      </c>
      <c r="S17" s="138">
        <f>GFSdet!T252</f>
        <v>-27.476367950439453</v>
      </c>
      <c r="T17" s="138">
        <f>GFSdet!U252</f>
        <v>-22.210786819458008</v>
      </c>
      <c r="U17" s="138">
        <f>GFSdet!V252</f>
        <v>-24.440366744995117</v>
      </c>
      <c r="V17" s="138">
        <f>GFSdet!W252</f>
        <v>-12.525351524353027</v>
      </c>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row>
    <row r="18" spans="1:49" s="139" customFormat="1" x14ac:dyDescent="0.2">
      <c r="A18" s="716" t="str">
        <f t="shared" si="0"/>
        <v>X</v>
      </c>
      <c r="B18" s="54" t="s">
        <v>241</v>
      </c>
      <c r="C18" s="138">
        <f>GFSdet!D253</f>
        <v>-13.841276168823242</v>
      </c>
      <c r="D18" s="138">
        <f>GFSdet!E253</f>
        <v>-14.706521034240723</v>
      </c>
      <c r="E18" s="138">
        <f>GFSdet!F253</f>
        <v>-20.092342376708984</v>
      </c>
      <c r="F18" s="138">
        <f>GFSdet!G253</f>
        <v>-14.10247802734375</v>
      </c>
      <c r="G18" s="138">
        <f>GFSdet!H253</f>
        <v>-18.079599380493164</v>
      </c>
      <c r="H18" s="138">
        <f>GFSdet!I253</f>
        <v>-13.573952674865723</v>
      </c>
      <c r="I18" s="138">
        <f>GFSdet!J253</f>
        <v>-20.233194351196289</v>
      </c>
      <c r="J18" s="138">
        <f>GFSdet!K253</f>
        <v>-24.404012680053711</v>
      </c>
      <c r="K18" s="138">
        <f>GFSdet!L253</f>
        <v>-14.943779945373535</v>
      </c>
      <c r="L18" s="138">
        <f>GFSdet!M253</f>
        <v>-10.740663528442383</v>
      </c>
      <c r="M18" s="138">
        <f>GFSdet!N253</f>
        <v>-20.095430374145508</v>
      </c>
      <c r="N18" s="138">
        <f>GFSdet!O253</f>
        <v>-14.53447151184082</v>
      </c>
      <c r="O18" s="138">
        <f>GFSdet!P253</f>
        <v>-17.438604354858398</v>
      </c>
      <c r="P18" s="138">
        <f>GFSdet!Q253</f>
        <v>-9.7332372665405273</v>
      </c>
      <c r="Q18" s="138">
        <f>GFSdet!R253</f>
        <v>-10.996606826782227</v>
      </c>
      <c r="R18" s="138">
        <f>GFSdet!S253</f>
        <v>-13.479606628417969</v>
      </c>
      <c r="S18" s="138">
        <f>GFSdet!T253</f>
        <v>-16.815061569213867</v>
      </c>
      <c r="T18" s="138">
        <f>GFSdet!U253</f>
        <v>-8.4212617874145508</v>
      </c>
      <c r="U18" s="138">
        <f>GFSdet!V253</f>
        <v>-6.6131510734558105</v>
      </c>
      <c r="V18" s="138">
        <f>GFSdet!W253</f>
        <v>-12.314352035522461</v>
      </c>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row>
    <row r="19" spans="1:49" s="139" customFormat="1" x14ac:dyDescent="0.2">
      <c r="A19" s="716" t="str">
        <f t="shared" si="0"/>
        <v>X</v>
      </c>
      <c r="B19" s="54" t="s">
        <v>242</v>
      </c>
      <c r="C19" s="138">
        <f>GFSdet!D280</f>
        <v>-5.0143394470214844</v>
      </c>
      <c r="D19" s="138">
        <f>GFSdet!E280</f>
        <v>28.258329391479492</v>
      </c>
      <c r="E19" s="138">
        <f>GFSdet!F280</f>
        <v>20.757654190063477</v>
      </c>
      <c r="F19" s="138">
        <f>GFSdet!G280</f>
        <v>2.4287650585174561</v>
      </c>
      <c r="G19" s="138">
        <f>GFSdet!H280</f>
        <v>3.2824935913085938</v>
      </c>
      <c r="H19" s="138">
        <f>GFSdet!I280</f>
        <v>2.4799892902374268</v>
      </c>
      <c r="I19" s="138">
        <f>GFSdet!J280</f>
        <v>-2.6912596225738525</v>
      </c>
      <c r="J19" s="138">
        <f>GFSdet!K280</f>
        <v>-3.4000790119171143</v>
      </c>
      <c r="K19" s="138">
        <f>GFSdet!L280</f>
        <v>4.8706440925598145</v>
      </c>
      <c r="L19" s="138">
        <f>GFSdet!M280</f>
        <v>2.9755926132202148</v>
      </c>
      <c r="M19" s="138">
        <f>GFSdet!N280</f>
        <v>-7.0764036178588867</v>
      </c>
      <c r="N19" s="138">
        <f>GFSdet!O280</f>
        <v>3.7958469390869141</v>
      </c>
      <c r="O19" s="138">
        <f>GFSdet!P280</f>
        <v>-10.135415077209473</v>
      </c>
      <c r="P19" s="138">
        <f>GFSdet!Q280</f>
        <v>6.1140270233154297</v>
      </c>
      <c r="Q19" s="138">
        <f>GFSdet!R280</f>
        <v>-9.6649160385131836</v>
      </c>
      <c r="R19" s="138">
        <f>GFSdet!S280</f>
        <v>-9.4053401947021484</v>
      </c>
      <c r="S19" s="138">
        <f>GFSdet!T280</f>
        <v>-27.848194122314453</v>
      </c>
      <c r="T19" s="138">
        <f>GFSdet!U280</f>
        <v>-18.435268402099609</v>
      </c>
      <c r="U19" s="138">
        <f>GFSdet!V280</f>
        <v>-29.269563674926758</v>
      </c>
      <c r="V19" s="138">
        <f>GFSdet!W280</f>
        <v>-2.565000057220459</v>
      </c>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row>
    <row r="20" spans="1:49" s="143" customFormat="1" ht="20.100000000000001" customHeight="1" x14ac:dyDescent="0.2">
      <c r="A20" s="716" t="str">
        <f t="shared" si="0"/>
        <v>X</v>
      </c>
      <c r="B20" s="141" t="s">
        <v>243</v>
      </c>
      <c r="C20" s="142">
        <f>GFSdet!D322</f>
        <v>24.032964706420898</v>
      </c>
      <c r="D20" s="142">
        <f>GFSdet!E322</f>
        <v>-1.5442509651184082</v>
      </c>
      <c r="E20" s="142">
        <f>GFSdet!F322</f>
        <v>-1.7031999304890633E-2</v>
      </c>
      <c r="F20" s="142">
        <f>GFSdet!G322</f>
        <v>1.699118971824646</v>
      </c>
      <c r="G20" s="142">
        <f>GFSdet!H322</f>
        <v>4.7894220352172852</v>
      </c>
      <c r="H20" s="142">
        <f>GFSdet!I322</f>
        <v>-5.445930004119873</v>
      </c>
      <c r="I20" s="142">
        <f>GFSdet!J322</f>
        <v>2.4228589534759521</v>
      </c>
      <c r="J20" s="142">
        <f>GFSdet!K322</f>
        <v>7.3010921478271484</v>
      </c>
      <c r="K20" s="142">
        <f>GFSdet!L322</f>
        <v>-1.4754250049591064</v>
      </c>
      <c r="L20" s="142">
        <f>GFSdet!M322</f>
        <v>-1.3677229881286621</v>
      </c>
      <c r="M20" s="142">
        <f>GFSdet!N322</f>
        <v>8.8700952529907227</v>
      </c>
      <c r="N20" s="142">
        <f>GFSdet!O322</f>
        <v>-6.3066458702087402</v>
      </c>
      <c r="O20" s="142">
        <f>GFSdet!P322</f>
        <v>7.9740228652954102</v>
      </c>
      <c r="P20" s="142">
        <f>GFSdet!Q322</f>
        <v>-7.7880477905273438</v>
      </c>
      <c r="Q20" s="142">
        <f>GFSdet!R322</f>
        <v>0.89421600103378296</v>
      </c>
      <c r="R20" s="142">
        <f>GFSdet!S322</f>
        <v>-5.0246410369873047</v>
      </c>
      <c r="S20" s="142">
        <f>GFSdet!T322</f>
        <v>17.1868896484375</v>
      </c>
      <c r="T20" s="142">
        <f>GFSdet!U322</f>
        <v>4.6457438468933105</v>
      </c>
      <c r="U20" s="142">
        <f>GFSdet!V322</f>
        <v>11.442347526550293</v>
      </c>
      <c r="V20" s="142">
        <f>GFSdet!W322</f>
        <v>2.3540000915527344</v>
      </c>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row>
    <row r="21" spans="1:49" s="139" customFormat="1" ht="20.100000000000001" customHeight="1" x14ac:dyDescent="0.2">
      <c r="A21" s="716" t="s">
        <v>1428</v>
      </c>
      <c r="B21" s="144" t="s">
        <v>244</v>
      </c>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row>
    <row r="22" spans="1:49" s="139" customFormat="1" x14ac:dyDescent="0.2">
      <c r="A22" s="716" t="str">
        <f t="shared" si="0"/>
        <v>X</v>
      </c>
      <c r="B22" s="146" t="s">
        <v>245</v>
      </c>
      <c r="C22" s="145">
        <f>GFSdet!D363</f>
        <v>-5.1773495674133301</v>
      </c>
      <c r="D22" s="145">
        <f>GFSdet!E363</f>
        <v>-12.00755786895752</v>
      </c>
      <c r="E22" s="145">
        <f>GFSdet!F363</f>
        <v>-0.64854925870895386</v>
      </c>
      <c r="F22" s="145">
        <f>GFSdet!G363</f>
        <v>10.64353084564209</v>
      </c>
      <c r="G22" s="145">
        <f>GFSdet!H363</f>
        <v>10.007683753967285</v>
      </c>
      <c r="H22" s="145">
        <f>GFSdet!I363</f>
        <v>16.552894592285156</v>
      </c>
      <c r="I22" s="145">
        <f>GFSdet!J363</f>
        <v>20.501596450805664</v>
      </c>
      <c r="J22" s="145">
        <f>GFSdet!K363</f>
        <v>20.330095291137695</v>
      </c>
      <c r="K22" s="145">
        <f>GFSdet!L363</f>
        <v>11.548561096191406</v>
      </c>
      <c r="L22" s="145">
        <f>GFSdet!M363</f>
        <v>9.1327943801879883</v>
      </c>
      <c r="M22" s="145">
        <f>GFSdet!N363</f>
        <v>18.301740646362305</v>
      </c>
      <c r="N22" s="145">
        <f>GFSdet!O363</f>
        <v>17.045272827148438</v>
      </c>
      <c r="O22" s="145">
        <f>GFSdet!P363</f>
        <v>19.600997924804688</v>
      </c>
      <c r="P22" s="145">
        <f>GFSdet!Q363</f>
        <v>11.406255722045898</v>
      </c>
      <c r="Q22" s="145">
        <f>GFSdet!R363</f>
        <v>19.767307281494141</v>
      </c>
      <c r="R22" s="145">
        <f>GFSdet!S363</f>
        <v>27.910587310791016</v>
      </c>
      <c r="S22" s="145">
        <f>GFSdet!T363</f>
        <v>27.478366851806641</v>
      </c>
      <c r="T22" s="145">
        <f>GFSdet!U363</f>
        <v>22.211786270141602</v>
      </c>
      <c r="U22" s="145">
        <f>GFSdet!V363</f>
        <v>24.439365386962891</v>
      </c>
      <c r="V22" s="145">
        <f>GFSdet!W363</f>
        <v>13.28435230255127</v>
      </c>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row>
    <row r="23" spans="1:49" s="139" customFormat="1" x14ac:dyDescent="0.2">
      <c r="A23" s="716" t="str">
        <f t="shared" si="0"/>
        <v>X</v>
      </c>
      <c r="B23" s="146" t="s">
        <v>246</v>
      </c>
      <c r="C23" s="145">
        <f>GFSdet!D364</f>
        <v>-7.2833938598632813</v>
      </c>
      <c r="D23" s="145">
        <f>GFSdet!E364</f>
        <v>-12.112277984619141</v>
      </c>
      <c r="E23" s="145">
        <f>GFSdet!F364</f>
        <v>-5.3095981478691101E-2</v>
      </c>
      <c r="F23" s="145">
        <f>GFSdet!G364</f>
        <v>11.306981086730957</v>
      </c>
      <c r="G23" s="145">
        <f>GFSdet!H364</f>
        <v>10.664944648742676</v>
      </c>
      <c r="H23" s="145">
        <f>GFSdet!I364</f>
        <v>17.183357238769531</v>
      </c>
      <c r="I23" s="145">
        <f>GFSdet!J364</f>
        <v>21.109405517578125</v>
      </c>
      <c r="J23" s="145">
        <f>GFSdet!K364</f>
        <v>20.898954391479492</v>
      </c>
      <c r="K23" s="145">
        <f>GFSdet!L364</f>
        <v>12.242698669433594</v>
      </c>
      <c r="L23" s="145">
        <f>GFSdet!M364</f>
        <v>9.5886373519897461</v>
      </c>
      <c r="M23" s="145">
        <f>GFSdet!N364</f>
        <v>18.920389175415039</v>
      </c>
      <c r="N23" s="145">
        <f>GFSdet!O364</f>
        <v>17.642726898193359</v>
      </c>
      <c r="O23" s="145">
        <f>GFSdet!P364</f>
        <v>20.180147171020508</v>
      </c>
      <c r="P23" s="145">
        <f>GFSdet!Q364</f>
        <v>11.994952201843262</v>
      </c>
      <c r="Q23" s="145">
        <f>GFSdet!R364</f>
        <v>20.30925178527832</v>
      </c>
      <c r="R23" s="145">
        <f>GFSdet!S364</f>
        <v>28.65888786315918</v>
      </c>
      <c r="S23" s="145">
        <f>GFSdet!T364</f>
        <v>27.926971435546875</v>
      </c>
      <c r="T23" s="145">
        <f>GFSdet!U364</f>
        <v>22.668357849121094</v>
      </c>
      <c r="U23" s="145">
        <f>GFSdet!V364</f>
        <v>24.877540588378906</v>
      </c>
      <c r="V23" s="145">
        <f>GFSdet!W364</f>
        <v>12.876352310180664</v>
      </c>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row>
    <row r="24" spans="1:49" s="139" customFormat="1" x14ac:dyDescent="0.2">
      <c r="A24" s="716" t="str">
        <f t="shared" si="0"/>
        <v>X</v>
      </c>
      <c r="B24" s="146" t="s">
        <v>247</v>
      </c>
      <c r="C24" s="145">
        <f>GFSdet!D366</f>
        <v>-19.018625259399414</v>
      </c>
      <c r="D24" s="145">
        <f>GFSdet!E366</f>
        <v>-26.714078903198242</v>
      </c>
      <c r="E24" s="145">
        <f>GFSdet!F366</f>
        <v>-20.74089241027832</v>
      </c>
      <c r="F24" s="145">
        <f>GFSdet!G366</f>
        <v>-3.4589471817016602</v>
      </c>
      <c r="G24" s="145">
        <f>GFSdet!H366</f>
        <v>-8.0719156265258789</v>
      </c>
      <c r="H24" s="145">
        <f>GFSdet!I366</f>
        <v>2.9789407253265381</v>
      </c>
      <c r="I24" s="145">
        <f>GFSdet!J366</f>
        <v>0.26840066909790039</v>
      </c>
      <c r="J24" s="145">
        <f>GFSdet!K366</f>
        <v>-4.0739178657531738</v>
      </c>
      <c r="K24" s="145">
        <f>GFSdet!L366</f>
        <v>-3.3952188491821289</v>
      </c>
      <c r="L24" s="145">
        <f>GFSdet!M366</f>
        <v>-1.6078695058822632</v>
      </c>
      <c r="M24" s="145">
        <f>GFSdet!N366</f>
        <v>-1.7936912775039673</v>
      </c>
      <c r="N24" s="145">
        <f>GFSdet!O366</f>
        <v>2.5108015537261963</v>
      </c>
      <c r="O24" s="145">
        <f>GFSdet!P366</f>
        <v>2.16239333152771</v>
      </c>
      <c r="P24" s="145">
        <f>GFSdet!Q366</f>
        <v>1.6730190515518188</v>
      </c>
      <c r="Q24" s="145">
        <f>GFSdet!R366</f>
        <v>8.7707014083862305</v>
      </c>
      <c r="R24" s="145">
        <f>GFSdet!S366</f>
        <v>14.430980682373047</v>
      </c>
      <c r="S24" s="145">
        <f>GFSdet!T366</f>
        <v>10.663305282592773</v>
      </c>
      <c r="T24" s="145">
        <f>GFSdet!U366</f>
        <v>13.790525436401367</v>
      </c>
      <c r="U24" s="145">
        <f>GFSdet!V366</f>
        <v>17.826215744018555</v>
      </c>
      <c r="V24" s="145">
        <f>GFSdet!W366</f>
        <v>0.97000002861022949</v>
      </c>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row>
    <row r="25" spans="1:49" s="143" customFormat="1" ht="20.100000000000001" customHeight="1" x14ac:dyDescent="0.2">
      <c r="A25" s="716" t="str">
        <f t="shared" si="0"/>
        <v>X</v>
      </c>
      <c r="B25" s="147" t="s">
        <v>248</v>
      </c>
      <c r="C25" s="148">
        <f>GFSdet!D367</f>
        <v>-21.124670028686523</v>
      </c>
      <c r="D25" s="148">
        <f>GFSdet!E367</f>
        <v>-26.818798065185547</v>
      </c>
      <c r="E25" s="148">
        <f>GFSdet!F367</f>
        <v>-20.145439147949219</v>
      </c>
      <c r="F25" s="148">
        <f>GFSdet!G367</f>
        <v>-2.7954971790313721</v>
      </c>
      <c r="G25" s="148">
        <f>GFSdet!H367</f>
        <v>-7.4146542549133301</v>
      </c>
      <c r="H25" s="148">
        <f>GFSdet!I367</f>
        <v>3.6094036102294922</v>
      </c>
      <c r="I25" s="148">
        <f>GFSdet!J367</f>
        <v>0.87621140480041504</v>
      </c>
      <c r="J25" s="148">
        <f>GFSdet!K367</f>
        <v>-3.5050590038299561</v>
      </c>
      <c r="K25" s="148">
        <f>GFSdet!L367</f>
        <v>-2.7010810375213623</v>
      </c>
      <c r="L25" s="148">
        <f>GFSdet!M367</f>
        <v>-1.1520266532897949</v>
      </c>
      <c r="M25" s="148">
        <f>GFSdet!N367</f>
        <v>-1.1750408411026001</v>
      </c>
      <c r="N25" s="148">
        <f>GFSdet!O367</f>
        <v>3.1082553863525391</v>
      </c>
      <c r="O25" s="148">
        <f>GFSdet!P367</f>
        <v>2.7415423393249512</v>
      </c>
      <c r="P25" s="148">
        <f>GFSdet!Q367</f>
        <v>2.2617149353027344</v>
      </c>
      <c r="Q25" s="148">
        <f>GFSdet!R367</f>
        <v>9.3126440048217773</v>
      </c>
      <c r="R25" s="148">
        <f>GFSdet!S367</f>
        <v>15.179280281066895</v>
      </c>
      <c r="S25" s="148">
        <f>GFSdet!T367</f>
        <v>11.111908912658691</v>
      </c>
      <c r="T25" s="148">
        <f>GFSdet!U367</f>
        <v>14.247095108032227</v>
      </c>
      <c r="U25" s="148">
        <f>GFSdet!V367</f>
        <v>18.26439094543457</v>
      </c>
      <c r="V25" s="148">
        <f>GFSdet!W367</f>
        <v>0.56199997663497925</v>
      </c>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row>
    <row r="26" spans="1:49" s="139" customFormat="1" ht="20.100000000000001" customHeight="1" x14ac:dyDescent="0.2">
      <c r="A26" s="716" t="s">
        <v>1428</v>
      </c>
      <c r="B26" s="144" t="s">
        <v>254</v>
      </c>
      <c r="C26" s="145"/>
      <c r="D26" s="145"/>
      <c r="E26" s="145"/>
      <c r="F26" s="145"/>
      <c r="G26" s="145"/>
      <c r="H26" s="145"/>
      <c r="I26" s="145"/>
      <c r="J26" s="145"/>
      <c r="K26" s="145"/>
      <c r="L26" s="145"/>
      <c r="M26" s="145"/>
      <c r="N26" s="145"/>
      <c r="O26" s="145"/>
      <c r="P26" s="145"/>
      <c r="Q26" s="145"/>
      <c r="R26" s="145"/>
      <c r="S26" s="145"/>
    </row>
    <row r="27" spans="1:49" s="139" customFormat="1" x14ac:dyDescent="0.2">
      <c r="A27" s="716" t="str">
        <f t="shared" si="0"/>
        <v>X</v>
      </c>
      <c r="B27" s="149" t="s">
        <v>227</v>
      </c>
      <c r="C27" s="150">
        <f t="shared" ref="C27:T27" si="1">C3/C$41</f>
        <v>0.44119572774711174</v>
      </c>
      <c r="D27" s="150">
        <f t="shared" si="1"/>
        <v>0.33399785884855887</v>
      </c>
      <c r="E27" s="150">
        <f t="shared" si="1"/>
        <v>0.35742159504264664</v>
      </c>
      <c r="F27" s="150">
        <f t="shared" si="1"/>
        <v>0.4522575296588307</v>
      </c>
      <c r="G27" s="150">
        <f t="shared" si="1"/>
        <v>0.44036451650436093</v>
      </c>
      <c r="H27" s="150">
        <f t="shared" si="1"/>
        <v>0.41886691437475637</v>
      </c>
      <c r="I27" s="150">
        <f t="shared" si="1"/>
        <v>0.46032269685400812</v>
      </c>
      <c r="J27" s="150">
        <f t="shared" si="1"/>
        <v>0.47262314977255265</v>
      </c>
      <c r="K27" s="150">
        <f t="shared" si="1"/>
        <v>0.42797271941890747</v>
      </c>
      <c r="L27" s="150">
        <f t="shared" si="1"/>
        <v>0.41536308241887404</v>
      </c>
      <c r="M27" s="150">
        <f t="shared" si="1"/>
        <v>0.46659165764361243</v>
      </c>
      <c r="N27" s="150">
        <f t="shared" si="1"/>
        <v>0.45083224240812858</v>
      </c>
      <c r="O27" s="150">
        <f t="shared" si="1"/>
        <v>0.44920463101297364</v>
      </c>
      <c r="P27" s="150">
        <f t="shared" si="1"/>
        <v>0.41072064303716999</v>
      </c>
      <c r="Q27" s="150">
        <f t="shared" si="1"/>
        <v>0.43750496634768543</v>
      </c>
      <c r="R27" s="150">
        <f t="shared" si="1"/>
        <v>0.41195668071299651</v>
      </c>
      <c r="S27" s="150">
        <f t="shared" si="1"/>
        <v>0.42022314413629513</v>
      </c>
      <c r="T27" s="150">
        <f t="shared" si="1"/>
        <v>0.39977847263823008</v>
      </c>
      <c r="U27" s="150">
        <f t="shared" ref="U27:V27" si="2">U3/U$41</f>
        <v>0.444161168345171</v>
      </c>
      <c r="V27" s="150">
        <f t="shared" si="2"/>
        <v>0.43459066321775669</v>
      </c>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row>
    <row r="28" spans="1:49" s="139" customFormat="1" x14ac:dyDescent="0.2">
      <c r="A28" s="716" t="str">
        <f t="shared" si="0"/>
        <v>X</v>
      </c>
      <c r="B28" s="151" t="s">
        <v>255</v>
      </c>
      <c r="C28" s="150">
        <f t="shared" ref="C28:T28" si="3">C4/C$41</f>
        <v>0.16263147182675414</v>
      </c>
      <c r="D28" s="150">
        <f t="shared" si="3"/>
        <v>0.15828863321228925</v>
      </c>
      <c r="E28" s="150">
        <f t="shared" si="3"/>
        <v>0.14451863303086299</v>
      </c>
      <c r="F28" s="150">
        <f t="shared" si="3"/>
        <v>0.1581341339125866</v>
      </c>
      <c r="G28" s="150">
        <f t="shared" si="3"/>
        <v>0.16921156095519399</v>
      </c>
      <c r="H28" s="150">
        <f t="shared" si="3"/>
        <v>0.17272598553068705</v>
      </c>
      <c r="I28" s="150">
        <f t="shared" si="3"/>
        <v>0.16553825785817014</v>
      </c>
      <c r="J28" s="150">
        <f t="shared" si="3"/>
        <v>0.15820156719668227</v>
      </c>
      <c r="K28" s="150">
        <f t="shared" si="3"/>
        <v>0.16598570115203348</v>
      </c>
      <c r="L28" s="150">
        <f t="shared" si="3"/>
        <v>0.15950796460639952</v>
      </c>
      <c r="M28" s="150">
        <f t="shared" si="3"/>
        <v>0.17003217458174086</v>
      </c>
      <c r="N28" s="150">
        <f t="shared" si="3"/>
        <v>0.17935649895936762</v>
      </c>
      <c r="O28" s="150">
        <f t="shared" si="3"/>
        <v>0.18427809620488275</v>
      </c>
      <c r="P28" s="150">
        <f t="shared" si="3"/>
        <v>0.18497311648111806</v>
      </c>
      <c r="Q28" s="150">
        <f t="shared" si="3"/>
        <v>0.19296676050521377</v>
      </c>
      <c r="R28" s="150">
        <f t="shared" si="3"/>
        <v>0.20282908690474769</v>
      </c>
      <c r="S28" s="150">
        <f t="shared" si="3"/>
        <v>0.19920466644868656</v>
      </c>
      <c r="T28" s="150">
        <f t="shared" si="3"/>
        <v>0.19793341575807158</v>
      </c>
      <c r="U28" s="150">
        <f t="shared" ref="U28:V28" si="4">U4/U$41</f>
        <v>0.21190330197924995</v>
      </c>
      <c r="V28" s="150">
        <f t="shared" si="4"/>
        <v>0.19970802051873487</v>
      </c>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row>
    <row r="29" spans="1:49" s="139" customFormat="1" x14ac:dyDescent="0.2">
      <c r="A29" s="716" t="str">
        <f t="shared" si="0"/>
        <v>X</v>
      </c>
      <c r="B29" s="283" t="s">
        <v>569</v>
      </c>
      <c r="C29" s="150">
        <f t="shared" ref="C29:T29" si="5">(C4+C7)/C41</f>
        <v>0.22622125346753921</v>
      </c>
      <c r="D29" s="150">
        <f t="shared" si="5"/>
        <v>0.19580252405804255</v>
      </c>
      <c r="E29" s="150">
        <f t="shared" si="5"/>
        <v>0.17729648808397674</v>
      </c>
      <c r="F29" s="150">
        <f t="shared" si="5"/>
        <v>0.19759828336980631</v>
      </c>
      <c r="G29" s="150">
        <f t="shared" si="5"/>
        <v>0.19183714036885119</v>
      </c>
      <c r="H29" s="150">
        <f t="shared" si="5"/>
        <v>0.19812961772477317</v>
      </c>
      <c r="I29" s="150">
        <f t="shared" si="5"/>
        <v>0.19354125771933803</v>
      </c>
      <c r="J29" s="150">
        <f t="shared" si="5"/>
        <v>0.18518948045288255</v>
      </c>
      <c r="K29" s="150">
        <f t="shared" si="5"/>
        <v>0.19463759459184199</v>
      </c>
      <c r="L29" s="150">
        <f t="shared" si="5"/>
        <v>0.18782678829943869</v>
      </c>
      <c r="M29" s="150">
        <f t="shared" si="5"/>
        <v>0.19640121814582026</v>
      </c>
      <c r="N29" s="150">
        <f t="shared" si="5"/>
        <v>0.21336043022523671</v>
      </c>
      <c r="O29" s="150">
        <f t="shared" si="5"/>
        <v>0.22151031838262084</v>
      </c>
      <c r="P29" s="150">
        <f t="shared" si="5"/>
        <v>0.22357892392959941</v>
      </c>
      <c r="Q29" s="150">
        <f t="shared" si="5"/>
        <v>0.24413513391949532</v>
      </c>
      <c r="R29" s="150">
        <f t="shared" si="5"/>
        <v>0.25525949632715017</v>
      </c>
      <c r="S29" s="150">
        <f t="shared" si="5"/>
        <v>0.25425396373641823</v>
      </c>
      <c r="T29" s="150">
        <f t="shared" si="5"/>
        <v>0.27001537780431739</v>
      </c>
      <c r="U29" s="150">
        <f t="shared" ref="U29:V29" si="6">(U4+U7)/U41</f>
        <v>0.27106910010991953</v>
      </c>
      <c r="V29" s="150">
        <f t="shared" si="6"/>
        <v>0.27168335393745974</v>
      </c>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row>
    <row r="30" spans="1:49" s="139" customFormat="1" x14ac:dyDescent="0.2">
      <c r="A30" s="716" t="str">
        <f t="shared" si="0"/>
        <v>X</v>
      </c>
      <c r="B30" s="151" t="s">
        <v>256</v>
      </c>
      <c r="C30" s="150">
        <f t="shared" ref="C30:T30" si="7">C6/C$41</f>
        <v>0.21497449383576472</v>
      </c>
      <c r="D30" s="150">
        <f t="shared" si="7"/>
        <v>0.13819533479051632</v>
      </c>
      <c r="E30" s="150">
        <f t="shared" si="7"/>
        <v>0.18012510111453681</v>
      </c>
      <c r="F30" s="150">
        <f t="shared" si="7"/>
        <v>0.25465922151233522</v>
      </c>
      <c r="G30" s="150">
        <f t="shared" si="7"/>
        <v>0.24852740788881686</v>
      </c>
      <c r="H30" s="150">
        <f t="shared" si="7"/>
        <v>0.22073729406882611</v>
      </c>
      <c r="I30" s="150">
        <f t="shared" si="7"/>
        <v>0.26678143157784684</v>
      </c>
      <c r="J30" s="150">
        <f t="shared" si="7"/>
        <v>0.28743366197855919</v>
      </c>
      <c r="K30" s="150">
        <f t="shared" si="7"/>
        <v>0.2333351031785362</v>
      </c>
      <c r="L30" s="150">
        <f t="shared" si="7"/>
        <v>0.22753628113969859</v>
      </c>
      <c r="M30" s="150">
        <f t="shared" si="7"/>
        <v>0.27019046026471033</v>
      </c>
      <c r="N30" s="150">
        <f t="shared" si="7"/>
        <v>0.23747182943290404</v>
      </c>
      <c r="O30" s="150">
        <f t="shared" si="7"/>
        <v>0.22769432389972205</v>
      </c>
      <c r="P30" s="150">
        <f t="shared" si="7"/>
        <v>0.18714171485084299</v>
      </c>
      <c r="Q30" s="150">
        <f t="shared" si="7"/>
        <v>0.19336983634200372</v>
      </c>
      <c r="R30" s="150">
        <f t="shared" si="7"/>
        <v>0.15669717412483961</v>
      </c>
      <c r="S30" s="150">
        <f t="shared" si="7"/>
        <v>0.16596918682734127</v>
      </c>
      <c r="T30" s="150">
        <f t="shared" si="7"/>
        <v>0.12976310146669084</v>
      </c>
      <c r="U30" s="150">
        <f t="shared" ref="U30:V30" si="8">U6/U$41</f>
        <v>0.17309206155056886</v>
      </c>
      <c r="V30" s="150">
        <f t="shared" si="8"/>
        <v>0.16290730247876833</v>
      </c>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row>
    <row r="31" spans="1:49" s="139" customFormat="1" x14ac:dyDescent="0.2">
      <c r="A31" s="716" t="str">
        <f t="shared" si="0"/>
        <v>X</v>
      </c>
      <c r="B31" s="149" t="s">
        <v>232</v>
      </c>
      <c r="C31" s="150">
        <f t="shared" ref="C31:T31" si="9">C8/C$41</f>
        <v>-0.47658492610255021</v>
      </c>
      <c r="D31" s="150">
        <f t="shared" si="9"/>
        <v>-0.41052399450695459</v>
      </c>
      <c r="E31" s="150">
        <f t="shared" si="9"/>
        <v>-0.36139590946378025</v>
      </c>
      <c r="F31" s="150">
        <f t="shared" si="9"/>
        <v>-0.38312712292222767</v>
      </c>
      <c r="G31" s="150">
        <f t="shared" si="9"/>
        <v>-0.37978029185580375</v>
      </c>
      <c r="H31" s="150">
        <f t="shared" si="9"/>
        <v>-0.32926479140700804</v>
      </c>
      <c r="I31" s="150">
        <f t="shared" si="9"/>
        <v>-0.35202092631710752</v>
      </c>
      <c r="J31" s="150">
        <f t="shared" si="9"/>
        <v>-0.36829300380848351</v>
      </c>
      <c r="K31" s="150">
        <f t="shared" si="9"/>
        <v>-0.3697163154678989</v>
      </c>
      <c r="L31" s="150">
        <f t="shared" si="9"/>
        <v>-0.36564325573188899</v>
      </c>
      <c r="M31" s="150">
        <f t="shared" si="9"/>
        <v>-0.3669584219530278</v>
      </c>
      <c r="N31" s="150">
        <f t="shared" si="9"/>
        <v>-0.36274252190751388</v>
      </c>
      <c r="O31" s="150">
        <f t="shared" si="9"/>
        <v>-0.35655627954474484</v>
      </c>
      <c r="P31" s="150">
        <f t="shared" si="9"/>
        <v>-0.35980878519349563</v>
      </c>
      <c r="Q31" s="150">
        <f t="shared" si="9"/>
        <v>-0.35638131632457515</v>
      </c>
      <c r="R31" s="150">
        <f t="shared" si="9"/>
        <v>-0.31185585394873888</v>
      </c>
      <c r="S31" s="150">
        <f t="shared" si="9"/>
        <v>-0.32762539083261222</v>
      </c>
      <c r="T31" s="150">
        <f t="shared" si="9"/>
        <v>-0.32253730359335692</v>
      </c>
      <c r="U31" s="150">
        <f t="shared" ref="U31:V31" si="10">U8/U$41</f>
        <v>-0.3585085387145055</v>
      </c>
      <c r="V31" s="150">
        <f t="shared" si="10"/>
        <v>-0.38721918623459267</v>
      </c>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row>
    <row r="32" spans="1:49" s="139" customFormat="1" x14ac:dyDescent="0.2">
      <c r="A32" s="716" t="str">
        <f t="shared" si="0"/>
        <v>X</v>
      </c>
      <c r="B32" s="146" t="s">
        <v>257</v>
      </c>
      <c r="C32" s="150">
        <f t="shared" ref="C32:T32" si="11">C9/C$41</f>
        <v>-0.20268431356764838</v>
      </c>
      <c r="D32" s="150">
        <f t="shared" si="11"/>
        <v>-0.19201331570344252</v>
      </c>
      <c r="E32" s="150">
        <f t="shared" si="11"/>
        <v>-0.18901513798566455</v>
      </c>
      <c r="F32" s="150">
        <f t="shared" si="11"/>
        <v>-0.20788387989721213</v>
      </c>
      <c r="G32" s="150">
        <f t="shared" si="11"/>
        <v>-0.19057992013236744</v>
      </c>
      <c r="H32" s="150">
        <f t="shared" si="11"/>
        <v>-0.17119172509104649</v>
      </c>
      <c r="I32" s="150">
        <f t="shared" si="11"/>
        <v>-0.17250480249294051</v>
      </c>
      <c r="J32" s="150">
        <f t="shared" si="11"/>
        <v>-0.1733833174174603</v>
      </c>
      <c r="K32" s="150">
        <f t="shared" si="11"/>
        <v>-0.17564500551019996</v>
      </c>
      <c r="L32" s="150">
        <f t="shared" si="11"/>
        <v>-0.18628316791016417</v>
      </c>
      <c r="M32" s="150">
        <f t="shared" si="11"/>
        <v>-0.18175345930870643</v>
      </c>
      <c r="N32" s="150">
        <f t="shared" si="11"/>
        <v>-0.17745958904821335</v>
      </c>
      <c r="O32" s="150">
        <f t="shared" si="11"/>
        <v>-0.16435817882234016</v>
      </c>
      <c r="P32" s="150">
        <f t="shared" si="11"/>
        <v>-0.16032763443319378</v>
      </c>
      <c r="Q32" s="150">
        <f t="shared" si="11"/>
        <v>-0.14834933223691846</v>
      </c>
      <c r="R32" s="150">
        <f t="shared" si="11"/>
        <v>-0.13479019844192863</v>
      </c>
      <c r="S32" s="150">
        <f t="shared" si="11"/>
        <v>-0.13805315381198813</v>
      </c>
      <c r="T32" s="150">
        <f t="shared" si="11"/>
        <v>-0.1490365884419097</v>
      </c>
      <c r="U32" s="150">
        <f t="shared" ref="U32:V32" si="12">U9/U$41</f>
        <v>-0.15622100559030958</v>
      </c>
      <c r="V32" s="150">
        <f t="shared" si="12"/>
        <v>-0.15742642667001283</v>
      </c>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row>
    <row r="33" spans="1:49" s="139" customFormat="1" x14ac:dyDescent="0.2">
      <c r="A33" s="716" t="str">
        <f t="shared" si="0"/>
        <v>X</v>
      </c>
      <c r="B33" s="146" t="s">
        <v>258</v>
      </c>
      <c r="C33" s="150">
        <f t="shared" ref="C33:T33" si="13">C10/C$41</f>
        <v>-0.10593828567497701</v>
      </c>
      <c r="D33" s="150">
        <f t="shared" si="13"/>
        <v>-9.8540726418737373E-2</v>
      </c>
      <c r="E33" s="150">
        <f t="shared" si="13"/>
        <v>-8.6557777168072919E-2</v>
      </c>
      <c r="F33" s="150">
        <f t="shared" si="13"/>
        <v>-0.10382152523925291</v>
      </c>
      <c r="G33" s="150">
        <f t="shared" si="13"/>
        <v>-9.766782667845253E-2</v>
      </c>
      <c r="H33" s="150">
        <f t="shared" si="13"/>
        <v>-7.9124886166097905E-2</v>
      </c>
      <c r="I33" s="150">
        <f t="shared" si="13"/>
        <v>-0.10002512465174547</v>
      </c>
      <c r="J33" s="150">
        <f t="shared" si="13"/>
        <v>-9.3679652424289397E-2</v>
      </c>
      <c r="K33" s="150">
        <f t="shared" si="13"/>
        <v>-0.10287384959661557</v>
      </c>
      <c r="L33" s="150">
        <f t="shared" si="13"/>
        <v>-0.10366553377430619</v>
      </c>
      <c r="M33" s="150">
        <f t="shared" si="13"/>
        <v>-0.10367382381079736</v>
      </c>
      <c r="N33" s="150">
        <f t="shared" si="13"/>
        <v>-0.10417866886371487</v>
      </c>
      <c r="O33" s="150">
        <f t="shared" si="13"/>
        <v>-0.10369835567657548</v>
      </c>
      <c r="P33" s="150">
        <f t="shared" si="13"/>
        <v>-0.10075853772269303</v>
      </c>
      <c r="Q33" s="150">
        <f t="shared" si="13"/>
        <v>-0.10110849035638729</v>
      </c>
      <c r="R33" s="150">
        <f t="shared" si="13"/>
        <v>-8.767656042542693E-2</v>
      </c>
      <c r="S33" s="150">
        <f t="shared" si="13"/>
        <v>-8.7161198297666179E-2</v>
      </c>
      <c r="T33" s="150">
        <f t="shared" si="13"/>
        <v>-8.7272270990652226E-2</v>
      </c>
      <c r="U33" s="150">
        <f t="shared" ref="U33:V33" si="14">U10/U$41</f>
        <v>-9.3162984169785162E-2</v>
      </c>
      <c r="V33" s="150">
        <f t="shared" si="14"/>
        <v>-9.80804708622392E-2</v>
      </c>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row>
    <row r="34" spans="1:49" s="139" customFormat="1" x14ac:dyDescent="0.2">
      <c r="A34" s="716" t="str">
        <f t="shared" si="0"/>
        <v>X</v>
      </c>
      <c r="B34" s="152" t="s">
        <v>245</v>
      </c>
      <c r="C34" s="150">
        <f t="shared" ref="C34" si="15">C22/C41</f>
        <v>-3.5389175539880906E-2</v>
      </c>
      <c r="D34" s="150">
        <f t="shared" ref="D34:S34" si="16">D22/D41</f>
        <v>-7.6526141736319012E-2</v>
      </c>
      <c r="E34" s="150">
        <f t="shared" si="16"/>
        <v>-3.9743213610416482E-3</v>
      </c>
      <c r="F34" s="150">
        <f t="shared" si="16"/>
        <v>6.9130375765741617E-2</v>
      </c>
      <c r="G34" s="150">
        <f t="shared" si="16"/>
        <v>6.0584253515200012E-2</v>
      </c>
      <c r="H34" s="150">
        <f t="shared" si="16"/>
        <v>8.960212296774836E-2</v>
      </c>
      <c r="I34" s="150">
        <f t="shared" si="16"/>
        <v>0.10830178061266486</v>
      </c>
      <c r="J34" s="150">
        <f t="shared" si="16"/>
        <v>0.10433015575221709</v>
      </c>
      <c r="K34" s="150">
        <f t="shared" si="16"/>
        <v>5.8256403951008548E-2</v>
      </c>
      <c r="L34" s="150">
        <f t="shared" si="16"/>
        <v>4.9719811111300916E-2</v>
      </c>
      <c r="M34" s="150">
        <f t="shared" si="16"/>
        <v>9.9633266840961882E-2</v>
      </c>
      <c r="N34" s="150">
        <f t="shared" si="16"/>
        <v>8.8089720500614671E-2</v>
      </c>
      <c r="O34" s="150">
        <f t="shared" si="16"/>
        <v>9.2648351468228779E-2</v>
      </c>
      <c r="P34" s="150">
        <f t="shared" si="16"/>
        <v>5.0911849330219215E-2</v>
      </c>
      <c r="Q34" s="150">
        <f t="shared" si="16"/>
        <v>8.1123665678364723E-2</v>
      </c>
      <c r="R34" s="150">
        <f t="shared" si="16"/>
        <v>0.10010081308291537</v>
      </c>
      <c r="S34" s="150">
        <f t="shared" si="16"/>
        <v>9.259776615861158E-2</v>
      </c>
      <c r="T34" s="150">
        <f t="shared" ref="T34:U34" si="17">T22/T41</f>
        <v>7.7241175677651319E-2</v>
      </c>
      <c r="U34" s="150">
        <f t="shared" si="17"/>
        <v>8.5652616261300329E-2</v>
      </c>
      <c r="V34" s="150">
        <f t="shared" ref="V34" si="18">V22/V41</f>
        <v>4.7371466780871056E-2</v>
      </c>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row>
    <row r="35" spans="1:49" s="139" customFormat="1" x14ac:dyDescent="0.2">
      <c r="A35" s="716" t="str">
        <f t="shared" si="0"/>
        <v>X</v>
      </c>
      <c r="B35" s="153" t="s">
        <v>259</v>
      </c>
      <c r="C35" s="150">
        <f t="shared" ref="C35" si="19">C18/C41</f>
        <v>-9.4610446070223911E-2</v>
      </c>
      <c r="D35" s="150">
        <f t="shared" ref="D35:S35" si="20">D18/D41</f>
        <v>-9.3727078011756518E-2</v>
      </c>
      <c r="E35" s="150">
        <f t="shared" si="20"/>
        <v>-0.12312623047334675</v>
      </c>
      <c r="F35" s="150">
        <f t="shared" si="20"/>
        <v>-9.1596446648863433E-2</v>
      </c>
      <c r="G35" s="150">
        <f t="shared" si="20"/>
        <v>-0.10944980469500071</v>
      </c>
      <c r="H35" s="150">
        <f t="shared" si="20"/>
        <v>-7.3476875597249192E-2</v>
      </c>
      <c r="I35" s="150">
        <f t="shared" si="20"/>
        <v>-0.10688391906331558</v>
      </c>
      <c r="J35" s="150">
        <f t="shared" si="20"/>
        <v>-0.12523671962319677</v>
      </c>
      <c r="K35" s="150">
        <f t="shared" si="20"/>
        <v>-7.5383493562653989E-2</v>
      </c>
      <c r="L35" s="150">
        <f t="shared" si="20"/>
        <v>-5.8473205419216037E-2</v>
      </c>
      <c r="M35" s="150">
        <f t="shared" si="20"/>
        <v>-0.10939797560453171</v>
      </c>
      <c r="N35" s="150">
        <f t="shared" si="20"/>
        <v>-7.5113936050526464E-2</v>
      </c>
      <c r="O35" s="150">
        <f t="shared" si="20"/>
        <v>-8.2427331076838792E-2</v>
      </c>
      <c r="P35" s="150">
        <f t="shared" si="20"/>
        <v>-4.3444327506318908E-2</v>
      </c>
      <c r="Q35" s="150">
        <f t="shared" si="20"/>
        <v>-4.5129315951265722E-2</v>
      </c>
      <c r="R35" s="150">
        <f t="shared" si="20"/>
        <v>-4.8344363682408409E-2</v>
      </c>
      <c r="S35" s="150">
        <f t="shared" si="20"/>
        <v>-5.6664107715206163E-2</v>
      </c>
      <c r="T35" s="150">
        <f t="shared" ref="T35:U35" si="21">T18/T41</f>
        <v>-2.9284819925697606E-2</v>
      </c>
      <c r="U35" s="150">
        <f t="shared" si="21"/>
        <v>-2.3177103095928967E-2</v>
      </c>
      <c r="V35" s="150">
        <f t="shared" ref="V35" si="22">V18/V41</f>
        <v>-4.3912484786079599E-2</v>
      </c>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row>
    <row r="36" spans="1:49" s="143" customFormat="1" ht="20.100000000000001" customHeight="1" x14ac:dyDescent="0.2">
      <c r="A36" s="716" t="str">
        <f t="shared" si="0"/>
        <v>X</v>
      </c>
      <c r="B36" s="154" t="s">
        <v>85</v>
      </c>
      <c r="C36" s="155">
        <f t="shared" ref="C36" si="23">C24/C41</f>
        <v>-0.12999961835073945</v>
      </c>
      <c r="D36" s="155">
        <f t="shared" ref="D36:S36" si="24">D24/D41</f>
        <v>-0.17025321974807553</v>
      </c>
      <c r="E36" s="155">
        <f t="shared" si="24"/>
        <v>-0.12710055658274658</v>
      </c>
      <c r="F36" s="155">
        <f t="shared" si="24"/>
        <v>-2.246607088312182E-2</v>
      </c>
      <c r="G36" s="155">
        <f t="shared" si="24"/>
        <v>-4.8865551179800702E-2</v>
      </c>
      <c r="H36" s="155">
        <f t="shared" si="24"/>
        <v>1.6125240917606379E-2</v>
      </c>
      <c r="I36" s="155">
        <f t="shared" si="24"/>
        <v>1.4178539925260773E-3</v>
      </c>
      <c r="J36" s="155">
        <f t="shared" si="24"/>
        <v>-2.090656631801666E-2</v>
      </c>
      <c r="K36" s="155">
        <f t="shared" si="24"/>
        <v>-1.7127089611645437E-2</v>
      </c>
      <c r="L36" s="155">
        <f t="shared" si="24"/>
        <v>-8.7533962548756433E-3</v>
      </c>
      <c r="M36" s="155">
        <f t="shared" si="24"/>
        <v>-9.7647172001303403E-3</v>
      </c>
      <c r="N36" s="155">
        <f t="shared" si="24"/>
        <v>1.2975785682231931E-2</v>
      </c>
      <c r="O36" s="155">
        <f t="shared" si="24"/>
        <v>1.0221019264453074E-2</v>
      </c>
      <c r="P36" s="155">
        <f t="shared" si="24"/>
        <v>7.4675244843550341E-3</v>
      </c>
      <c r="Q36" s="155">
        <f t="shared" si="24"/>
        <v>3.5994353640912621E-2</v>
      </c>
      <c r="R36" s="155">
        <f t="shared" si="24"/>
        <v>5.1756449400506957E-2</v>
      </c>
      <c r="S36" s="155">
        <f t="shared" si="24"/>
        <v>3.5933658443405417E-2</v>
      </c>
      <c r="T36" s="155">
        <f t="shared" ref="T36:U36" si="25">T24/T41</f>
        <v>4.7956359068342794E-2</v>
      </c>
      <c r="U36" s="155">
        <f t="shared" si="25"/>
        <v>6.2475518178883305E-2</v>
      </c>
      <c r="V36" s="155">
        <f t="shared" ref="V36" si="26">V24/V41</f>
        <v>3.4589811446003784E-3</v>
      </c>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row>
    <row r="37" spans="1:49" s="158" customFormat="1" ht="20.100000000000001" customHeight="1" x14ac:dyDescent="0.2">
      <c r="A37" s="716" t="s">
        <v>1428</v>
      </c>
      <c r="B37" s="156" t="s">
        <v>260</v>
      </c>
      <c r="C37" s="376"/>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row>
    <row r="38" spans="1:49" s="139" customFormat="1" ht="12.75" customHeight="1" x14ac:dyDescent="0.2">
      <c r="A38" s="716" t="str">
        <f t="shared" si="0"/>
        <v>X</v>
      </c>
      <c r="B38" s="149" t="s">
        <v>86</v>
      </c>
      <c r="C38" s="376">
        <f>GFSdet!D373</f>
        <v>72.514961242675781</v>
      </c>
      <c r="D38" s="376">
        <f>GFSdet!E373</f>
        <v>81.729400634765625</v>
      </c>
      <c r="E38" s="376">
        <f>GFSdet!F373</f>
        <v>18.54893684387207</v>
      </c>
      <c r="F38" s="376">
        <f>GFSdet!G373</f>
        <v>12.08315372467041</v>
      </c>
      <c r="G38" s="376">
        <f>GFSdet!H373</f>
        <v>3.6768209934234619</v>
      </c>
      <c r="H38" s="376">
        <f>GFSdet!I373</f>
        <v>8.1842174530029297</v>
      </c>
      <c r="I38" s="376">
        <f>GFSdet!J373</f>
        <v>7.5755658149719238</v>
      </c>
      <c r="J38" s="376">
        <f>GFSdet!K373</f>
        <v>9.9198493957519531</v>
      </c>
      <c r="K38" s="376">
        <f>GFSdet!L373</f>
        <v>4.5118579864501953</v>
      </c>
      <c r="L38" s="376">
        <f>GFSdet!M373</f>
        <v>0.87213897705078125</v>
      </c>
      <c r="M38" s="376">
        <f>GFSdet!N373</f>
        <v>-3.0764040946960449</v>
      </c>
      <c r="N38" s="376">
        <f>GFSdet!O373</f>
        <v>-3.4245090484619141</v>
      </c>
      <c r="O38" s="376">
        <f>GFSdet!P373</f>
        <v>3.693587064743042</v>
      </c>
      <c r="P38" s="376">
        <f>GFSdet!Q373</f>
        <v>3.3266079425811768</v>
      </c>
      <c r="Q38" s="376">
        <f>GFSdet!R373</f>
        <v>16.462120056152344</v>
      </c>
      <c r="R38" s="376">
        <f>GFSdet!S373</f>
        <v>28.636192321777344</v>
      </c>
      <c r="S38" s="376">
        <f>GFSdet!T373</f>
        <v>54.611778259277344</v>
      </c>
      <c r="T38" s="376">
        <f>GFSdet!U373</f>
        <v>78.173652648925781</v>
      </c>
      <c r="U38" s="376">
        <f>GFSdet!V373</f>
        <v>105.61782073974609</v>
      </c>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row>
    <row r="39" spans="1:49" s="139" customFormat="1" ht="12.75" customHeight="1" x14ac:dyDescent="0.2">
      <c r="A39" s="716" t="str">
        <f t="shared" si="0"/>
        <v>X</v>
      </c>
      <c r="B39" s="282" t="s">
        <v>566</v>
      </c>
      <c r="C39" s="376">
        <f>GFSdet!D374</f>
        <v>21.946319580078125</v>
      </c>
      <c r="D39" s="376">
        <f>GFSdet!E374</f>
        <v>39.881198883056641</v>
      </c>
      <c r="E39" s="376">
        <f>GFSdet!F374</f>
        <v>-5.7900948524475098</v>
      </c>
      <c r="F39" s="376">
        <f>GFSdet!G374</f>
        <v>-15.476149559020996</v>
      </c>
      <c r="G39" s="376">
        <f>GFSdet!H374</f>
        <v>-18.055391311645508</v>
      </c>
      <c r="H39" s="376">
        <f>GFSdet!I374</f>
        <v>-7.638117790222168</v>
      </c>
      <c r="I39" s="376">
        <f>GFSdet!J374</f>
        <v>-11.280961990356445</v>
      </c>
      <c r="J39" s="376">
        <f>GFSdet!K374</f>
        <v>-0.56717002391815186</v>
      </c>
      <c r="K39" s="376">
        <f>GFSdet!L374</f>
        <v>-12.230093955993652</v>
      </c>
      <c r="L39" s="376">
        <f>GFSdet!M374</f>
        <v>-25.495502471923828</v>
      </c>
      <c r="M39" s="376">
        <f>GFSdet!N374</f>
        <v>-20.337471008300781</v>
      </c>
      <c r="N39" s="376">
        <f>GFSdet!O374</f>
        <v>-12.378116607666016</v>
      </c>
      <c r="O39" s="376">
        <f>GFSdet!P374</f>
        <v>-8.0465679168701172</v>
      </c>
      <c r="P39" s="376">
        <f>GFSdet!Q374</f>
        <v>-4.980104923248291</v>
      </c>
      <c r="Q39" s="376">
        <f>GFSdet!R374</f>
        <v>8.682673454284668</v>
      </c>
      <c r="R39" s="376">
        <f>GFSdet!S374</f>
        <v>21.155429840087891</v>
      </c>
      <c r="S39" s="376">
        <f>GFSdet!T374</f>
        <v>27.549007415771484</v>
      </c>
      <c r="T39" s="376">
        <f>GFSdet!U374</f>
        <v>35.81915283203125</v>
      </c>
      <c r="U39" s="376">
        <f>GFSdet!V374</f>
        <v>40.9183349609375</v>
      </c>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row>
    <row r="40" spans="1:49" s="139" customFormat="1" ht="12.75" customHeight="1" x14ac:dyDescent="0.2">
      <c r="A40" s="716" t="str">
        <f t="shared" si="0"/>
        <v>X</v>
      </c>
      <c r="B40" s="162" t="s">
        <v>567</v>
      </c>
      <c r="C40" s="376">
        <f>GFSdet!D375</f>
        <v>-2.6371109485626221</v>
      </c>
      <c r="D40" s="376">
        <f>GFSdet!E375</f>
        <v>0.34310001134872437</v>
      </c>
      <c r="E40" s="376">
        <f>GFSdet!F375</f>
        <v>-1.5172929763793945</v>
      </c>
      <c r="F40" s="376">
        <f>GFSdet!G375</f>
        <v>-6.8243589401245117</v>
      </c>
      <c r="G40" s="376">
        <f>GFSdet!H375</f>
        <v>-6.2959427833557129</v>
      </c>
      <c r="H40" s="376">
        <f>GFSdet!I375</f>
        <v>-2.7732288837432861</v>
      </c>
      <c r="I40" s="376">
        <f>GFSdet!J375</f>
        <v>-2.1551880836486816</v>
      </c>
      <c r="J40" s="376">
        <f>GFSdet!K375</f>
        <v>-6.8272390365600586</v>
      </c>
      <c r="K40" s="376">
        <f>GFSdet!L375</f>
        <v>-9.1160030364990234</v>
      </c>
      <c r="L40" s="376">
        <f>GFSdet!M375</f>
        <v>-12.868435859680176</v>
      </c>
      <c r="M40" s="376">
        <f>GFSdet!N375</f>
        <v>-15.045947074890137</v>
      </c>
      <c r="N40" s="376">
        <f>GFSdet!O375</f>
        <v>-10.725021362304688</v>
      </c>
      <c r="O40" s="376">
        <f>GFSdet!P375</f>
        <v>-10.424797058105469</v>
      </c>
      <c r="P40" s="376">
        <f>GFSdet!Q375</f>
        <v>-9.4233722686767578</v>
      </c>
      <c r="Q40" s="376">
        <f>GFSdet!R375</f>
        <v>3.8499839305877686</v>
      </c>
      <c r="R40" s="376">
        <f>GFSdet!S375</f>
        <v>16.780593872070313</v>
      </c>
      <c r="S40" s="376">
        <f>GFSdet!T375</f>
        <v>27.700662612915039</v>
      </c>
      <c r="T40" s="376">
        <f>GFSdet!U375</f>
        <v>35.756694793701172</v>
      </c>
      <c r="U40" s="376">
        <f>GFSdet!V375</f>
        <v>40.959194183349609</v>
      </c>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row>
    <row r="41" spans="1:49" s="143" customFormat="1" ht="20.100000000000001" customHeight="1" x14ac:dyDescent="0.2">
      <c r="A41" s="716" t="str">
        <f t="shared" si="0"/>
        <v>X</v>
      </c>
      <c r="B41" s="154" t="s">
        <v>87</v>
      </c>
      <c r="C41" s="388">
        <f>NAInd!C88</f>
        <v>146.29754687499999</v>
      </c>
      <c r="D41" s="388">
        <f>NAInd!D88</f>
        <v>156.907921875</v>
      </c>
      <c r="E41" s="388">
        <f>NAInd!E88</f>
        <v>163.18490625000001</v>
      </c>
      <c r="F41" s="388">
        <f>NAInd!F88</f>
        <v>153.96315625</v>
      </c>
      <c r="G41" s="388">
        <f>NAInd!G88</f>
        <v>165.18621874999999</v>
      </c>
      <c r="H41" s="388">
        <f>NAInd!H88</f>
        <v>184.73775000000001</v>
      </c>
      <c r="I41" s="388">
        <f>NAInd!I88</f>
        <v>189.300640625</v>
      </c>
      <c r="J41" s="388">
        <f>NAInd!J88</f>
        <v>194.86307812499999</v>
      </c>
      <c r="K41" s="388">
        <f>NAInd!K88</f>
        <v>198.236765625</v>
      </c>
      <c r="L41" s="388">
        <f>NAInd!L88</f>
        <v>183.68521874999999</v>
      </c>
      <c r="M41" s="388">
        <f>NAInd!M88</f>
        <v>183.69106249999999</v>
      </c>
      <c r="N41" s="388">
        <f>NAInd!N88</f>
        <v>193.499</v>
      </c>
      <c r="O41" s="388">
        <f>NAInd!O88</f>
        <v>211.56337500000001</v>
      </c>
      <c r="P41" s="388">
        <f>NAInd!P88</f>
        <v>224.03931249999999</v>
      </c>
      <c r="Q41" s="388">
        <f>NAInd!Q88</f>
        <v>243.6688125</v>
      </c>
      <c r="R41" s="388">
        <f>NAInd!R88</f>
        <v>278.82478125</v>
      </c>
      <c r="S41" s="388">
        <f>NAInd!S88</f>
        <v>296.74978125000001</v>
      </c>
      <c r="T41" s="388">
        <f>NAInd!T88</f>
        <v>287.56406249999998</v>
      </c>
      <c r="U41" s="388">
        <f>NAInd!U88</f>
        <v>285.33121875000001</v>
      </c>
      <c r="V41" s="388">
        <f>NAInd!V88</f>
        <v>280.42940625</v>
      </c>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row>
    <row r="42" spans="1:49" s="139" customFormat="1" ht="20.100000000000001" customHeight="1" x14ac:dyDescent="0.2">
      <c r="A42" s="716" t="str">
        <f t="shared" si="0"/>
        <v>X</v>
      </c>
      <c r="B42" s="151" t="s">
        <v>249</v>
      </c>
      <c r="C42" s="159">
        <f>GFSdet!D377</f>
        <v>-7.1054273576010019E-15</v>
      </c>
      <c r="D42" s="159">
        <f>GFSdet!E377</f>
        <v>0</v>
      </c>
      <c r="E42" s="159">
        <f>GFSdet!F377</f>
        <v>-2.6999998954124749E-4</v>
      </c>
      <c r="F42" s="159">
        <f>GFSdet!G377</f>
        <v>0.66893702745437622</v>
      </c>
      <c r="G42" s="159">
        <f>GFSdet!H377</f>
        <v>0</v>
      </c>
      <c r="H42" s="159">
        <f>GFSdet!I377</f>
        <v>1.2999969534575939E-2</v>
      </c>
      <c r="I42" s="159">
        <f>GFSdet!J377</f>
        <v>2.4478922000525927E-8</v>
      </c>
      <c r="J42" s="159">
        <f>GFSdet!K377</f>
        <v>-0.17290507256984711</v>
      </c>
      <c r="K42" s="159">
        <f>GFSdet!L377</f>
        <v>-7.110589450576299E-9</v>
      </c>
      <c r="L42" s="159">
        <f>GFSdet!M377</f>
        <v>5.7098393568821848E-8</v>
      </c>
      <c r="M42" s="159">
        <f>GFSdet!N377</f>
        <v>-2.379227126425576E-8</v>
      </c>
      <c r="N42" s="159">
        <f>GFSdet!O377</f>
        <v>2.3240093014464946E-6</v>
      </c>
      <c r="O42" s="159">
        <f>GFSdet!P377</f>
        <v>1.0009628022089601E-3</v>
      </c>
      <c r="P42" s="159">
        <f>GFSdet!Q377</f>
        <v>-1.001971191726625E-3</v>
      </c>
      <c r="Q42" s="159">
        <f>GFSdet!R377</f>
        <v>9.9999999747524271E-7</v>
      </c>
      <c r="R42" s="159">
        <f>GFSdet!S377</f>
        <v>1.0000345064327121E-3</v>
      </c>
      <c r="S42" s="159">
        <f>GFSdet!T377</f>
        <v>2.0000555086880922E-3</v>
      </c>
      <c r="T42" s="159">
        <f>GFSdet!U377</f>
        <v>1.0000162292271852E-3</v>
      </c>
      <c r="U42" s="159">
        <f>GFSdet!V377</f>
        <v>-9.9996780045330524E-4</v>
      </c>
      <c r="V42" s="159">
        <f>GFSdet!W377</f>
        <v>0.75900000333786011</v>
      </c>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row>
    <row r="43" spans="1:49" s="397" customFormat="1" ht="20.100000000000001" customHeight="1" x14ac:dyDescent="0.2">
      <c r="A43" s="716" t="s">
        <v>1428</v>
      </c>
      <c r="B43" s="396" t="s">
        <v>785</v>
      </c>
    </row>
  </sheetData>
  <autoFilter ref="A1:A43" xr:uid="{00000000-0009-0000-0000-00001C000000}">
    <filterColumn colId="0">
      <customFilters>
        <customFilter operator="notEqual" val=" "/>
      </customFilters>
    </filterColumn>
  </autoFilter>
  <pageMargins left="0.74803149606299202" right="0.74803149606299202" top="0.98425196850393704" bottom="0.98425196850393704" header="0.511811023622047" footer="0.511811023622047"/>
  <pageSetup scale="55" orientation="landscape"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filterMode="1">
    <tabColor theme="8" tint="0.39997558519241921"/>
  </sheetPr>
  <dimension ref="A1:CH470"/>
  <sheetViews>
    <sheetView view="pageBreakPreview" zoomScale="90" zoomScaleNormal="90" zoomScaleSheetLayoutView="90" workbookViewId="0">
      <pane xSplit="3" topLeftCell="N1" activePane="topRight" state="frozen"/>
      <selection pane="topRight" activeCell="B2" sqref="B2"/>
    </sheetView>
  </sheetViews>
  <sheetFormatPr defaultColWidth="9.140625" defaultRowHeight="12.75" outlineLevelCol="1" x14ac:dyDescent="0.2"/>
  <cols>
    <col min="1" max="1" width="5.7109375" hidden="1" customWidth="1" outlineLevel="1"/>
    <col min="2" max="2" width="10.5703125" style="410" customWidth="1" collapsed="1"/>
    <col min="3" max="3" width="44.42578125" style="416" customWidth="1"/>
    <col min="4" max="23" width="8.28515625" style="416" customWidth="1"/>
    <col min="24" max="29" width="8.7109375" style="416" hidden="1" customWidth="1" outlineLevel="1"/>
    <col min="30" max="37" width="9.140625" hidden="1" customWidth="1" outlineLevel="1"/>
    <col min="38" max="38" width="9.140625" collapsed="1"/>
    <col min="39" max="39" width="6" bestFit="1" customWidth="1"/>
    <col min="40" max="40" width="17.7109375" bestFit="1" customWidth="1"/>
    <col min="41" max="41" width="10" bestFit="1" customWidth="1"/>
  </cols>
  <sheetData>
    <row r="1" spans="1:41" s="416" customFormat="1" ht="24.75" customHeight="1" x14ac:dyDescent="0.2">
      <c r="B1" s="410"/>
      <c r="C1" s="181" t="str">
        <f>Index!A105</f>
        <v>Table 9b    National government finances (GFS 2014 format, detail), FY2000-FY2019</v>
      </c>
      <c r="AI1" s="410"/>
      <c r="AJ1" s="410"/>
      <c r="AK1" s="410"/>
      <c r="AL1" s="426"/>
    </row>
    <row r="2" spans="1:41" s="527" customFormat="1" ht="24.95" customHeight="1" x14ac:dyDescent="0.2">
      <c r="A2" s="716" t="s">
        <v>1427</v>
      </c>
      <c r="B2" s="429" t="s">
        <v>800</v>
      </c>
      <c r="C2" s="430" t="s">
        <v>115</v>
      </c>
      <c r="D2" s="495" t="str">
        <f>NAgni!C2</f>
        <v>FY00</v>
      </c>
      <c r="E2" s="495" t="str">
        <f>NAgni!D2</f>
        <v>FY01</v>
      </c>
      <c r="F2" s="495" t="str">
        <f>NAgni!E2</f>
        <v>FY02</v>
      </c>
      <c r="G2" s="495" t="str">
        <f>NAgni!F2</f>
        <v>FY03</v>
      </c>
      <c r="H2" s="495" t="str">
        <f>NAgni!G2</f>
        <v>FY04</v>
      </c>
      <c r="I2" s="495" t="str">
        <f>NAgni!H2</f>
        <v>FY05</v>
      </c>
      <c r="J2" s="495" t="str">
        <f>NAgni!I2</f>
        <v>FY06</v>
      </c>
      <c r="K2" s="495" t="str">
        <f>NAgni!J2</f>
        <v>FY07</v>
      </c>
      <c r="L2" s="495" t="str">
        <f>NAgni!K2</f>
        <v>FY08</v>
      </c>
      <c r="M2" s="495" t="str">
        <f>NAgni!L2</f>
        <v>FY09</v>
      </c>
      <c r="N2" s="495" t="str">
        <f>NAgni!M2</f>
        <v>FY10</v>
      </c>
      <c r="O2" s="495" t="str">
        <f>NAgni!N2</f>
        <v>FY11</v>
      </c>
      <c r="P2" s="495" t="str">
        <f>NAgni!O2</f>
        <v>FY12</v>
      </c>
      <c r="Q2" s="495" t="str">
        <f>NAgni!P2</f>
        <v>FY13</v>
      </c>
      <c r="R2" s="495" t="str">
        <f>NAgni!Q2</f>
        <v>FY14</v>
      </c>
      <c r="S2" s="495" t="str">
        <f>NAgni!R2</f>
        <v>FY15</v>
      </c>
      <c r="T2" s="495" t="str">
        <f>NAgni!S2</f>
        <v>FY16</v>
      </c>
      <c r="U2" s="495" t="str">
        <f>NAgni!T2</f>
        <v>FY17</v>
      </c>
      <c r="V2" s="495" t="str">
        <f>NAgni!U2</f>
        <v>FY18</v>
      </c>
      <c r="W2" s="495" t="str">
        <f>NAgni!V2</f>
        <v>FY19</v>
      </c>
      <c r="X2" s="495" t="str">
        <f>NAgni!W2</f>
        <v>FY20</v>
      </c>
      <c r="Y2" s="495" t="str">
        <f>NAgni!X2</f>
        <v>FY21</v>
      </c>
      <c r="Z2" s="495" t="str">
        <f>NAgni!Y2</f>
        <v>FY22</v>
      </c>
      <c r="AA2" s="495" t="str">
        <f>NAgni!Z2</f>
        <v>FY23</v>
      </c>
      <c r="AB2" s="495" t="str">
        <f>NAgni!AA2</f>
        <v>FY24</v>
      </c>
      <c r="AC2" s="495" t="str">
        <f>NAgni!AB2</f>
        <v>FY25</v>
      </c>
      <c r="AD2" s="495" t="str">
        <f>NAgni!AC2</f>
        <v>FY26</v>
      </c>
      <c r="AE2" s="495" t="str">
        <f>NAgni!AD2</f>
        <v>FY27</v>
      </c>
      <c r="AF2" s="495" t="str">
        <f>NAgni!AE2</f>
        <v>FY28</v>
      </c>
      <c r="AG2" s="495" t="str">
        <f>NAgni!AF2</f>
        <v>FY29</v>
      </c>
      <c r="AH2" s="495" t="str">
        <f>NAgni!AG2</f>
        <v>FY30</v>
      </c>
      <c r="AI2" s="495" t="str">
        <f>NAgni!AH2</f>
        <v>FY31</v>
      </c>
      <c r="AJ2" s="495" t="str">
        <f>NAgni!AI2</f>
        <v>FY32</v>
      </c>
      <c r="AK2" s="495" t="str">
        <f>NAgni!AJ2</f>
        <v>FY33</v>
      </c>
      <c r="AL2" s="426"/>
    </row>
    <row r="3" spans="1:41" s="416" customFormat="1" ht="20.100000000000001" customHeight="1" x14ac:dyDescent="0.2">
      <c r="A3" s="716" t="str">
        <f>IF(SUM(D3:AK3)=0,"","X")</f>
        <v>X</v>
      </c>
      <c r="B3" s="410" t="s">
        <v>2098</v>
      </c>
      <c r="C3" s="409" t="s">
        <v>227</v>
      </c>
      <c r="D3" s="569">
        <v>64.545852661132813</v>
      </c>
      <c r="E3" s="569">
        <v>52.406909942626953</v>
      </c>
      <c r="F3" s="569">
        <v>58.325809478759766</v>
      </c>
      <c r="G3" s="569">
        <v>69.630996704101563</v>
      </c>
      <c r="H3" s="569">
        <v>72.742149353027344</v>
      </c>
      <c r="I3" s="569">
        <v>77.380531311035156</v>
      </c>
      <c r="J3" s="569">
        <v>87.139381408691406</v>
      </c>
      <c r="K3" s="569">
        <v>92.0968017578125</v>
      </c>
      <c r="L3" s="569">
        <v>84.839927673339844</v>
      </c>
      <c r="M3" s="569">
        <v>76.296058654785156</v>
      </c>
      <c r="N3" s="569">
        <v>85.708717346191406</v>
      </c>
      <c r="O3" s="569">
        <v>87.235588073730469</v>
      </c>
      <c r="P3" s="569">
        <v>95.035247802734375</v>
      </c>
      <c r="Q3" s="569">
        <v>92.017570495605469</v>
      </c>
      <c r="R3" s="569">
        <v>106.60631561279297</v>
      </c>
      <c r="S3" s="569">
        <v>114.86373138427734</v>
      </c>
      <c r="T3" s="569">
        <v>124.70112609863281</v>
      </c>
      <c r="U3" s="569">
        <v>114.96192169189453</v>
      </c>
      <c r="V3" s="426">
        <v>126.73304748535156</v>
      </c>
      <c r="W3" s="426">
        <v>121.87200164794922</v>
      </c>
      <c r="X3" s="426"/>
      <c r="Y3" s="426"/>
      <c r="Z3" s="426"/>
      <c r="AA3" s="426"/>
      <c r="AB3" s="426"/>
      <c r="AC3" s="426"/>
      <c r="AI3" s="410"/>
      <c r="AJ3" s="410"/>
      <c r="AK3" s="410"/>
      <c r="AL3" s="426"/>
      <c r="AM3" s="924"/>
      <c r="AN3" s="924"/>
      <c r="AO3" s="924"/>
    </row>
    <row r="4" spans="1:41" s="416" customFormat="1" x14ac:dyDescent="0.2">
      <c r="A4" s="716" t="str">
        <f t="shared" ref="A4:A67" si="0">IF(SUM(D4:AK4)=0,"","X")</f>
        <v>X</v>
      </c>
      <c r="B4" s="410" t="s">
        <v>802</v>
      </c>
      <c r="C4" s="411" t="s">
        <v>1330</v>
      </c>
      <c r="D4" s="569">
        <v>23.792585372924805</v>
      </c>
      <c r="E4" s="569">
        <v>24.836740493774414</v>
      </c>
      <c r="F4" s="569">
        <v>23.583259582519531</v>
      </c>
      <c r="G4" s="569">
        <v>24.346830368041992</v>
      </c>
      <c r="H4" s="569">
        <v>27.951417922973633</v>
      </c>
      <c r="I4" s="569">
        <v>31.90900993347168</v>
      </c>
      <c r="J4" s="569">
        <v>31.336498260498047</v>
      </c>
      <c r="K4" s="569">
        <v>30.827644348144531</v>
      </c>
      <c r="L4" s="569">
        <v>32.904468536376953</v>
      </c>
      <c r="M4" s="569">
        <v>29.29925537109375</v>
      </c>
      <c r="N4" s="569">
        <v>31.233390808105469</v>
      </c>
      <c r="O4" s="569">
        <v>34.705303192138672</v>
      </c>
      <c r="P4" s="569">
        <v>38.986495971679688</v>
      </c>
      <c r="Q4" s="569">
        <v>41.441249847412109</v>
      </c>
      <c r="R4" s="569">
        <v>47.019981384277344</v>
      </c>
      <c r="S4" s="569">
        <v>56.553775787353516</v>
      </c>
      <c r="T4" s="569">
        <v>59.113941192626953</v>
      </c>
      <c r="U4" s="569">
        <v>56.918537139892578</v>
      </c>
      <c r="V4" s="426">
        <v>60.462627410888672</v>
      </c>
      <c r="W4" s="426">
        <v>56.004001617431641</v>
      </c>
      <c r="X4" s="426"/>
      <c r="Y4" s="426"/>
      <c r="Z4" s="426"/>
      <c r="AA4" s="426"/>
      <c r="AB4" s="426"/>
      <c r="AC4" s="426"/>
      <c r="AI4" s="410"/>
      <c r="AJ4" s="410"/>
      <c r="AK4" s="410"/>
      <c r="AL4" s="426"/>
      <c r="AM4" s="924"/>
      <c r="AN4" s="924"/>
      <c r="AO4" s="924"/>
    </row>
    <row r="5" spans="1:41" s="416" customFormat="1" x14ac:dyDescent="0.2">
      <c r="A5" s="716" t="str">
        <f t="shared" si="0"/>
        <v>X</v>
      </c>
      <c r="B5" s="410" t="s">
        <v>803</v>
      </c>
      <c r="C5" s="412" t="s">
        <v>2099</v>
      </c>
      <c r="D5" s="569">
        <v>5.4798808097839355</v>
      </c>
      <c r="E5" s="569">
        <v>5.9586491584777832</v>
      </c>
      <c r="F5" s="569">
        <v>5.9010119438171387</v>
      </c>
      <c r="G5" s="569">
        <v>6.3255228996276855</v>
      </c>
      <c r="H5" s="569">
        <v>6.5075678825378418</v>
      </c>
      <c r="I5" s="569">
        <v>6.8989062309265137</v>
      </c>
      <c r="J5" s="569">
        <v>6.9780192375183105</v>
      </c>
      <c r="K5" s="569">
        <v>6.911829948425293</v>
      </c>
      <c r="L5" s="569">
        <v>6.9653630256652832</v>
      </c>
      <c r="M5" s="569">
        <v>6.6439619064331055</v>
      </c>
      <c r="N5" s="569">
        <v>6.6749730110168457</v>
      </c>
      <c r="O5" s="569">
        <v>7.1297469139099121</v>
      </c>
      <c r="P5" s="569">
        <v>7.1437168121337891</v>
      </c>
      <c r="Q5" s="569">
        <v>7.3568120002746582</v>
      </c>
      <c r="R5" s="569">
        <v>8.1507387161254883</v>
      </c>
      <c r="S5" s="569">
        <v>9.1428747177124023</v>
      </c>
      <c r="T5" s="569">
        <v>10.024467468261719</v>
      </c>
      <c r="U5" s="569">
        <v>10.933713912963867</v>
      </c>
      <c r="V5" s="426">
        <v>10.970115661621094</v>
      </c>
      <c r="W5" s="426">
        <v>11.414999961853027</v>
      </c>
      <c r="X5" s="426"/>
      <c r="Y5" s="426"/>
      <c r="Z5" s="426"/>
      <c r="AA5" s="426"/>
      <c r="AB5" s="426"/>
      <c r="AC5" s="426"/>
      <c r="AI5" s="410"/>
      <c r="AJ5" s="410"/>
      <c r="AK5" s="410"/>
      <c r="AL5" s="426"/>
      <c r="AM5" s="924"/>
      <c r="AN5" s="924"/>
      <c r="AO5" s="924"/>
    </row>
    <row r="6" spans="1:41" s="416" customFormat="1" x14ac:dyDescent="0.2">
      <c r="A6" s="716" t="str">
        <f t="shared" si="0"/>
        <v>X</v>
      </c>
      <c r="B6" s="414" t="s">
        <v>804</v>
      </c>
      <c r="C6" s="413" t="s">
        <v>2100</v>
      </c>
      <c r="D6" s="569">
        <v>5.4798808097839355</v>
      </c>
      <c r="E6" s="569">
        <v>5.9586491584777832</v>
      </c>
      <c r="F6" s="569">
        <v>5.9010119438171387</v>
      </c>
      <c r="G6" s="569">
        <v>6.3255228996276855</v>
      </c>
      <c r="H6" s="569">
        <v>6.5075678825378418</v>
      </c>
      <c r="I6" s="569">
        <v>6.8989062309265137</v>
      </c>
      <c r="J6" s="569">
        <v>6.9780192375183105</v>
      </c>
      <c r="K6" s="569">
        <v>6.911829948425293</v>
      </c>
      <c r="L6" s="569">
        <v>6.9653630256652832</v>
      </c>
      <c r="M6" s="569">
        <v>6.6439619064331055</v>
      </c>
      <c r="N6" s="569">
        <v>6.6749730110168457</v>
      </c>
      <c r="O6" s="569">
        <v>7.1297469139099121</v>
      </c>
      <c r="P6" s="569">
        <v>7.1437168121337891</v>
      </c>
      <c r="Q6" s="569">
        <v>7.3568120002746582</v>
      </c>
      <c r="R6" s="569">
        <v>8.1507387161254883</v>
      </c>
      <c r="S6" s="569">
        <v>9.1428747177124023</v>
      </c>
      <c r="T6" s="569">
        <v>10.024467468261719</v>
      </c>
      <c r="U6" s="569">
        <v>10.933713912963867</v>
      </c>
      <c r="V6" s="426">
        <v>10.970115661621094</v>
      </c>
      <c r="W6" s="426">
        <v>11.414999961853027</v>
      </c>
      <c r="X6" s="426"/>
      <c r="Y6" s="426"/>
      <c r="Z6" s="426"/>
      <c r="AA6" s="426"/>
      <c r="AB6" s="426"/>
      <c r="AC6" s="426"/>
      <c r="AI6" s="414"/>
      <c r="AJ6" s="414"/>
      <c r="AK6" s="414"/>
      <c r="AL6" s="426"/>
      <c r="AM6" s="924"/>
      <c r="AN6" s="924"/>
      <c r="AO6" s="924"/>
    </row>
    <row r="7" spans="1:41" s="416" customFormat="1" hidden="1" x14ac:dyDescent="0.2">
      <c r="A7" s="716" t="str">
        <f t="shared" si="0"/>
        <v/>
      </c>
      <c r="B7" s="414" t="s">
        <v>805</v>
      </c>
      <c r="C7" s="413" t="s">
        <v>2101</v>
      </c>
      <c r="D7" s="569">
        <v>0</v>
      </c>
      <c r="E7" s="569">
        <v>0</v>
      </c>
      <c r="F7" s="569">
        <v>0</v>
      </c>
      <c r="G7" s="569">
        <v>0</v>
      </c>
      <c r="H7" s="569">
        <v>0</v>
      </c>
      <c r="I7" s="569">
        <v>0</v>
      </c>
      <c r="J7" s="569">
        <v>0</v>
      </c>
      <c r="K7" s="569">
        <v>0</v>
      </c>
      <c r="L7" s="569">
        <v>0</v>
      </c>
      <c r="M7" s="569">
        <v>0</v>
      </c>
      <c r="N7" s="569">
        <v>0</v>
      </c>
      <c r="O7" s="569">
        <v>0</v>
      </c>
      <c r="P7" s="569">
        <v>0</v>
      </c>
      <c r="Q7" s="569">
        <v>0</v>
      </c>
      <c r="R7" s="569">
        <v>0</v>
      </c>
      <c r="S7" s="569">
        <v>0</v>
      </c>
      <c r="T7" s="569">
        <v>0</v>
      </c>
      <c r="U7" s="569">
        <v>0</v>
      </c>
      <c r="V7" s="426">
        <v>0</v>
      </c>
      <c r="W7" s="426">
        <v>0</v>
      </c>
      <c r="X7" s="426"/>
      <c r="Y7" s="426"/>
      <c r="Z7" s="426"/>
      <c r="AA7" s="426"/>
      <c r="AB7" s="426"/>
      <c r="AC7" s="426"/>
      <c r="AI7" s="414"/>
      <c r="AJ7" s="414"/>
      <c r="AK7" s="414"/>
      <c r="AL7" s="426"/>
    </row>
    <row r="8" spans="1:41" s="416" customFormat="1" hidden="1" x14ac:dyDescent="0.2">
      <c r="A8" s="716" t="str">
        <f t="shared" si="0"/>
        <v/>
      </c>
      <c r="B8" s="414" t="s">
        <v>806</v>
      </c>
      <c r="C8" s="413" t="s">
        <v>2102</v>
      </c>
      <c r="D8" s="569">
        <v>0</v>
      </c>
      <c r="E8" s="569">
        <v>0</v>
      </c>
      <c r="F8" s="569">
        <v>0</v>
      </c>
      <c r="G8" s="569">
        <v>0</v>
      </c>
      <c r="H8" s="569">
        <v>0</v>
      </c>
      <c r="I8" s="569">
        <v>0</v>
      </c>
      <c r="J8" s="569">
        <v>0</v>
      </c>
      <c r="K8" s="569">
        <v>0</v>
      </c>
      <c r="L8" s="569">
        <v>0</v>
      </c>
      <c r="M8" s="569">
        <v>0</v>
      </c>
      <c r="N8" s="569">
        <v>0</v>
      </c>
      <c r="O8" s="569">
        <v>0</v>
      </c>
      <c r="P8" s="569">
        <v>0</v>
      </c>
      <c r="Q8" s="569">
        <v>0</v>
      </c>
      <c r="R8" s="569">
        <v>0</v>
      </c>
      <c r="S8" s="569">
        <v>0</v>
      </c>
      <c r="T8" s="569">
        <v>0</v>
      </c>
      <c r="U8" s="569">
        <v>0</v>
      </c>
      <c r="V8" s="426">
        <v>0</v>
      </c>
      <c r="W8" s="426">
        <v>0</v>
      </c>
      <c r="X8" s="426"/>
      <c r="Y8" s="426"/>
      <c r="Z8" s="426"/>
      <c r="AA8" s="426"/>
      <c r="AB8" s="426"/>
      <c r="AC8" s="426"/>
      <c r="AI8" s="414"/>
      <c r="AJ8" s="414"/>
      <c r="AK8" s="414"/>
      <c r="AL8" s="426"/>
    </row>
    <row r="9" spans="1:41" s="416" customFormat="1" x14ac:dyDescent="0.2">
      <c r="A9" s="716" t="str">
        <f t="shared" si="0"/>
        <v>X</v>
      </c>
      <c r="B9" s="414" t="s">
        <v>807</v>
      </c>
      <c r="C9" s="412" t="s">
        <v>2103</v>
      </c>
      <c r="D9" s="569">
        <v>0.84906500577926636</v>
      </c>
      <c r="E9" s="569">
        <v>0.82891297340393066</v>
      </c>
      <c r="F9" s="569">
        <v>1.0815260410308838</v>
      </c>
      <c r="G9" s="569">
        <v>1.3015910387039185</v>
      </c>
      <c r="H9" s="569">
        <v>1.4057140350341797</v>
      </c>
      <c r="I9" s="569">
        <v>1.1063439846038818</v>
      </c>
      <c r="J9" s="569">
        <v>1.0820950269699097</v>
      </c>
      <c r="K9" s="569">
        <v>0.97459101676940918</v>
      </c>
      <c r="L9" s="569">
        <v>1.1597199440002441</v>
      </c>
      <c r="M9" s="569">
        <v>0.93202102184295654</v>
      </c>
      <c r="N9" s="569">
        <v>1.1860330104827881</v>
      </c>
      <c r="O9" s="569">
        <v>0.91648298501968384</v>
      </c>
      <c r="P9" s="569">
        <v>1.0031499862670898</v>
      </c>
      <c r="Q9" s="569">
        <v>0.96697402000427246</v>
      </c>
      <c r="R9" s="569">
        <v>1.1468590497970581</v>
      </c>
      <c r="S9" s="569">
        <v>1.3870669603347778</v>
      </c>
      <c r="T9" s="569">
        <v>1.7023919820785522</v>
      </c>
      <c r="U9" s="569">
        <v>1.4857079982757568</v>
      </c>
      <c r="V9" s="426">
        <v>1.3856849670410156</v>
      </c>
      <c r="W9" s="426">
        <v>1.440000057220459</v>
      </c>
      <c r="X9" s="426"/>
      <c r="Y9" s="426"/>
      <c r="Z9" s="426"/>
      <c r="AA9" s="426"/>
      <c r="AB9" s="426"/>
      <c r="AC9" s="426"/>
      <c r="AE9" s="524"/>
      <c r="AF9" s="524"/>
      <c r="AI9" s="414"/>
      <c r="AJ9" s="414"/>
      <c r="AK9" s="414"/>
      <c r="AL9" s="426"/>
      <c r="AM9" s="924"/>
      <c r="AN9" s="924"/>
      <c r="AO9" s="924"/>
    </row>
    <row r="10" spans="1:41" s="416" customFormat="1" hidden="1" x14ac:dyDescent="0.2">
      <c r="A10" s="716" t="str">
        <f t="shared" si="0"/>
        <v/>
      </c>
      <c r="B10" s="414" t="s">
        <v>808</v>
      </c>
      <c r="C10" s="412" t="s">
        <v>2104</v>
      </c>
      <c r="D10" s="569">
        <v>0</v>
      </c>
      <c r="E10" s="569">
        <v>0</v>
      </c>
      <c r="F10" s="569">
        <v>0</v>
      </c>
      <c r="G10" s="569">
        <v>0</v>
      </c>
      <c r="H10" s="569">
        <v>0</v>
      </c>
      <c r="I10" s="569">
        <v>0</v>
      </c>
      <c r="J10" s="569">
        <v>0</v>
      </c>
      <c r="K10" s="569">
        <v>0</v>
      </c>
      <c r="L10" s="569">
        <v>0</v>
      </c>
      <c r="M10" s="569">
        <v>0</v>
      </c>
      <c r="N10" s="569">
        <v>0</v>
      </c>
      <c r="O10" s="569">
        <v>0</v>
      </c>
      <c r="P10" s="569">
        <v>0</v>
      </c>
      <c r="Q10" s="569">
        <v>0</v>
      </c>
      <c r="R10" s="569">
        <v>0</v>
      </c>
      <c r="S10" s="569">
        <v>0</v>
      </c>
      <c r="T10" s="569">
        <v>0</v>
      </c>
      <c r="U10" s="569">
        <v>0</v>
      </c>
      <c r="V10" s="426">
        <v>0</v>
      </c>
      <c r="W10" s="426">
        <v>0</v>
      </c>
      <c r="X10" s="426"/>
      <c r="Y10" s="426"/>
      <c r="Z10" s="426"/>
      <c r="AA10" s="426"/>
      <c r="AB10" s="426"/>
      <c r="AC10" s="426"/>
      <c r="AI10" s="414"/>
      <c r="AJ10" s="414"/>
      <c r="AK10" s="414"/>
      <c r="AL10" s="426"/>
    </row>
    <row r="11" spans="1:41" s="416" customFormat="1" hidden="1" x14ac:dyDescent="0.2">
      <c r="A11" s="716" t="str">
        <f t="shared" si="0"/>
        <v/>
      </c>
      <c r="B11" s="414" t="s">
        <v>809</v>
      </c>
      <c r="C11" s="431" t="s">
        <v>2105</v>
      </c>
      <c r="D11" s="569">
        <v>0</v>
      </c>
      <c r="E11" s="569">
        <v>0</v>
      </c>
      <c r="F11" s="569">
        <v>0</v>
      </c>
      <c r="G11" s="569">
        <v>0</v>
      </c>
      <c r="H11" s="569">
        <v>0</v>
      </c>
      <c r="I11" s="569">
        <v>0</v>
      </c>
      <c r="J11" s="569">
        <v>0</v>
      </c>
      <c r="K11" s="569">
        <v>0</v>
      </c>
      <c r="L11" s="569">
        <v>0</v>
      </c>
      <c r="M11" s="569">
        <v>0</v>
      </c>
      <c r="N11" s="569">
        <v>0</v>
      </c>
      <c r="O11" s="569">
        <v>0</v>
      </c>
      <c r="P11" s="569">
        <v>0</v>
      </c>
      <c r="Q11" s="569">
        <v>0</v>
      </c>
      <c r="R11" s="569">
        <v>0</v>
      </c>
      <c r="S11" s="569">
        <v>0</v>
      </c>
      <c r="T11" s="569">
        <v>0</v>
      </c>
      <c r="U11" s="569">
        <v>0</v>
      </c>
      <c r="V11" s="426">
        <v>0</v>
      </c>
      <c r="W11" s="426">
        <v>0</v>
      </c>
      <c r="X11" s="426"/>
      <c r="Y11" s="426"/>
      <c r="Z11" s="426"/>
      <c r="AA11" s="426"/>
      <c r="AB11" s="426"/>
      <c r="AC11" s="426"/>
      <c r="AI11" s="414"/>
      <c r="AJ11" s="414"/>
      <c r="AK11" s="414"/>
      <c r="AL11" s="426"/>
    </row>
    <row r="12" spans="1:41" s="416" customFormat="1" hidden="1" x14ac:dyDescent="0.2">
      <c r="A12" s="716" t="str">
        <f t="shared" si="0"/>
        <v/>
      </c>
      <c r="B12" s="414" t="s">
        <v>810</v>
      </c>
      <c r="C12" s="431" t="s">
        <v>2106</v>
      </c>
      <c r="D12" s="569">
        <v>0</v>
      </c>
      <c r="E12" s="569">
        <v>0</v>
      </c>
      <c r="F12" s="569">
        <v>0</v>
      </c>
      <c r="G12" s="569">
        <v>0</v>
      </c>
      <c r="H12" s="569">
        <v>0</v>
      </c>
      <c r="I12" s="569">
        <v>0</v>
      </c>
      <c r="J12" s="569">
        <v>0</v>
      </c>
      <c r="K12" s="569">
        <v>0</v>
      </c>
      <c r="L12" s="569">
        <v>0</v>
      </c>
      <c r="M12" s="569">
        <v>0</v>
      </c>
      <c r="N12" s="569">
        <v>0</v>
      </c>
      <c r="O12" s="569">
        <v>0</v>
      </c>
      <c r="P12" s="569">
        <v>0</v>
      </c>
      <c r="Q12" s="569">
        <v>0</v>
      </c>
      <c r="R12" s="569">
        <v>0</v>
      </c>
      <c r="S12" s="569">
        <v>0</v>
      </c>
      <c r="T12" s="569">
        <v>0</v>
      </c>
      <c r="U12" s="569">
        <v>0</v>
      </c>
      <c r="V12" s="426">
        <v>0</v>
      </c>
      <c r="W12" s="426">
        <v>0</v>
      </c>
      <c r="X12" s="426"/>
      <c r="Y12" s="426"/>
      <c r="Z12" s="426"/>
      <c r="AA12" s="426"/>
      <c r="AB12" s="426"/>
      <c r="AC12" s="426"/>
      <c r="AI12" s="414"/>
      <c r="AJ12" s="414"/>
      <c r="AK12" s="414"/>
      <c r="AL12" s="426"/>
    </row>
    <row r="13" spans="1:41" s="416" customFormat="1" hidden="1" x14ac:dyDescent="0.2">
      <c r="A13" s="716" t="str">
        <f t="shared" si="0"/>
        <v/>
      </c>
      <c r="B13" s="414" t="s">
        <v>811</v>
      </c>
      <c r="C13" s="431" t="s">
        <v>2107</v>
      </c>
      <c r="D13" s="569">
        <v>0</v>
      </c>
      <c r="E13" s="569">
        <v>0</v>
      </c>
      <c r="F13" s="569">
        <v>0</v>
      </c>
      <c r="G13" s="569">
        <v>0</v>
      </c>
      <c r="H13" s="569">
        <v>0</v>
      </c>
      <c r="I13" s="569">
        <v>0</v>
      </c>
      <c r="J13" s="569">
        <v>0</v>
      </c>
      <c r="K13" s="569">
        <v>0</v>
      </c>
      <c r="L13" s="569">
        <v>0</v>
      </c>
      <c r="M13" s="569">
        <v>0</v>
      </c>
      <c r="N13" s="569">
        <v>0</v>
      </c>
      <c r="O13" s="569">
        <v>0</v>
      </c>
      <c r="P13" s="569">
        <v>0</v>
      </c>
      <c r="Q13" s="569">
        <v>0</v>
      </c>
      <c r="R13" s="569">
        <v>0</v>
      </c>
      <c r="S13" s="569">
        <v>0</v>
      </c>
      <c r="T13" s="569">
        <v>0</v>
      </c>
      <c r="U13" s="569">
        <v>0</v>
      </c>
      <c r="V13" s="426">
        <v>0</v>
      </c>
      <c r="W13" s="426">
        <v>0</v>
      </c>
      <c r="X13" s="426"/>
      <c r="Y13" s="426"/>
      <c r="Z13" s="426"/>
      <c r="AA13" s="426"/>
      <c r="AB13" s="426"/>
      <c r="AC13" s="426"/>
      <c r="AI13" s="414"/>
      <c r="AJ13" s="414"/>
      <c r="AK13" s="414"/>
      <c r="AL13" s="426"/>
    </row>
    <row r="14" spans="1:41" s="416" customFormat="1" hidden="1" x14ac:dyDescent="0.2">
      <c r="A14" s="716" t="str">
        <f t="shared" si="0"/>
        <v/>
      </c>
      <c r="B14" s="414" t="s">
        <v>812</v>
      </c>
      <c r="C14" s="431" t="s">
        <v>2108</v>
      </c>
      <c r="D14" s="569">
        <v>0</v>
      </c>
      <c r="E14" s="569">
        <v>0</v>
      </c>
      <c r="F14" s="569">
        <v>0</v>
      </c>
      <c r="G14" s="569">
        <v>0</v>
      </c>
      <c r="H14" s="569">
        <v>0</v>
      </c>
      <c r="I14" s="569">
        <v>0</v>
      </c>
      <c r="J14" s="569">
        <v>0</v>
      </c>
      <c r="K14" s="569">
        <v>0</v>
      </c>
      <c r="L14" s="569">
        <v>0</v>
      </c>
      <c r="M14" s="569">
        <v>0</v>
      </c>
      <c r="N14" s="569">
        <v>0</v>
      </c>
      <c r="O14" s="569">
        <v>0</v>
      </c>
      <c r="P14" s="569">
        <v>0</v>
      </c>
      <c r="Q14" s="569">
        <v>0</v>
      </c>
      <c r="R14" s="569">
        <v>0</v>
      </c>
      <c r="S14" s="569">
        <v>0</v>
      </c>
      <c r="T14" s="569">
        <v>0</v>
      </c>
      <c r="U14" s="569">
        <v>0</v>
      </c>
      <c r="V14" s="426">
        <v>0</v>
      </c>
      <c r="W14" s="426">
        <v>0</v>
      </c>
      <c r="X14" s="426"/>
      <c r="Y14" s="426"/>
      <c r="Z14" s="426"/>
      <c r="AA14" s="426"/>
      <c r="AB14" s="426"/>
      <c r="AC14" s="426"/>
      <c r="AI14" s="414"/>
      <c r="AJ14" s="414"/>
      <c r="AK14" s="414"/>
      <c r="AL14" s="426"/>
    </row>
    <row r="15" spans="1:41" s="416" customFormat="1" hidden="1" x14ac:dyDescent="0.2">
      <c r="A15" s="716" t="str">
        <f t="shared" si="0"/>
        <v/>
      </c>
      <c r="B15" s="414" t="s">
        <v>813</v>
      </c>
      <c r="C15" s="431" t="s">
        <v>2109</v>
      </c>
      <c r="D15" s="569">
        <v>0</v>
      </c>
      <c r="E15" s="569">
        <v>0</v>
      </c>
      <c r="F15" s="569">
        <v>0</v>
      </c>
      <c r="G15" s="569">
        <v>0</v>
      </c>
      <c r="H15" s="569">
        <v>0</v>
      </c>
      <c r="I15" s="569">
        <v>0</v>
      </c>
      <c r="J15" s="569">
        <v>0</v>
      </c>
      <c r="K15" s="569">
        <v>0</v>
      </c>
      <c r="L15" s="569">
        <v>0</v>
      </c>
      <c r="M15" s="569">
        <v>0</v>
      </c>
      <c r="N15" s="569">
        <v>0</v>
      </c>
      <c r="O15" s="569">
        <v>0</v>
      </c>
      <c r="P15" s="569">
        <v>0</v>
      </c>
      <c r="Q15" s="569">
        <v>0</v>
      </c>
      <c r="R15" s="569">
        <v>0</v>
      </c>
      <c r="S15" s="569">
        <v>0</v>
      </c>
      <c r="T15" s="569">
        <v>0</v>
      </c>
      <c r="U15" s="569">
        <v>0</v>
      </c>
      <c r="V15" s="426">
        <v>0</v>
      </c>
      <c r="W15" s="426">
        <v>0</v>
      </c>
      <c r="X15" s="426"/>
      <c r="Y15" s="426"/>
      <c r="Z15" s="426"/>
      <c r="AA15" s="426"/>
      <c r="AB15" s="426"/>
      <c r="AC15" s="426"/>
      <c r="AI15" s="414"/>
      <c r="AJ15" s="414"/>
      <c r="AK15" s="414"/>
      <c r="AL15" s="426"/>
    </row>
    <row r="16" spans="1:41" s="416" customFormat="1" hidden="1" x14ac:dyDescent="0.2">
      <c r="A16" s="716" t="str">
        <f t="shared" si="0"/>
        <v/>
      </c>
      <c r="B16" s="414" t="s">
        <v>814</v>
      </c>
      <c r="C16" s="431" t="s">
        <v>2110</v>
      </c>
      <c r="D16" s="569">
        <v>0</v>
      </c>
      <c r="E16" s="569">
        <v>0</v>
      </c>
      <c r="F16" s="569">
        <v>0</v>
      </c>
      <c r="G16" s="569">
        <v>0</v>
      </c>
      <c r="H16" s="569">
        <v>0</v>
      </c>
      <c r="I16" s="569">
        <v>0</v>
      </c>
      <c r="J16" s="569">
        <v>0</v>
      </c>
      <c r="K16" s="569">
        <v>0</v>
      </c>
      <c r="L16" s="569">
        <v>0</v>
      </c>
      <c r="M16" s="569">
        <v>0</v>
      </c>
      <c r="N16" s="569">
        <v>0</v>
      </c>
      <c r="O16" s="569">
        <v>0</v>
      </c>
      <c r="P16" s="569">
        <v>0</v>
      </c>
      <c r="Q16" s="569">
        <v>0</v>
      </c>
      <c r="R16" s="569">
        <v>0</v>
      </c>
      <c r="S16" s="569">
        <v>0</v>
      </c>
      <c r="T16" s="569">
        <v>0</v>
      </c>
      <c r="U16" s="569">
        <v>0</v>
      </c>
      <c r="V16" s="426">
        <v>0</v>
      </c>
      <c r="W16" s="426">
        <v>0</v>
      </c>
      <c r="X16" s="426"/>
      <c r="Y16" s="426"/>
      <c r="Z16" s="426"/>
      <c r="AA16" s="426"/>
      <c r="AB16" s="426"/>
      <c r="AC16" s="426"/>
      <c r="AI16" s="414"/>
      <c r="AJ16" s="414"/>
      <c r="AK16" s="414"/>
      <c r="AL16" s="426"/>
    </row>
    <row r="17" spans="1:41" s="416" customFormat="1" x14ac:dyDescent="0.2">
      <c r="A17" s="716" t="str">
        <f t="shared" si="0"/>
        <v>X</v>
      </c>
      <c r="B17" s="410" t="s">
        <v>815</v>
      </c>
      <c r="C17" s="412" t="s">
        <v>2111</v>
      </c>
      <c r="D17" s="569">
        <v>8.8591012954711914</v>
      </c>
      <c r="E17" s="569">
        <v>9.9044818878173828</v>
      </c>
      <c r="F17" s="569">
        <v>9.3118572235107422</v>
      </c>
      <c r="G17" s="569">
        <v>9.0658416748046875</v>
      </c>
      <c r="H17" s="569">
        <v>9.7267313003540039</v>
      </c>
      <c r="I17" s="569">
        <v>11.661293983459473</v>
      </c>
      <c r="J17" s="569">
        <v>12.245414733886719</v>
      </c>
      <c r="K17" s="569">
        <v>12.366283416748047</v>
      </c>
      <c r="L17" s="569">
        <v>13.602149963378906</v>
      </c>
      <c r="M17" s="569">
        <v>12.364681243896484</v>
      </c>
      <c r="N17" s="569">
        <v>12.33332633972168</v>
      </c>
      <c r="O17" s="569">
        <v>15.111930847167969</v>
      </c>
      <c r="P17" s="569">
        <v>16.396385192871094</v>
      </c>
      <c r="Q17" s="569">
        <v>17.393085479736328</v>
      </c>
      <c r="R17" s="569">
        <v>19.361789703369141</v>
      </c>
      <c r="S17" s="569">
        <v>22.166082382202148</v>
      </c>
      <c r="T17" s="569">
        <v>22.933069229125977</v>
      </c>
      <c r="U17" s="569">
        <v>21.073223114013672</v>
      </c>
      <c r="V17" s="426">
        <v>21.447076797485352</v>
      </c>
      <c r="W17" s="426">
        <v>21.011999130249023</v>
      </c>
      <c r="X17" s="426"/>
      <c r="Y17" s="426"/>
      <c r="Z17" s="426"/>
      <c r="AA17" s="426"/>
      <c r="AB17" s="426"/>
      <c r="AC17" s="426"/>
      <c r="AI17" s="410"/>
      <c r="AJ17" s="410"/>
      <c r="AK17" s="410"/>
      <c r="AL17" s="426"/>
      <c r="AM17" s="924"/>
      <c r="AN17" s="924"/>
      <c r="AO17" s="924"/>
    </row>
    <row r="18" spans="1:41" s="416" customFormat="1" x14ac:dyDescent="0.2">
      <c r="A18" s="716" t="str">
        <f t="shared" si="0"/>
        <v>X</v>
      </c>
      <c r="B18" s="414" t="s">
        <v>816</v>
      </c>
      <c r="C18" s="415" t="s">
        <v>2112</v>
      </c>
      <c r="D18" s="569">
        <v>6.1843700408935547</v>
      </c>
      <c r="E18" s="569">
        <v>6.8556098937988281</v>
      </c>
      <c r="F18" s="569">
        <v>7.3801379203796387</v>
      </c>
      <c r="G18" s="569">
        <v>7.1204748153686523</v>
      </c>
      <c r="H18" s="569">
        <v>7.5358028411865234</v>
      </c>
      <c r="I18" s="569">
        <v>9.0145044326782227</v>
      </c>
      <c r="J18" s="569">
        <v>9.5407247543334961</v>
      </c>
      <c r="K18" s="569">
        <v>9.572148323059082</v>
      </c>
      <c r="L18" s="569">
        <v>10.406664848327637</v>
      </c>
      <c r="M18" s="569">
        <v>9.3121242523193359</v>
      </c>
      <c r="N18" s="569">
        <v>9.1876688003540039</v>
      </c>
      <c r="O18" s="569">
        <v>10.731061935424805</v>
      </c>
      <c r="P18" s="569">
        <v>12.066498756408691</v>
      </c>
      <c r="Q18" s="569">
        <v>12.196018218994141</v>
      </c>
      <c r="R18" s="569">
        <v>13.019842147827148</v>
      </c>
      <c r="S18" s="569">
        <v>14.524587631225586</v>
      </c>
      <c r="T18" s="569">
        <v>14.909894943237305</v>
      </c>
      <c r="U18" s="569">
        <v>13.955595016479492</v>
      </c>
      <c r="V18" s="426">
        <v>14.494422912597656</v>
      </c>
      <c r="W18" s="426">
        <v>14.770999908447266</v>
      </c>
      <c r="X18" s="426"/>
      <c r="Y18" s="426"/>
      <c r="Z18" s="426"/>
      <c r="AA18" s="426"/>
      <c r="AB18" s="426"/>
      <c r="AC18" s="426"/>
      <c r="AI18" s="414"/>
      <c r="AJ18" s="414"/>
      <c r="AK18" s="414"/>
      <c r="AL18" s="426"/>
      <c r="AM18" s="924"/>
      <c r="AN18" s="924"/>
      <c r="AO18" s="924"/>
    </row>
    <row r="19" spans="1:41" s="416" customFormat="1" ht="12.75" hidden="1" customHeight="1" x14ac:dyDescent="0.2">
      <c r="A19" s="716" t="str">
        <f t="shared" si="0"/>
        <v/>
      </c>
      <c r="B19" s="414" t="s">
        <v>817</v>
      </c>
      <c r="C19" s="413" t="s">
        <v>2113</v>
      </c>
      <c r="D19" s="569">
        <v>0</v>
      </c>
      <c r="E19" s="569">
        <v>0</v>
      </c>
      <c r="F19" s="569">
        <v>0</v>
      </c>
      <c r="G19" s="569">
        <v>0</v>
      </c>
      <c r="H19" s="569">
        <v>0</v>
      </c>
      <c r="I19" s="569">
        <v>0</v>
      </c>
      <c r="J19" s="569">
        <v>0</v>
      </c>
      <c r="K19" s="569">
        <v>0</v>
      </c>
      <c r="L19" s="569">
        <v>0</v>
      </c>
      <c r="M19" s="569">
        <v>0</v>
      </c>
      <c r="N19" s="569">
        <v>0</v>
      </c>
      <c r="O19" s="569">
        <v>0</v>
      </c>
      <c r="P19" s="569">
        <v>0</v>
      </c>
      <c r="Q19" s="569">
        <v>0</v>
      </c>
      <c r="R19" s="569">
        <v>0</v>
      </c>
      <c r="S19" s="569">
        <v>0</v>
      </c>
      <c r="T19" s="569">
        <v>0</v>
      </c>
      <c r="U19" s="569">
        <v>0</v>
      </c>
      <c r="V19" s="426">
        <v>0</v>
      </c>
      <c r="W19" s="426">
        <v>0</v>
      </c>
      <c r="X19" s="426"/>
      <c r="Y19" s="426"/>
      <c r="Z19" s="426"/>
      <c r="AA19" s="426"/>
      <c r="AB19" s="426"/>
      <c r="AC19" s="426"/>
      <c r="AI19" s="414"/>
      <c r="AJ19" s="414"/>
      <c r="AK19" s="414"/>
      <c r="AL19" s="426"/>
    </row>
    <row r="20" spans="1:41" s="416" customFormat="1" ht="12.75" hidden="1" customHeight="1" x14ac:dyDescent="0.2">
      <c r="A20" s="716" t="str">
        <f t="shared" si="0"/>
        <v/>
      </c>
      <c r="B20" s="414" t="s">
        <v>818</v>
      </c>
      <c r="C20" s="413" t="s">
        <v>2114</v>
      </c>
      <c r="D20" s="569">
        <v>0</v>
      </c>
      <c r="E20" s="569">
        <v>0</v>
      </c>
      <c r="F20" s="569">
        <v>0</v>
      </c>
      <c r="G20" s="569">
        <v>0</v>
      </c>
      <c r="H20" s="569">
        <v>0</v>
      </c>
      <c r="I20" s="569">
        <v>0</v>
      </c>
      <c r="J20" s="569">
        <v>0</v>
      </c>
      <c r="K20" s="569">
        <v>0</v>
      </c>
      <c r="L20" s="569">
        <v>0</v>
      </c>
      <c r="M20" s="569">
        <v>0</v>
      </c>
      <c r="N20" s="569">
        <v>0</v>
      </c>
      <c r="O20" s="569">
        <v>0</v>
      </c>
      <c r="P20" s="569">
        <v>0</v>
      </c>
      <c r="Q20" s="569">
        <v>0</v>
      </c>
      <c r="R20" s="569">
        <v>0</v>
      </c>
      <c r="S20" s="569">
        <v>0</v>
      </c>
      <c r="T20" s="569">
        <v>0</v>
      </c>
      <c r="U20" s="569">
        <v>0</v>
      </c>
      <c r="V20" s="426">
        <v>0</v>
      </c>
      <c r="W20" s="426">
        <v>0</v>
      </c>
      <c r="X20" s="426"/>
      <c r="Y20" s="426"/>
      <c r="Z20" s="426"/>
      <c r="AA20" s="426"/>
      <c r="AB20" s="426"/>
      <c r="AC20" s="426"/>
      <c r="AI20" s="414"/>
      <c r="AJ20" s="414"/>
      <c r="AK20" s="414"/>
      <c r="AL20" s="426"/>
    </row>
    <row r="21" spans="1:41" s="416" customFormat="1" x14ac:dyDescent="0.2">
      <c r="A21" s="716" t="str">
        <f t="shared" si="0"/>
        <v>X</v>
      </c>
      <c r="B21" s="414" t="s">
        <v>819</v>
      </c>
      <c r="C21" s="413" t="s">
        <v>2115</v>
      </c>
      <c r="D21" s="569">
        <v>6.1843700408935547</v>
      </c>
      <c r="E21" s="569">
        <v>6.8556098937988281</v>
      </c>
      <c r="F21" s="569">
        <v>7.3801379203796387</v>
      </c>
      <c r="G21" s="569">
        <v>7.1204748153686523</v>
      </c>
      <c r="H21" s="569">
        <v>7.5358028411865234</v>
      </c>
      <c r="I21" s="569">
        <v>9.0145044326782227</v>
      </c>
      <c r="J21" s="569">
        <v>9.5407247543334961</v>
      </c>
      <c r="K21" s="569">
        <v>9.572148323059082</v>
      </c>
      <c r="L21" s="569">
        <v>10.406664848327637</v>
      </c>
      <c r="M21" s="569">
        <v>9.3121242523193359</v>
      </c>
      <c r="N21" s="569">
        <v>9.1876688003540039</v>
      </c>
      <c r="O21" s="569">
        <v>10.731061935424805</v>
      </c>
      <c r="P21" s="569">
        <v>12.066498756408691</v>
      </c>
      <c r="Q21" s="569">
        <v>12.196018218994141</v>
      </c>
      <c r="R21" s="569">
        <v>13.019842147827148</v>
      </c>
      <c r="S21" s="569">
        <v>14.524587631225586</v>
      </c>
      <c r="T21" s="569">
        <v>14.909894943237305</v>
      </c>
      <c r="U21" s="569">
        <v>13.955595016479492</v>
      </c>
      <c r="V21" s="426">
        <v>14.494422912597656</v>
      </c>
      <c r="W21" s="426">
        <v>14.770999908447266</v>
      </c>
      <c r="X21" s="426"/>
      <c r="Y21" s="426"/>
      <c r="Z21" s="426"/>
      <c r="AA21" s="426"/>
      <c r="AB21" s="426"/>
      <c r="AC21" s="426"/>
      <c r="AI21" s="414"/>
      <c r="AJ21" s="414"/>
      <c r="AK21" s="414"/>
      <c r="AL21" s="426"/>
      <c r="AM21" s="924"/>
      <c r="AN21" s="924"/>
      <c r="AO21" s="924"/>
    </row>
    <row r="22" spans="1:41" s="416" customFormat="1" hidden="1" x14ac:dyDescent="0.2">
      <c r="A22" s="716" t="str">
        <f t="shared" si="0"/>
        <v/>
      </c>
      <c r="B22" s="410" t="s">
        <v>820</v>
      </c>
      <c r="C22" s="413" t="s">
        <v>2116</v>
      </c>
      <c r="D22" s="569">
        <v>0</v>
      </c>
      <c r="E22" s="569">
        <v>0</v>
      </c>
      <c r="F22" s="569">
        <v>0</v>
      </c>
      <c r="G22" s="569">
        <v>0</v>
      </c>
      <c r="H22" s="569">
        <v>0</v>
      </c>
      <c r="I22" s="569">
        <v>0</v>
      </c>
      <c r="J22" s="569">
        <v>0</v>
      </c>
      <c r="K22" s="569">
        <v>0</v>
      </c>
      <c r="L22" s="569">
        <v>0</v>
      </c>
      <c r="M22" s="569">
        <v>0</v>
      </c>
      <c r="N22" s="569">
        <v>0</v>
      </c>
      <c r="O22" s="569">
        <v>0</v>
      </c>
      <c r="P22" s="569">
        <v>0</v>
      </c>
      <c r="Q22" s="569">
        <v>0</v>
      </c>
      <c r="R22" s="569">
        <v>0</v>
      </c>
      <c r="S22" s="569">
        <v>0</v>
      </c>
      <c r="T22" s="569">
        <v>0</v>
      </c>
      <c r="U22" s="569">
        <v>0</v>
      </c>
      <c r="V22" s="426">
        <v>0</v>
      </c>
      <c r="W22" s="426">
        <v>0</v>
      </c>
      <c r="X22" s="426"/>
      <c r="Y22" s="426"/>
      <c r="Z22" s="426"/>
      <c r="AA22" s="426"/>
      <c r="AB22" s="426"/>
      <c r="AC22" s="426"/>
      <c r="AI22" s="410"/>
      <c r="AJ22" s="410"/>
      <c r="AK22" s="410"/>
      <c r="AL22" s="426"/>
    </row>
    <row r="23" spans="1:41" s="416" customFormat="1" hidden="1" x14ac:dyDescent="0.2">
      <c r="A23" s="716" t="str">
        <f t="shared" si="0"/>
        <v/>
      </c>
      <c r="B23" s="414" t="s">
        <v>821</v>
      </c>
      <c r="C23" s="415" t="s">
        <v>2117</v>
      </c>
      <c r="D23" s="569">
        <v>0</v>
      </c>
      <c r="E23" s="569">
        <v>0</v>
      </c>
      <c r="F23" s="569">
        <v>0</v>
      </c>
      <c r="G23" s="569">
        <v>0</v>
      </c>
      <c r="H23" s="569">
        <v>0</v>
      </c>
      <c r="I23" s="569">
        <v>0</v>
      </c>
      <c r="J23" s="569">
        <v>0</v>
      </c>
      <c r="K23" s="569">
        <v>0</v>
      </c>
      <c r="L23" s="569">
        <v>0</v>
      </c>
      <c r="M23" s="569">
        <v>0</v>
      </c>
      <c r="N23" s="569">
        <v>0</v>
      </c>
      <c r="O23" s="569">
        <v>0</v>
      </c>
      <c r="P23" s="569">
        <v>0</v>
      </c>
      <c r="Q23" s="569">
        <v>0</v>
      </c>
      <c r="R23" s="569">
        <v>0</v>
      </c>
      <c r="S23" s="569">
        <v>0</v>
      </c>
      <c r="T23" s="569">
        <v>0</v>
      </c>
      <c r="U23" s="569">
        <v>0</v>
      </c>
      <c r="V23" s="426">
        <v>0</v>
      </c>
      <c r="W23" s="426">
        <v>0</v>
      </c>
      <c r="X23" s="426"/>
      <c r="Y23" s="426"/>
      <c r="Z23" s="426"/>
      <c r="AA23" s="426"/>
      <c r="AB23" s="426"/>
      <c r="AC23" s="426"/>
      <c r="AI23" s="414"/>
      <c r="AJ23" s="414"/>
      <c r="AK23" s="414"/>
      <c r="AL23" s="426"/>
    </row>
    <row r="24" spans="1:41" s="416" customFormat="1" hidden="1" x14ac:dyDescent="0.2">
      <c r="A24" s="716" t="str">
        <f t="shared" si="0"/>
        <v/>
      </c>
      <c r="B24" s="414" t="s">
        <v>822</v>
      </c>
      <c r="C24" s="415" t="s">
        <v>2118</v>
      </c>
      <c r="D24" s="569">
        <v>0</v>
      </c>
      <c r="E24" s="569">
        <v>0</v>
      </c>
      <c r="F24" s="569">
        <v>0</v>
      </c>
      <c r="G24" s="569">
        <v>0</v>
      </c>
      <c r="H24" s="569">
        <v>0</v>
      </c>
      <c r="I24" s="569">
        <v>0</v>
      </c>
      <c r="J24" s="569">
        <v>0</v>
      </c>
      <c r="K24" s="569">
        <v>0</v>
      </c>
      <c r="L24" s="569">
        <v>0</v>
      </c>
      <c r="M24" s="569">
        <v>0</v>
      </c>
      <c r="N24" s="569">
        <v>0</v>
      </c>
      <c r="O24" s="569">
        <v>0</v>
      </c>
      <c r="P24" s="569">
        <v>0</v>
      </c>
      <c r="Q24" s="569">
        <v>0</v>
      </c>
      <c r="R24" s="569">
        <v>0</v>
      </c>
      <c r="S24" s="569">
        <v>0</v>
      </c>
      <c r="T24" s="569">
        <v>0</v>
      </c>
      <c r="U24" s="569">
        <v>0</v>
      </c>
      <c r="V24" s="426">
        <v>0</v>
      </c>
      <c r="W24" s="426">
        <v>0</v>
      </c>
      <c r="X24" s="426"/>
      <c r="Y24" s="426"/>
      <c r="Z24" s="426"/>
      <c r="AA24" s="426"/>
      <c r="AB24" s="426"/>
      <c r="AC24" s="426"/>
      <c r="AI24" s="414"/>
      <c r="AJ24" s="414"/>
      <c r="AK24" s="414"/>
      <c r="AL24" s="426"/>
    </row>
    <row r="25" spans="1:41" s="416" customFormat="1" x14ac:dyDescent="0.2">
      <c r="A25" s="716" t="str">
        <f t="shared" si="0"/>
        <v>X</v>
      </c>
      <c r="B25" s="414" t="s">
        <v>823</v>
      </c>
      <c r="C25" s="415" t="s">
        <v>2119</v>
      </c>
      <c r="D25" s="569">
        <v>1.9256050586700439</v>
      </c>
      <c r="E25" s="569">
        <v>1.6887940168380737</v>
      </c>
      <c r="F25" s="569">
        <v>1.014570951461792</v>
      </c>
      <c r="G25" s="569">
        <v>1.0757639408111572</v>
      </c>
      <c r="H25" s="569">
        <v>1.2713099718093872</v>
      </c>
      <c r="I25" s="569">
        <v>1.5543639659881592</v>
      </c>
      <c r="J25" s="569">
        <v>1.3493119478225708</v>
      </c>
      <c r="K25" s="569">
        <v>1.8137270212173462</v>
      </c>
      <c r="L25" s="569">
        <v>2.2637450695037842</v>
      </c>
      <c r="M25" s="569">
        <v>2.2029209136962891</v>
      </c>
      <c r="N25" s="569">
        <v>2.3025069236755371</v>
      </c>
      <c r="O25" s="569">
        <v>2.9114770889282227</v>
      </c>
      <c r="P25" s="569">
        <v>3.4414269924163818</v>
      </c>
      <c r="Q25" s="569">
        <v>4.2651958465576172</v>
      </c>
      <c r="R25" s="569">
        <v>4.971768856048584</v>
      </c>
      <c r="S25" s="569">
        <v>5.882929801940918</v>
      </c>
      <c r="T25" s="569">
        <v>5.7707891464233398</v>
      </c>
      <c r="U25" s="569">
        <v>4.959691047668457</v>
      </c>
      <c r="V25" s="426">
        <v>4.5453839302062988</v>
      </c>
      <c r="W25" s="426">
        <v>3.5880000591278076</v>
      </c>
      <c r="X25" s="426"/>
      <c r="Y25" s="426"/>
      <c r="Z25" s="426"/>
      <c r="AA25" s="426"/>
      <c r="AB25" s="426"/>
      <c r="AC25" s="426"/>
      <c r="AI25" s="414"/>
      <c r="AJ25" s="414"/>
      <c r="AK25" s="414"/>
      <c r="AL25" s="426"/>
      <c r="AM25" s="924"/>
      <c r="AN25" s="924"/>
      <c r="AO25" s="924"/>
    </row>
    <row r="26" spans="1:41" s="416" customFormat="1" x14ac:dyDescent="0.2">
      <c r="A26" s="716" t="str">
        <f t="shared" si="0"/>
        <v>X</v>
      </c>
      <c r="B26" s="414" t="s">
        <v>824</v>
      </c>
      <c r="C26" s="413" t="s">
        <v>2120</v>
      </c>
      <c r="D26" s="569">
        <v>1.0814729928970337</v>
      </c>
      <c r="E26" s="569">
        <v>1.0710330009460449</v>
      </c>
      <c r="F26" s="569">
        <v>0.95016998052597046</v>
      </c>
      <c r="G26" s="569">
        <v>1.0259100198745728</v>
      </c>
      <c r="H26" s="569">
        <v>1.2227489948272705</v>
      </c>
      <c r="I26" s="569">
        <v>1.4869110584259033</v>
      </c>
      <c r="J26" s="569">
        <v>1.2553960084915161</v>
      </c>
      <c r="K26" s="569">
        <v>1.7362060546875</v>
      </c>
      <c r="L26" s="569">
        <v>2.1348350048065186</v>
      </c>
      <c r="M26" s="569">
        <v>2.0867040157318115</v>
      </c>
      <c r="N26" s="569">
        <v>2.2050309181213379</v>
      </c>
      <c r="O26" s="569">
        <v>2.7765109539031982</v>
      </c>
      <c r="P26" s="569">
        <v>3.3078351020812988</v>
      </c>
      <c r="Q26" s="569">
        <v>4.1218228340148926</v>
      </c>
      <c r="R26" s="569">
        <v>4.7938132286071777</v>
      </c>
      <c r="S26" s="569">
        <v>5.6765179634094238</v>
      </c>
      <c r="T26" s="569">
        <v>5.6187858581542969</v>
      </c>
      <c r="U26" s="569">
        <v>4.8087668418884277</v>
      </c>
      <c r="V26" s="426">
        <v>4.405299186706543</v>
      </c>
      <c r="W26" s="426">
        <v>3.4590001106262207</v>
      </c>
      <c r="X26" s="426"/>
      <c r="Y26" s="426"/>
      <c r="Z26" s="426"/>
      <c r="AA26" s="426"/>
      <c r="AB26" s="426"/>
      <c r="AC26" s="426"/>
      <c r="AI26" s="414"/>
      <c r="AJ26" s="414"/>
      <c r="AK26" s="414"/>
      <c r="AL26" s="426"/>
      <c r="AM26" s="924"/>
      <c r="AN26" s="924"/>
      <c r="AO26" s="924"/>
    </row>
    <row r="27" spans="1:41" s="416" customFormat="1" x14ac:dyDescent="0.2">
      <c r="A27" s="716" t="str">
        <f t="shared" si="0"/>
        <v>X</v>
      </c>
      <c r="B27" s="414" t="s">
        <v>825</v>
      </c>
      <c r="C27" s="413" t="s">
        <v>2121</v>
      </c>
      <c r="D27" s="569">
        <v>0.84413200616836548</v>
      </c>
      <c r="E27" s="569">
        <v>0.61776101589202881</v>
      </c>
      <c r="F27" s="569">
        <v>6.4401000738143921E-2</v>
      </c>
      <c r="G27" s="569">
        <v>4.985399916768074E-2</v>
      </c>
      <c r="H27" s="569">
        <v>4.856099933385849E-2</v>
      </c>
      <c r="I27" s="569">
        <v>6.7452996969223022E-2</v>
      </c>
      <c r="J27" s="569">
        <v>9.3915998935699463E-2</v>
      </c>
      <c r="K27" s="569">
        <v>7.7520996332168579E-2</v>
      </c>
      <c r="L27" s="569">
        <v>0.12891000509262085</v>
      </c>
      <c r="M27" s="569">
        <v>0.1162170022726059</v>
      </c>
      <c r="N27" s="569">
        <v>9.7475998103618622E-2</v>
      </c>
      <c r="O27" s="569">
        <v>0.13496600091457367</v>
      </c>
      <c r="P27" s="569">
        <v>0.13359199464321136</v>
      </c>
      <c r="Q27" s="569">
        <v>0.14337299764156342</v>
      </c>
      <c r="R27" s="569">
        <v>0.1779559999704361</v>
      </c>
      <c r="S27" s="569">
        <v>0.20641200244426727</v>
      </c>
      <c r="T27" s="569">
        <v>0.15200300514698029</v>
      </c>
      <c r="U27" s="569">
        <v>0.15092399716377258</v>
      </c>
      <c r="V27" s="426">
        <v>0.14008499681949615</v>
      </c>
      <c r="W27" s="426">
        <v>0.1289999932050705</v>
      </c>
      <c r="X27" s="426"/>
      <c r="Y27" s="426"/>
      <c r="Z27" s="426"/>
      <c r="AA27" s="426"/>
      <c r="AB27" s="426"/>
      <c r="AC27" s="426"/>
      <c r="AI27" s="414"/>
      <c r="AJ27" s="414"/>
      <c r="AK27" s="414"/>
      <c r="AL27" s="426"/>
      <c r="AM27" s="924"/>
      <c r="AN27" s="924"/>
      <c r="AO27" s="924"/>
    </row>
    <row r="28" spans="1:41" s="416" customFormat="1" x14ac:dyDescent="0.2">
      <c r="A28" s="716" t="str">
        <f t="shared" si="0"/>
        <v>X</v>
      </c>
      <c r="B28" s="414" t="s">
        <v>826</v>
      </c>
      <c r="C28" s="415" t="s">
        <v>2122</v>
      </c>
      <c r="D28" s="569">
        <v>0.74912601709365845</v>
      </c>
      <c r="E28" s="569">
        <v>1.360077977180481</v>
      </c>
      <c r="F28" s="569">
        <v>0.91714799404144287</v>
      </c>
      <c r="G28" s="569">
        <v>0.86960297822952271</v>
      </c>
      <c r="H28" s="569">
        <v>0.91961801052093506</v>
      </c>
      <c r="I28" s="569">
        <v>1.0924259424209595</v>
      </c>
      <c r="J28" s="569">
        <v>1.3553780317306519</v>
      </c>
      <c r="K28" s="569">
        <v>0.98040801286697388</v>
      </c>
      <c r="L28" s="569">
        <v>0.93173998594284058</v>
      </c>
      <c r="M28" s="569">
        <v>0.8496360182762146</v>
      </c>
      <c r="N28" s="569">
        <v>0.84315001964569092</v>
      </c>
      <c r="O28" s="569">
        <v>1.469391942024231</v>
      </c>
      <c r="P28" s="569">
        <v>0.88845902681350708</v>
      </c>
      <c r="Q28" s="569">
        <v>0.93187099695205688</v>
      </c>
      <c r="R28" s="569">
        <v>1.3701790571212769</v>
      </c>
      <c r="S28" s="569">
        <v>1.7585649490356445</v>
      </c>
      <c r="T28" s="569">
        <v>2.2523860931396484</v>
      </c>
      <c r="U28" s="569">
        <v>2.1579370498657227</v>
      </c>
      <c r="V28" s="426">
        <v>2.4072690010070801</v>
      </c>
      <c r="W28" s="426">
        <v>2.6530001163482666</v>
      </c>
      <c r="X28" s="426"/>
      <c r="Y28" s="426"/>
      <c r="Z28" s="426"/>
      <c r="AA28" s="426"/>
      <c r="AB28" s="426"/>
      <c r="AC28" s="426"/>
      <c r="AI28" s="414"/>
      <c r="AJ28" s="414"/>
      <c r="AK28" s="414"/>
      <c r="AL28" s="426"/>
      <c r="AM28" s="924"/>
      <c r="AN28" s="924"/>
      <c r="AO28" s="924"/>
    </row>
    <row r="29" spans="1:41" s="416" customFormat="1" x14ac:dyDescent="0.2">
      <c r="A29" s="716" t="str">
        <f t="shared" si="0"/>
        <v>X</v>
      </c>
      <c r="B29" s="414" t="s">
        <v>827</v>
      </c>
      <c r="C29" s="413" t="s">
        <v>2123</v>
      </c>
      <c r="D29" s="569">
        <v>0.5820239782333374</v>
      </c>
      <c r="E29" s="569">
        <v>1.1809600591659546</v>
      </c>
      <c r="F29" s="569">
        <v>0.47170400619506836</v>
      </c>
      <c r="G29" s="569">
        <v>0.45542201399803162</v>
      </c>
      <c r="H29" s="569">
        <v>0.47533801198005676</v>
      </c>
      <c r="I29" s="569">
        <v>0.51072502136230469</v>
      </c>
      <c r="J29" s="569">
        <v>0.48266398906707764</v>
      </c>
      <c r="K29" s="569">
        <v>0.45329999923706055</v>
      </c>
      <c r="L29" s="569">
        <v>0.45931598544120789</v>
      </c>
      <c r="M29" s="569">
        <v>0.42893201112747192</v>
      </c>
      <c r="N29" s="569">
        <v>0.42991998791694641</v>
      </c>
      <c r="O29" s="569">
        <v>0.4192039966583252</v>
      </c>
      <c r="P29" s="569">
        <v>0.4566589891910553</v>
      </c>
      <c r="Q29" s="569">
        <v>0.5089070200920105</v>
      </c>
      <c r="R29" s="569">
        <v>0.72550702095031738</v>
      </c>
      <c r="S29" s="569">
        <v>0.7506679892539978</v>
      </c>
      <c r="T29" s="569">
        <v>0.82644897699356079</v>
      </c>
      <c r="U29" s="569">
        <v>0.84403800964355469</v>
      </c>
      <c r="V29" s="426">
        <v>0.8251500129699707</v>
      </c>
      <c r="W29" s="426">
        <v>0.80400002002716064</v>
      </c>
      <c r="X29" s="426"/>
      <c r="Y29" s="426"/>
      <c r="Z29" s="426"/>
      <c r="AA29" s="426"/>
      <c r="AB29" s="426"/>
      <c r="AC29" s="426"/>
      <c r="AI29" s="414"/>
      <c r="AJ29" s="414"/>
      <c r="AK29" s="414"/>
      <c r="AL29" s="426"/>
      <c r="AM29" s="924"/>
      <c r="AN29" s="924"/>
      <c r="AO29" s="924"/>
    </row>
    <row r="30" spans="1:41" s="416" customFormat="1" x14ac:dyDescent="0.2">
      <c r="A30" s="716" t="str">
        <f t="shared" si="0"/>
        <v>X</v>
      </c>
      <c r="B30" s="414" t="s">
        <v>828</v>
      </c>
      <c r="C30" s="413" t="s">
        <v>2124</v>
      </c>
      <c r="D30" s="569">
        <v>0.16710199415683746</v>
      </c>
      <c r="E30" s="569">
        <v>0.17911800742149353</v>
      </c>
      <c r="F30" s="569">
        <v>0.44544398784637451</v>
      </c>
      <c r="G30" s="569">
        <v>0.41418099403381348</v>
      </c>
      <c r="H30" s="569">
        <v>0.4442799985408783</v>
      </c>
      <c r="I30" s="569">
        <v>0.58170098066329956</v>
      </c>
      <c r="J30" s="569">
        <v>0.87271398305892944</v>
      </c>
      <c r="K30" s="569">
        <v>0.52710801362991333</v>
      </c>
      <c r="L30" s="569">
        <v>0.47242400050163269</v>
      </c>
      <c r="M30" s="569">
        <v>0.42070400714874268</v>
      </c>
      <c r="N30" s="569">
        <v>0.41323000192642212</v>
      </c>
      <c r="O30" s="569">
        <v>1.0501879453659058</v>
      </c>
      <c r="P30" s="569">
        <v>0.43180000782012939</v>
      </c>
      <c r="Q30" s="569">
        <v>0.42296400666236877</v>
      </c>
      <c r="R30" s="569">
        <v>0.6446719765663147</v>
      </c>
      <c r="S30" s="569">
        <v>1.0078970193862915</v>
      </c>
      <c r="T30" s="569">
        <v>1.4259370565414429</v>
      </c>
      <c r="U30" s="569">
        <v>1.313899040222168</v>
      </c>
      <c r="V30" s="426">
        <v>1.5821189880371094</v>
      </c>
      <c r="W30" s="426">
        <v>1.8489999771118164</v>
      </c>
      <c r="X30" s="426"/>
      <c r="Y30" s="426"/>
      <c r="Z30" s="426"/>
      <c r="AA30" s="426"/>
      <c r="AB30" s="426"/>
      <c r="AC30" s="426"/>
      <c r="AI30" s="414"/>
      <c r="AJ30" s="414"/>
      <c r="AK30" s="414"/>
      <c r="AL30" s="426"/>
      <c r="AM30" s="924"/>
      <c r="AN30" s="924"/>
      <c r="AO30" s="924"/>
    </row>
    <row r="31" spans="1:41" s="416" customFormat="1" x14ac:dyDescent="0.2">
      <c r="A31" s="716" t="str">
        <f t="shared" si="0"/>
        <v>X</v>
      </c>
      <c r="B31" s="414" t="s">
        <v>829</v>
      </c>
      <c r="C31" s="421" t="s">
        <v>2125</v>
      </c>
      <c r="D31" s="569">
        <v>0.16710199415683746</v>
      </c>
      <c r="E31" s="569">
        <v>0.17911800742149353</v>
      </c>
      <c r="F31" s="569">
        <v>0.1662289947271347</v>
      </c>
      <c r="G31" s="569">
        <v>0.15740899741649628</v>
      </c>
      <c r="H31" s="569">
        <v>0.16190099716186523</v>
      </c>
      <c r="I31" s="569">
        <v>0.16854499280452728</v>
      </c>
      <c r="J31" s="569">
        <v>0.36639100313186646</v>
      </c>
      <c r="K31" s="569">
        <v>0.22538599371910095</v>
      </c>
      <c r="L31" s="569">
        <v>0.20037899911403656</v>
      </c>
      <c r="M31" s="569">
        <v>0.2001270055770874</v>
      </c>
      <c r="N31" s="569">
        <v>0.2039559930562973</v>
      </c>
      <c r="O31" s="569">
        <v>0.26464399695396423</v>
      </c>
      <c r="P31" s="569">
        <v>0.22701199352741241</v>
      </c>
      <c r="Q31" s="569">
        <v>0.23177500069141388</v>
      </c>
      <c r="R31" s="569">
        <v>0.39937299489974976</v>
      </c>
      <c r="S31" s="569">
        <v>0.34959998726844788</v>
      </c>
      <c r="T31" s="569">
        <v>0.43118000030517578</v>
      </c>
      <c r="U31" s="569">
        <v>0.32701098918914795</v>
      </c>
      <c r="V31" s="426">
        <v>0.35733100771903992</v>
      </c>
      <c r="W31" s="426">
        <v>0.32100000977516174</v>
      </c>
      <c r="X31" s="426"/>
      <c r="Y31" s="426"/>
      <c r="Z31" s="426"/>
      <c r="AA31" s="426"/>
      <c r="AB31" s="426"/>
      <c r="AC31" s="426"/>
      <c r="AI31" s="414"/>
      <c r="AJ31" s="414"/>
      <c r="AK31" s="414"/>
      <c r="AL31" s="426"/>
      <c r="AM31" s="924"/>
      <c r="AN31" s="924"/>
      <c r="AO31" s="924"/>
    </row>
    <row r="32" spans="1:41" s="416" customFormat="1" x14ac:dyDescent="0.2">
      <c r="A32" s="716" t="str">
        <f t="shared" si="0"/>
        <v>X</v>
      </c>
      <c r="B32" s="414" t="s">
        <v>830</v>
      </c>
      <c r="C32" s="421" t="s">
        <v>2126</v>
      </c>
      <c r="D32" s="569">
        <v>0</v>
      </c>
      <c r="E32" s="569">
        <v>0</v>
      </c>
      <c r="F32" s="569">
        <v>0.279215008020401</v>
      </c>
      <c r="G32" s="569">
        <v>0.25677201151847839</v>
      </c>
      <c r="H32" s="569">
        <v>0.28237900137901306</v>
      </c>
      <c r="I32" s="569">
        <v>0.41315600275993347</v>
      </c>
      <c r="J32" s="569">
        <v>0.50632297992706299</v>
      </c>
      <c r="K32" s="569">
        <v>0.30172199010848999</v>
      </c>
      <c r="L32" s="569">
        <v>0.27204498648643494</v>
      </c>
      <c r="M32" s="569">
        <v>0.22057700157165527</v>
      </c>
      <c r="N32" s="569">
        <v>0.20927399396896362</v>
      </c>
      <c r="O32" s="569">
        <v>0.78554397821426392</v>
      </c>
      <c r="P32" s="569">
        <v>0.20478799939155579</v>
      </c>
      <c r="Q32" s="569">
        <v>0.1911890059709549</v>
      </c>
      <c r="R32" s="569">
        <v>0.24529899656772614</v>
      </c>
      <c r="S32" s="569">
        <v>0.33390900492668152</v>
      </c>
      <c r="T32" s="569">
        <v>0.36742699146270752</v>
      </c>
      <c r="U32" s="569">
        <v>0.35400998592376709</v>
      </c>
      <c r="V32" s="426">
        <v>0.35238298773765564</v>
      </c>
      <c r="W32" s="426">
        <v>0.33000001311302185</v>
      </c>
      <c r="X32" s="426"/>
      <c r="Y32" s="426"/>
      <c r="Z32" s="426"/>
      <c r="AA32" s="426"/>
      <c r="AB32" s="426"/>
      <c r="AC32" s="426"/>
      <c r="AI32" s="414"/>
      <c r="AJ32" s="414"/>
      <c r="AK32" s="414"/>
      <c r="AL32" s="426"/>
      <c r="AM32" s="924"/>
      <c r="AN32" s="924"/>
      <c r="AO32" s="924"/>
    </row>
    <row r="33" spans="1:41" s="416" customFormat="1" x14ac:dyDescent="0.2">
      <c r="A33" s="716" t="str">
        <f t="shared" si="0"/>
        <v>X</v>
      </c>
      <c r="B33" s="414" t="s">
        <v>831</v>
      </c>
      <c r="C33" s="421" t="s">
        <v>2127</v>
      </c>
      <c r="D33" s="569">
        <v>0</v>
      </c>
      <c r="E33" s="569">
        <v>0</v>
      </c>
      <c r="F33" s="569">
        <v>0</v>
      </c>
      <c r="G33" s="569">
        <v>0</v>
      </c>
      <c r="H33" s="569">
        <v>0</v>
      </c>
      <c r="I33" s="569">
        <v>0</v>
      </c>
      <c r="J33" s="569">
        <v>0</v>
      </c>
      <c r="K33" s="569">
        <v>0</v>
      </c>
      <c r="L33" s="569">
        <v>0</v>
      </c>
      <c r="M33" s="569">
        <v>0</v>
      </c>
      <c r="N33" s="569">
        <v>0</v>
      </c>
      <c r="O33" s="569">
        <v>0</v>
      </c>
      <c r="P33" s="569">
        <v>0</v>
      </c>
      <c r="Q33" s="569">
        <v>0</v>
      </c>
      <c r="R33" s="569">
        <v>0</v>
      </c>
      <c r="S33" s="569">
        <v>0.32438799738883972</v>
      </c>
      <c r="T33" s="569">
        <v>0.62733000516891479</v>
      </c>
      <c r="U33" s="569">
        <v>0.63287800550460815</v>
      </c>
      <c r="V33" s="426">
        <v>0.87240499258041382</v>
      </c>
      <c r="W33" s="426">
        <v>1.1979999542236328</v>
      </c>
      <c r="X33" s="426"/>
      <c r="Y33" s="426"/>
      <c r="Z33" s="426"/>
      <c r="AA33" s="426"/>
      <c r="AB33" s="426"/>
      <c r="AC33" s="426"/>
      <c r="AI33" s="414"/>
      <c r="AJ33" s="414"/>
      <c r="AK33" s="414"/>
      <c r="AL33" s="426"/>
      <c r="AM33" s="924"/>
      <c r="AN33" s="924"/>
      <c r="AO33" s="924"/>
    </row>
    <row r="34" spans="1:41" s="416" customFormat="1" hidden="1" x14ac:dyDescent="0.2">
      <c r="A34" s="716" t="str">
        <f t="shared" si="0"/>
        <v/>
      </c>
      <c r="B34" s="414" t="s">
        <v>832</v>
      </c>
      <c r="C34" s="415" t="s">
        <v>2128</v>
      </c>
      <c r="D34" s="569">
        <v>0</v>
      </c>
      <c r="E34" s="569">
        <v>0</v>
      </c>
      <c r="F34" s="569">
        <v>0</v>
      </c>
      <c r="G34" s="569">
        <v>0</v>
      </c>
      <c r="H34" s="569">
        <v>0</v>
      </c>
      <c r="I34" s="569">
        <v>0</v>
      </c>
      <c r="J34" s="569">
        <v>0</v>
      </c>
      <c r="K34" s="569">
        <v>0</v>
      </c>
      <c r="L34" s="569">
        <v>0</v>
      </c>
      <c r="M34" s="569">
        <v>0</v>
      </c>
      <c r="N34" s="569">
        <v>0</v>
      </c>
      <c r="O34" s="569">
        <v>0</v>
      </c>
      <c r="P34" s="569">
        <v>0</v>
      </c>
      <c r="Q34" s="569">
        <v>0</v>
      </c>
      <c r="R34" s="569">
        <v>0</v>
      </c>
      <c r="S34" s="569">
        <v>0</v>
      </c>
      <c r="T34" s="569">
        <v>0</v>
      </c>
      <c r="U34" s="569">
        <v>0</v>
      </c>
      <c r="V34" s="426">
        <v>0</v>
      </c>
      <c r="W34" s="426">
        <v>0</v>
      </c>
      <c r="X34" s="426"/>
      <c r="Y34" s="426"/>
      <c r="Z34" s="426"/>
      <c r="AA34" s="426"/>
      <c r="AB34" s="426"/>
      <c r="AC34" s="426"/>
      <c r="AI34" s="414"/>
      <c r="AJ34" s="414"/>
      <c r="AK34" s="414"/>
      <c r="AL34" s="426"/>
    </row>
    <row r="35" spans="1:41" s="416" customFormat="1" x14ac:dyDescent="0.2">
      <c r="A35" s="716" t="str">
        <f t="shared" si="0"/>
        <v>X</v>
      </c>
      <c r="B35" s="410" t="s">
        <v>833</v>
      </c>
      <c r="C35" s="412" t="s">
        <v>2129</v>
      </c>
      <c r="D35" s="569">
        <v>7.2021341323852539</v>
      </c>
      <c r="E35" s="569">
        <v>6.7517843246459961</v>
      </c>
      <c r="F35" s="569">
        <v>5.8678240776062012</v>
      </c>
      <c r="G35" s="569">
        <v>6.0729389190673828</v>
      </c>
      <c r="H35" s="569">
        <v>8.2693519592285156</v>
      </c>
      <c r="I35" s="569">
        <v>10.136866569519043</v>
      </c>
      <c r="J35" s="569">
        <v>8.9574365615844727</v>
      </c>
      <c r="K35" s="569">
        <v>8.3729429244995117</v>
      </c>
      <c r="L35" s="569">
        <v>9.0437612533569336</v>
      </c>
      <c r="M35" s="569">
        <v>7.5115389823913574</v>
      </c>
      <c r="N35" s="569">
        <v>7.7561469078063965</v>
      </c>
      <c r="O35" s="569">
        <v>7.3689899444580078</v>
      </c>
      <c r="P35" s="569">
        <v>9.4551973342895508</v>
      </c>
      <c r="Q35" s="569">
        <v>9.6405906677246094</v>
      </c>
      <c r="R35" s="569">
        <v>11.55524730682373</v>
      </c>
      <c r="S35" s="569">
        <v>14.426521301269531</v>
      </c>
      <c r="T35" s="569">
        <v>15.864960670471191</v>
      </c>
      <c r="U35" s="569">
        <v>15.994400024414063</v>
      </c>
      <c r="V35" s="426">
        <v>15.681936264038086</v>
      </c>
      <c r="W35" s="426">
        <v>14.970999717712402</v>
      </c>
      <c r="X35" s="426"/>
      <c r="Y35" s="426"/>
      <c r="Z35" s="426"/>
      <c r="AA35" s="426"/>
      <c r="AB35" s="426"/>
      <c r="AC35" s="426"/>
      <c r="AI35" s="410"/>
      <c r="AJ35" s="410"/>
      <c r="AK35" s="410"/>
      <c r="AL35" s="426"/>
      <c r="AM35" s="924"/>
      <c r="AN35" s="924"/>
      <c r="AO35" s="924"/>
    </row>
    <row r="36" spans="1:41" s="416" customFormat="1" x14ac:dyDescent="0.2">
      <c r="A36" s="716" t="str">
        <f t="shared" si="0"/>
        <v>X</v>
      </c>
      <c r="B36" s="414" t="s">
        <v>834</v>
      </c>
      <c r="C36" s="415" t="s">
        <v>2130</v>
      </c>
      <c r="D36" s="569">
        <v>7.1055397987365723</v>
      </c>
      <c r="E36" s="569">
        <v>6.6685371398925781</v>
      </c>
      <c r="F36" s="569">
        <v>5.4545502662658691</v>
      </c>
      <c r="G36" s="569">
        <v>5.6934971809387207</v>
      </c>
      <c r="H36" s="569">
        <v>7.885441780090332</v>
      </c>
      <c r="I36" s="569">
        <v>9.254979133605957</v>
      </c>
      <c r="J36" s="569">
        <v>7.4864068031311035</v>
      </c>
      <c r="K36" s="569">
        <v>7.3705019950866699</v>
      </c>
      <c r="L36" s="569">
        <v>7.9150938987731934</v>
      </c>
      <c r="M36" s="569">
        <v>6.7374649047851563</v>
      </c>
      <c r="N36" s="569">
        <v>7.054318904876709</v>
      </c>
      <c r="O36" s="569">
        <v>6.7875962257385254</v>
      </c>
      <c r="P36" s="569">
        <v>8.8316717147827148</v>
      </c>
      <c r="Q36" s="569">
        <v>8.8947439193725586</v>
      </c>
      <c r="R36" s="569">
        <v>11.041242599487305</v>
      </c>
      <c r="S36" s="569">
        <v>14.133486747741699</v>
      </c>
      <c r="T36" s="569">
        <v>15.416426658630371</v>
      </c>
      <c r="U36" s="569">
        <v>15.175247192382813</v>
      </c>
      <c r="V36" s="426">
        <v>14.916519165039063</v>
      </c>
      <c r="W36" s="426">
        <v>13.904999732971191</v>
      </c>
      <c r="X36" s="426"/>
      <c r="Y36" s="426"/>
      <c r="Z36" s="426"/>
      <c r="AA36" s="426"/>
      <c r="AB36" s="426"/>
      <c r="AC36" s="426"/>
      <c r="AI36" s="414"/>
      <c r="AJ36" s="414"/>
      <c r="AK36" s="414"/>
      <c r="AL36" s="426"/>
      <c r="AM36" s="924"/>
      <c r="AN36" s="924"/>
      <c r="AO36" s="924"/>
    </row>
    <row r="37" spans="1:41" s="416" customFormat="1" x14ac:dyDescent="0.2">
      <c r="A37" s="716" t="str">
        <f t="shared" si="0"/>
        <v>X</v>
      </c>
      <c r="B37" s="414" t="s">
        <v>835</v>
      </c>
      <c r="C37" s="413" t="s">
        <v>2131</v>
      </c>
      <c r="D37" s="569">
        <v>2.6078181266784668</v>
      </c>
      <c r="E37" s="569">
        <v>2.5279169082641602</v>
      </c>
      <c r="F37" s="569">
        <v>1.7061077356338501</v>
      </c>
      <c r="G37" s="569">
        <v>1.4986139535903931</v>
      </c>
      <c r="H37" s="569">
        <v>1.463532567024231</v>
      </c>
      <c r="I37" s="569">
        <v>1.8431318998336792</v>
      </c>
      <c r="J37" s="569">
        <v>1.5343598127365112</v>
      </c>
      <c r="K37" s="569">
        <v>1.4577934741973877</v>
      </c>
      <c r="L37" s="569">
        <v>1.3880971670150757</v>
      </c>
      <c r="M37" s="569">
        <v>1.2100660800933838</v>
      </c>
      <c r="N37" s="569">
        <v>1.163243293762207</v>
      </c>
      <c r="O37" s="569">
        <v>0.83387172222137451</v>
      </c>
      <c r="P37" s="569">
        <v>1.1279580593109131</v>
      </c>
      <c r="Q37" s="569">
        <v>1.2239648103713989</v>
      </c>
      <c r="R37" s="569">
        <v>1.7608792781829834</v>
      </c>
      <c r="S37" s="569">
        <v>1.861064076423645</v>
      </c>
      <c r="T37" s="569">
        <v>1.6380454301834106</v>
      </c>
      <c r="U37" s="569">
        <v>1.5840257406234741</v>
      </c>
      <c r="V37" s="426">
        <v>1.5679494142532349</v>
      </c>
      <c r="W37" s="426">
        <v>1.4989999532699585</v>
      </c>
      <c r="X37" s="426"/>
      <c r="Y37" s="426"/>
      <c r="Z37" s="426"/>
      <c r="AA37" s="426"/>
      <c r="AB37" s="426"/>
      <c r="AC37" s="426"/>
      <c r="AI37" s="414"/>
      <c r="AJ37" s="414"/>
      <c r="AK37" s="414"/>
      <c r="AL37" s="426"/>
      <c r="AM37" s="924"/>
      <c r="AN37" s="924"/>
      <c r="AO37" s="924"/>
    </row>
    <row r="38" spans="1:41" s="416" customFormat="1" x14ac:dyDescent="0.2">
      <c r="A38" s="716" t="str">
        <f t="shared" si="0"/>
        <v>X</v>
      </c>
      <c r="B38" s="414" t="s">
        <v>836</v>
      </c>
      <c r="C38" s="413" t="s">
        <v>2132</v>
      </c>
      <c r="D38" s="569">
        <v>0.67285299301147461</v>
      </c>
      <c r="E38" s="569">
        <v>0.52644097805023193</v>
      </c>
      <c r="F38" s="569">
        <v>0.82844299077987671</v>
      </c>
      <c r="G38" s="569">
        <v>0.4242590069770813</v>
      </c>
      <c r="H38" s="569">
        <v>0.99831199645996094</v>
      </c>
      <c r="I38" s="569">
        <v>0.90025597810745239</v>
      </c>
      <c r="J38" s="569">
        <v>0.84242302179336548</v>
      </c>
      <c r="K38" s="569">
        <v>0.77237397432327271</v>
      </c>
      <c r="L38" s="569">
        <v>0.91181600093841553</v>
      </c>
      <c r="M38" s="569">
        <v>0.57496500015258789</v>
      </c>
      <c r="N38" s="569">
        <v>0.72617799043655396</v>
      </c>
      <c r="O38" s="569">
        <v>0.70427101850509644</v>
      </c>
      <c r="P38" s="569">
        <v>0.69697409868240356</v>
      </c>
      <c r="Q38" s="569">
        <v>0.74497854709625244</v>
      </c>
      <c r="R38" s="569">
        <v>0.40297237038612366</v>
      </c>
      <c r="S38" s="569">
        <v>0.73002517223358154</v>
      </c>
      <c r="T38" s="569">
        <v>0.8670240044593811</v>
      </c>
      <c r="U38" s="569">
        <v>0.73101192712783813</v>
      </c>
      <c r="V38" s="426">
        <v>0.88697141408920288</v>
      </c>
      <c r="W38" s="426">
        <v>0.75300002098083496</v>
      </c>
      <c r="X38" s="426"/>
      <c r="Y38" s="426"/>
      <c r="Z38" s="426"/>
      <c r="AA38" s="426"/>
      <c r="AB38" s="426"/>
      <c r="AC38" s="426"/>
      <c r="AI38" s="414"/>
      <c r="AJ38" s="414"/>
      <c r="AK38" s="414"/>
      <c r="AL38" s="426"/>
      <c r="AM38" s="924"/>
      <c r="AN38" s="924"/>
      <c r="AO38" s="924"/>
    </row>
    <row r="39" spans="1:41" s="416" customFormat="1" x14ac:dyDescent="0.2">
      <c r="A39" s="716" t="str">
        <f t="shared" si="0"/>
        <v>X</v>
      </c>
      <c r="B39" s="414" t="s">
        <v>837</v>
      </c>
      <c r="C39" s="413" t="s">
        <v>2133</v>
      </c>
      <c r="D39" s="569">
        <v>1.5883826017379761</v>
      </c>
      <c r="E39" s="569">
        <v>1.4861423969268799</v>
      </c>
      <c r="F39" s="569">
        <v>1.2784780263900757</v>
      </c>
      <c r="G39" s="569">
        <v>1.8138656616210938</v>
      </c>
      <c r="H39" s="569">
        <v>2.7691051959991455</v>
      </c>
      <c r="I39" s="569">
        <v>3.3047037124633789</v>
      </c>
      <c r="J39" s="569">
        <v>2.5728213787078857</v>
      </c>
      <c r="K39" s="569">
        <v>2.6081280708312988</v>
      </c>
      <c r="L39" s="569">
        <v>2.2383162975311279</v>
      </c>
      <c r="M39" s="569">
        <v>2.2582051753997803</v>
      </c>
      <c r="N39" s="569">
        <v>2.2042446136474609</v>
      </c>
      <c r="O39" s="569">
        <v>2.3964838981628418</v>
      </c>
      <c r="P39" s="569">
        <v>2.9898889064788818</v>
      </c>
      <c r="Q39" s="569">
        <v>2.8589177131652832</v>
      </c>
      <c r="R39" s="569">
        <v>3.1257855892181396</v>
      </c>
      <c r="S39" s="569">
        <v>2.9651021957397461</v>
      </c>
      <c r="T39" s="569">
        <v>3.3490927219390869</v>
      </c>
      <c r="U39" s="569">
        <v>3.2910535335540771</v>
      </c>
      <c r="V39" s="426">
        <v>3.2998936176300049</v>
      </c>
      <c r="W39" s="426">
        <v>3.0769999027252197</v>
      </c>
      <c r="X39" s="426"/>
      <c r="Y39" s="426"/>
      <c r="Z39" s="426"/>
      <c r="AA39" s="426"/>
      <c r="AB39" s="426"/>
      <c r="AC39" s="426"/>
      <c r="AI39" s="414"/>
      <c r="AJ39" s="414"/>
      <c r="AK39" s="414"/>
      <c r="AL39" s="426"/>
      <c r="AM39" s="924"/>
      <c r="AN39" s="924"/>
      <c r="AO39" s="924"/>
    </row>
    <row r="40" spans="1:41" s="416" customFormat="1" x14ac:dyDescent="0.2">
      <c r="A40" s="716" t="str">
        <f t="shared" si="0"/>
        <v>X</v>
      </c>
      <c r="B40" s="414" t="s">
        <v>838</v>
      </c>
      <c r="C40" s="413" t="s">
        <v>2134</v>
      </c>
      <c r="D40" s="569">
        <v>0.1726502925157547</v>
      </c>
      <c r="E40" s="569">
        <v>0.16153723001480103</v>
      </c>
      <c r="F40" s="569">
        <v>0.13896501064300537</v>
      </c>
      <c r="G40" s="569">
        <v>0.19715932011604309</v>
      </c>
      <c r="H40" s="569">
        <v>0.30098971724510193</v>
      </c>
      <c r="I40" s="569">
        <v>0.35920694470405579</v>
      </c>
      <c r="J40" s="569">
        <v>0.27965450286865234</v>
      </c>
      <c r="K40" s="569">
        <v>0.28349217772483826</v>
      </c>
      <c r="L40" s="569">
        <v>0.24329525232315063</v>
      </c>
      <c r="M40" s="569">
        <v>0.24545709788799286</v>
      </c>
      <c r="N40" s="569">
        <v>0.2395918071269989</v>
      </c>
      <c r="O40" s="569">
        <v>0.26048740744590759</v>
      </c>
      <c r="P40" s="569">
        <v>0.32498791813850403</v>
      </c>
      <c r="Q40" s="569">
        <v>0.35198986530303955</v>
      </c>
      <c r="R40" s="569">
        <v>0.33797681331634521</v>
      </c>
      <c r="S40" s="569">
        <v>0.41301423311233521</v>
      </c>
      <c r="T40" s="569">
        <v>0.44001218676567078</v>
      </c>
      <c r="U40" s="569">
        <v>0.39000633358955383</v>
      </c>
      <c r="V40" s="426">
        <v>0.36898809671401978</v>
      </c>
      <c r="W40" s="426">
        <v>0.335999995470047</v>
      </c>
      <c r="X40" s="426"/>
      <c r="Y40" s="426"/>
      <c r="Z40" s="426"/>
      <c r="AA40" s="426"/>
      <c r="AB40" s="426"/>
      <c r="AC40" s="426"/>
      <c r="AI40" s="414"/>
      <c r="AJ40" s="414"/>
      <c r="AK40" s="414"/>
      <c r="AL40" s="426"/>
      <c r="AM40" s="924"/>
      <c r="AN40" s="924"/>
      <c r="AO40" s="924"/>
    </row>
    <row r="41" spans="1:41" s="416" customFormat="1" x14ac:dyDescent="0.2">
      <c r="A41" s="716" t="str">
        <f t="shared" si="0"/>
        <v>X</v>
      </c>
      <c r="B41" s="414" t="s">
        <v>839</v>
      </c>
      <c r="C41" s="413" t="s">
        <v>2135</v>
      </c>
      <c r="D41" s="569">
        <v>0</v>
      </c>
      <c r="E41" s="569">
        <v>0</v>
      </c>
      <c r="F41" s="569">
        <v>0</v>
      </c>
      <c r="G41" s="569">
        <v>0</v>
      </c>
      <c r="H41" s="569">
        <v>0</v>
      </c>
      <c r="I41" s="569">
        <v>0</v>
      </c>
      <c r="J41" s="569">
        <v>0</v>
      </c>
      <c r="K41" s="569">
        <v>0</v>
      </c>
      <c r="L41" s="569">
        <v>0</v>
      </c>
      <c r="M41" s="569">
        <v>0</v>
      </c>
      <c r="N41" s="569">
        <v>0</v>
      </c>
      <c r="O41" s="569">
        <v>0</v>
      </c>
      <c r="P41" s="569">
        <v>0.36298650503158569</v>
      </c>
      <c r="Q41" s="569">
        <v>0.41398808360099792</v>
      </c>
      <c r="R41" s="569">
        <v>0.45496881008148193</v>
      </c>
      <c r="S41" s="569">
        <v>0.49301698803901672</v>
      </c>
      <c r="T41" s="569">
        <v>0.5020139217376709</v>
      </c>
      <c r="U41" s="569">
        <v>0.46300753951072693</v>
      </c>
      <c r="V41" s="426">
        <v>0.4599851667881012</v>
      </c>
      <c r="W41" s="426">
        <v>0.45100000500679016</v>
      </c>
      <c r="X41" s="426"/>
      <c r="Y41" s="426"/>
      <c r="Z41" s="426"/>
      <c r="AA41" s="426"/>
      <c r="AB41" s="426"/>
      <c r="AC41" s="426"/>
      <c r="AI41" s="414"/>
      <c r="AJ41" s="414"/>
      <c r="AK41" s="414"/>
      <c r="AL41" s="426"/>
      <c r="AM41" s="924"/>
      <c r="AN41" s="924"/>
      <c r="AO41" s="924"/>
    </row>
    <row r="42" spans="1:41" s="416" customFormat="1" x14ac:dyDescent="0.2">
      <c r="A42" s="716" t="str">
        <f t="shared" si="0"/>
        <v>X</v>
      </c>
      <c r="B42" s="414" t="s">
        <v>840</v>
      </c>
      <c r="C42" s="413" t="s">
        <v>2136</v>
      </c>
      <c r="D42" s="569">
        <v>0.36780714988708496</v>
      </c>
      <c r="E42" s="569">
        <v>0.35653790831565857</v>
      </c>
      <c r="F42" s="569">
        <v>0.24062974750995636</v>
      </c>
      <c r="G42" s="569">
        <v>0.21136480569839478</v>
      </c>
      <c r="H42" s="569">
        <v>0.20641691982746124</v>
      </c>
      <c r="I42" s="569">
        <v>0.25995567440986633</v>
      </c>
      <c r="J42" s="569">
        <v>0.21640640497207642</v>
      </c>
      <c r="K42" s="569">
        <v>0.20560747385025024</v>
      </c>
      <c r="L42" s="569">
        <v>0.19729599356651306</v>
      </c>
      <c r="M42" s="569">
        <v>0.16692619025707245</v>
      </c>
      <c r="N42" s="569">
        <v>0.16148597002029419</v>
      </c>
      <c r="O42" s="569">
        <v>0.12750214338302612</v>
      </c>
      <c r="P42" s="569">
        <v>0.12599532306194305</v>
      </c>
      <c r="Q42" s="569">
        <v>0.1369960606098175</v>
      </c>
      <c r="R42" s="569">
        <v>0.12599135935306549</v>
      </c>
      <c r="S42" s="569">
        <v>0.23300802707672119</v>
      </c>
      <c r="T42" s="569">
        <v>0.13800382614135742</v>
      </c>
      <c r="U42" s="569">
        <v>0.1640026718378067</v>
      </c>
      <c r="V42" s="426">
        <v>0.14999516308307648</v>
      </c>
      <c r="W42" s="426">
        <v>0.13099999725818634</v>
      </c>
      <c r="X42" s="426"/>
      <c r="Y42" s="426"/>
      <c r="Z42" s="426"/>
      <c r="AA42" s="426"/>
      <c r="AB42" s="426"/>
      <c r="AC42" s="426"/>
      <c r="AI42" s="414"/>
      <c r="AJ42" s="414"/>
      <c r="AK42" s="414"/>
      <c r="AL42" s="426"/>
      <c r="AM42" s="924"/>
      <c r="AN42" s="924"/>
      <c r="AO42" s="924"/>
    </row>
    <row r="43" spans="1:41" s="416" customFormat="1" x14ac:dyDescent="0.2">
      <c r="A43" s="716" t="str">
        <f t="shared" si="0"/>
        <v>X</v>
      </c>
      <c r="B43" s="414" t="s">
        <v>841</v>
      </c>
      <c r="C43" s="413" t="s">
        <v>2137</v>
      </c>
      <c r="D43" s="569">
        <v>1.0110970735549927</v>
      </c>
      <c r="E43" s="569">
        <v>0.94601535797119141</v>
      </c>
      <c r="F43" s="569">
        <v>0.81382495164871216</v>
      </c>
      <c r="G43" s="569">
        <v>1.1546300649642944</v>
      </c>
      <c r="H43" s="569">
        <v>1.7626950740814209</v>
      </c>
      <c r="I43" s="569">
        <v>2.1036343574523926</v>
      </c>
      <c r="J43" s="569">
        <v>1.6377490758895874</v>
      </c>
      <c r="K43" s="569">
        <v>1.6602238416671753</v>
      </c>
      <c r="L43" s="569">
        <v>2.5581014156341553</v>
      </c>
      <c r="M43" s="569">
        <v>1.9975247383117676</v>
      </c>
      <c r="N43" s="569">
        <v>2.2771346569061279</v>
      </c>
      <c r="O43" s="569">
        <v>2.1574037075042725</v>
      </c>
      <c r="P43" s="569">
        <v>2.6739006042480469</v>
      </c>
      <c r="Q43" s="569">
        <v>2.7019221782684326</v>
      </c>
      <c r="R43" s="569">
        <v>4.2857060432434082</v>
      </c>
      <c r="S43" s="569">
        <v>6.6762299537658691</v>
      </c>
      <c r="T43" s="569">
        <v>7.6972131729125977</v>
      </c>
      <c r="U43" s="569">
        <v>7.7381258010864258</v>
      </c>
      <c r="V43" s="426">
        <v>7.4827585220336914</v>
      </c>
      <c r="W43" s="426">
        <v>7.0339999198913574</v>
      </c>
      <c r="X43" s="426"/>
      <c r="Y43" s="426"/>
      <c r="Z43" s="426"/>
      <c r="AA43" s="426"/>
      <c r="AB43" s="426"/>
      <c r="AC43" s="426"/>
      <c r="AI43" s="414"/>
      <c r="AJ43" s="414"/>
      <c r="AK43" s="414"/>
      <c r="AL43" s="426"/>
      <c r="AM43" s="924"/>
      <c r="AN43" s="924"/>
      <c r="AO43" s="924"/>
    </row>
    <row r="44" spans="1:41" s="416" customFormat="1" x14ac:dyDescent="0.2">
      <c r="A44" s="716" t="str">
        <f t="shared" si="0"/>
        <v>X</v>
      </c>
      <c r="B44" s="414" t="s">
        <v>842</v>
      </c>
      <c r="C44" s="413" t="s">
        <v>2138</v>
      </c>
      <c r="D44" s="569">
        <v>0.68493187427520752</v>
      </c>
      <c r="E44" s="569">
        <v>0.66394621133804321</v>
      </c>
      <c r="F44" s="569">
        <v>0.44810160994529724</v>
      </c>
      <c r="G44" s="569">
        <v>0.39360430836677551</v>
      </c>
      <c r="H44" s="569">
        <v>0.38439035415649414</v>
      </c>
      <c r="I44" s="569">
        <v>0.4840904176235199</v>
      </c>
      <c r="J44" s="569">
        <v>0.40299281477928162</v>
      </c>
      <c r="K44" s="569">
        <v>0.38288301229476929</v>
      </c>
      <c r="L44" s="569">
        <v>0.3781718909740448</v>
      </c>
      <c r="M44" s="569">
        <v>0.28432083129882813</v>
      </c>
      <c r="N44" s="569">
        <v>0.28244072198867798</v>
      </c>
      <c r="O44" s="569">
        <v>0.30757611989974976</v>
      </c>
      <c r="P44" s="569">
        <v>0.52898037433624268</v>
      </c>
      <c r="Q44" s="569">
        <v>0.46198669075965881</v>
      </c>
      <c r="R44" s="569">
        <v>0.54696249961853027</v>
      </c>
      <c r="S44" s="569">
        <v>0.76202625036239624</v>
      </c>
      <c r="T44" s="569">
        <v>0.78502172231674194</v>
      </c>
      <c r="U44" s="569">
        <v>0.81401324272155762</v>
      </c>
      <c r="V44" s="426">
        <v>0.69997745752334595</v>
      </c>
      <c r="W44" s="426">
        <v>0.62400001287460327</v>
      </c>
      <c r="X44" s="426"/>
      <c r="Y44" s="426"/>
      <c r="Z44" s="426"/>
      <c r="AA44" s="426"/>
      <c r="AB44" s="426"/>
      <c r="AC44" s="426"/>
      <c r="AI44" s="414"/>
      <c r="AJ44" s="414"/>
      <c r="AK44" s="414"/>
      <c r="AL44" s="426"/>
      <c r="AM44" s="924"/>
      <c r="AN44" s="924"/>
      <c r="AO44" s="924"/>
    </row>
    <row r="45" spans="1:41" s="416" customFormat="1" hidden="1" x14ac:dyDescent="0.2">
      <c r="A45" s="716" t="str">
        <f t="shared" si="0"/>
        <v/>
      </c>
      <c r="B45" s="414" t="s">
        <v>843</v>
      </c>
      <c r="C45" s="415" t="s">
        <v>2139</v>
      </c>
      <c r="D45" s="569">
        <v>0</v>
      </c>
      <c r="E45" s="569">
        <v>0</v>
      </c>
      <c r="F45" s="569">
        <v>0</v>
      </c>
      <c r="G45" s="569">
        <v>0</v>
      </c>
      <c r="H45" s="569">
        <v>0</v>
      </c>
      <c r="I45" s="569">
        <v>0</v>
      </c>
      <c r="J45" s="569">
        <v>0</v>
      </c>
      <c r="K45" s="569">
        <v>0</v>
      </c>
      <c r="L45" s="569">
        <v>0</v>
      </c>
      <c r="M45" s="569">
        <v>0</v>
      </c>
      <c r="N45" s="569">
        <v>0</v>
      </c>
      <c r="O45" s="569">
        <v>0</v>
      </c>
      <c r="P45" s="569">
        <v>0</v>
      </c>
      <c r="Q45" s="569">
        <v>0</v>
      </c>
      <c r="R45" s="569">
        <v>0</v>
      </c>
      <c r="S45" s="569">
        <v>0</v>
      </c>
      <c r="T45" s="569">
        <v>0</v>
      </c>
      <c r="U45" s="569">
        <v>0</v>
      </c>
      <c r="V45" s="426">
        <v>0</v>
      </c>
      <c r="W45" s="426">
        <v>0</v>
      </c>
      <c r="X45" s="426"/>
      <c r="Y45" s="426"/>
      <c r="Z45" s="426"/>
      <c r="AA45" s="426"/>
      <c r="AB45" s="426"/>
      <c r="AC45" s="426"/>
      <c r="AI45" s="414"/>
      <c r="AJ45" s="414"/>
      <c r="AK45" s="414"/>
      <c r="AL45" s="426"/>
    </row>
    <row r="46" spans="1:41" s="416" customFormat="1" hidden="1" x14ac:dyDescent="0.2">
      <c r="A46" s="716" t="str">
        <f t="shared" si="0"/>
        <v/>
      </c>
      <c r="B46" s="414" t="s">
        <v>844</v>
      </c>
      <c r="C46" s="415" t="s">
        <v>2140</v>
      </c>
      <c r="D46" s="569">
        <v>0</v>
      </c>
      <c r="E46" s="569">
        <v>0</v>
      </c>
      <c r="F46" s="569">
        <v>0</v>
      </c>
      <c r="G46" s="569">
        <v>0</v>
      </c>
      <c r="H46" s="569">
        <v>0</v>
      </c>
      <c r="I46" s="569">
        <v>0</v>
      </c>
      <c r="J46" s="569">
        <v>0</v>
      </c>
      <c r="K46" s="569">
        <v>0</v>
      </c>
      <c r="L46" s="569">
        <v>0</v>
      </c>
      <c r="M46" s="569">
        <v>0</v>
      </c>
      <c r="N46" s="569">
        <v>0</v>
      </c>
      <c r="O46" s="569">
        <v>0</v>
      </c>
      <c r="P46" s="569">
        <v>0</v>
      </c>
      <c r="Q46" s="569">
        <v>0</v>
      </c>
      <c r="R46" s="569">
        <v>0</v>
      </c>
      <c r="S46" s="569">
        <v>0</v>
      </c>
      <c r="T46" s="569">
        <v>0</v>
      </c>
      <c r="U46" s="569">
        <v>0</v>
      </c>
      <c r="V46" s="426">
        <v>0</v>
      </c>
      <c r="W46" s="426">
        <v>0</v>
      </c>
      <c r="X46" s="426"/>
      <c r="Y46" s="426"/>
      <c r="Z46" s="426"/>
      <c r="AA46" s="426"/>
      <c r="AB46" s="426"/>
      <c r="AC46" s="426"/>
      <c r="AI46" s="414"/>
      <c r="AJ46" s="414"/>
      <c r="AK46" s="414"/>
      <c r="AL46" s="426"/>
    </row>
    <row r="47" spans="1:41" s="416" customFormat="1" hidden="1" x14ac:dyDescent="0.2">
      <c r="A47" s="716" t="str">
        <f t="shared" si="0"/>
        <v/>
      </c>
      <c r="B47" s="414" t="s">
        <v>845</v>
      </c>
      <c r="C47" s="415" t="s">
        <v>2141</v>
      </c>
      <c r="D47" s="569">
        <v>0</v>
      </c>
      <c r="E47" s="569">
        <v>0</v>
      </c>
      <c r="F47" s="569">
        <v>0</v>
      </c>
      <c r="G47" s="569">
        <v>0</v>
      </c>
      <c r="H47" s="569">
        <v>0</v>
      </c>
      <c r="I47" s="569">
        <v>0</v>
      </c>
      <c r="J47" s="569">
        <v>0</v>
      </c>
      <c r="K47" s="569">
        <v>0</v>
      </c>
      <c r="L47" s="569">
        <v>0</v>
      </c>
      <c r="M47" s="569">
        <v>0</v>
      </c>
      <c r="N47" s="569">
        <v>0</v>
      </c>
      <c r="O47" s="569">
        <v>0</v>
      </c>
      <c r="P47" s="569">
        <v>0</v>
      </c>
      <c r="Q47" s="569">
        <v>0</v>
      </c>
      <c r="R47" s="569">
        <v>0</v>
      </c>
      <c r="S47" s="569">
        <v>0</v>
      </c>
      <c r="T47" s="569">
        <v>0</v>
      </c>
      <c r="U47" s="569">
        <v>0</v>
      </c>
      <c r="V47" s="426">
        <v>0</v>
      </c>
      <c r="W47" s="426">
        <v>0</v>
      </c>
      <c r="X47" s="426"/>
      <c r="Y47" s="426"/>
      <c r="Z47" s="426"/>
      <c r="AA47" s="426"/>
      <c r="AB47" s="426"/>
      <c r="AC47" s="426"/>
      <c r="AI47" s="414"/>
      <c r="AJ47" s="414"/>
      <c r="AK47" s="414"/>
      <c r="AL47" s="426"/>
    </row>
    <row r="48" spans="1:41" s="416" customFormat="1" hidden="1" x14ac:dyDescent="0.2">
      <c r="A48" s="716" t="str">
        <f t="shared" si="0"/>
        <v/>
      </c>
      <c r="B48" s="414" t="s">
        <v>846</v>
      </c>
      <c r="C48" s="415" t="s">
        <v>2142</v>
      </c>
      <c r="D48" s="569">
        <v>0</v>
      </c>
      <c r="E48" s="569">
        <v>0</v>
      </c>
      <c r="F48" s="569">
        <v>0</v>
      </c>
      <c r="G48" s="569">
        <v>0</v>
      </c>
      <c r="H48" s="569">
        <v>0</v>
      </c>
      <c r="I48" s="569">
        <v>0</v>
      </c>
      <c r="J48" s="569">
        <v>0</v>
      </c>
      <c r="K48" s="569">
        <v>0</v>
      </c>
      <c r="L48" s="569">
        <v>0</v>
      </c>
      <c r="M48" s="569">
        <v>0</v>
      </c>
      <c r="N48" s="569">
        <v>0</v>
      </c>
      <c r="O48" s="569">
        <v>0</v>
      </c>
      <c r="P48" s="569">
        <v>0</v>
      </c>
      <c r="Q48" s="569">
        <v>0</v>
      </c>
      <c r="R48" s="569">
        <v>0</v>
      </c>
      <c r="S48" s="569">
        <v>0</v>
      </c>
      <c r="T48" s="569">
        <v>0</v>
      </c>
      <c r="U48" s="569">
        <v>0</v>
      </c>
      <c r="V48" s="426">
        <v>0</v>
      </c>
      <c r="W48" s="426">
        <v>0</v>
      </c>
      <c r="X48" s="426"/>
      <c r="Y48" s="426"/>
      <c r="Z48" s="426"/>
      <c r="AA48" s="426"/>
      <c r="AB48" s="426"/>
      <c r="AC48" s="426"/>
      <c r="AI48" s="414"/>
      <c r="AJ48" s="414"/>
      <c r="AK48" s="414"/>
      <c r="AL48" s="426"/>
    </row>
    <row r="49" spans="1:41" s="416" customFormat="1" x14ac:dyDescent="0.2">
      <c r="A49" s="716" t="str">
        <f t="shared" si="0"/>
        <v>X</v>
      </c>
      <c r="B49" s="414" t="s">
        <v>847</v>
      </c>
      <c r="C49" s="415" t="s">
        <v>2143</v>
      </c>
      <c r="D49" s="569">
        <v>9.6593998372554779E-2</v>
      </c>
      <c r="E49" s="569">
        <v>8.3246998488903046E-2</v>
      </c>
      <c r="F49" s="569">
        <v>0.41327399015426636</v>
      </c>
      <c r="G49" s="569">
        <v>0.3794420063495636</v>
      </c>
      <c r="H49" s="569">
        <v>0.38391000032424927</v>
      </c>
      <c r="I49" s="569">
        <v>0.88188797235488892</v>
      </c>
      <c r="J49" s="569">
        <v>1.4710299968719482</v>
      </c>
      <c r="K49" s="569">
        <v>1.0024410486221313</v>
      </c>
      <c r="L49" s="569">
        <v>1.1286669969558716</v>
      </c>
      <c r="M49" s="569">
        <v>0.7740740180015564</v>
      </c>
      <c r="N49" s="569">
        <v>0.7018280029296875</v>
      </c>
      <c r="O49" s="569">
        <v>0.5813940167427063</v>
      </c>
      <c r="P49" s="569">
        <v>0.62352502346038818</v>
      </c>
      <c r="Q49" s="569">
        <v>0.74584698677062988</v>
      </c>
      <c r="R49" s="569">
        <v>0.51400399208068848</v>
      </c>
      <c r="S49" s="569">
        <v>0.29303398728370667</v>
      </c>
      <c r="T49" s="569">
        <v>0.44853401184082031</v>
      </c>
      <c r="U49" s="569">
        <v>0.81915301084518433</v>
      </c>
      <c r="V49" s="426">
        <v>0.76541697978973389</v>
      </c>
      <c r="W49" s="426">
        <v>1.0659999847412109</v>
      </c>
      <c r="X49" s="426"/>
      <c r="Y49" s="426"/>
      <c r="Z49" s="426"/>
      <c r="AA49" s="426"/>
      <c r="AB49" s="426"/>
      <c r="AC49" s="426"/>
      <c r="AI49" s="414"/>
      <c r="AJ49" s="414"/>
      <c r="AK49" s="414"/>
      <c r="AL49" s="426"/>
      <c r="AM49" s="924"/>
      <c r="AN49" s="924"/>
      <c r="AO49" s="924"/>
    </row>
    <row r="50" spans="1:41" s="416" customFormat="1" x14ac:dyDescent="0.2">
      <c r="A50" s="716" t="str">
        <f t="shared" si="0"/>
        <v>X</v>
      </c>
      <c r="B50" s="414" t="s">
        <v>848</v>
      </c>
      <c r="C50" s="413" t="s">
        <v>2144</v>
      </c>
      <c r="D50" s="569">
        <v>0</v>
      </c>
      <c r="E50" s="569">
        <v>0</v>
      </c>
      <c r="F50" s="569">
        <v>0</v>
      </c>
      <c r="G50" s="569">
        <v>0</v>
      </c>
      <c r="H50" s="569">
        <v>0</v>
      </c>
      <c r="I50" s="569">
        <v>0</v>
      </c>
      <c r="J50" s="569">
        <v>0</v>
      </c>
      <c r="K50" s="569">
        <v>0</v>
      </c>
      <c r="L50" s="569">
        <v>0</v>
      </c>
      <c r="M50" s="569">
        <v>0</v>
      </c>
      <c r="N50" s="569">
        <v>0</v>
      </c>
      <c r="O50" s="569">
        <v>0</v>
      </c>
      <c r="P50" s="569">
        <v>0</v>
      </c>
      <c r="Q50" s="569">
        <v>0</v>
      </c>
      <c r="R50" s="569">
        <v>0</v>
      </c>
      <c r="S50" s="569">
        <v>0</v>
      </c>
      <c r="T50" s="569">
        <v>0</v>
      </c>
      <c r="U50" s="569">
        <v>0</v>
      </c>
      <c r="V50" s="426">
        <v>0</v>
      </c>
      <c r="W50" s="426">
        <v>0.48100000619888306</v>
      </c>
      <c r="X50" s="426"/>
      <c r="Y50" s="426"/>
      <c r="Z50" s="426"/>
      <c r="AA50" s="426"/>
      <c r="AB50" s="426"/>
      <c r="AC50" s="426"/>
      <c r="AI50" s="414"/>
      <c r="AJ50" s="414"/>
      <c r="AK50" s="414"/>
      <c r="AL50" s="426"/>
      <c r="AM50" s="924"/>
      <c r="AN50" s="924"/>
      <c r="AO50" s="924"/>
    </row>
    <row r="51" spans="1:41" s="416" customFormat="1" x14ac:dyDescent="0.2">
      <c r="A51" s="716" t="str">
        <f t="shared" si="0"/>
        <v>X</v>
      </c>
      <c r="B51" s="414" t="s">
        <v>849</v>
      </c>
      <c r="C51" s="413" t="s">
        <v>2145</v>
      </c>
      <c r="D51" s="569">
        <v>9.6593998372554779E-2</v>
      </c>
      <c r="E51" s="569">
        <v>8.3246998488903046E-2</v>
      </c>
      <c r="F51" s="569">
        <v>0.41327399015426636</v>
      </c>
      <c r="G51" s="569">
        <v>0.3794420063495636</v>
      </c>
      <c r="H51" s="569">
        <v>0.38391000032424927</v>
      </c>
      <c r="I51" s="569">
        <v>0.88188797235488892</v>
      </c>
      <c r="J51" s="569">
        <v>1.4710299968719482</v>
      </c>
      <c r="K51" s="569">
        <v>1.0024410486221313</v>
      </c>
      <c r="L51" s="569">
        <v>1.1286669969558716</v>
      </c>
      <c r="M51" s="569">
        <v>0.7740740180015564</v>
      </c>
      <c r="N51" s="569">
        <v>0.7018280029296875</v>
      </c>
      <c r="O51" s="569">
        <v>0.5813940167427063</v>
      </c>
      <c r="P51" s="569">
        <v>0.62352502346038818</v>
      </c>
      <c r="Q51" s="569">
        <v>0.74584698677062988</v>
      </c>
      <c r="R51" s="569">
        <v>0.51400399208068848</v>
      </c>
      <c r="S51" s="569">
        <v>0.29303398728370667</v>
      </c>
      <c r="T51" s="569">
        <v>0.44853401184082031</v>
      </c>
      <c r="U51" s="569">
        <v>0.81915301084518433</v>
      </c>
      <c r="V51" s="426">
        <v>0.76541697978973389</v>
      </c>
      <c r="W51" s="426">
        <v>0.58499997854232788</v>
      </c>
      <c r="X51" s="426"/>
      <c r="Y51" s="426"/>
      <c r="Z51" s="426"/>
      <c r="AA51" s="426"/>
      <c r="AB51" s="426"/>
      <c r="AC51" s="426"/>
      <c r="AI51" s="414"/>
      <c r="AJ51" s="414"/>
      <c r="AK51" s="414"/>
      <c r="AL51" s="426"/>
      <c r="AM51" s="924"/>
      <c r="AN51" s="924"/>
      <c r="AO51" s="924"/>
    </row>
    <row r="52" spans="1:41" s="416" customFormat="1" x14ac:dyDescent="0.2">
      <c r="A52" s="716" t="str">
        <f t="shared" si="0"/>
        <v>X</v>
      </c>
      <c r="B52" s="410" t="s">
        <v>850</v>
      </c>
      <c r="C52" s="412" t="s">
        <v>2146</v>
      </c>
      <c r="D52" s="569">
        <v>1.4024049043655396</v>
      </c>
      <c r="E52" s="569">
        <v>1.3929115533828735</v>
      </c>
      <c r="F52" s="569">
        <v>1.4210412502288818</v>
      </c>
      <c r="G52" s="569">
        <v>1.5809361934661865</v>
      </c>
      <c r="H52" s="569">
        <v>2.0420529842376709</v>
      </c>
      <c r="I52" s="569">
        <v>2.1055984497070313</v>
      </c>
      <c r="J52" s="569">
        <v>2.0735313892364502</v>
      </c>
      <c r="K52" s="569">
        <v>2.2019972801208496</v>
      </c>
      <c r="L52" s="569">
        <v>2.1334762573242188</v>
      </c>
      <c r="M52" s="569">
        <v>1.8470529317855835</v>
      </c>
      <c r="N52" s="569">
        <v>3.2829110622406006</v>
      </c>
      <c r="O52" s="569">
        <v>4.1781506538391113</v>
      </c>
      <c r="P52" s="569">
        <v>4.9880480766296387</v>
      </c>
      <c r="Q52" s="569">
        <v>6.0837879180908203</v>
      </c>
      <c r="R52" s="569">
        <v>6.8053479194641113</v>
      </c>
      <c r="S52" s="569">
        <v>9.4312295913696289</v>
      </c>
      <c r="T52" s="569">
        <v>8.58905029296875</v>
      </c>
      <c r="U52" s="569">
        <v>7.4314908981323242</v>
      </c>
      <c r="V52" s="426">
        <v>10.977815628051758</v>
      </c>
      <c r="W52" s="426">
        <v>7.1659998893737793</v>
      </c>
      <c r="X52" s="426"/>
      <c r="Y52" s="426"/>
      <c r="Z52" s="426"/>
      <c r="AA52" s="426"/>
      <c r="AB52" s="426"/>
      <c r="AC52" s="426"/>
      <c r="AI52" s="410"/>
      <c r="AJ52" s="410"/>
      <c r="AK52" s="410"/>
      <c r="AL52" s="426"/>
      <c r="AM52" s="924"/>
      <c r="AN52" s="924"/>
      <c r="AO52" s="924"/>
    </row>
    <row r="53" spans="1:41" s="416" customFormat="1" x14ac:dyDescent="0.2">
      <c r="A53" s="716" t="str">
        <f t="shared" si="0"/>
        <v>X</v>
      </c>
      <c r="B53" s="414" t="s">
        <v>851</v>
      </c>
      <c r="C53" s="415" t="s">
        <v>2147</v>
      </c>
      <c r="D53" s="569">
        <v>0.26573994755744934</v>
      </c>
      <c r="E53" s="569">
        <v>0.27583456039428711</v>
      </c>
      <c r="F53" s="569">
        <v>0.26525726914405823</v>
      </c>
      <c r="G53" s="569">
        <v>0.27097415924072266</v>
      </c>
      <c r="H53" s="569">
        <v>0.31046488881111145</v>
      </c>
      <c r="I53" s="569">
        <v>0.35633033514022827</v>
      </c>
      <c r="J53" s="569">
        <v>0.33986139297485352</v>
      </c>
      <c r="K53" s="569">
        <v>0.33772820234298706</v>
      </c>
      <c r="L53" s="569">
        <v>0.35801133513450623</v>
      </c>
      <c r="M53" s="569">
        <v>0.32129195332527161</v>
      </c>
      <c r="N53" s="569">
        <v>0.32445496320724487</v>
      </c>
      <c r="O53" s="569">
        <v>0.34896847605705261</v>
      </c>
      <c r="P53" s="569">
        <v>0.5820000171661377</v>
      </c>
      <c r="Q53" s="569">
        <v>0.29300001263618469</v>
      </c>
      <c r="R53" s="569">
        <v>0.40099999308586121</v>
      </c>
      <c r="S53" s="569">
        <v>0.63999998569488525</v>
      </c>
      <c r="T53" s="569">
        <v>0.78299999237060547</v>
      </c>
      <c r="U53" s="569">
        <v>0.80900001525878906</v>
      </c>
      <c r="V53" s="426">
        <v>1.1019999980926514</v>
      </c>
      <c r="W53" s="426">
        <v>0.73100000619888306</v>
      </c>
      <c r="X53" s="426"/>
      <c r="Y53" s="426"/>
      <c r="Z53" s="426"/>
      <c r="AA53" s="426"/>
      <c r="AB53" s="426"/>
      <c r="AC53" s="426"/>
      <c r="AI53" s="414"/>
      <c r="AJ53" s="414"/>
      <c r="AK53" s="414"/>
      <c r="AL53" s="426"/>
      <c r="AM53" s="924"/>
      <c r="AN53" s="924"/>
      <c r="AO53" s="924"/>
    </row>
    <row r="54" spans="1:41" s="416" customFormat="1" x14ac:dyDescent="0.2">
      <c r="A54" s="716" t="str">
        <f t="shared" si="0"/>
        <v>X</v>
      </c>
      <c r="B54" s="410" t="s">
        <v>852</v>
      </c>
      <c r="C54" s="413" t="s">
        <v>2148</v>
      </c>
      <c r="D54" s="569">
        <v>0.26573994755744934</v>
      </c>
      <c r="E54" s="569">
        <v>0.27583456039428711</v>
      </c>
      <c r="F54" s="569">
        <v>0.26525726914405823</v>
      </c>
      <c r="G54" s="569">
        <v>0.27097415924072266</v>
      </c>
      <c r="H54" s="569">
        <v>0.31046488881111145</v>
      </c>
      <c r="I54" s="569">
        <v>0.35633033514022827</v>
      </c>
      <c r="J54" s="569">
        <v>0.33986139297485352</v>
      </c>
      <c r="K54" s="569">
        <v>0.33772820234298706</v>
      </c>
      <c r="L54" s="569">
        <v>0.35801133513450623</v>
      </c>
      <c r="M54" s="569">
        <v>0.32129195332527161</v>
      </c>
      <c r="N54" s="569">
        <v>0.32445496320724487</v>
      </c>
      <c r="O54" s="569">
        <v>0.34896847605705261</v>
      </c>
      <c r="P54" s="569">
        <v>0.5820000171661377</v>
      </c>
      <c r="Q54" s="569">
        <v>0.29300001263618469</v>
      </c>
      <c r="R54" s="569">
        <v>0.32699999213218689</v>
      </c>
      <c r="S54" s="569">
        <v>0.58899998664855957</v>
      </c>
      <c r="T54" s="569">
        <v>0.72699999809265137</v>
      </c>
      <c r="U54" s="569">
        <v>0.75900000333786011</v>
      </c>
      <c r="V54" s="426">
        <v>1.0529999732971191</v>
      </c>
      <c r="W54" s="426">
        <v>0.50499999523162842</v>
      </c>
      <c r="X54" s="426"/>
      <c r="Y54" s="426"/>
      <c r="Z54" s="426"/>
      <c r="AA54" s="426"/>
      <c r="AB54" s="426"/>
      <c r="AC54" s="426"/>
      <c r="AI54" s="410"/>
      <c r="AJ54" s="410"/>
      <c r="AK54" s="410"/>
      <c r="AL54" s="426"/>
      <c r="AM54" s="924"/>
      <c r="AN54" s="924"/>
      <c r="AO54" s="924"/>
    </row>
    <row r="55" spans="1:41" s="416" customFormat="1" x14ac:dyDescent="0.2">
      <c r="A55" s="716" t="str">
        <f t="shared" si="0"/>
        <v>X</v>
      </c>
      <c r="B55" s="410" t="s">
        <v>853</v>
      </c>
      <c r="C55" s="413" t="s">
        <v>2149</v>
      </c>
      <c r="D55" s="569">
        <v>0</v>
      </c>
      <c r="E55" s="569">
        <v>0</v>
      </c>
      <c r="F55" s="569">
        <v>0</v>
      </c>
      <c r="G55" s="569">
        <v>0</v>
      </c>
      <c r="H55" s="569">
        <v>0</v>
      </c>
      <c r="I55" s="569">
        <v>0</v>
      </c>
      <c r="J55" s="569">
        <v>0</v>
      </c>
      <c r="K55" s="569">
        <v>0</v>
      </c>
      <c r="L55" s="569">
        <v>0</v>
      </c>
      <c r="M55" s="569">
        <v>0</v>
      </c>
      <c r="N55" s="569">
        <v>0</v>
      </c>
      <c r="O55" s="569">
        <v>0</v>
      </c>
      <c r="P55" s="569">
        <v>0</v>
      </c>
      <c r="Q55" s="569">
        <v>0</v>
      </c>
      <c r="R55" s="569">
        <v>7.4000000953674316E-2</v>
      </c>
      <c r="S55" s="569">
        <v>5.0999999046325684E-2</v>
      </c>
      <c r="T55" s="569">
        <v>5.6000001728534698E-2</v>
      </c>
      <c r="U55" s="569">
        <v>5.000000074505806E-2</v>
      </c>
      <c r="V55" s="426">
        <v>4.8999998718500137E-2</v>
      </c>
      <c r="W55" s="426">
        <v>0.22599999606609344</v>
      </c>
      <c r="X55" s="426"/>
      <c r="Y55" s="426"/>
      <c r="Z55" s="426"/>
      <c r="AA55" s="426"/>
      <c r="AB55" s="426"/>
      <c r="AC55" s="426"/>
      <c r="AI55" s="410"/>
      <c r="AJ55" s="410"/>
      <c r="AK55" s="410"/>
      <c r="AL55" s="426"/>
      <c r="AM55" s="924"/>
      <c r="AN55" s="924"/>
      <c r="AO55" s="924"/>
    </row>
    <row r="56" spans="1:41" s="416" customFormat="1" x14ac:dyDescent="0.2">
      <c r="A56" s="716" t="str">
        <f t="shared" si="0"/>
        <v>X</v>
      </c>
      <c r="B56" s="414" t="s">
        <v>854</v>
      </c>
      <c r="C56" s="415" t="s">
        <v>2150</v>
      </c>
      <c r="D56" s="569">
        <v>1.1366649866104126</v>
      </c>
      <c r="E56" s="569">
        <v>1.1170769929885864</v>
      </c>
      <c r="F56" s="569">
        <v>1.155784010887146</v>
      </c>
      <c r="G56" s="569">
        <v>1.3099620342254639</v>
      </c>
      <c r="H56" s="569">
        <v>1.7315880060195923</v>
      </c>
      <c r="I56" s="569">
        <v>1.7492680549621582</v>
      </c>
      <c r="J56" s="569">
        <v>1.7336699962615967</v>
      </c>
      <c r="K56" s="569">
        <v>1.8642690181732178</v>
      </c>
      <c r="L56" s="569">
        <v>1.7754650115966797</v>
      </c>
      <c r="M56" s="569">
        <v>1.5257610082626343</v>
      </c>
      <c r="N56" s="569">
        <v>2.9584560394287109</v>
      </c>
      <c r="O56" s="569">
        <v>3.8291819095611572</v>
      </c>
      <c r="P56" s="569">
        <v>4.4060478210449219</v>
      </c>
      <c r="Q56" s="569">
        <v>5.7907881736755371</v>
      </c>
      <c r="R56" s="569">
        <v>6.4043478965759277</v>
      </c>
      <c r="S56" s="569">
        <v>8.7912302017211914</v>
      </c>
      <c r="T56" s="569">
        <v>7.8060498237609863</v>
      </c>
      <c r="U56" s="569">
        <v>6.6224908828735352</v>
      </c>
      <c r="V56" s="426">
        <v>9.8758163452148438</v>
      </c>
      <c r="W56" s="426">
        <v>6.434999942779541</v>
      </c>
      <c r="X56" s="426"/>
      <c r="Y56" s="426"/>
      <c r="Z56" s="426"/>
      <c r="AA56" s="426"/>
      <c r="AB56" s="426"/>
      <c r="AC56" s="426"/>
      <c r="AI56" s="414"/>
      <c r="AJ56" s="414"/>
      <c r="AK56" s="414"/>
      <c r="AL56" s="426"/>
      <c r="AM56" s="924"/>
      <c r="AN56" s="924"/>
      <c r="AO56" s="924"/>
    </row>
    <row r="57" spans="1:41" s="416" customFormat="1" x14ac:dyDescent="0.2">
      <c r="A57" s="716" t="str">
        <f t="shared" si="0"/>
        <v>X</v>
      </c>
      <c r="B57" s="414" t="s">
        <v>855</v>
      </c>
      <c r="C57" s="413" t="s">
        <v>2151</v>
      </c>
      <c r="D57" s="569">
        <v>1.1366649866104126</v>
      </c>
      <c r="E57" s="569">
        <v>1.1170769929885864</v>
      </c>
      <c r="F57" s="569">
        <v>1.155784010887146</v>
      </c>
      <c r="G57" s="569">
        <v>1.3099620342254639</v>
      </c>
      <c r="H57" s="569">
        <v>1.7315880060195923</v>
      </c>
      <c r="I57" s="569">
        <v>1.7492680549621582</v>
      </c>
      <c r="J57" s="569">
        <v>1.7336699962615967</v>
      </c>
      <c r="K57" s="569">
        <v>1.8642690181732178</v>
      </c>
      <c r="L57" s="569">
        <v>1.7754650115966797</v>
      </c>
      <c r="M57" s="569">
        <v>1.5257610082626343</v>
      </c>
      <c r="N57" s="569">
        <v>2.9584560394287109</v>
      </c>
      <c r="O57" s="569">
        <v>3.8291819095611572</v>
      </c>
      <c r="P57" s="569">
        <v>4.3940482139587402</v>
      </c>
      <c r="Q57" s="569">
        <v>5.7827877998352051</v>
      </c>
      <c r="R57" s="569">
        <v>6.3923478126525879</v>
      </c>
      <c r="S57" s="569">
        <v>8.7852296829223633</v>
      </c>
      <c r="T57" s="569">
        <v>7.7960500717163086</v>
      </c>
      <c r="U57" s="569">
        <v>6.6134910583496094</v>
      </c>
      <c r="V57" s="426">
        <v>9.8688163757324219</v>
      </c>
      <c r="W57" s="426">
        <v>6.4279999732971191</v>
      </c>
      <c r="X57" s="426"/>
      <c r="Y57" s="426"/>
      <c r="Z57" s="426"/>
      <c r="AA57" s="426"/>
      <c r="AB57" s="426"/>
      <c r="AC57" s="426"/>
      <c r="AI57" s="414"/>
      <c r="AJ57" s="414"/>
      <c r="AK57" s="414"/>
      <c r="AL57" s="426"/>
      <c r="AM57" s="924"/>
      <c r="AN57" s="924"/>
      <c r="AO57" s="924"/>
    </row>
    <row r="58" spans="1:41" s="416" customFormat="1" hidden="1" x14ac:dyDescent="0.2">
      <c r="A58" s="716" t="str">
        <f t="shared" si="0"/>
        <v/>
      </c>
      <c r="B58" s="410" t="s">
        <v>856</v>
      </c>
      <c r="C58" s="413" t="s">
        <v>2152</v>
      </c>
      <c r="D58" s="569">
        <v>0</v>
      </c>
      <c r="E58" s="569">
        <v>0</v>
      </c>
      <c r="F58" s="569">
        <v>0</v>
      </c>
      <c r="G58" s="569">
        <v>0</v>
      </c>
      <c r="H58" s="569">
        <v>0</v>
      </c>
      <c r="I58" s="569">
        <v>0</v>
      </c>
      <c r="J58" s="569">
        <v>0</v>
      </c>
      <c r="K58" s="569">
        <v>0</v>
      </c>
      <c r="L58" s="569">
        <v>0</v>
      </c>
      <c r="M58" s="569">
        <v>0</v>
      </c>
      <c r="N58" s="569">
        <v>0</v>
      </c>
      <c r="O58" s="569">
        <v>0</v>
      </c>
      <c r="P58" s="569">
        <v>0</v>
      </c>
      <c r="Q58" s="569">
        <v>0</v>
      </c>
      <c r="R58" s="569">
        <v>0</v>
      </c>
      <c r="S58" s="569">
        <v>0</v>
      </c>
      <c r="T58" s="569">
        <v>0</v>
      </c>
      <c r="U58" s="569">
        <v>0</v>
      </c>
      <c r="V58" s="426">
        <v>0</v>
      </c>
      <c r="W58" s="426">
        <v>0</v>
      </c>
      <c r="X58" s="426"/>
      <c r="Y58" s="426"/>
      <c r="Z58" s="426"/>
      <c r="AA58" s="426"/>
      <c r="AB58" s="426"/>
      <c r="AC58" s="426"/>
      <c r="AI58" s="410"/>
      <c r="AJ58" s="410"/>
      <c r="AK58" s="410"/>
      <c r="AL58" s="426"/>
    </row>
    <row r="59" spans="1:41" s="416" customFormat="1" x14ac:dyDescent="0.2">
      <c r="A59" s="716" t="str">
        <f t="shared" si="0"/>
        <v>X</v>
      </c>
      <c r="B59" s="414" t="s">
        <v>857</v>
      </c>
      <c r="C59" s="413" t="s">
        <v>2153</v>
      </c>
      <c r="D59" s="569">
        <v>0</v>
      </c>
      <c r="E59" s="569">
        <v>0</v>
      </c>
      <c r="F59" s="569">
        <v>0</v>
      </c>
      <c r="G59" s="569">
        <v>0</v>
      </c>
      <c r="H59" s="569">
        <v>0</v>
      </c>
      <c r="I59" s="569">
        <v>0</v>
      </c>
      <c r="J59" s="569">
        <v>0</v>
      </c>
      <c r="K59" s="569">
        <v>0</v>
      </c>
      <c r="L59" s="569">
        <v>0</v>
      </c>
      <c r="M59" s="569">
        <v>0</v>
      </c>
      <c r="N59" s="569">
        <v>0</v>
      </c>
      <c r="O59" s="569">
        <v>0</v>
      </c>
      <c r="P59" s="569">
        <v>1.2000000104308128E-2</v>
      </c>
      <c r="Q59" s="569">
        <v>8.0000003799796104E-3</v>
      </c>
      <c r="R59" s="569">
        <v>1.2000000104308128E-2</v>
      </c>
      <c r="S59" s="569">
        <v>6.0000000521540642E-3</v>
      </c>
      <c r="T59" s="569">
        <v>9.9999997764825821E-3</v>
      </c>
      <c r="U59" s="569">
        <v>8.999999612569809E-3</v>
      </c>
      <c r="V59" s="426">
        <v>7.0000002160668373E-3</v>
      </c>
      <c r="W59" s="426">
        <v>7.0000002160668373E-3</v>
      </c>
      <c r="X59" s="426"/>
      <c r="Y59" s="426"/>
      <c r="Z59" s="426"/>
      <c r="AA59" s="426"/>
      <c r="AB59" s="426"/>
      <c r="AC59" s="426"/>
      <c r="AI59" s="414"/>
      <c r="AJ59" s="414"/>
      <c r="AK59" s="414"/>
      <c r="AL59" s="426"/>
      <c r="AM59" s="924"/>
      <c r="AN59" s="924"/>
      <c r="AO59" s="924"/>
    </row>
    <row r="60" spans="1:41" s="416" customFormat="1" hidden="1" x14ac:dyDescent="0.2">
      <c r="A60" s="716" t="str">
        <f t="shared" si="0"/>
        <v/>
      </c>
      <c r="B60" s="410" t="s">
        <v>858</v>
      </c>
      <c r="C60" s="411" t="s">
        <v>2154</v>
      </c>
      <c r="D60" s="569">
        <v>0</v>
      </c>
      <c r="E60" s="569">
        <v>0</v>
      </c>
      <c r="F60" s="569">
        <v>0</v>
      </c>
      <c r="G60" s="569">
        <v>0</v>
      </c>
      <c r="H60" s="569">
        <v>0</v>
      </c>
      <c r="I60" s="569">
        <v>0</v>
      </c>
      <c r="J60" s="569">
        <v>0</v>
      </c>
      <c r="K60" s="569">
        <v>0</v>
      </c>
      <c r="L60" s="569">
        <v>0</v>
      </c>
      <c r="M60" s="569">
        <v>0</v>
      </c>
      <c r="N60" s="569">
        <v>0</v>
      </c>
      <c r="O60" s="569">
        <v>0</v>
      </c>
      <c r="P60" s="569">
        <v>0</v>
      </c>
      <c r="Q60" s="569">
        <v>0</v>
      </c>
      <c r="R60" s="569">
        <v>0</v>
      </c>
      <c r="S60" s="569">
        <v>0</v>
      </c>
      <c r="T60" s="569">
        <v>0</v>
      </c>
      <c r="U60" s="569">
        <v>0</v>
      </c>
      <c r="V60" s="426">
        <v>0</v>
      </c>
      <c r="W60" s="426">
        <v>0</v>
      </c>
      <c r="X60" s="426"/>
      <c r="Y60" s="426"/>
      <c r="Z60" s="426"/>
      <c r="AA60" s="426"/>
      <c r="AB60" s="426"/>
      <c r="AC60" s="426"/>
      <c r="AI60" s="410"/>
      <c r="AJ60" s="410"/>
      <c r="AK60" s="410"/>
      <c r="AL60" s="426"/>
    </row>
    <row r="61" spans="1:41" s="416" customFormat="1" hidden="1" x14ac:dyDescent="0.2">
      <c r="A61" s="716" t="str">
        <f t="shared" si="0"/>
        <v/>
      </c>
      <c r="B61" s="410" t="s">
        <v>859</v>
      </c>
      <c r="C61" s="412" t="s">
        <v>2155</v>
      </c>
      <c r="D61" s="569">
        <v>0</v>
      </c>
      <c r="E61" s="569">
        <v>0</v>
      </c>
      <c r="F61" s="569">
        <v>0</v>
      </c>
      <c r="G61" s="569">
        <v>0</v>
      </c>
      <c r="H61" s="569">
        <v>0</v>
      </c>
      <c r="I61" s="569">
        <v>0</v>
      </c>
      <c r="J61" s="569">
        <v>0</v>
      </c>
      <c r="K61" s="569">
        <v>0</v>
      </c>
      <c r="L61" s="569">
        <v>0</v>
      </c>
      <c r="M61" s="569">
        <v>0</v>
      </c>
      <c r="N61" s="569">
        <v>0</v>
      </c>
      <c r="O61" s="569">
        <v>0</v>
      </c>
      <c r="P61" s="569">
        <v>0</v>
      </c>
      <c r="Q61" s="569">
        <v>0</v>
      </c>
      <c r="R61" s="569">
        <v>0</v>
      </c>
      <c r="S61" s="569">
        <v>0</v>
      </c>
      <c r="T61" s="569">
        <v>0</v>
      </c>
      <c r="U61" s="569">
        <v>0</v>
      </c>
      <c r="V61" s="426">
        <v>0</v>
      </c>
      <c r="W61" s="426">
        <v>0</v>
      </c>
      <c r="X61" s="426"/>
      <c r="Y61" s="426"/>
      <c r="Z61" s="426"/>
      <c r="AA61" s="426"/>
      <c r="AB61" s="426"/>
      <c r="AC61" s="426"/>
      <c r="AI61" s="410"/>
      <c r="AJ61" s="410"/>
      <c r="AK61" s="410"/>
      <c r="AL61" s="426"/>
    </row>
    <row r="62" spans="1:41" s="416" customFormat="1" hidden="1" x14ac:dyDescent="0.2">
      <c r="A62" s="716" t="str">
        <f t="shared" si="0"/>
        <v/>
      </c>
      <c r="B62" s="414" t="s">
        <v>860</v>
      </c>
      <c r="C62" s="415" t="s">
        <v>2156</v>
      </c>
      <c r="D62" s="569">
        <v>0</v>
      </c>
      <c r="E62" s="569">
        <v>0</v>
      </c>
      <c r="F62" s="569">
        <v>0</v>
      </c>
      <c r="G62" s="569">
        <v>0</v>
      </c>
      <c r="H62" s="569">
        <v>0</v>
      </c>
      <c r="I62" s="569">
        <v>0</v>
      </c>
      <c r="J62" s="569">
        <v>0</v>
      </c>
      <c r="K62" s="569">
        <v>0</v>
      </c>
      <c r="L62" s="569">
        <v>0</v>
      </c>
      <c r="M62" s="569">
        <v>0</v>
      </c>
      <c r="N62" s="569">
        <v>0</v>
      </c>
      <c r="O62" s="569">
        <v>0</v>
      </c>
      <c r="P62" s="569">
        <v>0</v>
      </c>
      <c r="Q62" s="569">
        <v>0</v>
      </c>
      <c r="R62" s="569">
        <v>0</v>
      </c>
      <c r="S62" s="569">
        <v>0</v>
      </c>
      <c r="T62" s="569">
        <v>0</v>
      </c>
      <c r="U62" s="569">
        <v>0</v>
      </c>
      <c r="V62" s="426">
        <v>0</v>
      </c>
      <c r="W62" s="426">
        <v>0</v>
      </c>
      <c r="X62" s="426"/>
      <c r="Y62" s="426"/>
      <c r="Z62" s="426"/>
      <c r="AA62" s="426"/>
      <c r="AB62" s="426"/>
      <c r="AC62" s="426"/>
      <c r="AI62" s="414"/>
      <c r="AJ62" s="414"/>
      <c r="AK62" s="414"/>
      <c r="AL62" s="426"/>
    </row>
    <row r="63" spans="1:41" s="416" customFormat="1" hidden="1" x14ac:dyDescent="0.2">
      <c r="A63" s="716" t="str">
        <f t="shared" si="0"/>
        <v/>
      </c>
      <c r="B63" s="414" t="s">
        <v>861</v>
      </c>
      <c r="C63" s="415" t="s">
        <v>2157</v>
      </c>
      <c r="D63" s="569">
        <v>0</v>
      </c>
      <c r="E63" s="569">
        <v>0</v>
      </c>
      <c r="F63" s="569">
        <v>0</v>
      </c>
      <c r="G63" s="569">
        <v>0</v>
      </c>
      <c r="H63" s="569">
        <v>0</v>
      </c>
      <c r="I63" s="569">
        <v>0</v>
      </c>
      <c r="J63" s="569">
        <v>0</v>
      </c>
      <c r="K63" s="569">
        <v>0</v>
      </c>
      <c r="L63" s="569">
        <v>0</v>
      </c>
      <c r="M63" s="569">
        <v>0</v>
      </c>
      <c r="N63" s="569">
        <v>0</v>
      </c>
      <c r="O63" s="569">
        <v>0</v>
      </c>
      <c r="P63" s="569">
        <v>0</v>
      </c>
      <c r="Q63" s="569">
        <v>0</v>
      </c>
      <c r="R63" s="569">
        <v>0</v>
      </c>
      <c r="S63" s="569">
        <v>0</v>
      </c>
      <c r="T63" s="569">
        <v>0</v>
      </c>
      <c r="U63" s="569">
        <v>0</v>
      </c>
      <c r="V63" s="426">
        <v>0</v>
      </c>
      <c r="W63" s="426">
        <v>0</v>
      </c>
      <c r="X63" s="426"/>
      <c r="Y63" s="426"/>
      <c r="Z63" s="426"/>
      <c r="AA63" s="426"/>
      <c r="AB63" s="426"/>
      <c r="AC63" s="426"/>
      <c r="AI63" s="414"/>
      <c r="AJ63" s="414"/>
      <c r="AK63" s="414"/>
      <c r="AL63" s="426"/>
    </row>
    <row r="64" spans="1:41" s="416" customFormat="1" hidden="1" x14ac:dyDescent="0.2">
      <c r="A64" s="716" t="str">
        <f t="shared" si="0"/>
        <v/>
      </c>
      <c r="B64" s="414" t="s">
        <v>862</v>
      </c>
      <c r="C64" s="415" t="s">
        <v>2158</v>
      </c>
      <c r="D64" s="569">
        <v>0</v>
      </c>
      <c r="E64" s="569">
        <v>0</v>
      </c>
      <c r="F64" s="569">
        <v>0</v>
      </c>
      <c r="G64" s="569">
        <v>0</v>
      </c>
      <c r="H64" s="569">
        <v>0</v>
      </c>
      <c r="I64" s="569">
        <v>0</v>
      </c>
      <c r="J64" s="569">
        <v>0</v>
      </c>
      <c r="K64" s="569">
        <v>0</v>
      </c>
      <c r="L64" s="569">
        <v>0</v>
      </c>
      <c r="M64" s="569">
        <v>0</v>
      </c>
      <c r="N64" s="569">
        <v>0</v>
      </c>
      <c r="O64" s="569">
        <v>0</v>
      </c>
      <c r="P64" s="569">
        <v>0</v>
      </c>
      <c r="Q64" s="569">
        <v>0</v>
      </c>
      <c r="R64" s="569">
        <v>0</v>
      </c>
      <c r="S64" s="569">
        <v>0</v>
      </c>
      <c r="T64" s="569">
        <v>0</v>
      </c>
      <c r="U64" s="569">
        <v>0</v>
      </c>
      <c r="V64" s="426">
        <v>0</v>
      </c>
      <c r="W64" s="426">
        <v>0</v>
      </c>
      <c r="X64" s="426"/>
      <c r="Y64" s="426"/>
      <c r="Z64" s="426"/>
      <c r="AA64" s="426"/>
      <c r="AB64" s="426"/>
      <c r="AC64" s="426"/>
      <c r="AI64" s="414"/>
      <c r="AJ64" s="414"/>
      <c r="AK64" s="414"/>
      <c r="AL64" s="426"/>
    </row>
    <row r="65" spans="1:38" s="416" customFormat="1" hidden="1" x14ac:dyDescent="0.2">
      <c r="A65" s="716" t="str">
        <f t="shared" si="0"/>
        <v/>
      </c>
      <c r="B65" s="414" t="s">
        <v>863</v>
      </c>
      <c r="C65" s="415" t="s">
        <v>2159</v>
      </c>
      <c r="D65" s="569">
        <v>0</v>
      </c>
      <c r="E65" s="569">
        <v>0</v>
      </c>
      <c r="F65" s="569">
        <v>0</v>
      </c>
      <c r="G65" s="569">
        <v>0</v>
      </c>
      <c r="H65" s="569">
        <v>0</v>
      </c>
      <c r="I65" s="569">
        <v>0</v>
      </c>
      <c r="J65" s="569">
        <v>0</v>
      </c>
      <c r="K65" s="569">
        <v>0</v>
      </c>
      <c r="L65" s="569">
        <v>0</v>
      </c>
      <c r="M65" s="569">
        <v>0</v>
      </c>
      <c r="N65" s="569">
        <v>0</v>
      </c>
      <c r="O65" s="569">
        <v>0</v>
      </c>
      <c r="P65" s="569">
        <v>0</v>
      </c>
      <c r="Q65" s="569">
        <v>0</v>
      </c>
      <c r="R65" s="569">
        <v>0</v>
      </c>
      <c r="S65" s="569">
        <v>0</v>
      </c>
      <c r="T65" s="569">
        <v>0</v>
      </c>
      <c r="U65" s="569">
        <v>0</v>
      </c>
      <c r="V65" s="426">
        <v>0</v>
      </c>
      <c r="W65" s="426">
        <v>0</v>
      </c>
      <c r="X65" s="426"/>
      <c r="Y65" s="426"/>
      <c r="Z65" s="426"/>
      <c r="AA65" s="426"/>
      <c r="AB65" s="426"/>
      <c r="AC65" s="426"/>
      <c r="AI65" s="414"/>
      <c r="AJ65" s="414"/>
      <c r="AK65" s="414"/>
      <c r="AL65" s="426"/>
    </row>
    <row r="66" spans="1:38" s="416" customFormat="1" hidden="1" x14ac:dyDescent="0.2">
      <c r="A66" s="716" t="str">
        <f t="shared" si="0"/>
        <v/>
      </c>
      <c r="B66" s="410" t="s">
        <v>864</v>
      </c>
      <c r="C66" s="412" t="s">
        <v>2160</v>
      </c>
      <c r="D66" s="569">
        <v>0</v>
      </c>
      <c r="E66" s="569">
        <v>0</v>
      </c>
      <c r="F66" s="569">
        <v>0</v>
      </c>
      <c r="G66" s="569">
        <v>0</v>
      </c>
      <c r="H66" s="569">
        <v>0</v>
      </c>
      <c r="I66" s="569">
        <v>0</v>
      </c>
      <c r="J66" s="569">
        <v>0</v>
      </c>
      <c r="K66" s="569">
        <v>0</v>
      </c>
      <c r="L66" s="569">
        <v>0</v>
      </c>
      <c r="M66" s="569">
        <v>0</v>
      </c>
      <c r="N66" s="569">
        <v>0</v>
      </c>
      <c r="O66" s="569">
        <v>0</v>
      </c>
      <c r="P66" s="569">
        <v>0</v>
      </c>
      <c r="Q66" s="569">
        <v>0</v>
      </c>
      <c r="R66" s="569">
        <v>0</v>
      </c>
      <c r="S66" s="569">
        <v>0</v>
      </c>
      <c r="T66" s="569">
        <v>0</v>
      </c>
      <c r="U66" s="569">
        <v>0</v>
      </c>
      <c r="V66" s="426">
        <v>0</v>
      </c>
      <c r="W66" s="426">
        <v>0</v>
      </c>
      <c r="X66" s="426"/>
      <c r="Y66" s="426"/>
      <c r="Z66" s="426"/>
      <c r="AA66" s="426"/>
      <c r="AB66" s="426"/>
      <c r="AC66" s="426"/>
      <c r="AI66" s="410"/>
      <c r="AJ66" s="410"/>
      <c r="AK66" s="410"/>
      <c r="AL66" s="426"/>
    </row>
    <row r="67" spans="1:38" s="416" customFormat="1" hidden="1" x14ac:dyDescent="0.2">
      <c r="A67" s="716" t="str">
        <f t="shared" si="0"/>
        <v/>
      </c>
      <c r="B67" s="414" t="s">
        <v>865</v>
      </c>
      <c r="C67" s="415" t="s">
        <v>2156</v>
      </c>
      <c r="D67" s="569">
        <v>0</v>
      </c>
      <c r="E67" s="569">
        <v>0</v>
      </c>
      <c r="F67" s="569">
        <v>0</v>
      </c>
      <c r="G67" s="569">
        <v>0</v>
      </c>
      <c r="H67" s="569">
        <v>0</v>
      </c>
      <c r="I67" s="569">
        <v>0</v>
      </c>
      <c r="J67" s="569">
        <v>0</v>
      </c>
      <c r="K67" s="569">
        <v>0</v>
      </c>
      <c r="L67" s="569">
        <v>0</v>
      </c>
      <c r="M67" s="569">
        <v>0</v>
      </c>
      <c r="N67" s="569">
        <v>0</v>
      </c>
      <c r="O67" s="569">
        <v>0</v>
      </c>
      <c r="P67" s="569">
        <v>0</v>
      </c>
      <c r="Q67" s="569">
        <v>0</v>
      </c>
      <c r="R67" s="569">
        <v>0</v>
      </c>
      <c r="S67" s="569">
        <v>0</v>
      </c>
      <c r="T67" s="569">
        <v>0</v>
      </c>
      <c r="U67" s="569">
        <v>0</v>
      </c>
      <c r="V67" s="426">
        <v>0</v>
      </c>
      <c r="W67" s="426">
        <v>0</v>
      </c>
      <c r="X67" s="426"/>
      <c r="Y67" s="426"/>
      <c r="Z67" s="426"/>
      <c r="AA67" s="426"/>
      <c r="AB67" s="426"/>
      <c r="AC67" s="426"/>
      <c r="AI67" s="414"/>
      <c r="AJ67" s="414"/>
      <c r="AK67" s="414"/>
      <c r="AL67" s="426"/>
    </row>
    <row r="68" spans="1:38" s="416" customFormat="1" hidden="1" x14ac:dyDescent="0.2">
      <c r="A68" s="716" t="str">
        <f t="shared" ref="A68:A131" si="1">IF(SUM(D68:AK68)=0,"","X")</f>
        <v/>
      </c>
      <c r="B68" s="414" t="s">
        <v>866</v>
      </c>
      <c r="C68" s="415" t="s">
        <v>2157</v>
      </c>
      <c r="D68" s="569">
        <v>0</v>
      </c>
      <c r="E68" s="569">
        <v>0</v>
      </c>
      <c r="F68" s="569">
        <v>0</v>
      </c>
      <c r="G68" s="569">
        <v>0</v>
      </c>
      <c r="H68" s="569">
        <v>0</v>
      </c>
      <c r="I68" s="569">
        <v>0</v>
      </c>
      <c r="J68" s="569">
        <v>0</v>
      </c>
      <c r="K68" s="569">
        <v>0</v>
      </c>
      <c r="L68" s="569">
        <v>0</v>
      </c>
      <c r="M68" s="569">
        <v>0</v>
      </c>
      <c r="N68" s="569">
        <v>0</v>
      </c>
      <c r="O68" s="569">
        <v>0</v>
      </c>
      <c r="P68" s="569">
        <v>0</v>
      </c>
      <c r="Q68" s="569">
        <v>0</v>
      </c>
      <c r="R68" s="569">
        <v>0</v>
      </c>
      <c r="S68" s="569">
        <v>0</v>
      </c>
      <c r="T68" s="569">
        <v>0</v>
      </c>
      <c r="U68" s="569">
        <v>0</v>
      </c>
      <c r="V68" s="426">
        <v>0</v>
      </c>
      <c r="W68" s="426">
        <v>0</v>
      </c>
      <c r="X68" s="426"/>
      <c r="Y68" s="426"/>
      <c r="Z68" s="426"/>
      <c r="AA68" s="426"/>
      <c r="AB68" s="426"/>
      <c r="AC68" s="426"/>
      <c r="AI68" s="414"/>
      <c r="AJ68" s="414"/>
      <c r="AK68" s="414"/>
      <c r="AL68" s="426"/>
    </row>
    <row r="69" spans="1:38" s="416" customFormat="1" hidden="1" x14ac:dyDescent="0.2">
      <c r="A69" s="716" t="str">
        <f t="shared" si="1"/>
        <v/>
      </c>
      <c r="B69" s="414" t="s">
        <v>867</v>
      </c>
      <c r="C69" s="415" t="s">
        <v>2161</v>
      </c>
      <c r="D69" s="569">
        <v>0</v>
      </c>
      <c r="E69" s="569">
        <v>0</v>
      </c>
      <c r="F69" s="569">
        <v>0</v>
      </c>
      <c r="G69" s="569">
        <v>0</v>
      </c>
      <c r="H69" s="569">
        <v>0</v>
      </c>
      <c r="I69" s="569">
        <v>0</v>
      </c>
      <c r="J69" s="569">
        <v>0</v>
      </c>
      <c r="K69" s="569">
        <v>0</v>
      </c>
      <c r="L69" s="569">
        <v>0</v>
      </c>
      <c r="M69" s="569">
        <v>0</v>
      </c>
      <c r="N69" s="569">
        <v>0</v>
      </c>
      <c r="O69" s="569">
        <v>0</v>
      </c>
      <c r="P69" s="569">
        <v>0</v>
      </c>
      <c r="Q69" s="569">
        <v>0</v>
      </c>
      <c r="R69" s="569">
        <v>0</v>
      </c>
      <c r="S69" s="569">
        <v>0</v>
      </c>
      <c r="T69" s="569">
        <v>0</v>
      </c>
      <c r="U69" s="569">
        <v>0</v>
      </c>
      <c r="V69" s="426">
        <v>0</v>
      </c>
      <c r="W69" s="426">
        <v>0</v>
      </c>
      <c r="X69" s="426"/>
      <c r="Y69" s="426"/>
      <c r="Z69" s="426"/>
      <c r="AA69" s="426"/>
      <c r="AB69" s="426"/>
      <c r="AC69" s="426"/>
      <c r="AI69" s="414"/>
      <c r="AJ69" s="414"/>
      <c r="AK69" s="414"/>
      <c r="AL69" s="426"/>
    </row>
    <row r="70" spans="1:38" s="416" customFormat="1" x14ac:dyDescent="0.2">
      <c r="A70" s="716" t="str">
        <f t="shared" si="1"/>
        <v>X</v>
      </c>
      <c r="B70" s="410" t="s">
        <v>868</v>
      </c>
      <c r="C70" s="411" t="s">
        <v>256</v>
      </c>
      <c r="D70" s="569">
        <v>31.450241088867188</v>
      </c>
      <c r="E70" s="569">
        <v>21.683942794799805</v>
      </c>
      <c r="F70" s="569">
        <v>29.393697738647461</v>
      </c>
      <c r="G70" s="569">
        <v>39.208137512207031</v>
      </c>
      <c r="H70" s="569">
        <v>41.053302764892578</v>
      </c>
      <c r="I70" s="569">
        <v>40.778511047363281</v>
      </c>
      <c r="J70" s="569">
        <v>50.501895904541016</v>
      </c>
      <c r="K70" s="569">
        <v>56.010208129882813</v>
      </c>
      <c r="L70" s="569">
        <v>46.255596160888672</v>
      </c>
      <c r="M70" s="569">
        <v>41.795051574707031</v>
      </c>
      <c r="N70" s="569">
        <v>49.631572723388672</v>
      </c>
      <c r="O70" s="569">
        <v>45.9505615234375</v>
      </c>
      <c r="P70" s="569">
        <v>48.171779632568359</v>
      </c>
      <c r="Q70" s="569">
        <v>41.927101135253906</v>
      </c>
      <c r="R70" s="569">
        <v>47.118198394775391</v>
      </c>
      <c r="S70" s="569">
        <v>43.691055297851563</v>
      </c>
      <c r="T70" s="569">
        <v>49.251319885253906</v>
      </c>
      <c r="U70" s="569">
        <v>37.315204620361328</v>
      </c>
      <c r="V70" s="426">
        <v>49.388568878173828</v>
      </c>
      <c r="W70" s="426">
        <v>45.683998107910156</v>
      </c>
      <c r="X70" s="426"/>
      <c r="Y70" s="426"/>
      <c r="Z70" s="426"/>
      <c r="AA70" s="426"/>
      <c r="AB70" s="426"/>
      <c r="AC70" s="426"/>
      <c r="AI70" s="410"/>
      <c r="AJ70" s="410"/>
      <c r="AK70" s="410"/>
      <c r="AL70" s="426"/>
    </row>
    <row r="71" spans="1:38" s="416" customFormat="1" x14ac:dyDescent="0.2">
      <c r="A71" s="716" t="str">
        <f t="shared" si="1"/>
        <v>X</v>
      </c>
      <c r="B71" s="410" t="s">
        <v>869</v>
      </c>
      <c r="C71" s="412" t="s">
        <v>2162</v>
      </c>
      <c r="D71" s="569">
        <v>31.450241088867188</v>
      </c>
      <c r="E71" s="569">
        <v>21.683942794799805</v>
      </c>
      <c r="F71" s="569">
        <v>29.393697738647461</v>
      </c>
      <c r="G71" s="569">
        <v>39.208137512207031</v>
      </c>
      <c r="H71" s="569">
        <v>41.053302764892578</v>
      </c>
      <c r="I71" s="569">
        <v>40.778511047363281</v>
      </c>
      <c r="J71" s="569">
        <v>50.501895904541016</v>
      </c>
      <c r="K71" s="569">
        <v>56.010208129882813</v>
      </c>
      <c r="L71" s="569">
        <v>46.255596160888672</v>
      </c>
      <c r="M71" s="569">
        <v>39.471179962158203</v>
      </c>
      <c r="N71" s="569">
        <v>49.631572723388672</v>
      </c>
      <c r="O71" s="569">
        <v>45.9505615234375</v>
      </c>
      <c r="P71" s="569">
        <v>48.171779632568359</v>
      </c>
      <c r="Q71" s="569">
        <v>41.927101135253906</v>
      </c>
      <c r="R71" s="569">
        <v>47.118198394775391</v>
      </c>
      <c r="S71" s="569">
        <v>43.691055297851563</v>
      </c>
      <c r="T71" s="569">
        <v>49.251319885253906</v>
      </c>
      <c r="U71" s="569">
        <v>37.315204620361328</v>
      </c>
      <c r="V71" s="426">
        <v>49.388568878173828</v>
      </c>
      <c r="W71" s="426">
        <v>44.483001708984375</v>
      </c>
      <c r="X71" s="426"/>
      <c r="Y71" s="426"/>
      <c r="Z71" s="426"/>
      <c r="AA71" s="426"/>
      <c r="AB71" s="426"/>
      <c r="AC71" s="426"/>
      <c r="AI71" s="410"/>
      <c r="AJ71" s="410"/>
      <c r="AK71" s="410"/>
      <c r="AL71" s="426"/>
    </row>
    <row r="72" spans="1:38" s="416" customFormat="1" x14ac:dyDescent="0.2">
      <c r="A72" s="716" t="str">
        <f t="shared" si="1"/>
        <v>X</v>
      </c>
      <c r="B72" s="414" t="s">
        <v>870</v>
      </c>
      <c r="C72" s="415" t="s">
        <v>2163</v>
      </c>
      <c r="D72" s="569">
        <v>30.893266677856445</v>
      </c>
      <c r="E72" s="569">
        <v>21.382101058959961</v>
      </c>
      <c r="F72" s="569">
        <v>28.36973762512207</v>
      </c>
      <c r="G72" s="569">
        <v>26.966421127319336</v>
      </c>
      <c r="H72" s="569">
        <v>28.38398551940918</v>
      </c>
      <c r="I72" s="569">
        <v>27.674074172973633</v>
      </c>
      <c r="J72" s="569">
        <v>28.276956558227539</v>
      </c>
      <c r="K72" s="569">
        <v>31.078126907348633</v>
      </c>
      <c r="L72" s="569">
        <v>30.51544189453125</v>
      </c>
      <c r="M72" s="569">
        <v>28.488256454467773</v>
      </c>
      <c r="N72" s="569">
        <v>29.518722534179688</v>
      </c>
      <c r="O72" s="569">
        <v>30.257978439331055</v>
      </c>
      <c r="P72" s="569">
        <v>30.559261322021484</v>
      </c>
      <c r="Q72" s="569">
        <v>29.744882583618164</v>
      </c>
      <c r="R72" s="569">
        <v>33.599472045898438</v>
      </c>
      <c r="S72" s="569">
        <v>29.61332893371582</v>
      </c>
      <c r="T72" s="569">
        <v>30.088619232177734</v>
      </c>
      <c r="U72" s="569">
        <v>30.97734260559082</v>
      </c>
      <c r="V72" s="426">
        <v>43.748603820800781</v>
      </c>
      <c r="W72" s="426">
        <v>38.195999145507813</v>
      </c>
      <c r="X72" s="426"/>
      <c r="Y72" s="426"/>
      <c r="Z72" s="426"/>
      <c r="AA72" s="426"/>
      <c r="AB72" s="426"/>
      <c r="AC72" s="426"/>
      <c r="AI72" s="414"/>
      <c r="AJ72" s="414"/>
      <c r="AK72" s="414"/>
      <c r="AL72" s="426"/>
    </row>
    <row r="73" spans="1:38" s="416" customFormat="1" x14ac:dyDescent="0.2">
      <c r="A73" s="716" t="str">
        <f t="shared" si="1"/>
        <v>X</v>
      </c>
      <c r="B73" s="414" t="s">
        <v>871</v>
      </c>
      <c r="C73" s="413" t="s">
        <v>2164</v>
      </c>
      <c r="D73" s="569">
        <v>13.642000198364258</v>
      </c>
      <c r="E73" s="569">
        <v>13.784999847412109</v>
      </c>
      <c r="F73" s="569">
        <v>13.928000450134277</v>
      </c>
      <c r="G73" s="569">
        <v>13.928000450134277</v>
      </c>
      <c r="H73" s="569">
        <v>14.071000099182129</v>
      </c>
      <c r="I73" s="569">
        <v>12.470999717712402</v>
      </c>
      <c r="J73" s="569">
        <v>12.717000007629395</v>
      </c>
      <c r="K73" s="569">
        <v>12.717000007629395</v>
      </c>
      <c r="L73" s="569">
        <v>13.232695579528809</v>
      </c>
      <c r="M73" s="569">
        <v>13.147500038146973</v>
      </c>
      <c r="N73" s="569">
        <v>13.147500038146973</v>
      </c>
      <c r="O73" s="569">
        <v>13.147000312805176</v>
      </c>
      <c r="P73" s="569">
        <v>13.128231048583984</v>
      </c>
      <c r="Q73" s="569">
        <v>13.147000312805176</v>
      </c>
      <c r="R73" s="569">
        <v>13.147000312805176</v>
      </c>
      <c r="S73" s="569">
        <v>13.147000312805176</v>
      </c>
      <c r="T73" s="569">
        <v>13.147000312805176</v>
      </c>
      <c r="U73" s="569">
        <v>13.147000312805176</v>
      </c>
      <c r="V73" s="426">
        <v>24.573909759521484</v>
      </c>
      <c r="W73" s="426">
        <v>9.6999998092651367</v>
      </c>
      <c r="X73" s="426"/>
      <c r="Y73" s="426"/>
      <c r="Z73" s="426"/>
      <c r="AA73" s="426"/>
      <c r="AB73" s="426"/>
      <c r="AC73" s="426"/>
      <c r="AI73" s="414"/>
      <c r="AJ73" s="414"/>
      <c r="AK73" s="414"/>
      <c r="AL73" s="426"/>
    </row>
    <row r="74" spans="1:38" s="416" customFormat="1" x14ac:dyDescent="0.2">
      <c r="A74" s="716" t="str">
        <f t="shared" si="1"/>
        <v>X</v>
      </c>
      <c r="B74" s="414" t="s">
        <v>872</v>
      </c>
      <c r="C74" s="413" t="s">
        <v>2165</v>
      </c>
      <c r="D74" s="569">
        <v>6.7087831497192383</v>
      </c>
      <c r="E74" s="569">
        <v>7.0037941932678223</v>
      </c>
      <c r="F74" s="569">
        <v>5.6654891967773438</v>
      </c>
      <c r="G74" s="569">
        <v>6.9478740692138672</v>
      </c>
      <c r="H74" s="569">
        <v>8.4855461120605469</v>
      </c>
      <c r="I74" s="569">
        <v>9.2130918502807617</v>
      </c>
      <c r="J74" s="569">
        <v>9.4072723388671875</v>
      </c>
      <c r="K74" s="569">
        <v>8.89154052734375</v>
      </c>
      <c r="L74" s="569">
        <v>9.3326740264892578</v>
      </c>
      <c r="M74" s="569">
        <v>8.7040891647338867</v>
      </c>
      <c r="N74" s="569">
        <v>10.735448837280273</v>
      </c>
      <c r="O74" s="569">
        <v>10.343138694763184</v>
      </c>
      <c r="P74" s="569">
        <v>10.480127334594727</v>
      </c>
      <c r="Q74" s="569">
        <v>9.7167339324951172</v>
      </c>
      <c r="R74" s="569">
        <v>9.9457292556762695</v>
      </c>
      <c r="S74" s="569">
        <v>10.222122192382813</v>
      </c>
      <c r="T74" s="569">
        <v>10.018420219421387</v>
      </c>
      <c r="U74" s="569">
        <v>9.6902284622192383</v>
      </c>
      <c r="V74" s="426">
        <v>9.5392665863037109</v>
      </c>
      <c r="W74" s="426">
        <v>8.5710000991821289</v>
      </c>
      <c r="X74" s="426"/>
      <c r="Y74" s="426"/>
      <c r="Z74" s="426"/>
      <c r="AA74" s="426"/>
      <c r="AB74" s="426"/>
      <c r="AC74" s="426"/>
      <c r="AI74" s="414"/>
      <c r="AJ74" s="414"/>
      <c r="AK74" s="414"/>
      <c r="AL74" s="426"/>
    </row>
    <row r="75" spans="1:38" s="416" customFormat="1" hidden="1" x14ac:dyDescent="0.2">
      <c r="A75" s="716" t="str">
        <f t="shared" si="1"/>
        <v/>
      </c>
      <c r="B75" s="414" t="s">
        <v>873</v>
      </c>
      <c r="C75" s="413" t="s">
        <v>727</v>
      </c>
      <c r="D75" s="569"/>
      <c r="E75" s="569"/>
      <c r="F75" s="569"/>
      <c r="G75" s="569"/>
      <c r="H75" s="569"/>
      <c r="I75" s="569"/>
      <c r="J75" s="569"/>
      <c r="K75" s="569"/>
      <c r="L75" s="569"/>
      <c r="M75" s="569"/>
      <c r="N75" s="569"/>
      <c r="O75" s="569"/>
      <c r="P75" s="569"/>
      <c r="Q75" s="569"/>
      <c r="R75" s="569"/>
      <c r="S75" s="569"/>
      <c r="T75" s="569"/>
      <c r="U75" s="569"/>
      <c r="V75" s="426"/>
      <c r="W75" s="426">
        <v>0</v>
      </c>
      <c r="X75" s="426"/>
      <c r="Y75" s="426"/>
      <c r="Z75" s="426"/>
      <c r="AA75" s="426"/>
      <c r="AB75" s="426"/>
      <c r="AC75" s="426"/>
      <c r="AI75" s="414"/>
      <c r="AJ75" s="414"/>
      <c r="AK75" s="414"/>
      <c r="AL75" s="426"/>
    </row>
    <row r="76" spans="1:38" s="416" customFormat="1" x14ac:dyDescent="0.2">
      <c r="A76" s="716" t="str">
        <f t="shared" si="1"/>
        <v>X</v>
      </c>
      <c r="B76" s="414" t="s">
        <v>874</v>
      </c>
      <c r="C76" s="413" t="s">
        <v>2166</v>
      </c>
      <c r="D76" s="569">
        <v>10.542483329772949</v>
      </c>
      <c r="E76" s="569">
        <v>0.5933079719543457</v>
      </c>
      <c r="F76" s="569">
        <v>3.7762479782104492</v>
      </c>
      <c r="G76" s="569">
        <v>1.090548038482666</v>
      </c>
      <c r="H76" s="569">
        <v>0.82743901014328003</v>
      </c>
      <c r="I76" s="569">
        <v>0.989982008934021</v>
      </c>
      <c r="J76" s="569">
        <v>1.1526850461959839</v>
      </c>
      <c r="K76" s="569">
        <v>4.4695858955383301</v>
      </c>
      <c r="L76" s="569">
        <v>2.9500710964202881</v>
      </c>
      <c r="M76" s="569">
        <v>1.636667013168335</v>
      </c>
      <c r="N76" s="569">
        <v>0.63577401638031006</v>
      </c>
      <c r="O76" s="569">
        <v>1.7678389549255371</v>
      </c>
      <c r="P76" s="569">
        <v>1.950903058052063</v>
      </c>
      <c r="Q76" s="569">
        <v>1.8811490535736084</v>
      </c>
      <c r="R76" s="569">
        <v>5.5067429542541504</v>
      </c>
      <c r="S76" s="569">
        <v>1.2442070245742798</v>
      </c>
      <c r="T76" s="569">
        <v>2.1754839420318604</v>
      </c>
      <c r="U76" s="569">
        <v>3.1401150226593018</v>
      </c>
      <c r="V76" s="426">
        <v>4.6354260444641113</v>
      </c>
      <c r="W76" s="426">
        <v>4.9250001907348633</v>
      </c>
      <c r="X76" s="426"/>
      <c r="Y76" s="426"/>
      <c r="Z76" s="426"/>
      <c r="AA76" s="426"/>
      <c r="AB76" s="426"/>
      <c r="AC76" s="426"/>
      <c r="AI76" s="414"/>
      <c r="AJ76" s="414"/>
      <c r="AK76" s="414"/>
      <c r="AL76" s="426"/>
    </row>
    <row r="77" spans="1:38" s="416" customFormat="1" x14ac:dyDescent="0.2">
      <c r="A77" s="716" t="str">
        <f t="shared" si="1"/>
        <v>X</v>
      </c>
      <c r="B77" s="414" t="s">
        <v>1410</v>
      </c>
      <c r="C77" s="413" t="s">
        <v>2167</v>
      </c>
      <c r="D77" s="569">
        <v>0</v>
      </c>
      <c r="E77" s="569">
        <v>0</v>
      </c>
      <c r="F77" s="569">
        <v>5</v>
      </c>
      <c r="G77" s="569">
        <v>5</v>
      </c>
      <c r="H77" s="569">
        <v>5</v>
      </c>
      <c r="I77" s="569">
        <v>5</v>
      </c>
      <c r="J77" s="569">
        <v>5</v>
      </c>
      <c r="K77" s="569">
        <v>5</v>
      </c>
      <c r="L77" s="569">
        <v>5</v>
      </c>
      <c r="M77" s="569">
        <v>5</v>
      </c>
      <c r="N77" s="569">
        <v>5</v>
      </c>
      <c r="O77" s="569">
        <v>5</v>
      </c>
      <c r="P77" s="569">
        <v>5</v>
      </c>
      <c r="Q77" s="569">
        <v>5</v>
      </c>
      <c r="R77" s="569">
        <v>5</v>
      </c>
      <c r="S77" s="569">
        <v>5</v>
      </c>
      <c r="T77" s="569">
        <v>4.7477149963378906</v>
      </c>
      <c r="U77" s="569">
        <v>5</v>
      </c>
      <c r="V77" s="426">
        <v>5</v>
      </c>
      <c r="W77" s="426">
        <v>15</v>
      </c>
      <c r="X77" s="426"/>
      <c r="Y77" s="426"/>
      <c r="Z77" s="426"/>
      <c r="AA77" s="426"/>
      <c r="AB77" s="426"/>
      <c r="AC77" s="426"/>
      <c r="AI77" s="414"/>
      <c r="AJ77" s="414"/>
      <c r="AK77" s="414"/>
      <c r="AL77" s="426"/>
    </row>
    <row r="78" spans="1:38" s="416" customFormat="1" x14ac:dyDescent="0.2">
      <c r="A78" s="716" t="str">
        <f t="shared" si="1"/>
        <v>X</v>
      </c>
      <c r="B78" s="414" t="s">
        <v>875</v>
      </c>
      <c r="C78" s="415" t="s">
        <v>2168</v>
      </c>
      <c r="D78" s="569">
        <v>0.55697500705718994</v>
      </c>
      <c r="E78" s="569">
        <v>0.30184000730514526</v>
      </c>
      <c r="F78" s="569">
        <v>1.0239599943161011</v>
      </c>
      <c r="G78" s="569">
        <v>12.241715431213379</v>
      </c>
      <c r="H78" s="569">
        <v>12.669316291809082</v>
      </c>
      <c r="I78" s="569">
        <v>13.104436874389648</v>
      </c>
      <c r="J78" s="569">
        <v>22.224939346313477</v>
      </c>
      <c r="K78" s="569">
        <v>24.93208122253418</v>
      </c>
      <c r="L78" s="569">
        <v>15.740156173706055</v>
      </c>
      <c r="M78" s="569">
        <v>10.982924461364746</v>
      </c>
      <c r="N78" s="569">
        <v>20.112848281860352</v>
      </c>
      <c r="O78" s="569">
        <v>15.692583084106445</v>
      </c>
      <c r="P78" s="569">
        <v>17.612518310546875</v>
      </c>
      <c r="Q78" s="569">
        <v>12.182216644287109</v>
      </c>
      <c r="R78" s="569">
        <v>13.51872730255127</v>
      </c>
      <c r="S78" s="569">
        <v>14.077726364135742</v>
      </c>
      <c r="T78" s="569">
        <v>19.162702560424805</v>
      </c>
      <c r="U78" s="569">
        <v>6.3378620147705078</v>
      </c>
      <c r="V78" s="426">
        <v>5.6399650573730469</v>
      </c>
      <c r="W78" s="426">
        <v>6.2870001792907715</v>
      </c>
      <c r="X78" s="426"/>
      <c r="Y78" s="426"/>
      <c r="Z78" s="426"/>
      <c r="AA78" s="426"/>
      <c r="AB78" s="426"/>
      <c r="AC78" s="426"/>
      <c r="AI78" s="414"/>
      <c r="AJ78" s="414"/>
      <c r="AK78" s="414"/>
      <c r="AL78" s="426"/>
    </row>
    <row r="79" spans="1:38" s="416" customFormat="1" x14ac:dyDescent="0.2">
      <c r="A79" s="716" t="str">
        <f t="shared" si="1"/>
        <v>X</v>
      </c>
      <c r="B79" s="414" t="s">
        <v>876</v>
      </c>
      <c r="C79" s="413" t="s">
        <v>2169</v>
      </c>
      <c r="D79" s="569">
        <v>0.55697500705718994</v>
      </c>
      <c r="E79" s="569">
        <v>0.30184000730514526</v>
      </c>
      <c r="F79" s="569">
        <v>1.0239599943161011</v>
      </c>
      <c r="G79" s="569">
        <v>1.0858919620513916</v>
      </c>
      <c r="H79" s="569">
        <v>3.7635669708251953</v>
      </c>
      <c r="I79" s="569">
        <v>1.5407079458236694</v>
      </c>
      <c r="J79" s="569">
        <v>8.1077766418457031</v>
      </c>
      <c r="K79" s="569">
        <v>8.2614841461181641</v>
      </c>
      <c r="L79" s="569">
        <v>6.912628173828125</v>
      </c>
      <c r="M79" s="569">
        <v>4.309959888458252</v>
      </c>
      <c r="N79" s="569">
        <v>6.564763069152832</v>
      </c>
      <c r="O79" s="569">
        <v>3.5087599754333496</v>
      </c>
      <c r="P79" s="569">
        <v>4.4027528762817383</v>
      </c>
      <c r="Q79" s="569">
        <v>3.5168869495391846</v>
      </c>
      <c r="R79" s="569">
        <v>4.0118498802185059</v>
      </c>
      <c r="S79" s="569">
        <v>6.7210869789123535</v>
      </c>
      <c r="T79" s="569">
        <v>7.055260181427002</v>
      </c>
      <c r="U79" s="569">
        <v>1.2245179414749146</v>
      </c>
      <c r="V79" s="426">
        <v>0.38649800419807434</v>
      </c>
      <c r="W79" s="426">
        <v>0.11400000005960464</v>
      </c>
      <c r="X79" s="426"/>
      <c r="Y79" s="426"/>
      <c r="Z79" s="426"/>
      <c r="AA79" s="426"/>
      <c r="AB79" s="426"/>
      <c r="AC79" s="426"/>
      <c r="AI79" s="414"/>
      <c r="AJ79" s="414"/>
      <c r="AK79" s="414"/>
      <c r="AL79" s="426"/>
    </row>
    <row r="80" spans="1:38" s="416" customFormat="1" x14ac:dyDescent="0.2">
      <c r="A80" s="716" t="str">
        <f t="shared" si="1"/>
        <v>X</v>
      </c>
      <c r="B80" s="414" t="s">
        <v>877</v>
      </c>
      <c r="C80" s="413" t="s">
        <v>2170</v>
      </c>
      <c r="D80" s="569">
        <v>0</v>
      </c>
      <c r="E80" s="569">
        <v>0</v>
      </c>
      <c r="F80" s="569">
        <v>0</v>
      </c>
      <c r="G80" s="569">
        <v>11.15582275390625</v>
      </c>
      <c r="H80" s="569">
        <v>8.9057493209838867</v>
      </c>
      <c r="I80" s="569">
        <v>11.563729286193848</v>
      </c>
      <c r="J80" s="569">
        <v>14.117162704467773</v>
      </c>
      <c r="K80" s="569">
        <v>16.670597076416016</v>
      </c>
      <c r="L80" s="569">
        <v>8.8275279998779297</v>
      </c>
      <c r="M80" s="569">
        <v>6.6729640960693359</v>
      </c>
      <c r="N80" s="569">
        <v>13.548086166381836</v>
      </c>
      <c r="O80" s="569">
        <v>12.183822631835938</v>
      </c>
      <c r="P80" s="569">
        <v>13.209766387939453</v>
      </c>
      <c r="Q80" s="569">
        <v>8.6653299331665039</v>
      </c>
      <c r="R80" s="569">
        <v>9.5068769454956055</v>
      </c>
      <c r="S80" s="569">
        <v>7.3566389083862305</v>
      </c>
      <c r="T80" s="569">
        <v>12.107441902160645</v>
      </c>
      <c r="U80" s="569">
        <v>5.1133441925048828</v>
      </c>
      <c r="V80" s="426">
        <v>5.2534670829772949</v>
      </c>
      <c r="W80" s="426">
        <v>6.1729998588562012</v>
      </c>
      <c r="X80" s="426"/>
      <c r="Y80" s="426"/>
      <c r="Z80" s="426"/>
      <c r="AA80" s="426"/>
      <c r="AB80" s="426"/>
      <c r="AC80" s="426"/>
      <c r="AI80" s="414"/>
      <c r="AJ80" s="414"/>
      <c r="AK80" s="414"/>
      <c r="AL80" s="426"/>
    </row>
    <row r="81" spans="1:86" s="416" customFormat="1" x14ac:dyDescent="0.2">
      <c r="A81" s="716" t="str">
        <f t="shared" si="1"/>
        <v>X</v>
      </c>
      <c r="B81" s="410" t="s">
        <v>878</v>
      </c>
      <c r="C81" s="412" t="s">
        <v>2171</v>
      </c>
      <c r="D81" s="569">
        <v>0</v>
      </c>
      <c r="E81" s="569">
        <v>0</v>
      </c>
      <c r="F81" s="569">
        <v>0</v>
      </c>
      <c r="G81" s="569">
        <v>0</v>
      </c>
      <c r="H81" s="569">
        <v>0</v>
      </c>
      <c r="I81" s="569">
        <v>0</v>
      </c>
      <c r="J81" s="569">
        <v>0</v>
      </c>
      <c r="K81" s="569">
        <v>0</v>
      </c>
      <c r="L81" s="569">
        <v>0</v>
      </c>
      <c r="M81" s="569">
        <v>0</v>
      </c>
      <c r="N81" s="569">
        <v>0</v>
      </c>
      <c r="O81" s="569">
        <v>0</v>
      </c>
      <c r="P81" s="569">
        <v>0</v>
      </c>
      <c r="Q81" s="569">
        <v>0</v>
      </c>
      <c r="R81" s="569">
        <v>0</v>
      </c>
      <c r="S81" s="569">
        <v>0</v>
      </c>
      <c r="T81" s="569">
        <v>0</v>
      </c>
      <c r="U81" s="569">
        <v>0</v>
      </c>
      <c r="V81" s="426">
        <v>0</v>
      </c>
      <c r="W81" s="426">
        <v>1.2009999752044678</v>
      </c>
      <c r="X81" s="426"/>
      <c r="Y81" s="426"/>
      <c r="Z81" s="426"/>
      <c r="AA81" s="426"/>
      <c r="AB81" s="426"/>
      <c r="AC81" s="426"/>
      <c r="AI81" s="410"/>
      <c r="AJ81" s="410"/>
      <c r="AK81" s="410"/>
      <c r="AL81" s="426"/>
    </row>
    <row r="82" spans="1:86" s="416" customFormat="1" x14ac:dyDescent="0.2">
      <c r="A82" s="716" t="str">
        <f t="shared" si="1"/>
        <v>X</v>
      </c>
      <c r="B82" s="414" t="s">
        <v>879</v>
      </c>
      <c r="C82" s="415" t="s">
        <v>2172</v>
      </c>
      <c r="D82" s="569">
        <v>0</v>
      </c>
      <c r="E82" s="569">
        <v>0</v>
      </c>
      <c r="F82" s="569">
        <v>0</v>
      </c>
      <c r="G82" s="569">
        <v>0</v>
      </c>
      <c r="H82" s="569">
        <v>0</v>
      </c>
      <c r="I82" s="569">
        <v>0</v>
      </c>
      <c r="J82" s="569">
        <v>0</v>
      </c>
      <c r="K82" s="569">
        <v>0</v>
      </c>
      <c r="L82" s="569">
        <v>0</v>
      </c>
      <c r="M82" s="569">
        <v>0</v>
      </c>
      <c r="N82" s="569">
        <v>0</v>
      </c>
      <c r="O82" s="569">
        <v>0</v>
      </c>
      <c r="P82" s="569">
        <v>0</v>
      </c>
      <c r="Q82" s="569">
        <v>0</v>
      </c>
      <c r="R82" s="569">
        <v>0</v>
      </c>
      <c r="S82" s="569">
        <v>0</v>
      </c>
      <c r="T82" s="569">
        <v>0</v>
      </c>
      <c r="U82" s="569">
        <v>0</v>
      </c>
      <c r="V82" s="426">
        <v>0</v>
      </c>
      <c r="W82" s="426">
        <v>1.2009999752044678</v>
      </c>
      <c r="X82" s="426"/>
      <c r="Y82" s="426"/>
      <c r="Z82" s="426"/>
      <c r="AA82" s="426"/>
      <c r="AB82" s="426"/>
      <c r="AC82" s="426"/>
      <c r="AI82" s="414"/>
      <c r="AJ82" s="414"/>
      <c r="AK82" s="414"/>
      <c r="AL82" s="426"/>
    </row>
    <row r="83" spans="1:86" s="416" customFormat="1" hidden="1" x14ac:dyDescent="0.2">
      <c r="A83" s="716" t="str">
        <f t="shared" si="1"/>
        <v/>
      </c>
      <c r="B83" s="414" t="s">
        <v>880</v>
      </c>
      <c r="C83" s="415" t="s">
        <v>2173</v>
      </c>
      <c r="D83" s="569">
        <v>0</v>
      </c>
      <c r="E83" s="569">
        <v>0</v>
      </c>
      <c r="F83" s="569">
        <v>0</v>
      </c>
      <c r="G83" s="569">
        <v>0</v>
      </c>
      <c r="H83" s="569">
        <v>0</v>
      </c>
      <c r="I83" s="569">
        <v>0</v>
      </c>
      <c r="J83" s="569">
        <v>0</v>
      </c>
      <c r="K83" s="569">
        <v>0</v>
      </c>
      <c r="L83" s="569">
        <v>0</v>
      </c>
      <c r="M83" s="569">
        <v>0</v>
      </c>
      <c r="N83" s="569">
        <v>0</v>
      </c>
      <c r="O83" s="569">
        <v>0</v>
      </c>
      <c r="P83" s="569">
        <v>0</v>
      </c>
      <c r="Q83" s="569">
        <v>0</v>
      </c>
      <c r="R83" s="569">
        <v>0</v>
      </c>
      <c r="S83" s="569">
        <v>0</v>
      </c>
      <c r="T83" s="569">
        <v>0</v>
      </c>
      <c r="U83" s="569">
        <v>0</v>
      </c>
      <c r="V83" s="426">
        <v>0</v>
      </c>
      <c r="W83" s="426">
        <v>0</v>
      </c>
      <c r="X83" s="426"/>
      <c r="Y83" s="426"/>
      <c r="Z83" s="426"/>
      <c r="AA83" s="426"/>
      <c r="AB83" s="426"/>
      <c r="AC83" s="426"/>
      <c r="AI83" s="414"/>
      <c r="AJ83" s="414"/>
      <c r="AK83" s="414"/>
      <c r="AL83" s="426"/>
    </row>
    <row r="84" spans="1:86" s="416" customFormat="1" x14ac:dyDescent="0.2">
      <c r="A84" s="716" t="str">
        <f t="shared" si="1"/>
        <v>X</v>
      </c>
      <c r="B84" s="410" t="s">
        <v>881</v>
      </c>
      <c r="C84" s="412" t="s">
        <v>2174</v>
      </c>
      <c r="D84" s="569">
        <v>0</v>
      </c>
      <c r="E84" s="569">
        <v>0</v>
      </c>
      <c r="F84" s="569">
        <v>0</v>
      </c>
      <c r="G84" s="569">
        <v>0</v>
      </c>
      <c r="H84" s="569">
        <v>0</v>
      </c>
      <c r="I84" s="569">
        <v>0</v>
      </c>
      <c r="J84" s="569">
        <v>0</v>
      </c>
      <c r="K84" s="569">
        <v>0</v>
      </c>
      <c r="L84" s="569">
        <v>0</v>
      </c>
      <c r="M84" s="569">
        <v>2.3238708972930908</v>
      </c>
      <c r="N84" s="569">
        <v>0</v>
      </c>
      <c r="O84" s="569">
        <v>0</v>
      </c>
      <c r="P84" s="569">
        <v>0</v>
      </c>
      <c r="Q84" s="569">
        <v>0</v>
      </c>
      <c r="R84" s="569">
        <v>0</v>
      </c>
      <c r="S84" s="569">
        <v>0</v>
      </c>
      <c r="T84" s="569">
        <v>0</v>
      </c>
      <c r="U84" s="569">
        <v>0</v>
      </c>
      <c r="V84" s="426">
        <v>0</v>
      </c>
      <c r="W84" s="426">
        <v>0</v>
      </c>
      <c r="X84" s="426"/>
      <c r="Y84" s="426"/>
      <c r="Z84" s="426"/>
      <c r="AA84" s="426"/>
      <c r="AB84" s="426"/>
      <c r="AC84" s="426"/>
      <c r="AI84" s="410"/>
      <c r="AJ84" s="410"/>
      <c r="AK84" s="410"/>
      <c r="AL84" s="426"/>
    </row>
    <row r="85" spans="1:86" s="416" customFormat="1" x14ac:dyDescent="0.2">
      <c r="A85" s="716" t="str">
        <f t="shared" si="1"/>
        <v>X</v>
      </c>
      <c r="B85" s="414" t="s">
        <v>882</v>
      </c>
      <c r="C85" s="415" t="s">
        <v>2175</v>
      </c>
      <c r="D85" s="569">
        <v>0</v>
      </c>
      <c r="E85" s="569">
        <v>0</v>
      </c>
      <c r="F85" s="569">
        <v>0</v>
      </c>
      <c r="G85" s="569">
        <v>0</v>
      </c>
      <c r="H85" s="569">
        <v>0</v>
      </c>
      <c r="I85" s="569">
        <v>0</v>
      </c>
      <c r="J85" s="569">
        <v>0</v>
      </c>
      <c r="K85" s="569">
        <v>0</v>
      </c>
      <c r="L85" s="569">
        <v>0</v>
      </c>
      <c r="M85" s="569">
        <v>2.3238708972930908</v>
      </c>
      <c r="N85" s="569">
        <v>0</v>
      </c>
      <c r="O85" s="569">
        <v>0</v>
      </c>
      <c r="P85" s="569">
        <v>0</v>
      </c>
      <c r="Q85" s="569">
        <v>0</v>
      </c>
      <c r="R85" s="569">
        <v>0</v>
      </c>
      <c r="S85" s="569">
        <v>0</v>
      </c>
      <c r="T85" s="569">
        <v>0</v>
      </c>
      <c r="U85" s="569">
        <v>0</v>
      </c>
      <c r="V85" s="426">
        <v>0</v>
      </c>
      <c r="W85" s="426">
        <v>0</v>
      </c>
      <c r="X85" s="426"/>
      <c r="Y85" s="426"/>
      <c r="Z85" s="426"/>
      <c r="AA85" s="426"/>
      <c r="AB85" s="426"/>
      <c r="AC85" s="426"/>
      <c r="AI85" s="414"/>
      <c r="AJ85" s="414"/>
      <c r="AK85" s="414"/>
      <c r="AL85" s="426"/>
    </row>
    <row r="86" spans="1:86" s="416" customFormat="1" hidden="1" x14ac:dyDescent="0.2">
      <c r="A86" s="716" t="str">
        <f t="shared" si="1"/>
        <v/>
      </c>
      <c r="B86" s="414" t="s">
        <v>883</v>
      </c>
      <c r="C86" s="415" t="s">
        <v>2176</v>
      </c>
      <c r="D86" s="569">
        <v>0</v>
      </c>
      <c r="E86" s="569">
        <v>0</v>
      </c>
      <c r="F86" s="569">
        <v>0</v>
      </c>
      <c r="G86" s="569">
        <v>0</v>
      </c>
      <c r="H86" s="569">
        <v>0</v>
      </c>
      <c r="I86" s="569">
        <v>0</v>
      </c>
      <c r="J86" s="569">
        <v>0</v>
      </c>
      <c r="K86" s="569">
        <v>0</v>
      </c>
      <c r="L86" s="569">
        <v>0</v>
      </c>
      <c r="M86" s="569">
        <v>0</v>
      </c>
      <c r="N86" s="569">
        <v>0</v>
      </c>
      <c r="O86" s="569">
        <v>0</v>
      </c>
      <c r="P86" s="569">
        <v>0</v>
      </c>
      <c r="Q86" s="569">
        <v>0</v>
      </c>
      <c r="R86" s="569">
        <v>0</v>
      </c>
      <c r="S86" s="569">
        <v>0</v>
      </c>
      <c r="T86" s="569">
        <v>0</v>
      </c>
      <c r="U86" s="569">
        <v>0</v>
      </c>
      <c r="V86" s="426">
        <v>0</v>
      </c>
      <c r="W86" s="426">
        <v>0</v>
      </c>
      <c r="X86" s="426"/>
      <c r="Y86" s="426"/>
      <c r="Z86" s="426"/>
      <c r="AA86" s="426"/>
      <c r="AB86" s="426"/>
      <c r="AC86" s="426"/>
      <c r="AI86" s="414"/>
      <c r="AJ86" s="414"/>
      <c r="AK86" s="414"/>
      <c r="AL86" s="426"/>
    </row>
    <row r="87" spans="1:86" s="416" customFormat="1" x14ac:dyDescent="0.2">
      <c r="A87" s="716" t="str">
        <f t="shared" si="1"/>
        <v>X</v>
      </c>
      <c r="B87" s="410" t="s">
        <v>884</v>
      </c>
      <c r="C87" s="411" t="s">
        <v>1331</v>
      </c>
      <c r="D87" s="569">
        <v>9.3030290603637695</v>
      </c>
      <c r="E87" s="569">
        <v>5.8862266540527344</v>
      </c>
      <c r="F87" s="569">
        <v>5.348851203918457</v>
      </c>
      <c r="G87" s="569">
        <v>6.0760250091552734</v>
      </c>
      <c r="H87" s="569">
        <v>3.737433910369873</v>
      </c>
      <c r="I87" s="569">
        <v>4.6930098533630371</v>
      </c>
      <c r="J87" s="569">
        <v>5.3009858131408691</v>
      </c>
      <c r="K87" s="569">
        <v>5.2589478492736816</v>
      </c>
      <c r="L87" s="569">
        <v>5.6798586845397949</v>
      </c>
      <c r="M87" s="569">
        <v>5.201749324798584</v>
      </c>
      <c r="N87" s="569">
        <v>4.8437576293945313</v>
      </c>
      <c r="O87" s="569">
        <v>6.5797266960144043</v>
      </c>
      <c r="P87" s="569">
        <v>7.8769745826721191</v>
      </c>
      <c r="Q87" s="569">
        <v>8.6492185592651367</v>
      </c>
      <c r="R87" s="569">
        <v>12.468136787414551</v>
      </c>
      <c r="S87" s="569">
        <v>14.618897438049316</v>
      </c>
      <c r="T87" s="569">
        <v>16.335866928100586</v>
      </c>
      <c r="U87" s="569">
        <v>20.728181838989258</v>
      </c>
      <c r="V87" s="426">
        <v>16.88184928894043</v>
      </c>
      <c r="W87" s="426">
        <v>20.184000015258789</v>
      </c>
      <c r="X87" s="426"/>
      <c r="Y87" s="426"/>
      <c r="Z87" s="426"/>
      <c r="AA87" s="426"/>
      <c r="AB87" s="426"/>
      <c r="AC87" s="426"/>
      <c r="AI87" s="410"/>
      <c r="AJ87" s="410"/>
      <c r="AK87" s="410"/>
      <c r="AL87" s="426"/>
    </row>
    <row r="88" spans="1:86" s="416" customFormat="1" x14ac:dyDescent="0.2">
      <c r="A88" s="716" t="str">
        <f t="shared" si="1"/>
        <v>X</v>
      </c>
      <c r="B88" s="410" t="s">
        <v>885</v>
      </c>
      <c r="C88" s="412" t="s">
        <v>2177</v>
      </c>
      <c r="D88" s="569">
        <v>4.9946928024291992</v>
      </c>
      <c r="E88" s="569">
        <v>1.9779297113418579</v>
      </c>
      <c r="F88" s="569">
        <v>0.57111048698425293</v>
      </c>
      <c r="G88" s="569">
        <v>0.43159443140029907</v>
      </c>
      <c r="H88" s="569">
        <v>0.9596027135848999</v>
      </c>
      <c r="I88" s="569">
        <v>1.1494442224502563</v>
      </c>
      <c r="J88" s="569">
        <v>1.1003950834274292</v>
      </c>
      <c r="K88" s="569">
        <v>0.95773518085479736</v>
      </c>
      <c r="L88" s="569">
        <v>1.2683830261230469</v>
      </c>
      <c r="M88" s="569">
        <v>1.064104437828064</v>
      </c>
      <c r="N88" s="569">
        <v>0.91499876976013184</v>
      </c>
      <c r="O88" s="569">
        <v>1.0121551752090454</v>
      </c>
      <c r="P88" s="569">
        <v>1.6081135272979736</v>
      </c>
      <c r="Q88" s="569">
        <v>2.1728019714355469</v>
      </c>
      <c r="R88" s="569">
        <v>5.241203784942627</v>
      </c>
      <c r="S88" s="569">
        <v>8.2368078231811523</v>
      </c>
      <c r="T88" s="569">
        <v>8.2159824371337891</v>
      </c>
      <c r="U88" s="569">
        <v>11.71558952331543</v>
      </c>
      <c r="V88" s="426">
        <v>9.3274402618408203</v>
      </c>
      <c r="W88" s="426">
        <v>11.343999862670898</v>
      </c>
      <c r="X88" s="426"/>
      <c r="Y88" s="426"/>
      <c r="Z88" s="426"/>
      <c r="AA88" s="426"/>
      <c r="AB88" s="426"/>
      <c r="AC88" s="426"/>
      <c r="AI88" s="410"/>
      <c r="AJ88" s="410"/>
      <c r="AK88" s="410"/>
      <c r="AL88" s="426"/>
    </row>
    <row r="89" spans="1:86" s="416" customFormat="1" x14ac:dyDescent="0.2">
      <c r="A89" s="716" t="str">
        <f t="shared" si="1"/>
        <v>X</v>
      </c>
      <c r="B89" s="414" t="s">
        <v>886</v>
      </c>
      <c r="C89" s="415" t="s">
        <v>76</v>
      </c>
      <c r="D89" s="569">
        <v>2.2771551609039307</v>
      </c>
      <c r="E89" s="569">
        <v>0.80472010374069214</v>
      </c>
      <c r="F89" s="569">
        <v>0.11621370166540146</v>
      </c>
      <c r="G89" s="569">
        <v>4.848911240696907E-2</v>
      </c>
      <c r="H89" s="569">
        <v>2.9847599565982819E-2</v>
      </c>
      <c r="I89" s="569">
        <v>3.4912228584289551E-2</v>
      </c>
      <c r="J89" s="569">
        <v>4.8783261328935623E-2</v>
      </c>
      <c r="K89" s="569">
        <v>6.5567933022975922E-2</v>
      </c>
      <c r="L89" s="569">
        <v>0.11612711101770401</v>
      </c>
      <c r="M89" s="569">
        <v>0.11612711101770401</v>
      </c>
      <c r="N89" s="569">
        <v>6.4805664122104645E-2</v>
      </c>
      <c r="O89" s="569">
        <v>4.0032196789979935E-2</v>
      </c>
      <c r="P89" s="569">
        <v>0</v>
      </c>
      <c r="Q89" s="569">
        <v>0</v>
      </c>
      <c r="R89" s="569">
        <v>0</v>
      </c>
      <c r="S89" s="569">
        <v>0</v>
      </c>
      <c r="T89" s="569">
        <v>0</v>
      </c>
      <c r="U89" s="569">
        <v>0</v>
      </c>
      <c r="V89" s="426">
        <v>0</v>
      </c>
      <c r="W89" s="426">
        <v>0.98000001907348633</v>
      </c>
      <c r="X89" s="426"/>
      <c r="Y89" s="426"/>
      <c r="Z89" s="426"/>
      <c r="AA89" s="426"/>
      <c r="AB89" s="426"/>
      <c r="AC89" s="426"/>
      <c r="AI89" s="414"/>
      <c r="AJ89" s="414"/>
      <c r="AK89" s="414"/>
      <c r="AL89" s="426"/>
    </row>
    <row r="90" spans="1:86" s="416" customFormat="1" x14ac:dyDescent="0.2">
      <c r="A90" s="716" t="str">
        <f t="shared" si="1"/>
        <v>X</v>
      </c>
      <c r="B90" s="414" t="s">
        <v>887</v>
      </c>
      <c r="C90" s="415" t="s">
        <v>2178</v>
      </c>
      <c r="D90" s="569">
        <v>2.4573662281036377</v>
      </c>
      <c r="E90" s="569">
        <v>0.72391027212142944</v>
      </c>
      <c r="F90" s="569">
        <v>0.15733902156352997</v>
      </c>
      <c r="G90" s="569">
        <v>8.8135741651058197E-2</v>
      </c>
      <c r="H90" s="569">
        <v>9.330381453037262E-2</v>
      </c>
      <c r="I90" s="569">
        <v>0.11437352746725082</v>
      </c>
      <c r="J90" s="569">
        <v>0.1171063706278801</v>
      </c>
      <c r="K90" s="569">
        <v>0.12701115012168884</v>
      </c>
      <c r="L90" s="569">
        <v>0.14073796570301056</v>
      </c>
      <c r="M90" s="569">
        <v>0.22897727787494659</v>
      </c>
      <c r="N90" s="569">
        <v>9.4631128013134003E-2</v>
      </c>
      <c r="O90" s="569">
        <v>0.12781697511672974</v>
      </c>
      <c r="P90" s="569">
        <v>0.59670346975326538</v>
      </c>
      <c r="Q90" s="569">
        <v>0.52246701717376709</v>
      </c>
      <c r="R90" s="569">
        <v>0.89243900775909424</v>
      </c>
      <c r="S90" s="569">
        <v>-2.4871999397873878E-2</v>
      </c>
      <c r="T90" s="569">
        <v>0.92239099740982056</v>
      </c>
      <c r="U90" s="569">
        <v>1.0115309953689575</v>
      </c>
      <c r="V90" s="426">
        <v>0.39559298753738403</v>
      </c>
      <c r="W90" s="426">
        <v>0.13699999451637268</v>
      </c>
      <c r="X90" s="426"/>
      <c r="Y90" s="426"/>
      <c r="Z90" s="426"/>
      <c r="AA90" s="426"/>
      <c r="AB90" s="426"/>
      <c r="AC90" s="426"/>
      <c r="AI90" s="414"/>
      <c r="AJ90" s="414"/>
      <c r="AK90" s="414"/>
      <c r="AL90" s="426"/>
    </row>
    <row r="91" spans="1:86" s="416" customFormat="1" x14ac:dyDescent="0.2">
      <c r="A91" s="716" t="str">
        <f t="shared" si="1"/>
        <v>X</v>
      </c>
      <c r="B91" s="414" t="s">
        <v>888</v>
      </c>
      <c r="C91" s="415" t="s">
        <v>2179</v>
      </c>
      <c r="D91" s="569">
        <v>0.2213614284992218</v>
      </c>
      <c r="E91" s="569">
        <v>0.33974134922027588</v>
      </c>
      <c r="F91" s="569">
        <v>0.21443979442119598</v>
      </c>
      <c r="G91" s="569">
        <v>0.19381058216094971</v>
      </c>
      <c r="H91" s="569">
        <v>0.73043930530548096</v>
      </c>
      <c r="I91" s="569">
        <v>0.84183245897293091</v>
      </c>
      <c r="J91" s="569">
        <v>0.77661746740341187</v>
      </c>
      <c r="K91" s="569">
        <v>0.61174410581588745</v>
      </c>
      <c r="L91" s="569">
        <v>0.85723698139190674</v>
      </c>
      <c r="M91" s="569">
        <v>0.51172399520874023</v>
      </c>
      <c r="N91" s="569">
        <v>0.59768998622894287</v>
      </c>
      <c r="O91" s="569">
        <v>6.6912002861499786E-2</v>
      </c>
      <c r="P91" s="569">
        <v>0.65026700496673584</v>
      </c>
      <c r="Q91" s="569">
        <v>0.75447601079940796</v>
      </c>
      <c r="R91" s="569">
        <v>1.1976909637451172</v>
      </c>
      <c r="S91" s="569">
        <v>2.0171000957489014</v>
      </c>
      <c r="T91" s="569">
        <v>1.7983100414276123</v>
      </c>
      <c r="U91" s="569">
        <v>1.415861964225769</v>
      </c>
      <c r="V91" s="426">
        <v>0.47937101125717163</v>
      </c>
      <c r="W91" s="426">
        <v>0.70999997854232788</v>
      </c>
      <c r="X91" s="426"/>
      <c r="Y91" s="426"/>
      <c r="Z91" s="426"/>
      <c r="AA91" s="426"/>
      <c r="AB91" s="426"/>
      <c r="AC91" s="426"/>
      <c r="AI91" s="414"/>
      <c r="AJ91" s="414"/>
      <c r="AK91" s="414"/>
      <c r="AL91" s="426"/>
    </row>
    <row r="92" spans="1:86" s="416" customFormat="1" ht="12.75" hidden="1" customHeight="1" x14ac:dyDescent="0.2">
      <c r="A92" s="716" t="str">
        <f t="shared" si="1"/>
        <v/>
      </c>
      <c r="B92" s="414" t="s">
        <v>889</v>
      </c>
      <c r="C92" s="415" t="s">
        <v>2180</v>
      </c>
      <c r="D92" s="569">
        <v>0</v>
      </c>
      <c r="E92" s="569">
        <v>0</v>
      </c>
      <c r="F92" s="569">
        <v>0</v>
      </c>
      <c r="G92" s="569">
        <v>0</v>
      </c>
      <c r="H92" s="569">
        <v>0</v>
      </c>
      <c r="I92" s="569">
        <v>0</v>
      </c>
      <c r="J92" s="569">
        <v>0</v>
      </c>
      <c r="K92" s="569">
        <v>0</v>
      </c>
      <c r="L92" s="569">
        <v>0</v>
      </c>
      <c r="M92" s="569">
        <v>0</v>
      </c>
      <c r="N92" s="569">
        <v>0</v>
      </c>
      <c r="O92" s="569">
        <v>0</v>
      </c>
      <c r="P92" s="569">
        <v>0</v>
      </c>
      <c r="Q92" s="569">
        <v>0</v>
      </c>
      <c r="R92" s="569">
        <v>0</v>
      </c>
      <c r="S92" s="569">
        <v>0</v>
      </c>
      <c r="T92" s="569">
        <v>0</v>
      </c>
      <c r="U92" s="569">
        <v>0</v>
      </c>
      <c r="V92" s="426">
        <v>0</v>
      </c>
      <c r="W92" s="426">
        <v>0</v>
      </c>
      <c r="X92" s="426"/>
      <c r="Y92" s="426"/>
      <c r="Z92" s="426"/>
      <c r="AA92" s="426"/>
      <c r="AB92" s="426"/>
      <c r="AC92" s="426"/>
      <c r="AI92" s="414"/>
      <c r="AJ92" s="414"/>
      <c r="AK92" s="414"/>
      <c r="AL92" s="426"/>
      <c r="AT92" s="426"/>
      <c r="BB92" s="426"/>
      <c r="BJ92" s="426"/>
      <c r="BR92" s="426"/>
      <c r="BZ92" s="426"/>
      <c r="CH92" s="426"/>
    </row>
    <row r="93" spans="1:86" s="416" customFormat="1" ht="12.75" customHeight="1" x14ac:dyDescent="0.2">
      <c r="A93" s="716" t="str">
        <f t="shared" si="1"/>
        <v>X</v>
      </c>
      <c r="B93" s="414" t="s">
        <v>890</v>
      </c>
      <c r="C93" s="415" t="s">
        <v>2181</v>
      </c>
      <c r="D93" s="569">
        <v>3.8809999823570251E-2</v>
      </c>
      <c r="E93" s="569">
        <v>0.10955800116062164</v>
      </c>
      <c r="F93" s="569">
        <v>8.3117999136447906E-2</v>
      </c>
      <c r="G93" s="569">
        <v>0.1011589989066124</v>
      </c>
      <c r="H93" s="569">
        <v>0.1060120016336441</v>
      </c>
      <c r="I93" s="569">
        <v>0.15832599997520447</v>
      </c>
      <c r="J93" s="569">
        <v>0.15788799524307251</v>
      </c>
      <c r="K93" s="569">
        <v>0.15341199934482574</v>
      </c>
      <c r="L93" s="569">
        <v>0.15428100526332855</v>
      </c>
      <c r="M93" s="569">
        <v>0.20727600157260895</v>
      </c>
      <c r="N93" s="569">
        <v>0.15787200629711151</v>
      </c>
      <c r="O93" s="569">
        <v>0.77739399671554565</v>
      </c>
      <c r="P93" s="569">
        <v>0.36114299297332764</v>
      </c>
      <c r="Q93" s="569">
        <v>0.8958590030670166</v>
      </c>
      <c r="R93" s="569">
        <v>3.1510739326477051</v>
      </c>
      <c r="S93" s="569">
        <v>6.2445797920227051</v>
      </c>
      <c r="T93" s="569">
        <v>5.4952812194824219</v>
      </c>
      <c r="U93" s="569">
        <v>9.2881965637207031</v>
      </c>
      <c r="V93" s="426">
        <v>8.4524755477905273</v>
      </c>
      <c r="W93" s="426">
        <v>9.5170001983642578</v>
      </c>
      <c r="X93" s="426"/>
      <c r="Y93" s="426"/>
      <c r="Z93" s="426"/>
      <c r="AA93" s="426"/>
      <c r="AB93" s="426"/>
      <c r="AC93" s="426"/>
      <c r="AH93" s="426"/>
      <c r="AI93" s="414"/>
      <c r="AJ93" s="414"/>
      <c r="AK93" s="414"/>
      <c r="AL93" s="426"/>
      <c r="AT93" s="426"/>
      <c r="BB93" s="426"/>
      <c r="BJ93" s="426"/>
      <c r="BR93" s="426"/>
      <c r="BZ93" s="426"/>
      <c r="CH93" s="426"/>
    </row>
    <row r="94" spans="1:86" s="416" customFormat="1" ht="12.75" hidden="1" customHeight="1" x14ac:dyDescent="0.2">
      <c r="A94" s="716" t="str">
        <f t="shared" si="1"/>
        <v/>
      </c>
      <c r="B94" s="414" t="s">
        <v>891</v>
      </c>
      <c r="C94" s="413" t="s">
        <v>2182</v>
      </c>
      <c r="D94" s="569">
        <v>0</v>
      </c>
      <c r="E94" s="569">
        <v>0</v>
      </c>
      <c r="F94" s="569">
        <v>0</v>
      </c>
      <c r="G94" s="569">
        <v>0</v>
      </c>
      <c r="H94" s="569">
        <v>0</v>
      </c>
      <c r="I94" s="569">
        <v>0</v>
      </c>
      <c r="J94" s="569">
        <v>0</v>
      </c>
      <c r="K94" s="569">
        <v>0</v>
      </c>
      <c r="L94" s="569">
        <v>0</v>
      </c>
      <c r="M94" s="569">
        <v>0</v>
      </c>
      <c r="N94" s="569">
        <v>0</v>
      </c>
      <c r="O94" s="569">
        <v>0</v>
      </c>
      <c r="P94" s="569">
        <v>0</v>
      </c>
      <c r="Q94" s="569">
        <v>0</v>
      </c>
      <c r="R94" s="569">
        <v>0</v>
      </c>
      <c r="S94" s="569">
        <v>0</v>
      </c>
      <c r="T94" s="569">
        <v>0</v>
      </c>
      <c r="U94" s="569">
        <v>0</v>
      </c>
      <c r="V94" s="426">
        <v>0</v>
      </c>
      <c r="W94" s="426">
        <v>0</v>
      </c>
      <c r="X94" s="426"/>
      <c r="Y94" s="426"/>
      <c r="Z94" s="426"/>
      <c r="AA94" s="426"/>
      <c r="AB94" s="426"/>
      <c r="AC94" s="426"/>
      <c r="AH94" s="426"/>
      <c r="AI94" s="414"/>
      <c r="AJ94" s="414"/>
      <c r="AK94" s="414"/>
      <c r="AL94" s="426"/>
      <c r="AT94" s="426"/>
      <c r="BB94" s="426"/>
      <c r="BJ94" s="426"/>
      <c r="BR94" s="426"/>
      <c r="BZ94" s="426"/>
      <c r="CH94" s="426"/>
    </row>
    <row r="95" spans="1:86" s="416" customFormat="1" ht="12.75" hidden="1" customHeight="1" x14ac:dyDescent="0.2">
      <c r="A95" s="716" t="str">
        <f t="shared" si="1"/>
        <v/>
      </c>
      <c r="B95" s="414" t="s">
        <v>892</v>
      </c>
      <c r="C95" s="413" t="s">
        <v>2183</v>
      </c>
      <c r="D95" s="569">
        <v>0</v>
      </c>
      <c r="E95" s="569">
        <v>0</v>
      </c>
      <c r="F95" s="569">
        <v>0</v>
      </c>
      <c r="G95" s="569">
        <v>0</v>
      </c>
      <c r="H95" s="569">
        <v>0</v>
      </c>
      <c r="I95" s="569">
        <v>0</v>
      </c>
      <c r="J95" s="569">
        <v>0</v>
      </c>
      <c r="K95" s="569">
        <v>0</v>
      </c>
      <c r="L95" s="569">
        <v>0</v>
      </c>
      <c r="M95" s="569">
        <v>0</v>
      </c>
      <c r="N95" s="569">
        <v>0</v>
      </c>
      <c r="O95" s="569">
        <v>0</v>
      </c>
      <c r="P95" s="569">
        <v>0</v>
      </c>
      <c r="Q95" s="569">
        <v>0</v>
      </c>
      <c r="R95" s="569">
        <v>0</v>
      </c>
      <c r="S95" s="569">
        <v>0</v>
      </c>
      <c r="T95" s="569">
        <v>0</v>
      </c>
      <c r="U95" s="569">
        <v>0</v>
      </c>
      <c r="V95" s="426">
        <v>0</v>
      </c>
      <c r="W95" s="426">
        <v>0</v>
      </c>
      <c r="X95" s="426"/>
      <c r="Y95" s="426"/>
      <c r="Z95" s="426"/>
      <c r="AA95" s="426"/>
      <c r="AB95" s="426"/>
      <c r="AC95" s="426"/>
      <c r="AH95" s="426"/>
      <c r="AI95" s="414"/>
      <c r="AJ95" s="414"/>
      <c r="AK95" s="414"/>
      <c r="AL95" s="426"/>
      <c r="AT95" s="426"/>
      <c r="BB95" s="426"/>
      <c r="BJ95" s="426"/>
      <c r="BR95" s="426"/>
      <c r="BZ95" s="426"/>
      <c r="CB95" s="426"/>
      <c r="CH95" s="426"/>
    </row>
    <row r="96" spans="1:86" s="416" customFormat="1" ht="12.75" customHeight="1" x14ac:dyDescent="0.2">
      <c r="A96" s="716" t="str">
        <f t="shared" si="1"/>
        <v>X</v>
      </c>
      <c r="B96" s="414" t="s">
        <v>893</v>
      </c>
      <c r="C96" s="413" t="s">
        <v>2184</v>
      </c>
      <c r="D96" s="569">
        <v>3.8809999823570251E-2</v>
      </c>
      <c r="E96" s="569">
        <v>0.10955800116062164</v>
      </c>
      <c r="F96" s="569">
        <v>8.3117999136447906E-2</v>
      </c>
      <c r="G96" s="569">
        <v>0.1011589989066124</v>
      </c>
      <c r="H96" s="569">
        <v>0.1060120016336441</v>
      </c>
      <c r="I96" s="569">
        <v>0.15832599997520447</v>
      </c>
      <c r="J96" s="569">
        <v>0.15788799524307251</v>
      </c>
      <c r="K96" s="569">
        <v>0.15341199934482574</v>
      </c>
      <c r="L96" s="569">
        <v>0.15428100526332855</v>
      </c>
      <c r="M96" s="569">
        <v>0.20727600157260895</v>
      </c>
      <c r="N96" s="569">
        <v>0.15787200629711151</v>
      </c>
      <c r="O96" s="569">
        <v>0.77739399671554565</v>
      </c>
      <c r="P96" s="569">
        <v>0.36114299297332764</v>
      </c>
      <c r="Q96" s="569">
        <v>0.8958590030670166</v>
      </c>
      <c r="R96" s="569">
        <v>0.283610999584198</v>
      </c>
      <c r="S96" s="569">
        <v>0.24765500426292419</v>
      </c>
      <c r="T96" s="569">
        <v>0.18869000673294067</v>
      </c>
      <c r="U96" s="569">
        <v>7.5718998908996582E-2</v>
      </c>
      <c r="V96" s="426">
        <v>0</v>
      </c>
      <c r="W96" s="426">
        <v>0</v>
      </c>
      <c r="X96" s="426"/>
      <c r="Y96" s="426"/>
      <c r="Z96" s="426"/>
      <c r="AA96" s="426"/>
      <c r="AB96" s="426"/>
      <c r="AC96" s="426"/>
      <c r="AH96" s="426"/>
      <c r="AI96" s="414"/>
      <c r="AJ96" s="414"/>
      <c r="AK96" s="414"/>
      <c r="AL96" s="426"/>
      <c r="AT96" s="426"/>
      <c r="BB96" s="426"/>
      <c r="BJ96" s="426"/>
      <c r="BR96" s="426"/>
      <c r="BZ96" s="426"/>
      <c r="CB96" s="426"/>
      <c r="CH96" s="426"/>
    </row>
    <row r="97" spans="1:86" s="416" customFormat="1" ht="12.75" customHeight="1" x14ac:dyDescent="0.2">
      <c r="A97" s="716" t="str">
        <f t="shared" si="1"/>
        <v>X</v>
      </c>
      <c r="B97" s="414" t="s">
        <v>894</v>
      </c>
      <c r="C97" s="413" t="s">
        <v>2185</v>
      </c>
      <c r="D97" s="569">
        <v>0</v>
      </c>
      <c r="E97" s="569">
        <v>0</v>
      </c>
      <c r="F97" s="569">
        <v>0</v>
      </c>
      <c r="G97" s="569">
        <v>0</v>
      </c>
      <c r="H97" s="569">
        <v>0</v>
      </c>
      <c r="I97" s="569">
        <v>0</v>
      </c>
      <c r="J97" s="569">
        <v>0</v>
      </c>
      <c r="K97" s="569">
        <v>0</v>
      </c>
      <c r="L97" s="569">
        <v>0</v>
      </c>
      <c r="M97" s="569">
        <v>0</v>
      </c>
      <c r="N97" s="569">
        <v>0</v>
      </c>
      <c r="O97" s="569">
        <v>0</v>
      </c>
      <c r="P97" s="569">
        <v>0</v>
      </c>
      <c r="Q97" s="569">
        <v>0</v>
      </c>
      <c r="R97" s="569">
        <v>2.8674631118774414</v>
      </c>
      <c r="S97" s="569">
        <v>5.996924877166748</v>
      </c>
      <c r="T97" s="569">
        <v>5.3065910339355469</v>
      </c>
      <c r="U97" s="569">
        <v>9.2124776840209961</v>
      </c>
      <c r="V97" s="426">
        <v>8.4524755477905273</v>
      </c>
      <c r="W97" s="426">
        <v>9.5170001983642578</v>
      </c>
      <c r="X97" s="426"/>
      <c r="Y97" s="426"/>
      <c r="Z97" s="426"/>
      <c r="AA97" s="426"/>
      <c r="AB97" s="426"/>
      <c r="AC97" s="426"/>
      <c r="AH97" s="426"/>
      <c r="AI97" s="414"/>
      <c r="AJ97" s="414"/>
      <c r="AK97" s="414"/>
      <c r="AL97" s="426"/>
      <c r="AT97" s="426"/>
      <c r="BB97" s="426"/>
      <c r="BJ97" s="426"/>
      <c r="BR97" s="426"/>
      <c r="BZ97" s="426"/>
      <c r="CH97" s="426"/>
    </row>
    <row r="98" spans="1:86" s="416" customFormat="1" ht="12.75" hidden="1" customHeight="1" x14ac:dyDescent="0.2">
      <c r="A98" s="716" t="str">
        <f t="shared" si="1"/>
        <v/>
      </c>
      <c r="B98" s="414" t="s">
        <v>895</v>
      </c>
      <c r="C98" s="415" t="s">
        <v>2186</v>
      </c>
      <c r="D98" s="569">
        <v>0</v>
      </c>
      <c r="E98" s="569">
        <v>0</v>
      </c>
      <c r="F98" s="569">
        <v>0</v>
      </c>
      <c r="G98" s="569">
        <v>0</v>
      </c>
      <c r="H98" s="569">
        <v>0</v>
      </c>
      <c r="I98" s="569">
        <v>0</v>
      </c>
      <c r="J98" s="569">
        <v>0</v>
      </c>
      <c r="K98" s="569">
        <v>0</v>
      </c>
      <c r="L98" s="569">
        <v>0</v>
      </c>
      <c r="M98" s="569">
        <v>0</v>
      </c>
      <c r="N98" s="569">
        <v>0</v>
      </c>
      <c r="O98" s="569">
        <v>0</v>
      </c>
      <c r="P98" s="569">
        <v>0</v>
      </c>
      <c r="Q98" s="569">
        <v>0</v>
      </c>
      <c r="R98" s="569">
        <v>0</v>
      </c>
      <c r="S98" s="569">
        <v>0</v>
      </c>
      <c r="T98" s="569">
        <v>0</v>
      </c>
      <c r="U98" s="569">
        <v>0</v>
      </c>
      <c r="V98" s="426">
        <v>0</v>
      </c>
      <c r="W98" s="426">
        <v>0</v>
      </c>
      <c r="X98" s="426"/>
      <c r="Y98" s="426"/>
      <c r="Z98" s="426"/>
      <c r="AA98" s="426"/>
      <c r="AB98" s="426"/>
      <c r="AC98" s="426"/>
      <c r="AH98" s="426"/>
      <c r="AI98" s="414"/>
      <c r="AJ98" s="414"/>
      <c r="AK98" s="414"/>
      <c r="AL98" s="426"/>
      <c r="AT98" s="426"/>
      <c r="BB98" s="426"/>
      <c r="BJ98" s="426"/>
      <c r="BR98" s="426"/>
      <c r="BZ98" s="426"/>
      <c r="CB98" s="426"/>
      <c r="CH98" s="426"/>
    </row>
    <row r="99" spans="1:86" s="416" customFormat="1" ht="12.75" customHeight="1" x14ac:dyDescent="0.2">
      <c r="A99" s="716" t="str">
        <f t="shared" si="1"/>
        <v>X</v>
      </c>
      <c r="B99" s="410" t="s">
        <v>896</v>
      </c>
      <c r="C99" s="412" t="s">
        <v>2187</v>
      </c>
      <c r="D99" s="569">
        <v>2.82462477684021</v>
      </c>
      <c r="E99" s="569">
        <v>2.8942060470581055</v>
      </c>
      <c r="F99" s="569">
        <v>2.7460701465606689</v>
      </c>
      <c r="G99" s="569">
        <v>2.8414087295532227</v>
      </c>
      <c r="H99" s="569">
        <v>2.5508170127868652</v>
      </c>
      <c r="I99" s="569">
        <v>3.1707043647766113</v>
      </c>
      <c r="J99" s="569">
        <v>3.3471860885620117</v>
      </c>
      <c r="K99" s="569">
        <v>3.151972770690918</v>
      </c>
      <c r="L99" s="569">
        <v>3.3320987224578857</v>
      </c>
      <c r="M99" s="569">
        <v>3.1864242553710938</v>
      </c>
      <c r="N99" s="569">
        <v>3.0687861442565918</v>
      </c>
      <c r="O99" s="569">
        <v>3.6088395118713379</v>
      </c>
      <c r="P99" s="569">
        <v>5.5068449974060059</v>
      </c>
      <c r="Q99" s="569">
        <v>5.3396148681640625</v>
      </c>
      <c r="R99" s="569">
        <v>5.6667890548706055</v>
      </c>
      <c r="S99" s="569">
        <v>5.3464651107788086</v>
      </c>
      <c r="T99" s="569">
        <v>6.0952258110046387</v>
      </c>
      <c r="U99" s="569">
        <v>7.7224578857421875</v>
      </c>
      <c r="V99" s="426">
        <v>5.7368249893188477</v>
      </c>
      <c r="W99" s="426">
        <v>5.2579998970031738</v>
      </c>
      <c r="X99" s="426"/>
      <c r="Y99" s="426"/>
      <c r="Z99" s="426"/>
      <c r="AA99" s="426"/>
      <c r="AB99" s="426"/>
      <c r="AC99" s="426"/>
      <c r="AH99" s="426"/>
      <c r="AI99" s="410"/>
      <c r="AJ99" s="410"/>
      <c r="AK99" s="410"/>
      <c r="AL99" s="426"/>
      <c r="AT99" s="426"/>
      <c r="BB99" s="426"/>
      <c r="BJ99" s="426"/>
      <c r="BR99" s="426"/>
      <c r="BZ99" s="426"/>
      <c r="CB99" s="426"/>
      <c r="CH99" s="426"/>
    </row>
    <row r="100" spans="1:86" s="416" customFormat="1" ht="12.75" hidden="1" customHeight="1" x14ac:dyDescent="0.2">
      <c r="A100" s="716" t="str">
        <f t="shared" si="1"/>
        <v/>
      </c>
      <c r="B100" s="414" t="s">
        <v>897</v>
      </c>
      <c r="C100" s="415" t="s">
        <v>2188</v>
      </c>
      <c r="D100" s="569">
        <v>0</v>
      </c>
      <c r="E100" s="569">
        <v>0</v>
      </c>
      <c r="F100" s="569">
        <v>0</v>
      </c>
      <c r="G100" s="569">
        <v>0</v>
      </c>
      <c r="H100" s="569">
        <v>0</v>
      </c>
      <c r="I100" s="569">
        <v>0</v>
      </c>
      <c r="J100" s="569">
        <v>0</v>
      </c>
      <c r="K100" s="569">
        <v>0</v>
      </c>
      <c r="L100" s="569">
        <v>0</v>
      </c>
      <c r="M100" s="569">
        <v>0</v>
      </c>
      <c r="N100" s="569">
        <v>0</v>
      </c>
      <c r="O100" s="569">
        <v>0</v>
      </c>
      <c r="P100" s="569">
        <v>0</v>
      </c>
      <c r="Q100" s="569">
        <v>0</v>
      </c>
      <c r="R100" s="569">
        <v>0</v>
      </c>
      <c r="S100" s="569">
        <v>0</v>
      </c>
      <c r="T100" s="569">
        <v>0</v>
      </c>
      <c r="U100" s="569">
        <v>0</v>
      </c>
      <c r="V100" s="426">
        <v>0</v>
      </c>
      <c r="W100" s="426">
        <v>0</v>
      </c>
      <c r="X100" s="426"/>
      <c r="Y100" s="426"/>
      <c r="Z100" s="426"/>
      <c r="AA100" s="426"/>
      <c r="AB100" s="426"/>
      <c r="AC100" s="426"/>
      <c r="AH100" s="426"/>
      <c r="AI100" s="414"/>
      <c r="AJ100" s="414"/>
      <c r="AK100" s="414"/>
      <c r="AL100" s="426"/>
      <c r="AT100" s="426"/>
      <c r="BB100" s="426"/>
      <c r="BJ100" s="426"/>
      <c r="BR100" s="426"/>
      <c r="BZ100" s="426"/>
      <c r="CH100" s="426"/>
    </row>
    <row r="101" spans="1:86" s="416" customFormat="1" ht="12.75" hidden="1" customHeight="1" x14ac:dyDescent="0.2">
      <c r="A101" s="716" t="str">
        <f t="shared" si="1"/>
        <v/>
      </c>
      <c r="B101" s="414" t="s">
        <v>898</v>
      </c>
      <c r="C101" s="413" t="s">
        <v>2189</v>
      </c>
      <c r="D101" s="569"/>
      <c r="E101" s="569"/>
      <c r="F101" s="569"/>
      <c r="G101" s="569"/>
      <c r="H101" s="569"/>
      <c r="I101" s="569"/>
      <c r="J101" s="569"/>
      <c r="K101" s="569"/>
      <c r="L101" s="569"/>
      <c r="M101" s="569"/>
      <c r="N101" s="569"/>
      <c r="O101" s="569"/>
      <c r="P101" s="569"/>
      <c r="Q101" s="569"/>
      <c r="R101" s="569"/>
      <c r="S101" s="569"/>
      <c r="T101" s="569"/>
      <c r="U101" s="569"/>
      <c r="V101" s="426"/>
      <c r="W101" s="426">
        <v>0</v>
      </c>
      <c r="X101" s="426"/>
      <c r="Y101" s="426"/>
      <c r="Z101" s="426"/>
      <c r="AA101" s="426"/>
      <c r="AB101" s="426"/>
      <c r="AC101" s="426"/>
      <c r="AH101" s="426"/>
      <c r="AI101" s="414"/>
      <c r="AJ101" s="414"/>
      <c r="AK101" s="414"/>
      <c r="AL101" s="426"/>
      <c r="AT101" s="426"/>
      <c r="BB101" s="426"/>
      <c r="BJ101" s="426"/>
      <c r="BR101" s="426"/>
      <c r="BZ101" s="426"/>
      <c r="CB101" s="426"/>
      <c r="CH101" s="426"/>
    </row>
    <row r="102" spans="1:86" s="416" customFormat="1" ht="12.75" hidden="1" customHeight="1" x14ac:dyDescent="0.2">
      <c r="A102" s="716" t="str">
        <f t="shared" si="1"/>
        <v/>
      </c>
      <c r="B102" s="414" t="s">
        <v>899</v>
      </c>
      <c r="C102" s="413" t="s">
        <v>2190</v>
      </c>
      <c r="D102" s="569"/>
      <c r="E102" s="569"/>
      <c r="F102" s="569"/>
      <c r="G102" s="569"/>
      <c r="H102" s="569"/>
      <c r="I102" s="569"/>
      <c r="J102" s="569"/>
      <c r="K102" s="569"/>
      <c r="L102" s="569"/>
      <c r="M102" s="569"/>
      <c r="N102" s="569"/>
      <c r="O102" s="569"/>
      <c r="P102" s="569"/>
      <c r="Q102" s="569"/>
      <c r="R102" s="569"/>
      <c r="S102" s="569"/>
      <c r="T102" s="569"/>
      <c r="U102" s="569"/>
      <c r="V102" s="426"/>
      <c r="W102" s="426">
        <v>0</v>
      </c>
      <c r="X102" s="426"/>
      <c r="Y102" s="426"/>
      <c r="Z102" s="426"/>
      <c r="AA102" s="426"/>
      <c r="AB102" s="426"/>
      <c r="AC102" s="426"/>
      <c r="AH102" s="426"/>
      <c r="AI102" s="414"/>
      <c r="AJ102" s="414"/>
      <c r="AK102" s="414"/>
      <c r="AL102" s="426"/>
      <c r="AT102" s="426"/>
      <c r="BB102" s="426"/>
      <c r="BJ102" s="426"/>
      <c r="BR102" s="426"/>
      <c r="BZ102" s="426"/>
      <c r="CB102" s="426"/>
      <c r="CH102" s="426"/>
    </row>
    <row r="103" spans="1:86" s="416" customFormat="1" ht="12.75" hidden="1" customHeight="1" x14ac:dyDescent="0.2">
      <c r="A103" s="716" t="str">
        <f t="shared" si="1"/>
        <v/>
      </c>
      <c r="B103" s="414" t="s">
        <v>900</v>
      </c>
      <c r="C103" s="413" t="s">
        <v>2191</v>
      </c>
      <c r="D103" s="569"/>
      <c r="E103" s="569"/>
      <c r="F103" s="569"/>
      <c r="G103" s="569"/>
      <c r="H103" s="569"/>
      <c r="I103" s="569"/>
      <c r="J103" s="569"/>
      <c r="K103" s="569"/>
      <c r="L103" s="569"/>
      <c r="M103" s="569"/>
      <c r="N103" s="569"/>
      <c r="O103" s="569"/>
      <c r="P103" s="569"/>
      <c r="Q103" s="569"/>
      <c r="R103" s="569"/>
      <c r="S103" s="569"/>
      <c r="T103" s="569"/>
      <c r="U103" s="569"/>
      <c r="V103" s="426"/>
      <c r="W103" s="426">
        <v>0</v>
      </c>
      <c r="X103" s="426"/>
      <c r="Y103" s="426"/>
      <c r="Z103" s="426"/>
      <c r="AA103" s="426"/>
      <c r="AB103" s="426"/>
      <c r="AC103" s="426"/>
      <c r="AE103" s="524"/>
      <c r="AF103" s="524"/>
      <c r="AH103" s="426"/>
      <c r="AI103" s="414"/>
      <c r="AJ103" s="414"/>
      <c r="AK103" s="414"/>
      <c r="AL103" s="426"/>
      <c r="AT103" s="426"/>
      <c r="BB103" s="426"/>
      <c r="BJ103" s="426"/>
      <c r="BR103" s="426"/>
      <c r="BZ103" s="426"/>
      <c r="CB103" s="426"/>
      <c r="CH103" s="426"/>
    </row>
    <row r="104" spans="1:86" s="416" customFormat="1" ht="12.75" hidden="1" customHeight="1" x14ac:dyDescent="0.2">
      <c r="A104" s="716" t="str">
        <f t="shared" si="1"/>
        <v/>
      </c>
      <c r="B104" s="414" t="s">
        <v>901</v>
      </c>
      <c r="C104" s="413" t="s">
        <v>2192</v>
      </c>
      <c r="D104" s="569"/>
      <c r="E104" s="569"/>
      <c r="F104" s="569"/>
      <c r="G104" s="569"/>
      <c r="H104" s="569"/>
      <c r="I104" s="569"/>
      <c r="J104" s="569"/>
      <c r="K104" s="569"/>
      <c r="L104" s="569"/>
      <c r="M104" s="569"/>
      <c r="N104" s="569"/>
      <c r="O104" s="569"/>
      <c r="P104" s="569"/>
      <c r="Q104" s="569"/>
      <c r="R104" s="569"/>
      <c r="S104" s="569"/>
      <c r="T104" s="569"/>
      <c r="U104" s="569"/>
      <c r="V104" s="426"/>
      <c r="W104" s="426">
        <v>0</v>
      </c>
      <c r="X104" s="426"/>
      <c r="Y104" s="426"/>
      <c r="Z104" s="426"/>
      <c r="AA104" s="426"/>
      <c r="AB104" s="426"/>
      <c r="AC104" s="426"/>
      <c r="AH104" s="426"/>
      <c r="AI104" s="414"/>
      <c r="AJ104" s="414"/>
      <c r="AK104" s="414"/>
      <c r="AL104" s="426"/>
      <c r="AT104" s="426"/>
      <c r="BB104" s="426"/>
      <c r="BJ104" s="426"/>
      <c r="BR104" s="426"/>
      <c r="BZ104" s="426"/>
      <c r="CB104" s="426"/>
      <c r="CH104" s="426"/>
    </row>
    <row r="105" spans="1:86" s="416" customFormat="1" ht="12.75" customHeight="1" x14ac:dyDescent="0.2">
      <c r="A105" s="716" t="str">
        <f t="shared" si="1"/>
        <v>X</v>
      </c>
      <c r="B105" s="414" t="s">
        <v>902</v>
      </c>
      <c r="C105" s="415" t="s">
        <v>2193</v>
      </c>
      <c r="D105" s="569">
        <v>1.0911071300506592</v>
      </c>
      <c r="E105" s="569">
        <v>1.0697522163391113</v>
      </c>
      <c r="F105" s="569">
        <v>1.0721629858016968</v>
      </c>
      <c r="G105" s="569">
        <v>0.82559490203857422</v>
      </c>
      <c r="H105" s="569">
        <v>0.79760068655014038</v>
      </c>
      <c r="I105" s="569">
        <v>0.895638108253479</v>
      </c>
      <c r="J105" s="569">
        <v>0.86039316654205322</v>
      </c>
      <c r="K105" s="569">
        <v>0.86765754222869873</v>
      </c>
      <c r="L105" s="569">
        <v>0.891731858253479</v>
      </c>
      <c r="M105" s="569">
        <v>0.9879118800163269</v>
      </c>
      <c r="N105" s="569">
        <v>0.92155647277832031</v>
      </c>
      <c r="O105" s="569">
        <v>0.9704740047454834</v>
      </c>
      <c r="P105" s="569">
        <v>0.99507802724838257</v>
      </c>
      <c r="Q105" s="569">
        <v>1.0989500284194946</v>
      </c>
      <c r="R105" s="569">
        <v>0.81578397750854492</v>
      </c>
      <c r="S105" s="569">
        <v>1.1994650363922119</v>
      </c>
      <c r="T105" s="569">
        <v>1.3162059783935547</v>
      </c>
      <c r="U105" s="569">
        <v>1.3703579902648926</v>
      </c>
      <c r="V105" s="426">
        <v>1.2317249774932861</v>
      </c>
      <c r="W105" s="426">
        <v>1.3680000305175781</v>
      </c>
      <c r="X105" s="426"/>
      <c r="Y105" s="426"/>
      <c r="Z105" s="426"/>
      <c r="AA105" s="426"/>
      <c r="AB105" s="426"/>
      <c r="AC105" s="426"/>
      <c r="AH105" s="426"/>
      <c r="AI105" s="414"/>
      <c r="AJ105" s="414"/>
      <c r="AK105" s="414"/>
      <c r="AL105" s="426"/>
      <c r="AT105" s="426"/>
      <c r="BB105" s="426"/>
      <c r="BJ105" s="426"/>
      <c r="BR105" s="426"/>
      <c r="BZ105" s="426"/>
      <c r="CB105" s="426"/>
      <c r="CH105" s="426"/>
    </row>
    <row r="106" spans="1:86" s="416" customFormat="1" ht="12.75" customHeight="1" x14ac:dyDescent="0.2">
      <c r="A106" s="716" t="str">
        <f t="shared" si="1"/>
        <v>X</v>
      </c>
      <c r="B106" s="414" t="s">
        <v>903</v>
      </c>
      <c r="C106" s="413" t="s">
        <v>2194</v>
      </c>
      <c r="D106" s="569">
        <v>0.43276000022888184</v>
      </c>
      <c r="E106" s="569">
        <v>0.4107779860496521</v>
      </c>
      <c r="F106" s="569">
        <v>0.41382899880409241</v>
      </c>
      <c r="G106" s="569">
        <v>0.16757400333881378</v>
      </c>
      <c r="H106" s="569">
        <v>0.13954100012779236</v>
      </c>
      <c r="I106" s="569">
        <v>0.23415599763393402</v>
      </c>
      <c r="J106" s="569">
        <v>0.20462000370025635</v>
      </c>
      <c r="K106" s="569">
        <v>0.20088900625705719</v>
      </c>
      <c r="L106" s="569">
        <v>0.23351700603961945</v>
      </c>
      <c r="M106" s="569">
        <v>0.22348000109195709</v>
      </c>
      <c r="N106" s="569">
        <v>0.21143299341201782</v>
      </c>
      <c r="O106" s="569">
        <v>0.20472399890422821</v>
      </c>
      <c r="P106" s="569">
        <v>0.20842699706554413</v>
      </c>
      <c r="Q106" s="569">
        <v>0.22370000183582306</v>
      </c>
      <c r="R106" s="569">
        <v>0.21903400123119354</v>
      </c>
      <c r="S106" s="569">
        <v>0.29269999265670776</v>
      </c>
      <c r="T106" s="569">
        <v>0.30965599417686462</v>
      </c>
      <c r="U106" s="569">
        <v>0.40552800893783569</v>
      </c>
      <c r="V106" s="426">
        <v>0.43606200814247131</v>
      </c>
      <c r="W106" s="426">
        <v>0.55000001192092896</v>
      </c>
      <c r="X106" s="426"/>
      <c r="Y106" s="426"/>
      <c r="Z106" s="426"/>
      <c r="AA106" s="426"/>
      <c r="AB106" s="426"/>
      <c r="AC106" s="426"/>
      <c r="AH106" s="426"/>
      <c r="AI106" s="414"/>
      <c r="AJ106" s="414"/>
      <c r="AK106" s="414"/>
      <c r="AL106" s="426"/>
      <c r="AT106" s="426"/>
      <c r="BB106" s="426"/>
      <c r="BJ106" s="426"/>
      <c r="BR106" s="426"/>
      <c r="BZ106" s="426"/>
      <c r="CB106" s="426"/>
      <c r="CH106" s="426"/>
    </row>
    <row r="107" spans="1:86" s="416" customFormat="1" ht="12.75" customHeight="1" x14ac:dyDescent="0.2">
      <c r="A107" s="716" t="str">
        <f t="shared" si="1"/>
        <v>X</v>
      </c>
      <c r="B107" s="414" t="s">
        <v>904</v>
      </c>
      <c r="C107" s="413" t="s">
        <v>2195</v>
      </c>
      <c r="D107" s="569">
        <v>0</v>
      </c>
      <c r="E107" s="569">
        <v>0</v>
      </c>
      <c r="F107" s="569">
        <v>0</v>
      </c>
      <c r="G107" s="569">
        <v>0</v>
      </c>
      <c r="H107" s="569">
        <v>0</v>
      </c>
      <c r="I107" s="569">
        <v>0</v>
      </c>
      <c r="J107" s="569">
        <v>0</v>
      </c>
      <c r="K107" s="569">
        <v>9.9999997764825821E-3</v>
      </c>
      <c r="L107" s="569">
        <v>0</v>
      </c>
      <c r="M107" s="569">
        <v>8.9259997010231018E-2</v>
      </c>
      <c r="N107" s="569">
        <v>7.718600332736969E-2</v>
      </c>
      <c r="O107" s="569">
        <v>0.10499999672174454</v>
      </c>
      <c r="P107" s="569">
        <v>0.12265100330114365</v>
      </c>
      <c r="Q107" s="569">
        <v>0.13224999606609344</v>
      </c>
      <c r="R107" s="569">
        <v>0.132750004529953</v>
      </c>
      <c r="S107" s="569">
        <v>0.13476499915122986</v>
      </c>
      <c r="T107" s="569">
        <v>0.15254999697208405</v>
      </c>
      <c r="U107" s="569">
        <v>0.14483000338077545</v>
      </c>
      <c r="V107" s="426">
        <v>0.17066299915313721</v>
      </c>
      <c r="W107" s="426">
        <v>0.12200000137090683</v>
      </c>
      <c r="X107" s="426"/>
      <c r="Y107" s="426"/>
      <c r="Z107" s="426"/>
      <c r="AA107" s="426"/>
      <c r="AB107" s="426"/>
      <c r="AC107" s="426"/>
      <c r="AH107" s="426"/>
      <c r="AI107" s="414"/>
      <c r="AJ107" s="414"/>
      <c r="AK107" s="414"/>
      <c r="AL107" s="426"/>
      <c r="AT107" s="426"/>
      <c r="BB107" s="426"/>
      <c r="BJ107" s="426"/>
      <c r="BR107" s="426"/>
      <c r="BZ107" s="426"/>
      <c r="CB107" s="426"/>
      <c r="CH107" s="426"/>
    </row>
    <row r="108" spans="1:86" s="416" customFormat="1" ht="12.75" customHeight="1" x14ac:dyDescent="0.2">
      <c r="A108" s="716" t="str">
        <f t="shared" si="1"/>
        <v>X</v>
      </c>
      <c r="B108" s="414" t="s">
        <v>905</v>
      </c>
      <c r="C108" s="413" t="s">
        <v>2196</v>
      </c>
      <c r="D108" s="569">
        <v>8.1808023154735565E-2</v>
      </c>
      <c r="E108" s="569">
        <v>8.1792809069156647E-2</v>
      </c>
      <c r="F108" s="569">
        <v>8.1771351397037506E-2</v>
      </c>
      <c r="G108" s="569">
        <v>8.1846773624420166E-2</v>
      </c>
      <c r="H108" s="569">
        <v>8.1821165978908539E-2</v>
      </c>
      <c r="I108" s="569">
        <v>8.1731930375099182E-2</v>
      </c>
      <c r="J108" s="569">
        <v>8.1685550510883331E-2</v>
      </c>
      <c r="K108" s="569">
        <v>8.2148440182209015E-2</v>
      </c>
      <c r="L108" s="569">
        <v>8.1718750298023224E-2</v>
      </c>
      <c r="M108" s="569">
        <v>8.1375002861022949E-2</v>
      </c>
      <c r="N108" s="569">
        <v>8.150000125169754E-2</v>
      </c>
      <c r="O108" s="569">
        <v>8.3999998867511749E-2</v>
      </c>
      <c r="P108" s="569">
        <v>7.9999998211860657E-2</v>
      </c>
      <c r="Q108" s="569">
        <v>7.9999998211860657E-2</v>
      </c>
      <c r="R108" s="569">
        <v>8.2000002264976501E-2</v>
      </c>
      <c r="S108" s="569">
        <v>9.3999996781349182E-2</v>
      </c>
      <c r="T108" s="569">
        <v>7.9999998211860657E-2</v>
      </c>
      <c r="U108" s="569">
        <v>0.10199999809265137</v>
      </c>
      <c r="V108" s="426">
        <v>0.12300000339746475</v>
      </c>
      <c r="W108" s="426">
        <v>0.16300000250339508</v>
      </c>
      <c r="X108" s="426"/>
      <c r="Y108" s="426"/>
      <c r="Z108" s="426"/>
      <c r="AA108" s="426"/>
      <c r="AB108" s="426"/>
      <c r="AC108" s="426"/>
      <c r="AH108" s="426"/>
      <c r="AI108" s="414"/>
      <c r="AJ108" s="414"/>
      <c r="AK108" s="414"/>
      <c r="AL108" s="426"/>
      <c r="AT108" s="426"/>
      <c r="BB108" s="426"/>
      <c r="BJ108" s="426"/>
      <c r="BR108" s="426"/>
      <c r="BZ108" s="426"/>
      <c r="CB108" s="426"/>
      <c r="CH108" s="426"/>
    </row>
    <row r="109" spans="1:86" s="416" customFormat="1" ht="12.75" customHeight="1" x14ac:dyDescent="0.2">
      <c r="A109" s="716" t="str">
        <f t="shared" si="1"/>
        <v>X</v>
      </c>
      <c r="B109" s="414" t="s">
        <v>906</v>
      </c>
      <c r="C109" s="413" t="s">
        <v>2197</v>
      </c>
      <c r="D109" s="569">
        <v>0.57653915882110596</v>
      </c>
      <c r="E109" s="569">
        <v>0.57718133926391602</v>
      </c>
      <c r="F109" s="569">
        <v>0.57656264305114746</v>
      </c>
      <c r="G109" s="569">
        <v>0.57617413997650146</v>
      </c>
      <c r="H109" s="569">
        <v>0.57623851299285889</v>
      </c>
      <c r="I109" s="569">
        <v>0.5797501802444458</v>
      </c>
      <c r="J109" s="569">
        <v>0.57408761978149414</v>
      </c>
      <c r="K109" s="569">
        <v>0.57462012767791748</v>
      </c>
      <c r="L109" s="569">
        <v>0.57649606466293335</v>
      </c>
      <c r="M109" s="569">
        <v>0.59379684925079346</v>
      </c>
      <c r="N109" s="569">
        <v>0.55143749713897705</v>
      </c>
      <c r="O109" s="569">
        <v>0.57674998044967651</v>
      </c>
      <c r="P109" s="569">
        <v>0.58399999141693115</v>
      </c>
      <c r="Q109" s="569">
        <v>0.66299998760223389</v>
      </c>
      <c r="R109" s="569">
        <v>0.38199999928474426</v>
      </c>
      <c r="S109" s="569">
        <v>0.67799997329711914</v>
      </c>
      <c r="T109" s="569">
        <v>0.77399998903274536</v>
      </c>
      <c r="U109" s="569">
        <v>0.71799999475479126</v>
      </c>
      <c r="V109" s="426">
        <v>0.50199997425079346</v>
      </c>
      <c r="W109" s="426">
        <v>0.53299999237060547</v>
      </c>
      <c r="X109" s="426"/>
      <c r="Y109" s="426"/>
      <c r="Z109" s="426"/>
      <c r="AA109" s="426"/>
      <c r="AB109" s="426"/>
      <c r="AC109" s="426"/>
      <c r="AH109" s="426"/>
      <c r="AI109" s="414"/>
      <c r="AJ109" s="414"/>
      <c r="AK109" s="414"/>
      <c r="AL109" s="426"/>
      <c r="AT109" s="426"/>
      <c r="BB109" s="426"/>
      <c r="BJ109" s="426"/>
      <c r="BR109" s="426"/>
      <c r="BZ109" s="426"/>
      <c r="CB109" s="426"/>
      <c r="CH109" s="426"/>
    </row>
    <row r="110" spans="1:86" s="416" customFormat="1" ht="12.75" customHeight="1" x14ac:dyDescent="0.2">
      <c r="A110" s="716" t="str">
        <f t="shared" si="1"/>
        <v>X</v>
      </c>
      <c r="B110" s="414" t="s">
        <v>907</v>
      </c>
      <c r="C110" s="415" t="s">
        <v>2198</v>
      </c>
      <c r="D110" s="569">
        <v>1.7335177659988403</v>
      </c>
      <c r="E110" s="569">
        <v>1.8244538307189941</v>
      </c>
      <c r="F110" s="569">
        <v>1.6739071607589722</v>
      </c>
      <c r="G110" s="569">
        <v>2.0158138275146484</v>
      </c>
      <c r="H110" s="569">
        <v>1.7532163858413696</v>
      </c>
      <c r="I110" s="569">
        <v>2.2750663757324219</v>
      </c>
      <c r="J110" s="569">
        <v>2.486793041229248</v>
      </c>
      <c r="K110" s="569">
        <v>2.2843151092529297</v>
      </c>
      <c r="L110" s="569">
        <v>2.4403669834136963</v>
      </c>
      <c r="M110" s="569">
        <v>2.1985123157501221</v>
      </c>
      <c r="N110" s="569">
        <v>2.1472296714782715</v>
      </c>
      <c r="O110" s="569">
        <v>2.6383655071258545</v>
      </c>
      <c r="P110" s="569">
        <v>4.5117669105529785</v>
      </c>
      <c r="Q110" s="569">
        <v>4.2406649589538574</v>
      </c>
      <c r="R110" s="569">
        <v>4.8510050773620605</v>
      </c>
      <c r="S110" s="569">
        <v>4.1469998359680176</v>
      </c>
      <c r="T110" s="569">
        <v>4.779019832611084</v>
      </c>
      <c r="U110" s="569">
        <v>6.3520998954772949</v>
      </c>
      <c r="V110" s="426">
        <v>4.5050997734069824</v>
      </c>
      <c r="W110" s="426">
        <v>3.8900001049041748</v>
      </c>
      <c r="X110" s="426"/>
      <c r="Y110" s="426"/>
      <c r="Z110" s="426"/>
      <c r="AA110" s="426"/>
      <c r="AB110" s="426"/>
      <c r="AC110" s="426"/>
      <c r="AH110" s="426"/>
      <c r="AI110" s="414"/>
      <c r="AJ110" s="414"/>
      <c r="AK110" s="414"/>
      <c r="AL110" s="426"/>
      <c r="AT110" s="426"/>
      <c r="BB110" s="426"/>
      <c r="BJ110" s="426"/>
      <c r="BR110" s="426"/>
      <c r="BZ110" s="426"/>
      <c r="CB110" s="426"/>
      <c r="CH110" s="426"/>
    </row>
    <row r="111" spans="1:86" s="416" customFormat="1" ht="12.75" customHeight="1" x14ac:dyDescent="0.2">
      <c r="A111" s="716" t="str">
        <f t="shared" si="1"/>
        <v>X</v>
      </c>
      <c r="B111" s="410" t="s">
        <v>908</v>
      </c>
      <c r="C111" s="432" t="s">
        <v>2199</v>
      </c>
      <c r="D111" s="569">
        <v>0.63268399238586426</v>
      </c>
      <c r="E111" s="569">
        <v>0.69244801998138428</v>
      </c>
      <c r="F111" s="569">
        <v>0.62157601118087769</v>
      </c>
      <c r="G111" s="569">
        <v>0.65159398317337036</v>
      </c>
      <c r="H111" s="569">
        <v>0.61579799652099609</v>
      </c>
      <c r="I111" s="569">
        <v>0.66715699434280396</v>
      </c>
      <c r="J111" s="569">
        <v>0.71024399995803833</v>
      </c>
      <c r="K111" s="569">
        <v>0.69719702005386353</v>
      </c>
      <c r="L111" s="569">
        <v>0.6694679856300354</v>
      </c>
      <c r="M111" s="569">
        <v>0.64917898178100586</v>
      </c>
      <c r="N111" s="569">
        <v>0.66500401496887207</v>
      </c>
      <c r="O111" s="569">
        <v>0.93610900640487671</v>
      </c>
      <c r="P111" s="569">
        <v>1.7007670402526855</v>
      </c>
      <c r="Q111" s="569">
        <v>1.2066650390625</v>
      </c>
      <c r="R111" s="569">
        <v>4.9999998736893758E-6</v>
      </c>
      <c r="S111" s="569">
        <v>0</v>
      </c>
      <c r="T111" s="569">
        <v>1.9999999494757503E-5</v>
      </c>
      <c r="U111" s="569">
        <v>9.9999997473787516E-5</v>
      </c>
      <c r="V111" s="426">
        <v>9.9999997473787516E-5</v>
      </c>
      <c r="W111" s="426">
        <v>0</v>
      </c>
      <c r="X111" s="426"/>
      <c r="Y111" s="426"/>
      <c r="Z111" s="426"/>
      <c r="AA111" s="426"/>
      <c r="AB111" s="426"/>
      <c r="AC111" s="426"/>
      <c r="AH111" s="426"/>
      <c r="AI111" s="410"/>
      <c r="AJ111" s="410"/>
      <c r="AK111" s="410"/>
      <c r="AL111" s="426"/>
      <c r="AT111" s="426"/>
      <c r="BB111" s="426"/>
      <c r="BJ111" s="426"/>
      <c r="BR111" s="426"/>
      <c r="BZ111" s="426"/>
      <c r="CB111" s="426"/>
      <c r="CH111" s="426"/>
    </row>
    <row r="112" spans="1:86" s="416" customFormat="1" ht="12.75" customHeight="1" x14ac:dyDescent="0.2">
      <c r="A112" s="716" t="str">
        <f t="shared" si="1"/>
        <v>X</v>
      </c>
      <c r="B112" s="410" t="s">
        <v>909</v>
      </c>
      <c r="C112" s="432" t="s">
        <v>2200</v>
      </c>
      <c r="D112" s="569">
        <v>0.64248675107955933</v>
      </c>
      <c r="E112" s="569">
        <v>0.65732300281524658</v>
      </c>
      <c r="F112" s="569">
        <v>0.60975658893585205</v>
      </c>
      <c r="G112" s="569">
        <v>0.76116210222244263</v>
      </c>
      <c r="H112" s="569">
        <v>0.624725341796875</v>
      </c>
      <c r="I112" s="569">
        <v>0.9093891978263855</v>
      </c>
      <c r="J112" s="569">
        <v>1.0270223617553711</v>
      </c>
      <c r="K112" s="569">
        <v>0.93456214666366577</v>
      </c>
      <c r="L112" s="569">
        <v>1.0448077917098999</v>
      </c>
      <c r="M112" s="569">
        <v>0.91292721033096313</v>
      </c>
      <c r="N112" s="569">
        <v>0.87465745210647583</v>
      </c>
      <c r="O112" s="569">
        <v>1.0070973634719849</v>
      </c>
      <c r="P112" s="569">
        <v>1.6529999971389771</v>
      </c>
      <c r="Q112" s="569">
        <v>1.7949999570846558</v>
      </c>
      <c r="R112" s="569">
        <v>3.5169999599456787</v>
      </c>
      <c r="S112" s="569">
        <v>2.6449999809265137</v>
      </c>
      <c r="T112" s="569">
        <v>2.6010000705718994</v>
      </c>
      <c r="U112" s="569">
        <v>3.1889998912811279</v>
      </c>
      <c r="V112" s="426">
        <v>2.7260000705718994</v>
      </c>
      <c r="W112" s="426">
        <v>3.2730000019073486</v>
      </c>
      <c r="X112" s="426"/>
      <c r="Y112" s="426"/>
      <c r="Z112" s="426"/>
      <c r="AA112" s="426"/>
      <c r="AB112" s="426"/>
      <c r="AC112" s="426"/>
      <c r="AH112" s="426"/>
      <c r="AI112" s="410"/>
      <c r="AJ112" s="410"/>
      <c r="AK112" s="410"/>
      <c r="AL112" s="426"/>
      <c r="AT112" s="426"/>
      <c r="BB112" s="426"/>
      <c r="BJ112" s="426"/>
      <c r="BR112" s="426"/>
      <c r="BZ112" s="426"/>
      <c r="CB112" s="426"/>
      <c r="CH112" s="426"/>
    </row>
    <row r="113" spans="1:86" s="416" customFormat="1" ht="12.75" customHeight="1" x14ac:dyDescent="0.2">
      <c r="A113" s="716" t="str">
        <f t="shared" si="1"/>
        <v>X</v>
      </c>
      <c r="B113" s="410" t="s">
        <v>910</v>
      </c>
      <c r="C113" s="432" t="s">
        <v>2201</v>
      </c>
      <c r="D113" s="569">
        <v>0.44348296523094177</v>
      </c>
      <c r="E113" s="569">
        <v>0.45372384786605835</v>
      </c>
      <c r="F113" s="569">
        <v>0.42089065909385681</v>
      </c>
      <c r="G113" s="569">
        <v>0.52539986371994019</v>
      </c>
      <c r="H113" s="569">
        <v>0.43122300505638123</v>
      </c>
      <c r="I113" s="569">
        <v>0.62771511077880859</v>
      </c>
      <c r="J113" s="569">
        <v>0.70891261100769043</v>
      </c>
      <c r="K113" s="569">
        <v>0.64509099721908569</v>
      </c>
      <c r="L113" s="569">
        <v>0.72118914127349854</v>
      </c>
      <c r="M113" s="569">
        <v>0.6301572322845459</v>
      </c>
      <c r="N113" s="569">
        <v>0.60374116897583008</v>
      </c>
      <c r="O113" s="569">
        <v>0.6951591968536377</v>
      </c>
      <c r="P113" s="569">
        <v>1.1410000324249268</v>
      </c>
      <c r="Q113" s="569">
        <v>1.2359999418258667</v>
      </c>
      <c r="R113" s="569">
        <v>1.3109999895095825</v>
      </c>
      <c r="S113" s="569">
        <v>1.4329999685287476</v>
      </c>
      <c r="T113" s="569">
        <v>2.0789999961853027</v>
      </c>
      <c r="U113" s="569">
        <v>3.0699999332427979</v>
      </c>
      <c r="V113" s="426">
        <v>1.7020000219345093</v>
      </c>
      <c r="W113" s="426">
        <v>0.49700000882148743</v>
      </c>
      <c r="X113" s="426"/>
      <c r="Y113" s="426"/>
      <c r="Z113" s="426"/>
      <c r="AA113" s="426"/>
      <c r="AB113" s="426"/>
      <c r="AC113" s="426"/>
      <c r="AH113" s="426"/>
      <c r="AI113" s="410"/>
      <c r="AJ113" s="410"/>
      <c r="AK113" s="410"/>
      <c r="AL113" s="426"/>
      <c r="AT113" s="426"/>
      <c r="BB113" s="426"/>
      <c r="BJ113" s="426"/>
      <c r="BR113" s="426"/>
      <c r="BZ113" s="426"/>
      <c r="CB113" s="426"/>
      <c r="CH113" s="426"/>
    </row>
    <row r="114" spans="1:86" s="416" customFormat="1" ht="12.75" customHeight="1" x14ac:dyDescent="0.2">
      <c r="A114" s="716" t="str">
        <f t="shared" si="1"/>
        <v>X</v>
      </c>
      <c r="B114" s="410" t="s">
        <v>911</v>
      </c>
      <c r="C114" s="432" t="s">
        <v>2202</v>
      </c>
      <c r="D114" s="569">
        <v>1.4863999560475349E-2</v>
      </c>
      <c r="E114" s="569">
        <v>2.0958999171853065E-2</v>
      </c>
      <c r="F114" s="569">
        <v>2.1684000268578529E-2</v>
      </c>
      <c r="G114" s="569">
        <v>7.7657997608184814E-2</v>
      </c>
      <c r="H114" s="569">
        <v>8.1469997763633728E-2</v>
      </c>
      <c r="I114" s="569">
        <v>7.0804998278617859E-2</v>
      </c>
      <c r="J114" s="569">
        <v>4.0614001452922821E-2</v>
      </c>
      <c r="K114" s="569">
        <v>7.4649997986853123E-3</v>
      </c>
      <c r="L114" s="569">
        <v>4.9020000733435154E-3</v>
      </c>
      <c r="M114" s="569">
        <v>6.2489998526871204E-3</v>
      </c>
      <c r="N114" s="569">
        <v>3.8270000368356705E-3</v>
      </c>
      <c r="O114" s="569">
        <v>0</v>
      </c>
      <c r="P114" s="569">
        <v>1.7000000923871994E-2</v>
      </c>
      <c r="Q114" s="569">
        <v>3.0000000260770321E-3</v>
      </c>
      <c r="R114" s="569">
        <v>2.3000000044703484E-2</v>
      </c>
      <c r="S114" s="569">
        <v>6.8999998271465302E-2</v>
      </c>
      <c r="T114" s="569">
        <v>9.8999999463558197E-2</v>
      </c>
      <c r="U114" s="569">
        <v>9.3000002205371857E-2</v>
      </c>
      <c r="V114" s="426">
        <v>7.6999999582767487E-2</v>
      </c>
      <c r="W114" s="426">
        <v>0.11999999731779099</v>
      </c>
      <c r="X114" s="426"/>
      <c r="Y114" s="426"/>
      <c r="Z114" s="426"/>
      <c r="AA114" s="426"/>
      <c r="AB114" s="426"/>
      <c r="AC114" s="426"/>
      <c r="AH114" s="426"/>
      <c r="AI114" s="410"/>
      <c r="AJ114" s="410"/>
      <c r="AK114" s="410"/>
      <c r="AL114" s="426"/>
      <c r="AT114" s="426"/>
      <c r="BB114" s="426"/>
      <c r="BJ114" s="426"/>
      <c r="BR114" s="426"/>
      <c r="BZ114" s="426"/>
      <c r="CB114" s="426"/>
      <c r="CH114" s="426"/>
    </row>
    <row r="115" spans="1:86" s="416" customFormat="1" ht="12.75" hidden="1" customHeight="1" x14ac:dyDescent="0.2">
      <c r="A115" s="716" t="str">
        <f t="shared" si="1"/>
        <v/>
      </c>
      <c r="B115" s="414" t="s">
        <v>912</v>
      </c>
      <c r="C115" s="415" t="s">
        <v>2203</v>
      </c>
      <c r="D115" s="569">
        <v>0</v>
      </c>
      <c r="E115" s="569">
        <v>0</v>
      </c>
      <c r="F115" s="569">
        <v>0</v>
      </c>
      <c r="G115" s="569">
        <v>0</v>
      </c>
      <c r="H115" s="569">
        <v>0</v>
      </c>
      <c r="I115" s="569">
        <v>0</v>
      </c>
      <c r="J115" s="569">
        <v>0</v>
      </c>
      <c r="K115" s="569">
        <v>0</v>
      </c>
      <c r="L115" s="569">
        <v>0</v>
      </c>
      <c r="M115" s="569">
        <v>0</v>
      </c>
      <c r="N115" s="569">
        <v>0</v>
      </c>
      <c r="O115" s="569">
        <v>0</v>
      </c>
      <c r="P115" s="569">
        <v>0</v>
      </c>
      <c r="Q115" s="569">
        <v>0</v>
      </c>
      <c r="R115" s="569">
        <v>0</v>
      </c>
      <c r="S115" s="569">
        <v>0</v>
      </c>
      <c r="T115" s="569">
        <v>0</v>
      </c>
      <c r="U115" s="569">
        <v>0</v>
      </c>
      <c r="V115" s="426">
        <v>0</v>
      </c>
      <c r="W115" s="426">
        <v>0</v>
      </c>
      <c r="X115" s="426"/>
      <c r="Y115" s="426"/>
      <c r="Z115" s="426"/>
      <c r="AA115" s="426"/>
      <c r="AB115" s="426"/>
      <c r="AC115" s="426"/>
      <c r="AH115" s="426"/>
      <c r="AI115" s="414"/>
      <c r="AJ115" s="414"/>
      <c r="AK115" s="414"/>
      <c r="AL115" s="426"/>
      <c r="AT115" s="426"/>
      <c r="BB115" s="426"/>
      <c r="BJ115" s="426"/>
      <c r="BR115" s="426"/>
      <c r="BZ115" s="426"/>
      <c r="CB115" s="426"/>
      <c r="CH115" s="426"/>
    </row>
    <row r="116" spans="1:86" s="416" customFormat="1" ht="12.75" customHeight="1" x14ac:dyDescent="0.2">
      <c r="A116" s="716" t="str">
        <f t="shared" si="1"/>
        <v>X</v>
      </c>
      <c r="B116" s="414" t="s">
        <v>913</v>
      </c>
      <c r="C116" s="412" t="s">
        <v>2204</v>
      </c>
      <c r="D116" s="569">
        <v>0.60065799951553345</v>
      </c>
      <c r="E116" s="569">
        <v>0.75298202037811279</v>
      </c>
      <c r="F116" s="569">
        <v>0.49441400170326233</v>
      </c>
      <c r="G116" s="569">
        <v>0.66448801755905151</v>
      </c>
      <c r="H116" s="569">
        <v>0.52756798267364502</v>
      </c>
      <c r="I116" s="569">
        <v>0.44556999206542969</v>
      </c>
      <c r="J116" s="569">
        <v>0.54269701242446899</v>
      </c>
      <c r="K116" s="569">
        <v>0.96673202514648438</v>
      </c>
      <c r="L116" s="569">
        <v>0.74797499179840088</v>
      </c>
      <c r="M116" s="569">
        <v>0.89079797267913818</v>
      </c>
      <c r="N116" s="569">
        <v>0.84353697299957275</v>
      </c>
      <c r="O116" s="569">
        <v>1.3568919897079468</v>
      </c>
      <c r="P116" s="569">
        <v>0.30000001192092896</v>
      </c>
      <c r="Q116" s="569">
        <v>0.36300000548362732</v>
      </c>
      <c r="R116" s="569">
        <v>0.33300000429153442</v>
      </c>
      <c r="S116" s="569">
        <v>0.3619999885559082</v>
      </c>
      <c r="T116" s="569">
        <v>0.59399998188018799</v>
      </c>
      <c r="U116" s="569">
        <v>0.40799999237060547</v>
      </c>
      <c r="V116" s="426">
        <v>0.64200001955032349</v>
      </c>
      <c r="W116" s="426">
        <v>0.37200000882148743</v>
      </c>
      <c r="X116" s="426"/>
      <c r="Y116" s="426"/>
      <c r="Z116" s="426"/>
      <c r="AA116" s="426"/>
      <c r="AB116" s="426"/>
      <c r="AC116" s="426"/>
      <c r="AH116" s="426"/>
      <c r="AI116" s="414"/>
      <c r="AJ116" s="414"/>
      <c r="AK116" s="414"/>
      <c r="AL116" s="426"/>
      <c r="AT116" s="426"/>
      <c r="BB116" s="426"/>
      <c r="BJ116" s="426"/>
      <c r="BR116" s="426"/>
      <c r="BZ116" s="426"/>
      <c r="CB116" s="426"/>
      <c r="CH116" s="426"/>
    </row>
    <row r="117" spans="1:86" s="416" customFormat="1" ht="12.75" customHeight="1" x14ac:dyDescent="0.2">
      <c r="A117" s="716" t="str">
        <f t="shared" si="1"/>
        <v>X</v>
      </c>
      <c r="B117" s="410" t="s">
        <v>914</v>
      </c>
      <c r="C117" s="413" t="s">
        <v>2205</v>
      </c>
      <c r="D117" s="569">
        <v>0.36637499928474426</v>
      </c>
      <c r="E117" s="569">
        <v>0.47962000966072083</v>
      </c>
      <c r="F117" s="569">
        <v>0.24891600012779236</v>
      </c>
      <c r="G117" s="569">
        <v>0.34606701135635376</v>
      </c>
      <c r="H117" s="569">
        <v>0.33842700719833374</v>
      </c>
      <c r="I117" s="569">
        <v>0.2205280065536499</v>
      </c>
      <c r="J117" s="569">
        <v>0.33334100246429443</v>
      </c>
      <c r="K117" s="569">
        <v>0.77485400438308716</v>
      </c>
      <c r="L117" s="569">
        <v>0.57348501682281494</v>
      </c>
      <c r="M117" s="569">
        <v>0.69347900152206421</v>
      </c>
      <c r="N117" s="569">
        <v>0.62661999464035034</v>
      </c>
      <c r="O117" s="569">
        <v>0.76555001735687256</v>
      </c>
      <c r="P117" s="569">
        <v>0.10700000077486038</v>
      </c>
      <c r="Q117" s="569">
        <v>0.1379999965429306</v>
      </c>
      <c r="R117" s="569">
        <v>0.20800000429153442</v>
      </c>
      <c r="S117" s="569">
        <v>0.17499999701976776</v>
      </c>
      <c r="T117" s="569">
        <v>0.27500000596046448</v>
      </c>
      <c r="U117" s="569">
        <v>0.18799999356269836</v>
      </c>
      <c r="V117" s="426">
        <v>0.1940000057220459</v>
      </c>
      <c r="W117" s="426">
        <v>0.17499999701976776</v>
      </c>
      <c r="X117" s="426"/>
      <c r="Y117" s="426"/>
      <c r="Z117" s="426"/>
      <c r="AA117" s="426"/>
      <c r="AB117" s="426"/>
      <c r="AC117" s="426"/>
      <c r="AH117" s="426"/>
      <c r="AI117" s="410"/>
      <c r="AJ117" s="410"/>
      <c r="AK117" s="410"/>
      <c r="AL117" s="426"/>
      <c r="AT117" s="426"/>
      <c r="BB117" s="426"/>
      <c r="BJ117" s="426"/>
      <c r="BR117" s="426"/>
      <c r="BZ117" s="426"/>
      <c r="CB117" s="426"/>
      <c r="CH117" s="426"/>
    </row>
    <row r="118" spans="1:86" s="416" customFormat="1" ht="12.75" customHeight="1" x14ac:dyDescent="0.2">
      <c r="A118" s="716" t="str">
        <f t="shared" si="1"/>
        <v>X</v>
      </c>
      <c r="B118" s="410" t="s">
        <v>915</v>
      </c>
      <c r="C118" s="413" t="s">
        <v>2206</v>
      </c>
      <c r="D118" s="569">
        <v>0.23428300023078918</v>
      </c>
      <c r="E118" s="569">
        <v>0.27336201071739197</v>
      </c>
      <c r="F118" s="569">
        <v>0.24549800157546997</v>
      </c>
      <c r="G118" s="569">
        <v>0.31842100620269775</v>
      </c>
      <c r="H118" s="569">
        <v>0.18914100527763367</v>
      </c>
      <c r="I118" s="569">
        <v>0.22504200041294098</v>
      </c>
      <c r="J118" s="569">
        <v>0.20935599505901337</v>
      </c>
      <c r="K118" s="569">
        <v>0.19187800586223602</v>
      </c>
      <c r="L118" s="569">
        <v>0.17449000477790833</v>
      </c>
      <c r="M118" s="569">
        <v>0.19731900095939636</v>
      </c>
      <c r="N118" s="569">
        <v>0.21691699326038361</v>
      </c>
      <c r="O118" s="569">
        <v>0.59134197235107422</v>
      </c>
      <c r="P118" s="569">
        <v>0.19300000369548798</v>
      </c>
      <c r="Q118" s="569">
        <v>0.22499999403953552</v>
      </c>
      <c r="R118" s="569">
        <v>0.125</v>
      </c>
      <c r="S118" s="569">
        <v>0.18700000643730164</v>
      </c>
      <c r="T118" s="569">
        <v>0.3190000057220459</v>
      </c>
      <c r="U118" s="569">
        <v>0.2199999988079071</v>
      </c>
      <c r="V118" s="426">
        <v>0.44800001382827759</v>
      </c>
      <c r="W118" s="426">
        <v>0.19699999690055847</v>
      </c>
      <c r="X118" s="426"/>
      <c r="Y118" s="426"/>
      <c r="Z118" s="426"/>
      <c r="AA118" s="426"/>
      <c r="AB118" s="426"/>
      <c r="AC118" s="426"/>
      <c r="AH118" s="426"/>
      <c r="AI118" s="410"/>
      <c r="AJ118" s="410"/>
      <c r="AK118" s="410"/>
      <c r="AL118" s="426"/>
      <c r="AT118" s="426"/>
      <c r="BB118" s="426"/>
      <c r="BJ118" s="426"/>
      <c r="BR118" s="426"/>
      <c r="BZ118" s="426"/>
      <c r="CB118" s="426"/>
      <c r="CH118" s="426"/>
    </row>
    <row r="119" spans="1:86" s="416" customFormat="1" ht="12.75" customHeight="1" x14ac:dyDescent="0.2">
      <c r="A119" s="716" t="str">
        <f t="shared" si="1"/>
        <v>X</v>
      </c>
      <c r="B119" s="414" t="s">
        <v>916</v>
      </c>
      <c r="C119" s="412" t="s">
        <v>2207</v>
      </c>
      <c r="D119" s="569">
        <v>0</v>
      </c>
      <c r="E119" s="569">
        <v>0</v>
      </c>
      <c r="F119" s="569">
        <v>0</v>
      </c>
      <c r="G119" s="569">
        <v>0</v>
      </c>
      <c r="H119" s="569">
        <v>0</v>
      </c>
      <c r="I119" s="569">
        <v>0</v>
      </c>
      <c r="J119" s="569">
        <v>0</v>
      </c>
      <c r="K119" s="569">
        <v>0</v>
      </c>
      <c r="L119" s="569">
        <v>0</v>
      </c>
      <c r="M119" s="569">
        <v>0</v>
      </c>
      <c r="N119" s="569">
        <v>0</v>
      </c>
      <c r="O119" s="569">
        <v>0</v>
      </c>
      <c r="P119" s="569">
        <v>0</v>
      </c>
      <c r="Q119" s="569">
        <v>0</v>
      </c>
      <c r="R119" s="569">
        <v>0</v>
      </c>
      <c r="S119" s="569">
        <v>0</v>
      </c>
      <c r="T119" s="569">
        <v>0</v>
      </c>
      <c r="U119" s="569">
        <v>0</v>
      </c>
      <c r="V119" s="426">
        <v>0</v>
      </c>
      <c r="W119" s="426">
        <v>7.0000000298023224E-2</v>
      </c>
      <c r="X119" s="426"/>
      <c r="Y119" s="426"/>
      <c r="Z119" s="426"/>
      <c r="AA119" s="426"/>
      <c r="AB119" s="426"/>
      <c r="AC119" s="426"/>
      <c r="AH119" s="426"/>
      <c r="AI119" s="414"/>
      <c r="AJ119" s="414"/>
      <c r="AK119" s="414"/>
      <c r="AL119" s="426"/>
      <c r="AT119" s="426"/>
      <c r="BB119" s="426"/>
      <c r="BJ119" s="426"/>
      <c r="BR119" s="426"/>
      <c r="BZ119" s="426"/>
      <c r="CB119" s="426"/>
      <c r="CH119" s="426"/>
    </row>
    <row r="120" spans="1:86" s="416" customFormat="1" ht="12.75" customHeight="1" x14ac:dyDescent="0.2">
      <c r="A120" s="716" t="str">
        <f t="shared" si="1"/>
        <v>X</v>
      </c>
      <c r="B120" s="410" t="s">
        <v>917</v>
      </c>
      <c r="C120" s="415" t="s">
        <v>2208</v>
      </c>
      <c r="D120" s="569">
        <v>0</v>
      </c>
      <c r="E120" s="569">
        <v>0</v>
      </c>
      <c r="F120" s="569">
        <v>0</v>
      </c>
      <c r="G120" s="569">
        <v>0</v>
      </c>
      <c r="H120" s="569">
        <v>0</v>
      </c>
      <c r="I120" s="569">
        <v>0</v>
      </c>
      <c r="J120" s="569">
        <v>0</v>
      </c>
      <c r="K120" s="569">
        <v>0</v>
      </c>
      <c r="L120" s="569">
        <v>0</v>
      </c>
      <c r="M120" s="569">
        <v>0</v>
      </c>
      <c r="N120" s="569">
        <v>0</v>
      </c>
      <c r="O120" s="569">
        <v>0</v>
      </c>
      <c r="P120" s="569">
        <v>0</v>
      </c>
      <c r="Q120" s="569">
        <v>0</v>
      </c>
      <c r="R120" s="569">
        <v>0</v>
      </c>
      <c r="S120" s="569">
        <v>0</v>
      </c>
      <c r="T120" s="569">
        <v>0</v>
      </c>
      <c r="U120" s="569">
        <v>0</v>
      </c>
      <c r="V120" s="426">
        <v>0</v>
      </c>
      <c r="W120" s="426">
        <v>7.0000000298023224E-2</v>
      </c>
      <c r="X120" s="426"/>
      <c r="Y120" s="426"/>
      <c r="Z120" s="426"/>
      <c r="AA120" s="426"/>
      <c r="AB120" s="426"/>
      <c r="AC120" s="426"/>
      <c r="AH120" s="426"/>
      <c r="AI120" s="410"/>
      <c r="AJ120" s="410"/>
      <c r="AK120" s="410"/>
      <c r="AL120" s="426"/>
      <c r="AT120" s="426"/>
      <c r="BB120" s="426"/>
      <c r="BJ120" s="426"/>
      <c r="BR120" s="426"/>
      <c r="BZ120" s="426"/>
      <c r="CB120" s="426"/>
      <c r="CH120" s="426"/>
    </row>
    <row r="121" spans="1:86" s="416" customFormat="1" ht="12.75" hidden="1" customHeight="1" x14ac:dyDescent="0.2">
      <c r="A121" s="716" t="str">
        <f t="shared" si="1"/>
        <v/>
      </c>
      <c r="B121" s="414" t="s">
        <v>918</v>
      </c>
      <c r="C121" s="413" t="s">
        <v>2209</v>
      </c>
      <c r="D121" s="569">
        <v>0</v>
      </c>
      <c r="E121" s="569">
        <v>0</v>
      </c>
      <c r="F121" s="569">
        <v>0</v>
      </c>
      <c r="G121" s="569">
        <v>0</v>
      </c>
      <c r="H121" s="569">
        <v>0</v>
      </c>
      <c r="I121" s="569">
        <v>0</v>
      </c>
      <c r="J121" s="569">
        <v>0</v>
      </c>
      <c r="K121" s="569">
        <v>0</v>
      </c>
      <c r="L121" s="569">
        <v>0</v>
      </c>
      <c r="M121" s="569">
        <v>0</v>
      </c>
      <c r="N121" s="569">
        <v>0</v>
      </c>
      <c r="O121" s="569">
        <v>0</v>
      </c>
      <c r="P121" s="569">
        <v>0</v>
      </c>
      <c r="Q121" s="569">
        <v>0</v>
      </c>
      <c r="R121" s="569">
        <v>0</v>
      </c>
      <c r="S121" s="569">
        <v>0</v>
      </c>
      <c r="T121" s="569">
        <v>0</v>
      </c>
      <c r="U121" s="569">
        <v>0</v>
      </c>
      <c r="V121" s="426">
        <v>0</v>
      </c>
      <c r="W121" s="426">
        <v>0</v>
      </c>
      <c r="X121" s="426"/>
      <c r="Y121" s="426"/>
      <c r="Z121" s="426"/>
      <c r="AA121" s="426"/>
      <c r="AB121" s="426"/>
      <c r="AC121" s="426"/>
      <c r="AH121" s="426"/>
      <c r="AI121" s="414"/>
      <c r="AJ121" s="414"/>
      <c r="AK121" s="414"/>
      <c r="AL121" s="426"/>
      <c r="AT121" s="426"/>
      <c r="BB121" s="426"/>
      <c r="BJ121" s="426"/>
      <c r="BR121" s="426"/>
      <c r="BZ121" s="426"/>
      <c r="CB121" s="426"/>
      <c r="CH121" s="426"/>
    </row>
    <row r="122" spans="1:86" s="416" customFormat="1" ht="12.75" customHeight="1" x14ac:dyDescent="0.2">
      <c r="A122" s="716" t="str">
        <f t="shared" si="1"/>
        <v>X</v>
      </c>
      <c r="B122" s="414" t="s">
        <v>919</v>
      </c>
      <c r="C122" s="413" t="s">
        <v>2210</v>
      </c>
      <c r="D122" s="569">
        <v>0</v>
      </c>
      <c r="E122" s="569">
        <v>0</v>
      </c>
      <c r="F122" s="569">
        <v>0</v>
      </c>
      <c r="G122" s="569">
        <v>0</v>
      </c>
      <c r="H122" s="569">
        <v>0</v>
      </c>
      <c r="I122" s="569">
        <v>0</v>
      </c>
      <c r="J122" s="569">
        <v>0</v>
      </c>
      <c r="K122" s="569">
        <v>0</v>
      </c>
      <c r="L122" s="569">
        <v>0</v>
      </c>
      <c r="M122" s="569">
        <v>0</v>
      </c>
      <c r="N122" s="569">
        <v>0</v>
      </c>
      <c r="O122" s="569">
        <v>0</v>
      </c>
      <c r="P122" s="569">
        <v>0</v>
      </c>
      <c r="Q122" s="569">
        <v>0</v>
      </c>
      <c r="R122" s="569">
        <v>0</v>
      </c>
      <c r="S122" s="569">
        <v>0</v>
      </c>
      <c r="T122" s="569">
        <v>0</v>
      </c>
      <c r="U122" s="569">
        <v>0</v>
      </c>
      <c r="V122" s="426">
        <v>0</v>
      </c>
      <c r="W122" s="426">
        <v>7.0000000298023224E-2</v>
      </c>
      <c r="X122" s="426"/>
      <c r="Y122" s="426"/>
      <c r="Z122" s="426"/>
      <c r="AA122" s="426"/>
      <c r="AB122" s="426"/>
      <c r="AC122" s="426"/>
      <c r="AH122" s="426"/>
      <c r="AI122" s="414"/>
      <c r="AJ122" s="414"/>
      <c r="AK122" s="414"/>
      <c r="AL122" s="426"/>
      <c r="AT122" s="426"/>
      <c r="BB122" s="426"/>
      <c r="BJ122" s="426"/>
      <c r="BR122" s="426"/>
      <c r="BZ122" s="426"/>
      <c r="CB122" s="426"/>
      <c r="CH122" s="426"/>
    </row>
    <row r="123" spans="1:86" s="416" customFormat="1" ht="12.75" hidden="1" customHeight="1" x14ac:dyDescent="0.2">
      <c r="A123" s="716" t="str">
        <f t="shared" si="1"/>
        <v/>
      </c>
      <c r="B123" s="414" t="s">
        <v>920</v>
      </c>
      <c r="C123" s="415" t="s">
        <v>507</v>
      </c>
      <c r="D123" s="569">
        <v>0</v>
      </c>
      <c r="E123" s="569">
        <v>0</v>
      </c>
      <c r="F123" s="569">
        <v>0</v>
      </c>
      <c r="G123" s="569">
        <v>0</v>
      </c>
      <c r="H123" s="569">
        <v>0</v>
      </c>
      <c r="I123" s="569">
        <v>0</v>
      </c>
      <c r="J123" s="569">
        <v>0</v>
      </c>
      <c r="K123" s="569">
        <v>0</v>
      </c>
      <c r="L123" s="569">
        <v>0</v>
      </c>
      <c r="M123" s="569">
        <v>0</v>
      </c>
      <c r="N123" s="569">
        <v>0</v>
      </c>
      <c r="O123" s="569">
        <v>0</v>
      </c>
      <c r="P123" s="569">
        <v>0</v>
      </c>
      <c r="Q123" s="569">
        <v>0</v>
      </c>
      <c r="R123" s="569">
        <v>0</v>
      </c>
      <c r="S123" s="569">
        <v>0</v>
      </c>
      <c r="T123" s="569">
        <v>0</v>
      </c>
      <c r="U123" s="569">
        <v>0</v>
      </c>
      <c r="V123" s="426">
        <v>0</v>
      </c>
      <c r="W123" s="426">
        <v>0</v>
      </c>
      <c r="X123" s="426"/>
      <c r="Y123" s="426"/>
      <c r="Z123" s="426"/>
      <c r="AA123" s="426"/>
      <c r="AB123" s="426"/>
      <c r="AC123" s="426"/>
      <c r="AH123" s="426"/>
      <c r="AI123" s="414"/>
      <c r="AJ123" s="414"/>
      <c r="AK123" s="414"/>
      <c r="AL123" s="426"/>
      <c r="AT123" s="426"/>
      <c r="BB123" s="426"/>
      <c r="BJ123" s="426"/>
      <c r="BR123" s="426"/>
      <c r="BZ123" s="426"/>
      <c r="CB123" s="426"/>
      <c r="CH123" s="426"/>
    </row>
    <row r="124" spans="1:86" s="416" customFormat="1" ht="12.75" hidden="1" customHeight="1" x14ac:dyDescent="0.2">
      <c r="A124" s="716" t="str">
        <f t="shared" si="1"/>
        <v/>
      </c>
      <c r="B124" s="414" t="s">
        <v>921</v>
      </c>
      <c r="C124" s="412" t="s">
        <v>2211</v>
      </c>
      <c r="D124" s="569">
        <v>0</v>
      </c>
      <c r="E124" s="569">
        <v>0</v>
      </c>
      <c r="F124" s="569">
        <v>0</v>
      </c>
      <c r="G124" s="569">
        <v>0</v>
      </c>
      <c r="H124" s="569">
        <v>0</v>
      </c>
      <c r="I124" s="569">
        <v>0</v>
      </c>
      <c r="J124" s="569">
        <v>0</v>
      </c>
      <c r="K124" s="569">
        <v>0</v>
      </c>
      <c r="L124" s="569">
        <v>0</v>
      </c>
      <c r="M124" s="569">
        <v>0</v>
      </c>
      <c r="N124" s="569">
        <v>0</v>
      </c>
      <c r="O124" s="569">
        <v>0</v>
      </c>
      <c r="P124" s="569">
        <v>0</v>
      </c>
      <c r="Q124" s="569">
        <v>0</v>
      </c>
      <c r="R124" s="569">
        <v>0</v>
      </c>
      <c r="S124" s="569">
        <v>0</v>
      </c>
      <c r="T124" s="569">
        <v>0</v>
      </c>
      <c r="U124" s="569">
        <v>0</v>
      </c>
      <c r="V124" s="426">
        <v>0</v>
      </c>
      <c r="W124" s="426">
        <v>0</v>
      </c>
      <c r="X124" s="426"/>
      <c r="Y124" s="426"/>
      <c r="Z124" s="426"/>
      <c r="AA124" s="426"/>
      <c r="AB124" s="426"/>
      <c r="AC124" s="426"/>
      <c r="AH124" s="426"/>
      <c r="AI124" s="414"/>
      <c r="AJ124" s="414"/>
      <c r="AK124" s="414"/>
      <c r="AL124" s="426"/>
      <c r="AT124" s="426"/>
      <c r="BB124" s="426"/>
      <c r="BJ124" s="426"/>
      <c r="BR124" s="426"/>
      <c r="BZ124" s="426"/>
      <c r="CB124" s="426"/>
      <c r="CH124" s="426"/>
    </row>
    <row r="125" spans="1:86" s="416" customFormat="1" ht="12.75" hidden="1" customHeight="1" x14ac:dyDescent="0.2">
      <c r="A125" s="716" t="str">
        <f t="shared" si="1"/>
        <v/>
      </c>
      <c r="B125" s="414" t="s">
        <v>922</v>
      </c>
      <c r="C125" s="415" t="s">
        <v>2212</v>
      </c>
      <c r="D125" s="569">
        <v>0</v>
      </c>
      <c r="E125" s="569">
        <v>0</v>
      </c>
      <c r="F125" s="569">
        <v>0</v>
      </c>
      <c r="G125" s="569">
        <v>0</v>
      </c>
      <c r="H125" s="569">
        <v>0</v>
      </c>
      <c r="I125" s="569">
        <v>0</v>
      </c>
      <c r="J125" s="569">
        <v>0</v>
      </c>
      <c r="K125" s="569">
        <v>0</v>
      </c>
      <c r="L125" s="569">
        <v>0</v>
      </c>
      <c r="M125" s="569">
        <v>0</v>
      </c>
      <c r="N125" s="569">
        <v>0</v>
      </c>
      <c r="O125" s="569">
        <v>0</v>
      </c>
      <c r="P125" s="569">
        <v>0</v>
      </c>
      <c r="Q125" s="569">
        <v>0</v>
      </c>
      <c r="R125" s="569">
        <v>0</v>
      </c>
      <c r="S125" s="569">
        <v>0</v>
      </c>
      <c r="T125" s="569">
        <v>0</v>
      </c>
      <c r="U125" s="569">
        <v>0</v>
      </c>
      <c r="V125" s="426">
        <v>0</v>
      </c>
      <c r="W125" s="426">
        <v>0</v>
      </c>
      <c r="X125" s="426"/>
      <c r="Y125" s="426"/>
      <c r="Z125" s="426"/>
      <c r="AA125" s="426"/>
      <c r="AB125" s="426"/>
      <c r="AC125" s="426"/>
      <c r="AH125" s="426"/>
      <c r="AI125" s="414"/>
      <c r="AJ125" s="414"/>
      <c r="AK125" s="414"/>
      <c r="AL125" s="426"/>
      <c r="AT125" s="426"/>
      <c r="BB125" s="426"/>
      <c r="BJ125" s="426"/>
      <c r="BR125" s="426"/>
      <c r="BZ125" s="426"/>
      <c r="CB125" s="426"/>
      <c r="CH125" s="426"/>
    </row>
    <row r="126" spans="1:86" s="425" customFormat="1" ht="20.100000000000001" hidden="1" customHeight="1" x14ac:dyDescent="0.2">
      <c r="A126" s="716" t="str">
        <f t="shared" si="1"/>
        <v/>
      </c>
      <c r="B126" s="414" t="s">
        <v>923</v>
      </c>
      <c r="C126" s="415" t="s">
        <v>2213</v>
      </c>
      <c r="D126" s="569">
        <v>0</v>
      </c>
      <c r="E126" s="569">
        <v>0</v>
      </c>
      <c r="F126" s="569">
        <v>0</v>
      </c>
      <c r="G126" s="569">
        <v>0</v>
      </c>
      <c r="H126" s="569">
        <v>0</v>
      </c>
      <c r="I126" s="569">
        <v>0</v>
      </c>
      <c r="J126" s="569">
        <v>0</v>
      </c>
      <c r="K126" s="569">
        <v>0</v>
      </c>
      <c r="L126" s="569">
        <v>0</v>
      </c>
      <c r="M126" s="569">
        <v>0</v>
      </c>
      <c r="N126" s="569">
        <v>0</v>
      </c>
      <c r="O126" s="569">
        <v>0</v>
      </c>
      <c r="P126" s="569">
        <v>0</v>
      </c>
      <c r="Q126" s="569">
        <v>0</v>
      </c>
      <c r="R126" s="569">
        <v>0</v>
      </c>
      <c r="S126" s="569">
        <v>0</v>
      </c>
      <c r="T126" s="569">
        <v>0</v>
      </c>
      <c r="U126" s="569">
        <v>0</v>
      </c>
      <c r="V126" s="426">
        <v>0</v>
      </c>
      <c r="W126" s="426">
        <v>0</v>
      </c>
      <c r="X126" s="426"/>
      <c r="Y126" s="426"/>
      <c r="Z126" s="426"/>
      <c r="AA126" s="426"/>
      <c r="AB126" s="426"/>
      <c r="AC126" s="426"/>
      <c r="AD126" s="416"/>
      <c r="AE126" s="416"/>
      <c r="AF126" s="416"/>
      <c r="AG126" s="416"/>
      <c r="AH126" s="426"/>
      <c r="AI126" s="414"/>
      <c r="AJ126" s="414"/>
      <c r="AK126" s="414"/>
      <c r="AL126" s="426"/>
      <c r="AT126" s="451"/>
      <c r="BB126" s="451"/>
      <c r="BJ126" s="451"/>
      <c r="BR126" s="451"/>
      <c r="BZ126" s="451"/>
      <c r="CB126" s="451"/>
      <c r="CH126" s="451"/>
    </row>
    <row r="127" spans="1:86" s="425" customFormat="1" ht="20.100000000000001" customHeight="1" x14ac:dyDescent="0.2">
      <c r="A127" s="716" t="str">
        <f t="shared" si="1"/>
        <v>X</v>
      </c>
      <c r="B127" s="433" t="s">
        <v>1411</v>
      </c>
      <c r="C127" s="417" t="s">
        <v>2214</v>
      </c>
      <c r="D127" s="570">
        <v>0.88305354118347168</v>
      </c>
      <c r="E127" s="570">
        <v>0.2611088752746582</v>
      </c>
      <c r="F127" s="570">
        <v>1.5372565984725952</v>
      </c>
      <c r="G127" s="570">
        <v>2.1385335922241211</v>
      </c>
      <c r="H127" s="570">
        <v>-0.3005538284778595</v>
      </c>
      <c r="I127" s="570">
        <v>-7.2708718478679657E-2</v>
      </c>
      <c r="J127" s="570">
        <v>0.31070747971534729</v>
      </c>
      <c r="K127" s="570">
        <v>0.18250812590122223</v>
      </c>
      <c r="L127" s="570">
        <v>0.33140188455581665</v>
      </c>
      <c r="M127" s="570">
        <v>6.0422748327255249E-2</v>
      </c>
      <c r="N127" s="570">
        <v>1.6435902565717697E-2</v>
      </c>
      <c r="O127" s="570">
        <v>0.60183995962142944</v>
      </c>
      <c r="P127" s="570">
        <v>0.46201598644256592</v>
      </c>
      <c r="Q127" s="570">
        <v>0.77380198240280151</v>
      </c>
      <c r="R127" s="570">
        <v>1.2271440029144287</v>
      </c>
      <c r="S127" s="570">
        <v>0.67362397909164429</v>
      </c>
      <c r="T127" s="570">
        <v>1.4306590557098389</v>
      </c>
      <c r="U127" s="570">
        <v>0.88213300704956055</v>
      </c>
      <c r="V127" s="427">
        <v>1.1755839586257935</v>
      </c>
      <c r="W127" s="427">
        <v>3.1400001049041748</v>
      </c>
      <c r="X127" s="427"/>
      <c r="Y127" s="427"/>
      <c r="Z127" s="427"/>
      <c r="AA127" s="427"/>
      <c r="AB127" s="427"/>
      <c r="AC127" s="427"/>
      <c r="AE127" s="416"/>
      <c r="AF127" s="416"/>
      <c r="AG127" s="416"/>
      <c r="AH127" s="451"/>
      <c r="AI127" s="418"/>
      <c r="AJ127" s="418"/>
      <c r="AK127" s="418"/>
      <c r="AL127" s="426"/>
      <c r="AT127" s="451"/>
      <c r="BB127" s="451"/>
      <c r="BJ127" s="451"/>
      <c r="BR127" s="451"/>
      <c r="BZ127" s="451"/>
      <c r="CB127" s="451"/>
      <c r="CH127" s="451"/>
    </row>
    <row r="128" spans="1:86" s="425" customFormat="1" ht="24" customHeight="1" x14ac:dyDescent="0.2">
      <c r="A128" s="716" t="s">
        <v>1427</v>
      </c>
      <c r="B128" s="418"/>
      <c r="C128" s="181" t="str">
        <f>CONCATENATE(C$1," (continued)")</f>
        <v>Table 9b    National government finances (GFS 2014 format, detail), FY2000-FY2019 (continued)</v>
      </c>
      <c r="D128" s="568"/>
      <c r="E128" s="568"/>
      <c r="F128" s="568"/>
      <c r="G128" s="568"/>
      <c r="H128" s="568"/>
      <c r="I128" s="568"/>
      <c r="J128" s="568"/>
      <c r="K128" s="568"/>
      <c r="L128" s="568"/>
      <c r="M128" s="568"/>
      <c r="N128" s="568"/>
      <c r="O128" s="568"/>
      <c r="P128" s="568"/>
      <c r="Q128" s="568"/>
      <c r="R128" s="568"/>
      <c r="S128" s="568"/>
      <c r="T128" s="568"/>
      <c r="U128" s="568"/>
      <c r="V128" s="451"/>
      <c r="W128" s="451"/>
      <c r="X128" s="451"/>
      <c r="Y128" s="451"/>
      <c r="Z128" s="451"/>
      <c r="AA128" s="451"/>
      <c r="AB128" s="451"/>
      <c r="AC128" s="451"/>
      <c r="AE128" s="416"/>
      <c r="AF128" s="416"/>
      <c r="AG128" s="416"/>
      <c r="AH128" s="451"/>
      <c r="AI128" s="418"/>
      <c r="AJ128" s="418"/>
      <c r="AK128" s="418"/>
      <c r="AL128" s="426"/>
      <c r="AT128" s="451"/>
      <c r="BB128" s="451"/>
      <c r="BJ128" s="451"/>
      <c r="BR128" s="451"/>
      <c r="BZ128" s="451"/>
      <c r="CB128" s="451"/>
      <c r="CH128" s="451"/>
    </row>
    <row r="129" spans="1:86" s="416" customFormat="1" ht="20.100000000000001" customHeight="1" x14ac:dyDescent="0.2">
      <c r="A129" s="716" t="s">
        <v>1427</v>
      </c>
      <c r="B129" s="418"/>
      <c r="C129" s="103" t="s">
        <v>115</v>
      </c>
      <c r="D129" s="496" t="str">
        <f t="shared" ref="D129:U129" si="2">D$2</f>
        <v>FY00</v>
      </c>
      <c r="E129" s="496" t="str">
        <f t="shared" si="2"/>
        <v>FY01</v>
      </c>
      <c r="F129" s="496" t="str">
        <f t="shared" si="2"/>
        <v>FY02</v>
      </c>
      <c r="G129" s="496" t="str">
        <f t="shared" si="2"/>
        <v>FY03</v>
      </c>
      <c r="H129" s="496" t="str">
        <f t="shared" si="2"/>
        <v>FY04</v>
      </c>
      <c r="I129" s="496" t="str">
        <f t="shared" si="2"/>
        <v>FY05</v>
      </c>
      <c r="J129" s="496" t="str">
        <f t="shared" si="2"/>
        <v>FY06</v>
      </c>
      <c r="K129" s="496" t="str">
        <f t="shared" si="2"/>
        <v>FY07</v>
      </c>
      <c r="L129" s="496" t="str">
        <f t="shared" si="2"/>
        <v>FY08</v>
      </c>
      <c r="M129" s="496" t="str">
        <f t="shared" si="2"/>
        <v>FY09</v>
      </c>
      <c r="N129" s="496" t="str">
        <f t="shared" si="2"/>
        <v>FY10</v>
      </c>
      <c r="O129" s="496" t="str">
        <f t="shared" si="2"/>
        <v>FY11</v>
      </c>
      <c r="P129" s="496" t="str">
        <f t="shared" si="2"/>
        <v>FY12</v>
      </c>
      <c r="Q129" s="496" t="str">
        <f t="shared" si="2"/>
        <v>FY13</v>
      </c>
      <c r="R129" s="496" t="str">
        <f t="shared" si="2"/>
        <v>FY14</v>
      </c>
      <c r="S129" s="496" t="str">
        <f t="shared" si="2"/>
        <v>FY15</v>
      </c>
      <c r="T129" s="496" t="str">
        <f t="shared" si="2"/>
        <v>FY16</v>
      </c>
      <c r="U129" s="496" t="str">
        <f t="shared" si="2"/>
        <v>FY17</v>
      </c>
      <c r="V129" s="496" t="str">
        <f t="shared" ref="V129:AK129" si="3">V$2</f>
        <v>FY18</v>
      </c>
      <c r="W129" s="496" t="str">
        <f t="shared" si="3"/>
        <v>FY19</v>
      </c>
      <c r="X129" s="496" t="str">
        <f t="shared" si="3"/>
        <v>FY20</v>
      </c>
      <c r="Y129" s="496" t="str">
        <f t="shared" si="3"/>
        <v>FY21</v>
      </c>
      <c r="Z129" s="496" t="str">
        <f t="shared" si="3"/>
        <v>FY22</v>
      </c>
      <c r="AA129" s="496" t="str">
        <f t="shared" si="3"/>
        <v>FY23</v>
      </c>
      <c r="AB129" s="496" t="str">
        <f t="shared" si="3"/>
        <v>FY24</v>
      </c>
      <c r="AC129" s="496" t="str">
        <f t="shared" si="3"/>
        <v>FY25</v>
      </c>
      <c r="AD129" s="496" t="str">
        <f t="shared" si="3"/>
        <v>FY26</v>
      </c>
      <c r="AE129" s="496" t="str">
        <f t="shared" si="3"/>
        <v>FY27</v>
      </c>
      <c r="AF129" s="496" t="str">
        <f t="shared" si="3"/>
        <v>FY28</v>
      </c>
      <c r="AG129" s="496" t="str">
        <f t="shared" si="3"/>
        <v>FY29</v>
      </c>
      <c r="AH129" s="496" t="str">
        <f t="shared" si="3"/>
        <v>FY30</v>
      </c>
      <c r="AI129" s="496" t="str">
        <f t="shared" si="3"/>
        <v>FY31</v>
      </c>
      <c r="AJ129" s="496" t="str">
        <f t="shared" si="3"/>
        <v>FY32</v>
      </c>
      <c r="AK129" s="496" t="str">
        <f t="shared" si="3"/>
        <v>FY33</v>
      </c>
      <c r="AL129" s="426"/>
      <c r="AN129" s="425"/>
      <c r="AT129" s="426"/>
      <c r="BB129" s="426"/>
      <c r="BJ129" s="426"/>
      <c r="BR129" s="426"/>
      <c r="BZ129" s="426"/>
      <c r="CB129" s="524"/>
      <c r="CH129" s="426"/>
    </row>
    <row r="130" spans="1:86" s="416" customFormat="1" ht="20.100000000000001" customHeight="1" x14ac:dyDescent="0.2">
      <c r="A130" s="716" t="str">
        <f t="shared" si="1"/>
        <v>X</v>
      </c>
      <c r="B130" s="410" t="s">
        <v>57</v>
      </c>
      <c r="C130" s="423" t="s">
        <v>232</v>
      </c>
      <c r="D130" s="569">
        <v>-69.72320556640625</v>
      </c>
      <c r="E130" s="569">
        <v>-64.414466857910156</v>
      </c>
      <c r="F130" s="569">
        <v>-58.974357604980469</v>
      </c>
      <c r="G130" s="569">
        <v>-58.987461090087891</v>
      </c>
      <c r="H130" s="569">
        <v>-62.734470367431641</v>
      </c>
      <c r="I130" s="569">
        <v>-60.82763671875</v>
      </c>
      <c r="J130" s="569">
        <v>-66.637786865234375</v>
      </c>
      <c r="K130" s="569">
        <v>-71.766708374023438</v>
      </c>
      <c r="L130" s="569">
        <v>-73.291366577148438</v>
      </c>
      <c r="M130" s="569">
        <v>-67.163261413574219</v>
      </c>
      <c r="N130" s="569">
        <v>-67.406982421875</v>
      </c>
      <c r="O130" s="569">
        <v>-70.190315246582031</v>
      </c>
      <c r="P130" s="569">
        <v>-75.434249877929688</v>
      </c>
      <c r="Q130" s="569">
        <v>-80.611312866210938</v>
      </c>
      <c r="R130" s="569">
        <v>-86.839012145996094</v>
      </c>
      <c r="S130" s="569">
        <v>-86.953140258789063</v>
      </c>
      <c r="T130" s="569">
        <v>-97.222763061523438</v>
      </c>
      <c r="U130" s="569">
        <v>-92.750137329101563</v>
      </c>
      <c r="V130" s="426">
        <v>-102.29367828369141</v>
      </c>
      <c r="W130" s="426">
        <v>-108.587646484375</v>
      </c>
      <c r="X130" s="426"/>
      <c r="Y130" s="426"/>
      <c r="Z130" s="426"/>
      <c r="AA130" s="426"/>
      <c r="AB130" s="426"/>
      <c r="AC130" s="426"/>
      <c r="AH130" s="426"/>
      <c r="AI130" s="410"/>
      <c r="AJ130" s="410"/>
      <c r="AK130" s="410"/>
      <c r="AL130" s="426"/>
      <c r="AN130" s="425"/>
      <c r="AT130" s="426"/>
      <c r="BB130" s="426"/>
      <c r="BJ130" s="426"/>
      <c r="BR130" s="426"/>
      <c r="BZ130" s="426"/>
      <c r="CB130" s="426"/>
      <c r="CH130" s="426"/>
    </row>
    <row r="131" spans="1:86" s="416" customFormat="1" ht="12.75" customHeight="1" x14ac:dyDescent="0.2">
      <c r="A131" s="716" t="str">
        <f t="shared" si="1"/>
        <v>X</v>
      </c>
      <c r="B131" s="410" t="s">
        <v>924</v>
      </c>
      <c r="C131" s="419" t="s">
        <v>257</v>
      </c>
      <c r="D131" s="569">
        <v>-29.652217864990234</v>
      </c>
      <c r="E131" s="569">
        <v>-30.128410339355469</v>
      </c>
      <c r="F131" s="569">
        <v>-30.844417572021484</v>
      </c>
      <c r="G131" s="569">
        <v>-32.006458282470703</v>
      </c>
      <c r="H131" s="569">
        <v>-31.481176376342773</v>
      </c>
      <c r="I131" s="569">
        <v>-31.625574111938477</v>
      </c>
      <c r="J131" s="569">
        <v>-32.655269622802734</v>
      </c>
      <c r="K131" s="569">
        <v>-33.786006927490234</v>
      </c>
      <c r="L131" s="569">
        <v>-34.819297790527344</v>
      </c>
      <c r="M131" s="569">
        <v>-34.217464447021484</v>
      </c>
      <c r="N131" s="569">
        <v>-33.386486053466797</v>
      </c>
      <c r="O131" s="569">
        <v>-34.338253021240234</v>
      </c>
      <c r="P131" s="569">
        <v>-34.772171020507813</v>
      </c>
      <c r="Q131" s="569">
        <v>-35.919692993164063</v>
      </c>
      <c r="R131" s="569">
        <v>-36.148105621337891</v>
      </c>
      <c r="S131" s="569">
        <v>-37.582847595214844</v>
      </c>
      <c r="T131" s="569">
        <v>-40.967243194580078</v>
      </c>
      <c r="U131" s="569">
        <v>-42.857566833496094</v>
      </c>
      <c r="V131" s="426">
        <v>-44.574729919433594</v>
      </c>
      <c r="W131" s="426">
        <v>-44.146999359130859</v>
      </c>
      <c r="X131" s="426"/>
      <c r="Y131" s="426"/>
      <c r="Z131" s="426"/>
      <c r="AA131" s="426"/>
      <c r="AB131" s="426"/>
      <c r="AC131" s="426"/>
      <c r="AH131" s="426"/>
      <c r="AI131" s="410"/>
      <c r="AJ131" s="410"/>
      <c r="AK131" s="410"/>
      <c r="AL131" s="426"/>
      <c r="AT131" s="426"/>
      <c r="BB131" s="426"/>
      <c r="BJ131" s="426"/>
      <c r="BR131" s="426"/>
      <c r="BZ131" s="426"/>
      <c r="CB131" s="426"/>
      <c r="CH131" s="426"/>
    </row>
    <row r="132" spans="1:86" s="416" customFormat="1" ht="12.75" customHeight="1" x14ac:dyDescent="0.2">
      <c r="A132" s="716" t="str">
        <f t="shared" ref="A132:A195" si="4">IF(SUM(D132:AK132)=0,"","X")</f>
        <v>X</v>
      </c>
      <c r="B132" s="410" t="s">
        <v>925</v>
      </c>
      <c r="C132" s="412" t="s">
        <v>2215</v>
      </c>
      <c r="D132" s="569">
        <v>-26.457660675048828</v>
      </c>
      <c r="E132" s="569">
        <v>-26.87260627746582</v>
      </c>
      <c r="F132" s="569">
        <v>-27.505136489868164</v>
      </c>
      <c r="G132" s="569">
        <v>-28.496543884277344</v>
      </c>
      <c r="H132" s="569">
        <v>-28.062259674072266</v>
      </c>
      <c r="I132" s="569">
        <v>-28.1639404296875</v>
      </c>
      <c r="J132" s="569">
        <v>-29.093677520751953</v>
      </c>
      <c r="K132" s="569">
        <v>-30.109983444213867</v>
      </c>
      <c r="L132" s="569">
        <v>-31.022192001342773</v>
      </c>
      <c r="M132" s="569">
        <v>-30.493686676025391</v>
      </c>
      <c r="N132" s="569">
        <v>-29.777627944946289</v>
      </c>
      <c r="O132" s="569">
        <v>-30.592994689941406</v>
      </c>
      <c r="P132" s="569">
        <v>-31.097352981567383</v>
      </c>
      <c r="Q132" s="569">
        <v>-32.176479339599609</v>
      </c>
      <c r="R132" s="569">
        <v>-32.369964599609375</v>
      </c>
      <c r="S132" s="569">
        <v>-33.664691925048828</v>
      </c>
      <c r="T132" s="569">
        <v>-36.679916381835938</v>
      </c>
      <c r="U132" s="569">
        <v>-38.419689178466797</v>
      </c>
      <c r="V132" s="426">
        <v>-39.925437927246094</v>
      </c>
      <c r="W132" s="426">
        <v>-38.347999572753906</v>
      </c>
      <c r="X132" s="426"/>
      <c r="Y132" s="426"/>
      <c r="Z132" s="426"/>
      <c r="AA132" s="426"/>
      <c r="AB132" s="426"/>
      <c r="AC132" s="426"/>
      <c r="AH132" s="426"/>
      <c r="AI132" s="410"/>
      <c r="AJ132" s="410"/>
      <c r="AK132" s="410"/>
      <c r="AL132" s="426"/>
      <c r="AT132" s="426"/>
      <c r="BB132" s="426"/>
      <c r="BJ132" s="426"/>
      <c r="BR132" s="426"/>
      <c r="BZ132" s="426"/>
      <c r="CB132" s="426"/>
      <c r="CH132" s="426"/>
    </row>
    <row r="133" spans="1:86" s="416" customFormat="1" ht="12.75" customHeight="1" x14ac:dyDescent="0.2">
      <c r="A133" s="716" t="str">
        <f t="shared" si="4"/>
        <v>X</v>
      </c>
      <c r="B133" s="410" t="s">
        <v>926</v>
      </c>
      <c r="C133" s="415" t="s">
        <v>2216</v>
      </c>
      <c r="D133" s="569">
        <v>-25.818220138549805</v>
      </c>
      <c r="E133" s="569">
        <v>-26.277626037597656</v>
      </c>
      <c r="F133" s="569">
        <v>-27.014560699462891</v>
      </c>
      <c r="G133" s="569">
        <v>-28.496543884277344</v>
      </c>
      <c r="H133" s="569">
        <v>-28.062259674072266</v>
      </c>
      <c r="I133" s="569">
        <v>-28.1639404296875</v>
      </c>
      <c r="J133" s="569">
        <v>-29.093677520751953</v>
      </c>
      <c r="K133" s="569">
        <v>-30.109983444213867</v>
      </c>
      <c r="L133" s="569">
        <v>-31.022192001342773</v>
      </c>
      <c r="M133" s="569">
        <v>-30.493686676025391</v>
      </c>
      <c r="N133" s="569">
        <v>-29.777627944946289</v>
      </c>
      <c r="O133" s="569">
        <v>-30.592994689941406</v>
      </c>
      <c r="P133" s="569">
        <v>-31.126352310180664</v>
      </c>
      <c r="Q133" s="569">
        <v>-32.205478668212891</v>
      </c>
      <c r="R133" s="569">
        <v>-32.369964599609375</v>
      </c>
      <c r="S133" s="569">
        <v>-33.664691925048828</v>
      </c>
      <c r="T133" s="569">
        <v>-36.679916381835938</v>
      </c>
      <c r="U133" s="569">
        <v>-38.419689178466797</v>
      </c>
      <c r="V133" s="426">
        <v>-39.925437927246094</v>
      </c>
      <c r="W133" s="426">
        <v>-38.051998138427734</v>
      </c>
      <c r="X133" s="426"/>
      <c r="Y133" s="426"/>
      <c r="Z133" s="426"/>
      <c r="AA133" s="426"/>
      <c r="AB133" s="426"/>
      <c r="AC133" s="426"/>
      <c r="AH133" s="426"/>
      <c r="AI133" s="410"/>
      <c r="AJ133" s="410"/>
      <c r="AK133" s="410"/>
      <c r="AL133" s="426"/>
      <c r="AT133" s="426"/>
      <c r="BB133" s="426"/>
      <c r="BJ133" s="426"/>
      <c r="BR133" s="426"/>
      <c r="BZ133" s="426"/>
      <c r="CH133" s="426"/>
    </row>
    <row r="134" spans="1:86" s="416" customFormat="1" ht="12.75" customHeight="1" x14ac:dyDescent="0.2">
      <c r="A134" s="716" t="str">
        <f t="shared" si="4"/>
        <v>X</v>
      </c>
      <c r="B134" s="410" t="s">
        <v>927</v>
      </c>
      <c r="C134" s="415" t="s">
        <v>2217</v>
      </c>
      <c r="D134" s="569">
        <v>-0.63944000005722046</v>
      </c>
      <c r="E134" s="569">
        <v>-0.59498101472854614</v>
      </c>
      <c r="F134" s="569">
        <v>-0.49057599902153015</v>
      </c>
      <c r="G134" s="569">
        <v>0</v>
      </c>
      <c r="H134" s="569">
        <v>0</v>
      </c>
      <c r="I134" s="569">
        <v>0</v>
      </c>
      <c r="J134" s="569">
        <v>0</v>
      </c>
      <c r="K134" s="569">
        <v>0</v>
      </c>
      <c r="L134" s="569">
        <v>0</v>
      </c>
      <c r="M134" s="569">
        <v>0</v>
      </c>
      <c r="N134" s="569">
        <v>0</v>
      </c>
      <c r="O134" s="569">
        <v>0</v>
      </c>
      <c r="P134" s="569">
        <v>2.8999999165534973E-2</v>
      </c>
      <c r="Q134" s="569">
        <v>2.8999999165534973E-2</v>
      </c>
      <c r="R134" s="569">
        <v>0</v>
      </c>
      <c r="S134" s="569">
        <v>0</v>
      </c>
      <c r="T134" s="569">
        <v>0</v>
      </c>
      <c r="U134" s="569">
        <v>0</v>
      </c>
      <c r="V134" s="426">
        <v>0</v>
      </c>
      <c r="W134" s="426">
        <v>-0.29600000381469727</v>
      </c>
      <c r="X134" s="426"/>
      <c r="Y134" s="426"/>
      <c r="Z134" s="426"/>
      <c r="AA134" s="426"/>
      <c r="AB134" s="426"/>
      <c r="AC134" s="426"/>
      <c r="AH134" s="426"/>
      <c r="AI134" s="410"/>
      <c r="AJ134" s="410"/>
      <c r="AK134" s="410"/>
      <c r="AL134" s="426"/>
      <c r="AT134" s="426"/>
      <c r="BB134" s="426"/>
      <c r="BJ134" s="426"/>
      <c r="BR134" s="426"/>
      <c r="BZ134" s="426"/>
      <c r="CH134" s="426"/>
    </row>
    <row r="135" spans="1:86" s="416" customFormat="1" ht="12.75" customHeight="1" x14ac:dyDescent="0.2">
      <c r="A135" s="716" t="str">
        <f t="shared" si="4"/>
        <v>X</v>
      </c>
      <c r="B135" s="410" t="s">
        <v>928</v>
      </c>
      <c r="C135" s="412" t="s">
        <v>2218</v>
      </c>
      <c r="D135" s="569">
        <v>-3.1945571899414063</v>
      </c>
      <c r="E135" s="569">
        <v>-3.2558043003082275</v>
      </c>
      <c r="F135" s="569">
        <v>-3.339280366897583</v>
      </c>
      <c r="G135" s="569">
        <v>-3.5099120140075684</v>
      </c>
      <c r="H135" s="569">
        <v>-3.4189169406890869</v>
      </c>
      <c r="I135" s="569">
        <v>-3.461634635925293</v>
      </c>
      <c r="J135" s="569">
        <v>-3.5615932941436768</v>
      </c>
      <c r="K135" s="569">
        <v>-3.6760227680206299</v>
      </c>
      <c r="L135" s="569">
        <v>-3.7971060276031494</v>
      </c>
      <c r="M135" s="569">
        <v>-3.7237768173217773</v>
      </c>
      <c r="N135" s="569">
        <v>-3.6088571548461914</v>
      </c>
      <c r="O135" s="569">
        <v>-3.745258092880249</v>
      </c>
      <c r="P135" s="569">
        <v>-3.6748189926147461</v>
      </c>
      <c r="Q135" s="569">
        <v>-3.7432131767272949</v>
      </c>
      <c r="R135" s="569">
        <v>-3.7781398296356201</v>
      </c>
      <c r="S135" s="569">
        <v>-3.9181537628173828</v>
      </c>
      <c r="T135" s="569">
        <v>-4.287327766418457</v>
      </c>
      <c r="U135" s="569">
        <v>-4.4378757476806641</v>
      </c>
      <c r="V135" s="426">
        <v>-4.6492938995361328</v>
      </c>
      <c r="W135" s="426">
        <v>-5.7989997863769531</v>
      </c>
      <c r="X135" s="426"/>
      <c r="Y135" s="426"/>
      <c r="Z135" s="426"/>
      <c r="AA135" s="426"/>
      <c r="AB135" s="426"/>
      <c r="AC135" s="426"/>
      <c r="AH135" s="426"/>
      <c r="AI135" s="410"/>
      <c r="AJ135" s="410"/>
      <c r="AK135" s="410"/>
      <c r="AL135" s="426"/>
      <c r="AT135" s="426"/>
      <c r="BB135" s="426"/>
      <c r="BJ135" s="426"/>
      <c r="BR135" s="426"/>
      <c r="BZ135" s="426"/>
      <c r="CB135" s="426"/>
      <c r="CH135" s="426"/>
    </row>
    <row r="136" spans="1:86" s="416" customFormat="1" ht="12.75" customHeight="1" x14ac:dyDescent="0.2">
      <c r="A136" s="716" t="str">
        <f t="shared" si="4"/>
        <v>X</v>
      </c>
      <c r="B136" s="410" t="s">
        <v>929</v>
      </c>
      <c r="C136" s="415" t="s">
        <v>2219</v>
      </c>
      <c r="D136" s="569">
        <v>-3.1945571899414063</v>
      </c>
      <c r="E136" s="569">
        <v>-3.2558043003082275</v>
      </c>
      <c r="F136" s="569">
        <v>-3.339280366897583</v>
      </c>
      <c r="G136" s="569">
        <v>-3.5099120140075684</v>
      </c>
      <c r="H136" s="569">
        <v>-3.4189169406890869</v>
      </c>
      <c r="I136" s="569">
        <v>-3.461634635925293</v>
      </c>
      <c r="J136" s="569">
        <v>-3.5615932941436768</v>
      </c>
      <c r="K136" s="569">
        <v>-3.6760227680206299</v>
      </c>
      <c r="L136" s="569">
        <v>-3.7971060276031494</v>
      </c>
      <c r="M136" s="569">
        <v>-3.7237768173217773</v>
      </c>
      <c r="N136" s="569">
        <v>-3.6088571548461914</v>
      </c>
      <c r="O136" s="569">
        <v>-3.745258092880249</v>
      </c>
      <c r="P136" s="569">
        <v>-3.6748189926147461</v>
      </c>
      <c r="Q136" s="569">
        <v>-3.7432131767272949</v>
      </c>
      <c r="R136" s="569">
        <v>-3.7781398296356201</v>
      </c>
      <c r="S136" s="569">
        <v>-3.9181537628173828</v>
      </c>
      <c r="T136" s="569">
        <v>-4.287327766418457</v>
      </c>
      <c r="U136" s="569">
        <v>-4.4378757476806641</v>
      </c>
      <c r="V136" s="426">
        <v>-4.6492938995361328</v>
      </c>
      <c r="W136" s="426">
        <v>-5.7989997863769531</v>
      </c>
      <c r="X136" s="426"/>
      <c r="Y136" s="426"/>
      <c r="Z136" s="426"/>
      <c r="AA136" s="426"/>
      <c r="AB136" s="426"/>
      <c r="AC136" s="426"/>
      <c r="AH136" s="426"/>
      <c r="AI136" s="410"/>
      <c r="AJ136" s="410"/>
      <c r="AK136" s="410"/>
      <c r="AL136" s="426"/>
      <c r="AT136" s="426"/>
      <c r="BB136" s="426"/>
      <c r="BJ136" s="426"/>
      <c r="BR136" s="426"/>
      <c r="BZ136" s="426"/>
      <c r="CB136" s="426"/>
      <c r="CH136" s="426"/>
    </row>
    <row r="137" spans="1:86" s="416" customFormat="1" ht="12.75" hidden="1" customHeight="1" x14ac:dyDescent="0.2">
      <c r="A137" s="716" t="str">
        <f t="shared" si="4"/>
        <v/>
      </c>
      <c r="B137" s="410" t="s">
        <v>930</v>
      </c>
      <c r="C137" s="415" t="s">
        <v>2220</v>
      </c>
      <c r="D137" s="569">
        <v>0</v>
      </c>
      <c r="E137" s="569">
        <v>0</v>
      </c>
      <c r="F137" s="569">
        <v>0</v>
      </c>
      <c r="G137" s="569">
        <v>0</v>
      </c>
      <c r="H137" s="569">
        <v>0</v>
      </c>
      <c r="I137" s="569">
        <v>0</v>
      </c>
      <c r="J137" s="569">
        <v>0</v>
      </c>
      <c r="K137" s="569">
        <v>0</v>
      </c>
      <c r="L137" s="569">
        <v>0</v>
      </c>
      <c r="M137" s="569">
        <v>0</v>
      </c>
      <c r="N137" s="569">
        <v>0</v>
      </c>
      <c r="O137" s="569">
        <v>0</v>
      </c>
      <c r="P137" s="569">
        <v>0</v>
      </c>
      <c r="Q137" s="569">
        <v>0</v>
      </c>
      <c r="R137" s="569">
        <v>0</v>
      </c>
      <c r="S137" s="569">
        <v>0</v>
      </c>
      <c r="T137" s="569">
        <v>0</v>
      </c>
      <c r="U137" s="569">
        <v>0</v>
      </c>
      <c r="V137" s="426">
        <v>0</v>
      </c>
      <c r="W137" s="426">
        <v>0</v>
      </c>
      <c r="X137" s="426"/>
      <c r="Y137" s="426"/>
      <c r="Z137" s="426"/>
      <c r="AA137" s="426"/>
      <c r="AB137" s="426"/>
      <c r="AC137" s="426"/>
      <c r="AH137" s="426"/>
      <c r="AI137" s="410"/>
      <c r="AJ137" s="410"/>
      <c r="AK137" s="410"/>
      <c r="AL137" s="426"/>
      <c r="AT137" s="426"/>
      <c r="BB137" s="426"/>
      <c r="BJ137" s="426"/>
      <c r="BR137" s="426"/>
      <c r="BZ137" s="426"/>
      <c r="CH137" s="426"/>
    </row>
    <row r="138" spans="1:86" s="416" customFormat="1" ht="12.75" customHeight="1" x14ac:dyDescent="0.2">
      <c r="A138" s="716" t="str">
        <f t="shared" si="4"/>
        <v>X</v>
      </c>
      <c r="B138" s="410" t="s">
        <v>931</v>
      </c>
      <c r="C138" s="419" t="s">
        <v>258</v>
      </c>
      <c r="D138" s="569">
        <v>-15.49851131439209</v>
      </c>
      <c r="E138" s="569">
        <v>-15.461820602416992</v>
      </c>
      <c r="F138" s="569">
        <v>-14.124922752380371</v>
      </c>
      <c r="G138" s="569">
        <v>-15.984689712524414</v>
      </c>
      <c r="H138" s="569">
        <v>-16.133378982543945</v>
      </c>
      <c r="I138" s="569">
        <v>-14.617353439331055</v>
      </c>
      <c r="J138" s="569">
        <v>-18.934820175170898</v>
      </c>
      <c r="K138" s="569">
        <v>-18.254705429077148</v>
      </c>
      <c r="L138" s="569">
        <v>-20.393379211425781</v>
      </c>
      <c r="M138" s="569">
        <v>-19.041826248168945</v>
      </c>
      <c r="N138" s="569">
        <v>-19.043954849243164</v>
      </c>
      <c r="O138" s="569">
        <v>-20.158468246459961</v>
      </c>
      <c r="P138" s="569">
        <v>-21.938774108886719</v>
      </c>
      <c r="Q138" s="569">
        <v>-22.573873519897461</v>
      </c>
      <c r="R138" s="569">
        <v>-24.636985778808594</v>
      </c>
      <c r="S138" s="569">
        <v>-24.44639778137207</v>
      </c>
      <c r="T138" s="569">
        <v>-25.865066528320313</v>
      </c>
      <c r="U138" s="569">
        <v>-25.096368789672852</v>
      </c>
      <c r="V138" s="426">
        <v>-26.582307815551758</v>
      </c>
      <c r="W138" s="426">
        <v>-27.504648208618164</v>
      </c>
      <c r="X138" s="426"/>
      <c r="Y138" s="426"/>
      <c r="Z138" s="426"/>
      <c r="AA138" s="426"/>
      <c r="AB138" s="426"/>
      <c r="AC138" s="426"/>
      <c r="AH138" s="426"/>
      <c r="AI138" s="410"/>
      <c r="AJ138" s="410"/>
      <c r="AK138" s="410"/>
      <c r="AL138" s="426"/>
      <c r="AT138" s="426"/>
      <c r="BB138" s="426"/>
      <c r="BJ138" s="426"/>
      <c r="BR138" s="426"/>
      <c r="BZ138" s="426"/>
      <c r="CB138" s="426"/>
      <c r="CH138" s="426"/>
    </row>
    <row r="139" spans="1:86" s="416" customFormat="1" ht="12.75" customHeight="1" x14ac:dyDescent="0.25">
      <c r="A139" s="716" t="str">
        <f t="shared" si="4"/>
        <v>X</v>
      </c>
      <c r="B139" s="410" t="s">
        <v>932</v>
      </c>
      <c r="C139" s="434" t="s">
        <v>2221</v>
      </c>
      <c r="D139" s="569">
        <v>-0.97786808013916016</v>
      </c>
      <c r="E139" s="569">
        <v>-0.88478952646255493</v>
      </c>
      <c r="F139" s="569">
        <v>-0.82928186655044556</v>
      </c>
      <c r="G139" s="569">
        <v>-0.60609269142150879</v>
      </c>
      <c r="H139" s="569">
        <v>-0.76080954074859619</v>
      </c>
      <c r="I139" s="569">
        <v>-0.57282060384750366</v>
      </c>
      <c r="J139" s="569">
        <v>-0.80383998155593872</v>
      </c>
      <c r="K139" s="569">
        <v>-0.84987914562225342</v>
      </c>
      <c r="L139" s="569">
        <v>-0.73982143402099609</v>
      </c>
      <c r="M139" s="569">
        <v>-0.74922537803649902</v>
      </c>
      <c r="N139" s="569">
        <v>-0.67878013849258423</v>
      </c>
      <c r="O139" s="569">
        <v>-0.84828448295593262</v>
      </c>
      <c r="P139" s="569">
        <v>-0.75446182489395142</v>
      </c>
      <c r="Q139" s="569">
        <v>-0.85399597883224487</v>
      </c>
      <c r="R139" s="569">
        <v>-1.1539503335952759</v>
      </c>
      <c r="S139" s="569">
        <v>-1.3458008766174316</v>
      </c>
      <c r="T139" s="569">
        <v>-1.4770623445510864</v>
      </c>
      <c r="U139" s="569">
        <v>-1.323517918586731</v>
      </c>
      <c r="V139" s="426">
        <v>-1.4553043842315674</v>
      </c>
      <c r="W139" s="426">
        <v>-1.3880000114440918</v>
      </c>
      <c r="X139" s="426"/>
      <c r="Y139" s="426"/>
      <c r="Z139" s="426"/>
      <c r="AA139" s="426"/>
      <c r="AB139" s="426"/>
      <c r="AC139" s="426"/>
      <c r="AH139" s="426"/>
      <c r="AI139" s="410"/>
      <c r="AJ139" s="410"/>
      <c r="AK139" s="410"/>
      <c r="AL139" s="426"/>
      <c r="AT139" s="426"/>
      <c r="BB139" s="426"/>
      <c r="BJ139" s="426"/>
      <c r="BR139" s="426"/>
      <c r="BZ139" s="426"/>
      <c r="CB139" s="426"/>
      <c r="CH139" s="426"/>
    </row>
    <row r="140" spans="1:86" s="416" customFormat="1" ht="12.75" customHeight="1" x14ac:dyDescent="0.25">
      <c r="A140" s="716" t="str">
        <f t="shared" si="4"/>
        <v>X</v>
      </c>
      <c r="B140" s="410" t="s">
        <v>933</v>
      </c>
      <c r="C140" s="434" t="s">
        <v>2222</v>
      </c>
      <c r="D140" s="569">
        <v>-0.22520400583744049</v>
      </c>
      <c r="E140" s="569">
        <v>0</v>
      </c>
      <c r="F140" s="569">
        <v>0</v>
      </c>
      <c r="G140" s="569">
        <v>-5.8903999626636505E-2</v>
      </c>
      <c r="H140" s="569">
        <v>-8.4489002823829651E-2</v>
      </c>
      <c r="I140" s="569">
        <v>-0.15247300267219543</v>
      </c>
      <c r="J140" s="569">
        <v>0</v>
      </c>
      <c r="K140" s="569">
        <v>0</v>
      </c>
      <c r="L140" s="569">
        <v>0</v>
      </c>
      <c r="M140" s="569">
        <v>0</v>
      </c>
      <c r="N140" s="569">
        <v>0</v>
      </c>
      <c r="O140" s="569">
        <v>0</v>
      </c>
      <c r="P140" s="569">
        <v>0</v>
      </c>
      <c r="Q140" s="569">
        <v>0</v>
      </c>
      <c r="R140" s="569">
        <v>0</v>
      </c>
      <c r="S140" s="569">
        <v>0</v>
      </c>
      <c r="T140" s="569">
        <v>0</v>
      </c>
      <c r="U140" s="569">
        <v>0</v>
      </c>
      <c r="V140" s="426">
        <v>0</v>
      </c>
      <c r="W140" s="426">
        <v>0</v>
      </c>
      <c r="X140" s="426"/>
      <c r="Y140" s="426"/>
      <c r="Z140" s="426"/>
      <c r="AA140" s="426"/>
      <c r="AB140" s="426"/>
      <c r="AC140" s="426"/>
      <c r="AH140" s="426"/>
      <c r="AI140" s="410"/>
      <c r="AJ140" s="410"/>
      <c r="AK140" s="410"/>
      <c r="AL140" s="426"/>
      <c r="AT140" s="426"/>
      <c r="BB140" s="426"/>
      <c r="BJ140" s="426"/>
      <c r="BR140" s="426"/>
      <c r="BZ140" s="426"/>
      <c r="CH140" s="426"/>
    </row>
    <row r="141" spans="1:86" s="416" customFormat="1" ht="12.75" customHeight="1" x14ac:dyDescent="0.25">
      <c r="A141" s="716" t="str">
        <f t="shared" si="4"/>
        <v>X</v>
      </c>
      <c r="B141" s="410" t="s">
        <v>934</v>
      </c>
      <c r="C141" s="434" t="s">
        <v>2223</v>
      </c>
      <c r="D141" s="569">
        <v>-1.6367180347442627</v>
      </c>
      <c r="E141" s="569">
        <v>-0.44191399216651917</v>
      </c>
      <c r="F141" s="569">
        <v>-0.18387700617313385</v>
      </c>
      <c r="G141" s="569">
        <v>-0.61492997407913208</v>
      </c>
      <c r="H141" s="569">
        <v>-0.1855040043592453</v>
      </c>
      <c r="I141" s="569">
        <v>-0.27872699499130249</v>
      </c>
      <c r="J141" s="569">
        <v>-0.18106000125408173</v>
      </c>
      <c r="K141" s="569">
        <v>-0.32317900657653809</v>
      </c>
      <c r="L141" s="569">
        <v>-0.37533101439476013</v>
      </c>
      <c r="M141" s="569">
        <v>-0.69280797243118286</v>
      </c>
      <c r="N141" s="569">
        <v>-0.17061600089073181</v>
      </c>
      <c r="O141" s="569">
        <v>-0.35968399047851563</v>
      </c>
      <c r="P141" s="569">
        <v>-0.23639599978923798</v>
      </c>
      <c r="Q141" s="569">
        <v>-0.27426299452781677</v>
      </c>
      <c r="R141" s="569">
        <v>-9.9670000374317169E-2</v>
      </c>
      <c r="S141" s="569">
        <v>-0.26354700326919556</v>
      </c>
      <c r="T141" s="569">
        <v>-0.13914600014686584</v>
      </c>
      <c r="U141" s="569">
        <v>-9.750799834728241E-2</v>
      </c>
      <c r="V141" s="426">
        <v>-6.7351996898651123E-2</v>
      </c>
      <c r="W141" s="426">
        <v>-0.22300000488758087</v>
      </c>
      <c r="X141" s="426"/>
      <c r="Y141" s="426"/>
      <c r="Z141" s="426"/>
      <c r="AA141" s="426"/>
      <c r="AB141" s="426"/>
      <c r="AC141" s="426"/>
      <c r="AH141" s="426"/>
      <c r="AI141" s="410"/>
      <c r="AJ141" s="410"/>
      <c r="AK141" s="410"/>
      <c r="AL141" s="426"/>
      <c r="AT141" s="426"/>
      <c r="BB141" s="426"/>
      <c r="BJ141" s="426"/>
      <c r="BR141" s="426"/>
      <c r="BZ141" s="426"/>
      <c r="CH141" s="426"/>
    </row>
    <row r="142" spans="1:86" s="416" customFormat="1" ht="12.75" customHeight="1" x14ac:dyDescent="0.25">
      <c r="A142" s="716" t="str">
        <f t="shared" si="4"/>
        <v>X</v>
      </c>
      <c r="B142" s="410" t="s">
        <v>935</v>
      </c>
      <c r="C142" s="434" t="s">
        <v>2224</v>
      </c>
      <c r="D142" s="569">
        <v>-2.0539605617523193</v>
      </c>
      <c r="E142" s="569">
        <v>-1.9284812211990356</v>
      </c>
      <c r="F142" s="569">
        <v>-1.8285611867904663</v>
      </c>
      <c r="G142" s="569">
        <v>-3.4414377212524414</v>
      </c>
      <c r="H142" s="569">
        <v>-2.7093760967254639</v>
      </c>
      <c r="I142" s="569">
        <v>-2.611013650894165</v>
      </c>
      <c r="J142" s="569">
        <v>-3.0114226341247559</v>
      </c>
      <c r="K142" s="569">
        <v>-2.5209145545959473</v>
      </c>
      <c r="L142" s="569">
        <v>-1.9405118227005005</v>
      </c>
      <c r="M142" s="569">
        <v>-2.0330624580383301</v>
      </c>
      <c r="N142" s="569">
        <v>-1.901847243309021</v>
      </c>
      <c r="O142" s="569">
        <v>-2.3414716720581055</v>
      </c>
      <c r="P142" s="569">
        <v>-2.2671902179718018</v>
      </c>
      <c r="Q142" s="569">
        <v>-2.4967896938323975</v>
      </c>
      <c r="R142" s="569">
        <v>-2.0657331943511963</v>
      </c>
      <c r="S142" s="569">
        <v>-2.3154506683349609</v>
      </c>
      <c r="T142" s="569">
        <v>-2.2216172218322754</v>
      </c>
      <c r="U142" s="569">
        <v>-3.5884270668029785</v>
      </c>
      <c r="V142" s="426">
        <v>-3.2906863689422607</v>
      </c>
      <c r="W142" s="426">
        <v>-3.5759999752044678</v>
      </c>
      <c r="X142" s="426"/>
      <c r="Y142" s="426"/>
      <c r="Z142" s="426"/>
      <c r="AA142" s="426"/>
      <c r="AB142" s="426"/>
      <c r="AC142" s="426"/>
      <c r="AH142" s="426"/>
      <c r="AI142" s="410"/>
      <c r="AJ142" s="410"/>
      <c r="AK142" s="410"/>
      <c r="AL142" s="426"/>
      <c r="AT142" s="426"/>
      <c r="BB142" s="426"/>
      <c r="BJ142" s="426"/>
      <c r="BR142" s="426"/>
      <c r="BZ142" s="426"/>
      <c r="CH142" s="426"/>
    </row>
    <row r="143" spans="1:86" s="416" customFormat="1" ht="12.75" customHeight="1" x14ac:dyDescent="0.25">
      <c r="A143" s="716" t="str">
        <f t="shared" si="4"/>
        <v>X</v>
      </c>
      <c r="B143" s="410" t="s">
        <v>936</v>
      </c>
      <c r="C143" s="434" t="s">
        <v>2225</v>
      </c>
      <c r="D143" s="569">
        <v>-0.12022200226783752</v>
      </c>
      <c r="E143" s="569">
        <v>-0.11133699864149094</v>
      </c>
      <c r="F143" s="569">
        <v>-5.1793999969959259E-2</v>
      </c>
      <c r="G143" s="569">
        <v>0</v>
      </c>
      <c r="H143" s="569">
        <v>0</v>
      </c>
      <c r="I143" s="569">
        <v>0</v>
      </c>
      <c r="J143" s="569">
        <v>0</v>
      </c>
      <c r="K143" s="569">
        <v>0</v>
      </c>
      <c r="L143" s="569">
        <v>0</v>
      </c>
      <c r="M143" s="569">
        <v>0</v>
      </c>
      <c r="N143" s="569">
        <v>0</v>
      </c>
      <c r="O143" s="569">
        <v>0</v>
      </c>
      <c r="P143" s="569">
        <v>0</v>
      </c>
      <c r="Q143" s="569">
        <v>0</v>
      </c>
      <c r="R143" s="569">
        <v>0</v>
      </c>
      <c r="S143" s="569">
        <v>0</v>
      </c>
      <c r="T143" s="569">
        <v>0</v>
      </c>
      <c r="U143" s="569">
        <v>0</v>
      </c>
      <c r="V143" s="426">
        <v>0</v>
      </c>
      <c r="W143" s="426">
        <v>0</v>
      </c>
      <c r="X143" s="426"/>
      <c r="Y143" s="426"/>
      <c r="Z143" s="426"/>
      <c r="AA143" s="426"/>
      <c r="AB143" s="426"/>
      <c r="AC143" s="426"/>
      <c r="AH143" s="426"/>
      <c r="AI143" s="410"/>
      <c r="AJ143" s="410"/>
      <c r="AK143" s="410"/>
      <c r="AL143" s="426"/>
      <c r="AT143" s="426"/>
      <c r="BB143" s="426"/>
      <c r="BJ143" s="426"/>
      <c r="BR143" s="426"/>
      <c r="BZ143" s="426"/>
      <c r="CB143" s="426"/>
      <c r="CH143" s="426"/>
    </row>
    <row r="144" spans="1:86" s="416" customFormat="1" ht="12.75" customHeight="1" x14ac:dyDescent="0.25">
      <c r="A144" s="716" t="str">
        <f t="shared" si="4"/>
        <v>X</v>
      </c>
      <c r="B144" s="410" t="s">
        <v>937</v>
      </c>
      <c r="C144" s="434" t="s">
        <v>2226</v>
      </c>
      <c r="D144" s="569">
        <v>-0.20498199760913849</v>
      </c>
      <c r="E144" s="569">
        <v>-1.3962299823760986</v>
      </c>
      <c r="F144" s="569">
        <v>-1.4474790096282959</v>
      </c>
      <c r="G144" s="569">
        <v>-1.6105070114135742</v>
      </c>
      <c r="H144" s="569">
        <v>-1.4456139802932739</v>
      </c>
      <c r="I144" s="569">
        <v>-1.6116739511489868</v>
      </c>
      <c r="J144" s="569">
        <v>-2.1916990280151367</v>
      </c>
      <c r="K144" s="569">
        <v>-2.1946210861206055</v>
      </c>
      <c r="L144" s="569">
        <v>-2.0694561004638672</v>
      </c>
      <c r="M144" s="569">
        <v>-2.0196731090545654</v>
      </c>
      <c r="N144" s="569">
        <v>-2.6269559860229492</v>
      </c>
      <c r="O144" s="569">
        <v>-3.2306621074676514</v>
      </c>
      <c r="P144" s="569">
        <v>-2.4444870948791504</v>
      </c>
      <c r="Q144" s="569">
        <v>-2.5236740112304688</v>
      </c>
      <c r="R144" s="569">
        <v>-1.7594350576400757</v>
      </c>
      <c r="S144" s="569">
        <v>-1.6312810182571411</v>
      </c>
      <c r="T144" s="569">
        <v>-1.6969699859619141</v>
      </c>
      <c r="U144" s="569">
        <v>-1.1519609689712524</v>
      </c>
      <c r="V144" s="426">
        <v>-1.6243380308151245</v>
      </c>
      <c r="W144" s="426">
        <v>-1.7250000238418579</v>
      </c>
      <c r="X144" s="426"/>
      <c r="Y144" s="426"/>
      <c r="Z144" s="426"/>
      <c r="AA144" s="426"/>
      <c r="AB144" s="426"/>
      <c r="AC144" s="426"/>
      <c r="AH144" s="426"/>
      <c r="AI144" s="410"/>
      <c r="AJ144" s="410"/>
      <c r="AK144" s="410"/>
      <c r="AL144" s="426"/>
      <c r="AT144" s="426"/>
      <c r="BB144" s="426"/>
      <c r="BJ144" s="426"/>
      <c r="BR144" s="426"/>
      <c r="BZ144" s="426"/>
      <c r="CB144" s="426"/>
      <c r="CH144" s="426"/>
    </row>
    <row r="145" spans="1:86" s="416" customFormat="1" ht="12.75" customHeight="1" x14ac:dyDescent="0.25">
      <c r="A145" s="716" t="str">
        <f t="shared" si="4"/>
        <v>X</v>
      </c>
      <c r="B145" s="410" t="s">
        <v>938</v>
      </c>
      <c r="C145" s="434" t="s">
        <v>2227</v>
      </c>
      <c r="D145" s="569">
        <v>0</v>
      </c>
      <c r="E145" s="569">
        <v>0</v>
      </c>
      <c r="F145" s="569">
        <v>0</v>
      </c>
      <c r="G145" s="569">
        <v>0</v>
      </c>
      <c r="H145" s="569">
        <v>0</v>
      </c>
      <c r="I145" s="569">
        <v>0</v>
      </c>
      <c r="J145" s="569">
        <v>0</v>
      </c>
      <c r="K145" s="569">
        <v>0</v>
      </c>
      <c r="L145" s="569">
        <v>0</v>
      </c>
      <c r="M145" s="569">
        <v>0</v>
      </c>
      <c r="N145" s="569">
        <v>0</v>
      </c>
      <c r="O145" s="569">
        <v>0</v>
      </c>
      <c r="P145" s="569">
        <v>0</v>
      </c>
      <c r="Q145" s="569">
        <v>0</v>
      </c>
      <c r="R145" s="569">
        <v>-1.3285399675369263</v>
      </c>
      <c r="S145" s="569">
        <v>-0.88051402568817139</v>
      </c>
      <c r="T145" s="569">
        <v>-1.3326959609985352</v>
      </c>
      <c r="U145" s="569">
        <v>-0.96541100740432739</v>
      </c>
      <c r="V145" s="426">
        <v>-1.5676770210266113</v>
      </c>
      <c r="W145" s="426">
        <v>-1.465999960899353</v>
      </c>
      <c r="X145" s="426"/>
      <c r="Y145" s="426"/>
      <c r="Z145" s="426"/>
      <c r="AA145" s="426"/>
      <c r="AB145" s="426"/>
      <c r="AC145" s="426"/>
      <c r="AH145" s="426"/>
      <c r="AI145" s="410"/>
      <c r="AJ145" s="410"/>
      <c r="AK145" s="410"/>
      <c r="AL145" s="426"/>
      <c r="AT145" s="426"/>
      <c r="BB145" s="426"/>
      <c r="BJ145" s="426"/>
      <c r="BR145" s="426"/>
      <c r="BZ145" s="426"/>
      <c r="CH145" s="426"/>
    </row>
    <row r="146" spans="1:86" s="416" customFormat="1" ht="12.75" customHeight="1" x14ac:dyDescent="0.25">
      <c r="A146" s="716" t="str">
        <f t="shared" si="4"/>
        <v>X</v>
      </c>
      <c r="B146" s="410" t="s">
        <v>939</v>
      </c>
      <c r="C146" s="434" t="s">
        <v>2228</v>
      </c>
      <c r="D146" s="569">
        <v>-0.78438502550125122</v>
      </c>
      <c r="E146" s="569">
        <v>-0.62684899568557739</v>
      </c>
      <c r="F146" s="569">
        <v>-0.61176109313964844</v>
      </c>
      <c r="G146" s="569">
        <v>-0.54460632801055908</v>
      </c>
      <c r="H146" s="569">
        <v>-0.6106799840927124</v>
      </c>
      <c r="I146" s="569">
        <v>-0.76155948638916016</v>
      </c>
      <c r="J146" s="569">
        <v>-0.82454633712768555</v>
      </c>
      <c r="K146" s="569">
        <v>-0.97788524627685547</v>
      </c>
      <c r="L146" s="569">
        <v>-1.0427290201187134</v>
      </c>
      <c r="M146" s="569">
        <v>-0.76490169763565063</v>
      </c>
      <c r="N146" s="569">
        <v>-0.88472551107406616</v>
      </c>
      <c r="O146" s="569">
        <v>-0.90296125411987305</v>
      </c>
      <c r="P146" s="569">
        <v>-1.1820697784423828</v>
      </c>
      <c r="Q146" s="569">
        <v>-1.0775241851806641</v>
      </c>
      <c r="R146" s="569">
        <v>-1.0432698726654053</v>
      </c>
      <c r="S146" s="569">
        <v>-0.94925326108932495</v>
      </c>
      <c r="T146" s="569">
        <v>-0.85680830478668213</v>
      </c>
      <c r="U146" s="569">
        <v>-0.95072191953659058</v>
      </c>
      <c r="V146" s="426">
        <v>-1.0779391527175903</v>
      </c>
      <c r="W146" s="426">
        <v>-1.1260000467300415</v>
      </c>
      <c r="X146" s="426"/>
      <c r="Y146" s="426"/>
      <c r="Z146" s="426"/>
      <c r="AA146" s="426"/>
      <c r="AB146" s="426"/>
      <c r="AC146" s="426"/>
      <c r="AH146" s="426"/>
      <c r="AI146" s="410"/>
      <c r="AJ146" s="410"/>
      <c r="AK146" s="410"/>
      <c r="AL146" s="426"/>
      <c r="AT146" s="426"/>
      <c r="BB146" s="426"/>
      <c r="BJ146" s="426"/>
      <c r="BR146" s="426"/>
      <c r="BZ146" s="426"/>
      <c r="CB146" s="426"/>
      <c r="CH146" s="426"/>
    </row>
    <row r="147" spans="1:86" s="416" customFormat="1" ht="12.75" customHeight="1" x14ac:dyDescent="0.25">
      <c r="A147" s="716" t="str">
        <f t="shared" si="4"/>
        <v>X</v>
      </c>
      <c r="B147" s="410" t="s">
        <v>940</v>
      </c>
      <c r="C147" s="434" t="s">
        <v>2229</v>
      </c>
      <c r="D147" s="569">
        <v>-1.5439502000808716</v>
      </c>
      <c r="E147" s="569">
        <v>-1.7888025045394897</v>
      </c>
      <c r="F147" s="569">
        <v>-1.5658918619155884</v>
      </c>
      <c r="G147" s="569">
        <v>-1.5800755023956299</v>
      </c>
      <c r="H147" s="569">
        <v>-1.5052498579025269</v>
      </c>
      <c r="I147" s="569">
        <v>-2.2932243347167969</v>
      </c>
      <c r="J147" s="569">
        <v>-2.89176344871521</v>
      </c>
      <c r="K147" s="569">
        <v>-3.412266731262207</v>
      </c>
      <c r="L147" s="569">
        <v>-4.1492714881896973</v>
      </c>
      <c r="M147" s="569">
        <v>-4.2511229515075684</v>
      </c>
      <c r="N147" s="569">
        <v>-4.2547421455383301</v>
      </c>
      <c r="O147" s="569">
        <v>-3.5518801212310791</v>
      </c>
      <c r="P147" s="569">
        <v>-5.749323844909668</v>
      </c>
      <c r="Q147" s="569">
        <v>-5.1493258476257324</v>
      </c>
      <c r="R147" s="569">
        <v>-3.7181391716003418</v>
      </c>
      <c r="S147" s="569">
        <v>-2.7336301803588867</v>
      </c>
      <c r="T147" s="569">
        <v>-2.4873156547546387</v>
      </c>
      <c r="U147" s="569">
        <v>-2.7330315113067627</v>
      </c>
      <c r="V147" s="426">
        <v>-2.9584147930145264</v>
      </c>
      <c r="W147" s="426">
        <v>-3.0160000324249268</v>
      </c>
      <c r="X147" s="426"/>
      <c r="Y147" s="426"/>
      <c r="Z147" s="426"/>
      <c r="AA147" s="426"/>
      <c r="AB147" s="426"/>
      <c r="AC147" s="426"/>
      <c r="AH147" s="426"/>
      <c r="AI147" s="410"/>
      <c r="AJ147" s="410"/>
      <c r="AK147" s="410"/>
      <c r="AL147" s="426"/>
      <c r="AT147" s="426"/>
      <c r="BB147" s="426"/>
      <c r="BJ147" s="426"/>
      <c r="BR147" s="426"/>
      <c r="BZ147" s="426"/>
      <c r="CB147" s="426"/>
      <c r="CH147" s="426"/>
    </row>
    <row r="148" spans="1:86" s="416" customFormat="1" ht="12.75" customHeight="1" x14ac:dyDescent="0.25">
      <c r="A148" s="716" t="str">
        <f t="shared" si="4"/>
        <v>X</v>
      </c>
      <c r="B148" s="410" t="s">
        <v>941</v>
      </c>
      <c r="C148" s="434" t="s">
        <v>2230</v>
      </c>
      <c r="D148" s="569">
        <v>-1.2031896114349365</v>
      </c>
      <c r="E148" s="569">
        <v>-1.2903759479522705</v>
      </c>
      <c r="F148" s="569">
        <v>-0.98091709613800049</v>
      </c>
      <c r="G148" s="569">
        <v>-0.70713514089584351</v>
      </c>
      <c r="H148" s="569">
        <v>-0.94316977262496948</v>
      </c>
      <c r="I148" s="569">
        <v>-0.47160401940345764</v>
      </c>
      <c r="J148" s="569">
        <v>-0.75124746561050415</v>
      </c>
      <c r="K148" s="569">
        <v>-0.60896551609039307</v>
      </c>
      <c r="L148" s="569">
        <v>-1.2886404991149902</v>
      </c>
      <c r="M148" s="569">
        <v>-0.93634498119354248</v>
      </c>
      <c r="N148" s="569">
        <v>-0.54741972684860229</v>
      </c>
      <c r="O148" s="569">
        <v>-0.12818735837936401</v>
      </c>
      <c r="P148" s="569">
        <v>-0.4316437840461731</v>
      </c>
      <c r="Q148" s="569">
        <v>-0.82271599769592285</v>
      </c>
      <c r="R148" s="569">
        <v>-2.3850729465484619</v>
      </c>
      <c r="S148" s="569">
        <v>-1.7487119436264038</v>
      </c>
      <c r="T148" s="569">
        <v>-2.2629797458648682</v>
      </c>
      <c r="U148" s="569">
        <v>-1.3505460023880005</v>
      </c>
      <c r="V148" s="426">
        <v>-1.1047166585922241</v>
      </c>
      <c r="W148" s="426">
        <v>-1.8609999418258667</v>
      </c>
      <c r="X148" s="426"/>
      <c r="Y148" s="426"/>
      <c r="Z148" s="426"/>
      <c r="AA148" s="426"/>
      <c r="AB148" s="426"/>
      <c r="AC148" s="426"/>
      <c r="AH148" s="426"/>
      <c r="AI148" s="410"/>
      <c r="AJ148" s="410"/>
      <c r="AK148" s="410"/>
      <c r="AL148" s="426"/>
      <c r="AT148" s="426"/>
      <c r="BB148" s="426"/>
      <c r="BJ148" s="426"/>
      <c r="BR148" s="426"/>
      <c r="BZ148" s="426"/>
      <c r="CH148" s="426"/>
    </row>
    <row r="149" spans="1:86" s="416" customFormat="1" ht="12.75" customHeight="1" x14ac:dyDescent="0.25">
      <c r="A149" s="716" t="str">
        <f t="shared" si="4"/>
        <v>X</v>
      </c>
      <c r="B149" s="410" t="s">
        <v>942</v>
      </c>
      <c r="C149" s="434" t="s">
        <v>2231</v>
      </c>
      <c r="D149" s="569">
        <v>-2.8516000136733055E-2</v>
      </c>
      <c r="E149" s="569">
        <v>-3.0331000685691833E-2</v>
      </c>
      <c r="F149" s="569">
        <v>-1.0786999948322773E-2</v>
      </c>
      <c r="G149" s="569">
        <v>-2.2095000371336937E-2</v>
      </c>
      <c r="H149" s="569">
        <v>-2.2309999912977219E-2</v>
      </c>
      <c r="I149" s="569">
        <v>-2.6736000552773476E-2</v>
      </c>
      <c r="J149" s="569">
        <v>-3.2737001776695251E-2</v>
      </c>
      <c r="K149" s="569">
        <v>-2.894200012087822E-2</v>
      </c>
      <c r="L149" s="569">
        <v>-2.8704000636935234E-2</v>
      </c>
      <c r="M149" s="569">
        <v>-5.3100999444723129E-2</v>
      </c>
      <c r="N149" s="569">
        <v>-3.7957001477479935E-2</v>
      </c>
      <c r="O149" s="569">
        <v>-2.1468000486493111E-2</v>
      </c>
      <c r="P149" s="569">
        <v>-3.8183998316526413E-2</v>
      </c>
      <c r="Q149" s="569">
        <v>-5.1210001111030579E-2</v>
      </c>
      <c r="R149" s="569">
        <v>-0.12520800530910492</v>
      </c>
      <c r="S149" s="569">
        <v>-5.1810998469591141E-2</v>
      </c>
      <c r="T149" s="569">
        <v>-0.24447900056838989</v>
      </c>
      <c r="U149" s="569">
        <v>-4.6619001775979996E-2</v>
      </c>
      <c r="V149" s="426">
        <v>-1.877100020647049E-2</v>
      </c>
      <c r="W149" s="426">
        <v>-7.5000002980232239E-2</v>
      </c>
      <c r="X149" s="426"/>
      <c r="Y149" s="426"/>
      <c r="Z149" s="426"/>
      <c r="AA149" s="426"/>
      <c r="AB149" s="426"/>
      <c r="AC149" s="426"/>
      <c r="AH149" s="426"/>
      <c r="AI149" s="410"/>
      <c r="AJ149" s="410"/>
      <c r="AK149" s="410"/>
      <c r="AL149" s="426"/>
      <c r="AT149" s="426"/>
      <c r="BB149" s="426"/>
      <c r="BJ149" s="426"/>
      <c r="BR149" s="426"/>
      <c r="BZ149" s="426"/>
      <c r="CH149" s="426"/>
    </row>
    <row r="150" spans="1:86" s="416" customFormat="1" ht="12.75" customHeight="1" x14ac:dyDescent="0.25">
      <c r="A150" s="716" t="str">
        <f t="shared" si="4"/>
        <v>X</v>
      </c>
      <c r="B150" s="410" t="s">
        <v>943</v>
      </c>
      <c r="C150" s="434" t="s">
        <v>104</v>
      </c>
      <c r="D150" s="569">
        <v>-1.8141827583312988</v>
      </c>
      <c r="E150" s="569">
        <v>-1.7165005207061768</v>
      </c>
      <c r="F150" s="569">
        <v>-2.0713896751403809</v>
      </c>
      <c r="G150" s="569">
        <v>-2.075441837310791</v>
      </c>
      <c r="H150" s="569">
        <v>-1.9100468158721924</v>
      </c>
      <c r="I150" s="569">
        <v>-1.644719123840332</v>
      </c>
      <c r="J150" s="569">
        <v>-1.9618687629699707</v>
      </c>
      <c r="K150" s="569">
        <v>-2.1635844707489014</v>
      </c>
      <c r="L150" s="569">
        <v>-2.0711464881896973</v>
      </c>
      <c r="M150" s="569">
        <v>-2.0899975299835205</v>
      </c>
      <c r="N150" s="569">
        <v>-2.5513057708740234</v>
      </c>
      <c r="O150" s="569">
        <v>-1.9320446252822876</v>
      </c>
      <c r="P150" s="569">
        <v>-2.065579891204834</v>
      </c>
      <c r="Q150" s="569">
        <v>-1.922898530960083</v>
      </c>
      <c r="R150" s="569">
        <v>-2.2949061393737793</v>
      </c>
      <c r="S150" s="569">
        <v>-2.7429866790771484</v>
      </c>
      <c r="T150" s="569">
        <v>-2.9466254711151123</v>
      </c>
      <c r="U150" s="569">
        <v>-3.1957705020904541</v>
      </c>
      <c r="V150" s="426">
        <v>-3.8779213428497314</v>
      </c>
      <c r="W150" s="426">
        <v>-3.6800000667572021</v>
      </c>
      <c r="X150" s="426"/>
      <c r="Y150" s="426"/>
      <c r="Z150" s="426"/>
      <c r="AA150" s="426"/>
      <c r="AB150" s="426"/>
      <c r="AC150" s="426"/>
      <c r="AH150" s="426"/>
      <c r="AI150" s="410"/>
      <c r="AJ150" s="410"/>
      <c r="AK150" s="410"/>
      <c r="AL150" s="426"/>
      <c r="AT150" s="426"/>
      <c r="BB150" s="426"/>
      <c r="BJ150" s="426"/>
      <c r="BR150" s="426"/>
      <c r="BZ150" s="426"/>
      <c r="CB150" s="426"/>
      <c r="CH150" s="426"/>
    </row>
    <row r="151" spans="1:86" s="416" customFormat="1" ht="12.75" customHeight="1" x14ac:dyDescent="0.25">
      <c r="A151" s="716" t="str">
        <f t="shared" si="4"/>
        <v>X</v>
      </c>
      <c r="B151" s="410" t="s">
        <v>944</v>
      </c>
      <c r="C151" s="434" t="s">
        <v>2232</v>
      </c>
      <c r="D151" s="569">
        <v>-0.35455000400543213</v>
      </c>
      <c r="E151" s="569">
        <v>-0.32594099640846252</v>
      </c>
      <c r="F151" s="569">
        <v>-0.28935199975967407</v>
      </c>
      <c r="G151" s="569">
        <v>-0.30558601021766663</v>
      </c>
      <c r="H151" s="569">
        <v>-0.38002100586891174</v>
      </c>
      <c r="I151" s="569">
        <v>-4.9630999565124512E-2</v>
      </c>
      <c r="J151" s="569">
        <v>-5.8720000088214874E-3</v>
      </c>
      <c r="K151" s="569">
        <v>-1.1096999980509281E-2</v>
      </c>
      <c r="L151" s="569">
        <v>-8.9589999988675117E-3</v>
      </c>
      <c r="M151" s="569">
        <v>-4.477899894118309E-2</v>
      </c>
      <c r="N151" s="569">
        <v>-1.7750000115483999E-3</v>
      </c>
      <c r="O151" s="569">
        <v>-4.3330001644790173E-3</v>
      </c>
      <c r="P151" s="569">
        <v>-1.0107999667525291E-2</v>
      </c>
      <c r="Q151" s="569">
        <v>-1.8343999981880188E-2</v>
      </c>
      <c r="R151" s="569">
        <v>-2.2456999868154526E-2</v>
      </c>
      <c r="S151" s="569">
        <v>-2.6503000408411026E-2</v>
      </c>
      <c r="T151" s="569">
        <v>-2.8587000444531441E-2</v>
      </c>
      <c r="U151" s="569">
        <v>-2.6414999738335609E-2</v>
      </c>
      <c r="V151" s="426">
        <v>-6.8400003015995026E-2</v>
      </c>
      <c r="W151" s="426">
        <v>-9.6000000834465027E-2</v>
      </c>
      <c r="X151" s="426"/>
      <c r="Y151" s="426"/>
      <c r="Z151" s="426"/>
      <c r="AA151" s="426"/>
      <c r="AB151" s="426"/>
      <c r="AC151" s="426"/>
      <c r="AH151" s="426"/>
      <c r="AI151" s="410"/>
      <c r="AJ151" s="410"/>
      <c r="AK151" s="410"/>
      <c r="AL151" s="426"/>
      <c r="AT151" s="426"/>
      <c r="BB151" s="426"/>
      <c r="BJ151" s="426"/>
      <c r="BR151" s="426"/>
      <c r="BZ151" s="426"/>
      <c r="CB151" s="426"/>
      <c r="CH151" s="426"/>
    </row>
    <row r="152" spans="1:86" s="416" customFormat="1" ht="12.75" customHeight="1" x14ac:dyDescent="0.25">
      <c r="A152" s="716" t="str">
        <f t="shared" si="4"/>
        <v>X</v>
      </c>
      <c r="B152" s="410" t="s">
        <v>945</v>
      </c>
      <c r="C152" s="434" t="s">
        <v>2233</v>
      </c>
      <c r="D152" s="569">
        <v>-0.49463438987731934</v>
      </c>
      <c r="E152" s="569">
        <v>-0.47394314408302307</v>
      </c>
      <c r="F152" s="569">
        <v>-0.62674123048782349</v>
      </c>
      <c r="G152" s="569">
        <v>-0.57016634941101074</v>
      </c>
      <c r="H152" s="569">
        <v>-0.47404477000236511</v>
      </c>
      <c r="I152" s="569">
        <v>-0.64978486299514771</v>
      </c>
      <c r="J152" s="569">
        <v>-2.3266921043395996</v>
      </c>
      <c r="K152" s="569">
        <v>-0.66695958375930786</v>
      </c>
      <c r="L152" s="569">
        <v>-0.61856108903884888</v>
      </c>
      <c r="M152" s="569">
        <v>-0.61654937267303467</v>
      </c>
      <c r="N152" s="569">
        <v>-0.75520110130310059</v>
      </c>
      <c r="O152" s="569">
        <v>-0.85461604595184326</v>
      </c>
      <c r="P152" s="569">
        <v>-0.8933098316192627</v>
      </c>
      <c r="Q152" s="569">
        <v>-0.99618971347808838</v>
      </c>
      <c r="R152" s="569">
        <v>-1.0749715566635132</v>
      </c>
      <c r="S152" s="569">
        <v>-1.0845049619674683</v>
      </c>
      <c r="T152" s="569">
        <v>-1.23207688331604</v>
      </c>
      <c r="U152" s="569">
        <v>-1.3842858076095581</v>
      </c>
      <c r="V152" s="426">
        <v>-1.4754424095153809</v>
      </c>
      <c r="W152" s="426">
        <v>-1.2250000238418579</v>
      </c>
      <c r="X152" s="426"/>
      <c r="Y152" s="426"/>
      <c r="Z152" s="426"/>
      <c r="AA152" s="426"/>
      <c r="AB152" s="426"/>
      <c r="AC152" s="426"/>
      <c r="AH152" s="426"/>
      <c r="AI152" s="410"/>
      <c r="AJ152" s="410"/>
      <c r="AK152" s="410"/>
      <c r="AL152" s="426"/>
      <c r="AT152" s="426"/>
      <c r="BB152" s="426"/>
      <c r="BJ152" s="426"/>
      <c r="BR152" s="426"/>
      <c r="BZ152" s="426"/>
      <c r="CH152" s="426"/>
    </row>
    <row r="153" spans="1:86" s="416" customFormat="1" ht="12.75" hidden="1" customHeight="1" x14ac:dyDescent="0.25">
      <c r="A153" s="716" t="str">
        <f t="shared" si="4"/>
        <v/>
      </c>
      <c r="B153" s="410" t="s">
        <v>946</v>
      </c>
      <c r="C153" s="434" t="s">
        <v>2234</v>
      </c>
      <c r="D153" s="569">
        <v>0</v>
      </c>
      <c r="E153" s="569">
        <v>0</v>
      </c>
      <c r="F153" s="569">
        <v>0</v>
      </c>
      <c r="G153" s="569">
        <v>0</v>
      </c>
      <c r="H153" s="569">
        <v>0</v>
      </c>
      <c r="I153" s="569">
        <v>0</v>
      </c>
      <c r="J153" s="569">
        <v>0</v>
      </c>
      <c r="K153" s="569">
        <v>0</v>
      </c>
      <c r="L153" s="569">
        <v>0</v>
      </c>
      <c r="M153" s="569">
        <v>0</v>
      </c>
      <c r="N153" s="569">
        <v>0</v>
      </c>
      <c r="O153" s="569">
        <v>0</v>
      </c>
      <c r="P153" s="569">
        <v>0</v>
      </c>
      <c r="Q153" s="569">
        <v>0</v>
      </c>
      <c r="R153" s="569">
        <v>0</v>
      </c>
      <c r="S153" s="569">
        <v>0</v>
      </c>
      <c r="T153" s="569">
        <v>0</v>
      </c>
      <c r="U153" s="569">
        <v>0</v>
      </c>
      <c r="V153" s="426">
        <v>0</v>
      </c>
      <c r="W153" s="426">
        <v>0</v>
      </c>
      <c r="X153" s="426"/>
      <c r="Y153" s="426"/>
      <c r="Z153" s="426"/>
      <c r="AA153" s="426"/>
      <c r="AB153" s="426"/>
      <c r="AC153" s="426"/>
      <c r="AH153" s="426"/>
      <c r="AI153" s="410"/>
      <c r="AJ153" s="410"/>
      <c r="AK153" s="410"/>
      <c r="AL153" s="426"/>
      <c r="AT153" s="426"/>
      <c r="BB153" s="426"/>
      <c r="BJ153" s="426"/>
      <c r="BR153" s="426"/>
      <c r="BZ153" s="426"/>
      <c r="CB153" s="426"/>
      <c r="CH153" s="426"/>
    </row>
    <row r="154" spans="1:86" s="416" customFormat="1" ht="12.75" customHeight="1" x14ac:dyDescent="0.25">
      <c r="A154" s="716" t="str">
        <f t="shared" si="4"/>
        <v>X</v>
      </c>
      <c r="B154" s="410" t="s">
        <v>947</v>
      </c>
      <c r="C154" s="434" t="s">
        <v>2235</v>
      </c>
      <c r="D154" s="569">
        <v>0</v>
      </c>
      <c r="E154" s="569">
        <v>0</v>
      </c>
      <c r="F154" s="569">
        <v>0</v>
      </c>
      <c r="G154" s="569">
        <v>0</v>
      </c>
      <c r="H154" s="569">
        <v>0</v>
      </c>
      <c r="I154" s="569">
        <v>0</v>
      </c>
      <c r="J154" s="569">
        <v>0</v>
      </c>
      <c r="K154" s="569">
        <v>0</v>
      </c>
      <c r="L154" s="569">
        <v>0</v>
      </c>
      <c r="M154" s="569">
        <v>0</v>
      </c>
      <c r="N154" s="569">
        <v>0</v>
      </c>
      <c r="O154" s="569">
        <v>0</v>
      </c>
      <c r="P154" s="569">
        <v>-1.1699999449774623E-3</v>
      </c>
      <c r="Q154" s="569">
        <v>-0.2489980012178421</v>
      </c>
      <c r="R154" s="569">
        <v>-0.76585197448730469</v>
      </c>
      <c r="S154" s="569">
        <v>-0.42579799890518188</v>
      </c>
      <c r="T154" s="569">
        <v>-2.7411999180912971E-2</v>
      </c>
      <c r="U154" s="569">
        <v>-8.7040001526474953E-3</v>
      </c>
      <c r="V154" s="426">
        <v>-8.7090004235506058E-3</v>
      </c>
      <c r="W154" s="426">
        <v>-0.49200001358985901</v>
      </c>
      <c r="X154" s="426"/>
      <c r="Y154" s="426"/>
      <c r="Z154" s="426"/>
      <c r="AA154" s="426"/>
      <c r="AB154" s="426"/>
      <c r="AC154" s="426"/>
      <c r="AH154" s="426"/>
      <c r="AI154" s="410"/>
      <c r="AJ154" s="410"/>
      <c r="AK154" s="410"/>
      <c r="AL154" s="426"/>
      <c r="AT154" s="426"/>
      <c r="BB154" s="426"/>
      <c r="BJ154" s="426"/>
      <c r="BR154" s="426"/>
      <c r="BZ154" s="426"/>
      <c r="CB154" s="426"/>
      <c r="CH154" s="426"/>
    </row>
    <row r="155" spans="1:86" s="416" customFormat="1" ht="12.75" customHeight="1" x14ac:dyDescent="0.25">
      <c r="A155" s="716" t="str">
        <f t="shared" si="4"/>
        <v>X</v>
      </c>
      <c r="B155" s="410" t="s">
        <v>948</v>
      </c>
      <c r="C155" s="434" t="s">
        <v>2236</v>
      </c>
      <c r="D155" s="569">
        <v>-4.2096998542547226E-2</v>
      </c>
      <c r="E155" s="569">
        <v>-6.625799834728241E-2</v>
      </c>
      <c r="F155" s="569">
        <v>-5.0622999668121338E-2</v>
      </c>
      <c r="G155" s="569">
        <v>-3.3188998699188232E-2</v>
      </c>
      <c r="H155" s="569">
        <v>-3.8970001041889191E-3</v>
      </c>
      <c r="I155" s="569">
        <v>-4.7915998846292496E-2</v>
      </c>
      <c r="J155" s="569">
        <v>-1.6914999112486839E-2</v>
      </c>
      <c r="K155" s="569">
        <v>-1.6956999897956848E-2</v>
      </c>
      <c r="L155" s="569">
        <v>-1.9089000299572945E-2</v>
      </c>
      <c r="M155" s="569">
        <v>-4.2231999337673187E-2</v>
      </c>
      <c r="N155" s="569">
        <v>-2.0024999976158142E-2</v>
      </c>
      <c r="O155" s="569">
        <v>-1.969200000166893E-2</v>
      </c>
      <c r="P155" s="569">
        <v>-1.5146000310778618E-2</v>
      </c>
      <c r="Q155" s="569">
        <v>-6.5475001931190491E-2</v>
      </c>
      <c r="R155" s="569">
        <v>-2.8381999582052231E-2</v>
      </c>
      <c r="S155" s="569">
        <v>-5.7654000818729401E-2</v>
      </c>
      <c r="T155" s="569">
        <v>-0.1052900031208992</v>
      </c>
      <c r="U155" s="569">
        <v>-8.7452001869678497E-2</v>
      </c>
      <c r="V155" s="426">
        <v>-0.11192599684000015</v>
      </c>
      <c r="W155" s="426">
        <v>-7.9000003635883331E-2</v>
      </c>
      <c r="X155" s="426"/>
      <c r="Y155" s="426"/>
      <c r="Z155" s="426"/>
      <c r="AA155" s="426"/>
      <c r="AB155" s="426"/>
      <c r="AC155" s="426"/>
      <c r="AH155" s="426"/>
      <c r="AI155" s="410"/>
      <c r="AJ155" s="410"/>
      <c r="AK155" s="410"/>
      <c r="AL155" s="426"/>
      <c r="AT155" s="426"/>
      <c r="BB155" s="426"/>
      <c r="BJ155" s="426"/>
      <c r="BR155" s="426"/>
      <c r="BZ155" s="426"/>
      <c r="CH155" s="426"/>
    </row>
    <row r="156" spans="1:86" s="416" customFormat="1" ht="12.75" customHeight="1" x14ac:dyDescent="0.25">
      <c r="A156" s="716" t="str">
        <f t="shared" si="4"/>
        <v>X</v>
      </c>
      <c r="B156" s="410" t="s">
        <v>949</v>
      </c>
      <c r="C156" s="434" t="s">
        <v>2237</v>
      </c>
      <c r="D156" s="569">
        <v>-0.35008800029754639</v>
      </c>
      <c r="E156" s="569">
        <v>-0.18554699420928955</v>
      </c>
      <c r="F156" s="569">
        <v>-8.2570001482963562E-2</v>
      </c>
      <c r="G156" s="569">
        <v>-7.7220998704433441E-2</v>
      </c>
      <c r="H156" s="569">
        <v>-4.5896999537944794E-2</v>
      </c>
      <c r="I156" s="569">
        <v>-3.9978001266717911E-2</v>
      </c>
      <c r="J156" s="569">
        <v>-2.1161999553442001E-2</v>
      </c>
      <c r="K156" s="569">
        <v>-1.9804999232292175E-2</v>
      </c>
      <c r="L156" s="569">
        <v>-1.4568000100553036E-2</v>
      </c>
      <c r="M156" s="569">
        <v>-1.1975999921560287E-2</v>
      </c>
      <c r="N156" s="569">
        <v>-1.356200035661459E-2</v>
      </c>
      <c r="O156" s="569">
        <v>0</v>
      </c>
      <c r="P156" s="569">
        <v>-1.4857999980449677E-2</v>
      </c>
      <c r="Q156" s="569">
        <v>-2.0990999415516853E-2</v>
      </c>
      <c r="R156" s="569">
        <v>-1.3398000039160252E-2</v>
      </c>
      <c r="S156" s="569">
        <v>-5.6609999388456345E-2</v>
      </c>
      <c r="T156" s="569">
        <v>-5.2604001015424728E-2</v>
      </c>
      <c r="U156" s="569">
        <v>-4.48869988322258E-2</v>
      </c>
      <c r="V156" s="426">
        <v>-2.7876999229192734E-2</v>
      </c>
      <c r="W156" s="426">
        <v>-5.000000074505806E-2</v>
      </c>
      <c r="X156" s="426"/>
      <c r="Y156" s="426"/>
      <c r="Z156" s="426"/>
      <c r="AA156" s="426"/>
      <c r="AB156" s="426"/>
      <c r="AC156" s="426"/>
      <c r="AH156" s="426"/>
      <c r="AI156" s="410"/>
      <c r="AJ156" s="410"/>
      <c r="AK156" s="410"/>
      <c r="AL156" s="426"/>
      <c r="AT156" s="426"/>
      <c r="BB156" s="426"/>
      <c r="BJ156" s="426"/>
      <c r="BR156" s="426"/>
      <c r="BZ156" s="426"/>
      <c r="CH156" s="426"/>
    </row>
    <row r="157" spans="1:86" s="416" customFormat="1" ht="12.75" customHeight="1" x14ac:dyDescent="0.25">
      <c r="A157" s="716" t="str">
        <f t="shared" si="4"/>
        <v>X</v>
      </c>
      <c r="B157" s="410" t="s">
        <v>950</v>
      </c>
      <c r="C157" s="434" t="s">
        <v>2238</v>
      </c>
      <c r="D157" s="569">
        <v>-0.46329998970031738</v>
      </c>
      <c r="E157" s="569">
        <v>-0.2247299998998642</v>
      </c>
      <c r="F157" s="569">
        <v>-0.14182400703430176</v>
      </c>
      <c r="G157" s="569">
        <v>-0.86189001798629761</v>
      </c>
      <c r="H157" s="569">
        <v>-0.78010600805282593</v>
      </c>
      <c r="I157" s="569">
        <v>-0.81643998622894287</v>
      </c>
      <c r="J157" s="569">
        <v>-0.7231069803237915</v>
      </c>
      <c r="K157" s="569">
        <v>-0.86138802766799927</v>
      </c>
      <c r="L157" s="569">
        <v>-0.78508597612380981</v>
      </c>
      <c r="M157" s="569">
        <v>-0.72211599349975586</v>
      </c>
      <c r="N157" s="569">
        <v>-1.0740180015563965</v>
      </c>
      <c r="O157" s="569">
        <v>-0.9501500129699707</v>
      </c>
      <c r="P157" s="569">
        <v>-0.80678898096084595</v>
      </c>
      <c r="Q157" s="569">
        <v>-0.94442397356033325</v>
      </c>
      <c r="R157" s="569">
        <v>-0.94580233097076416</v>
      </c>
      <c r="S157" s="569">
        <v>-0.98461031913757324</v>
      </c>
      <c r="T157" s="569">
        <v>-1.0098512172698975</v>
      </c>
      <c r="U157" s="569">
        <v>-1.2700049877166748</v>
      </c>
      <c r="V157" s="426">
        <v>-1.3214579820632935</v>
      </c>
      <c r="W157" s="426">
        <v>-1.2416479587554932</v>
      </c>
      <c r="X157" s="426"/>
      <c r="Y157" s="426"/>
      <c r="Z157" s="426"/>
      <c r="AA157" s="426"/>
      <c r="AB157" s="426"/>
      <c r="AC157" s="426"/>
      <c r="AH157" s="426"/>
      <c r="AI157" s="410"/>
      <c r="AJ157" s="410"/>
      <c r="AK157" s="410"/>
      <c r="AL157" s="426"/>
      <c r="AT157" s="426"/>
      <c r="BB157" s="426"/>
      <c r="BJ157" s="426"/>
      <c r="BR157" s="426"/>
      <c r="BZ157" s="426"/>
      <c r="CB157" s="426"/>
      <c r="CH157" s="426"/>
    </row>
    <row r="158" spans="1:86" s="416" customFormat="1" ht="12.75" customHeight="1" x14ac:dyDescent="0.25">
      <c r="A158" s="716" t="str">
        <f t="shared" si="4"/>
        <v>X</v>
      </c>
      <c r="B158" s="410" t="s">
        <v>951</v>
      </c>
      <c r="C158" s="434" t="s">
        <v>2239</v>
      </c>
      <c r="D158" s="569">
        <v>0</v>
      </c>
      <c r="E158" s="569">
        <v>0</v>
      </c>
      <c r="F158" s="569">
        <v>0</v>
      </c>
      <c r="G158" s="569">
        <v>0</v>
      </c>
      <c r="H158" s="569">
        <v>0</v>
      </c>
      <c r="I158" s="569">
        <v>0</v>
      </c>
      <c r="J158" s="569">
        <v>0</v>
      </c>
      <c r="K158" s="569">
        <v>0</v>
      </c>
      <c r="L158" s="569">
        <v>0</v>
      </c>
      <c r="M158" s="569">
        <v>0</v>
      </c>
      <c r="N158" s="569">
        <v>0</v>
      </c>
      <c r="O158" s="569">
        <v>0</v>
      </c>
      <c r="P158" s="569">
        <v>0</v>
      </c>
      <c r="Q158" s="569">
        <v>0</v>
      </c>
      <c r="R158" s="569">
        <v>-9.0290002524852753E-2</v>
      </c>
      <c r="S158" s="569">
        <v>-0.1019577756524086</v>
      </c>
      <c r="T158" s="569">
        <v>-0.16734455525875092</v>
      </c>
      <c r="U158" s="569">
        <v>-9.9325001239776611E-2</v>
      </c>
      <c r="V158" s="426">
        <v>-0.20709100365638733</v>
      </c>
      <c r="W158" s="426">
        <v>-0.22400000691413879</v>
      </c>
      <c r="X158" s="426"/>
      <c r="Y158" s="426"/>
      <c r="Z158" s="426"/>
      <c r="AA158" s="426"/>
      <c r="AB158" s="426"/>
      <c r="AC158" s="426"/>
      <c r="AH158" s="426"/>
      <c r="AI158" s="410"/>
      <c r="AJ158" s="410"/>
      <c r="AK158" s="410"/>
      <c r="AL158" s="426"/>
      <c r="AT158" s="426"/>
      <c r="BB158" s="426"/>
      <c r="BJ158" s="426"/>
      <c r="BR158" s="426"/>
      <c r="BZ158" s="426"/>
      <c r="CB158" s="426"/>
      <c r="CH158" s="426"/>
    </row>
    <row r="159" spans="1:86" s="416" customFormat="1" ht="12.75" customHeight="1" x14ac:dyDescent="0.25">
      <c r="A159" s="716" t="str">
        <f t="shared" si="4"/>
        <v>X</v>
      </c>
      <c r="B159" s="410" t="s">
        <v>952</v>
      </c>
      <c r="C159" s="434" t="s">
        <v>2240</v>
      </c>
      <c r="D159" s="569">
        <v>-2.5001000612974167E-2</v>
      </c>
      <c r="E159" s="569">
        <v>-5.3716998547315598E-2</v>
      </c>
      <c r="F159" s="569">
        <v>-6.2256000936031342E-2</v>
      </c>
      <c r="G159" s="569">
        <v>-6.794700026512146E-2</v>
      </c>
      <c r="H159" s="569">
        <v>-6.8981997668743134E-2</v>
      </c>
      <c r="I159" s="569">
        <v>-5.9395000338554382E-2</v>
      </c>
      <c r="J159" s="569">
        <v>-8.494199812412262E-2</v>
      </c>
      <c r="K159" s="569">
        <v>-0.12837399542331696</v>
      </c>
      <c r="L159" s="569">
        <v>-0.14146600663661957</v>
      </c>
      <c r="M159" s="569">
        <v>-0.12772899866104126</v>
      </c>
      <c r="N159" s="569">
        <v>-0.11358299851417542</v>
      </c>
      <c r="O159" s="569">
        <v>-0.10991200059652328</v>
      </c>
      <c r="P159" s="569">
        <v>-0.13899199664592743</v>
      </c>
      <c r="Q159" s="569">
        <v>-0.13260051608085632</v>
      </c>
      <c r="R159" s="569">
        <v>-0.1130678653717041</v>
      </c>
      <c r="S159" s="569">
        <v>-9.0296000242233276E-2</v>
      </c>
      <c r="T159" s="569">
        <v>-0.1096310019493103</v>
      </c>
      <c r="U159" s="569">
        <v>-0.13871201872825623</v>
      </c>
      <c r="V159" s="426">
        <v>-0.10303260385990143</v>
      </c>
      <c r="W159" s="426">
        <v>-0.13600000739097595</v>
      </c>
      <c r="X159" s="426"/>
      <c r="Y159" s="426"/>
      <c r="Z159" s="426"/>
      <c r="AA159" s="426"/>
      <c r="AB159" s="426"/>
      <c r="AC159" s="426"/>
      <c r="AH159" s="426"/>
      <c r="AI159" s="410"/>
      <c r="AJ159" s="410"/>
      <c r="AK159" s="410"/>
      <c r="AL159" s="426"/>
      <c r="AT159" s="426"/>
      <c r="BB159" s="426"/>
      <c r="BJ159" s="426"/>
      <c r="BR159" s="426"/>
      <c r="BZ159" s="426"/>
      <c r="CH159" s="426"/>
    </row>
    <row r="160" spans="1:86" s="416" customFormat="1" ht="12.75" customHeight="1" x14ac:dyDescent="0.25">
      <c r="A160" s="716" t="str">
        <f t="shared" si="4"/>
        <v>X</v>
      </c>
      <c r="B160" s="410" t="s">
        <v>953</v>
      </c>
      <c r="C160" s="434" t="s">
        <v>2241</v>
      </c>
      <c r="D160" s="569">
        <v>-2.8732059001922607</v>
      </c>
      <c r="E160" s="569">
        <v>-2.9457271099090576</v>
      </c>
      <c r="F160" s="569">
        <v>-2.1963069438934326</v>
      </c>
      <c r="G160" s="569">
        <v>-1.9173099994659424</v>
      </c>
      <c r="H160" s="569">
        <v>-2.9631600379943848</v>
      </c>
      <c r="I160" s="569">
        <v>-1.5497610569000244</v>
      </c>
      <c r="J160" s="569">
        <v>-2.0496950149536133</v>
      </c>
      <c r="K160" s="569">
        <v>-2.379784107208252</v>
      </c>
      <c r="L160" s="569">
        <v>-4.2409458160400391</v>
      </c>
      <c r="M160" s="569">
        <v>-3.1261589527130127</v>
      </c>
      <c r="N160" s="569">
        <v>-2.7548050880432129</v>
      </c>
      <c r="O160" s="569">
        <v>-3.8209769725799561</v>
      </c>
      <c r="P160" s="569">
        <v>-3.2884390354156494</v>
      </c>
      <c r="Q160" s="569">
        <v>-3.3117594718933105</v>
      </c>
      <c r="R160" s="569">
        <v>-4.1689472198486328</v>
      </c>
      <c r="S160" s="569">
        <v>-4.7204561233520508</v>
      </c>
      <c r="T160" s="569">
        <v>-4.4709944725036621</v>
      </c>
      <c r="U160" s="569">
        <v>-3.5355372428894043</v>
      </c>
      <c r="V160" s="426">
        <v>-4.0416765213012695</v>
      </c>
      <c r="W160" s="426">
        <v>-5.1119999885559082</v>
      </c>
      <c r="X160" s="426"/>
      <c r="Y160" s="426"/>
      <c r="Z160" s="426"/>
      <c r="AA160" s="426"/>
      <c r="AB160" s="426"/>
      <c r="AC160" s="426"/>
      <c r="AH160" s="426"/>
      <c r="AI160" s="410"/>
      <c r="AJ160" s="410"/>
      <c r="AK160" s="410"/>
      <c r="AL160" s="426"/>
      <c r="AT160" s="426"/>
      <c r="BB160" s="426"/>
      <c r="BJ160" s="426"/>
      <c r="BR160" s="426"/>
      <c r="BZ160" s="426"/>
      <c r="CB160" s="426"/>
      <c r="CH160" s="426"/>
    </row>
    <row r="161" spans="1:86" s="416" customFormat="1" ht="12.75" customHeight="1" x14ac:dyDescent="0.25">
      <c r="A161" s="716" t="str">
        <f t="shared" si="4"/>
        <v>X</v>
      </c>
      <c r="B161" s="410" t="s">
        <v>954</v>
      </c>
      <c r="C161" s="434" t="s">
        <v>2242</v>
      </c>
      <c r="D161" s="569">
        <v>-5.3279999643564224E-2</v>
      </c>
      <c r="E161" s="569">
        <v>-7.7573999762535095E-2</v>
      </c>
      <c r="F161" s="569">
        <v>-8.1455998122692108E-2</v>
      </c>
      <c r="G161" s="569">
        <v>-6.116899847984314E-2</v>
      </c>
      <c r="H161" s="569">
        <v>-0.12815700471401215</v>
      </c>
      <c r="I161" s="569">
        <v>-0.2248380035161972</v>
      </c>
      <c r="J161" s="569">
        <v>-0.17864400148391724</v>
      </c>
      <c r="K161" s="569">
        <v>-7.3928996920585632E-2</v>
      </c>
      <c r="L161" s="569">
        <v>-5.7847999036312103E-2</v>
      </c>
      <c r="M161" s="569">
        <v>-3.466000035405159E-2</v>
      </c>
      <c r="N161" s="569">
        <v>-2.6040999218821526E-2</v>
      </c>
      <c r="O161" s="569">
        <v>-5.1261000335216522E-2</v>
      </c>
      <c r="P161" s="569">
        <v>-5.3693000227212906E-2</v>
      </c>
      <c r="Q161" s="569">
        <v>-6.9656997919082642E-2</v>
      </c>
      <c r="R161" s="569">
        <v>-6.1447322368621826E-2</v>
      </c>
      <c r="S161" s="569">
        <v>-0.12215899676084518</v>
      </c>
      <c r="T161" s="569">
        <v>-0.10412699729204178</v>
      </c>
      <c r="U161" s="569">
        <v>-0.1304749995470047</v>
      </c>
      <c r="V161" s="426">
        <v>-0.28209400177001953</v>
      </c>
      <c r="W161" s="426">
        <v>-0.31799998879432678</v>
      </c>
      <c r="X161" s="426"/>
      <c r="Y161" s="426"/>
      <c r="Z161" s="426"/>
      <c r="AA161" s="426"/>
      <c r="AB161" s="426"/>
      <c r="AC161" s="426"/>
      <c r="AH161" s="426"/>
      <c r="AI161" s="410"/>
      <c r="AJ161" s="410"/>
      <c r="AK161" s="410"/>
      <c r="AL161" s="426"/>
      <c r="AT161" s="426"/>
      <c r="BB161" s="426"/>
      <c r="BJ161" s="426"/>
      <c r="BR161" s="426"/>
      <c r="BZ161" s="426"/>
      <c r="CB161" s="426"/>
      <c r="CH161" s="426"/>
    </row>
    <row r="162" spans="1:86" s="416" customFormat="1" ht="12.75" customHeight="1" x14ac:dyDescent="0.25">
      <c r="A162" s="716" t="str">
        <f t="shared" si="4"/>
        <v>X</v>
      </c>
      <c r="B162" s="410" t="s">
        <v>955</v>
      </c>
      <c r="C162" s="434" t="s">
        <v>2243</v>
      </c>
      <c r="D162" s="569">
        <v>0</v>
      </c>
      <c r="E162" s="569">
        <v>0</v>
      </c>
      <c r="F162" s="569">
        <v>0</v>
      </c>
      <c r="G162" s="569">
        <v>0</v>
      </c>
      <c r="H162" s="569">
        <v>0</v>
      </c>
      <c r="I162" s="569">
        <v>-8.8949002325534821E-2</v>
      </c>
      <c r="J162" s="569">
        <v>-1.5661999583244324E-2</v>
      </c>
      <c r="K162" s="569">
        <v>-3.2476998865604401E-2</v>
      </c>
      <c r="L162" s="569">
        <v>-8.14099982380867E-2</v>
      </c>
      <c r="M162" s="569">
        <v>-7.4623003602027893E-2</v>
      </c>
      <c r="N162" s="569">
        <v>0</v>
      </c>
      <c r="O162" s="569">
        <v>0</v>
      </c>
      <c r="P162" s="569">
        <v>0</v>
      </c>
      <c r="Q162" s="569">
        <v>0</v>
      </c>
      <c r="R162" s="569">
        <v>0</v>
      </c>
      <c r="S162" s="569">
        <v>0</v>
      </c>
      <c r="T162" s="569">
        <v>-6.750199943780899E-2</v>
      </c>
      <c r="U162" s="569">
        <v>-0.12648800015449524</v>
      </c>
      <c r="V162" s="426">
        <v>-2.6163000613451004E-2</v>
      </c>
      <c r="W162" s="426">
        <v>0</v>
      </c>
      <c r="X162" s="426"/>
      <c r="Y162" s="426"/>
      <c r="Z162" s="426"/>
      <c r="AA162" s="426"/>
      <c r="AB162" s="426"/>
      <c r="AC162" s="426"/>
      <c r="AH162" s="426"/>
      <c r="AI162" s="410"/>
      <c r="AJ162" s="410"/>
      <c r="AK162" s="410"/>
      <c r="AL162" s="426"/>
      <c r="AT162" s="426"/>
      <c r="BB162" s="426"/>
      <c r="BJ162" s="426"/>
      <c r="BR162" s="426"/>
      <c r="BZ162" s="426"/>
      <c r="CH162" s="426"/>
    </row>
    <row r="163" spans="1:86" s="416" customFormat="1" ht="12.75" customHeight="1" x14ac:dyDescent="0.25">
      <c r="A163" s="716" t="str">
        <f t="shared" si="4"/>
        <v>X</v>
      </c>
      <c r="B163" s="410" t="s">
        <v>956</v>
      </c>
      <c r="C163" s="434" t="s">
        <v>2244</v>
      </c>
      <c r="D163" s="569">
        <v>-0.15971900522708893</v>
      </c>
      <c r="E163" s="569">
        <v>-0.19147899746894836</v>
      </c>
      <c r="F163" s="569">
        <v>-0.12515600025653839</v>
      </c>
      <c r="G163" s="569">
        <v>-6.5788000822067261E-2</v>
      </c>
      <c r="H163" s="569">
        <v>-0.2806130051612854</v>
      </c>
      <c r="I163" s="569">
        <v>-0.11059500277042389</v>
      </c>
      <c r="J163" s="569">
        <v>-0.17294499278068542</v>
      </c>
      <c r="K163" s="569">
        <v>-0.22268900275230408</v>
      </c>
      <c r="L163" s="569">
        <v>-0.16326799988746643</v>
      </c>
      <c r="M163" s="569">
        <v>-0.14445100724697113</v>
      </c>
      <c r="N163" s="569">
        <v>-0.14715300500392914</v>
      </c>
      <c r="O163" s="569">
        <v>-0.50807702541351318</v>
      </c>
      <c r="P163" s="569">
        <v>0</v>
      </c>
      <c r="Q163" s="569">
        <v>0</v>
      </c>
      <c r="R163" s="569">
        <v>0</v>
      </c>
      <c r="S163" s="569">
        <v>0</v>
      </c>
      <c r="T163" s="569">
        <v>-0.14490599930286407</v>
      </c>
      <c r="U163" s="569">
        <v>-0.13281999528408051</v>
      </c>
      <c r="V163" s="426">
        <v>-8.9948996901512146E-2</v>
      </c>
      <c r="W163" s="426">
        <v>-0.2370000034570694</v>
      </c>
      <c r="X163" s="426"/>
      <c r="Y163" s="426"/>
      <c r="Z163" s="426"/>
      <c r="AA163" s="426"/>
      <c r="AB163" s="426"/>
      <c r="AC163" s="426"/>
      <c r="AH163" s="426"/>
      <c r="AI163" s="410"/>
      <c r="AJ163" s="410"/>
      <c r="AK163" s="410"/>
      <c r="AL163" s="426"/>
      <c r="AT163" s="426"/>
      <c r="BB163" s="426"/>
      <c r="BJ163" s="426"/>
      <c r="BR163" s="426"/>
      <c r="BZ163" s="426"/>
      <c r="CB163" s="426"/>
      <c r="CH163" s="426"/>
    </row>
    <row r="164" spans="1:86" s="416" customFormat="1" ht="12.75" customHeight="1" x14ac:dyDescent="0.25">
      <c r="A164" s="716" t="str">
        <f t="shared" si="4"/>
        <v>X</v>
      </c>
      <c r="B164" s="410" t="s">
        <v>957</v>
      </c>
      <c r="C164" s="434" t="s">
        <v>2245</v>
      </c>
      <c r="D164" s="569">
        <v>-8.9458003640174866E-2</v>
      </c>
      <c r="E164" s="569">
        <v>-0.70129400491714478</v>
      </c>
      <c r="F164" s="569">
        <v>-0.8868979811668396</v>
      </c>
      <c r="G164" s="569">
        <v>-0.76319801807403564</v>
      </c>
      <c r="H164" s="569">
        <v>-0.83125197887420654</v>
      </c>
      <c r="I164" s="569">
        <v>-0.55551397800445557</v>
      </c>
      <c r="J164" s="569">
        <v>-0.68900001049041748</v>
      </c>
      <c r="K164" s="569">
        <v>-0.76100802421569824</v>
      </c>
      <c r="L164" s="569">
        <v>-0.55656599998474121</v>
      </c>
      <c r="M164" s="569">
        <v>-0.5063139796257019</v>
      </c>
      <c r="N164" s="569">
        <v>-0.48344200849533081</v>
      </c>
      <c r="O164" s="569">
        <v>-0.52280700206756592</v>
      </c>
      <c r="P164" s="569">
        <v>-1.5469340085983276</v>
      </c>
      <c r="Q164" s="569">
        <v>-1.5930379629135132</v>
      </c>
      <c r="R164" s="569">
        <v>-1.3784459829330444</v>
      </c>
      <c r="S164" s="569">
        <v>-2.1128621101379395</v>
      </c>
      <c r="T164" s="569">
        <v>-2.6790399551391602</v>
      </c>
      <c r="U164" s="569">
        <v>-2.7077479362487793</v>
      </c>
      <c r="V164" s="426">
        <v>-1.7753679752349854</v>
      </c>
      <c r="W164" s="426">
        <v>-0.15800000727176666</v>
      </c>
      <c r="X164" s="426"/>
      <c r="Y164" s="426"/>
      <c r="Z164" s="426"/>
      <c r="AA164" s="426"/>
      <c r="AB164" s="426"/>
      <c r="AC164" s="426"/>
      <c r="AH164" s="426"/>
      <c r="AI164" s="410"/>
      <c r="AJ164" s="410"/>
      <c r="AK164" s="410"/>
      <c r="AL164" s="426"/>
      <c r="AT164" s="426"/>
      <c r="BB164" s="426"/>
      <c r="BJ164" s="426"/>
      <c r="BR164" s="426"/>
      <c r="BZ164" s="426"/>
      <c r="CB164" s="426"/>
      <c r="CH164" s="426"/>
    </row>
    <row r="165" spans="1:86" s="416" customFormat="1" ht="12.75" hidden="1" customHeight="1" x14ac:dyDescent="0.2">
      <c r="A165" s="716" t="str">
        <f t="shared" si="4"/>
        <v/>
      </c>
      <c r="B165" s="410" t="s">
        <v>958</v>
      </c>
      <c r="C165" s="419" t="s">
        <v>2246</v>
      </c>
      <c r="D165" s="569">
        <v>0</v>
      </c>
      <c r="E165" s="569">
        <v>0</v>
      </c>
      <c r="F165" s="569">
        <v>0</v>
      </c>
      <c r="G165" s="569">
        <v>0</v>
      </c>
      <c r="H165" s="569">
        <v>0</v>
      </c>
      <c r="I165" s="569">
        <v>0</v>
      </c>
      <c r="J165" s="569">
        <v>0</v>
      </c>
      <c r="K165" s="569">
        <v>0</v>
      </c>
      <c r="L165" s="569">
        <v>0</v>
      </c>
      <c r="M165" s="569">
        <v>0</v>
      </c>
      <c r="N165" s="569">
        <v>0</v>
      </c>
      <c r="O165" s="569">
        <v>0</v>
      </c>
      <c r="P165" s="569">
        <v>0</v>
      </c>
      <c r="Q165" s="569">
        <v>0</v>
      </c>
      <c r="R165" s="569">
        <v>0</v>
      </c>
      <c r="S165" s="569">
        <v>0</v>
      </c>
      <c r="T165" s="569">
        <v>0</v>
      </c>
      <c r="U165" s="569">
        <v>0</v>
      </c>
      <c r="V165" s="426">
        <v>0</v>
      </c>
      <c r="W165" s="426">
        <v>0</v>
      </c>
      <c r="X165" s="426"/>
      <c r="Y165" s="426"/>
      <c r="Z165" s="426"/>
      <c r="AA165" s="426"/>
      <c r="AB165" s="426"/>
      <c r="AC165" s="426"/>
      <c r="AH165" s="426"/>
      <c r="AI165" s="410"/>
      <c r="AJ165" s="410"/>
      <c r="AK165" s="410"/>
      <c r="AL165" s="426"/>
      <c r="AT165" s="426"/>
      <c r="BB165" s="426"/>
      <c r="BJ165" s="426"/>
      <c r="BR165" s="426"/>
      <c r="BZ165" s="426"/>
      <c r="CH165" s="426"/>
    </row>
    <row r="166" spans="1:86" s="416" customFormat="1" ht="12.75" customHeight="1" x14ac:dyDescent="0.2">
      <c r="A166" s="716" t="str">
        <f t="shared" si="4"/>
        <v>X</v>
      </c>
      <c r="B166" s="410" t="s">
        <v>959</v>
      </c>
      <c r="C166" s="419" t="s">
        <v>2247</v>
      </c>
      <c r="D166" s="569">
        <v>-0.17111100256443024</v>
      </c>
      <c r="E166" s="569">
        <v>-0.69999998807907104</v>
      </c>
      <c r="F166" s="569">
        <v>-0.71166700124740601</v>
      </c>
      <c r="G166" s="569">
        <v>-0.71193897724151611</v>
      </c>
      <c r="H166" s="569">
        <v>-0.68710899353027344</v>
      </c>
      <c r="I166" s="569">
        <v>-0.6653749942779541</v>
      </c>
      <c r="J166" s="569">
        <v>-0.65659397840499878</v>
      </c>
      <c r="K166" s="569">
        <v>-0.63442701101303101</v>
      </c>
      <c r="L166" s="569">
        <v>-0.81026500463485718</v>
      </c>
      <c r="M166" s="569">
        <v>-0.57196998596191406</v>
      </c>
      <c r="N166" s="569">
        <v>-0.68345600366592407</v>
      </c>
      <c r="O166" s="569">
        <v>-0.63748598098754883</v>
      </c>
      <c r="P166" s="569">
        <v>-0.57914900779724121</v>
      </c>
      <c r="Q166" s="569">
        <v>-0.58869600296020508</v>
      </c>
      <c r="R166" s="569">
        <v>-0.5419430136680603</v>
      </c>
      <c r="S166" s="569">
        <v>-0.7482990026473999</v>
      </c>
      <c r="T166" s="569">
        <v>-0.44860398769378662</v>
      </c>
      <c r="U166" s="569">
        <v>-0.45656999945640564</v>
      </c>
      <c r="V166" s="426">
        <v>-0.43817499279975891</v>
      </c>
      <c r="W166" s="426">
        <v>-0.57200002670288086</v>
      </c>
      <c r="X166" s="426"/>
      <c r="Y166" s="426"/>
      <c r="Z166" s="426"/>
      <c r="AA166" s="426"/>
      <c r="AB166" s="426"/>
      <c r="AC166" s="426"/>
      <c r="AH166" s="426"/>
      <c r="AI166" s="410"/>
      <c r="AJ166" s="410"/>
      <c r="AK166" s="410"/>
      <c r="AL166" s="426"/>
      <c r="AT166" s="426"/>
      <c r="BB166" s="426"/>
      <c r="BJ166" s="426"/>
      <c r="BR166" s="426"/>
      <c r="BZ166" s="426"/>
      <c r="CH166" s="426"/>
    </row>
    <row r="167" spans="1:86" s="416" customFormat="1" ht="12.75" customHeight="1" x14ac:dyDescent="0.2">
      <c r="A167" s="716" t="str">
        <f t="shared" si="4"/>
        <v>X</v>
      </c>
      <c r="B167" s="410" t="s">
        <v>960</v>
      </c>
      <c r="C167" s="412" t="s">
        <v>2248</v>
      </c>
      <c r="D167" s="569">
        <v>-0.17111100256443024</v>
      </c>
      <c r="E167" s="569">
        <v>-0.69999998807907104</v>
      </c>
      <c r="F167" s="569">
        <v>-0.71166700124740601</v>
      </c>
      <c r="G167" s="569">
        <v>-0.71193897724151611</v>
      </c>
      <c r="H167" s="569">
        <v>-0.68710899353027344</v>
      </c>
      <c r="I167" s="569">
        <v>-0.6653749942779541</v>
      </c>
      <c r="J167" s="569">
        <v>-0.65659397840499878</v>
      </c>
      <c r="K167" s="569">
        <v>-0.63442701101303101</v>
      </c>
      <c r="L167" s="569">
        <v>-0.81026500463485718</v>
      </c>
      <c r="M167" s="569">
        <v>-0.57196998596191406</v>
      </c>
      <c r="N167" s="569">
        <v>-0.68345600366592407</v>
      </c>
      <c r="O167" s="569">
        <v>-0.63748598098754883</v>
      </c>
      <c r="P167" s="569">
        <v>-0.57914900779724121</v>
      </c>
      <c r="Q167" s="569">
        <v>-0.58869600296020508</v>
      </c>
      <c r="R167" s="569">
        <v>-0.5419430136680603</v>
      </c>
      <c r="S167" s="569">
        <v>-0.7482990026473999</v>
      </c>
      <c r="T167" s="569">
        <v>-0.44860398769378662</v>
      </c>
      <c r="U167" s="569">
        <v>-0.45656999945640564</v>
      </c>
      <c r="V167" s="426">
        <v>-0.43817499279975891</v>
      </c>
      <c r="W167" s="426">
        <v>-0.57200002670288086</v>
      </c>
      <c r="X167" s="426"/>
      <c r="Y167" s="426"/>
      <c r="Z167" s="426"/>
      <c r="AA167" s="426"/>
      <c r="AB167" s="426"/>
      <c r="AC167" s="426"/>
      <c r="AH167" s="426"/>
      <c r="AI167" s="410"/>
      <c r="AJ167" s="410"/>
      <c r="AK167" s="410"/>
      <c r="AL167" s="426"/>
      <c r="AT167" s="426"/>
      <c r="BB167" s="426"/>
      <c r="BJ167" s="426"/>
      <c r="BR167" s="426"/>
      <c r="BZ167" s="426"/>
      <c r="CB167" s="426"/>
      <c r="CH167" s="426"/>
    </row>
    <row r="168" spans="1:86" s="416" customFormat="1" ht="12.75" hidden="1" customHeight="1" x14ac:dyDescent="0.2">
      <c r="A168" s="716" t="str">
        <f t="shared" si="4"/>
        <v/>
      </c>
      <c r="B168" s="410" t="s">
        <v>961</v>
      </c>
      <c r="C168" s="412" t="s">
        <v>2249</v>
      </c>
      <c r="D168" s="569">
        <v>0</v>
      </c>
      <c r="E168" s="569">
        <v>0</v>
      </c>
      <c r="F168" s="569">
        <v>0</v>
      </c>
      <c r="G168" s="569">
        <v>0</v>
      </c>
      <c r="H168" s="569">
        <v>0</v>
      </c>
      <c r="I168" s="569">
        <v>0</v>
      </c>
      <c r="J168" s="569">
        <v>0</v>
      </c>
      <c r="K168" s="569">
        <v>0</v>
      </c>
      <c r="L168" s="569">
        <v>0</v>
      </c>
      <c r="M168" s="569">
        <v>0</v>
      </c>
      <c r="N168" s="569">
        <v>0</v>
      </c>
      <c r="O168" s="569">
        <v>0</v>
      </c>
      <c r="P168" s="569">
        <v>0</v>
      </c>
      <c r="Q168" s="569">
        <v>0</v>
      </c>
      <c r="R168" s="569">
        <v>0</v>
      </c>
      <c r="S168" s="569">
        <v>0</v>
      </c>
      <c r="T168" s="569">
        <v>0</v>
      </c>
      <c r="U168" s="569">
        <v>0</v>
      </c>
      <c r="V168" s="426">
        <v>0</v>
      </c>
      <c r="W168" s="426">
        <v>0</v>
      </c>
      <c r="X168" s="426"/>
      <c r="Y168" s="426"/>
      <c r="Z168" s="426"/>
      <c r="AA168" s="426"/>
      <c r="AB168" s="426"/>
      <c r="AC168" s="426"/>
      <c r="AH168" s="426"/>
      <c r="AI168" s="410"/>
      <c r="AJ168" s="410"/>
      <c r="AK168" s="410"/>
      <c r="AL168" s="426"/>
      <c r="AT168" s="426"/>
      <c r="BB168" s="426"/>
      <c r="BJ168" s="426"/>
      <c r="BR168" s="426"/>
      <c r="BZ168" s="426"/>
      <c r="CB168" s="426"/>
      <c r="CH168" s="426"/>
    </row>
    <row r="169" spans="1:86" s="416" customFormat="1" ht="12.75" hidden="1" customHeight="1" x14ac:dyDescent="0.2">
      <c r="A169" s="716" t="str">
        <f t="shared" si="4"/>
        <v/>
      </c>
      <c r="B169" s="410" t="s">
        <v>962</v>
      </c>
      <c r="C169" s="412" t="s">
        <v>2250</v>
      </c>
      <c r="D169" s="569">
        <v>0</v>
      </c>
      <c r="E169" s="569">
        <v>0</v>
      </c>
      <c r="F169" s="569">
        <v>0</v>
      </c>
      <c r="G169" s="569">
        <v>0</v>
      </c>
      <c r="H169" s="569">
        <v>0</v>
      </c>
      <c r="I169" s="569">
        <v>0</v>
      </c>
      <c r="J169" s="569">
        <v>0</v>
      </c>
      <c r="K169" s="569">
        <v>0</v>
      </c>
      <c r="L169" s="569">
        <v>0</v>
      </c>
      <c r="M169" s="569">
        <v>0</v>
      </c>
      <c r="N169" s="569">
        <v>0</v>
      </c>
      <c r="O169" s="569">
        <v>0</v>
      </c>
      <c r="P169" s="569">
        <v>0</v>
      </c>
      <c r="Q169" s="569">
        <v>0</v>
      </c>
      <c r="R169" s="569">
        <v>0</v>
      </c>
      <c r="S169" s="569">
        <v>0</v>
      </c>
      <c r="T169" s="569">
        <v>0</v>
      </c>
      <c r="U169" s="569">
        <v>0</v>
      </c>
      <c r="V169" s="426">
        <v>0</v>
      </c>
      <c r="W169" s="426">
        <v>0</v>
      </c>
      <c r="X169" s="426"/>
      <c r="Y169" s="426"/>
      <c r="Z169" s="426"/>
      <c r="AA169" s="426"/>
      <c r="AB169" s="426"/>
      <c r="AC169" s="426"/>
      <c r="AH169" s="426"/>
      <c r="AI169" s="410"/>
      <c r="AJ169" s="410"/>
      <c r="AK169" s="410"/>
      <c r="AL169" s="426"/>
      <c r="AT169" s="426"/>
      <c r="BB169" s="426"/>
      <c r="BJ169" s="426"/>
      <c r="BR169" s="426"/>
      <c r="BZ169" s="426"/>
      <c r="CB169" s="426"/>
      <c r="CH169" s="426"/>
    </row>
    <row r="170" spans="1:86" s="416" customFormat="1" ht="12.75" customHeight="1" x14ac:dyDescent="0.2">
      <c r="A170" s="716" t="str">
        <f t="shared" si="4"/>
        <v>X</v>
      </c>
      <c r="B170" s="410" t="s">
        <v>963</v>
      </c>
      <c r="C170" s="419" t="s">
        <v>2251</v>
      </c>
      <c r="D170" s="569">
        <v>-1.364954948425293</v>
      </c>
      <c r="E170" s="569">
        <v>-0.64999997615814209</v>
      </c>
      <c r="F170" s="569">
        <v>0</v>
      </c>
      <c r="G170" s="569">
        <v>0</v>
      </c>
      <c r="H170" s="569">
        <v>0</v>
      </c>
      <c r="I170" s="569">
        <v>0</v>
      </c>
      <c r="J170" s="569">
        <v>0</v>
      </c>
      <c r="K170" s="569">
        <v>0</v>
      </c>
      <c r="L170" s="569">
        <v>0</v>
      </c>
      <c r="M170" s="569">
        <v>0</v>
      </c>
      <c r="N170" s="569">
        <v>0</v>
      </c>
      <c r="O170" s="569">
        <v>0</v>
      </c>
      <c r="P170" s="569">
        <v>0</v>
      </c>
      <c r="Q170" s="569">
        <v>0</v>
      </c>
      <c r="R170" s="569">
        <v>0</v>
      </c>
      <c r="S170" s="569">
        <v>0</v>
      </c>
      <c r="T170" s="569">
        <v>0</v>
      </c>
      <c r="U170" s="569">
        <v>0</v>
      </c>
      <c r="V170" s="426">
        <v>0</v>
      </c>
      <c r="W170" s="426">
        <v>0</v>
      </c>
      <c r="X170" s="426"/>
      <c r="Y170" s="426"/>
      <c r="Z170" s="426"/>
      <c r="AA170" s="426"/>
      <c r="AB170" s="426"/>
      <c r="AC170" s="426"/>
      <c r="AH170" s="426"/>
      <c r="AI170" s="410"/>
      <c r="AJ170" s="410"/>
      <c r="AK170" s="410"/>
      <c r="AL170" s="426"/>
      <c r="AT170" s="426"/>
      <c r="BB170" s="426"/>
      <c r="BJ170" s="426"/>
      <c r="BR170" s="426"/>
      <c r="BZ170" s="426"/>
      <c r="CB170" s="426"/>
      <c r="CH170" s="426"/>
    </row>
    <row r="171" spans="1:86" s="416" customFormat="1" ht="12.75" customHeight="1" x14ac:dyDescent="0.2">
      <c r="A171" s="716" t="str">
        <f t="shared" si="4"/>
        <v>X</v>
      </c>
      <c r="B171" s="410" t="s">
        <v>964</v>
      </c>
      <c r="C171" s="412" t="s">
        <v>2252</v>
      </c>
      <c r="D171" s="569">
        <v>-1.364954948425293</v>
      </c>
      <c r="E171" s="569">
        <v>-0.64999997615814209</v>
      </c>
      <c r="F171" s="569">
        <v>0</v>
      </c>
      <c r="G171" s="569">
        <v>0</v>
      </c>
      <c r="H171" s="569">
        <v>0</v>
      </c>
      <c r="I171" s="569">
        <v>0</v>
      </c>
      <c r="J171" s="569">
        <v>0</v>
      </c>
      <c r="K171" s="569">
        <v>0</v>
      </c>
      <c r="L171" s="569">
        <v>0</v>
      </c>
      <c r="M171" s="569">
        <v>0</v>
      </c>
      <c r="N171" s="569">
        <v>0</v>
      </c>
      <c r="O171" s="569">
        <v>0</v>
      </c>
      <c r="P171" s="569">
        <v>0</v>
      </c>
      <c r="Q171" s="569">
        <v>0</v>
      </c>
      <c r="R171" s="569">
        <v>0</v>
      </c>
      <c r="S171" s="569">
        <v>0</v>
      </c>
      <c r="T171" s="569">
        <v>0</v>
      </c>
      <c r="U171" s="569">
        <v>0</v>
      </c>
      <c r="V171" s="426">
        <v>0</v>
      </c>
      <c r="W171" s="426">
        <v>0</v>
      </c>
      <c r="X171" s="426"/>
      <c r="Y171" s="426"/>
      <c r="Z171" s="426"/>
      <c r="AA171" s="426"/>
      <c r="AB171" s="426"/>
      <c r="AC171" s="426"/>
      <c r="AE171" s="425"/>
      <c r="AF171" s="425"/>
      <c r="AH171" s="426"/>
      <c r="AI171" s="410"/>
      <c r="AJ171" s="410"/>
      <c r="AK171" s="410"/>
      <c r="AL171" s="426"/>
      <c r="AT171" s="426"/>
      <c r="BB171" s="426"/>
      <c r="BJ171" s="426"/>
      <c r="BR171" s="426"/>
      <c r="BZ171" s="426"/>
      <c r="CH171" s="426"/>
    </row>
    <row r="172" spans="1:86" s="416" customFormat="1" ht="12.75" customHeight="1" x14ac:dyDescent="0.2">
      <c r="A172" s="716" t="str">
        <f t="shared" si="4"/>
        <v>X</v>
      </c>
      <c r="B172" s="410" t="s">
        <v>965</v>
      </c>
      <c r="C172" s="415" t="s">
        <v>2253</v>
      </c>
      <c r="D172" s="569">
        <v>-1.364954948425293</v>
      </c>
      <c r="E172" s="569">
        <v>-0.64999997615814209</v>
      </c>
      <c r="F172" s="569">
        <v>0</v>
      </c>
      <c r="G172" s="569">
        <v>0</v>
      </c>
      <c r="H172" s="569">
        <v>0</v>
      </c>
      <c r="I172" s="569">
        <v>0</v>
      </c>
      <c r="J172" s="569">
        <v>0</v>
      </c>
      <c r="K172" s="569">
        <v>0</v>
      </c>
      <c r="L172" s="569">
        <v>0</v>
      </c>
      <c r="M172" s="569">
        <v>0</v>
      </c>
      <c r="N172" s="569">
        <v>0</v>
      </c>
      <c r="O172" s="569">
        <v>0</v>
      </c>
      <c r="P172" s="569">
        <v>0</v>
      </c>
      <c r="Q172" s="569">
        <v>0</v>
      </c>
      <c r="R172" s="569">
        <v>0</v>
      </c>
      <c r="S172" s="569">
        <v>0</v>
      </c>
      <c r="T172" s="569">
        <v>0</v>
      </c>
      <c r="U172" s="569">
        <v>0</v>
      </c>
      <c r="V172" s="426">
        <v>0</v>
      </c>
      <c r="W172" s="426">
        <v>0</v>
      </c>
      <c r="X172" s="426"/>
      <c r="Y172" s="426"/>
      <c r="Z172" s="426"/>
      <c r="AA172" s="426"/>
      <c r="AB172" s="426"/>
      <c r="AC172" s="426"/>
      <c r="AH172" s="426"/>
      <c r="AI172" s="410"/>
      <c r="AJ172" s="410"/>
      <c r="AK172" s="410"/>
      <c r="AL172" s="426"/>
      <c r="AT172" s="426"/>
      <c r="BB172" s="426"/>
      <c r="BJ172" s="426"/>
      <c r="BR172" s="426"/>
      <c r="BZ172" s="426"/>
      <c r="CH172" s="426"/>
    </row>
    <row r="173" spans="1:86" s="416" customFormat="1" ht="12.75" customHeight="1" x14ac:dyDescent="0.25">
      <c r="A173" s="716" t="str">
        <f t="shared" si="4"/>
        <v>X</v>
      </c>
      <c r="B173" s="435" t="s">
        <v>966</v>
      </c>
      <c r="C173" s="413" t="s">
        <v>2254</v>
      </c>
      <c r="D173" s="569">
        <v>-1.364954948425293</v>
      </c>
      <c r="E173" s="569">
        <v>-0.64999997615814209</v>
      </c>
      <c r="F173" s="569">
        <v>0</v>
      </c>
      <c r="G173" s="569">
        <v>0</v>
      </c>
      <c r="H173" s="569">
        <v>0</v>
      </c>
      <c r="I173" s="569">
        <v>0</v>
      </c>
      <c r="J173" s="569">
        <v>0</v>
      </c>
      <c r="K173" s="569">
        <v>0</v>
      </c>
      <c r="L173" s="569">
        <v>0</v>
      </c>
      <c r="M173" s="569">
        <v>0</v>
      </c>
      <c r="N173" s="569">
        <v>0</v>
      </c>
      <c r="O173" s="569">
        <v>0</v>
      </c>
      <c r="P173" s="569">
        <v>0</v>
      </c>
      <c r="Q173" s="569">
        <v>0</v>
      </c>
      <c r="R173" s="569">
        <v>0</v>
      </c>
      <c r="S173" s="569">
        <v>0</v>
      </c>
      <c r="T173" s="569">
        <v>0</v>
      </c>
      <c r="U173" s="569">
        <v>0</v>
      </c>
      <c r="V173" s="426">
        <v>0</v>
      </c>
      <c r="W173" s="426">
        <v>0</v>
      </c>
      <c r="X173" s="426"/>
      <c r="Y173" s="426"/>
      <c r="Z173" s="426"/>
      <c r="AA173" s="426"/>
      <c r="AB173" s="426"/>
      <c r="AC173" s="426"/>
      <c r="AH173" s="426"/>
      <c r="AI173" s="410"/>
      <c r="AJ173" s="410"/>
      <c r="AK173" s="410"/>
      <c r="AL173" s="426"/>
      <c r="AT173" s="426"/>
      <c r="BB173" s="426"/>
      <c r="BJ173" s="426"/>
      <c r="BR173" s="426"/>
      <c r="BZ173" s="426"/>
      <c r="CH173" s="426"/>
    </row>
    <row r="174" spans="1:86" s="416" customFormat="1" ht="12.75" hidden="1" customHeight="1" x14ac:dyDescent="0.25">
      <c r="A174" s="716" t="str">
        <f t="shared" si="4"/>
        <v/>
      </c>
      <c r="B174" s="435" t="s">
        <v>967</v>
      </c>
      <c r="C174" s="413" t="s">
        <v>2255</v>
      </c>
      <c r="D174" s="569">
        <v>0</v>
      </c>
      <c r="E174" s="569">
        <v>0</v>
      </c>
      <c r="F174" s="569">
        <v>0</v>
      </c>
      <c r="G174" s="569">
        <v>0</v>
      </c>
      <c r="H174" s="569">
        <v>0</v>
      </c>
      <c r="I174" s="569">
        <v>0</v>
      </c>
      <c r="J174" s="569">
        <v>0</v>
      </c>
      <c r="K174" s="569">
        <v>0</v>
      </c>
      <c r="L174" s="569">
        <v>0</v>
      </c>
      <c r="M174" s="569">
        <v>0</v>
      </c>
      <c r="N174" s="569">
        <v>0</v>
      </c>
      <c r="O174" s="569">
        <v>0</v>
      </c>
      <c r="P174" s="569">
        <v>0</v>
      </c>
      <c r="Q174" s="569">
        <v>0</v>
      </c>
      <c r="R174" s="569">
        <v>0</v>
      </c>
      <c r="S174" s="569">
        <v>0</v>
      </c>
      <c r="T174" s="569">
        <v>0</v>
      </c>
      <c r="U174" s="569">
        <v>0</v>
      </c>
      <c r="V174" s="426">
        <v>0</v>
      </c>
      <c r="W174" s="426">
        <v>0</v>
      </c>
      <c r="X174" s="426"/>
      <c r="Y174" s="426"/>
      <c r="Z174" s="426"/>
      <c r="AA174" s="426"/>
      <c r="AB174" s="426"/>
      <c r="AC174" s="426"/>
      <c r="AH174" s="426"/>
      <c r="AI174" s="410"/>
      <c r="AJ174" s="410"/>
      <c r="AK174" s="410"/>
      <c r="AL174" s="426"/>
      <c r="AT174" s="426"/>
      <c r="BB174" s="426"/>
      <c r="BJ174" s="426"/>
      <c r="BR174" s="426"/>
      <c r="BZ174" s="426"/>
      <c r="CH174" s="426"/>
    </row>
    <row r="175" spans="1:86" s="416" customFormat="1" ht="12.75" hidden="1" customHeight="1" x14ac:dyDescent="0.25">
      <c r="A175" s="716" t="str">
        <f t="shared" si="4"/>
        <v/>
      </c>
      <c r="B175" s="435" t="s">
        <v>968</v>
      </c>
      <c r="C175" s="413" t="s">
        <v>2256</v>
      </c>
      <c r="D175" s="569">
        <v>0</v>
      </c>
      <c r="E175" s="569">
        <v>0</v>
      </c>
      <c r="F175" s="569">
        <v>0</v>
      </c>
      <c r="G175" s="569">
        <v>0</v>
      </c>
      <c r="H175" s="569">
        <v>0</v>
      </c>
      <c r="I175" s="569">
        <v>0</v>
      </c>
      <c r="J175" s="569">
        <v>0</v>
      </c>
      <c r="K175" s="569">
        <v>0</v>
      </c>
      <c r="L175" s="569">
        <v>0</v>
      </c>
      <c r="M175" s="569">
        <v>0</v>
      </c>
      <c r="N175" s="569">
        <v>0</v>
      </c>
      <c r="O175" s="569">
        <v>0</v>
      </c>
      <c r="P175" s="569">
        <v>0</v>
      </c>
      <c r="Q175" s="569">
        <v>0</v>
      </c>
      <c r="R175" s="569">
        <v>0</v>
      </c>
      <c r="S175" s="569">
        <v>0</v>
      </c>
      <c r="T175" s="569">
        <v>0</v>
      </c>
      <c r="U175" s="569">
        <v>0</v>
      </c>
      <c r="V175" s="426">
        <v>0</v>
      </c>
      <c r="W175" s="426">
        <v>0</v>
      </c>
      <c r="X175" s="426"/>
      <c r="Y175" s="426"/>
      <c r="Z175" s="426"/>
      <c r="AA175" s="426"/>
      <c r="AB175" s="426"/>
      <c r="AC175" s="426"/>
      <c r="AH175" s="426"/>
      <c r="AI175" s="410"/>
      <c r="AJ175" s="410"/>
      <c r="AK175" s="410"/>
      <c r="AL175" s="426"/>
      <c r="AT175" s="426"/>
      <c r="BB175" s="426"/>
      <c r="BJ175" s="426"/>
      <c r="BR175" s="426"/>
      <c r="BZ175" s="426"/>
      <c r="CH175" s="426"/>
    </row>
    <row r="176" spans="1:86" s="416" customFormat="1" ht="12.75" hidden="1" customHeight="1" x14ac:dyDescent="0.2">
      <c r="A176" s="716" t="str">
        <f t="shared" si="4"/>
        <v/>
      </c>
      <c r="B176" s="410" t="s">
        <v>969</v>
      </c>
      <c r="C176" s="415" t="s">
        <v>2257</v>
      </c>
      <c r="D176" s="569">
        <v>0</v>
      </c>
      <c r="E176" s="569">
        <v>0</v>
      </c>
      <c r="F176" s="569">
        <v>0</v>
      </c>
      <c r="G176" s="569">
        <v>0</v>
      </c>
      <c r="H176" s="569">
        <v>0</v>
      </c>
      <c r="I176" s="569">
        <v>0</v>
      </c>
      <c r="J176" s="569">
        <v>0</v>
      </c>
      <c r="K176" s="569">
        <v>0</v>
      </c>
      <c r="L176" s="569">
        <v>0</v>
      </c>
      <c r="M176" s="569">
        <v>0</v>
      </c>
      <c r="N176" s="569">
        <v>0</v>
      </c>
      <c r="O176" s="569">
        <v>0</v>
      </c>
      <c r="P176" s="569">
        <v>0</v>
      </c>
      <c r="Q176" s="569">
        <v>0</v>
      </c>
      <c r="R176" s="569">
        <v>0</v>
      </c>
      <c r="S176" s="569">
        <v>0</v>
      </c>
      <c r="T176" s="569">
        <v>0</v>
      </c>
      <c r="U176" s="569">
        <v>0</v>
      </c>
      <c r="V176" s="426">
        <v>0</v>
      </c>
      <c r="W176" s="426">
        <v>0</v>
      </c>
      <c r="X176" s="426"/>
      <c r="Y176" s="426"/>
      <c r="Z176" s="426"/>
      <c r="AA176" s="426"/>
      <c r="AB176" s="426"/>
      <c r="AC176" s="426"/>
      <c r="AH176" s="426"/>
      <c r="AI176" s="410"/>
      <c r="AJ176" s="410"/>
      <c r="AK176" s="410"/>
      <c r="AL176" s="426"/>
      <c r="AT176" s="426"/>
      <c r="BB176" s="426"/>
      <c r="BJ176" s="426"/>
      <c r="BR176" s="426"/>
      <c r="BZ176" s="426"/>
      <c r="CB176" s="426"/>
      <c r="CH176" s="426"/>
    </row>
    <row r="177" spans="1:86" s="416" customFormat="1" ht="12.75" hidden="1" customHeight="1" x14ac:dyDescent="0.2">
      <c r="A177" s="716" t="str">
        <f t="shared" si="4"/>
        <v/>
      </c>
      <c r="B177" s="410" t="s">
        <v>970</v>
      </c>
      <c r="C177" s="412" t="s">
        <v>2258</v>
      </c>
      <c r="D177" s="569">
        <v>0</v>
      </c>
      <c r="E177" s="569">
        <v>0</v>
      </c>
      <c r="F177" s="569">
        <v>0</v>
      </c>
      <c r="G177" s="569">
        <v>0</v>
      </c>
      <c r="H177" s="569">
        <v>0</v>
      </c>
      <c r="I177" s="569">
        <v>0</v>
      </c>
      <c r="J177" s="569">
        <v>0</v>
      </c>
      <c r="K177" s="569">
        <v>0</v>
      </c>
      <c r="L177" s="569">
        <v>0</v>
      </c>
      <c r="M177" s="569">
        <v>0</v>
      </c>
      <c r="N177" s="569">
        <v>0</v>
      </c>
      <c r="O177" s="569">
        <v>0</v>
      </c>
      <c r="P177" s="569">
        <v>0</v>
      </c>
      <c r="Q177" s="569">
        <v>0</v>
      </c>
      <c r="R177" s="569">
        <v>0</v>
      </c>
      <c r="S177" s="569">
        <v>0</v>
      </c>
      <c r="T177" s="569">
        <v>0</v>
      </c>
      <c r="U177" s="569">
        <v>0</v>
      </c>
      <c r="V177" s="426">
        <v>0</v>
      </c>
      <c r="W177" s="426">
        <v>0</v>
      </c>
      <c r="X177" s="426"/>
      <c r="Y177" s="426"/>
      <c r="Z177" s="426"/>
      <c r="AA177" s="426"/>
      <c r="AB177" s="426"/>
      <c r="AC177" s="426"/>
      <c r="AH177" s="426"/>
      <c r="AI177" s="410"/>
      <c r="AJ177" s="410"/>
      <c r="AK177" s="410"/>
      <c r="AL177" s="426"/>
      <c r="AT177" s="426"/>
      <c r="BB177" s="426"/>
      <c r="BJ177" s="426"/>
      <c r="BR177" s="426"/>
      <c r="BZ177" s="426"/>
      <c r="CB177" s="426"/>
      <c r="CH177" s="426"/>
    </row>
    <row r="178" spans="1:86" s="416" customFormat="1" ht="12.75" hidden="1" customHeight="1" x14ac:dyDescent="0.2">
      <c r="A178" s="716" t="str">
        <f t="shared" si="4"/>
        <v/>
      </c>
      <c r="B178" s="410" t="s">
        <v>971</v>
      </c>
      <c r="C178" s="415" t="s">
        <v>2259</v>
      </c>
      <c r="D178" s="569">
        <v>0</v>
      </c>
      <c r="E178" s="569">
        <v>0</v>
      </c>
      <c r="F178" s="569">
        <v>0</v>
      </c>
      <c r="G178" s="569">
        <v>0</v>
      </c>
      <c r="H178" s="569">
        <v>0</v>
      </c>
      <c r="I178" s="569">
        <v>0</v>
      </c>
      <c r="J178" s="569">
        <v>0</v>
      </c>
      <c r="K178" s="569">
        <v>0</v>
      </c>
      <c r="L178" s="569">
        <v>0</v>
      </c>
      <c r="M178" s="569">
        <v>0</v>
      </c>
      <c r="N178" s="569">
        <v>0</v>
      </c>
      <c r="O178" s="569">
        <v>0</v>
      </c>
      <c r="P178" s="569">
        <v>0</v>
      </c>
      <c r="Q178" s="569">
        <v>0</v>
      </c>
      <c r="R178" s="569">
        <v>0</v>
      </c>
      <c r="S178" s="569">
        <v>0</v>
      </c>
      <c r="T178" s="569">
        <v>0</v>
      </c>
      <c r="U178" s="569">
        <v>0</v>
      </c>
      <c r="V178" s="426">
        <v>0</v>
      </c>
      <c r="W178" s="426">
        <v>0</v>
      </c>
      <c r="X178" s="426"/>
      <c r="Y178" s="426"/>
      <c r="Z178" s="426"/>
      <c r="AA178" s="426"/>
      <c r="AB178" s="426"/>
      <c r="AC178" s="426"/>
      <c r="AH178" s="426"/>
      <c r="AI178" s="410"/>
      <c r="AJ178" s="410"/>
      <c r="AK178" s="410"/>
      <c r="AL178" s="426"/>
      <c r="AT178" s="426"/>
      <c r="BB178" s="426"/>
      <c r="BJ178" s="426"/>
      <c r="BR178" s="426"/>
      <c r="BZ178" s="426"/>
      <c r="CB178" s="426"/>
      <c r="CH178" s="426"/>
    </row>
    <row r="179" spans="1:86" s="416" customFormat="1" ht="12.75" hidden="1" customHeight="1" x14ac:dyDescent="0.2">
      <c r="A179" s="716" t="str">
        <f t="shared" si="4"/>
        <v/>
      </c>
      <c r="B179" s="410" t="s">
        <v>972</v>
      </c>
      <c r="C179" s="415" t="s">
        <v>2260</v>
      </c>
      <c r="D179" s="569">
        <v>0</v>
      </c>
      <c r="E179" s="569">
        <v>0</v>
      </c>
      <c r="F179" s="569">
        <v>0</v>
      </c>
      <c r="G179" s="569">
        <v>0</v>
      </c>
      <c r="H179" s="569">
        <v>0</v>
      </c>
      <c r="I179" s="569">
        <v>0</v>
      </c>
      <c r="J179" s="569">
        <v>0</v>
      </c>
      <c r="K179" s="569">
        <v>0</v>
      </c>
      <c r="L179" s="569">
        <v>0</v>
      </c>
      <c r="M179" s="569">
        <v>0</v>
      </c>
      <c r="N179" s="569">
        <v>0</v>
      </c>
      <c r="O179" s="569">
        <v>0</v>
      </c>
      <c r="P179" s="569">
        <v>0</v>
      </c>
      <c r="Q179" s="569">
        <v>0</v>
      </c>
      <c r="R179" s="569">
        <v>0</v>
      </c>
      <c r="S179" s="569">
        <v>0</v>
      </c>
      <c r="T179" s="569">
        <v>0</v>
      </c>
      <c r="U179" s="569">
        <v>0</v>
      </c>
      <c r="V179" s="426">
        <v>0</v>
      </c>
      <c r="W179" s="426">
        <v>0</v>
      </c>
      <c r="X179" s="426"/>
      <c r="Y179" s="426"/>
      <c r="Z179" s="426"/>
      <c r="AA179" s="426"/>
      <c r="AB179" s="426"/>
      <c r="AC179" s="426"/>
      <c r="AH179" s="426"/>
      <c r="AI179" s="410"/>
      <c r="AJ179" s="410"/>
      <c r="AK179" s="410"/>
      <c r="AL179" s="426"/>
      <c r="AT179" s="426"/>
      <c r="BB179" s="426"/>
      <c r="BJ179" s="426"/>
      <c r="BR179" s="426"/>
      <c r="BZ179" s="426"/>
      <c r="CH179" s="426"/>
    </row>
    <row r="180" spans="1:86" s="416" customFormat="1" ht="12.75" hidden="1" customHeight="1" x14ac:dyDescent="0.2">
      <c r="A180" s="716" t="str">
        <f t="shared" si="4"/>
        <v/>
      </c>
      <c r="B180" s="410" t="s">
        <v>973</v>
      </c>
      <c r="C180" s="412" t="s">
        <v>2261</v>
      </c>
      <c r="D180" s="569">
        <v>0</v>
      </c>
      <c r="E180" s="569">
        <v>0</v>
      </c>
      <c r="F180" s="569">
        <v>0</v>
      </c>
      <c r="G180" s="569">
        <v>0</v>
      </c>
      <c r="H180" s="569">
        <v>0</v>
      </c>
      <c r="I180" s="569">
        <v>0</v>
      </c>
      <c r="J180" s="569">
        <v>0</v>
      </c>
      <c r="K180" s="569">
        <v>0</v>
      </c>
      <c r="L180" s="569">
        <v>0</v>
      </c>
      <c r="M180" s="569">
        <v>0</v>
      </c>
      <c r="N180" s="569">
        <v>0</v>
      </c>
      <c r="O180" s="569">
        <v>0</v>
      </c>
      <c r="P180" s="569">
        <v>0</v>
      </c>
      <c r="Q180" s="569">
        <v>0</v>
      </c>
      <c r="R180" s="569">
        <v>0</v>
      </c>
      <c r="S180" s="569">
        <v>0</v>
      </c>
      <c r="T180" s="569">
        <v>0</v>
      </c>
      <c r="U180" s="569">
        <v>0</v>
      </c>
      <c r="V180" s="426">
        <v>0</v>
      </c>
      <c r="W180" s="426">
        <v>0</v>
      </c>
      <c r="X180" s="426"/>
      <c r="Y180" s="426"/>
      <c r="Z180" s="426"/>
      <c r="AA180" s="426"/>
      <c r="AB180" s="426"/>
      <c r="AC180" s="426"/>
      <c r="AH180" s="426"/>
      <c r="AI180" s="410"/>
      <c r="AJ180" s="410"/>
      <c r="AK180" s="410"/>
      <c r="AL180" s="426"/>
      <c r="AT180" s="426"/>
      <c r="BB180" s="426"/>
      <c r="BJ180" s="426"/>
      <c r="BR180" s="426"/>
      <c r="BZ180" s="426"/>
      <c r="CB180" s="426"/>
      <c r="CH180" s="426"/>
    </row>
    <row r="181" spans="1:86" s="416" customFormat="1" ht="12.75" customHeight="1" x14ac:dyDescent="0.2">
      <c r="A181" s="716" t="str">
        <f t="shared" si="4"/>
        <v>X</v>
      </c>
      <c r="B181" s="410" t="s">
        <v>974</v>
      </c>
      <c r="C181" s="419" t="s">
        <v>256</v>
      </c>
      <c r="D181" s="569">
        <v>-9.6283912658691406</v>
      </c>
      <c r="E181" s="569">
        <v>-10.58277416229248</v>
      </c>
      <c r="F181" s="569">
        <v>-9.6504735946655273</v>
      </c>
      <c r="G181" s="569">
        <v>-12.479093551635742</v>
      </c>
      <c r="H181" s="569">
        <v>-9.7112197875976563</v>
      </c>
      <c r="I181" s="569">
        <v>-9.7772989273071289</v>
      </c>
      <c r="J181" s="569">
        <v>-10.798496246337891</v>
      </c>
      <c r="K181" s="569">
        <v>-11.191912651062012</v>
      </c>
      <c r="L181" s="569">
        <v>-10.406516075134277</v>
      </c>
      <c r="M181" s="569">
        <v>-9.6869869232177734</v>
      </c>
      <c r="N181" s="569">
        <v>-9.6671018600463867</v>
      </c>
      <c r="O181" s="569">
        <v>-9.4060487747192383</v>
      </c>
      <c r="P181" s="569">
        <v>-9.6957130432128906</v>
      </c>
      <c r="Q181" s="569">
        <v>-11.257566452026367</v>
      </c>
      <c r="R181" s="569">
        <v>-11.725377082824707</v>
      </c>
      <c r="S181" s="569">
        <v>-14.953693389892578</v>
      </c>
      <c r="T181" s="569">
        <v>-17.50822639465332</v>
      </c>
      <c r="U181" s="569">
        <v>-14.454029083251953</v>
      </c>
      <c r="V181" s="426">
        <v>-18.456394195556641</v>
      </c>
      <c r="W181" s="426">
        <v>-30.305000305175781</v>
      </c>
      <c r="X181" s="426"/>
      <c r="Y181" s="426"/>
      <c r="Z181" s="426"/>
      <c r="AA181" s="426"/>
      <c r="AB181" s="426"/>
      <c r="AC181" s="426"/>
      <c r="AH181" s="426"/>
      <c r="AI181" s="410"/>
      <c r="AJ181" s="410"/>
      <c r="AK181" s="410"/>
      <c r="AL181" s="426"/>
      <c r="AT181" s="426"/>
      <c r="BB181" s="426"/>
      <c r="BJ181" s="426"/>
      <c r="BR181" s="426"/>
      <c r="BZ181" s="426"/>
      <c r="CB181" s="426"/>
      <c r="CH181" s="426"/>
    </row>
    <row r="182" spans="1:86" s="416" customFormat="1" ht="12.75" hidden="1" customHeight="1" x14ac:dyDescent="0.2">
      <c r="A182" s="716" t="str">
        <f t="shared" si="4"/>
        <v/>
      </c>
      <c r="B182" s="410" t="s">
        <v>975</v>
      </c>
      <c r="C182" s="420" t="s">
        <v>2262</v>
      </c>
      <c r="D182" s="569">
        <v>0</v>
      </c>
      <c r="E182" s="569">
        <v>0</v>
      </c>
      <c r="F182" s="569">
        <v>0</v>
      </c>
      <c r="G182" s="569">
        <v>0</v>
      </c>
      <c r="H182" s="569">
        <v>0</v>
      </c>
      <c r="I182" s="569">
        <v>0</v>
      </c>
      <c r="J182" s="569">
        <v>0</v>
      </c>
      <c r="K182" s="569">
        <v>0</v>
      </c>
      <c r="L182" s="569">
        <v>0</v>
      </c>
      <c r="M182" s="569">
        <v>0</v>
      </c>
      <c r="N182" s="569">
        <v>0</v>
      </c>
      <c r="O182" s="569">
        <v>0</v>
      </c>
      <c r="P182" s="569">
        <v>0</v>
      </c>
      <c r="Q182" s="569">
        <v>0</v>
      </c>
      <c r="R182" s="569">
        <v>0</v>
      </c>
      <c r="S182" s="569">
        <v>0</v>
      </c>
      <c r="T182" s="569">
        <v>0</v>
      </c>
      <c r="U182" s="569">
        <v>0</v>
      </c>
      <c r="V182" s="426">
        <v>0</v>
      </c>
      <c r="W182" s="426">
        <v>0</v>
      </c>
      <c r="X182" s="426"/>
      <c r="Y182" s="426"/>
      <c r="Z182" s="426"/>
      <c r="AA182" s="426"/>
      <c r="AB182" s="426"/>
      <c r="AC182" s="426"/>
      <c r="AH182" s="426"/>
      <c r="AI182" s="410"/>
      <c r="AJ182" s="410"/>
      <c r="AK182" s="410"/>
      <c r="AL182" s="426"/>
      <c r="AT182" s="426"/>
      <c r="BB182" s="426"/>
      <c r="BJ182" s="426"/>
      <c r="BR182" s="426"/>
      <c r="BZ182" s="426"/>
      <c r="CB182" s="426"/>
      <c r="CH182" s="426"/>
    </row>
    <row r="183" spans="1:86" s="416" customFormat="1" ht="12.75" hidden="1" customHeight="1" x14ac:dyDescent="0.2">
      <c r="A183" s="716" t="str">
        <f t="shared" si="4"/>
        <v/>
      </c>
      <c r="B183" s="410" t="s">
        <v>976</v>
      </c>
      <c r="C183" s="415" t="s">
        <v>2208</v>
      </c>
      <c r="D183" s="569">
        <v>0</v>
      </c>
      <c r="E183" s="569">
        <v>0</v>
      </c>
      <c r="F183" s="569">
        <v>0</v>
      </c>
      <c r="G183" s="569">
        <v>0</v>
      </c>
      <c r="H183" s="569">
        <v>0</v>
      </c>
      <c r="I183" s="569">
        <v>0</v>
      </c>
      <c r="J183" s="569">
        <v>0</v>
      </c>
      <c r="K183" s="569">
        <v>0</v>
      </c>
      <c r="L183" s="569">
        <v>0</v>
      </c>
      <c r="M183" s="569">
        <v>0</v>
      </c>
      <c r="N183" s="569">
        <v>0</v>
      </c>
      <c r="O183" s="569">
        <v>0</v>
      </c>
      <c r="P183" s="569">
        <v>0</v>
      </c>
      <c r="Q183" s="569">
        <v>0</v>
      </c>
      <c r="R183" s="569">
        <v>0</v>
      </c>
      <c r="S183" s="569">
        <v>0</v>
      </c>
      <c r="T183" s="569">
        <v>0</v>
      </c>
      <c r="U183" s="569">
        <v>0</v>
      </c>
      <c r="V183" s="426">
        <v>0</v>
      </c>
      <c r="W183" s="426">
        <v>0</v>
      </c>
      <c r="X183" s="426"/>
      <c r="Y183" s="426"/>
      <c r="Z183" s="426"/>
      <c r="AA183" s="426"/>
      <c r="AB183" s="426"/>
      <c r="AC183" s="426"/>
      <c r="AH183" s="426"/>
      <c r="AI183" s="410"/>
      <c r="AJ183" s="410"/>
      <c r="AK183" s="410"/>
      <c r="AL183" s="426"/>
      <c r="AT183" s="426"/>
      <c r="BB183" s="426"/>
      <c r="BJ183" s="426"/>
      <c r="BR183" s="426"/>
      <c r="BZ183" s="426"/>
      <c r="CB183" s="426"/>
      <c r="CH183" s="426"/>
    </row>
    <row r="184" spans="1:86" s="416" customFormat="1" ht="12.75" hidden="1" customHeight="1" x14ac:dyDescent="0.2">
      <c r="A184" s="716" t="str">
        <f t="shared" si="4"/>
        <v/>
      </c>
      <c r="B184" s="410" t="s">
        <v>977</v>
      </c>
      <c r="C184" s="415" t="s">
        <v>507</v>
      </c>
      <c r="D184" s="569">
        <v>0</v>
      </c>
      <c r="E184" s="569">
        <v>0</v>
      </c>
      <c r="F184" s="569">
        <v>0</v>
      </c>
      <c r="G184" s="569">
        <v>0</v>
      </c>
      <c r="H184" s="569">
        <v>0</v>
      </c>
      <c r="I184" s="569">
        <v>0</v>
      </c>
      <c r="J184" s="569">
        <v>0</v>
      </c>
      <c r="K184" s="569">
        <v>0</v>
      </c>
      <c r="L184" s="569">
        <v>0</v>
      </c>
      <c r="M184" s="569">
        <v>0</v>
      </c>
      <c r="N184" s="569">
        <v>0</v>
      </c>
      <c r="O184" s="569">
        <v>0</v>
      </c>
      <c r="P184" s="569">
        <v>0</v>
      </c>
      <c r="Q184" s="569">
        <v>0</v>
      </c>
      <c r="R184" s="569">
        <v>0</v>
      </c>
      <c r="S184" s="569">
        <v>0</v>
      </c>
      <c r="T184" s="569">
        <v>0</v>
      </c>
      <c r="U184" s="569">
        <v>0</v>
      </c>
      <c r="V184" s="426">
        <v>0</v>
      </c>
      <c r="W184" s="426">
        <v>0</v>
      </c>
      <c r="X184" s="426"/>
      <c r="Y184" s="426"/>
      <c r="Z184" s="426"/>
      <c r="AA184" s="426"/>
      <c r="AB184" s="426"/>
      <c r="AC184" s="426"/>
      <c r="AH184" s="426"/>
      <c r="AI184" s="410"/>
      <c r="AJ184" s="410"/>
      <c r="AK184" s="410"/>
      <c r="AL184" s="426"/>
      <c r="AT184" s="426"/>
      <c r="BB184" s="426"/>
      <c r="BJ184" s="426"/>
      <c r="BR184" s="426"/>
      <c r="BZ184" s="426"/>
      <c r="CB184" s="426"/>
      <c r="CH184" s="426"/>
    </row>
    <row r="185" spans="1:86" s="416" customFormat="1" ht="12.75" customHeight="1" x14ac:dyDescent="0.2">
      <c r="A185" s="716" t="str">
        <f t="shared" si="4"/>
        <v>X</v>
      </c>
      <c r="B185" s="410" t="s">
        <v>978</v>
      </c>
      <c r="C185" s="412" t="s">
        <v>2263</v>
      </c>
      <c r="D185" s="569">
        <v>-0.49065399169921875</v>
      </c>
      <c r="E185" s="569">
        <v>-0.60508900880813599</v>
      </c>
      <c r="F185" s="569">
        <v>-0.67708897590637207</v>
      </c>
      <c r="G185" s="569">
        <v>-0.75118499994277954</v>
      </c>
      <c r="H185" s="569">
        <v>-0.56076902151107788</v>
      </c>
      <c r="I185" s="569">
        <v>-0.70433998107910156</v>
      </c>
      <c r="J185" s="569">
        <v>-1.4363720417022705</v>
      </c>
      <c r="K185" s="569">
        <v>-1.630715012550354</v>
      </c>
      <c r="L185" s="569">
        <v>-1.0823010206222534</v>
      </c>
      <c r="M185" s="569">
        <v>-0.43639901280403137</v>
      </c>
      <c r="N185" s="569">
        <v>-0.51317101716995239</v>
      </c>
      <c r="O185" s="569">
        <v>-0.52788698673248291</v>
      </c>
      <c r="P185" s="569">
        <v>-0.54499000310897827</v>
      </c>
      <c r="Q185" s="569">
        <v>-0.52308601140975952</v>
      </c>
      <c r="R185" s="569">
        <v>-5.080000264570117E-4</v>
      </c>
      <c r="S185" s="569">
        <v>-0.68493497371673584</v>
      </c>
      <c r="T185" s="569">
        <v>-0.88203400373458862</v>
      </c>
      <c r="U185" s="569">
        <v>-0.86692100763320923</v>
      </c>
      <c r="V185" s="426">
        <v>-1.1798230409622192</v>
      </c>
      <c r="W185" s="426">
        <v>-0.59899997711181641</v>
      </c>
      <c r="X185" s="426"/>
      <c r="Y185" s="426"/>
      <c r="Z185" s="426"/>
      <c r="AA185" s="426"/>
      <c r="AB185" s="426"/>
      <c r="AC185" s="426"/>
      <c r="AH185" s="426"/>
      <c r="AI185" s="410"/>
      <c r="AJ185" s="410"/>
      <c r="AK185" s="410"/>
      <c r="AL185" s="426"/>
      <c r="AN185" s="569"/>
      <c r="AT185" s="426"/>
      <c r="BB185" s="426"/>
      <c r="BJ185" s="426"/>
      <c r="BR185" s="426"/>
      <c r="BZ185" s="426"/>
      <c r="CB185" s="426"/>
      <c r="CH185" s="426"/>
    </row>
    <row r="186" spans="1:86" s="416" customFormat="1" ht="12.75" customHeight="1" x14ac:dyDescent="0.2">
      <c r="A186" s="716" t="str">
        <f t="shared" si="4"/>
        <v>X</v>
      </c>
      <c r="B186" s="410" t="s">
        <v>979</v>
      </c>
      <c r="C186" s="415" t="s">
        <v>2208</v>
      </c>
      <c r="D186" s="569">
        <v>-0.49065399169921875</v>
      </c>
      <c r="E186" s="569">
        <v>-0.60508900880813599</v>
      </c>
      <c r="F186" s="569">
        <v>-0.67708897590637207</v>
      </c>
      <c r="G186" s="569">
        <v>-0.75118499994277954</v>
      </c>
      <c r="H186" s="569">
        <v>-0.56076902151107788</v>
      </c>
      <c r="I186" s="569">
        <v>-0.70433998107910156</v>
      </c>
      <c r="J186" s="569">
        <v>-1.4363720417022705</v>
      </c>
      <c r="K186" s="569">
        <v>-1.630715012550354</v>
      </c>
      <c r="L186" s="569">
        <v>-1.0823010206222534</v>
      </c>
      <c r="M186" s="569">
        <v>-0.43639901280403137</v>
      </c>
      <c r="N186" s="569">
        <v>-0.51317101716995239</v>
      </c>
      <c r="O186" s="569">
        <v>-0.52788698673248291</v>
      </c>
      <c r="P186" s="569">
        <v>-0.54499000310897827</v>
      </c>
      <c r="Q186" s="569">
        <v>-0.52308601140975952</v>
      </c>
      <c r="R186" s="569">
        <v>-5.080000264570117E-4</v>
      </c>
      <c r="S186" s="569">
        <v>-0.68493497371673584</v>
      </c>
      <c r="T186" s="569">
        <v>-0.88203400373458862</v>
      </c>
      <c r="U186" s="569">
        <v>-0.86692100763320923</v>
      </c>
      <c r="V186" s="426">
        <v>-1.1798230409622192</v>
      </c>
      <c r="W186" s="426">
        <v>-0.59899997711181641</v>
      </c>
      <c r="X186" s="426"/>
      <c r="Y186" s="426"/>
      <c r="Z186" s="426"/>
      <c r="AA186" s="426"/>
      <c r="AB186" s="426"/>
      <c r="AC186" s="426"/>
      <c r="AH186" s="426"/>
      <c r="AI186" s="410"/>
      <c r="AJ186" s="410"/>
      <c r="AK186" s="410"/>
      <c r="AL186" s="426"/>
      <c r="AN186" s="569"/>
      <c r="AT186" s="426"/>
      <c r="BB186" s="426"/>
      <c r="BJ186" s="426"/>
      <c r="BR186" s="426"/>
      <c r="BZ186" s="426"/>
      <c r="CB186" s="426"/>
      <c r="CH186" s="426"/>
    </row>
    <row r="187" spans="1:86" s="416" customFormat="1" ht="12.75" hidden="1" customHeight="1" x14ac:dyDescent="0.2">
      <c r="A187" s="716" t="str">
        <f t="shared" si="4"/>
        <v/>
      </c>
      <c r="B187" s="410" t="s">
        <v>980</v>
      </c>
      <c r="C187" s="415" t="s">
        <v>507</v>
      </c>
      <c r="D187" s="569">
        <v>0</v>
      </c>
      <c r="E187" s="569">
        <v>0</v>
      </c>
      <c r="F187" s="569">
        <v>0</v>
      </c>
      <c r="G187" s="569">
        <v>0</v>
      </c>
      <c r="H187" s="569">
        <v>0</v>
      </c>
      <c r="I187" s="569">
        <v>0</v>
      </c>
      <c r="J187" s="569">
        <v>0</v>
      </c>
      <c r="K187" s="569">
        <v>0</v>
      </c>
      <c r="L187" s="569">
        <v>0</v>
      </c>
      <c r="M187" s="569">
        <v>0</v>
      </c>
      <c r="N187" s="569">
        <v>0</v>
      </c>
      <c r="O187" s="569">
        <v>0</v>
      </c>
      <c r="P187" s="569">
        <v>0</v>
      </c>
      <c r="Q187" s="569">
        <v>0</v>
      </c>
      <c r="R187" s="569">
        <v>0</v>
      </c>
      <c r="S187" s="569">
        <v>0</v>
      </c>
      <c r="T187" s="569">
        <v>0</v>
      </c>
      <c r="U187" s="569">
        <v>0</v>
      </c>
      <c r="V187" s="426">
        <v>0</v>
      </c>
      <c r="W187" s="426">
        <v>0</v>
      </c>
      <c r="X187" s="426"/>
      <c r="Y187" s="426"/>
      <c r="Z187" s="426"/>
      <c r="AA187" s="426"/>
      <c r="AB187" s="426"/>
      <c r="AC187" s="426"/>
      <c r="AH187" s="426"/>
      <c r="AI187" s="410"/>
      <c r="AJ187" s="410"/>
      <c r="AK187" s="410"/>
      <c r="AL187" s="426"/>
      <c r="AT187" s="426"/>
      <c r="BB187" s="426"/>
      <c r="BJ187" s="426"/>
      <c r="BR187" s="426"/>
      <c r="BZ187" s="426"/>
      <c r="CB187" s="426"/>
      <c r="CH187" s="426"/>
    </row>
    <row r="188" spans="1:86" s="416" customFormat="1" ht="12.75" customHeight="1" x14ac:dyDescent="0.2">
      <c r="A188" s="716" t="str">
        <f t="shared" si="4"/>
        <v>X</v>
      </c>
      <c r="B188" s="410" t="s">
        <v>981</v>
      </c>
      <c r="C188" s="412" t="s">
        <v>2264</v>
      </c>
      <c r="D188" s="569">
        <v>-9.1377372741699219</v>
      </c>
      <c r="E188" s="569">
        <v>-9.9776849746704102</v>
      </c>
      <c r="F188" s="569">
        <v>-8.9733848571777344</v>
      </c>
      <c r="G188" s="569">
        <v>-11.727909088134766</v>
      </c>
      <c r="H188" s="569">
        <v>-9.1504507064819336</v>
      </c>
      <c r="I188" s="569">
        <v>-9.0729589462280273</v>
      </c>
      <c r="J188" s="569">
        <v>-9.3621244430541992</v>
      </c>
      <c r="K188" s="569">
        <v>-9.5611982345581055</v>
      </c>
      <c r="L188" s="569">
        <v>-9.3242149353027344</v>
      </c>
      <c r="M188" s="569">
        <v>-9.2505884170532227</v>
      </c>
      <c r="N188" s="569">
        <v>-9.1539306640625</v>
      </c>
      <c r="O188" s="569">
        <v>-8.8781623840332031</v>
      </c>
      <c r="P188" s="569">
        <v>-9.1507234573364258</v>
      </c>
      <c r="Q188" s="569">
        <v>-10.734479904174805</v>
      </c>
      <c r="R188" s="569">
        <v>-11.724868774414063</v>
      </c>
      <c r="S188" s="569">
        <v>-14.268757820129395</v>
      </c>
      <c r="T188" s="569">
        <v>-16.626192092895508</v>
      </c>
      <c r="U188" s="569">
        <v>-13.58710765838623</v>
      </c>
      <c r="V188" s="426">
        <v>-17.276571273803711</v>
      </c>
      <c r="W188" s="426">
        <v>-29.705999374389648</v>
      </c>
      <c r="X188" s="426"/>
      <c r="Y188" s="426"/>
      <c r="Z188" s="426"/>
      <c r="AA188" s="426"/>
      <c r="AB188" s="426"/>
      <c r="AC188" s="426"/>
      <c r="AH188" s="426"/>
      <c r="AI188" s="410"/>
      <c r="AJ188" s="410"/>
      <c r="AK188" s="410"/>
      <c r="AL188" s="426"/>
      <c r="AN188" s="569"/>
      <c r="AT188" s="426"/>
      <c r="BB188" s="426"/>
      <c r="BJ188" s="426"/>
      <c r="BR188" s="426"/>
      <c r="BZ188" s="426"/>
      <c r="CB188" s="426"/>
      <c r="CH188" s="426"/>
    </row>
    <row r="189" spans="1:86" s="416" customFormat="1" x14ac:dyDescent="0.2">
      <c r="A189" s="716" t="str">
        <f t="shared" si="4"/>
        <v>X</v>
      </c>
      <c r="B189" s="410" t="s">
        <v>982</v>
      </c>
      <c r="C189" s="415" t="s">
        <v>2208</v>
      </c>
      <c r="D189" s="569">
        <v>-9.1377372741699219</v>
      </c>
      <c r="E189" s="569">
        <v>-9.9776849746704102</v>
      </c>
      <c r="F189" s="569">
        <v>-8.9733848571777344</v>
      </c>
      <c r="G189" s="569">
        <v>-11.727909088134766</v>
      </c>
      <c r="H189" s="569">
        <v>-9.1504507064819336</v>
      </c>
      <c r="I189" s="569">
        <v>-9.0729589462280273</v>
      </c>
      <c r="J189" s="569">
        <v>-9.3621244430541992</v>
      </c>
      <c r="K189" s="569">
        <v>-9.5611982345581055</v>
      </c>
      <c r="L189" s="569">
        <v>-9.3242149353027344</v>
      </c>
      <c r="M189" s="569">
        <v>-9.2505884170532227</v>
      </c>
      <c r="N189" s="569">
        <v>-9.1539306640625</v>
      </c>
      <c r="O189" s="569">
        <v>-8.8781623840332031</v>
      </c>
      <c r="P189" s="569">
        <v>-9.1507234573364258</v>
      </c>
      <c r="Q189" s="569">
        <v>-10.734479904174805</v>
      </c>
      <c r="R189" s="569">
        <v>-11.724868774414063</v>
      </c>
      <c r="S189" s="569">
        <v>-14.268757820129395</v>
      </c>
      <c r="T189" s="569">
        <v>-16.626192092895508</v>
      </c>
      <c r="U189" s="569">
        <v>-13.58710765838623</v>
      </c>
      <c r="V189" s="426">
        <v>-17.276571273803711</v>
      </c>
      <c r="W189" s="426">
        <v>-24.586999893188477</v>
      </c>
      <c r="X189" s="426"/>
      <c r="Y189" s="426"/>
      <c r="Z189" s="426"/>
      <c r="AA189" s="426"/>
      <c r="AB189" s="426"/>
      <c r="AC189" s="426"/>
      <c r="AH189" s="426"/>
      <c r="AI189" s="410"/>
      <c r="AJ189" s="410"/>
      <c r="AK189" s="410"/>
      <c r="AL189" s="426"/>
      <c r="AN189" s="569"/>
    </row>
    <row r="190" spans="1:86" s="416" customFormat="1" x14ac:dyDescent="0.2">
      <c r="A190" s="716" t="str">
        <f t="shared" si="4"/>
        <v>X</v>
      </c>
      <c r="B190" s="410" t="s">
        <v>983</v>
      </c>
      <c r="C190" s="413" t="s">
        <v>2265</v>
      </c>
      <c r="D190" s="569">
        <v>-4.7047219276428223</v>
      </c>
      <c r="E190" s="569">
        <v>-5.5366849899291992</v>
      </c>
      <c r="F190" s="569">
        <v>-4.5203948020935059</v>
      </c>
      <c r="G190" s="569">
        <v>-7.2649087905883789</v>
      </c>
      <c r="H190" s="569">
        <v>-4.5775032043457031</v>
      </c>
      <c r="I190" s="569">
        <v>-4.5819602012634277</v>
      </c>
      <c r="J190" s="569">
        <v>-4.6511240005493164</v>
      </c>
      <c r="K190" s="569">
        <v>-4.7502279281616211</v>
      </c>
      <c r="L190" s="569">
        <v>-4.5132150650024414</v>
      </c>
      <c r="M190" s="569">
        <v>-4.4395880699157715</v>
      </c>
      <c r="N190" s="569">
        <v>-4.3428788185119629</v>
      </c>
      <c r="O190" s="569">
        <v>-4.0029997825622559</v>
      </c>
      <c r="P190" s="569">
        <v>-4.4148402214050293</v>
      </c>
      <c r="Q190" s="569">
        <v>-5.3719267845153809</v>
      </c>
      <c r="R190" s="569">
        <v>-6.1008200645446777</v>
      </c>
      <c r="S190" s="569">
        <v>-8.027928352355957</v>
      </c>
      <c r="T190" s="569">
        <v>-10.122592926025391</v>
      </c>
      <c r="U190" s="569">
        <v>-6.4978327751159668</v>
      </c>
      <c r="V190" s="426">
        <v>-9.7005710601806641</v>
      </c>
      <c r="W190" s="426">
        <v>-12.85099983215332</v>
      </c>
      <c r="X190" s="426"/>
      <c r="Y190" s="426"/>
      <c r="Z190" s="426"/>
      <c r="AA190" s="426"/>
      <c r="AB190" s="426"/>
      <c r="AC190" s="426"/>
      <c r="AI190" s="410"/>
      <c r="AJ190" s="410"/>
      <c r="AK190" s="410"/>
      <c r="AL190" s="426"/>
      <c r="AN190" s="569"/>
    </row>
    <row r="191" spans="1:86" s="416" customFormat="1" x14ac:dyDescent="0.2">
      <c r="A191" s="716" t="str">
        <f t="shared" si="4"/>
        <v>X</v>
      </c>
      <c r="B191" s="410" t="s">
        <v>984</v>
      </c>
      <c r="C191" s="421" t="s">
        <v>2266</v>
      </c>
      <c r="D191" s="569">
        <v>-2.500000037252903E-2</v>
      </c>
      <c r="E191" s="569">
        <v>-2.500000037252903E-2</v>
      </c>
      <c r="F191" s="569">
        <v>-2.500000037252903E-2</v>
      </c>
      <c r="G191" s="569">
        <v>-4.7150001525878906</v>
      </c>
      <c r="H191" s="569">
        <v>-2.440000057220459</v>
      </c>
      <c r="I191" s="569">
        <v>-2.4100000858306885</v>
      </c>
      <c r="J191" s="569">
        <v>-2.369999885559082</v>
      </c>
      <c r="K191" s="569">
        <v>-2.4100000858306885</v>
      </c>
      <c r="L191" s="569">
        <v>-2.3499879837036133</v>
      </c>
      <c r="M191" s="569">
        <v>-2.3499879837036133</v>
      </c>
      <c r="N191" s="569">
        <v>-2.4091000556945801</v>
      </c>
      <c r="O191" s="569">
        <v>-2.1370000839233398</v>
      </c>
      <c r="P191" s="569">
        <v>-2.6561999320983887</v>
      </c>
      <c r="Q191" s="569">
        <v>-2.4360001087188721</v>
      </c>
      <c r="R191" s="569">
        <v>-2.4860000610351563</v>
      </c>
      <c r="S191" s="569">
        <v>-2.4360001087188721</v>
      </c>
      <c r="T191" s="569">
        <v>-2.4360001087188721</v>
      </c>
      <c r="U191" s="569">
        <v>-2.4360001087188721</v>
      </c>
      <c r="V191" s="426">
        <v>-2.4360001087188721</v>
      </c>
      <c r="W191" s="426">
        <v>-3.7430000305175781</v>
      </c>
      <c r="X191" s="426"/>
      <c r="Y191" s="426"/>
      <c r="Z191" s="426"/>
      <c r="AA191" s="426"/>
      <c r="AB191" s="426"/>
      <c r="AC191" s="426"/>
      <c r="AI191" s="410"/>
      <c r="AJ191" s="410"/>
      <c r="AK191" s="410"/>
      <c r="AL191" s="426"/>
      <c r="AN191" s="569"/>
    </row>
    <row r="192" spans="1:86" s="416" customFormat="1" x14ac:dyDescent="0.2">
      <c r="A192" s="716" t="str">
        <f t="shared" si="4"/>
        <v>X</v>
      </c>
      <c r="B192" s="410" t="s">
        <v>985</v>
      </c>
      <c r="C192" s="421" t="s">
        <v>2267</v>
      </c>
      <c r="D192" s="569">
        <v>-0.34999999403953552</v>
      </c>
      <c r="E192" s="569">
        <v>-0.34999999403953552</v>
      </c>
      <c r="F192" s="569">
        <v>-0.30000001192092896</v>
      </c>
      <c r="G192" s="569">
        <v>-0.30000001192092896</v>
      </c>
      <c r="H192" s="569">
        <v>-0.26519998908042908</v>
      </c>
      <c r="I192" s="569">
        <v>-0.30000001192092896</v>
      </c>
      <c r="J192" s="569">
        <v>-0.37000000476837158</v>
      </c>
      <c r="K192" s="569">
        <v>-0.36345800757408142</v>
      </c>
      <c r="L192" s="569">
        <v>-0.36153200268745422</v>
      </c>
      <c r="M192" s="569">
        <v>-0.36153200268745422</v>
      </c>
      <c r="N192" s="569">
        <v>-0.32539999485015869</v>
      </c>
      <c r="O192" s="569">
        <v>-0.27700001001358032</v>
      </c>
      <c r="P192" s="569">
        <v>-0.28909400105476379</v>
      </c>
      <c r="Q192" s="569">
        <v>-0.289000004529953</v>
      </c>
      <c r="R192" s="569">
        <v>-0.34200000762939453</v>
      </c>
      <c r="S192" s="569">
        <v>-0.38799700140953064</v>
      </c>
      <c r="T192" s="569">
        <v>-0.3880000114440918</v>
      </c>
      <c r="U192" s="569">
        <v>-0.46700000762939453</v>
      </c>
      <c r="V192" s="426">
        <v>-0.47999998927116394</v>
      </c>
      <c r="W192" s="426">
        <v>-0.47999998927116394</v>
      </c>
      <c r="X192" s="426"/>
      <c r="Y192" s="426"/>
      <c r="Z192" s="426"/>
      <c r="AA192" s="426"/>
      <c r="AB192" s="426"/>
      <c r="AC192" s="426"/>
      <c r="AI192" s="410"/>
      <c r="AJ192" s="410"/>
      <c r="AK192" s="410"/>
      <c r="AL192" s="426"/>
      <c r="AN192" s="569"/>
    </row>
    <row r="193" spans="1:40" s="416" customFormat="1" x14ac:dyDescent="0.2">
      <c r="A193" s="716" t="str">
        <f t="shared" si="4"/>
        <v>X</v>
      </c>
      <c r="B193" s="410" t="s">
        <v>986</v>
      </c>
      <c r="C193" s="421" t="s">
        <v>2268</v>
      </c>
      <c r="D193" s="569">
        <v>-0.57700002193450928</v>
      </c>
      <c r="E193" s="569">
        <v>-0.5</v>
      </c>
      <c r="F193" s="569">
        <v>-0.44999998807907104</v>
      </c>
      <c r="G193" s="569">
        <v>0</v>
      </c>
      <c r="H193" s="569">
        <v>-0.44999998807907104</v>
      </c>
      <c r="I193" s="569">
        <v>-0.44999998807907104</v>
      </c>
      <c r="J193" s="569">
        <v>-0.5</v>
      </c>
      <c r="K193" s="569">
        <v>-0.44999998807907104</v>
      </c>
      <c r="L193" s="569">
        <v>-0.42125898599624634</v>
      </c>
      <c r="M193" s="569">
        <v>-0.42500001192092896</v>
      </c>
      <c r="N193" s="569">
        <v>-0.38249999284744263</v>
      </c>
      <c r="O193" s="569">
        <v>-0.38699999451637268</v>
      </c>
      <c r="P193" s="569">
        <v>-0.35670799016952515</v>
      </c>
      <c r="Q193" s="569">
        <v>-0.35699999332427979</v>
      </c>
      <c r="R193" s="569">
        <v>-0.40000000596046448</v>
      </c>
      <c r="S193" s="569">
        <v>-0.40000000596046448</v>
      </c>
      <c r="T193" s="569">
        <v>-0.40000000596046448</v>
      </c>
      <c r="U193" s="569">
        <v>-0.44999998807907104</v>
      </c>
      <c r="V193" s="426">
        <v>-0.40000000596046448</v>
      </c>
      <c r="W193" s="426">
        <v>-0.40000000596046448</v>
      </c>
      <c r="X193" s="426"/>
      <c r="Y193" s="426"/>
      <c r="Z193" s="426"/>
      <c r="AA193" s="426"/>
      <c r="AB193" s="426"/>
      <c r="AC193" s="426"/>
      <c r="AI193" s="410"/>
      <c r="AJ193" s="410"/>
      <c r="AK193" s="410"/>
      <c r="AL193" s="426"/>
      <c r="AN193" s="569"/>
    </row>
    <row r="194" spans="1:40" s="416" customFormat="1" x14ac:dyDescent="0.2">
      <c r="A194" s="716" t="str">
        <f t="shared" si="4"/>
        <v>X</v>
      </c>
      <c r="B194" s="410" t="s">
        <v>987</v>
      </c>
      <c r="C194" s="421" t="s">
        <v>2269</v>
      </c>
      <c r="D194" s="569">
        <v>-6.7000001668930054E-2</v>
      </c>
      <c r="E194" s="569">
        <v>-0.56697601079940796</v>
      </c>
      <c r="F194" s="569">
        <v>-6.6882997751235962E-2</v>
      </c>
      <c r="G194" s="569">
        <v>0</v>
      </c>
      <c r="H194" s="569">
        <v>-6.7000001668930054E-2</v>
      </c>
      <c r="I194" s="569">
        <v>-6.7000001668930054E-2</v>
      </c>
      <c r="J194" s="569">
        <v>-6.7000001668930054E-2</v>
      </c>
      <c r="K194" s="569">
        <v>-6.4497001469135284E-2</v>
      </c>
      <c r="L194" s="569">
        <v>-6.6644996404647827E-2</v>
      </c>
      <c r="M194" s="569">
        <v>-6.7000001668930054E-2</v>
      </c>
      <c r="N194" s="569">
        <v>-5.9999998658895493E-2</v>
      </c>
      <c r="O194" s="569">
        <v>-6.4000003039836884E-2</v>
      </c>
      <c r="P194" s="569">
        <v>-5.8990001678466797E-2</v>
      </c>
      <c r="Q194" s="569">
        <v>-5.9000000357627869E-2</v>
      </c>
      <c r="R194" s="569">
        <v>-7.0000000298023224E-2</v>
      </c>
      <c r="S194" s="569">
        <v>-7.0000000298023224E-2</v>
      </c>
      <c r="T194" s="569">
        <v>-7.0000000298023224E-2</v>
      </c>
      <c r="U194" s="569">
        <v>-7.0000000298023224E-2</v>
      </c>
      <c r="V194" s="426">
        <v>-7.0000000298023224E-2</v>
      </c>
      <c r="W194" s="426">
        <v>-7.0000000298023224E-2</v>
      </c>
      <c r="X194" s="426"/>
      <c r="Y194" s="426"/>
      <c r="Z194" s="426"/>
      <c r="AA194" s="426"/>
      <c r="AB194" s="426"/>
      <c r="AC194" s="426"/>
      <c r="AI194" s="410"/>
      <c r="AJ194" s="410"/>
      <c r="AK194" s="410"/>
      <c r="AL194" s="426"/>
      <c r="AN194" s="569"/>
    </row>
    <row r="195" spans="1:40" s="416" customFormat="1" x14ac:dyDescent="0.2">
      <c r="A195" s="716" t="str">
        <f t="shared" si="4"/>
        <v>X</v>
      </c>
      <c r="B195" s="410" t="s">
        <v>988</v>
      </c>
      <c r="C195" s="421" t="s">
        <v>2270</v>
      </c>
      <c r="D195" s="569">
        <v>-1</v>
      </c>
      <c r="E195" s="569">
        <v>-1.4579999446868896</v>
      </c>
      <c r="F195" s="569">
        <v>-1</v>
      </c>
      <c r="G195" s="569">
        <v>-2</v>
      </c>
      <c r="H195" s="569">
        <v>-0.95399999618530273</v>
      </c>
      <c r="I195" s="569">
        <v>-0.89999997615814209</v>
      </c>
      <c r="J195" s="569">
        <v>-0.85000002384185791</v>
      </c>
      <c r="K195" s="569">
        <v>-0.92500001192092896</v>
      </c>
      <c r="L195" s="569">
        <v>-0.72500002384185791</v>
      </c>
      <c r="M195" s="569">
        <v>-0.72500002384185791</v>
      </c>
      <c r="N195" s="569">
        <v>-0.62749999761581421</v>
      </c>
      <c r="O195" s="569">
        <v>-0.60500001907348633</v>
      </c>
      <c r="P195" s="569">
        <v>-0.625</v>
      </c>
      <c r="Q195" s="569">
        <v>-0.63499999046325684</v>
      </c>
      <c r="R195" s="569">
        <v>-0.64499998092651367</v>
      </c>
      <c r="S195" s="569">
        <v>-0.8399999737739563</v>
      </c>
      <c r="T195" s="569">
        <v>-0.92000001668930054</v>
      </c>
      <c r="U195" s="569">
        <v>-1.4259999990463257</v>
      </c>
      <c r="V195" s="426">
        <v>-1.4259999990463257</v>
      </c>
      <c r="W195" s="426">
        <v>-1.8810000419616699</v>
      </c>
      <c r="X195" s="426"/>
      <c r="Y195" s="426"/>
      <c r="Z195" s="426"/>
      <c r="AA195" s="426"/>
      <c r="AB195" s="426"/>
      <c r="AC195" s="426"/>
      <c r="AI195" s="410"/>
      <c r="AJ195" s="410"/>
      <c r="AK195" s="410"/>
      <c r="AL195" s="426"/>
      <c r="AN195" s="569"/>
    </row>
    <row r="196" spans="1:40" s="416" customFormat="1" hidden="1" x14ac:dyDescent="0.2">
      <c r="A196" s="716" t="str">
        <f t="shared" ref="A196:A259" si="5">IF(SUM(D196:AK196)=0,"","X")</f>
        <v/>
      </c>
      <c r="B196" s="410" t="s">
        <v>989</v>
      </c>
      <c r="C196" s="421" t="s">
        <v>2271</v>
      </c>
      <c r="D196" s="569">
        <v>0</v>
      </c>
      <c r="E196" s="569">
        <v>0</v>
      </c>
      <c r="F196" s="569">
        <v>0</v>
      </c>
      <c r="G196" s="569">
        <v>0</v>
      </c>
      <c r="H196" s="569">
        <v>0</v>
      </c>
      <c r="I196" s="569">
        <v>0</v>
      </c>
      <c r="J196" s="569">
        <v>0</v>
      </c>
      <c r="K196" s="569">
        <v>0</v>
      </c>
      <c r="L196" s="569">
        <v>0</v>
      </c>
      <c r="M196" s="569">
        <v>0</v>
      </c>
      <c r="N196" s="569">
        <v>0</v>
      </c>
      <c r="O196" s="569">
        <v>0</v>
      </c>
      <c r="P196" s="569">
        <v>0</v>
      </c>
      <c r="Q196" s="569">
        <v>0</v>
      </c>
      <c r="R196" s="569">
        <v>0</v>
      </c>
      <c r="S196" s="569">
        <v>0</v>
      </c>
      <c r="T196" s="569">
        <v>0</v>
      </c>
      <c r="U196" s="569">
        <v>0</v>
      </c>
      <c r="V196" s="426">
        <v>0</v>
      </c>
      <c r="W196" s="426">
        <v>0</v>
      </c>
      <c r="X196" s="426"/>
      <c r="Y196" s="426"/>
      <c r="Z196" s="426"/>
      <c r="AA196" s="426"/>
      <c r="AB196" s="426"/>
      <c r="AC196" s="426"/>
      <c r="AI196" s="410"/>
      <c r="AJ196" s="410"/>
      <c r="AK196" s="410"/>
      <c r="AL196" s="426"/>
    </row>
    <row r="197" spans="1:40" s="416" customFormat="1" x14ac:dyDescent="0.2">
      <c r="A197" s="716" t="str">
        <f t="shared" si="5"/>
        <v>X</v>
      </c>
      <c r="B197" s="410" t="s">
        <v>990</v>
      </c>
      <c r="C197" s="421" t="s">
        <v>2272</v>
      </c>
      <c r="D197" s="569">
        <v>0</v>
      </c>
      <c r="E197" s="569">
        <v>0</v>
      </c>
      <c r="F197" s="569">
        <v>-9.9999997764825821E-3</v>
      </c>
      <c r="G197" s="569">
        <v>-1.9999999552965164E-2</v>
      </c>
      <c r="H197" s="569">
        <v>-1.9999999552965164E-2</v>
      </c>
      <c r="I197" s="569">
        <v>-1.9999999552965164E-2</v>
      </c>
      <c r="J197" s="569">
        <v>-2.9999999329447746E-2</v>
      </c>
      <c r="K197" s="569">
        <v>-2.9999999329447746E-2</v>
      </c>
      <c r="L197" s="569">
        <v>-2.9841000214219093E-2</v>
      </c>
      <c r="M197" s="569">
        <v>-2.9841000214219093E-2</v>
      </c>
      <c r="N197" s="569">
        <v>-2.9899999499320984E-2</v>
      </c>
      <c r="O197" s="569">
        <v>-2.9999999329447746E-2</v>
      </c>
      <c r="P197" s="569">
        <v>-2.9999999329447746E-2</v>
      </c>
      <c r="Q197" s="569">
        <v>-3.9000000804662704E-2</v>
      </c>
      <c r="R197" s="569">
        <v>-4.5000001788139343E-2</v>
      </c>
      <c r="S197" s="569">
        <v>-4.5000001788139343E-2</v>
      </c>
      <c r="T197" s="569">
        <v>-4.5000001788139343E-2</v>
      </c>
      <c r="U197" s="569">
        <v>-4.5000001788139343E-2</v>
      </c>
      <c r="V197" s="426">
        <v>-6.4999997615814209E-2</v>
      </c>
      <c r="W197" s="426">
        <v>-7.0000000298023224E-2</v>
      </c>
      <c r="X197" s="426"/>
      <c r="Y197" s="426"/>
      <c r="Z197" s="426"/>
      <c r="AA197" s="426"/>
      <c r="AB197" s="426"/>
      <c r="AC197" s="426"/>
      <c r="AI197" s="410"/>
      <c r="AJ197" s="410"/>
      <c r="AK197" s="410"/>
      <c r="AL197" s="426"/>
      <c r="AN197" s="569"/>
    </row>
    <row r="198" spans="1:40" s="416" customFormat="1" x14ac:dyDescent="0.2">
      <c r="A198" s="716" t="str">
        <f t="shared" si="5"/>
        <v>X</v>
      </c>
      <c r="B198" s="410" t="s">
        <v>991</v>
      </c>
      <c r="C198" s="421" t="s">
        <v>2273</v>
      </c>
      <c r="D198" s="569">
        <v>0</v>
      </c>
      <c r="E198" s="569">
        <v>0</v>
      </c>
      <c r="F198" s="569">
        <v>0</v>
      </c>
      <c r="G198" s="569">
        <v>0</v>
      </c>
      <c r="H198" s="569">
        <v>0</v>
      </c>
      <c r="I198" s="569">
        <v>-3.5000000149011612E-2</v>
      </c>
      <c r="J198" s="569">
        <v>-5.000000074505806E-2</v>
      </c>
      <c r="K198" s="569">
        <v>-5.000000074505806E-2</v>
      </c>
      <c r="L198" s="569">
        <v>-3.9999999105930328E-2</v>
      </c>
      <c r="M198" s="569">
        <v>-1.9999999552965164E-2</v>
      </c>
      <c r="N198" s="569">
        <v>-1.7999999225139618E-2</v>
      </c>
      <c r="O198" s="569">
        <v>-0.11999999731779099</v>
      </c>
      <c r="P198" s="569">
        <v>-2.1134000271558762E-2</v>
      </c>
      <c r="Q198" s="569">
        <v>-1.7999999225139618E-2</v>
      </c>
      <c r="R198" s="569">
        <v>-2.500000037252903E-2</v>
      </c>
      <c r="S198" s="569">
        <v>-2.500000037252903E-2</v>
      </c>
      <c r="T198" s="569">
        <v>-2.500000037252903E-2</v>
      </c>
      <c r="U198" s="569">
        <v>-2.500000037252903E-2</v>
      </c>
      <c r="V198" s="426">
        <v>-2.9999999329447746E-2</v>
      </c>
      <c r="W198" s="426">
        <v>-2.9999999329447746E-2</v>
      </c>
      <c r="X198" s="426"/>
      <c r="Y198" s="426"/>
      <c r="Z198" s="426"/>
      <c r="AA198" s="426"/>
      <c r="AB198" s="426"/>
      <c r="AC198" s="426"/>
      <c r="AI198" s="410"/>
      <c r="AJ198" s="410"/>
      <c r="AK198" s="410"/>
      <c r="AL198" s="426"/>
      <c r="AN198" s="569"/>
    </row>
    <row r="199" spans="1:40" s="416" customFormat="1" x14ac:dyDescent="0.2">
      <c r="A199" s="716" t="str">
        <f t="shared" si="5"/>
        <v>X</v>
      </c>
      <c r="B199" s="410" t="s">
        <v>992</v>
      </c>
      <c r="C199" s="421" t="s">
        <v>2274</v>
      </c>
      <c r="D199" s="569">
        <v>-0.11500000208616257</v>
      </c>
      <c r="E199" s="569">
        <v>-0.12999999523162842</v>
      </c>
      <c r="F199" s="569">
        <v>-0.12999999523162842</v>
      </c>
      <c r="G199" s="569">
        <v>-0.12999999523162842</v>
      </c>
      <c r="H199" s="569">
        <v>-0.12999999523162842</v>
      </c>
      <c r="I199" s="569">
        <v>-0.12999999523162842</v>
      </c>
      <c r="J199" s="569">
        <v>-0.12999999523162842</v>
      </c>
      <c r="K199" s="569">
        <v>-0.12999999523162842</v>
      </c>
      <c r="L199" s="569">
        <v>-0.12931099534034729</v>
      </c>
      <c r="M199" s="569">
        <v>-0.12931099534034729</v>
      </c>
      <c r="N199" s="569">
        <v>-0.12929999828338623</v>
      </c>
      <c r="O199" s="569">
        <v>-0.125</v>
      </c>
      <c r="P199" s="569">
        <v>-0.125</v>
      </c>
      <c r="Q199" s="569">
        <v>-0.125</v>
      </c>
      <c r="R199" s="569">
        <v>-0.125</v>
      </c>
      <c r="S199" s="569">
        <v>-0.125</v>
      </c>
      <c r="T199" s="569">
        <v>-0.125</v>
      </c>
      <c r="U199" s="569">
        <v>-0.125</v>
      </c>
      <c r="V199" s="426">
        <v>-0.125</v>
      </c>
      <c r="W199" s="426">
        <v>-0.125</v>
      </c>
      <c r="X199" s="426"/>
      <c r="Y199" s="426"/>
      <c r="Z199" s="426"/>
      <c r="AA199" s="426"/>
      <c r="AB199" s="426"/>
      <c r="AC199" s="426"/>
      <c r="AI199" s="410"/>
      <c r="AJ199" s="410"/>
      <c r="AK199" s="410"/>
      <c r="AL199" s="426"/>
      <c r="AN199" s="569"/>
    </row>
    <row r="200" spans="1:40" s="416" customFormat="1" x14ac:dyDescent="0.2">
      <c r="A200" s="716" t="str">
        <f t="shared" si="5"/>
        <v>X</v>
      </c>
      <c r="B200" s="410" t="s">
        <v>993</v>
      </c>
      <c r="C200" s="421" t="s">
        <v>2275</v>
      </c>
      <c r="D200" s="569">
        <v>-0.13987299799919128</v>
      </c>
      <c r="E200" s="569">
        <v>-0.16170899569988251</v>
      </c>
      <c r="F200" s="569">
        <v>-0.14499999582767487</v>
      </c>
      <c r="G200" s="569">
        <v>0</v>
      </c>
      <c r="H200" s="569">
        <v>-0.14499999582767487</v>
      </c>
      <c r="I200" s="569">
        <v>-0.17000000178813934</v>
      </c>
      <c r="J200" s="569">
        <v>-0.18420100212097168</v>
      </c>
      <c r="K200" s="569">
        <v>-0.18310299515724182</v>
      </c>
      <c r="L200" s="569">
        <v>-0.24244000017642975</v>
      </c>
      <c r="M200" s="569">
        <v>-0.18266700208187103</v>
      </c>
      <c r="N200" s="569">
        <v>-0.1567779928445816</v>
      </c>
      <c r="O200" s="569">
        <v>-0.16099999845027924</v>
      </c>
      <c r="P200" s="569">
        <v>-0.16339799761772156</v>
      </c>
      <c r="Q200" s="569">
        <v>-0.1629520058631897</v>
      </c>
      <c r="R200" s="569">
        <v>-0.16981999576091766</v>
      </c>
      <c r="S200" s="569">
        <v>-0.17193099856376648</v>
      </c>
      <c r="T200" s="569">
        <v>-0.2215300053358078</v>
      </c>
      <c r="U200" s="569">
        <v>-0.22732600569725037</v>
      </c>
      <c r="V200" s="426">
        <v>-0.22619099915027618</v>
      </c>
      <c r="W200" s="426">
        <v>-0.24099999666213989</v>
      </c>
      <c r="X200" s="426"/>
      <c r="Y200" s="426"/>
      <c r="Z200" s="426"/>
      <c r="AA200" s="426"/>
      <c r="AB200" s="426"/>
      <c r="AC200" s="426"/>
      <c r="AI200" s="410"/>
      <c r="AJ200" s="410"/>
      <c r="AK200" s="410"/>
      <c r="AL200" s="426"/>
      <c r="AN200" s="569"/>
    </row>
    <row r="201" spans="1:40" s="416" customFormat="1" x14ac:dyDescent="0.2">
      <c r="A201" s="716" t="str">
        <f t="shared" si="5"/>
        <v>X</v>
      </c>
      <c r="B201" s="410" t="s">
        <v>994</v>
      </c>
      <c r="C201" s="421" t="s">
        <v>2276</v>
      </c>
      <c r="D201" s="569">
        <v>-1.8489999929443002E-3</v>
      </c>
      <c r="E201" s="569">
        <v>0</v>
      </c>
      <c r="F201" s="569">
        <v>-4.851200059056282E-2</v>
      </c>
      <c r="G201" s="569">
        <v>-9.9909000098705292E-2</v>
      </c>
      <c r="H201" s="569">
        <v>-0.10630299896001816</v>
      </c>
      <c r="I201" s="569">
        <v>-9.9959999322891235E-2</v>
      </c>
      <c r="J201" s="569">
        <v>-9.9922999739646912E-2</v>
      </c>
      <c r="K201" s="569">
        <v>-9.8990999162197113E-2</v>
      </c>
      <c r="L201" s="569">
        <v>-9.9469996988773346E-2</v>
      </c>
      <c r="M201" s="569">
        <v>-9.9770002067089081E-2</v>
      </c>
      <c r="N201" s="569">
        <v>-9.9500000476837158E-2</v>
      </c>
      <c r="O201" s="569">
        <v>-9.7000002861022949E-2</v>
      </c>
      <c r="P201" s="569">
        <v>-8.9316003024578094E-2</v>
      </c>
      <c r="Q201" s="569">
        <v>-8.4908001124858856E-2</v>
      </c>
      <c r="R201" s="569">
        <v>-9.3000002205371857E-2</v>
      </c>
      <c r="S201" s="569">
        <v>-0.1080000028014183</v>
      </c>
      <c r="T201" s="569">
        <v>-0.18006299436092377</v>
      </c>
      <c r="U201" s="569">
        <v>-9.3006998300552368E-2</v>
      </c>
      <c r="V201" s="426">
        <v>-9.3999996781349182E-2</v>
      </c>
      <c r="W201" s="426">
        <v>-0.33899998664855957</v>
      </c>
      <c r="X201" s="426"/>
      <c r="Y201" s="426"/>
      <c r="Z201" s="426"/>
      <c r="AA201" s="426"/>
      <c r="AB201" s="426"/>
      <c r="AC201" s="426"/>
      <c r="AI201" s="410"/>
      <c r="AJ201" s="410"/>
      <c r="AK201" s="410"/>
      <c r="AL201" s="426"/>
      <c r="AN201" s="569"/>
    </row>
    <row r="202" spans="1:40" s="416" customFormat="1" x14ac:dyDescent="0.2">
      <c r="A202" s="716" t="str">
        <f t="shared" si="5"/>
        <v>X</v>
      </c>
      <c r="B202" s="410" t="s">
        <v>995</v>
      </c>
      <c r="C202" s="567" t="s">
        <v>2277</v>
      </c>
      <c r="D202" s="569">
        <v>0</v>
      </c>
      <c r="E202" s="569">
        <v>0</v>
      </c>
      <c r="F202" s="569">
        <v>0</v>
      </c>
      <c r="G202" s="569">
        <v>0</v>
      </c>
      <c r="H202" s="569">
        <v>0</v>
      </c>
      <c r="I202" s="569">
        <v>0</v>
      </c>
      <c r="J202" s="569">
        <v>0</v>
      </c>
      <c r="K202" s="569">
        <v>-4.517899826169014E-2</v>
      </c>
      <c r="L202" s="569">
        <v>-4.7729000449180603E-2</v>
      </c>
      <c r="M202" s="569">
        <v>-4.9479000270366669E-2</v>
      </c>
      <c r="N202" s="569">
        <v>-0.10490100085735321</v>
      </c>
      <c r="O202" s="569">
        <v>0</v>
      </c>
      <c r="P202" s="569">
        <v>0</v>
      </c>
      <c r="Q202" s="569">
        <v>0</v>
      </c>
      <c r="R202" s="569">
        <v>0</v>
      </c>
      <c r="S202" s="569">
        <v>0</v>
      </c>
      <c r="T202" s="569">
        <v>-1.6035000085830688</v>
      </c>
      <c r="U202" s="569">
        <v>-1.1334999799728394</v>
      </c>
      <c r="V202" s="426">
        <v>-0.4779999852180481</v>
      </c>
      <c r="W202" s="426">
        <v>-2.940000057220459</v>
      </c>
      <c r="X202" s="426"/>
      <c r="Y202" s="426"/>
      <c r="Z202" s="426"/>
      <c r="AA202" s="426"/>
      <c r="AB202" s="426"/>
      <c r="AC202" s="426"/>
      <c r="AI202" s="410"/>
      <c r="AJ202" s="410"/>
      <c r="AK202" s="410"/>
      <c r="AL202" s="426"/>
      <c r="AN202" s="569"/>
    </row>
    <row r="203" spans="1:40" s="416" customFormat="1" x14ac:dyDescent="0.2">
      <c r="A203" s="716" t="str">
        <f t="shared" si="5"/>
        <v>X</v>
      </c>
      <c r="B203" s="410" t="s">
        <v>1314</v>
      </c>
      <c r="C203" s="567" t="s">
        <v>2278</v>
      </c>
      <c r="D203" s="569">
        <v>0</v>
      </c>
      <c r="E203" s="569">
        <v>0</v>
      </c>
      <c r="F203" s="569">
        <v>0</v>
      </c>
      <c r="G203" s="569">
        <v>0</v>
      </c>
      <c r="H203" s="569">
        <v>0</v>
      </c>
      <c r="I203" s="569">
        <v>0</v>
      </c>
      <c r="J203" s="569">
        <v>0</v>
      </c>
      <c r="K203" s="569">
        <v>0</v>
      </c>
      <c r="L203" s="569">
        <v>0</v>
      </c>
      <c r="M203" s="569">
        <v>0</v>
      </c>
      <c r="N203" s="569">
        <v>0</v>
      </c>
      <c r="O203" s="569">
        <v>0</v>
      </c>
      <c r="P203" s="569">
        <v>0</v>
      </c>
      <c r="Q203" s="569">
        <v>-1.1660670042037964</v>
      </c>
      <c r="R203" s="569">
        <v>-1.7000000476837158</v>
      </c>
      <c r="S203" s="569">
        <v>-3.4189999103546143</v>
      </c>
      <c r="T203" s="569">
        <v>-3.4035000801086426</v>
      </c>
      <c r="U203" s="569">
        <v>0</v>
      </c>
      <c r="V203" s="426">
        <v>0</v>
      </c>
      <c r="W203" s="426">
        <v>-0.5</v>
      </c>
      <c r="X203" s="426"/>
      <c r="Y203" s="426"/>
      <c r="Z203" s="426"/>
      <c r="AA203" s="426"/>
      <c r="AB203" s="426"/>
      <c r="AC203" s="426"/>
      <c r="AI203" s="410"/>
      <c r="AJ203" s="410"/>
      <c r="AK203" s="410"/>
      <c r="AL203" s="426"/>
      <c r="AN203" s="569"/>
    </row>
    <row r="204" spans="1:40" s="416" customFormat="1" x14ac:dyDescent="0.2">
      <c r="A204" s="716" t="str">
        <f t="shared" si="5"/>
        <v>X</v>
      </c>
      <c r="B204" s="410" t="s">
        <v>996</v>
      </c>
      <c r="C204" s="421" t="s">
        <v>2279</v>
      </c>
      <c r="D204" s="569">
        <v>-2.4289999008178711</v>
      </c>
      <c r="E204" s="569">
        <v>-2.3450000286102295</v>
      </c>
      <c r="F204" s="569">
        <v>-2.3450000286102295</v>
      </c>
      <c r="G204" s="569">
        <v>0</v>
      </c>
      <c r="H204" s="569">
        <v>0</v>
      </c>
      <c r="I204" s="569">
        <v>0</v>
      </c>
      <c r="J204" s="569">
        <v>0</v>
      </c>
      <c r="K204" s="569">
        <v>0</v>
      </c>
      <c r="L204" s="569">
        <v>0</v>
      </c>
      <c r="M204" s="569">
        <v>0</v>
      </c>
      <c r="N204" s="569">
        <v>0</v>
      </c>
      <c r="O204" s="569">
        <v>0</v>
      </c>
      <c r="P204" s="569">
        <v>0</v>
      </c>
      <c r="Q204" s="569">
        <v>0</v>
      </c>
      <c r="R204" s="569">
        <v>0</v>
      </c>
      <c r="S204" s="569">
        <v>0</v>
      </c>
      <c r="T204" s="569">
        <v>-0.30500000715255737</v>
      </c>
      <c r="U204" s="569">
        <v>0</v>
      </c>
      <c r="V204" s="426">
        <v>-3.8703799247741699</v>
      </c>
      <c r="W204" s="426">
        <v>-2.0320000648498535</v>
      </c>
      <c r="X204" s="426"/>
      <c r="Y204" s="426"/>
      <c r="Z204" s="426"/>
      <c r="AA204" s="426"/>
      <c r="AB204" s="426"/>
      <c r="AC204" s="426"/>
      <c r="AI204" s="410"/>
      <c r="AJ204" s="410"/>
      <c r="AK204" s="410"/>
      <c r="AL204" s="426"/>
      <c r="AN204" s="569"/>
    </row>
    <row r="205" spans="1:40" s="416" customFormat="1" x14ac:dyDescent="0.2">
      <c r="A205" s="716" t="str">
        <f t="shared" si="5"/>
        <v>X</v>
      </c>
      <c r="B205" s="410" t="s">
        <v>997</v>
      </c>
      <c r="C205" s="413" t="s">
        <v>301</v>
      </c>
      <c r="D205" s="569">
        <v>-4.4330148696899414</v>
      </c>
      <c r="E205" s="569">
        <v>-4.4409999847412109</v>
      </c>
      <c r="F205" s="569">
        <v>-4.4529900550842285</v>
      </c>
      <c r="G205" s="569">
        <v>-4.4629998207092285</v>
      </c>
      <c r="H205" s="569">
        <v>-4.5729479789733887</v>
      </c>
      <c r="I205" s="569">
        <v>-4.4909992218017578</v>
      </c>
      <c r="J205" s="569">
        <v>-4.7109999656677246</v>
      </c>
      <c r="K205" s="569">
        <v>-4.8109698295593262</v>
      </c>
      <c r="L205" s="569">
        <v>-4.810999870300293</v>
      </c>
      <c r="M205" s="569">
        <v>-4.810999870300293</v>
      </c>
      <c r="N205" s="569">
        <v>-4.8110518455505371</v>
      </c>
      <c r="O205" s="569">
        <v>-4.8751621246337891</v>
      </c>
      <c r="P205" s="569">
        <v>-4.7358832359313965</v>
      </c>
      <c r="Q205" s="569">
        <v>-5.3625531196594238</v>
      </c>
      <c r="R205" s="569">
        <v>-5.624049186706543</v>
      </c>
      <c r="S205" s="569">
        <v>-6.2408299446105957</v>
      </c>
      <c r="T205" s="569">
        <v>-6.5036001205444336</v>
      </c>
      <c r="U205" s="569">
        <v>-7.0892748832702637</v>
      </c>
      <c r="V205" s="426">
        <v>-7.5760002136230469</v>
      </c>
      <c r="W205" s="426">
        <v>-8.055999755859375</v>
      </c>
      <c r="X205" s="426"/>
      <c r="Y205" s="426"/>
      <c r="Z205" s="426"/>
      <c r="AA205" s="426"/>
      <c r="AB205" s="426"/>
      <c r="AC205" s="426"/>
      <c r="AI205" s="410"/>
      <c r="AJ205" s="410"/>
      <c r="AK205" s="410"/>
      <c r="AL205" s="426"/>
      <c r="AN205" s="569"/>
    </row>
    <row r="206" spans="1:40" s="416" customFormat="1" x14ac:dyDescent="0.2">
      <c r="A206" s="716" t="str">
        <f t="shared" si="5"/>
        <v>X</v>
      </c>
      <c r="B206" s="426" t="s">
        <v>1412</v>
      </c>
      <c r="C206" s="714" t="s">
        <v>641</v>
      </c>
      <c r="D206" s="569">
        <v>0</v>
      </c>
      <c r="E206" s="569">
        <v>0</v>
      </c>
      <c r="F206" s="569">
        <v>0</v>
      </c>
      <c r="G206" s="569">
        <v>0</v>
      </c>
      <c r="H206" s="569">
        <v>0</v>
      </c>
      <c r="I206" s="569">
        <v>0</v>
      </c>
      <c r="J206" s="569">
        <v>0</v>
      </c>
      <c r="K206" s="569">
        <v>0</v>
      </c>
      <c r="L206" s="569">
        <v>0</v>
      </c>
      <c r="M206" s="569">
        <v>0</v>
      </c>
      <c r="N206" s="569">
        <v>0</v>
      </c>
      <c r="O206" s="569">
        <v>0</v>
      </c>
      <c r="P206" s="569">
        <v>0</v>
      </c>
      <c r="Q206" s="569">
        <v>0</v>
      </c>
      <c r="R206" s="569">
        <v>0</v>
      </c>
      <c r="S206" s="569">
        <v>0</v>
      </c>
      <c r="T206" s="569">
        <v>0</v>
      </c>
      <c r="U206" s="569">
        <v>0</v>
      </c>
      <c r="V206" s="426">
        <v>0</v>
      </c>
      <c r="W206" s="426">
        <v>-3.6800000667572021</v>
      </c>
      <c r="X206" s="426"/>
      <c r="Y206" s="426"/>
      <c r="Z206" s="426"/>
      <c r="AA206" s="426"/>
      <c r="AB206" s="426"/>
      <c r="AC206" s="426"/>
      <c r="AI206" s="410"/>
      <c r="AJ206" s="410"/>
      <c r="AK206" s="410"/>
      <c r="AL206" s="426"/>
    </row>
    <row r="207" spans="1:40" s="416" customFormat="1" hidden="1" x14ac:dyDescent="0.2">
      <c r="A207" s="716" t="str">
        <f t="shared" si="5"/>
        <v>X</v>
      </c>
      <c r="B207" s="426" t="s">
        <v>1413</v>
      </c>
      <c r="C207" s="567" t="s">
        <v>2280</v>
      </c>
      <c r="D207" s="569"/>
      <c r="E207" s="569"/>
      <c r="F207" s="569"/>
      <c r="G207" s="569"/>
      <c r="H207" s="569"/>
      <c r="I207" s="569"/>
      <c r="J207" s="569"/>
      <c r="K207" s="569"/>
      <c r="L207" s="569"/>
      <c r="M207" s="569"/>
      <c r="N207" s="569"/>
      <c r="O207" s="569"/>
      <c r="P207" s="569"/>
      <c r="Q207" s="569"/>
      <c r="R207" s="569"/>
      <c r="S207" s="569"/>
      <c r="T207" s="569"/>
      <c r="U207" s="569"/>
      <c r="V207" s="426"/>
      <c r="W207" s="426">
        <v>-2.0999999046325684</v>
      </c>
      <c r="X207" s="426"/>
      <c r="Y207" s="426"/>
      <c r="Z207" s="426"/>
      <c r="AA207" s="426"/>
      <c r="AB207" s="426"/>
      <c r="AC207" s="426"/>
      <c r="AI207" s="410"/>
      <c r="AJ207" s="410"/>
      <c r="AK207" s="410"/>
      <c r="AL207" s="426"/>
    </row>
    <row r="208" spans="1:40" s="416" customFormat="1" x14ac:dyDescent="0.2">
      <c r="A208" s="716" t="str">
        <f t="shared" si="5"/>
        <v>X</v>
      </c>
      <c r="B208" s="426" t="s">
        <v>1414</v>
      </c>
      <c r="C208" s="567" t="s">
        <v>439</v>
      </c>
      <c r="D208" s="569"/>
      <c r="E208" s="569"/>
      <c r="F208" s="569"/>
      <c r="G208" s="569"/>
      <c r="H208" s="569"/>
      <c r="I208" s="569"/>
      <c r="J208" s="569"/>
      <c r="K208" s="569"/>
      <c r="L208" s="569"/>
      <c r="M208" s="569"/>
      <c r="N208" s="569"/>
      <c r="O208" s="569"/>
      <c r="P208" s="569"/>
      <c r="Q208" s="569"/>
      <c r="R208" s="569"/>
      <c r="S208" s="569"/>
      <c r="T208" s="569"/>
      <c r="U208" s="569"/>
      <c r="V208" s="426"/>
      <c r="W208" s="426">
        <v>-1.5800000429153442</v>
      </c>
      <c r="X208" s="426"/>
      <c r="Y208" s="426"/>
      <c r="Z208" s="426"/>
      <c r="AA208" s="426"/>
      <c r="AB208" s="426"/>
      <c r="AC208" s="426"/>
      <c r="AI208" s="410"/>
      <c r="AJ208" s="410"/>
      <c r="AK208" s="410"/>
      <c r="AL208" s="426"/>
    </row>
    <row r="209" spans="1:86" s="416" customFormat="1" hidden="1" x14ac:dyDescent="0.2">
      <c r="A209" s="716" t="str">
        <f t="shared" si="5"/>
        <v/>
      </c>
      <c r="B209" s="426" t="s">
        <v>1415</v>
      </c>
      <c r="C209" s="567" t="s">
        <v>2281</v>
      </c>
      <c r="D209" s="569"/>
      <c r="E209" s="569"/>
      <c r="F209" s="569"/>
      <c r="G209" s="569"/>
      <c r="H209" s="569"/>
      <c r="I209" s="569"/>
      <c r="J209" s="569"/>
      <c r="K209" s="569"/>
      <c r="L209" s="569"/>
      <c r="M209" s="569"/>
      <c r="N209" s="569"/>
      <c r="O209" s="569"/>
      <c r="P209" s="569"/>
      <c r="Q209" s="569"/>
      <c r="R209" s="569"/>
      <c r="S209" s="569"/>
      <c r="T209" s="569"/>
      <c r="U209" s="569"/>
      <c r="V209" s="426"/>
      <c r="W209" s="426">
        <v>0</v>
      </c>
      <c r="X209" s="426"/>
      <c r="Y209" s="426"/>
      <c r="Z209" s="426"/>
      <c r="AA209" s="426"/>
      <c r="AB209" s="426"/>
      <c r="AC209" s="426"/>
      <c r="AI209" s="410"/>
      <c r="AJ209" s="410"/>
      <c r="AK209" s="410"/>
      <c r="AL209" s="426"/>
    </row>
    <row r="210" spans="1:86" s="416" customFormat="1" ht="12.75" customHeight="1" x14ac:dyDescent="0.2">
      <c r="A210" s="716" t="str">
        <f t="shared" si="5"/>
        <v>X</v>
      </c>
      <c r="B210" s="410" t="s">
        <v>998</v>
      </c>
      <c r="C210" s="415" t="s">
        <v>507</v>
      </c>
      <c r="D210" s="569">
        <v>0</v>
      </c>
      <c r="E210" s="569">
        <v>0</v>
      </c>
      <c r="F210" s="569">
        <v>0</v>
      </c>
      <c r="G210" s="569">
        <v>0</v>
      </c>
      <c r="H210" s="569">
        <v>0</v>
      </c>
      <c r="I210" s="569">
        <v>0</v>
      </c>
      <c r="J210" s="569">
        <v>0</v>
      </c>
      <c r="K210" s="569">
        <v>0</v>
      </c>
      <c r="L210" s="569">
        <v>0</v>
      </c>
      <c r="M210" s="569">
        <v>0</v>
      </c>
      <c r="N210" s="569">
        <v>0</v>
      </c>
      <c r="O210" s="569">
        <v>0</v>
      </c>
      <c r="P210" s="569">
        <v>0</v>
      </c>
      <c r="Q210" s="569">
        <v>0</v>
      </c>
      <c r="R210" s="569">
        <v>0</v>
      </c>
      <c r="S210" s="569">
        <v>0</v>
      </c>
      <c r="T210" s="569">
        <v>0</v>
      </c>
      <c r="U210" s="569">
        <v>0</v>
      </c>
      <c r="V210" s="426">
        <v>0</v>
      </c>
      <c r="W210" s="426">
        <v>-5.1189999580383301</v>
      </c>
      <c r="X210" s="426"/>
      <c r="Y210" s="426"/>
      <c r="Z210" s="426"/>
      <c r="AA210" s="426"/>
      <c r="AB210" s="426"/>
      <c r="AC210" s="426"/>
      <c r="AI210" s="410"/>
      <c r="AJ210" s="410"/>
      <c r="AK210" s="410"/>
      <c r="AL210" s="426"/>
      <c r="AT210" s="426"/>
      <c r="BB210" s="426"/>
      <c r="BJ210" s="426"/>
      <c r="BR210" s="426"/>
      <c r="BZ210" s="426"/>
      <c r="CH210" s="426"/>
    </row>
    <row r="211" spans="1:86" s="416" customFormat="1" ht="12.75" hidden="1" customHeight="1" x14ac:dyDescent="0.2">
      <c r="A211" s="716" t="str">
        <f t="shared" si="5"/>
        <v/>
      </c>
      <c r="B211" s="410" t="s">
        <v>999</v>
      </c>
      <c r="C211" s="413" t="s">
        <v>2265</v>
      </c>
      <c r="D211" s="569">
        <v>0</v>
      </c>
      <c r="E211" s="569">
        <v>0</v>
      </c>
      <c r="F211" s="569">
        <v>0</v>
      </c>
      <c r="G211" s="569">
        <v>0</v>
      </c>
      <c r="H211" s="569">
        <v>0</v>
      </c>
      <c r="I211" s="569">
        <v>0</v>
      </c>
      <c r="J211" s="569">
        <v>0</v>
      </c>
      <c r="K211" s="569">
        <v>0</v>
      </c>
      <c r="L211" s="569">
        <v>0</v>
      </c>
      <c r="M211" s="569">
        <v>0</v>
      </c>
      <c r="N211" s="569">
        <v>0</v>
      </c>
      <c r="O211" s="569">
        <v>0</v>
      </c>
      <c r="P211" s="569">
        <v>0</v>
      </c>
      <c r="Q211" s="569">
        <v>0</v>
      </c>
      <c r="R211" s="569">
        <v>0</v>
      </c>
      <c r="S211" s="569">
        <v>0</v>
      </c>
      <c r="T211" s="569">
        <v>0</v>
      </c>
      <c r="U211" s="569">
        <v>0</v>
      </c>
      <c r="V211" s="426">
        <v>0</v>
      </c>
      <c r="W211" s="426">
        <v>0</v>
      </c>
      <c r="X211" s="426"/>
      <c r="Y211" s="426"/>
      <c r="Z211" s="426"/>
      <c r="AA211" s="426"/>
      <c r="AB211" s="426"/>
      <c r="AC211" s="426"/>
      <c r="AH211" s="426"/>
      <c r="AI211" s="410"/>
      <c r="AJ211" s="410"/>
      <c r="AK211" s="410"/>
      <c r="AL211" s="426"/>
      <c r="AT211" s="426"/>
      <c r="BB211" s="426"/>
      <c r="BJ211" s="426"/>
      <c r="BR211" s="426"/>
      <c r="BZ211" s="426"/>
      <c r="CH211" s="426"/>
    </row>
    <row r="212" spans="1:86" s="416" customFormat="1" ht="12.75" customHeight="1" x14ac:dyDescent="0.2">
      <c r="A212" s="716" t="str">
        <f t="shared" si="5"/>
        <v>X</v>
      </c>
      <c r="B212" s="410" t="s">
        <v>1000</v>
      </c>
      <c r="C212" s="413" t="s">
        <v>301</v>
      </c>
      <c r="D212" s="569">
        <v>0</v>
      </c>
      <c r="E212" s="569">
        <v>0</v>
      </c>
      <c r="F212" s="569">
        <v>0</v>
      </c>
      <c r="G212" s="569">
        <v>0</v>
      </c>
      <c r="H212" s="569">
        <v>0</v>
      </c>
      <c r="I212" s="569">
        <v>0</v>
      </c>
      <c r="J212" s="569">
        <v>0</v>
      </c>
      <c r="K212" s="569">
        <v>0</v>
      </c>
      <c r="L212" s="569">
        <v>0</v>
      </c>
      <c r="M212" s="569">
        <v>0</v>
      </c>
      <c r="N212" s="569">
        <v>0</v>
      </c>
      <c r="O212" s="569">
        <v>0</v>
      </c>
      <c r="P212" s="569">
        <v>0</v>
      </c>
      <c r="Q212" s="569">
        <v>0</v>
      </c>
      <c r="R212" s="569">
        <v>0</v>
      </c>
      <c r="S212" s="569">
        <v>0</v>
      </c>
      <c r="T212" s="569">
        <v>0</v>
      </c>
      <c r="U212" s="569">
        <v>0</v>
      </c>
      <c r="V212" s="426">
        <v>0</v>
      </c>
      <c r="W212" s="426">
        <v>-5.1189999580383301</v>
      </c>
      <c r="X212" s="426"/>
      <c r="Y212" s="426"/>
      <c r="Z212" s="426"/>
      <c r="AA212" s="426"/>
      <c r="AB212" s="426"/>
      <c r="AC212" s="426"/>
      <c r="AH212" s="426"/>
      <c r="AI212" s="410"/>
      <c r="AJ212" s="410"/>
      <c r="AK212" s="410"/>
      <c r="AL212" s="426"/>
      <c r="AT212" s="426"/>
      <c r="BB212" s="426"/>
      <c r="BJ212" s="426"/>
      <c r="BR212" s="426"/>
      <c r="BZ212" s="426"/>
      <c r="CH212" s="426"/>
    </row>
    <row r="213" spans="1:86" s="416" customFormat="1" ht="12.75" hidden="1" customHeight="1" x14ac:dyDescent="0.2">
      <c r="A213" s="716" t="str">
        <f t="shared" si="5"/>
        <v/>
      </c>
      <c r="B213" s="410" t="s">
        <v>1001</v>
      </c>
      <c r="C213" s="413" t="s">
        <v>2282</v>
      </c>
      <c r="D213" s="569">
        <v>0</v>
      </c>
      <c r="E213" s="569">
        <v>0</v>
      </c>
      <c r="F213" s="569">
        <v>0</v>
      </c>
      <c r="G213" s="569">
        <v>0</v>
      </c>
      <c r="H213" s="569">
        <v>0</v>
      </c>
      <c r="I213" s="569">
        <v>0</v>
      </c>
      <c r="J213" s="569">
        <v>0</v>
      </c>
      <c r="K213" s="569">
        <v>0</v>
      </c>
      <c r="L213" s="569">
        <v>0</v>
      </c>
      <c r="M213" s="569">
        <v>0</v>
      </c>
      <c r="N213" s="569">
        <v>0</v>
      </c>
      <c r="O213" s="569">
        <v>0</v>
      </c>
      <c r="P213" s="569">
        <v>0</v>
      </c>
      <c r="Q213" s="569">
        <v>0</v>
      </c>
      <c r="R213" s="569">
        <v>0</v>
      </c>
      <c r="S213" s="569">
        <v>0</v>
      </c>
      <c r="T213" s="569">
        <v>0</v>
      </c>
      <c r="U213" s="569">
        <v>0</v>
      </c>
      <c r="V213" s="426">
        <v>0</v>
      </c>
      <c r="W213" s="426">
        <v>0</v>
      </c>
      <c r="X213" s="426"/>
      <c r="Y213" s="426"/>
      <c r="Z213" s="426"/>
      <c r="AA213" s="426"/>
      <c r="AB213" s="426"/>
      <c r="AC213" s="426"/>
      <c r="AH213" s="426"/>
      <c r="AI213" s="410"/>
      <c r="AJ213" s="410"/>
      <c r="AK213" s="410"/>
      <c r="AL213" s="426"/>
      <c r="AT213" s="426"/>
      <c r="BB213" s="426"/>
      <c r="BJ213" s="426"/>
      <c r="BR213" s="426"/>
      <c r="BZ213" s="426"/>
      <c r="CH213" s="426"/>
    </row>
    <row r="214" spans="1:86" s="416" customFormat="1" ht="12.75" hidden="1" customHeight="1" x14ac:dyDescent="0.2">
      <c r="A214" s="716" t="str">
        <f t="shared" si="5"/>
        <v/>
      </c>
      <c r="B214" s="410" t="s">
        <v>1002</v>
      </c>
      <c r="C214" s="419" t="s">
        <v>2283</v>
      </c>
      <c r="D214" s="569">
        <v>0</v>
      </c>
      <c r="E214" s="569">
        <v>0</v>
      </c>
      <c r="F214" s="569">
        <v>0</v>
      </c>
      <c r="G214" s="569">
        <v>0</v>
      </c>
      <c r="H214" s="569">
        <v>0</v>
      </c>
      <c r="I214" s="569">
        <v>0</v>
      </c>
      <c r="J214" s="569">
        <v>0</v>
      </c>
      <c r="K214" s="569">
        <v>0</v>
      </c>
      <c r="L214" s="569">
        <v>0</v>
      </c>
      <c r="M214" s="569">
        <v>0</v>
      </c>
      <c r="N214" s="569">
        <v>0</v>
      </c>
      <c r="O214" s="569">
        <v>0</v>
      </c>
      <c r="P214" s="569">
        <v>0</v>
      </c>
      <c r="Q214" s="569">
        <v>0</v>
      </c>
      <c r="R214" s="569">
        <v>0</v>
      </c>
      <c r="S214" s="569">
        <v>0</v>
      </c>
      <c r="T214" s="569">
        <v>0</v>
      </c>
      <c r="U214" s="569">
        <v>0</v>
      </c>
      <c r="V214" s="426">
        <v>0</v>
      </c>
      <c r="W214" s="426">
        <v>0</v>
      </c>
      <c r="X214" s="426"/>
      <c r="Y214" s="426"/>
      <c r="Z214" s="426"/>
      <c r="AA214" s="426"/>
      <c r="AB214" s="426"/>
      <c r="AC214" s="426"/>
      <c r="AH214" s="426"/>
      <c r="AI214" s="410"/>
      <c r="AJ214" s="410"/>
      <c r="AK214" s="410"/>
      <c r="AL214" s="426"/>
      <c r="AT214" s="426"/>
      <c r="BB214" s="426"/>
      <c r="BJ214" s="426"/>
      <c r="BR214" s="426"/>
      <c r="BZ214" s="426"/>
      <c r="CH214" s="426"/>
    </row>
    <row r="215" spans="1:86" s="416" customFormat="1" ht="12.75" hidden="1" customHeight="1" x14ac:dyDescent="0.2">
      <c r="A215" s="716" t="str">
        <f t="shared" si="5"/>
        <v/>
      </c>
      <c r="B215" s="410" t="s">
        <v>1003</v>
      </c>
      <c r="C215" s="412" t="s">
        <v>2284</v>
      </c>
      <c r="D215" s="569">
        <v>0</v>
      </c>
      <c r="E215" s="569">
        <v>0</v>
      </c>
      <c r="F215" s="569">
        <v>0</v>
      </c>
      <c r="G215" s="569">
        <v>0</v>
      </c>
      <c r="H215" s="569">
        <v>0</v>
      </c>
      <c r="I215" s="569">
        <v>0</v>
      </c>
      <c r="J215" s="569">
        <v>0</v>
      </c>
      <c r="K215" s="569">
        <v>0</v>
      </c>
      <c r="L215" s="569">
        <v>0</v>
      </c>
      <c r="M215" s="569">
        <v>0</v>
      </c>
      <c r="N215" s="569">
        <v>0</v>
      </c>
      <c r="O215" s="569">
        <v>0</v>
      </c>
      <c r="P215" s="569">
        <v>0</v>
      </c>
      <c r="Q215" s="569">
        <v>0</v>
      </c>
      <c r="R215" s="569">
        <v>0</v>
      </c>
      <c r="S215" s="569">
        <v>0</v>
      </c>
      <c r="T215" s="569">
        <v>0</v>
      </c>
      <c r="U215" s="569">
        <v>0</v>
      </c>
      <c r="V215" s="426">
        <v>0</v>
      </c>
      <c r="W215" s="426">
        <v>0</v>
      </c>
      <c r="X215" s="426"/>
      <c r="Y215" s="426"/>
      <c r="Z215" s="426"/>
      <c r="AA215" s="426"/>
      <c r="AB215" s="426"/>
      <c r="AC215" s="426"/>
      <c r="AH215" s="426"/>
      <c r="AI215" s="410"/>
      <c r="AJ215" s="410"/>
      <c r="AK215" s="410"/>
      <c r="AL215" s="426"/>
      <c r="AT215" s="426"/>
      <c r="BB215" s="426"/>
      <c r="BJ215" s="426"/>
      <c r="BR215" s="426"/>
      <c r="BZ215" s="426"/>
      <c r="CH215" s="426"/>
    </row>
    <row r="216" spans="1:86" s="416" customFormat="1" ht="12.75" hidden="1" customHeight="1" x14ac:dyDescent="0.2">
      <c r="A216" s="716" t="str">
        <f t="shared" si="5"/>
        <v/>
      </c>
      <c r="B216" s="410" t="s">
        <v>1004</v>
      </c>
      <c r="C216" s="415" t="s">
        <v>2285</v>
      </c>
      <c r="D216" s="569">
        <v>0</v>
      </c>
      <c r="E216" s="569">
        <v>0</v>
      </c>
      <c r="F216" s="569">
        <v>0</v>
      </c>
      <c r="G216" s="569">
        <v>0</v>
      </c>
      <c r="H216" s="569">
        <v>0</v>
      </c>
      <c r="I216" s="569">
        <v>0</v>
      </c>
      <c r="J216" s="569">
        <v>0</v>
      </c>
      <c r="K216" s="569">
        <v>0</v>
      </c>
      <c r="L216" s="569">
        <v>0</v>
      </c>
      <c r="M216" s="569">
        <v>0</v>
      </c>
      <c r="N216" s="569">
        <v>0</v>
      </c>
      <c r="O216" s="569">
        <v>0</v>
      </c>
      <c r="P216" s="569">
        <v>0</v>
      </c>
      <c r="Q216" s="569">
        <v>0</v>
      </c>
      <c r="R216" s="569">
        <v>0</v>
      </c>
      <c r="S216" s="569">
        <v>0</v>
      </c>
      <c r="T216" s="569">
        <v>0</v>
      </c>
      <c r="U216" s="569">
        <v>0</v>
      </c>
      <c r="V216" s="426">
        <v>0</v>
      </c>
      <c r="W216" s="426">
        <v>0</v>
      </c>
      <c r="X216" s="426"/>
      <c r="Y216" s="426"/>
      <c r="Z216" s="426"/>
      <c r="AA216" s="426"/>
      <c r="AB216" s="426"/>
      <c r="AC216" s="426"/>
      <c r="AH216" s="426"/>
      <c r="AI216" s="410"/>
      <c r="AJ216" s="410"/>
      <c r="AK216" s="410"/>
      <c r="AL216" s="426"/>
      <c r="AT216" s="426"/>
      <c r="BB216" s="426"/>
      <c r="BJ216" s="426"/>
      <c r="BR216" s="426"/>
      <c r="BZ216" s="426"/>
      <c r="CH216" s="426"/>
    </row>
    <row r="217" spans="1:86" s="416" customFormat="1" ht="12.75" hidden="1" customHeight="1" x14ac:dyDescent="0.2">
      <c r="A217" s="716" t="str">
        <f t="shared" si="5"/>
        <v/>
      </c>
      <c r="B217" s="410" t="s">
        <v>1005</v>
      </c>
      <c r="C217" s="415" t="s">
        <v>2286</v>
      </c>
      <c r="D217" s="569">
        <v>0</v>
      </c>
      <c r="E217" s="569">
        <v>0</v>
      </c>
      <c r="F217" s="569">
        <v>0</v>
      </c>
      <c r="G217" s="569">
        <v>0</v>
      </c>
      <c r="H217" s="569">
        <v>0</v>
      </c>
      <c r="I217" s="569">
        <v>0</v>
      </c>
      <c r="J217" s="569">
        <v>0</v>
      </c>
      <c r="K217" s="569">
        <v>0</v>
      </c>
      <c r="L217" s="569">
        <v>0</v>
      </c>
      <c r="M217" s="569">
        <v>0</v>
      </c>
      <c r="N217" s="569">
        <v>0</v>
      </c>
      <c r="O217" s="569">
        <v>0</v>
      </c>
      <c r="P217" s="569">
        <v>0</v>
      </c>
      <c r="Q217" s="569">
        <v>0</v>
      </c>
      <c r="R217" s="569">
        <v>0</v>
      </c>
      <c r="S217" s="569">
        <v>0</v>
      </c>
      <c r="T217" s="569">
        <v>0</v>
      </c>
      <c r="U217" s="569">
        <v>0</v>
      </c>
      <c r="V217" s="426">
        <v>0</v>
      </c>
      <c r="W217" s="426">
        <v>0</v>
      </c>
      <c r="X217" s="426"/>
      <c r="Y217" s="426"/>
      <c r="Z217" s="426"/>
      <c r="AA217" s="426"/>
      <c r="AB217" s="426"/>
      <c r="AC217" s="426"/>
      <c r="AH217" s="426"/>
      <c r="AI217" s="410"/>
      <c r="AJ217" s="410"/>
      <c r="AK217" s="410"/>
      <c r="AL217" s="426"/>
      <c r="AT217" s="426"/>
      <c r="BB217" s="426"/>
      <c r="BJ217" s="426"/>
      <c r="BR217" s="426"/>
      <c r="BZ217" s="426"/>
      <c r="CH217" s="426"/>
    </row>
    <row r="218" spans="1:86" s="416" customFormat="1" ht="12.75" hidden="1" customHeight="1" x14ac:dyDescent="0.2">
      <c r="A218" s="716" t="str">
        <f t="shared" si="5"/>
        <v/>
      </c>
      <c r="B218" s="410" t="s">
        <v>1006</v>
      </c>
      <c r="C218" s="412" t="s">
        <v>2287</v>
      </c>
      <c r="D218" s="569">
        <v>0</v>
      </c>
      <c r="E218" s="569">
        <v>0</v>
      </c>
      <c r="F218" s="569">
        <v>0</v>
      </c>
      <c r="G218" s="569">
        <v>0</v>
      </c>
      <c r="H218" s="569">
        <v>0</v>
      </c>
      <c r="I218" s="569">
        <v>0</v>
      </c>
      <c r="J218" s="569">
        <v>0</v>
      </c>
      <c r="K218" s="569">
        <v>0</v>
      </c>
      <c r="L218" s="569">
        <v>0</v>
      </c>
      <c r="M218" s="569">
        <v>0</v>
      </c>
      <c r="N218" s="569">
        <v>0</v>
      </c>
      <c r="O218" s="569">
        <v>0</v>
      </c>
      <c r="P218" s="569">
        <v>0</v>
      </c>
      <c r="Q218" s="569">
        <v>0</v>
      </c>
      <c r="R218" s="569">
        <v>0</v>
      </c>
      <c r="S218" s="569">
        <v>0</v>
      </c>
      <c r="T218" s="569">
        <v>0</v>
      </c>
      <c r="U218" s="569">
        <v>0</v>
      </c>
      <c r="V218" s="426">
        <v>0</v>
      </c>
      <c r="W218" s="426">
        <v>0</v>
      </c>
      <c r="X218" s="426"/>
      <c r="Y218" s="426"/>
      <c r="Z218" s="426"/>
      <c r="AA218" s="426"/>
      <c r="AB218" s="426"/>
      <c r="AC218" s="426"/>
      <c r="AH218" s="426"/>
      <c r="AI218" s="410"/>
      <c r="AJ218" s="410"/>
      <c r="AK218" s="410"/>
      <c r="AL218" s="426"/>
      <c r="AT218" s="426"/>
      <c r="BB218" s="426"/>
      <c r="BJ218" s="426"/>
      <c r="BR218" s="426"/>
      <c r="BZ218" s="426"/>
      <c r="CH218" s="426"/>
    </row>
    <row r="219" spans="1:86" s="416" customFormat="1" ht="12.75" hidden="1" customHeight="1" x14ac:dyDescent="0.2">
      <c r="A219" s="716" t="str">
        <f t="shared" si="5"/>
        <v/>
      </c>
      <c r="B219" s="410" t="s">
        <v>1007</v>
      </c>
      <c r="C219" s="415" t="s">
        <v>2285</v>
      </c>
      <c r="D219" s="569">
        <v>0</v>
      </c>
      <c r="E219" s="569">
        <v>0</v>
      </c>
      <c r="F219" s="569">
        <v>0</v>
      </c>
      <c r="G219" s="569">
        <v>0</v>
      </c>
      <c r="H219" s="569">
        <v>0</v>
      </c>
      <c r="I219" s="569">
        <v>0</v>
      </c>
      <c r="J219" s="569">
        <v>0</v>
      </c>
      <c r="K219" s="569">
        <v>0</v>
      </c>
      <c r="L219" s="569">
        <v>0</v>
      </c>
      <c r="M219" s="569">
        <v>0</v>
      </c>
      <c r="N219" s="569">
        <v>0</v>
      </c>
      <c r="O219" s="569">
        <v>0</v>
      </c>
      <c r="P219" s="569">
        <v>0</v>
      </c>
      <c r="Q219" s="569">
        <v>0</v>
      </c>
      <c r="R219" s="569">
        <v>0</v>
      </c>
      <c r="S219" s="569">
        <v>0</v>
      </c>
      <c r="T219" s="569">
        <v>0</v>
      </c>
      <c r="U219" s="569">
        <v>0</v>
      </c>
      <c r="V219" s="426">
        <v>0</v>
      </c>
      <c r="W219" s="426">
        <v>0</v>
      </c>
      <c r="X219" s="426"/>
      <c r="Y219" s="426"/>
      <c r="Z219" s="426"/>
      <c r="AA219" s="426"/>
      <c r="AB219" s="426"/>
      <c r="AC219" s="426"/>
      <c r="AH219" s="426"/>
      <c r="AI219" s="410"/>
      <c r="AJ219" s="410"/>
      <c r="AK219" s="410"/>
      <c r="AL219" s="426"/>
      <c r="AT219" s="426"/>
      <c r="BB219" s="426"/>
      <c r="BJ219" s="426"/>
      <c r="BR219" s="426"/>
      <c r="BZ219" s="426"/>
      <c r="CH219" s="426"/>
    </row>
    <row r="220" spans="1:86" s="416" customFormat="1" ht="12.75" hidden="1" customHeight="1" x14ac:dyDescent="0.2">
      <c r="A220" s="716" t="str">
        <f t="shared" si="5"/>
        <v/>
      </c>
      <c r="B220" s="410" t="s">
        <v>1008</v>
      </c>
      <c r="C220" s="415" t="s">
        <v>2286</v>
      </c>
      <c r="D220" s="569">
        <v>0</v>
      </c>
      <c r="E220" s="569">
        <v>0</v>
      </c>
      <c r="F220" s="569">
        <v>0</v>
      </c>
      <c r="G220" s="569">
        <v>0</v>
      </c>
      <c r="H220" s="569">
        <v>0</v>
      </c>
      <c r="I220" s="569">
        <v>0</v>
      </c>
      <c r="J220" s="569">
        <v>0</v>
      </c>
      <c r="K220" s="569">
        <v>0</v>
      </c>
      <c r="L220" s="569">
        <v>0</v>
      </c>
      <c r="M220" s="569">
        <v>0</v>
      </c>
      <c r="N220" s="569">
        <v>0</v>
      </c>
      <c r="O220" s="569">
        <v>0</v>
      </c>
      <c r="P220" s="569">
        <v>0</v>
      </c>
      <c r="Q220" s="569">
        <v>0</v>
      </c>
      <c r="R220" s="569">
        <v>0</v>
      </c>
      <c r="S220" s="569">
        <v>0</v>
      </c>
      <c r="T220" s="569">
        <v>0</v>
      </c>
      <c r="U220" s="569">
        <v>0</v>
      </c>
      <c r="V220" s="426">
        <v>0</v>
      </c>
      <c r="W220" s="426">
        <v>0</v>
      </c>
      <c r="X220" s="426"/>
      <c r="Y220" s="426"/>
      <c r="Z220" s="426"/>
      <c r="AA220" s="426"/>
      <c r="AB220" s="426"/>
      <c r="AC220" s="426"/>
      <c r="AH220" s="426"/>
      <c r="AI220" s="410"/>
      <c r="AJ220" s="410"/>
      <c r="AK220" s="410"/>
      <c r="AL220" s="426"/>
      <c r="AT220" s="426"/>
      <c r="BB220" s="426"/>
      <c r="BJ220" s="426"/>
      <c r="BR220" s="426"/>
      <c r="BZ220" s="426"/>
      <c r="CH220" s="426"/>
    </row>
    <row r="221" spans="1:86" s="416" customFormat="1" ht="12.75" hidden="1" customHeight="1" x14ac:dyDescent="0.2">
      <c r="A221" s="716" t="str">
        <f t="shared" si="5"/>
        <v/>
      </c>
      <c r="B221" s="410" t="s">
        <v>1009</v>
      </c>
      <c r="C221" s="412" t="s">
        <v>2288</v>
      </c>
      <c r="D221" s="569">
        <v>0</v>
      </c>
      <c r="E221" s="569">
        <v>0</v>
      </c>
      <c r="F221" s="569">
        <v>0</v>
      </c>
      <c r="G221" s="569">
        <v>0</v>
      </c>
      <c r="H221" s="569">
        <v>0</v>
      </c>
      <c r="I221" s="569">
        <v>0</v>
      </c>
      <c r="J221" s="569">
        <v>0</v>
      </c>
      <c r="K221" s="569">
        <v>0</v>
      </c>
      <c r="L221" s="569">
        <v>0</v>
      </c>
      <c r="M221" s="569">
        <v>0</v>
      </c>
      <c r="N221" s="569">
        <v>0</v>
      </c>
      <c r="O221" s="569">
        <v>0</v>
      </c>
      <c r="P221" s="569">
        <v>0</v>
      </c>
      <c r="Q221" s="569">
        <v>0</v>
      </c>
      <c r="R221" s="569">
        <v>0</v>
      </c>
      <c r="S221" s="569">
        <v>0</v>
      </c>
      <c r="T221" s="569">
        <v>0</v>
      </c>
      <c r="U221" s="569">
        <v>0</v>
      </c>
      <c r="V221" s="426">
        <v>0</v>
      </c>
      <c r="W221" s="426">
        <v>0</v>
      </c>
      <c r="X221" s="426"/>
      <c r="Y221" s="426"/>
      <c r="Z221" s="426"/>
      <c r="AA221" s="426"/>
      <c r="AB221" s="426"/>
      <c r="AC221" s="426"/>
      <c r="AH221" s="426"/>
      <c r="AI221" s="410"/>
      <c r="AJ221" s="410"/>
      <c r="AK221" s="410"/>
      <c r="AL221" s="426"/>
      <c r="AT221" s="426"/>
      <c r="BB221" s="426"/>
      <c r="BJ221" s="426"/>
      <c r="BR221" s="426"/>
      <c r="BZ221" s="426"/>
      <c r="CH221" s="426"/>
    </row>
    <row r="222" spans="1:86" s="416" customFormat="1" ht="12.75" hidden="1" customHeight="1" x14ac:dyDescent="0.2">
      <c r="A222" s="716" t="str">
        <f t="shared" si="5"/>
        <v/>
      </c>
      <c r="B222" s="410" t="s">
        <v>1010</v>
      </c>
      <c r="C222" s="415" t="s">
        <v>2285</v>
      </c>
      <c r="D222" s="569">
        <v>0</v>
      </c>
      <c r="E222" s="569">
        <v>0</v>
      </c>
      <c r="F222" s="569">
        <v>0</v>
      </c>
      <c r="G222" s="569">
        <v>0</v>
      </c>
      <c r="H222" s="569">
        <v>0</v>
      </c>
      <c r="I222" s="569">
        <v>0</v>
      </c>
      <c r="J222" s="569">
        <v>0</v>
      </c>
      <c r="K222" s="569">
        <v>0</v>
      </c>
      <c r="L222" s="569">
        <v>0</v>
      </c>
      <c r="M222" s="569">
        <v>0</v>
      </c>
      <c r="N222" s="569">
        <v>0</v>
      </c>
      <c r="O222" s="569">
        <v>0</v>
      </c>
      <c r="P222" s="569">
        <v>0</v>
      </c>
      <c r="Q222" s="569">
        <v>0</v>
      </c>
      <c r="R222" s="569">
        <v>0</v>
      </c>
      <c r="S222" s="569">
        <v>0</v>
      </c>
      <c r="T222" s="569">
        <v>0</v>
      </c>
      <c r="U222" s="569">
        <v>0</v>
      </c>
      <c r="V222" s="426">
        <v>0</v>
      </c>
      <c r="W222" s="426">
        <v>0</v>
      </c>
      <c r="X222" s="426"/>
      <c r="Y222" s="426"/>
      <c r="Z222" s="426"/>
      <c r="AA222" s="426"/>
      <c r="AB222" s="426"/>
      <c r="AC222" s="426"/>
      <c r="AH222" s="426"/>
      <c r="AI222" s="410"/>
      <c r="AJ222" s="410"/>
      <c r="AK222" s="410"/>
      <c r="AL222" s="426"/>
      <c r="AT222" s="426"/>
      <c r="BB222" s="426"/>
      <c r="BJ222" s="426"/>
      <c r="BR222" s="426"/>
      <c r="BZ222" s="426"/>
      <c r="CH222" s="426"/>
    </row>
    <row r="223" spans="1:86" s="416" customFormat="1" ht="12.75" hidden="1" customHeight="1" x14ac:dyDescent="0.2">
      <c r="A223" s="716" t="str">
        <f t="shared" si="5"/>
        <v/>
      </c>
      <c r="B223" s="410" t="s">
        <v>1011</v>
      </c>
      <c r="C223" s="415" t="s">
        <v>2286</v>
      </c>
      <c r="D223" s="569">
        <v>0</v>
      </c>
      <c r="E223" s="569">
        <v>0</v>
      </c>
      <c r="F223" s="569">
        <v>0</v>
      </c>
      <c r="G223" s="569">
        <v>0</v>
      </c>
      <c r="H223" s="569">
        <v>0</v>
      </c>
      <c r="I223" s="569">
        <v>0</v>
      </c>
      <c r="J223" s="569">
        <v>0</v>
      </c>
      <c r="K223" s="569">
        <v>0</v>
      </c>
      <c r="L223" s="569">
        <v>0</v>
      </c>
      <c r="M223" s="569">
        <v>0</v>
      </c>
      <c r="N223" s="569">
        <v>0</v>
      </c>
      <c r="O223" s="569">
        <v>0</v>
      </c>
      <c r="P223" s="569">
        <v>0</v>
      </c>
      <c r="Q223" s="569">
        <v>0</v>
      </c>
      <c r="R223" s="569">
        <v>0</v>
      </c>
      <c r="S223" s="569">
        <v>0</v>
      </c>
      <c r="T223" s="569">
        <v>0</v>
      </c>
      <c r="U223" s="569">
        <v>0</v>
      </c>
      <c r="V223" s="426">
        <v>0</v>
      </c>
      <c r="W223" s="426">
        <v>0</v>
      </c>
      <c r="X223" s="426"/>
      <c r="Y223" s="426"/>
      <c r="Z223" s="426"/>
      <c r="AA223" s="426"/>
      <c r="AB223" s="426"/>
      <c r="AC223" s="426"/>
      <c r="AH223" s="426"/>
      <c r="AI223" s="410"/>
      <c r="AJ223" s="410"/>
      <c r="AK223" s="410"/>
      <c r="AL223" s="426"/>
      <c r="AT223" s="426"/>
      <c r="BB223" s="426"/>
      <c r="BJ223" s="426"/>
      <c r="BR223" s="426"/>
      <c r="BZ223" s="426"/>
      <c r="CH223" s="426"/>
    </row>
    <row r="224" spans="1:86" s="416" customFormat="1" ht="12.75" customHeight="1" x14ac:dyDescent="0.2">
      <c r="A224" s="716" t="str">
        <f t="shared" si="5"/>
        <v>X</v>
      </c>
      <c r="B224" s="410" t="s">
        <v>1012</v>
      </c>
      <c r="C224" s="419" t="s">
        <v>1332</v>
      </c>
      <c r="D224" s="569">
        <v>-13.408019065856934</v>
      </c>
      <c r="E224" s="569">
        <v>-6.8914599418640137</v>
      </c>
      <c r="F224" s="569">
        <v>-3.6428771018981934</v>
      </c>
      <c r="G224" s="569">
        <v>2.1947169303894043</v>
      </c>
      <c r="H224" s="569">
        <v>-4.7215838432312012</v>
      </c>
      <c r="I224" s="569">
        <v>-4.1420350074768066</v>
      </c>
      <c r="J224" s="569">
        <v>-3.5926029682159424</v>
      </c>
      <c r="K224" s="569">
        <v>-7.8996539115905762</v>
      </c>
      <c r="L224" s="569">
        <v>-6.8619070053100586</v>
      </c>
      <c r="M224" s="569">
        <v>-3.6450159549713135</v>
      </c>
      <c r="N224" s="569">
        <v>-4.6259818077087402</v>
      </c>
      <c r="O224" s="569">
        <v>-5.6500601768493652</v>
      </c>
      <c r="P224" s="569">
        <v>-8.4484443664550781</v>
      </c>
      <c r="Q224" s="569">
        <v>-10.271485328674316</v>
      </c>
      <c r="R224" s="569">
        <v>-13.786601066589355</v>
      </c>
      <c r="S224" s="569">
        <v>-9.2219028472900391</v>
      </c>
      <c r="T224" s="569">
        <v>-12.433620452880859</v>
      </c>
      <c r="U224" s="569">
        <v>-9.8856019973754883</v>
      </c>
      <c r="V224" s="426">
        <v>-12.242073059082031</v>
      </c>
      <c r="W224" s="426">
        <v>-6.0590000152587891</v>
      </c>
      <c r="X224" s="426"/>
      <c r="Y224" s="426"/>
      <c r="Z224" s="426"/>
      <c r="AA224" s="426"/>
      <c r="AB224" s="426"/>
      <c r="AC224" s="426"/>
      <c r="AH224" s="426"/>
      <c r="AI224" s="410"/>
      <c r="AJ224" s="410"/>
      <c r="AK224" s="410"/>
      <c r="AL224" s="426"/>
      <c r="AT224" s="426"/>
      <c r="BB224" s="426"/>
      <c r="BJ224" s="426"/>
      <c r="BR224" s="426"/>
      <c r="BZ224" s="426"/>
      <c r="CH224" s="426"/>
    </row>
    <row r="225" spans="1:86" s="416" customFormat="1" ht="12.75" hidden="1" customHeight="1" x14ac:dyDescent="0.2">
      <c r="A225" s="716" t="str">
        <f t="shared" si="5"/>
        <v/>
      </c>
      <c r="B225" s="410" t="s">
        <v>1013</v>
      </c>
      <c r="C225" s="412" t="s">
        <v>2289</v>
      </c>
      <c r="D225" s="569">
        <v>0</v>
      </c>
      <c r="E225" s="569">
        <v>0</v>
      </c>
      <c r="F225" s="569">
        <v>0</v>
      </c>
      <c r="G225" s="569">
        <v>0</v>
      </c>
      <c r="H225" s="569">
        <v>0</v>
      </c>
      <c r="I225" s="569">
        <v>0</v>
      </c>
      <c r="J225" s="569">
        <v>0</v>
      </c>
      <c r="K225" s="569">
        <v>0</v>
      </c>
      <c r="L225" s="569">
        <v>0</v>
      </c>
      <c r="M225" s="569">
        <v>0</v>
      </c>
      <c r="N225" s="569">
        <v>0</v>
      </c>
      <c r="O225" s="569">
        <v>0</v>
      </c>
      <c r="P225" s="569">
        <v>0</v>
      </c>
      <c r="Q225" s="569">
        <v>0</v>
      </c>
      <c r="R225" s="569">
        <v>0</v>
      </c>
      <c r="S225" s="569">
        <v>0</v>
      </c>
      <c r="T225" s="569">
        <v>0</v>
      </c>
      <c r="U225" s="569">
        <v>0</v>
      </c>
      <c r="V225" s="426">
        <v>0</v>
      </c>
      <c r="W225" s="426">
        <v>0</v>
      </c>
      <c r="X225" s="426"/>
      <c r="Y225" s="426"/>
      <c r="Z225" s="426"/>
      <c r="AA225" s="426"/>
      <c r="AB225" s="426"/>
      <c r="AC225" s="426"/>
      <c r="AH225" s="426"/>
      <c r="AI225" s="410"/>
      <c r="AJ225" s="410"/>
      <c r="AK225" s="410"/>
      <c r="AL225" s="426"/>
      <c r="AT225" s="426"/>
      <c r="BB225" s="426"/>
      <c r="BJ225" s="426"/>
      <c r="BR225" s="426"/>
      <c r="BZ225" s="426"/>
      <c r="CH225" s="426"/>
    </row>
    <row r="226" spans="1:86" s="416" customFormat="1" ht="12.75" hidden="1" customHeight="1" x14ac:dyDescent="0.2">
      <c r="A226" s="716" t="str">
        <f t="shared" si="5"/>
        <v/>
      </c>
      <c r="B226" s="410" t="s">
        <v>1014</v>
      </c>
      <c r="C226" s="415" t="s">
        <v>2290</v>
      </c>
      <c r="D226" s="569">
        <v>0</v>
      </c>
      <c r="E226" s="569">
        <v>0</v>
      </c>
      <c r="F226" s="569">
        <v>0</v>
      </c>
      <c r="G226" s="569">
        <v>0</v>
      </c>
      <c r="H226" s="569">
        <v>0</v>
      </c>
      <c r="I226" s="569">
        <v>0</v>
      </c>
      <c r="J226" s="569">
        <v>0</v>
      </c>
      <c r="K226" s="569">
        <v>0</v>
      </c>
      <c r="L226" s="569">
        <v>0</v>
      </c>
      <c r="M226" s="569">
        <v>0</v>
      </c>
      <c r="N226" s="569">
        <v>0</v>
      </c>
      <c r="O226" s="569">
        <v>0</v>
      </c>
      <c r="P226" s="569">
        <v>0</v>
      </c>
      <c r="Q226" s="569">
        <v>0</v>
      </c>
      <c r="R226" s="569">
        <v>0</v>
      </c>
      <c r="S226" s="569">
        <v>0</v>
      </c>
      <c r="T226" s="569">
        <v>0</v>
      </c>
      <c r="U226" s="569">
        <v>0</v>
      </c>
      <c r="V226" s="426">
        <v>0</v>
      </c>
      <c r="W226" s="426">
        <v>0</v>
      </c>
      <c r="X226" s="426"/>
      <c r="Y226" s="426"/>
      <c r="Z226" s="426"/>
      <c r="AA226" s="426"/>
      <c r="AB226" s="426"/>
      <c r="AC226" s="426"/>
      <c r="AH226" s="426"/>
      <c r="AI226" s="410"/>
      <c r="AJ226" s="410"/>
      <c r="AK226" s="410"/>
      <c r="AL226" s="426"/>
      <c r="AT226" s="426"/>
      <c r="BB226" s="426"/>
      <c r="BJ226" s="426"/>
      <c r="BR226" s="426"/>
      <c r="BZ226" s="426"/>
      <c r="CH226" s="426"/>
    </row>
    <row r="227" spans="1:86" s="416" customFormat="1" ht="12.75" hidden="1" customHeight="1" x14ac:dyDescent="0.2">
      <c r="A227" s="716" t="str">
        <f t="shared" si="5"/>
        <v/>
      </c>
      <c r="B227" s="410" t="s">
        <v>1015</v>
      </c>
      <c r="C227" s="415" t="s">
        <v>2291</v>
      </c>
      <c r="D227" s="569">
        <v>0</v>
      </c>
      <c r="E227" s="569">
        <v>0</v>
      </c>
      <c r="F227" s="569">
        <v>0</v>
      </c>
      <c r="G227" s="569">
        <v>0</v>
      </c>
      <c r="H227" s="569">
        <v>0</v>
      </c>
      <c r="I227" s="569">
        <v>0</v>
      </c>
      <c r="J227" s="569">
        <v>0</v>
      </c>
      <c r="K227" s="569">
        <v>0</v>
      </c>
      <c r="L227" s="569">
        <v>0</v>
      </c>
      <c r="M227" s="569">
        <v>0</v>
      </c>
      <c r="N227" s="569">
        <v>0</v>
      </c>
      <c r="O227" s="569">
        <v>0</v>
      </c>
      <c r="P227" s="569">
        <v>0</v>
      </c>
      <c r="Q227" s="569">
        <v>0</v>
      </c>
      <c r="R227" s="569">
        <v>0</v>
      </c>
      <c r="S227" s="569">
        <v>0</v>
      </c>
      <c r="T227" s="569">
        <v>0</v>
      </c>
      <c r="U227" s="569">
        <v>0</v>
      </c>
      <c r="V227" s="426">
        <v>0</v>
      </c>
      <c r="W227" s="426">
        <v>0</v>
      </c>
      <c r="X227" s="426"/>
      <c r="Y227" s="426"/>
      <c r="Z227" s="426"/>
      <c r="AA227" s="426"/>
      <c r="AB227" s="426"/>
      <c r="AC227" s="426"/>
      <c r="AH227" s="426"/>
      <c r="AI227" s="410"/>
      <c r="AJ227" s="410"/>
      <c r="AK227" s="410"/>
      <c r="AL227" s="426"/>
      <c r="AT227" s="426"/>
      <c r="BB227" s="426"/>
      <c r="BJ227" s="426"/>
      <c r="BR227" s="426"/>
      <c r="BZ227" s="426"/>
      <c r="CH227" s="426"/>
    </row>
    <row r="228" spans="1:86" s="416" customFormat="1" ht="12.75" hidden="1" customHeight="1" x14ac:dyDescent="0.2">
      <c r="A228" s="716" t="str">
        <f t="shared" si="5"/>
        <v/>
      </c>
      <c r="B228" s="410" t="s">
        <v>1016</v>
      </c>
      <c r="C228" s="415" t="s">
        <v>2292</v>
      </c>
      <c r="D228" s="569">
        <v>0</v>
      </c>
      <c r="E228" s="569">
        <v>0</v>
      </c>
      <c r="F228" s="569">
        <v>0</v>
      </c>
      <c r="G228" s="569">
        <v>0</v>
      </c>
      <c r="H228" s="569">
        <v>0</v>
      </c>
      <c r="I228" s="569">
        <v>0</v>
      </c>
      <c r="J228" s="569">
        <v>0</v>
      </c>
      <c r="K228" s="569">
        <v>0</v>
      </c>
      <c r="L228" s="569">
        <v>0</v>
      </c>
      <c r="M228" s="569">
        <v>0</v>
      </c>
      <c r="N228" s="569">
        <v>0</v>
      </c>
      <c r="O228" s="569">
        <v>0</v>
      </c>
      <c r="P228" s="569">
        <v>0</v>
      </c>
      <c r="Q228" s="569">
        <v>0</v>
      </c>
      <c r="R228" s="569">
        <v>0</v>
      </c>
      <c r="S228" s="569">
        <v>0</v>
      </c>
      <c r="T228" s="569">
        <v>0</v>
      </c>
      <c r="U228" s="569">
        <v>0</v>
      </c>
      <c r="V228" s="426">
        <v>0</v>
      </c>
      <c r="W228" s="426">
        <v>0</v>
      </c>
      <c r="X228" s="426"/>
      <c r="Y228" s="426"/>
      <c r="Z228" s="426"/>
      <c r="AA228" s="426"/>
      <c r="AB228" s="426"/>
      <c r="AC228" s="426"/>
      <c r="AH228" s="426"/>
      <c r="AI228" s="410"/>
      <c r="AJ228" s="410"/>
      <c r="AK228" s="410"/>
      <c r="AL228" s="426"/>
      <c r="AT228" s="426"/>
      <c r="BB228" s="426"/>
      <c r="BJ228" s="426"/>
      <c r="BR228" s="426"/>
      <c r="BZ228" s="426"/>
      <c r="CH228" s="426"/>
    </row>
    <row r="229" spans="1:86" s="416" customFormat="1" ht="12.75" hidden="1" customHeight="1" x14ac:dyDescent="0.2">
      <c r="A229" s="716" t="str">
        <f t="shared" si="5"/>
        <v/>
      </c>
      <c r="B229" s="410" t="s">
        <v>1017</v>
      </c>
      <c r="C229" s="415" t="s">
        <v>2181</v>
      </c>
      <c r="D229" s="569">
        <v>0</v>
      </c>
      <c r="E229" s="569">
        <v>0</v>
      </c>
      <c r="F229" s="569">
        <v>0</v>
      </c>
      <c r="G229" s="569">
        <v>0</v>
      </c>
      <c r="H229" s="569">
        <v>0</v>
      </c>
      <c r="I229" s="569">
        <v>0</v>
      </c>
      <c r="J229" s="569">
        <v>0</v>
      </c>
      <c r="K229" s="569">
        <v>0</v>
      </c>
      <c r="L229" s="569">
        <v>0</v>
      </c>
      <c r="M229" s="569">
        <v>0</v>
      </c>
      <c r="N229" s="569">
        <v>0</v>
      </c>
      <c r="O229" s="569">
        <v>0</v>
      </c>
      <c r="P229" s="569">
        <v>0</v>
      </c>
      <c r="Q229" s="569">
        <v>0</v>
      </c>
      <c r="R229" s="569">
        <v>0</v>
      </c>
      <c r="S229" s="569">
        <v>0</v>
      </c>
      <c r="T229" s="569">
        <v>0</v>
      </c>
      <c r="U229" s="569">
        <v>0</v>
      </c>
      <c r="V229" s="426">
        <v>0</v>
      </c>
      <c r="W229" s="426">
        <v>0</v>
      </c>
      <c r="X229" s="426"/>
      <c r="Y229" s="426"/>
      <c r="Z229" s="426"/>
      <c r="AA229" s="426"/>
      <c r="AB229" s="426"/>
      <c r="AC229" s="426"/>
      <c r="AH229" s="426"/>
      <c r="AI229" s="410"/>
      <c r="AJ229" s="410"/>
      <c r="AK229" s="410"/>
      <c r="AL229" s="426"/>
      <c r="AT229" s="426"/>
      <c r="BB229" s="426"/>
      <c r="BJ229" s="426"/>
      <c r="BR229" s="426"/>
      <c r="BZ229" s="426"/>
      <c r="CH229" s="426"/>
    </row>
    <row r="230" spans="1:86" s="416" customFormat="1" ht="12.75" hidden="1" customHeight="1" x14ac:dyDescent="0.2">
      <c r="A230" s="716" t="str">
        <f t="shared" si="5"/>
        <v/>
      </c>
      <c r="B230" s="410" t="s">
        <v>1416</v>
      </c>
      <c r="C230" s="415" t="s">
        <v>2293</v>
      </c>
      <c r="D230" s="569"/>
      <c r="E230" s="569"/>
      <c r="F230" s="569"/>
      <c r="G230" s="569"/>
      <c r="H230" s="569"/>
      <c r="I230" s="569"/>
      <c r="J230" s="569"/>
      <c r="K230" s="569"/>
      <c r="L230" s="569"/>
      <c r="M230" s="569"/>
      <c r="N230" s="569"/>
      <c r="O230" s="569"/>
      <c r="P230" s="569"/>
      <c r="Q230" s="569"/>
      <c r="R230" s="569"/>
      <c r="S230" s="569"/>
      <c r="T230" s="569"/>
      <c r="U230" s="569"/>
      <c r="V230" s="426"/>
      <c r="W230" s="426">
        <v>0</v>
      </c>
      <c r="X230" s="426"/>
      <c r="Y230" s="426"/>
      <c r="Z230" s="426"/>
      <c r="AA230" s="426"/>
      <c r="AB230" s="426"/>
      <c r="AC230" s="426"/>
      <c r="AH230" s="426"/>
      <c r="AI230" s="410"/>
      <c r="AJ230" s="410"/>
      <c r="AK230" s="410"/>
      <c r="AL230" s="426"/>
      <c r="AT230" s="426"/>
      <c r="BB230" s="426"/>
      <c r="BJ230" s="426"/>
      <c r="BR230" s="426"/>
      <c r="BZ230" s="426"/>
      <c r="CH230" s="426"/>
    </row>
    <row r="231" spans="1:86" s="416" customFormat="1" ht="12.75" customHeight="1" x14ac:dyDescent="0.2">
      <c r="A231" s="716" t="str">
        <f t="shared" si="5"/>
        <v>X</v>
      </c>
      <c r="B231" s="410" t="s">
        <v>1018</v>
      </c>
      <c r="C231" s="412" t="s">
        <v>2294</v>
      </c>
      <c r="D231" s="569">
        <v>-9.8268938064575195</v>
      </c>
      <c r="E231" s="569">
        <v>-3.9130909442901611</v>
      </c>
      <c r="F231" s="569">
        <v>-2.9843730926513672</v>
      </c>
      <c r="G231" s="569">
        <v>-2.8784399032592773</v>
      </c>
      <c r="H231" s="569">
        <v>-2.1483221054077148</v>
      </c>
      <c r="I231" s="569">
        <v>-2.6725571155548096</v>
      </c>
      <c r="J231" s="569">
        <v>-2.9047870635986328</v>
      </c>
      <c r="K231" s="569">
        <v>-2.6322760581970215</v>
      </c>
      <c r="L231" s="569">
        <v>-3.174699068069458</v>
      </c>
      <c r="M231" s="569">
        <v>-2.5162889957427979</v>
      </c>
      <c r="N231" s="569">
        <v>-3.1191999912261963</v>
      </c>
      <c r="O231" s="569">
        <v>-3.1549339294433594</v>
      </c>
      <c r="P231" s="569">
        <v>-3.2820870876312256</v>
      </c>
      <c r="Q231" s="569">
        <v>-4.733983039855957</v>
      </c>
      <c r="R231" s="569">
        <v>-6.0007171630859375</v>
      </c>
      <c r="S231" s="569">
        <v>-4.601294994354248</v>
      </c>
      <c r="T231" s="569">
        <v>-7.0448088645935059</v>
      </c>
      <c r="U231" s="569">
        <v>-5.0755119323730469</v>
      </c>
      <c r="V231" s="426">
        <v>-5.8311519622802734</v>
      </c>
      <c r="W231" s="426">
        <v>-5.0300002098083496</v>
      </c>
      <c r="X231" s="426"/>
      <c r="Y231" s="426"/>
      <c r="Z231" s="426"/>
      <c r="AA231" s="426"/>
      <c r="AB231" s="426"/>
      <c r="AC231" s="426"/>
      <c r="AH231" s="426"/>
      <c r="AI231" s="410"/>
      <c r="AJ231" s="410"/>
      <c r="AK231" s="410"/>
      <c r="AL231" s="426"/>
      <c r="AT231" s="426"/>
      <c r="BB231" s="426"/>
      <c r="BJ231" s="426"/>
      <c r="BR231" s="426"/>
      <c r="BZ231" s="426"/>
      <c r="CH231" s="426"/>
    </row>
    <row r="232" spans="1:86" s="416" customFormat="1" ht="12.75" customHeight="1" x14ac:dyDescent="0.2">
      <c r="A232" s="716" t="str">
        <f t="shared" si="5"/>
        <v>X</v>
      </c>
      <c r="B232" s="410" t="s">
        <v>1019</v>
      </c>
      <c r="C232" s="415" t="s">
        <v>2208</v>
      </c>
      <c r="D232" s="569">
        <v>-3.3268940448760986</v>
      </c>
      <c r="E232" s="569">
        <v>-2.3880910873413086</v>
      </c>
      <c r="F232" s="569">
        <v>-2.8593730926513672</v>
      </c>
      <c r="G232" s="569">
        <v>-2.8784399032592773</v>
      </c>
      <c r="H232" s="569">
        <v>-2.1483221054077148</v>
      </c>
      <c r="I232" s="569">
        <v>-2.6725571155548096</v>
      </c>
      <c r="J232" s="569">
        <v>-2.9047870635986328</v>
      </c>
      <c r="K232" s="569">
        <v>-2.6322760581970215</v>
      </c>
      <c r="L232" s="569">
        <v>-3.174699068069458</v>
      </c>
      <c r="M232" s="569">
        <v>-2.5162889957427979</v>
      </c>
      <c r="N232" s="569">
        <v>-3.1191999912261963</v>
      </c>
      <c r="O232" s="569">
        <v>-3.1549339294433594</v>
      </c>
      <c r="P232" s="569">
        <v>-3.2820870876312256</v>
      </c>
      <c r="Q232" s="569">
        <v>-4.733983039855957</v>
      </c>
      <c r="R232" s="569">
        <v>-6.0007171630859375</v>
      </c>
      <c r="S232" s="569">
        <v>-4.601294994354248</v>
      </c>
      <c r="T232" s="569">
        <v>-7.0448088645935059</v>
      </c>
      <c r="U232" s="569">
        <v>-5.0755119323730469</v>
      </c>
      <c r="V232" s="426">
        <v>-5.8311519622802734</v>
      </c>
      <c r="W232" s="426">
        <v>-5.0300002098083496</v>
      </c>
      <c r="X232" s="426"/>
      <c r="Y232" s="426"/>
      <c r="Z232" s="426"/>
      <c r="AA232" s="426"/>
      <c r="AB232" s="426"/>
      <c r="AC232" s="426"/>
      <c r="AH232" s="426"/>
      <c r="AI232" s="410"/>
      <c r="AJ232" s="410"/>
      <c r="AK232" s="410"/>
      <c r="AL232" s="426"/>
      <c r="AT232" s="426"/>
      <c r="BB232" s="426"/>
      <c r="BJ232" s="426"/>
      <c r="BR232" s="426"/>
      <c r="BZ232" s="426"/>
      <c r="CH232" s="426"/>
    </row>
    <row r="233" spans="1:86" s="416" customFormat="1" ht="12.75" customHeight="1" x14ac:dyDescent="0.2">
      <c r="A233" s="716" t="str">
        <f t="shared" si="5"/>
        <v>X</v>
      </c>
      <c r="B233" s="410" t="s">
        <v>1020</v>
      </c>
      <c r="C233" s="413" t="s">
        <v>582</v>
      </c>
      <c r="D233" s="569">
        <v>-1.4301079511642456</v>
      </c>
      <c r="E233" s="569">
        <v>-1.118806004524231</v>
      </c>
      <c r="F233" s="569">
        <v>-1.6121369600296021</v>
      </c>
      <c r="G233" s="569">
        <v>-1.6118110418319702</v>
      </c>
      <c r="H233" s="569">
        <v>-1.0607420206069946</v>
      </c>
      <c r="I233" s="569">
        <v>-1.4473090171813965</v>
      </c>
      <c r="J233" s="569">
        <v>-1.5876339673995972</v>
      </c>
      <c r="K233" s="569">
        <v>-1.3389110565185547</v>
      </c>
      <c r="L233" s="569">
        <v>-1.9020500183105469</v>
      </c>
      <c r="M233" s="569">
        <v>-1.3501110076904297</v>
      </c>
      <c r="N233" s="569">
        <v>-1.3106520175933838</v>
      </c>
      <c r="O233" s="569">
        <v>-1.6535110473632813</v>
      </c>
      <c r="P233" s="569">
        <v>-1.3884470462799072</v>
      </c>
      <c r="Q233" s="569">
        <v>-3.4298639297485352</v>
      </c>
      <c r="R233" s="569">
        <v>-3.1871640682220459</v>
      </c>
      <c r="S233" s="569">
        <v>-2.9039289951324463</v>
      </c>
      <c r="T233" s="569">
        <v>-2.3965399265289307</v>
      </c>
      <c r="U233" s="569">
        <v>-2.1436810493469238</v>
      </c>
      <c r="V233" s="426">
        <v>-2.6292860507965088</v>
      </c>
      <c r="W233" s="426">
        <v>-2.8310000896453857</v>
      </c>
      <c r="X233" s="426"/>
      <c r="Y233" s="426"/>
      <c r="Z233" s="426"/>
      <c r="AA233" s="426"/>
      <c r="AB233" s="426"/>
      <c r="AC233" s="426"/>
      <c r="AH233" s="426"/>
      <c r="AI233" s="410"/>
      <c r="AJ233" s="410"/>
      <c r="AK233" s="410"/>
      <c r="AL233" s="426"/>
      <c r="AT233" s="426"/>
      <c r="BB233" s="426"/>
      <c r="BJ233" s="426"/>
      <c r="BR233" s="426"/>
      <c r="BZ233" s="426"/>
      <c r="CH233" s="426"/>
    </row>
    <row r="234" spans="1:86" s="416" customFormat="1" ht="12.75" customHeight="1" x14ac:dyDescent="0.2">
      <c r="A234" s="716" t="str">
        <f t="shared" si="5"/>
        <v>X</v>
      </c>
      <c r="B234" s="426" t="s">
        <v>1417</v>
      </c>
      <c r="C234" s="421" t="s">
        <v>2295</v>
      </c>
      <c r="D234" s="569">
        <v>-1.4301079511642456</v>
      </c>
      <c r="E234" s="569">
        <v>-1.118806004524231</v>
      </c>
      <c r="F234" s="569">
        <v>-1.6121369600296021</v>
      </c>
      <c r="G234" s="569">
        <v>-1.6118110418319702</v>
      </c>
      <c r="H234" s="569">
        <v>-1.0607420206069946</v>
      </c>
      <c r="I234" s="569">
        <v>-1.4473090171813965</v>
      </c>
      <c r="J234" s="569">
        <v>-1.5876339673995972</v>
      </c>
      <c r="K234" s="569">
        <v>-1.3389110565185547</v>
      </c>
      <c r="L234" s="569">
        <v>-1.9020500183105469</v>
      </c>
      <c r="M234" s="569">
        <v>-1.3501110076904297</v>
      </c>
      <c r="N234" s="569">
        <v>-1.3106520175933838</v>
      </c>
      <c r="O234" s="569">
        <v>-1.6535110473632813</v>
      </c>
      <c r="P234" s="569">
        <v>-1.3884470462799072</v>
      </c>
      <c r="Q234" s="569">
        <v>-3.4298639297485352</v>
      </c>
      <c r="R234" s="569">
        <v>-3.1871640682220459</v>
      </c>
      <c r="S234" s="569">
        <v>-2.9039289951324463</v>
      </c>
      <c r="T234" s="569">
        <v>-2.3965399265289307</v>
      </c>
      <c r="U234" s="569">
        <v>-2.1436810493469238</v>
      </c>
      <c r="V234" s="426">
        <v>-2.6292860507965088</v>
      </c>
      <c r="W234" s="426">
        <v>-2.5409998893737793</v>
      </c>
      <c r="X234" s="426"/>
      <c r="Y234" s="426"/>
      <c r="Z234" s="426"/>
      <c r="AA234" s="426"/>
      <c r="AB234" s="426"/>
      <c r="AC234" s="426"/>
      <c r="AH234" s="426"/>
      <c r="AI234" s="410"/>
      <c r="AJ234" s="410"/>
      <c r="AK234" s="410"/>
      <c r="AL234" s="426"/>
      <c r="AT234" s="426"/>
      <c r="BB234" s="426"/>
      <c r="BJ234" s="426"/>
      <c r="BR234" s="426"/>
      <c r="BZ234" s="426"/>
      <c r="CH234" s="426"/>
    </row>
    <row r="235" spans="1:86" s="416" customFormat="1" ht="12.75" hidden="1" customHeight="1" x14ac:dyDescent="0.2">
      <c r="A235" s="716" t="str">
        <f t="shared" si="5"/>
        <v>X</v>
      </c>
      <c r="B235" s="426" t="s">
        <v>1418</v>
      </c>
      <c r="C235" s="413" t="s">
        <v>2296</v>
      </c>
      <c r="D235" s="569"/>
      <c r="E235" s="569"/>
      <c r="F235" s="569"/>
      <c r="G235" s="569"/>
      <c r="H235" s="569"/>
      <c r="I235" s="569"/>
      <c r="J235" s="569"/>
      <c r="K235" s="569"/>
      <c r="L235" s="569"/>
      <c r="M235" s="569"/>
      <c r="N235" s="569"/>
      <c r="O235" s="569"/>
      <c r="P235" s="569"/>
      <c r="Q235" s="569"/>
      <c r="R235" s="569"/>
      <c r="S235" s="569"/>
      <c r="T235" s="569"/>
      <c r="U235" s="569"/>
      <c r="V235" s="426"/>
      <c r="W235" s="426">
        <v>-0.28999999165534973</v>
      </c>
      <c r="X235" s="426"/>
      <c r="Y235" s="426"/>
      <c r="Z235" s="426"/>
      <c r="AA235" s="426"/>
      <c r="AB235" s="426"/>
      <c r="AC235" s="426"/>
      <c r="AH235" s="426"/>
      <c r="AI235" s="410"/>
      <c r="AJ235" s="410"/>
      <c r="AK235" s="410"/>
      <c r="AL235" s="426"/>
      <c r="AT235" s="426"/>
      <c r="BB235" s="426"/>
      <c r="BJ235" s="426"/>
      <c r="BR235" s="426"/>
      <c r="BZ235" s="426"/>
      <c r="CH235" s="426"/>
    </row>
    <row r="236" spans="1:86" s="416" customFormat="1" ht="12.75" customHeight="1" x14ac:dyDescent="0.2">
      <c r="A236" s="716" t="str">
        <f t="shared" si="5"/>
        <v>X</v>
      </c>
      <c r="B236" s="426" t="s">
        <v>1021</v>
      </c>
      <c r="C236" s="413" t="s">
        <v>17</v>
      </c>
      <c r="D236" s="569">
        <v>-1.8967859745025635</v>
      </c>
      <c r="E236" s="569">
        <v>-1.2692849636077881</v>
      </c>
      <c r="F236" s="569">
        <v>-1.2472360134124756</v>
      </c>
      <c r="G236" s="569">
        <v>-1.2666289806365967</v>
      </c>
      <c r="H236" s="569">
        <v>-1.0875799655914307</v>
      </c>
      <c r="I236" s="569">
        <v>-1.2252479791641235</v>
      </c>
      <c r="J236" s="569">
        <v>-1.3171529769897461</v>
      </c>
      <c r="K236" s="569">
        <v>-1.2933650016784668</v>
      </c>
      <c r="L236" s="569">
        <v>-1.2726490497589111</v>
      </c>
      <c r="M236" s="569">
        <v>-1.1661779880523682</v>
      </c>
      <c r="N236" s="569">
        <v>-1.8085479736328125</v>
      </c>
      <c r="O236" s="569">
        <v>-1.5014230012893677</v>
      </c>
      <c r="P236" s="569">
        <v>-1.8936400413513184</v>
      </c>
      <c r="Q236" s="569">
        <v>-1.3041189908981323</v>
      </c>
      <c r="R236" s="569">
        <v>-2.8135530948638916</v>
      </c>
      <c r="S236" s="569">
        <v>-1.6973659992218018</v>
      </c>
      <c r="T236" s="569">
        <v>-4.6482691764831543</v>
      </c>
      <c r="U236" s="569">
        <v>-2.931830883026123</v>
      </c>
      <c r="V236" s="426">
        <v>-3.2018659114837646</v>
      </c>
      <c r="W236" s="426">
        <v>-2.1989998817443848</v>
      </c>
      <c r="X236" s="426"/>
      <c r="Y236" s="426"/>
      <c r="Z236" s="426"/>
      <c r="AA236" s="426"/>
      <c r="AB236" s="426"/>
      <c r="AC236" s="426"/>
      <c r="AH236" s="426"/>
      <c r="AI236" s="410"/>
      <c r="AJ236" s="410"/>
      <c r="AK236" s="410"/>
      <c r="AL236" s="426"/>
      <c r="AT236" s="426"/>
      <c r="BB236" s="426"/>
      <c r="BJ236" s="426"/>
      <c r="BR236" s="426"/>
      <c r="BZ236" s="426"/>
      <c r="CH236" s="426"/>
    </row>
    <row r="237" spans="1:86" s="416" customFormat="1" ht="12.75" customHeight="1" x14ac:dyDescent="0.2">
      <c r="A237" s="716" t="str">
        <f t="shared" si="5"/>
        <v>X</v>
      </c>
      <c r="B237" s="426" t="s">
        <v>1419</v>
      </c>
      <c r="C237" s="421" t="s">
        <v>2297</v>
      </c>
      <c r="D237" s="569">
        <v>-1.8967859745025635</v>
      </c>
      <c r="E237" s="569">
        <v>-1.2692849636077881</v>
      </c>
      <c r="F237" s="569">
        <v>-1.2472360134124756</v>
      </c>
      <c r="G237" s="569">
        <v>-1.2666289806365967</v>
      </c>
      <c r="H237" s="569">
        <v>-1.0875799655914307</v>
      </c>
      <c r="I237" s="569">
        <v>-1.2252479791641235</v>
      </c>
      <c r="J237" s="569">
        <v>-1.3171529769897461</v>
      </c>
      <c r="K237" s="569">
        <v>-1.2933650016784668</v>
      </c>
      <c r="L237" s="569">
        <v>-1.2726490497589111</v>
      </c>
      <c r="M237" s="569">
        <v>-1.1661779880523682</v>
      </c>
      <c r="N237" s="569">
        <v>-1.8085479736328125</v>
      </c>
      <c r="O237" s="569">
        <v>-1.5014230012893677</v>
      </c>
      <c r="P237" s="569">
        <v>-1.8936400413513184</v>
      </c>
      <c r="Q237" s="569">
        <v>-1.3041189908981323</v>
      </c>
      <c r="R237" s="569">
        <v>-1.7969460487365723</v>
      </c>
      <c r="S237" s="569">
        <v>-1.6723660230636597</v>
      </c>
      <c r="T237" s="569">
        <v>-2.9191439151763916</v>
      </c>
      <c r="U237" s="569">
        <v>-2.931830883026123</v>
      </c>
      <c r="V237" s="426">
        <v>-3.2018659114837646</v>
      </c>
      <c r="W237" s="426">
        <v>-0.27900001406669617</v>
      </c>
      <c r="X237" s="426"/>
      <c r="Y237" s="426"/>
      <c r="Z237" s="426"/>
      <c r="AA237" s="426"/>
      <c r="AB237" s="426"/>
      <c r="AC237" s="426"/>
      <c r="AH237" s="426"/>
      <c r="AI237" s="410"/>
      <c r="AJ237" s="410"/>
      <c r="AK237" s="410"/>
      <c r="AL237" s="426"/>
      <c r="AT237" s="426"/>
      <c r="BB237" s="426"/>
      <c r="BJ237" s="426"/>
      <c r="BR237" s="426"/>
      <c r="BZ237" s="426"/>
      <c r="CH237" s="426"/>
    </row>
    <row r="238" spans="1:86" s="416" customFormat="1" x14ac:dyDescent="0.2">
      <c r="A238" s="716" t="str">
        <f t="shared" si="5"/>
        <v>X</v>
      </c>
      <c r="B238" s="426" t="s">
        <v>1420</v>
      </c>
      <c r="C238" s="421" t="s">
        <v>2298</v>
      </c>
      <c r="D238" s="569">
        <v>0</v>
      </c>
      <c r="E238" s="569">
        <v>0</v>
      </c>
      <c r="F238" s="569">
        <v>0</v>
      </c>
      <c r="G238" s="569">
        <v>0</v>
      </c>
      <c r="H238" s="569">
        <v>0</v>
      </c>
      <c r="I238" s="569">
        <v>0</v>
      </c>
      <c r="J238" s="569">
        <v>0</v>
      </c>
      <c r="K238" s="569">
        <v>0</v>
      </c>
      <c r="L238" s="569">
        <v>0</v>
      </c>
      <c r="M238" s="569">
        <v>0</v>
      </c>
      <c r="N238" s="569">
        <v>0</v>
      </c>
      <c r="O238" s="569">
        <v>0</v>
      </c>
      <c r="P238" s="569">
        <v>0</v>
      </c>
      <c r="Q238" s="569">
        <v>0</v>
      </c>
      <c r="R238" s="569">
        <v>-1.0166070461273193</v>
      </c>
      <c r="S238" s="569">
        <v>-2.500000037252903E-2</v>
      </c>
      <c r="T238" s="569">
        <v>-1.7291250228881836</v>
      </c>
      <c r="U238" s="569">
        <v>0</v>
      </c>
      <c r="V238" s="426">
        <v>0</v>
      </c>
      <c r="W238" s="426">
        <v>-1.9199999570846558</v>
      </c>
      <c r="X238" s="426"/>
      <c r="Y238" s="426"/>
      <c r="Z238" s="426"/>
      <c r="AA238" s="426"/>
      <c r="AB238" s="426"/>
      <c r="AC238" s="426"/>
      <c r="AH238" s="426"/>
      <c r="AI238" s="410"/>
      <c r="AJ238" s="410"/>
      <c r="AK238" s="410"/>
      <c r="AL238" s="426"/>
    </row>
    <row r="239" spans="1:86" s="416" customFormat="1" x14ac:dyDescent="0.2">
      <c r="A239" s="716" t="str">
        <f t="shared" si="5"/>
        <v>X</v>
      </c>
      <c r="B239" s="410" t="s">
        <v>1022</v>
      </c>
      <c r="C239" s="415" t="s">
        <v>507</v>
      </c>
      <c r="D239" s="569">
        <v>-6.5</v>
      </c>
      <c r="E239" s="569">
        <v>-1.5249999761581421</v>
      </c>
      <c r="F239" s="569">
        <v>-0.125</v>
      </c>
      <c r="G239" s="569">
        <v>0</v>
      </c>
      <c r="H239" s="569">
        <v>0</v>
      </c>
      <c r="I239" s="569">
        <v>0</v>
      </c>
      <c r="J239" s="569">
        <v>0</v>
      </c>
      <c r="K239" s="569">
        <v>0</v>
      </c>
      <c r="L239" s="569">
        <v>0</v>
      </c>
      <c r="M239" s="569">
        <v>0</v>
      </c>
      <c r="N239" s="569">
        <v>0</v>
      </c>
      <c r="O239" s="569">
        <v>0</v>
      </c>
      <c r="P239" s="569">
        <v>0</v>
      </c>
      <c r="Q239" s="569">
        <v>0</v>
      </c>
      <c r="R239" s="569">
        <v>0</v>
      </c>
      <c r="S239" s="569">
        <v>0</v>
      </c>
      <c r="T239" s="569">
        <v>0</v>
      </c>
      <c r="U239" s="569">
        <v>0</v>
      </c>
      <c r="V239" s="426">
        <v>0</v>
      </c>
      <c r="W239" s="426">
        <v>0</v>
      </c>
      <c r="X239" s="426"/>
      <c r="Y239" s="426"/>
      <c r="Z239" s="426"/>
      <c r="AA239" s="426"/>
      <c r="AB239" s="426"/>
      <c r="AC239" s="426"/>
      <c r="AH239" s="426"/>
      <c r="AI239" s="410"/>
      <c r="AJ239" s="410"/>
      <c r="AK239" s="410"/>
      <c r="AL239" s="426"/>
    </row>
    <row r="240" spans="1:86" s="416" customFormat="1" hidden="1" x14ac:dyDescent="0.2">
      <c r="A240" s="716" t="str">
        <f t="shared" si="5"/>
        <v/>
      </c>
      <c r="B240" s="410" t="s">
        <v>1023</v>
      </c>
      <c r="C240" s="413" t="s">
        <v>2299</v>
      </c>
      <c r="D240" s="569">
        <v>0</v>
      </c>
      <c r="E240" s="569">
        <v>0</v>
      </c>
      <c r="F240" s="569">
        <v>0</v>
      </c>
      <c r="G240" s="569">
        <v>0</v>
      </c>
      <c r="H240" s="569">
        <v>0</v>
      </c>
      <c r="I240" s="569">
        <v>0</v>
      </c>
      <c r="J240" s="569">
        <v>0</v>
      </c>
      <c r="K240" s="569">
        <v>0</v>
      </c>
      <c r="L240" s="569">
        <v>0</v>
      </c>
      <c r="M240" s="569">
        <v>0</v>
      </c>
      <c r="N240" s="569">
        <v>0</v>
      </c>
      <c r="O240" s="569">
        <v>0</v>
      </c>
      <c r="P240" s="569">
        <v>0</v>
      </c>
      <c r="Q240" s="569">
        <v>0</v>
      </c>
      <c r="R240" s="569">
        <v>0</v>
      </c>
      <c r="S240" s="569">
        <v>0</v>
      </c>
      <c r="T240" s="569">
        <v>0</v>
      </c>
      <c r="U240" s="569">
        <v>0</v>
      </c>
      <c r="V240" s="426">
        <v>0</v>
      </c>
      <c r="W240" s="426">
        <v>0</v>
      </c>
      <c r="X240" s="426"/>
      <c r="Y240" s="426"/>
      <c r="Z240" s="426"/>
      <c r="AA240" s="426"/>
      <c r="AB240" s="426"/>
      <c r="AC240" s="426"/>
      <c r="AH240" s="426"/>
      <c r="AI240" s="410"/>
      <c r="AJ240" s="410"/>
      <c r="AK240" s="410"/>
      <c r="AL240" s="426"/>
    </row>
    <row r="241" spans="1:86" s="416" customFormat="1" x14ac:dyDescent="0.2">
      <c r="A241" s="716" t="str">
        <f t="shared" si="5"/>
        <v>X</v>
      </c>
      <c r="B241" s="410" t="s">
        <v>1024</v>
      </c>
      <c r="C241" s="413" t="s">
        <v>2300</v>
      </c>
      <c r="D241" s="569">
        <v>-6.5</v>
      </c>
      <c r="E241" s="569">
        <v>-1.5249999761581421</v>
      </c>
      <c r="F241" s="569">
        <v>-0.125</v>
      </c>
      <c r="G241" s="569">
        <v>0</v>
      </c>
      <c r="H241" s="569">
        <v>0</v>
      </c>
      <c r="I241" s="569">
        <v>0</v>
      </c>
      <c r="J241" s="569">
        <v>0</v>
      </c>
      <c r="K241" s="569">
        <v>0</v>
      </c>
      <c r="L241" s="569">
        <v>0</v>
      </c>
      <c r="M241" s="569">
        <v>0</v>
      </c>
      <c r="N241" s="569">
        <v>0</v>
      </c>
      <c r="O241" s="569">
        <v>0</v>
      </c>
      <c r="P241" s="569">
        <v>0</v>
      </c>
      <c r="Q241" s="569">
        <v>0</v>
      </c>
      <c r="R241" s="569">
        <v>0</v>
      </c>
      <c r="S241" s="569">
        <v>0</v>
      </c>
      <c r="T241" s="569">
        <v>0</v>
      </c>
      <c r="U241" s="569">
        <v>0</v>
      </c>
      <c r="V241" s="426">
        <v>0</v>
      </c>
      <c r="W241" s="426">
        <v>0</v>
      </c>
      <c r="X241" s="426"/>
      <c r="Y241" s="426"/>
      <c r="Z241" s="426"/>
      <c r="AA241" s="426"/>
      <c r="AB241" s="426"/>
      <c r="AC241" s="426"/>
      <c r="AH241" s="426"/>
      <c r="AI241" s="410"/>
      <c r="AJ241" s="410"/>
      <c r="AK241" s="410"/>
      <c r="AL241" s="426"/>
    </row>
    <row r="242" spans="1:86" s="416" customFormat="1" hidden="1" x14ac:dyDescent="0.2">
      <c r="A242" s="716" t="str">
        <f t="shared" si="5"/>
        <v/>
      </c>
      <c r="B242" s="410" t="s">
        <v>1025</v>
      </c>
      <c r="C242" s="413" t="s">
        <v>2301</v>
      </c>
      <c r="D242" s="569">
        <v>0</v>
      </c>
      <c r="E242" s="569">
        <v>0</v>
      </c>
      <c r="F242" s="569">
        <v>0</v>
      </c>
      <c r="G242" s="569">
        <v>0</v>
      </c>
      <c r="H242" s="569">
        <v>0</v>
      </c>
      <c r="I242" s="569">
        <v>0</v>
      </c>
      <c r="J242" s="569">
        <v>0</v>
      </c>
      <c r="K242" s="569">
        <v>0</v>
      </c>
      <c r="L242" s="569">
        <v>0</v>
      </c>
      <c r="M242" s="569">
        <v>0</v>
      </c>
      <c r="N242" s="569">
        <v>0</v>
      </c>
      <c r="O242" s="569">
        <v>0</v>
      </c>
      <c r="P242" s="569">
        <v>0</v>
      </c>
      <c r="Q242" s="569">
        <v>0</v>
      </c>
      <c r="R242" s="569">
        <v>0</v>
      </c>
      <c r="S242" s="569">
        <v>0</v>
      </c>
      <c r="T242" s="569">
        <v>0</v>
      </c>
      <c r="U242" s="569">
        <v>0</v>
      </c>
      <c r="V242" s="426">
        <v>0</v>
      </c>
      <c r="W242" s="426">
        <v>0</v>
      </c>
      <c r="X242" s="426"/>
      <c r="Y242" s="426"/>
      <c r="Z242" s="426"/>
      <c r="AA242" s="426"/>
      <c r="AB242" s="426"/>
      <c r="AC242" s="426"/>
      <c r="AH242" s="426"/>
      <c r="AI242" s="410"/>
      <c r="AJ242" s="410"/>
      <c r="AK242" s="410"/>
      <c r="AL242" s="426"/>
    </row>
    <row r="243" spans="1:86" s="416" customFormat="1" hidden="1" x14ac:dyDescent="0.2">
      <c r="A243" s="716" t="str">
        <f t="shared" si="5"/>
        <v/>
      </c>
      <c r="B243" s="410" t="s">
        <v>1026</v>
      </c>
      <c r="C243" s="413" t="s">
        <v>2302</v>
      </c>
      <c r="D243" s="569">
        <v>0</v>
      </c>
      <c r="E243" s="569">
        <v>0</v>
      </c>
      <c r="F243" s="569">
        <v>0</v>
      </c>
      <c r="G243" s="569">
        <v>0</v>
      </c>
      <c r="H243" s="569">
        <v>0</v>
      </c>
      <c r="I243" s="569">
        <v>0</v>
      </c>
      <c r="J243" s="569">
        <v>0</v>
      </c>
      <c r="K243" s="569">
        <v>0</v>
      </c>
      <c r="L243" s="569">
        <v>0</v>
      </c>
      <c r="M243" s="569">
        <v>0</v>
      </c>
      <c r="N243" s="569">
        <v>0</v>
      </c>
      <c r="O243" s="569">
        <v>0</v>
      </c>
      <c r="P243" s="569">
        <v>0</v>
      </c>
      <c r="Q243" s="569">
        <v>0</v>
      </c>
      <c r="R243" s="569">
        <v>0</v>
      </c>
      <c r="S243" s="569">
        <v>0</v>
      </c>
      <c r="T243" s="569">
        <v>0</v>
      </c>
      <c r="U243" s="569">
        <v>0</v>
      </c>
      <c r="V243" s="426">
        <v>0</v>
      </c>
      <c r="W243" s="426">
        <v>0</v>
      </c>
      <c r="X243" s="426"/>
      <c r="Y243" s="426"/>
      <c r="Z243" s="426"/>
      <c r="AA243" s="426"/>
      <c r="AB243" s="426"/>
      <c r="AC243" s="426"/>
      <c r="AE243" s="524"/>
      <c r="AF243" s="524"/>
      <c r="AH243" s="524"/>
      <c r="AI243" s="410"/>
      <c r="AJ243" s="410"/>
      <c r="AK243" s="410"/>
      <c r="AL243" s="426"/>
    </row>
    <row r="244" spans="1:86" s="416" customFormat="1" hidden="1" x14ac:dyDescent="0.2">
      <c r="A244" s="716" t="str">
        <f t="shared" si="5"/>
        <v/>
      </c>
      <c r="B244" s="410" t="s">
        <v>1027</v>
      </c>
      <c r="C244" s="413" t="s">
        <v>2303</v>
      </c>
      <c r="D244" s="569">
        <v>0</v>
      </c>
      <c r="E244" s="569">
        <v>0</v>
      </c>
      <c r="F244" s="569">
        <v>0</v>
      </c>
      <c r="G244" s="569">
        <v>0</v>
      </c>
      <c r="H244" s="569">
        <v>0</v>
      </c>
      <c r="I244" s="569">
        <v>0</v>
      </c>
      <c r="J244" s="569">
        <v>0</v>
      </c>
      <c r="K244" s="569">
        <v>0</v>
      </c>
      <c r="L244" s="569">
        <v>0</v>
      </c>
      <c r="M244" s="569">
        <v>0</v>
      </c>
      <c r="N244" s="569">
        <v>0</v>
      </c>
      <c r="O244" s="569">
        <v>0</v>
      </c>
      <c r="P244" s="569">
        <v>0</v>
      </c>
      <c r="Q244" s="569">
        <v>0</v>
      </c>
      <c r="R244" s="569">
        <v>0</v>
      </c>
      <c r="S244" s="569">
        <v>0</v>
      </c>
      <c r="T244" s="569">
        <v>0</v>
      </c>
      <c r="U244" s="569">
        <v>0</v>
      </c>
      <c r="V244" s="426">
        <v>0</v>
      </c>
      <c r="W244" s="426">
        <v>0</v>
      </c>
      <c r="X244" s="426"/>
      <c r="Y244" s="426"/>
      <c r="Z244" s="426"/>
      <c r="AA244" s="426"/>
      <c r="AB244" s="426"/>
      <c r="AC244" s="426"/>
      <c r="AE244" s="524"/>
      <c r="AF244" s="524"/>
      <c r="AH244" s="524"/>
      <c r="AI244" s="410"/>
      <c r="AJ244" s="410"/>
      <c r="AK244" s="410"/>
      <c r="AL244" s="426"/>
    </row>
    <row r="245" spans="1:86" s="416" customFormat="1" hidden="1" x14ac:dyDescent="0.2">
      <c r="A245" s="716" t="str">
        <f t="shared" si="5"/>
        <v/>
      </c>
      <c r="B245" s="410" t="s">
        <v>1028</v>
      </c>
      <c r="C245" s="413" t="s">
        <v>2304</v>
      </c>
      <c r="D245" s="569">
        <v>0</v>
      </c>
      <c r="E245" s="569">
        <v>0</v>
      </c>
      <c r="F245" s="569">
        <v>0</v>
      </c>
      <c r="G245" s="569">
        <v>0</v>
      </c>
      <c r="H245" s="569">
        <v>0</v>
      </c>
      <c r="I245" s="569">
        <v>0</v>
      </c>
      <c r="J245" s="569">
        <v>0</v>
      </c>
      <c r="K245" s="569">
        <v>0</v>
      </c>
      <c r="L245" s="569">
        <v>0</v>
      </c>
      <c r="M245" s="569">
        <v>0</v>
      </c>
      <c r="N245" s="569">
        <v>0</v>
      </c>
      <c r="O245" s="569">
        <v>0</v>
      </c>
      <c r="P245" s="569">
        <v>0</v>
      </c>
      <c r="Q245" s="569">
        <v>0</v>
      </c>
      <c r="R245" s="569">
        <v>0</v>
      </c>
      <c r="S245" s="569">
        <v>0</v>
      </c>
      <c r="T245" s="569">
        <v>0</v>
      </c>
      <c r="U245" s="569">
        <v>0</v>
      </c>
      <c r="V245" s="426">
        <v>0</v>
      </c>
      <c r="W245" s="426">
        <v>0</v>
      </c>
      <c r="X245" s="426"/>
      <c r="Y245" s="426"/>
      <c r="Z245" s="426"/>
      <c r="AA245" s="426"/>
      <c r="AB245" s="426"/>
      <c r="AC245" s="426"/>
      <c r="AE245" s="524"/>
      <c r="AF245" s="524"/>
      <c r="AH245" s="524"/>
      <c r="AI245" s="410"/>
      <c r="AJ245" s="410"/>
      <c r="AK245" s="410"/>
      <c r="AL245" s="426"/>
    </row>
    <row r="246" spans="1:86" s="416" customFormat="1" ht="12.75" hidden="1" customHeight="1" x14ac:dyDescent="0.2">
      <c r="A246" s="716" t="str">
        <f t="shared" si="5"/>
        <v/>
      </c>
      <c r="B246" s="410" t="s">
        <v>1029</v>
      </c>
      <c r="C246" s="412" t="s">
        <v>2305</v>
      </c>
      <c r="D246" s="569">
        <v>0</v>
      </c>
      <c r="E246" s="569">
        <v>0</v>
      </c>
      <c r="F246" s="569">
        <v>0</v>
      </c>
      <c r="G246" s="569">
        <v>0</v>
      </c>
      <c r="H246" s="569">
        <v>0</v>
      </c>
      <c r="I246" s="569">
        <v>0</v>
      </c>
      <c r="J246" s="569">
        <v>0</v>
      </c>
      <c r="K246" s="569">
        <v>0</v>
      </c>
      <c r="L246" s="569">
        <v>0</v>
      </c>
      <c r="M246" s="569">
        <v>0</v>
      </c>
      <c r="N246" s="569">
        <v>0</v>
      </c>
      <c r="O246" s="569">
        <v>0</v>
      </c>
      <c r="P246" s="569">
        <v>0</v>
      </c>
      <c r="Q246" s="569">
        <v>0</v>
      </c>
      <c r="R246" s="569">
        <v>0</v>
      </c>
      <c r="S246" s="569">
        <v>0</v>
      </c>
      <c r="T246" s="569">
        <v>0</v>
      </c>
      <c r="U246" s="569">
        <v>0</v>
      </c>
      <c r="V246" s="426">
        <v>0</v>
      </c>
      <c r="W246" s="426">
        <v>0</v>
      </c>
      <c r="X246" s="426"/>
      <c r="Y246" s="426"/>
      <c r="Z246" s="426"/>
      <c r="AA246" s="426"/>
      <c r="AB246" s="426"/>
      <c r="AC246" s="426"/>
      <c r="AH246" s="426"/>
      <c r="AI246" s="410"/>
      <c r="AJ246" s="410"/>
      <c r="AK246" s="410"/>
      <c r="AL246" s="426"/>
      <c r="AT246" s="426"/>
      <c r="BB246" s="426"/>
      <c r="BJ246" s="426"/>
      <c r="BR246" s="426"/>
      <c r="BZ246" s="426"/>
      <c r="CH246" s="426"/>
    </row>
    <row r="247" spans="1:86" s="416" customFormat="1" ht="12.75" hidden="1" customHeight="1" x14ac:dyDescent="0.2">
      <c r="A247" s="716" t="str">
        <f t="shared" si="5"/>
        <v/>
      </c>
      <c r="B247" s="410" t="s">
        <v>1421</v>
      </c>
      <c r="C247" s="415" t="s">
        <v>2306</v>
      </c>
      <c r="D247" s="569">
        <v>0</v>
      </c>
      <c r="E247" s="569">
        <v>0</v>
      </c>
      <c r="F247" s="569">
        <v>0</v>
      </c>
      <c r="G247" s="569">
        <v>0</v>
      </c>
      <c r="H247" s="569">
        <v>0</v>
      </c>
      <c r="I247" s="569">
        <v>0</v>
      </c>
      <c r="J247" s="569">
        <v>0</v>
      </c>
      <c r="K247" s="569">
        <v>0</v>
      </c>
      <c r="L247" s="569">
        <v>0</v>
      </c>
      <c r="M247" s="569">
        <v>0</v>
      </c>
      <c r="N247" s="569">
        <v>0</v>
      </c>
      <c r="O247" s="569">
        <v>0</v>
      </c>
      <c r="P247" s="569">
        <v>0</v>
      </c>
      <c r="Q247" s="569">
        <v>0</v>
      </c>
      <c r="R247" s="569">
        <v>0</v>
      </c>
      <c r="S247" s="569">
        <v>0</v>
      </c>
      <c r="T247" s="569">
        <v>0</v>
      </c>
      <c r="U247" s="569">
        <v>0</v>
      </c>
      <c r="V247" s="426">
        <v>0</v>
      </c>
      <c r="W247" s="426">
        <v>0</v>
      </c>
      <c r="X247" s="426"/>
      <c r="Y247" s="426"/>
      <c r="Z247" s="426"/>
      <c r="AA247" s="426"/>
      <c r="AB247" s="426"/>
      <c r="AC247" s="426"/>
      <c r="AH247" s="426"/>
      <c r="AI247" s="410"/>
      <c r="AJ247" s="410"/>
      <c r="AK247" s="410"/>
      <c r="AL247" s="426"/>
      <c r="AT247" s="426"/>
      <c r="BB247" s="426"/>
      <c r="BJ247" s="426"/>
      <c r="BR247" s="426"/>
      <c r="BZ247" s="426"/>
      <c r="CH247" s="426"/>
    </row>
    <row r="248" spans="1:86" s="416" customFormat="1" hidden="1" x14ac:dyDescent="0.2">
      <c r="A248" s="716" t="str">
        <f t="shared" si="5"/>
        <v/>
      </c>
      <c r="B248" s="426" t="s">
        <v>1030</v>
      </c>
      <c r="C248" s="415" t="s">
        <v>2307</v>
      </c>
      <c r="D248" s="569">
        <v>0</v>
      </c>
      <c r="E248" s="569">
        <v>0</v>
      </c>
      <c r="F248" s="569">
        <v>0</v>
      </c>
      <c r="G248" s="569">
        <v>0</v>
      </c>
      <c r="H248" s="569">
        <v>0</v>
      </c>
      <c r="I248" s="569">
        <v>0</v>
      </c>
      <c r="J248" s="569">
        <v>0</v>
      </c>
      <c r="K248" s="569">
        <v>0</v>
      </c>
      <c r="L248" s="569">
        <v>0</v>
      </c>
      <c r="M248" s="569">
        <v>0</v>
      </c>
      <c r="N248" s="569">
        <v>0</v>
      </c>
      <c r="O248" s="569">
        <v>0</v>
      </c>
      <c r="P248" s="569">
        <v>0</v>
      </c>
      <c r="Q248" s="569">
        <v>0</v>
      </c>
      <c r="R248" s="569">
        <v>0</v>
      </c>
      <c r="S248" s="569">
        <v>0</v>
      </c>
      <c r="T248" s="569">
        <v>0</v>
      </c>
      <c r="U248" s="569">
        <v>0</v>
      </c>
      <c r="V248" s="426">
        <v>0</v>
      </c>
      <c r="W248" s="426">
        <v>0</v>
      </c>
      <c r="X248" s="426"/>
      <c r="Y248" s="426"/>
      <c r="Z248" s="426"/>
      <c r="AA248" s="426"/>
      <c r="AB248" s="426"/>
      <c r="AC248" s="426"/>
      <c r="AE248" s="524"/>
      <c r="AF248" s="524"/>
      <c r="AH248" s="524"/>
      <c r="AI248" s="410"/>
      <c r="AJ248" s="410"/>
      <c r="AK248" s="410"/>
      <c r="AL248" s="426"/>
    </row>
    <row r="249" spans="1:86" s="416" customFormat="1" ht="20.100000000000001" customHeight="1" x14ac:dyDescent="0.2">
      <c r="A249" s="716" t="str">
        <f t="shared" si="5"/>
        <v>X</v>
      </c>
      <c r="B249" s="436" t="s">
        <v>1031</v>
      </c>
      <c r="C249" s="417" t="s">
        <v>2279</v>
      </c>
      <c r="D249" s="570">
        <v>-3.581125020980835</v>
      </c>
      <c r="E249" s="570">
        <v>-2.9783689975738525</v>
      </c>
      <c r="F249" s="570">
        <v>-0.65850400924682617</v>
      </c>
      <c r="G249" s="570">
        <v>5.0731568336486816</v>
      </c>
      <c r="H249" s="570">
        <v>-2.5732619762420654</v>
      </c>
      <c r="I249" s="570">
        <v>-1.4694780111312866</v>
      </c>
      <c r="J249" s="570">
        <v>-0.68781602382659912</v>
      </c>
      <c r="K249" s="570">
        <v>-5.2673778533935547</v>
      </c>
      <c r="L249" s="570">
        <v>-3.6872079372406006</v>
      </c>
      <c r="M249" s="570">
        <v>-1.1287269592285156</v>
      </c>
      <c r="N249" s="570">
        <v>-1.506782054901123</v>
      </c>
      <c r="O249" s="570">
        <v>-2.4951260089874268</v>
      </c>
      <c r="P249" s="570">
        <v>-5.1663570404052734</v>
      </c>
      <c r="Q249" s="570">
        <v>-5.5375018119812012</v>
      </c>
      <c r="R249" s="570">
        <v>-7.785883903503418</v>
      </c>
      <c r="S249" s="570">
        <v>-4.620607852935791</v>
      </c>
      <c r="T249" s="570">
        <v>-5.3888111114501953</v>
      </c>
      <c r="U249" s="570">
        <v>-4.8100900650024414</v>
      </c>
      <c r="V249" s="427">
        <v>-6.4109210968017578</v>
      </c>
      <c r="W249" s="427">
        <v>-1.0290000438690186</v>
      </c>
      <c r="X249" s="427"/>
      <c r="Y249" s="427"/>
      <c r="Z249" s="427"/>
      <c r="AA249" s="427"/>
      <c r="AB249" s="427"/>
      <c r="AC249" s="427"/>
      <c r="AH249" s="524"/>
      <c r="AI249" s="422"/>
      <c r="AJ249" s="422"/>
      <c r="AK249" s="422"/>
      <c r="AL249" s="426"/>
    </row>
    <row r="250" spans="1:86" s="416" customFormat="1" ht="16.5" x14ac:dyDescent="0.2">
      <c r="A250" s="716" t="s">
        <v>1427</v>
      </c>
      <c r="B250" s="418"/>
      <c r="C250" s="181" t="str">
        <f>CONCATENATE(C$1," (continued)")</f>
        <v>Table 9b    National government finances (GFS 2014 format, detail), FY2000-FY2019 (continued)</v>
      </c>
      <c r="D250" s="568"/>
      <c r="E250" s="568"/>
      <c r="F250" s="568"/>
      <c r="G250" s="568"/>
      <c r="H250" s="568"/>
      <c r="I250" s="568"/>
      <c r="J250" s="568"/>
      <c r="K250" s="568"/>
      <c r="L250" s="568"/>
      <c r="M250" s="568"/>
      <c r="N250" s="568"/>
      <c r="O250" s="568"/>
      <c r="P250" s="568"/>
      <c r="Q250" s="568"/>
      <c r="R250" s="568"/>
      <c r="S250" s="568"/>
      <c r="T250" s="568"/>
      <c r="U250" s="568"/>
      <c r="V250" s="451"/>
      <c r="W250" s="451"/>
      <c r="X250" s="451"/>
      <c r="Y250" s="451"/>
      <c r="Z250" s="451"/>
      <c r="AA250" s="451"/>
      <c r="AB250" s="451"/>
      <c r="AC250" s="451"/>
      <c r="AD250" s="425"/>
      <c r="AH250" s="451"/>
      <c r="AI250" s="418"/>
      <c r="AJ250" s="418"/>
      <c r="AK250" s="418"/>
      <c r="AL250" s="426"/>
    </row>
    <row r="251" spans="1:86" s="416" customFormat="1" ht="20.100000000000001" customHeight="1" x14ac:dyDescent="0.2">
      <c r="A251" s="716" t="s">
        <v>1427</v>
      </c>
      <c r="B251" s="418"/>
      <c r="C251" s="103" t="s">
        <v>115</v>
      </c>
      <c r="D251" s="496" t="str">
        <f t="shared" ref="D251:U251" si="6">D$2</f>
        <v>FY00</v>
      </c>
      <c r="E251" s="496" t="str">
        <f t="shared" si="6"/>
        <v>FY01</v>
      </c>
      <c r="F251" s="496" t="str">
        <f t="shared" si="6"/>
        <v>FY02</v>
      </c>
      <c r="G251" s="496" t="str">
        <f t="shared" si="6"/>
        <v>FY03</v>
      </c>
      <c r="H251" s="496" t="str">
        <f t="shared" si="6"/>
        <v>FY04</v>
      </c>
      <c r="I251" s="496" t="str">
        <f t="shared" si="6"/>
        <v>FY05</v>
      </c>
      <c r="J251" s="496" t="str">
        <f t="shared" si="6"/>
        <v>FY06</v>
      </c>
      <c r="K251" s="496" t="str">
        <f t="shared" si="6"/>
        <v>FY07</v>
      </c>
      <c r="L251" s="496" t="str">
        <f t="shared" si="6"/>
        <v>FY08</v>
      </c>
      <c r="M251" s="496" t="str">
        <f t="shared" si="6"/>
        <v>FY09</v>
      </c>
      <c r="N251" s="496" t="str">
        <f t="shared" si="6"/>
        <v>FY10</v>
      </c>
      <c r="O251" s="496" t="str">
        <f t="shared" si="6"/>
        <v>FY11</v>
      </c>
      <c r="P251" s="496" t="str">
        <f t="shared" si="6"/>
        <v>FY12</v>
      </c>
      <c r="Q251" s="496" t="str">
        <f t="shared" si="6"/>
        <v>FY13</v>
      </c>
      <c r="R251" s="496" t="str">
        <f t="shared" si="6"/>
        <v>FY14</v>
      </c>
      <c r="S251" s="496" t="str">
        <f t="shared" si="6"/>
        <v>FY15</v>
      </c>
      <c r="T251" s="496" t="str">
        <f t="shared" si="6"/>
        <v>FY16</v>
      </c>
      <c r="U251" s="496" t="str">
        <f t="shared" si="6"/>
        <v>FY17</v>
      </c>
      <c r="V251" s="496" t="str">
        <f t="shared" ref="V251:AK251" si="7">V$2</f>
        <v>FY18</v>
      </c>
      <c r="W251" s="496" t="str">
        <f t="shared" si="7"/>
        <v>FY19</v>
      </c>
      <c r="X251" s="416" t="str">
        <f t="shared" si="7"/>
        <v>FY20</v>
      </c>
      <c r="Y251" s="425" t="str">
        <f t="shared" si="7"/>
        <v>FY21</v>
      </c>
      <c r="Z251" s="416" t="str">
        <f t="shared" si="7"/>
        <v>FY22</v>
      </c>
      <c r="AA251" s="416" t="str">
        <f t="shared" si="7"/>
        <v>FY23</v>
      </c>
      <c r="AB251" s="416" t="str">
        <f t="shared" si="7"/>
        <v>FY24</v>
      </c>
      <c r="AC251" s="416" t="str">
        <f t="shared" si="7"/>
        <v>FY25</v>
      </c>
      <c r="AD251" s="416" t="str">
        <f t="shared" si="7"/>
        <v>FY26</v>
      </c>
      <c r="AE251" s="426" t="str">
        <f t="shared" si="7"/>
        <v>FY27</v>
      </c>
      <c r="AF251" s="416" t="str">
        <f t="shared" si="7"/>
        <v>FY28</v>
      </c>
      <c r="AG251" s="416" t="str">
        <f t="shared" si="7"/>
        <v>FY29</v>
      </c>
      <c r="AH251" s="416" t="str">
        <f t="shared" si="7"/>
        <v>FY30</v>
      </c>
      <c r="AI251" s="416" t="str">
        <f t="shared" si="7"/>
        <v>FY31</v>
      </c>
      <c r="AJ251" s="416" t="str">
        <f t="shared" si="7"/>
        <v>FY32</v>
      </c>
      <c r="AK251" s="416" t="str">
        <f t="shared" si="7"/>
        <v>FY33</v>
      </c>
      <c r="AM251" s="426"/>
      <c r="AU251" s="426"/>
      <c r="BC251" s="426"/>
      <c r="BK251" s="426"/>
      <c r="BM251" s="524"/>
      <c r="BS251" s="426"/>
    </row>
    <row r="252" spans="1:86" s="416" customFormat="1" ht="20.100000000000001" customHeight="1" x14ac:dyDescent="0.2">
      <c r="A252" s="716" t="str">
        <f t="shared" si="5"/>
        <v>X</v>
      </c>
      <c r="B252" s="410" t="s">
        <v>58</v>
      </c>
      <c r="C252" s="423" t="s">
        <v>240</v>
      </c>
      <c r="D252" s="569">
        <v>5.1773495674133301</v>
      </c>
      <c r="E252" s="569">
        <v>12.00755786895752</v>
      </c>
      <c r="F252" s="569">
        <v>0.64827924966812134</v>
      </c>
      <c r="G252" s="569">
        <v>-9.9745941162109375</v>
      </c>
      <c r="H252" s="569">
        <v>-10.007683753967285</v>
      </c>
      <c r="I252" s="569">
        <v>-16.539894104003906</v>
      </c>
      <c r="J252" s="569">
        <v>-20.501596450805664</v>
      </c>
      <c r="K252" s="569">
        <v>-20.503000259399414</v>
      </c>
      <c r="L252" s="569">
        <v>-11.548561096191406</v>
      </c>
      <c r="M252" s="569">
        <v>-9.1327943801879883</v>
      </c>
      <c r="N252" s="569">
        <v>-18.301740646362305</v>
      </c>
      <c r="O252" s="569">
        <v>-17.045270919799805</v>
      </c>
      <c r="P252" s="569">
        <v>-19.599996566772461</v>
      </c>
      <c r="Q252" s="569">
        <v>-11.407258033752441</v>
      </c>
      <c r="R252" s="569">
        <v>-19.767307281494141</v>
      </c>
      <c r="S252" s="569">
        <v>-27.909587860107422</v>
      </c>
      <c r="T252" s="569">
        <v>-27.476367950439453</v>
      </c>
      <c r="U252" s="569">
        <v>-22.210786819458008</v>
      </c>
      <c r="V252" s="426">
        <v>-24.440366744995117</v>
      </c>
      <c r="W252" s="426">
        <v>-12.525351524353027</v>
      </c>
      <c r="X252" s="426"/>
      <c r="Y252" s="426"/>
      <c r="Z252" s="426"/>
      <c r="AA252" s="426"/>
      <c r="AB252" s="426"/>
      <c r="AC252" s="426"/>
      <c r="AH252" s="524"/>
      <c r="AI252" s="410"/>
      <c r="AJ252" s="410"/>
      <c r="AK252" s="410"/>
      <c r="AL252" s="426"/>
    </row>
    <row r="253" spans="1:86" s="416" customFormat="1" x14ac:dyDescent="0.2">
      <c r="A253" s="716" t="str">
        <f t="shared" si="5"/>
        <v>X</v>
      </c>
      <c r="B253" s="410" t="s">
        <v>1032</v>
      </c>
      <c r="C253" s="437" t="s">
        <v>1333</v>
      </c>
      <c r="D253" s="569">
        <v>-13.841276168823242</v>
      </c>
      <c r="E253" s="569">
        <v>-14.706521034240723</v>
      </c>
      <c r="F253" s="569">
        <v>-20.092342376708984</v>
      </c>
      <c r="G253" s="569">
        <v>-14.10247802734375</v>
      </c>
      <c r="H253" s="569">
        <v>-18.079599380493164</v>
      </c>
      <c r="I253" s="569">
        <v>-13.573952674865723</v>
      </c>
      <c r="J253" s="569">
        <v>-20.233194351196289</v>
      </c>
      <c r="K253" s="569">
        <v>-24.404012680053711</v>
      </c>
      <c r="L253" s="569">
        <v>-14.943779945373535</v>
      </c>
      <c r="M253" s="569">
        <v>-10.740663528442383</v>
      </c>
      <c r="N253" s="569">
        <v>-20.095430374145508</v>
      </c>
      <c r="O253" s="569">
        <v>-14.53447151184082</v>
      </c>
      <c r="P253" s="569">
        <v>-17.438604354858398</v>
      </c>
      <c r="Q253" s="569">
        <v>-9.7332372665405273</v>
      </c>
      <c r="R253" s="569">
        <v>-10.996606826782227</v>
      </c>
      <c r="S253" s="569">
        <v>-13.479606628417969</v>
      </c>
      <c r="T253" s="569">
        <v>-16.815061569213867</v>
      </c>
      <c r="U253" s="569">
        <v>-8.4212617874145508</v>
      </c>
      <c r="V253" s="426">
        <v>-6.6131510734558105</v>
      </c>
      <c r="W253" s="426">
        <v>-12.314352035522461</v>
      </c>
      <c r="X253" s="426"/>
      <c r="Y253" s="426"/>
      <c r="Z253" s="426"/>
      <c r="AA253" s="426"/>
      <c r="AB253" s="426"/>
      <c r="AC253" s="426"/>
      <c r="AH253" s="524"/>
      <c r="AI253" s="410"/>
      <c r="AJ253" s="410"/>
      <c r="AK253" s="410"/>
      <c r="AL253" s="426"/>
    </row>
    <row r="254" spans="1:86" s="416" customFormat="1" ht="12.75" customHeight="1" x14ac:dyDescent="0.2">
      <c r="A254" s="716" t="str">
        <f t="shared" si="5"/>
        <v>X</v>
      </c>
      <c r="B254" s="410" t="s">
        <v>1033</v>
      </c>
      <c r="C254" s="438" t="s">
        <v>2308</v>
      </c>
      <c r="D254" s="569">
        <v>-12.863886833190918</v>
      </c>
      <c r="E254" s="569">
        <v>-14.156817436218262</v>
      </c>
      <c r="F254" s="569">
        <v>-20.054391860961914</v>
      </c>
      <c r="G254" s="569">
        <v>-14.16704273223877</v>
      </c>
      <c r="H254" s="569">
        <v>-18.100530624389648</v>
      </c>
      <c r="I254" s="569">
        <v>-13.593941688537598</v>
      </c>
      <c r="J254" s="569">
        <v>-20.228670120239258</v>
      </c>
      <c r="K254" s="569">
        <v>-24.404012680053711</v>
      </c>
      <c r="L254" s="569">
        <v>-14.943779945373535</v>
      </c>
      <c r="M254" s="569">
        <v>-10.740663528442383</v>
      </c>
      <c r="N254" s="569">
        <v>-20.095430374145508</v>
      </c>
      <c r="O254" s="569">
        <v>-14.53447151184082</v>
      </c>
      <c r="P254" s="569">
        <v>-17.438604354858398</v>
      </c>
      <c r="Q254" s="569">
        <v>-9.6841278076171875</v>
      </c>
      <c r="R254" s="569">
        <v>-10.996606826782227</v>
      </c>
      <c r="S254" s="569">
        <v>-13.52607536315918</v>
      </c>
      <c r="T254" s="569">
        <v>-16.815061569213867</v>
      </c>
      <c r="U254" s="569">
        <v>-8.4212617874145508</v>
      </c>
      <c r="V254" s="426">
        <v>-6.5881509780883789</v>
      </c>
      <c r="W254" s="426">
        <v>-5.9749999046325684</v>
      </c>
      <c r="X254" s="426"/>
      <c r="Y254" s="426"/>
      <c r="Z254" s="426"/>
      <c r="AA254" s="426"/>
      <c r="AB254" s="426"/>
      <c r="AC254" s="426"/>
      <c r="AH254" s="524"/>
      <c r="AI254" s="410"/>
      <c r="AJ254" s="410"/>
      <c r="AK254" s="410"/>
      <c r="AL254" s="426"/>
    </row>
    <row r="255" spans="1:86" s="416" customFormat="1" x14ac:dyDescent="0.2">
      <c r="A255" s="716" t="str">
        <f t="shared" si="5"/>
        <v>X</v>
      </c>
      <c r="B255" s="410" t="s">
        <v>1034</v>
      </c>
      <c r="C255" s="439" t="s">
        <v>2309</v>
      </c>
      <c r="D255" s="569">
        <v>-9.3959579467773438</v>
      </c>
      <c r="E255" s="569">
        <v>-12.402030944824219</v>
      </c>
      <c r="F255" s="569">
        <v>-18.4901123046875</v>
      </c>
      <c r="G255" s="569">
        <v>-13.151243209838867</v>
      </c>
      <c r="H255" s="569">
        <v>-15.928097724914551</v>
      </c>
      <c r="I255" s="569">
        <v>-11.962978363037109</v>
      </c>
      <c r="J255" s="569">
        <v>-15.971939086914063</v>
      </c>
      <c r="K255" s="569">
        <v>-20.239709854125977</v>
      </c>
      <c r="L255" s="569">
        <v>-12.485170364379883</v>
      </c>
      <c r="M255" s="569">
        <v>-7.3845071792602539</v>
      </c>
      <c r="N255" s="569">
        <v>-16.60997200012207</v>
      </c>
      <c r="O255" s="569">
        <v>-11.030987739562988</v>
      </c>
      <c r="P255" s="569">
        <v>-16.221813201904297</v>
      </c>
      <c r="Q255" s="569">
        <v>-7.9670572280883789</v>
      </c>
      <c r="R255" s="569">
        <v>-8.2016334533691406</v>
      </c>
      <c r="S255" s="569">
        <v>-11.672767639160156</v>
      </c>
      <c r="T255" s="569">
        <v>-14.406665802001953</v>
      </c>
      <c r="U255" s="569">
        <v>-6.1895341873168945</v>
      </c>
      <c r="V255" s="426">
        <v>-4.9496350288391113</v>
      </c>
      <c r="W255" s="426">
        <v>-2.6530001163482666</v>
      </c>
      <c r="X255" s="426"/>
      <c r="Y255" s="426"/>
      <c r="Z255" s="426"/>
      <c r="AA255" s="426"/>
      <c r="AB255" s="426"/>
      <c r="AC255" s="426"/>
      <c r="AE255" s="524"/>
      <c r="AF255" s="524"/>
      <c r="AH255" s="524"/>
      <c r="AI255" s="410"/>
      <c r="AJ255" s="410"/>
      <c r="AK255" s="410"/>
      <c r="AL255" s="426"/>
    </row>
    <row r="256" spans="1:86" s="416" customFormat="1" hidden="1" x14ac:dyDescent="0.2">
      <c r="A256" s="716" t="str">
        <f t="shared" si="5"/>
        <v/>
      </c>
      <c r="B256" s="424" t="s">
        <v>1035</v>
      </c>
      <c r="C256" s="440" t="s">
        <v>604</v>
      </c>
      <c r="D256" s="569">
        <v>0</v>
      </c>
      <c r="E256" s="569">
        <v>0</v>
      </c>
      <c r="F256" s="569">
        <v>0</v>
      </c>
      <c r="G256" s="569">
        <v>0</v>
      </c>
      <c r="H256" s="569">
        <v>0</v>
      </c>
      <c r="I256" s="569">
        <v>0</v>
      </c>
      <c r="J256" s="569">
        <v>0</v>
      </c>
      <c r="K256" s="569">
        <v>0</v>
      </c>
      <c r="L256" s="569">
        <v>0</v>
      </c>
      <c r="M256" s="569">
        <v>0</v>
      </c>
      <c r="N256" s="569">
        <v>0</v>
      </c>
      <c r="O256" s="569">
        <v>0</v>
      </c>
      <c r="P256" s="569">
        <v>0</v>
      </c>
      <c r="Q256" s="569">
        <v>0</v>
      </c>
      <c r="R256" s="569">
        <v>0</v>
      </c>
      <c r="S256" s="569">
        <v>0</v>
      </c>
      <c r="T256" s="569">
        <v>0</v>
      </c>
      <c r="U256" s="569">
        <v>0</v>
      </c>
      <c r="V256" s="426">
        <v>0</v>
      </c>
      <c r="W256" s="426">
        <v>0</v>
      </c>
      <c r="X256" s="426"/>
      <c r="Y256" s="426"/>
      <c r="Z256" s="426"/>
      <c r="AA256" s="426"/>
      <c r="AB256" s="426"/>
      <c r="AC256" s="426"/>
      <c r="AE256" s="524"/>
      <c r="AF256" s="524"/>
      <c r="AH256" s="524"/>
      <c r="AI256" s="424"/>
      <c r="AJ256" s="424"/>
      <c r="AK256" s="424"/>
      <c r="AL256" s="426"/>
    </row>
    <row r="257" spans="1:40" s="416" customFormat="1" ht="12.75" customHeight="1" x14ac:dyDescent="0.2">
      <c r="A257" s="716" t="str">
        <f t="shared" si="5"/>
        <v>X</v>
      </c>
      <c r="B257" s="424" t="s">
        <v>1036</v>
      </c>
      <c r="C257" s="440" t="s">
        <v>2310</v>
      </c>
      <c r="D257" s="569">
        <v>0</v>
      </c>
      <c r="E257" s="569">
        <v>0</v>
      </c>
      <c r="F257" s="569">
        <v>0</v>
      </c>
      <c r="G257" s="569">
        <v>-0.15499499440193176</v>
      </c>
      <c r="H257" s="569">
        <v>0</v>
      </c>
      <c r="I257" s="569">
        <v>0</v>
      </c>
      <c r="J257" s="569">
        <v>-0.1275160014629364</v>
      </c>
      <c r="K257" s="569">
        <v>-3.5604998469352722E-2</v>
      </c>
      <c r="L257" s="569">
        <v>-0.15520499646663666</v>
      </c>
      <c r="M257" s="569">
        <v>-0.18399499356746674</v>
      </c>
      <c r="N257" s="569">
        <v>-1.3306269645690918</v>
      </c>
      <c r="O257" s="569">
        <v>-3.1028120517730713</v>
      </c>
      <c r="P257" s="569">
        <v>-0.77958500385284424</v>
      </c>
      <c r="Q257" s="569">
        <v>-0.12409199774265289</v>
      </c>
      <c r="R257" s="569">
        <v>-0.59027397632598877</v>
      </c>
      <c r="S257" s="569">
        <v>0</v>
      </c>
      <c r="T257" s="569">
        <v>-0.59013700485229492</v>
      </c>
      <c r="U257" s="569">
        <v>-0.49217399954795837</v>
      </c>
      <c r="V257" s="426">
        <v>0</v>
      </c>
      <c r="W257" s="426">
        <v>-1.9270000457763672</v>
      </c>
      <c r="X257" s="426"/>
      <c r="Y257" s="426"/>
      <c r="Z257" s="426"/>
      <c r="AA257" s="426"/>
      <c r="AB257" s="426"/>
      <c r="AC257" s="426"/>
      <c r="AE257" s="524"/>
      <c r="AF257" s="524"/>
      <c r="AH257" s="524"/>
      <c r="AI257" s="424"/>
      <c r="AJ257" s="424"/>
      <c r="AK257" s="424"/>
      <c r="AL257" s="426"/>
    </row>
    <row r="258" spans="1:40" s="416" customFormat="1" ht="12.75" customHeight="1" x14ac:dyDescent="0.2">
      <c r="A258" s="716" t="str">
        <f t="shared" si="5"/>
        <v>X</v>
      </c>
      <c r="B258" s="424" t="s">
        <v>1037</v>
      </c>
      <c r="C258" s="440" t="s">
        <v>2311</v>
      </c>
      <c r="D258" s="569">
        <v>-9.3959579467773438</v>
      </c>
      <c r="E258" s="569">
        <v>-12.402030944824219</v>
      </c>
      <c r="F258" s="569">
        <v>-18.4901123046875</v>
      </c>
      <c r="G258" s="569">
        <v>-12.996248245239258</v>
      </c>
      <c r="H258" s="569">
        <v>-15.928097724914551</v>
      </c>
      <c r="I258" s="569">
        <v>-11.962978363037109</v>
      </c>
      <c r="J258" s="569">
        <v>-15.844423294067383</v>
      </c>
      <c r="K258" s="569">
        <v>-20.204105377197266</v>
      </c>
      <c r="L258" s="569">
        <v>-12.329964637756348</v>
      </c>
      <c r="M258" s="569">
        <v>-7.2005119323730469</v>
      </c>
      <c r="N258" s="569">
        <v>-15.27934455871582</v>
      </c>
      <c r="O258" s="569">
        <v>-7.9281754493713379</v>
      </c>
      <c r="P258" s="569">
        <v>-15.442229270935059</v>
      </c>
      <c r="Q258" s="569">
        <v>-7.8429651260375977</v>
      </c>
      <c r="R258" s="569">
        <v>-7.6113591194152832</v>
      </c>
      <c r="S258" s="569">
        <v>-11.672767639160156</v>
      </c>
      <c r="T258" s="569">
        <v>-13.816529273986816</v>
      </c>
      <c r="U258" s="569">
        <v>-5.6973600387573242</v>
      </c>
      <c r="V258" s="426">
        <v>-4.9496350288391113</v>
      </c>
      <c r="W258" s="426">
        <v>-0.72600001096725464</v>
      </c>
      <c r="X258" s="426"/>
      <c r="Y258" s="426"/>
      <c r="Z258" s="426"/>
      <c r="AA258" s="426"/>
      <c r="AB258" s="426"/>
      <c r="AC258" s="426"/>
      <c r="AE258" s="524"/>
      <c r="AF258" s="524"/>
      <c r="AH258" s="524"/>
      <c r="AI258" s="424"/>
      <c r="AJ258" s="424"/>
      <c r="AK258" s="424"/>
      <c r="AL258" s="426"/>
    </row>
    <row r="259" spans="1:40" s="416" customFormat="1" ht="12.75" hidden="1" customHeight="1" x14ac:dyDescent="0.2">
      <c r="A259" s="716" t="str">
        <f t="shared" si="5"/>
        <v/>
      </c>
      <c r="B259" s="424" t="s">
        <v>1038</v>
      </c>
      <c r="C259" s="440" t="s">
        <v>2312</v>
      </c>
      <c r="D259" s="569">
        <v>0</v>
      </c>
      <c r="E259" s="569">
        <v>0</v>
      </c>
      <c r="F259" s="569">
        <v>0</v>
      </c>
      <c r="G259" s="569">
        <v>0</v>
      </c>
      <c r="H259" s="569">
        <v>0</v>
      </c>
      <c r="I259" s="569">
        <v>0</v>
      </c>
      <c r="J259" s="569">
        <v>0</v>
      </c>
      <c r="K259" s="569">
        <v>0</v>
      </c>
      <c r="L259" s="569">
        <v>0</v>
      </c>
      <c r="M259" s="569">
        <v>0</v>
      </c>
      <c r="N259" s="569">
        <v>0</v>
      </c>
      <c r="O259" s="569">
        <v>0</v>
      </c>
      <c r="P259" s="569">
        <v>0</v>
      </c>
      <c r="Q259" s="569">
        <v>0</v>
      </c>
      <c r="R259" s="569">
        <v>0</v>
      </c>
      <c r="S259" s="569">
        <v>0</v>
      </c>
      <c r="T259" s="569">
        <v>0</v>
      </c>
      <c r="U259" s="569">
        <v>0</v>
      </c>
      <c r="V259" s="426">
        <v>0</v>
      </c>
      <c r="W259" s="426">
        <v>0</v>
      </c>
      <c r="X259" s="426"/>
      <c r="Y259" s="426"/>
      <c r="Z259" s="426"/>
      <c r="AA259" s="426"/>
      <c r="AB259" s="426"/>
      <c r="AC259" s="426"/>
      <c r="AE259" s="524"/>
      <c r="AF259" s="524"/>
      <c r="AH259" s="524"/>
      <c r="AI259" s="424"/>
      <c r="AJ259" s="424"/>
      <c r="AK259" s="424"/>
      <c r="AL259" s="426"/>
    </row>
    <row r="260" spans="1:40" s="416" customFormat="1" ht="12.75" customHeight="1" x14ac:dyDescent="0.2">
      <c r="A260" s="716" t="str">
        <f t="shared" ref="A260:A323" si="8">IF(SUM(D260:AK260)=0,"","X")</f>
        <v>X</v>
      </c>
      <c r="B260" s="410" t="s">
        <v>1039</v>
      </c>
      <c r="C260" s="439" t="s">
        <v>2313</v>
      </c>
      <c r="D260" s="569">
        <v>-3.4679288864135742</v>
      </c>
      <c r="E260" s="569">
        <v>-1.7547860145568848</v>
      </c>
      <c r="F260" s="569">
        <v>-1.5642789602279663</v>
      </c>
      <c r="G260" s="569">
        <v>-1.0157999992370605</v>
      </c>
      <c r="H260" s="569">
        <v>-2.1724328994750977</v>
      </c>
      <c r="I260" s="569">
        <v>-1.6309640407562256</v>
      </c>
      <c r="J260" s="569">
        <v>-4.2567310333251953</v>
      </c>
      <c r="K260" s="569">
        <v>-4.1473798751831055</v>
      </c>
      <c r="L260" s="569">
        <v>-2.4505369663238525</v>
      </c>
      <c r="M260" s="569">
        <v>-3.3550980091094971</v>
      </c>
      <c r="N260" s="569">
        <v>-3.4714639186859131</v>
      </c>
      <c r="O260" s="569">
        <v>-3.5034840106964111</v>
      </c>
      <c r="P260" s="569">
        <v>-1.1918519735336304</v>
      </c>
      <c r="Q260" s="569">
        <v>-1.677888035774231</v>
      </c>
      <c r="R260" s="569">
        <v>-1.7008990049362183</v>
      </c>
      <c r="S260" s="569">
        <v>-1.8124500513076782</v>
      </c>
      <c r="T260" s="569">
        <v>-2.3309950828552246</v>
      </c>
      <c r="U260" s="569">
        <v>-2.2168149948120117</v>
      </c>
      <c r="V260" s="426">
        <v>-1.6246579885482788</v>
      </c>
      <c r="W260" s="426">
        <v>-2.3220000267028809</v>
      </c>
      <c r="X260" s="426"/>
      <c r="Y260" s="426"/>
      <c r="Z260" s="426"/>
      <c r="AA260" s="426"/>
      <c r="AB260" s="426"/>
      <c r="AC260" s="426"/>
      <c r="AE260" s="524"/>
      <c r="AF260" s="524"/>
      <c r="AH260" s="524"/>
      <c r="AI260" s="410"/>
      <c r="AJ260" s="410"/>
      <c r="AK260" s="410"/>
      <c r="AL260" s="426"/>
    </row>
    <row r="261" spans="1:40" s="416" customFormat="1" ht="12.75" customHeight="1" x14ac:dyDescent="0.2">
      <c r="A261" s="716" t="str">
        <f t="shared" si="8"/>
        <v>X</v>
      </c>
      <c r="B261" s="424" t="s">
        <v>1040</v>
      </c>
      <c r="C261" s="440" t="s">
        <v>2314</v>
      </c>
      <c r="D261" s="569">
        <v>0</v>
      </c>
      <c r="E261" s="569">
        <v>0</v>
      </c>
      <c r="F261" s="569">
        <v>0</v>
      </c>
      <c r="G261" s="569">
        <v>-0.17489400506019592</v>
      </c>
      <c r="H261" s="569">
        <v>-0.91461300849914551</v>
      </c>
      <c r="I261" s="569">
        <v>-0.21521200239658356</v>
      </c>
      <c r="J261" s="569">
        <v>-0.38288399577140808</v>
      </c>
      <c r="K261" s="569">
        <v>-0.53943097591400146</v>
      </c>
      <c r="L261" s="569">
        <v>-0.14402200281620026</v>
      </c>
      <c r="M261" s="569">
        <v>-0.10327500104904175</v>
      </c>
      <c r="N261" s="569">
        <v>-0.6998639702796936</v>
      </c>
      <c r="O261" s="569">
        <v>-0.60949200391769409</v>
      </c>
      <c r="P261" s="569">
        <v>-0.18927599489688873</v>
      </c>
      <c r="Q261" s="569">
        <v>-0.38197800517082214</v>
      </c>
      <c r="R261" s="569">
        <v>-0.3114050030708313</v>
      </c>
      <c r="S261" s="569">
        <v>-0.32429298758506775</v>
      </c>
      <c r="T261" s="569">
        <v>-0.8159019947052002</v>
      </c>
      <c r="U261" s="569">
        <v>-0.65474897623062134</v>
      </c>
      <c r="V261" s="426">
        <v>-0.48410901427268982</v>
      </c>
      <c r="W261" s="426">
        <v>-0.63700002431869507</v>
      </c>
      <c r="X261" s="426"/>
      <c r="Y261" s="426"/>
      <c r="Z261" s="426"/>
      <c r="AA261" s="426"/>
      <c r="AB261" s="426"/>
      <c r="AC261" s="426"/>
      <c r="AE261" s="524"/>
      <c r="AF261" s="524"/>
      <c r="AH261" s="524"/>
      <c r="AI261" s="424"/>
      <c r="AJ261" s="424"/>
      <c r="AK261" s="424"/>
      <c r="AL261" s="426"/>
    </row>
    <row r="262" spans="1:40" s="416" customFormat="1" x14ac:dyDescent="0.2">
      <c r="A262" s="716" t="str">
        <f t="shared" si="8"/>
        <v>X</v>
      </c>
      <c r="B262" s="424" t="s">
        <v>1041</v>
      </c>
      <c r="C262" s="440" t="s">
        <v>2315</v>
      </c>
      <c r="D262" s="569">
        <v>-3.4679288864135742</v>
      </c>
      <c r="E262" s="569">
        <v>-1.7547860145568848</v>
      </c>
      <c r="F262" s="569">
        <v>-1.5642789602279663</v>
      </c>
      <c r="G262" s="569">
        <v>-0.84090602397918701</v>
      </c>
      <c r="H262" s="569">
        <v>-1.2578200101852417</v>
      </c>
      <c r="I262" s="569">
        <v>-1.4157520532608032</v>
      </c>
      <c r="J262" s="569">
        <v>-3.8738470077514648</v>
      </c>
      <c r="K262" s="569">
        <v>-3.6079490184783936</v>
      </c>
      <c r="L262" s="569">
        <v>-2.3065149784088135</v>
      </c>
      <c r="M262" s="569">
        <v>-3.2518229484558105</v>
      </c>
      <c r="N262" s="569">
        <v>-2.7716000080108643</v>
      </c>
      <c r="O262" s="569">
        <v>-2.8939919471740723</v>
      </c>
      <c r="P262" s="569">
        <v>-1.0025759935379028</v>
      </c>
      <c r="Q262" s="569">
        <v>-1.2959100008010864</v>
      </c>
      <c r="R262" s="569">
        <v>-1.3894939422607422</v>
      </c>
      <c r="S262" s="569">
        <v>-1.4881570339202881</v>
      </c>
      <c r="T262" s="569">
        <v>-1.5150929689407349</v>
      </c>
      <c r="U262" s="569">
        <v>-1.5620659589767456</v>
      </c>
      <c r="V262" s="426">
        <v>-1.1405489444732666</v>
      </c>
      <c r="W262" s="426">
        <v>-1.684999942779541</v>
      </c>
      <c r="X262" s="426"/>
      <c r="Y262" s="426"/>
      <c r="Z262" s="426"/>
      <c r="AA262" s="426"/>
      <c r="AB262" s="426"/>
      <c r="AC262" s="426"/>
      <c r="AE262" s="524"/>
      <c r="AF262" s="524"/>
      <c r="AH262" s="524"/>
      <c r="AI262" s="424"/>
      <c r="AJ262" s="424"/>
      <c r="AK262" s="424"/>
      <c r="AL262" s="426"/>
    </row>
    <row r="263" spans="1:40" s="416" customFormat="1" x14ac:dyDescent="0.2">
      <c r="A263" s="716" t="str">
        <f t="shared" si="8"/>
        <v>X</v>
      </c>
      <c r="B263" s="410" t="s">
        <v>1042</v>
      </c>
      <c r="C263" s="439" t="s">
        <v>2316</v>
      </c>
      <c r="D263" s="569">
        <v>0</v>
      </c>
      <c r="E263" s="569">
        <v>0</v>
      </c>
      <c r="F263" s="569">
        <v>0</v>
      </c>
      <c r="G263" s="569">
        <v>0</v>
      </c>
      <c r="H263" s="569">
        <v>0</v>
      </c>
      <c r="I263" s="569">
        <v>0</v>
      </c>
      <c r="J263" s="569">
        <v>0</v>
      </c>
      <c r="K263" s="569">
        <v>-1.6922999173402786E-2</v>
      </c>
      <c r="L263" s="569">
        <v>-8.0730002373456955E-3</v>
      </c>
      <c r="M263" s="569">
        <v>-1.0590000310912728E-3</v>
      </c>
      <c r="N263" s="569">
        <v>-1.3995000161230564E-2</v>
      </c>
      <c r="O263" s="569">
        <v>0</v>
      </c>
      <c r="P263" s="569">
        <v>-2.4938000366091728E-2</v>
      </c>
      <c r="Q263" s="569">
        <v>-3.9182998239994049E-2</v>
      </c>
      <c r="R263" s="569">
        <v>-1.0940749645233154</v>
      </c>
      <c r="S263" s="569">
        <v>-4.0856998413801193E-2</v>
      </c>
      <c r="T263" s="569">
        <v>-7.7400997281074524E-2</v>
      </c>
      <c r="U263" s="569">
        <v>-1.4913000166416168E-2</v>
      </c>
      <c r="V263" s="426">
        <v>-1.3857999816536903E-2</v>
      </c>
      <c r="W263" s="426">
        <v>-1</v>
      </c>
      <c r="X263" s="426"/>
      <c r="Y263" s="426"/>
      <c r="Z263" s="426"/>
      <c r="AA263" s="426"/>
      <c r="AB263" s="426"/>
      <c r="AC263" s="426"/>
      <c r="AE263" s="524"/>
      <c r="AF263" s="524"/>
      <c r="AH263" s="524"/>
      <c r="AI263" s="410"/>
      <c r="AJ263" s="410"/>
      <c r="AK263" s="410"/>
      <c r="AL263" s="426"/>
    </row>
    <row r="264" spans="1:40" s="416" customFormat="1" hidden="1" x14ac:dyDescent="0.2">
      <c r="A264" s="716" t="str">
        <f t="shared" si="8"/>
        <v/>
      </c>
      <c r="B264" s="424" t="s">
        <v>1043</v>
      </c>
      <c r="C264" s="440" t="s">
        <v>2317</v>
      </c>
      <c r="D264" s="569">
        <v>0</v>
      </c>
      <c r="E264" s="569">
        <v>0</v>
      </c>
      <c r="F264" s="569">
        <v>0</v>
      </c>
      <c r="G264" s="569">
        <v>0</v>
      </c>
      <c r="H264" s="569">
        <v>0</v>
      </c>
      <c r="I264" s="569">
        <v>0</v>
      </c>
      <c r="J264" s="569">
        <v>0</v>
      </c>
      <c r="K264" s="569">
        <v>0</v>
      </c>
      <c r="L264" s="569">
        <v>0</v>
      </c>
      <c r="M264" s="569">
        <v>0</v>
      </c>
      <c r="N264" s="569">
        <v>0</v>
      </c>
      <c r="O264" s="569">
        <v>0</v>
      </c>
      <c r="P264" s="569">
        <v>0</v>
      </c>
      <c r="Q264" s="569">
        <v>0</v>
      </c>
      <c r="R264" s="569">
        <v>0</v>
      </c>
      <c r="S264" s="569">
        <v>0</v>
      </c>
      <c r="T264" s="569">
        <v>0</v>
      </c>
      <c r="U264" s="569">
        <v>0</v>
      </c>
      <c r="V264" s="426">
        <v>0</v>
      </c>
      <c r="W264" s="426">
        <v>0</v>
      </c>
      <c r="X264" s="426"/>
      <c r="Y264" s="426"/>
      <c r="Z264" s="426"/>
      <c r="AA264" s="426"/>
      <c r="AB264" s="426"/>
      <c r="AC264" s="426"/>
      <c r="AE264" s="524"/>
      <c r="AF264" s="524"/>
      <c r="AH264" s="524"/>
      <c r="AI264" s="424"/>
      <c r="AJ264" s="424"/>
      <c r="AK264" s="424"/>
      <c r="AL264" s="426"/>
    </row>
    <row r="265" spans="1:40" s="425" customFormat="1" x14ac:dyDescent="0.2">
      <c r="A265" s="716" t="str">
        <f t="shared" si="8"/>
        <v>X</v>
      </c>
      <c r="B265" s="424" t="s">
        <v>1044</v>
      </c>
      <c r="C265" s="440" t="s">
        <v>2318</v>
      </c>
      <c r="D265" s="569">
        <v>0</v>
      </c>
      <c r="E265" s="569">
        <v>0</v>
      </c>
      <c r="F265" s="569">
        <v>0</v>
      </c>
      <c r="G265" s="569">
        <v>0</v>
      </c>
      <c r="H265" s="569">
        <v>0</v>
      </c>
      <c r="I265" s="569">
        <v>0</v>
      </c>
      <c r="J265" s="569">
        <v>0</v>
      </c>
      <c r="K265" s="569">
        <v>-1.6922999173402786E-2</v>
      </c>
      <c r="L265" s="569">
        <v>-8.0730002373456955E-3</v>
      </c>
      <c r="M265" s="569">
        <v>-1.0590000310912728E-3</v>
      </c>
      <c r="N265" s="569">
        <v>-1.3995000161230564E-2</v>
      </c>
      <c r="O265" s="569">
        <v>0</v>
      </c>
      <c r="P265" s="569">
        <v>-2.4938000366091728E-2</v>
      </c>
      <c r="Q265" s="569">
        <v>-3.9182998239994049E-2</v>
      </c>
      <c r="R265" s="569">
        <v>-1.0940749645233154</v>
      </c>
      <c r="S265" s="569">
        <v>-4.0856998413801193E-2</v>
      </c>
      <c r="T265" s="569">
        <v>-7.7400997281074524E-2</v>
      </c>
      <c r="U265" s="569">
        <v>-1.4913000166416168E-2</v>
      </c>
      <c r="V265" s="426">
        <v>-1.3857999816536903E-2</v>
      </c>
      <c r="W265" s="426">
        <v>-1</v>
      </c>
      <c r="X265" s="426"/>
      <c r="Y265" s="426"/>
      <c r="Z265" s="426"/>
      <c r="AA265" s="426"/>
      <c r="AB265" s="426"/>
      <c r="AC265" s="426"/>
      <c r="AD265" s="416"/>
      <c r="AE265" s="524"/>
      <c r="AF265" s="524"/>
      <c r="AG265" s="416"/>
      <c r="AH265" s="524"/>
      <c r="AI265" s="424"/>
      <c r="AJ265" s="424"/>
      <c r="AK265" s="424"/>
      <c r="AL265" s="426"/>
      <c r="AN265" s="416"/>
    </row>
    <row r="266" spans="1:40" s="416" customFormat="1" ht="12.75" hidden="1" customHeight="1" x14ac:dyDescent="0.2">
      <c r="A266" s="716" t="str">
        <f t="shared" si="8"/>
        <v/>
      </c>
      <c r="B266" s="410" t="s">
        <v>1045</v>
      </c>
      <c r="C266" s="439" t="s">
        <v>2319</v>
      </c>
      <c r="D266" s="569">
        <v>0</v>
      </c>
      <c r="E266" s="569">
        <v>0</v>
      </c>
      <c r="F266" s="569">
        <v>0</v>
      </c>
      <c r="G266" s="569">
        <v>0</v>
      </c>
      <c r="H266" s="569">
        <v>0</v>
      </c>
      <c r="I266" s="569">
        <v>0</v>
      </c>
      <c r="J266" s="569">
        <v>0</v>
      </c>
      <c r="K266" s="569">
        <v>0</v>
      </c>
      <c r="L266" s="569">
        <v>0</v>
      </c>
      <c r="M266" s="569">
        <v>0</v>
      </c>
      <c r="N266" s="569">
        <v>0</v>
      </c>
      <c r="O266" s="569">
        <v>0</v>
      </c>
      <c r="P266" s="569">
        <v>0</v>
      </c>
      <c r="Q266" s="569">
        <v>0</v>
      </c>
      <c r="R266" s="569">
        <v>0</v>
      </c>
      <c r="S266" s="569">
        <v>0</v>
      </c>
      <c r="T266" s="569">
        <v>0</v>
      </c>
      <c r="U266" s="569">
        <v>0</v>
      </c>
      <c r="V266" s="426">
        <v>0</v>
      </c>
      <c r="W266" s="426">
        <v>0</v>
      </c>
      <c r="X266" s="426"/>
      <c r="Y266" s="426"/>
      <c r="Z266" s="426"/>
      <c r="AA266" s="426"/>
      <c r="AB266" s="426"/>
      <c r="AC266" s="426"/>
      <c r="AE266" s="524"/>
      <c r="AF266" s="524"/>
      <c r="AH266" s="524"/>
      <c r="AI266" s="410"/>
      <c r="AJ266" s="410"/>
      <c r="AK266" s="410"/>
      <c r="AL266" s="426"/>
    </row>
    <row r="267" spans="1:40" s="416" customFormat="1" ht="12.75" hidden="1" customHeight="1" x14ac:dyDescent="0.2">
      <c r="A267" s="716" t="str">
        <f t="shared" si="8"/>
        <v/>
      </c>
      <c r="B267" s="426" t="s">
        <v>1422</v>
      </c>
      <c r="C267" s="439" t="s">
        <v>2320</v>
      </c>
      <c r="D267" s="569"/>
      <c r="E267" s="569"/>
      <c r="F267" s="569"/>
      <c r="G267" s="569"/>
      <c r="H267" s="569"/>
      <c r="I267" s="569"/>
      <c r="J267" s="569"/>
      <c r="K267" s="569"/>
      <c r="L267" s="569"/>
      <c r="M267" s="569"/>
      <c r="N267" s="569"/>
      <c r="O267" s="569"/>
      <c r="P267" s="569"/>
      <c r="Q267" s="569"/>
      <c r="R267" s="569"/>
      <c r="S267" s="569"/>
      <c r="T267" s="569"/>
      <c r="U267" s="569"/>
      <c r="V267" s="426"/>
      <c r="W267" s="426">
        <v>0</v>
      </c>
      <c r="X267" s="426"/>
      <c r="Y267" s="426"/>
      <c r="Z267" s="426"/>
      <c r="AA267" s="426"/>
      <c r="AB267" s="426"/>
      <c r="AC267" s="426"/>
      <c r="AE267" s="524"/>
      <c r="AF267" s="524"/>
      <c r="AH267" s="524"/>
      <c r="AI267" s="410"/>
      <c r="AJ267" s="410"/>
      <c r="AK267" s="410"/>
      <c r="AL267" s="426"/>
    </row>
    <row r="268" spans="1:40" s="416" customFormat="1" ht="12.75" customHeight="1" x14ac:dyDescent="0.2">
      <c r="A268" s="716" t="str">
        <f t="shared" si="8"/>
        <v>X</v>
      </c>
      <c r="B268" s="410" t="s">
        <v>1046</v>
      </c>
      <c r="C268" s="419" t="s">
        <v>2321</v>
      </c>
      <c r="D268" s="569">
        <v>-2.7171000838279724E-2</v>
      </c>
      <c r="E268" s="569">
        <v>-9.1399997472763062E-4</v>
      </c>
      <c r="F268" s="569">
        <v>-3.7951000034809113E-2</v>
      </c>
      <c r="G268" s="569">
        <v>6.4565002918243408E-2</v>
      </c>
      <c r="H268" s="569">
        <v>2.0932000130414963E-2</v>
      </c>
      <c r="I268" s="569">
        <v>1.9989000633358955E-2</v>
      </c>
      <c r="J268" s="569">
        <v>-4.5250002294778824E-3</v>
      </c>
      <c r="K268" s="569">
        <v>0</v>
      </c>
      <c r="L268" s="569">
        <v>0</v>
      </c>
      <c r="M268" s="569">
        <v>0</v>
      </c>
      <c r="N268" s="569">
        <v>0</v>
      </c>
      <c r="O268" s="569">
        <v>0</v>
      </c>
      <c r="P268" s="569">
        <v>-9.9999999747524271E-7</v>
      </c>
      <c r="Q268" s="569">
        <v>0</v>
      </c>
      <c r="R268" s="569">
        <v>0</v>
      </c>
      <c r="S268" s="569">
        <v>4.6468000859022141E-2</v>
      </c>
      <c r="T268" s="569">
        <v>0</v>
      </c>
      <c r="U268" s="569">
        <v>0</v>
      </c>
      <c r="V268" s="426">
        <v>0</v>
      </c>
      <c r="W268" s="426">
        <v>0</v>
      </c>
      <c r="X268" s="426"/>
      <c r="Y268" s="426"/>
      <c r="Z268" s="426"/>
      <c r="AA268" s="426"/>
      <c r="AB268" s="426"/>
      <c r="AC268" s="426"/>
      <c r="AE268" s="524"/>
      <c r="AF268" s="524"/>
      <c r="AH268" s="524"/>
      <c r="AI268" s="410"/>
      <c r="AJ268" s="410"/>
      <c r="AK268" s="410"/>
      <c r="AL268" s="426"/>
    </row>
    <row r="269" spans="1:40" s="416" customFormat="1" ht="12.75" hidden="1" customHeight="1" x14ac:dyDescent="0.2">
      <c r="A269" s="716" t="str">
        <f t="shared" si="8"/>
        <v/>
      </c>
      <c r="B269" s="410" t="s">
        <v>1047</v>
      </c>
      <c r="C269" s="419" t="s">
        <v>2322</v>
      </c>
      <c r="D269" s="569">
        <v>0</v>
      </c>
      <c r="E269" s="569">
        <v>0</v>
      </c>
      <c r="F269" s="569">
        <v>0</v>
      </c>
      <c r="G269" s="569">
        <v>0</v>
      </c>
      <c r="H269" s="569">
        <v>0</v>
      </c>
      <c r="I269" s="569">
        <v>0</v>
      </c>
      <c r="J269" s="569">
        <v>0</v>
      </c>
      <c r="K269" s="569">
        <v>0</v>
      </c>
      <c r="L269" s="569">
        <v>0</v>
      </c>
      <c r="M269" s="569">
        <v>0</v>
      </c>
      <c r="N269" s="569">
        <v>0</v>
      </c>
      <c r="O269" s="569">
        <v>0</v>
      </c>
      <c r="P269" s="569">
        <v>0</v>
      </c>
      <c r="Q269" s="569">
        <v>0</v>
      </c>
      <c r="R269" s="569">
        <v>0</v>
      </c>
      <c r="S269" s="569">
        <v>0</v>
      </c>
      <c r="T269" s="569">
        <v>0</v>
      </c>
      <c r="U269" s="569">
        <v>0</v>
      </c>
      <c r="V269" s="426">
        <v>0</v>
      </c>
      <c r="W269" s="426">
        <v>0</v>
      </c>
      <c r="X269" s="426"/>
      <c r="Y269" s="426"/>
      <c r="Z269" s="426"/>
      <c r="AA269" s="426"/>
      <c r="AB269" s="426"/>
      <c r="AC269" s="426"/>
      <c r="AE269" s="524"/>
      <c r="AF269" s="524"/>
      <c r="AH269" s="524"/>
      <c r="AI269" s="410"/>
      <c r="AJ269" s="410"/>
      <c r="AK269" s="410"/>
      <c r="AL269" s="426"/>
      <c r="AN269" s="425"/>
    </row>
    <row r="270" spans="1:40" s="416" customFormat="1" ht="12.75" customHeight="1" x14ac:dyDescent="0.2">
      <c r="A270" s="716" t="str">
        <f t="shared" si="8"/>
        <v>X</v>
      </c>
      <c r="B270" s="410" t="s">
        <v>1048</v>
      </c>
      <c r="C270" s="419" t="s">
        <v>2323</v>
      </c>
      <c r="D270" s="569">
        <v>-0.95021802186965942</v>
      </c>
      <c r="E270" s="569">
        <v>-0.54878997802734375</v>
      </c>
      <c r="F270" s="569">
        <v>0</v>
      </c>
      <c r="G270" s="569">
        <v>0</v>
      </c>
      <c r="H270" s="569">
        <v>0</v>
      </c>
      <c r="I270" s="569">
        <v>0</v>
      </c>
      <c r="J270" s="569">
        <v>0</v>
      </c>
      <c r="K270" s="569">
        <v>0</v>
      </c>
      <c r="L270" s="569">
        <v>0</v>
      </c>
      <c r="M270" s="569">
        <v>0</v>
      </c>
      <c r="N270" s="569">
        <v>0</v>
      </c>
      <c r="O270" s="569">
        <v>0</v>
      </c>
      <c r="P270" s="569">
        <v>0</v>
      </c>
      <c r="Q270" s="569">
        <v>-4.9109000712633133E-2</v>
      </c>
      <c r="R270" s="569">
        <v>0</v>
      </c>
      <c r="S270" s="569">
        <v>0</v>
      </c>
      <c r="T270" s="569">
        <v>0</v>
      </c>
      <c r="U270" s="569">
        <v>0</v>
      </c>
      <c r="V270" s="426">
        <v>-2.500000037252903E-2</v>
      </c>
      <c r="W270" s="426">
        <v>-6.3393521308898926</v>
      </c>
      <c r="X270" s="426"/>
      <c r="Y270" s="426"/>
      <c r="Z270" s="426"/>
      <c r="AA270" s="426"/>
      <c r="AB270" s="426"/>
      <c r="AC270" s="426"/>
      <c r="AE270" s="524"/>
      <c r="AF270" s="524"/>
      <c r="AH270" s="524"/>
      <c r="AI270" s="410"/>
      <c r="AJ270" s="410"/>
      <c r="AK270" s="410"/>
      <c r="AL270" s="426"/>
    </row>
    <row r="271" spans="1:40" s="416" customFormat="1" ht="12.75" customHeight="1" x14ac:dyDescent="0.2">
      <c r="A271" s="716" t="str">
        <f t="shared" si="8"/>
        <v>X</v>
      </c>
      <c r="B271" s="422" t="s">
        <v>1049</v>
      </c>
      <c r="C271" s="523" t="s">
        <v>2324</v>
      </c>
      <c r="D271" s="571">
        <v>-0.95021802186965942</v>
      </c>
      <c r="E271" s="571">
        <v>-0.54878997802734375</v>
      </c>
      <c r="F271" s="571">
        <v>0</v>
      </c>
      <c r="G271" s="571">
        <v>0</v>
      </c>
      <c r="H271" s="571">
        <v>0</v>
      </c>
      <c r="I271" s="571">
        <v>0</v>
      </c>
      <c r="J271" s="571">
        <v>0</v>
      </c>
      <c r="K271" s="571">
        <v>0</v>
      </c>
      <c r="L271" s="571">
        <v>0</v>
      </c>
      <c r="M271" s="571">
        <v>0</v>
      </c>
      <c r="N271" s="571">
        <v>0</v>
      </c>
      <c r="O271" s="571">
        <v>0</v>
      </c>
      <c r="P271" s="571">
        <v>0</v>
      </c>
      <c r="Q271" s="571">
        <v>-4.9109000712633133E-2</v>
      </c>
      <c r="R271" s="571">
        <v>0</v>
      </c>
      <c r="S271" s="571">
        <v>0</v>
      </c>
      <c r="T271" s="571">
        <v>0</v>
      </c>
      <c r="U271" s="571">
        <v>0</v>
      </c>
      <c r="V271" s="451">
        <v>-2.500000037252903E-2</v>
      </c>
      <c r="W271" s="451">
        <v>-6.3393521308898926</v>
      </c>
      <c r="X271" s="451"/>
      <c r="Y271" s="451"/>
      <c r="Z271" s="451"/>
      <c r="AA271" s="451"/>
      <c r="AB271" s="451"/>
      <c r="AC271" s="451"/>
      <c r="AD271" s="425"/>
      <c r="AE271" s="524"/>
      <c r="AF271" s="524"/>
      <c r="AH271" s="525"/>
      <c r="AI271" s="422"/>
      <c r="AJ271" s="422"/>
      <c r="AK271" s="422"/>
      <c r="AL271" s="426"/>
    </row>
    <row r="272" spans="1:40" s="416" customFormat="1" ht="12.75" hidden="1" customHeight="1" x14ac:dyDescent="0.2">
      <c r="A272" s="716" t="str">
        <f t="shared" si="8"/>
        <v/>
      </c>
      <c r="B272" s="410" t="s">
        <v>1050</v>
      </c>
      <c r="C272" s="441" t="s">
        <v>2325</v>
      </c>
      <c r="D272" s="569">
        <v>0</v>
      </c>
      <c r="E272" s="569">
        <v>0</v>
      </c>
      <c r="F272" s="569">
        <v>0</v>
      </c>
      <c r="G272" s="569">
        <v>0</v>
      </c>
      <c r="H272" s="569">
        <v>0</v>
      </c>
      <c r="I272" s="569">
        <v>0</v>
      </c>
      <c r="J272" s="569">
        <v>0</v>
      </c>
      <c r="K272" s="569">
        <v>0</v>
      </c>
      <c r="L272" s="569">
        <v>0</v>
      </c>
      <c r="M272" s="569">
        <v>0</v>
      </c>
      <c r="N272" s="569">
        <v>0</v>
      </c>
      <c r="O272" s="569">
        <v>0</v>
      </c>
      <c r="P272" s="569">
        <v>0</v>
      </c>
      <c r="Q272" s="569">
        <v>0</v>
      </c>
      <c r="R272" s="569">
        <v>0</v>
      </c>
      <c r="S272" s="569">
        <v>0</v>
      </c>
      <c r="T272" s="569">
        <v>0</v>
      </c>
      <c r="U272" s="569">
        <v>0</v>
      </c>
      <c r="V272" s="426">
        <v>0</v>
      </c>
      <c r="W272" s="426">
        <v>0</v>
      </c>
      <c r="X272" s="426"/>
      <c r="Y272" s="426"/>
      <c r="Z272" s="426"/>
      <c r="AA272" s="426"/>
      <c r="AB272" s="426"/>
      <c r="AC272" s="426"/>
      <c r="AE272" s="524"/>
      <c r="AF272" s="524"/>
      <c r="AH272" s="524"/>
      <c r="AI272" s="410"/>
      <c r="AJ272" s="410"/>
      <c r="AK272" s="410"/>
      <c r="AL272" s="426"/>
    </row>
    <row r="273" spans="1:38" s="416" customFormat="1" hidden="1" x14ac:dyDescent="0.2">
      <c r="A273" s="716" t="str">
        <f t="shared" si="8"/>
        <v/>
      </c>
      <c r="B273" s="410" t="s">
        <v>1051</v>
      </c>
      <c r="C273" s="441" t="s">
        <v>2326</v>
      </c>
      <c r="D273" s="569">
        <v>0</v>
      </c>
      <c r="E273" s="569">
        <v>0</v>
      </c>
      <c r="F273" s="569">
        <v>0</v>
      </c>
      <c r="G273" s="569">
        <v>0</v>
      </c>
      <c r="H273" s="569">
        <v>0</v>
      </c>
      <c r="I273" s="569">
        <v>0</v>
      </c>
      <c r="J273" s="569">
        <v>0</v>
      </c>
      <c r="K273" s="569">
        <v>0</v>
      </c>
      <c r="L273" s="569">
        <v>0</v>
      </c>
      <c r="M273" s="569">
        <v>0</v>
      </c>
      <c r="N273" s="569">
        <v>0</v>
      </c>
      <c r="O273" s="569">
        <v>0</v>
      </c>
      <c r="P273" s="569">
        <v>0</v>
      </c>
      <c r="Q273" s="569">
        <v>0</v>
      </c>
      <c r="R273" s="569">
        <v>0</v>
      </c>
      <c r="S273" s="569">
        <v>0</v>
      </c>
      <c r="T273" s="569">
        <v>0</v>
      </c>
      <c r="U273" s="569">
        <v>0</v>
      </c>
      <c r="V273" s="426">
        <v>0</v>
      </c>
      <c r="W273" s="426">
        <v>0</v>
      </c>
      <c r="X273" s="426"/>
      <c r="Y273" s="426"/>
      <c r="Z273" s="426"/>
      <c r="AA273" s="426"/>
      <c r="AB273" s="426"/>
      <c r="AC273" s="426"/>
      <c r="AI273" s="410"/>
      <c r="AJ273" s="410"/>
      <c r="AK273" s="410"/>
      <c r="AL273" s="426"/>
    </row>
    <row r="274" spans="1:38" s="416" customFormat="1" ht="19.5" hidden="1" customHeight="1" x14ac:dyDescent="0.2">
      <c r="A274" s="716" t="str">
        <f t="shared" si="8"/>
        <v/>
      </c>
      <c r="B274" s="410" t="s">
        <v>1052</v>
      </c>
      <c r="C274" s="442" t="s">
        <v>2327</v>
      </c>
      <c r="D274" s="569">
        <v>0</v>
      </c>
      <c r="E274" s="569">
        <v>0</v>
      </c>
      <c r="F274" s="569">
        <v>0</v>
      </c>
      <c r="G274" s="569">
        <v>0</v>
      </c>
      <c r="H274" s="569">
        <v>0</v>
      </c>
      <c r="I274" s="569">
        <v>0</v>
      </c>
      <c r="J274" s="569">
        <v>0</v>
      </c>
      <c r="K274" s="569">
        <v>0</v>
      </c>
      <c r="L274" s="569">
        <v>0</v>
      </c>
      <c r="M274" s="569">
        <v>0</v>
      </c>
      <c r="N274" s="569">
        <v>0</v>
      </c>
      <c r="O274" s="569">
        <v>0</v>
      </c>
      <c r="P274" s="569">
        <v>0</v>
      </c>
      <c r="Q274" s="569">
        <v>0</v>
      </c>
      <c r="R274" s="569">
        <v>0</v>
      </c>
      <c r="S274" s="569">
        <v>0</v>
      </c>
      <c r="T274" s="569">
        <v>0</v>
      </c>
      <c r="U274" s="569">
        <v>0</v>
      </c>
      <c r="V274" s="426">
        <v>0</v>
      </c>
      <c r="W274" s="426">
        <v>0</v>
      </c>
      <c r="X274" s="426"/>
      <c r="Y274" s="426"/>
      <c r="Z274" s="426"/>
      <c r="AA274" s="426"/>
      <c r="AB274" s="426"/>
      <c r="AC274" s="426"/>
      <c r="AI274" s="410"/>
      <c r="AJ274" s="410"/>
      <c r="AK274" s="410"/>
      <c r="AL274" s="426"/>
    </row>
    <row r="275" spans="1:38" s="416" customFormat="1" hidden="1" x14ac:dyDescent="0.2">
      <c r="A275" s="716" t="str">
        <f t="shared" si="8"/>
        <v/>
      </c>
      <c r="B275" s="410" t="s">
        <v>1053</v>
      </c>
      <c r="C275" s="442" t="s">
        <v>2328</v>
      </c>
      <c r="D275" s="569">
        <v>0</v>
      </c>
      <c r="E275" s="569">
        <v>0</v>
      </c>
      <c r="F275" s="569">
        <v>0</v>
      </c>
      <c r="G275" s="569">
        <v>0</v>
      </c>
      <c r="H275" s="569">
        <v>0</v>
      </c>
      <c r="I275" s="569">
        <v>0</v>
      </c>
      <c r="J275" s="569">
        <v>0</v>
      </c>
      <c r="K275" s="569">
        <v>0</v>
      </c>
      <c r="L275" s="569">
        <v>0</v>
      </c>
      <c r="M275" s="569">
        <v>0</v>
      </c>
      <c r="N275" s="569">
        <v>0</v>
      </c>
      <c r="O275" s="569">
        <v>0</v>
      </c>
      <c r="P275" s="569">
        <v>0</v>
      </c>
      <c r="Q275" s="569">
        <v>0</v>
      </c>
      <c r="R275" s="569">
        <v>0</v>
      </c>
      <c r="S275" s="569">
        <v>0</v>
      </c>
      <c r="T275" s="569">
        <v>0</v>
      </c>
      <c r="U275" s="569">
        <v>0</v>
      </c>
      <c r="V275" s="426">
        <v>0</v>
      </c>
      <c r="W275" s="426">
        <v>0</v>
      </c>
      <c r="X275" s="426"/>
      <c r="Y275" s="426"/>
      <c r="Z275" s="426"/>
      <c r="AA275" s="426"/>
      <c r="AB275" s="426"/>
      <c r="AC275" s="426"/>
      <c r="AI275" s="410"/>
      <c r="AJ275" s="410"/>
      <c r="AK275" s="410"/>
      <c r="AL275" s="426"/>
    </row>
    <row r="276" spans="1:38" s="416" customFormat="1" hidden="1" x14ac:dyDescent="0.2">
      <c r="A276" s="716" t="str">
        <f t="shared" si="8"/>
        <v/>
      </c>
      <c r="B276" s="410" t="s">
        <v>1054</v>
      </c>
      <c r="C276" s="442" t="s">
        <v>2329</v>
      </c>
      <c r="D276" s="569">
        <v>0</v>
      </c>
      <c r="E276" s="569">
        <v>0</v>
      </c>
      <c r="F276" s="569">
        <v>0</v>
      </c>
      <c r="G276" s="569">
        <v>0</v>
      </c>
      <c r="H276" s="569">
        <v>0</v>
      </c>
      <c r="I276" s="569">
        <v>0</v>
      </c>
      <c r="J276" s="569">
        <v>0</v>
      </c>
      <c r="K276" s="569">
        <v>0</v>
      </c>
      <c r="L276" s="569">
        <v>0</v>
      </c>
      <c r="M276" s="569">
        <v>0</v>
      </c>
      <c r="N276" s="569">
        <v>0</v>
      </c>
      <c r="O276" s="569">
        <v>0</v>
      </c>
      <c r="P276" s="569">
        <v>0</v>
      </c>
      <c r="Q276" s="569">
        <v>0</v>
      </c>
      <c r="R276" s="569">
        <v>0</v>
      </c>
      <c r="S276" s="569">
        <v>0</v>
      </c>
      <c r="T276" s="569">
        <v>0</v>
      </c>
      <c r="U276" s="569">
        <v>0</v>
      </c>
      <c r="V276" s="426">
        <v>0</v>
      </c>
      <c r="W276" s="426">
        <v>0</v>
      </c>
      <c r="X276" s="426"/>
      <c r="Y276" s="426"/>
      <c r="Z276" s="426"/>
      <c r="AA276" s="426"/>
      <c r="AB276" s="426"/>
      <c r="AC276" s="426"/>
      <c r="AI276" s="410"/>
      <c r="AJ276" s="410"/>
      <c r="AK276" s="410"/>
      <c r="AL276" s="426"/>
    </row>
    <row r="277" spans="1:38" s="416" customFormat="1" hidden="1" x14ac:dyDescent="0.2">
      <c r="A277" s="716" t="str">
        <f t="shared" si="8"/>
        <v/>
      </c>
      <c r="B277" s="410" t="s">
        <v>1055</v>
      </c>
      <c r="C277" s="441" t="s">
        <v>2330</v>
      </c>
      <c r="D277" s="569">
        <v>0</v>
      </c>
      <c r="E277" s="569">
        <v>0</v>
      </c>
      <c r="F277" s="569">
        <v>0</v>
      </c>
      <c r="G277" s="569">
        <v>0</v>
      </c>
      <c r="H277" s="569">
        <v>0</v>
      </c>
      <c r="I277" s="569">
        <v>0</v>
      </c>
      <c r="J277" s="569">
        <v>0</v>
      </c>
      <c r="K277" s="569">
        <v>0</v>
      </c>
      <c r="L277" s="569">
        <v>0</v>
      </c>
      <c r="M277" s="569">
        <v>0</v>
      </c>
      <c r="N277" s="569">
        <v>0</v>
      </c>
      <c r="O277" s="569">
        <v>0</v>
      </c>
      <c r="P277" s="569">
        <v>0</v>
      </c>
      <c r="Q277" s="569">
        <v>0</v>
      </c>
      <c r="R277" s="569">
        <v>0</v>
      </c>
      <c r="S277" s="569">
        <v>0</v>
      </c>
      <c r="T277" s="569">
        <v>0</v>
      </c>
      <c r="U277" s="569">
        <v>0</v>
      </c>
      <c r="V277" s="426">
        <v>0</v>
      </c>
      <c r="W277" s="426">
        <v>0</v>
      </c>
      <c r="X277" s="426"/>
      <c r="Y277" s="426"/>
      <c r="Z277" s="426"/>
      <c r="AA277" s="426"/>
      <c r="AB277" s="426"/>
      <c r="AC277" s="426"/>
      <c r="AI277" s="410"/>
      <c r="AJ277" s="410"/>
      <c r="AK277" s="410"/>
      <c r="AL277" s="426"/>
    </row>
    <row r="278" spans="1:38" s="416" customFormat="1" hidden="1" x14ac:dyDescent="0.2">
      <c r="A278" s="716" t="str">
        <f t="shared" si="8"/>
        <v/>
      </c>
      <c r="B278" s="410" t="s">
        <v>1056</v>
      </c>
      <c r="C278" s="442" t="s">
        <v>2331</v>
      </c>
      <c r="D278" s="569">
        <v>0</v>
      </c>
      <c r="E278" s="569">
        <v>0</v>
      </c>
      <c r="F278" s="569">
        <v>0</v>
      </c>
      <c r="G278" s="569">
        <v>0</v>
      </c>
      <c r="H278" s="569">
        <v>0</v>
      </c>
      <c r="I278" s="569">
        <v>0</v>
      </c>
      <c r="J278" s="569">
        <v>0</v>
      </c>
      <c r="K278" s="569">
        <v>0</v>
      </c>
      <c r="L278" s="569">
        <v>0</v>
      </c>
      <c r="M278" s="569">
        <v>0</v>
      </c>
      <c r="N278" s="569">
        <v>0</v>
      </c>
      <c r="O278" s="569">
        <v>0</v>
      </c>
      <c r="P278" s="569">
        <v>0</v>
      </c>
      <c r="Q278" s="569">
        <v>0</v>
      </c>
      <c r="R278" s="569">
        <v>0</v>
      </c>
      <c r="S278" s="569">
        <v>0</v>
      </c>
      <c r="T278" s="569">
        <v>0</v>
      </c>
      <c r="U278" s="569">
        <v>0</v>
      </c>
      <c r="V278" s="426">
        <v>0</v>
      </c>
      <c r="W278" s="426">
        <v>0</v>
      </c>
      <c r="X278" s="426"/>
      <c r="Y278" s="426"/>
      <c r="Z278" s="426"/>
      <c r="AA278" s="426"/>
      <c r="AB278" s="426"/>
      <c r="AC278" s="426"/>
      <c r="AI278" s="410"/>
      <c r="AJ278" s="410"/>
      <c r="AK278" s="410"/>
      <c r="AL278" s="426"/>
    </row>
    <row r="279" spans="1:38" s="416" customFormat="1" hidden="1" x14ac:dyDescent="0.2">
      <c r="A279" s="716" t="str">
        <f t="shared" si="8"/>
        <v/>
      </c>
      <c r="B279" s="422" t="s">
        <v>1057</v>
      </c>
      <c r="C279" s="526" t="s">
        <v>2332</v>
      </c>
      <c r="D279" s="571">
        <v>0</v>
      </c>
      <c r="E279" s="571">
        <v>0</v>
      </c>
      <c r="F279" s="571">
        <v>0</v>
      </c>
      <c r="G279" s="571">
        <v>0</v>
      </c>
      <c r="H279" s="571">
        <v>0</v>
      </c>
      <c r="I279" s="571">
        <v>0</v>
      </c>
      <c r="J279" s="571">
        <v>0</v>
      </c>
      <c r="K279" s="571">
        <v>0</v>
      </c>
      <c r="L279" s="571">
        <v>0</v>
      </c>
      <c r="M279" s="571">
        <v>0</v>
      </c>
      <c r="N279" s="571">
        <v>0</v>
      </c>
      <c r="O279" s="571">
        <v>0</v>
      </c>
      <c r="P279" s="571">
        <v>0</v>
      </c>
      <c r="Q279" s="571">
        <v>0</v>
      </c>
      <c r="R279" s="571">
        <v>0</v>
      </c>
      <c r="S279" s="571">
        <v>0</v>
      </c>
      <c r="T279" s="571">
        <v>0</v>
      </c>
      <c r="U279" s="571">
        <v>0</v>
      </c>
      <c r="V279" s="451">
        <v>0</v>
      </c>
      <c r="W279" s="451">
        <v>0</v>
      </c>
      <c r="X279" s="451"/>
      <c r="Y279" s="451"/>
      <c r="Z279" s="451"/>
      <c r="AA279" s="451"/>
      <c r="AB279" s="451"/>
      <c r="AC279" s="451"/>
      <c r="AI279" s="422"/>
      <c r="AJ279" s="422"/>
      <c r="AK279" s="422"/>
      <c r="AL279" s="426"/>
    </row>
    <row r="280" spans="1:38" s="416" customFormat="1" x14ac:dyDescent="0.2">
      <c r="A280" s="716" t="str">
        <f t="shared" si="8"/>
        <v>X</v>
      </c>
      <c r="B280" s="410" t="s">
        <v>1058</v>
      </c>
      <c r="C280" s="717" t="s">
        <v>2333</v>
      </c>
      <c r="D280" s="569">
        <v>-5.0143394470214844</v>
      </c>
      <c r="E280" s="569">
        <v>28.258329391479492</v>
      </c>
      <c r="F280" s="569">
        <v>20.757654190063477</v>
      </c>
      <c r="G280" s="569">
        <v>2.4287650585174561</v>
      </c>
      <c r="H280" s="569">
        <v>3.2824935913085938</v>
      </c>
      <c r="I280" s="569">
        <v>2.4799892902374268</v>
      </c>
      <c r="J280" s="569">
        <v>-2.6912596225738525</v>
      </c>
      <c r="K280" s="569">
        <v>-3.4000790119171143</v>
      </c>
      <c r="L280" s="569">
        <v>4.8706440925598145</v>
      </c>
      <c r="M280" s="569">
        <v>2.9755926132202148</v>
      </c>
      <c r="N280" s="569">
        <v>-7.0764036178588867</v>
      </c>
      <c r="O280" s="569">
        <v>3.7958469390869141</v>
      </c>
      <c r="P280" s="569">
        <v>-10.135415077209473</v>
      </c>
      <c r="Q280" s="569">
        <v>6.1140270233154297</v>
      </c>
      <c r="R280" s="569">
        <v>-9.6649160385131836</v>
      </c>
      <c r="S280" s="569">
        <v>-9.4053401947021484</v>
      </c>
      <c r="T280" s="569">
        <v>-27.848194122314453</v>
      </c>
      <c r="U280" s="569">
        <v>-18.435268402099609</v>
      </c>
      <c r="V280" s="428">
        <v>-29.269563674926758</v>
      </c>
      <c r="W280" s="428">
        <v>-2.565000057220459</v>
      </c>
      <c r="X280" s="428"/>
      <c r="Y280" s="428"/>
      <c r="Z280" s="428"/>
      <c r="AA280" s="428"/>
      <c r="AB280" s="428"/>
      <c r="AC280" s="428"/>
      <c r="AE280" s="524"/>
      <c r="AF280" s="524"/>
      <c r="AI280" s="410"/>
      <c r="AJ280" s="410"/>
      <c r="AK280" s="410"/>
      <c r="AL280" s="426"/>
    </row>
    <row r="281" spans="1:38" s="416" customFormat="1" hidden="1" x14ac:dyDescent="0.2">
      <c r="A281" s="716" t="str">
        <f t="shared" si="8"/>
        <v/>
      </c>
      <c r="B281" s="410" t="s">
        <v>1059</v>
      </c>
      <c r="C281" s="718" t="s">
        <v>2334</v>
      </c>
      <c r="D281" s="569">
        <v>0</v>
      </c>
      <c r="E281" s="569">
        <v>0</v>
      </c>
      <c r="F281" s="569">
        <v>0</v>
      </c>
      <c r="G281" s="569">
        <v>0</v>
      </c>
      <c r="H281" s="569">
        <v>0</v>
      </c>
      <c r="I281" s="569">
        <v>0</v>
      </c>
      <c r="J281" s="569">
        <v>0</v>
      </c>
      <c r="K281" s="569">
        <v>0</v>
      </c>
      <c r="L281" s="569">
        <v>0</v>
      </c>
      <c r="M281" s="569">
        <v>0</v>
      </c>
      <c r="N281" s="569">
        <v>0</v>
      </c>
      <c r="O281" s="569">
        <v>0</v>
      </c>
      <c r="P281" s="569">
        <v>0</v>
      </c>
      <c r="Q281" s="569">
        <v>0</v>
      </c>
      <c r="R281" s="569">
        <v>0</v>
      </c>
      <c r="S281" s="569">
        <v>0</v>
      </c>
      <c r="T281" s="569">
        <v>0</v>
      </c>
      <c r="U281" s="569">
        <v>0</v>
      </c>
      <c r="V281" s="428">
        <v>0</v>
      </c>
      <c r="W281" s="428">
        <v>0</v>
      </c>
      <c r="X281" s="428"/>
      <c r="Y281" s="428"/>
      <c r="Z281" s="428"/>
      <c r="AA281" s="428"/>
      <c r="AB281" s="428"/>
      <c r="AC281" s="428"/>
      <c r="AE281" s="525"/>
      <c r="AF281" s="525"/>
      <c r="AI281" s="410"/>
      <c r="AJ281" s="410"/>
      <c r="AK281" s="410"/>
      <c r="AL281" s="426"/>
    </row>
    <row r="282" spans="1:38" s="416" customFormat="1" hidden="1" x14ac:dyDescent="0.2">
      <c r="A282" s="716" t="str">
        <f t="shared" si="8"/>
        <v/>
      </c>
      <c r="B282" s="410" t="s">
        <v>1060</v>
      </c>
      <c r="C282" s="415" t="s">
        <v>2335</v>
      </c>
      <c r="D282" s="569">
        <v>0</v>
      </c>
      <c r="E282" s="569">
        <v>0</v>
      </c>
      <c r="F282" s="569">
        <v>0</v>
      </c>
      <c r="G282" s="569">
        <v>0</v>
      </c>
      <c r="H282" s="569">
        <v>0</v>
      </c>
      <c r="I282" s="569">
        <v>0</v>
      </c>
      <c r="J282" s="569">
        <v>0</v>
      </c>
      <c r="K282" s="569">
        <v>0</v>
      </c>
      <c r="L282" s="569">
        <v>0</v>
      </c>
      <c r="M282" s="569">
        <v>0</v>
      </c>
      <c r="N282" s="569">
        <v>0</v>
      </c>
      <c r="O282" s="569">
        <v>0</v>
      </c>
      <c r="P282" s="569">
        <v>0</v>
      </c>
      <c r="Q282" s="569">
        <v>0</v>
      </c>
      <c r="R282" s="569">
        <v>0</v>
      </c>
      <c r="S282" s="569">
        <v>0</v>
      </c>
      <c r="T282" s="569">
        <v>0</v>
      </c>
      <c r="U282" s="569">
        <v>0</v>
      </c>
      <c r="V282" s="428">
        <v>0</v>
      </c>
      <c r="W282" s="428">
        <v>0</v>
      </c>
      <c r="X282" s="428"/>
      <c r="Y282" s="428"/>
      <c r="Z282" s="428"/>
      <c r="AA282" s="428"/>
      <c r="AB282" s="428"/>
      <c r="AC282" s="428"/>
      <c r="AI282" s="410"/>
      <c r="AJ282" s="410"/>
      <c r="AK282" s="410"/>
      <c r="AL282" s="426"/>
    </row>
    <row r="283" spans="1:38" s="416" customFormat="1" hidden="1" x14ac:dyDescent="0.2">
      <c r="A283" s="716" t="str">
        <f t="shared" si="8"/>
        <v/>
      </c>
      <c r="B283" s="410" t="s">
        <v>1061</v>
      </c>
      <c r="C283" s="415" t="s">
        <v>2336</v>
      </c>
      <c r="D283" s="569">
        <v>0</v>
      </c>
      <c r="E283" s="569">
        <v>0</v>
      </c>
      <c r="F283" s="569">
        <v>0</v>
      </c>
      <c r="G283" s="569">
        <v>0</v>
      </c>
      <c r="H283" s="569">
        <v>0</v>
      </c>
      <c r="I283" s="569">
        <v>0</v>
      </c>
      <c r="J283" s="569">
        <v>0</v>
      </c>
      <c r="K283" s="569">
        <v>0</v>
      </c>
      <c r="L283" s="569">
        <v>0</v>
      </c>
      <c r="M283" s="569">
        <v>0</v>
      </c>
      <c r="N283" s="569">
        <v>0</v>
      </c>
      <c r="O283" s="569">
        <v>0</v>
      </c>
      <c r="P283" s="569">
        <v>0</v>
      </c>
      <c r="Q283" s="569">
        <v>0</v>
      </c>
      <c r="R283" s="569">
        <v>0</v>
      </c>
      <c r="S283" s="569">
        <v>0</v>
      </c>
      <c r="T283" s="569">
        <v>0</v>
      </c>
      <c r="U283" s="569">
        <v>0</v>
      </c>
      <c r="V283" s="428">
        <v>0</v>
      </c>
      <c r="W283" s="428">
        <v>0</v>
      </c>
      <c r="X283" s="428"/>
      <c r="Y283" s="428"/>
      <c r="Z283" s="428"/>
      <c r="AA283" s="428"/>
      <c r="AB283" s="428"/>
      <c r="AC283" s="428"/>
      <c r="AI283" s="410"/>
      <c r="AJ283" s="410"/>
      <c r="AK283" s="410"/>
      <c r="AL283" s="426"/>
    </row>
    <row r="284" spans="1:38" s="416" customFormat="1" x14ac:dyDescent="0.2">
      <c r="A284" s="716" t="str">
        <f t="shared" si="8"/>
        <v>X</v>
      </c>
      <c r="B284" s="410" t="s">
        <v>1062</v>
      </c>
      <c r="C284" s="718" t="s">
        <v>2337</v>
      </c>
      <c r="D284" s="569">
        <v>-29.359174728393555</v>
      </c>
      <c r="E284" s="569">
        <v>28.306015014648438</v>
      </c>
      <c r="F284" s="569">
        <v>-0.68993401527404785</v>
      </c>
      <c r="G284" s="569">
        <v>-4.1027350425720215</v>
      </c>
      <c r="H284" s="569">
        <v>1.026157021522522</v>
      </c>
      <c r="I284" s="569">
        <v>0.27932700514793396</v>
      </c>
      <c r="J284" s="569">
        <v>-3.1261711120605469</v>
      </c>
      <c r="K284" s="569">
        <v>-2.6596291065216064</v>
      </c>
      <c r="L284" s="569">
        <v>4.2873258590698242</v>
      </c>
      <c r="M284" s="569">
        <v>2.7351939678192139</v>
      </c>
      <c r="N284" s="569">
        <v>-7.1565232276916504</v>
      </c>
      <c r="O284" s="569">
        <v>1.2043050527572632</v>
      </c>
      <c r="P284" s="569">
        <v>-8.6755437850952148</v>
      </c>
      <c r="Q284" s="569">
        <v>7.0415139198303223</v>
      </c>
      <c r="R284" s="569">
        <v>-8.6479425430297852</v>
      </c>
      <c r="S284" s="569">
        <v>-7.7688698768615723</v>
      </c>
      <c r="T284" s="569">
        <v>-28.371912002563477</v>
      </c>
      <c r="U284" s="569">
        <v>-21.719612121582031</v>
      </c>
      <c r="V284" s="428">
        <v>-32.100555419921875</v>
      </c>
      <c r="W284" s="428">
        <v>2.3159999847412109</v>
      </c>
      <c r="X284" s="428"/>
      <c r="Y284" s="428"/>
      <c r="Z284" s="428"/>
      <c r="AA284" s="428"/>
      <c r="AB284" s="428"/>
      <c r="AC284" s="428"/>
      <c r="AI284" s="410"/>
      <c r="AJ284" s="410"/>
      <c r="AK284" s="410"/>
      <c r="AL284" s="426"/>
    </row>
    <row r="285" spans="1:38" s="416" customFormat="1" x14ac:dyDescent="0.2">
      <c r="A285" s="716" t="str">
        <f t="shared" si="8"/>
        <v>X</v>
      </c>
      <c r="B285" s="410" t="s">
        <v>1063</v>
      </c>
      <c r="C285" s="415" t="s">
        <v>2338</v>
      </c>
      <c r="D285" s="569">
        <v>-27.878545761108398</v>
      </c>
      <c r="E285" s="569">
        <v>28.53135871887207</v>
      </c>
      <c r="F285" s="569">
        <v>7.6931998133659363E-2</v>
      </c>
      <c r="G285" s="569">
        <v>-2.6405060291290283</v>
      </c>
      <c r="H285" s="569">
        <v>3.7555680274963379</v>
      </c>
      <c r="I285" s="569">
        <v>-0.42816999554634094</v>
      </c>
      <c r="J285" s="569">
        <v>-1.3973309993743896</v>
      </c>
      <c r="K285" s="569">
        <v>-4.6921038627624512</v>
      </c>
      <c r="L285" s="569">
        <v>3.698235034942627</v>
      </c>
      <c r="M285" s="569">
        <v>1.6483839750289917</v>
      </c>
      <c r="N285" s="569">
        <v>-5.0840611457824707</v>
      </c>
      <c r="O285" s="569">
        <v>0.96979397535324097</v>
      </c>
      <c r="P285" s="569">
        <v>-4.5259060859680176</v>
      </c>
      <c r="Q285" s="569">
        <v>4.8515758514404297</v>
      </c>
      <c r="R285" s="569">
        <v>-3.3674790859222412</v>
      </c>
      <c r="S285" s="569">
        <v>-8.7619819641113281</v>
      </c>
      <c r="T285" s="569">
        <v>-10.10660457611084</v>
      </c>
      <c r="U285" s="569">
        <v>-10.788966178894043</v>
      </c>
      <c r="V285" s="428">
        <v>-13.181193351745605</v>
      </c>
      <c r="W285" s="428">
        <v>6.4549999237060547</v>
      </c>
      <c r="X285" s="428"/>
      <c r="Y285" s="428"/>
      <c r="Z285" s="428"/>
      <c r="AA285" s="428"/>
      <c r="AB285" s="428"/>
      <c r="AC285" s="428"/>
      <c r="AI285" s="410"/>
      <c r="AJ285" s="410"/>
      <c r="AK285" s="410"/>
      <c r="AL285" s="426"/>
    </row>
    <row r="286" spans="1:38" s="416" customFormat="1" hidden="1" x14ac:dyDescent="0.2">
      <c r="A286" s="716" t="str">
        <f t="shared" si="8"/>
        <v/>
      </c>
      <c r="B286" s="410" t="s">
        <v>1064</v>
      </c>
      <c r="C286" s="420" t="s">
        <v>2339</v>
      </c>
      <c r="D286" s="569">
        <v>0</v>
      </c>
      <c r="E286" s="569">
        <v>0</v>
      </c>
      <c r="F286" s="569">
        <v>0</v>
      </c>
      <c r="G286" s="569">
        <v>0</v>
      </c>
      <c r="H286" s="569">
        <v>0</v>
      </c>
      <c r="I286" s="569">
        <v>0</v>
      </c>
      <c r="J286" s="569">
        <v>0</v>
      </c>
      <c r="K286" s="569">
        <v>0</v>
      </c>
      <c r="L286" s="569">
        <v>0</v>
      </c>
      <c r="M286" s="569">
        <v>0</v>
      </c>
      <c r="N286" s="569">
        <v>0</v>
      </c>
      <c r="O286" s="569">
        <v>0</v>
      </c>
      <c r="P286" s="569">
        <v>0</v>
      </c>
      <c r="Q286" s="569">
        <v>0</v>
      </c>
      <c r="R286" s="569">
        <v>0</v>
      </c>
      <c r="S286" s="569">
        <v>0</v>
      </c>
      <c r="T286" s="569">
        <v>0</v>
      </c>
      <c r="U286" s="569">
        <v>0</v>
      </c>
      <c r="V286" s="428">
        <v>0</v>
      </c>
      <c r="W286" s="428">
        <v>0</v>
      </c>
      <c r="X286" s="428"/>
      <c r="Y286" s="428"/>
      <c r="Z286" s="428"/>
      <c r="AA286" s="428"/>
      <c r="AB286" s="428"/>
      <c r="AC286" s="428"/>
      <c r="AI286" s="410"/>
      <c r="AJ286" s="410"/>
      <c r="AK286" s="410"/>
      <c r="AL286" s="426"/>
    </row>
    <row r="287" spans="1:38" s="416" customFormat="1" x14ac:dyDescent="0.2">
      <c r="A287" s="716" t="str">
        <f t="shared" si="8"/>
        <v>X</v>
      </c>
      <c r="B287" s="410" t="s">
        <v>1065</v>
      </c>
      <c r="C287" s="415" t="s">
        <v>2340</v>
      </c>
      <c r="D287" s="569">
        <v>0</v>
      </c>
      <c r="E287" s="569">
        <v>0</v>
      </c>
      <c r="F287" s="569">
        <v>0</v>
      </c>
      <c r="G287" s="569">
        <v>0</v>
      </c>
      <c r="H287" s="569">
        <v>0</v>
      </c>
      <c r="I287" s="569">
        <v>0</v>
      </c>
      <c r="J287" s="569">
        <v>0</v>
      </c>
      <c r="K287" s="569">
        <v>0</v>
      </c>
      <c r="L287" s="569">
        <v>0</v>
      </c>
      <c r="M287" s="569">
        <v>0</v>
      </c>
      <c r="N287" s="569">
        <v>0</v>
      </c>
      <c r="O287" s="569">
        <v>0</v>
      </c>
      <c r="P287" s="569">
        <v>0</v>
      </c>
      <c r="Q287" s="569">
        <v>0</v>
      </c>
      <c r="R287" s="569">
        <v>0</v>
      </c>
      <c r="S287" s="569">
        <v>0</v>
      </c>
      <c r="T287" s="569">
        <v>0</v>
      </c>
      <c r="U287" s="569">
        <v>0</v>
      </c>
      <c r="V287" s="428">
        <v>0</v>
      </c>
      <c r="W287" s="428">
        <v>-1.315000057220459</v>
      </c>
      <c r="X287" s="428"/>
      <c r="Y287" s="428"/>
      <c r="Z287" s="428"/>
      <c r="AA287" s="428"/>
      <c r="AB287" s="428"/>
      <c r="AC287" s="428"/>
      <c r="AI287" s="410"/>
      <c r="AJ287" s="410"/>
      <c r="AK287" s="410"/>
      <c r="AL287" s="426"/>
    </row>
    <row r="288" spans="1:38" s="416" customFormat="1" hidden="1" x14ac:dyDescent="0.2">
      <c r="A288" s="716" t="str">
        <f t="shared" si="8"/>
        <v/>
      </c>
      <c r="B288" s="410" t="s">
        <v>1066</v>
      </c>
      <c r="C288" s="420" t="s">
        <v>2341</v>
      </c>
      <c r="D288" s="569">
        <v>0</v>
      </c>
      <c r="E288" s="569">
        <v>0</v>
      </c>
      <c r="F288" s="569">
        <v>0</v>
      </c>
      <c r="G288" s="569">
        <v>0</v>
      </c>
      <c r="H288" s="569">
        <v>0</v>
      </c>
      <c r="I288" s="569">
        <v>0</v>
      </c>
      <c r="J288" s="569">
        <v>0</v>
      </c>
      <c r="K288" s="569">
        <v>0</v>
      </c>
      <c r="L288" s="569">
        <v>0</v>
      </c>
      <c r="M288" s="569">
        <v>0</v>
      </c>
      <c r="N288" s="569">
        <v>0</v>
      </c>
      <c r="O288" s="569">
        <v>0</v>
      </c>
      <c r="P288" s="569">
        <v>0</v>
      </c>
      <c r="Q288" s="569">
        <v>0</v>
      </c>
      <c r="R288" s="569">
        <v>0</v>
      </c>
      <c r="S288" s="569">
        <v>0</v>
      </c>
      <c r="T288" s="569">
        <v>0</v>
      </c>
      <c r="U288" s="569">
        <v>0</v>
      </c>
      <c r="V288" s="428">
        <v>0</v>
      </c>
      <c r="W288" s="428">
        <v>0</v>
      </c>
      <c r="X288" s="428"/>
      <c r="Y288" s="428"/>
      <c r="Z288" s="428"/>
      <c r="AA288" s="428"/>
      <c r="AB288" s="428"/>
      <c r="AC288" s="428"/>
      <c r="AI288" s="410"/>
      <c r="AJ288" s="410"/>
      <c r="AK288" s="410"/>
      <c r="AL288" s="426"/>
    </row>
    <row r="289" spans="1:86" s="416" customFormat="1" hidden="1" x14ac:dyDescent="0.2">
      <c r="A289" s="716" t="str">
        <f t="shared" si="8"/>
        <v/>
      </c>
      <c r="B289" s="410" t="s">
        <v>1067</v>
      </c>
      <c r="C289" s="415" t="s">
        <v>2342</v>
      </c>
      <c r="D289" s="569">
        <v>0</v>
      </c>
      <c r="E289" s="569">
        <v>0</v>
      </c>
      <c r="F289" s="569">
        <v>0</v>
      </c>
      <c r="G289" s="569">
        <v>0</v>
      </c>
      <c r="H289" s="569">
        <v>0</v>
      </c>
      <c r="I289" s="569">
        <v>0</v>
      </c>
      <c r="J289" s="569">
        <v>0</v>
      </c>
      <c r="K289" s="569">
        <v>0</v>
      </c>
      <c r="L289" s="569">
        <v>0</v>
      </c>
      <c r="M289" s="569">
        <v>0</v>
      </c>
      <c r="N289" s="569">
        <v>0</v>
      </c>
      <c r="O289" s="569">
        <v>0</v>
      </c>
      <c r="P289" s="569">
        <v>0</v>
      </c>
      <c r="Q289" s="569">
        <v>0</v>
      </c>
      <c r="R289" s="569">
        <v>0</v>
      </c>
      <c r="S289" s="569">
        <v>0</v>
      </c>
      <c r="T289" s="569">
        <v>0</v>
      </c>
      <c r="U289" s="569">
        <v>0</v>
      </c>
      <c r="V289" s="428">
        <v>0</v>
      </c>
      <c r="W289" s="428">
        <v>0</v>
      </c>
      <c r="X289" s="428"/>
      <c r="Y289" s="428"/>
      <c r="Z289" s="428"/>
      <c r="AA289" s="428"/>
      <c r="AB289" s="428"/>
      <c r="AC289" s="428"/>
      <c r="AI289" s="410"/>
      <c r="AJ289" s="410"/>
      <c r="AK289" s="410"/>
      <c r="AL289" s="426"/>
    </row>
    <row r="290" spans="1:86" s="416" customFormat="1" hidden="1" x14ac:dyDescent="0.2">
      <c r="A290" s="716" t="str">
        <f t="shared" si="8"/>
        <v/>
      </c>
      <c r="B290" s="410" t="s">
        <v>1068</v>
      </c>
      <c r="C290" s="415" t="s">
        <v>2343</v>
      </c>
      <c r="D290" s="569">
        <v>0</v>
      </c>
      <c r="E290" s="569">
        <v>0</v>
      </c>
      <c r="F290" s="569">
        <v>0</v>
      </c>
      <c r="G290" s="569">
        <v>0</v>
      </c>
      <c r="H290" s="569">
        <v>0</v>
      </c>
      <c r="I290" s="569">
        <v>0</v>
      </c>
      <c r="J290" s="569">
        <v>0</v>
      </c>
      <c r="K290" s="569">
        <v>0</v>
      </c>
      <c r="L290" s="569">
        <v>0</v>
      </c>
      <c r="M290" s="569">
        <v>0</v>
      </c>
      <c r="N290" s="569">
        <v>0</v>
      </c>
      <c r="O290" s="569">
        <v>0</v>
      </c>
      <c r="P290" s="569">
        <v>0</v>
      </c>
      <c r="Q290" s="569">
        <v>0</v>
      </c>
      <c r="R290" s="569">
        <v>0</v>
      </c>
      <c r="S290" s="569">
        <v>0</v>
      </c>
      <c r="T290" s="569">
        <v>0</v>
      </c>
      <c r="U290" s="569">
        <v>0</v>
      </c>
      <c r="V290" s="428">
        <v>0</v>
      </c>
      <c r="W290" s="428">
        <v>0</v>
      </c>
      <c r="X290" s="428"/>
      <c r="Y290" s="428"/>
      <c r="Z290" s="428"/>
      <c r="AA290" s="428"/>
      <c r="AB290" s="428"/>
      <c r="AC290" s="428"/>
      <c r="AI290" s="410"/>
      <c r="AJ290" s="410"/>
      <c r="AK290" s="410"/>
      <c r="AL290" s="426"/>
    </row>
    <row r="291" spans="1:86" s="416" customFormat="1" hidden="1" x14ac:dyDescent="0.2">
      <c r="A291" s="716" t="str">
        <f t="shared" si="8"/>
        <v/>
      </c>
      <c r="B291" s="410" t="s">
        <v>1069</v>
      </c>
      <c r="C291" s="420" t="s">
        <v>2344</v>
      </c>
      <c r="D291" s="569">
        <v>0</v>
      </c>
      <c r="E291" s="569">
        <v>0</v>
      </c>
      <c r="F291" s="569">
        <v>0</v>
      </c>
      <c r="G291" s="569">
        <v>0</v>
      </c>
      <c r="H291" s="569">
        <v>0</v>
      </c>
      <c r="I291" s="569">
        <v>0</v>
      </c>
      <c r="J291" s="569">
        <v>0</v>
      </c>
      <c r="K291" s="569">
        <v>0</v>
      </c>
      <c r="L291" s="569">
        <v>0</v>
      </c>
      <c r="M291" s="569">
        <v>0</v>
      </c>
      <c r="N291" s="569">
        <v>0</v>
      </c>
      <c r="O291" s="569">
        <v>0</v>
      </c>
      <c r="P291" s="569">
        <v>0</v>
      </c>
      <c r="Q291" s="569">
        <v>0</v>
      </c>
      <c r="R291" s="569">
        <v>0</v>
      </c>
      <c r="S291" s="569">
        <v>0</v>
      </c>
      <c r="T291" s="569">
        <v>0</v>
      </c>
      <c r="U291" s="569">
        <v>0</v>
      </c>
      <c r="V291" s="428">
        <v>0</v>
      </c>
      <c r="W291" s="428">
        <v>0</v>
      </c>
      <c r="X291" s="428"/>
      <c r="Y291" s="428"/>
      <c r="Z291" s="428"/>
      <c r="AA291" s="428"/>
      <c r="AB291" s="428"/>
      <c r="AC291" s="428"/>
      <c r="AI291" s="410"/>
      <c r="AJ291" s="410"/>
      <c r="AK291" s="410"/>
      <c r="AL291" s="426"/>
    </row>
    <row r="292" spans="1:86" s="416" customFormat="1" hidden="1" x14ac:dyDescent="0.2">
      <c r="A292" s="716" t="str">
        <f t="shared" si="8"/>
        <v/>
      </c>
      <c r="B292" s="410" t="s">
        <v>1070</v>
      </c>
      <c r="C292" s="415" t="s">
        <v>2345</v>
      </c>
      <c r="D292" s="569">
        <v>0</v>
      </c>
      <c r="E292" s="569">
        <v>0</v>
      </c>
      <c r="F292" s="569">
        <v>0</v>
      </c>
      <c r="G292" s="569">
        <v>0</v>
      </c>
      <c r="H292" s="569">
        <v>0</v>
      </c>
      <c r="I292" s="569">
        <v>0</v>
      </c>
      <c r="J292" s="569">
        <v>0</v>
      </c>
      <c r="K292" s="569">
        <v>0</v>
      </c>
      <c r="L292" s="569">
        <v>0</v>
      </c>
      <c r="M292" s="569">
        <v>0</v>
      </c>
      <c r="N292" s="569">
        <v>0</v>
      </c>
      <c r="O292" s="569">
        <v>0</v>
      </c>
      <c r="P292" s="569">
        <v>0</v>
      </c>
      <c r="Q292" s="569">
        <v>0</v>
      </c>
      <c r="R292" s="569">
        <v>0</v>
      </c>
      <c r="S292" s="569">
        <v>0</v>
      </c>
      <c r="T292" s="569">
        <v>0</v>
      </c>
      <c r="U292" s="569">
        <v>0</v>
      </c>
      <c r="V292" s="428">
        <v>0</v>
      </c>
      <c r="W292" s="428">
        <v>0</v>
      </c>
      <c r="X292" s="428"/>
      <c r="Y292" s="428"/>
      <c r="Z292" s="428"/>
      <c r="AA292" s="428"/>
      <c r="AB292" s="428"/>
      <c r="AC292" s="428"/>
      <c r="AI292" s="410"/>
      <c r="AJ292" s="410"/>
      <c r="AK292" s="410"/>
      <c r="AL292" s="426"/>
    </row>
    <row r="293" spans="1:86" s="416" customFormat="1" hidden="1" x14ac:dyDescent="0.2">
      <c r="A293" s="716" t="str">
        <f t="shared" si="8"/>
        <v/>
      </c>
      <c r="B293" s="410" t="s">
        <v>1071</v>
      </c>
      <c r="C293" s="415" t="s">
        <v>2346</v>
      </c>
      <c r="D293" s="569">
        <v>0</v>
      </c>
      <c r="E293" s="569">
        <v>0</v>
      </c>
      <c r="F293" s="569">
        <v>0</v>
      </c>
      <c r="G293" s="569">
        <v>0</v>
      </c>
      <c r="H293" s="569">
        <v>0</v>
      </c>
      <c r="I293" s="569">
        <v>0</v>
      </c>
      <c r="J293" s="569">
        <v>0</v>
      </c>
      <c r="K293" s="569">
        <v>0</v>
      </c>
      <c r="L293" s="569">
        <v>0</v>
      </c>
      <c r="M293" s="569">
        <v>0</v>
      </c>
      <c r="N293" s="569">
        <v>0</v>
      </c>
      <c r="O293" s="569">
        <v>0</v>
      </c>
      <c r="P293" s="569">
        <v>0</v>
      </c>
      <c r="Q293" s="569">
        <v>0</v>
      </c>
      <c r="R293" s="569">
        <v>0</v>
      </c>
      <c r="S293" s="569">
        <v>0</v>
      </c>
      <c r="T293" s="569">
        <v>0</v>
      </c>
      <c r="U293" s="569">
        <v>0</v>
      </c>
      <c r="V293" s="428">
        <v>0</v>
      </c>
      <c r="W293" s="428">
        <v>0</v>
      </c>
      <c r="X293" s="428"/>
      <c r="Y293" s="428"/>
      <c r="Z293" s="428"/>
      <c r="AA293" s="428"/>
      <c r="AB293" s="428"/>
      <c r="AC293" s="428"/>
      <c r="AI293" s="410"/>
      <c r="AJ293" s="410"/>
      <c r="AK293" s="410"/>
      <c r="AL293" s="426"/>
    </row>
    <row r="294" spans="1:86" s="416" customFormat="1" hidden="1" x14ac:dyDescent="0.2">
      <c r="A294" s="716" t="str">
        <f t="shared" si="8"/>
        <v/>
      </c>
      <c r="B294" s="410" t="s">
        <v>1072</v>
      </c>
      <c r="C294" s="415" t="s">
        <v>2347</v>
      </c>
      <c r="D294" s="569">
        <v>0</v>
      </c>
      <c r="E294" s="569">
        <v>0</v>
      </c>
      <c r="F294" s="569">
        <v>0</v>
      </c>
      <c r="G294" s="569">
        <v>0</v>
      </c>
      <c r="H294" s="569">
        <v>0</v>
      </c>
      <c r="I294" s="569">
        <v>0</v>
      </c>
      <c r="J294" s="569">
        <v>0</v>
      </c>
      <c r="K294" s="569">
        <v>0</v>
      </c>
      <c r="L294" s="569">
        <v>0</v>
      </c>
      <c r="M294" s="569">
        <v>0</v>
      </c>
      <c r="N294" s="569">
        <v>0</v>
      </c>
      <c r="O294" s="569">
        <v>0</v>
      </c>
      <c r="P294" s="569">
        <v>0</v>
      </c>
      <c r="Q294" s="569">
        <v>0</v>
      </c>
      <c r="R294" s="569">
        <v>0</v>
      </c>
      <c r="S294" s="569">
        <v>0</v>
      </c>
      <c r="T294" s="569">
        <v>0</v>
      </c>
      <c r="U294" s="569">
        <v>0</v>
      </c>
      <c r="V294" s="428">
        <v>0</v>
      </c>
      <c r="W294" s="428">
        <v>0</v>
      </c>
      <c r="X294" s="428"/>
      <c r="Y294" s="428"/>
      <c r="Z294" s="428"/>
      <c r="AA294" s="428"/>
      <c r="AB294" s="428"/>
      <c r="AC294" s="428"/>
      <c r="AI294" s="410"/>
      <c r="AJ294" s="410"/>
      <c r="AK294" s="410"/>
      <c r="AL294" s="426"/>
    </row>
    <row r="295" spans="1:86" s="416" customFormat="1" hidden="1" x14ac:dyDescent="0.2">
      <c r="A295" s="716" t="str">
        <f t="shared" si="8"/>
        <v/>
      </c>
      <c r="B295" s="410" t="s">
        <v>1073</v>
      </c>
      <c r="C295" s="415" t="s">
        <v>2348</v>
      </c>
      <c r="D295" s="569">
        <v>0</v>
      </c>
      <c r="E295" s="569">
        <v>0</v>
      </c>
      <c r="F295" s="569">
        <v>0</v>
      </c>
      <c r="G295" s="569">
        <v>0</v>
      </c>
      <c r="H295" s="569">
        <v>0</v>
      </c>
      <c r="I295" s="569">
        <v>0</v>
      </c>
      <c r="J295" s="569">
        <v>0</v>
      </c>
      <c r="K295" s="569">
        <v>0</v>
      </c>
      <c r="L295" s="569">
        <v>0</v>
      </c>
      <c r="M295" s="569">
        <v>0</v>
      </c>
      <c r="N295" s="569">
        <v>0</v>
      </c>
      <c r="O295" s="569">
        <v>0</v>
      </c>
      <c r="P295" s="569">
        <v>0</v>
      </c>
      <c r="Q295" s="569">
        <v>0</v>
      </c>
      <c r="R295" s="569">
        <v>0</v>
      </c>
      <c r="S295" s="569">
        <v>0</v>
      </c>
      <c r="T295" s="569">
        <v>0</v>
      </c>
      <c r="U295" s="569">
        <v>0</v>
      </c>
      <c r="V295" s="428">
        <v>0</v>
      </c>
      <c r="W295" s="428">
        <v>0</v>
      </c>
      <c r="X295" s="428"/>
      <c r="Y295" s="428"/>
      <c r="Z295" s="428"/>
      <c r="AA295" s="428"/>
      <c r="AB295" s="428"/>
      <c r="AC295" s="428"/>
      <c r="AI295" s="410"/>
      <c r="AJ295" s="410"/>
      <c r="AK295" s="410"/>
      <c r="AL295" s="426"/>
    </row>
    <row r="296" spans="1:86" s="416" customFormat="1" hidden="1" x14ac:dyDescent="0.2">
      <c r="A296" s="716" t="str">
        <f t="shared" si="8"/>
        <v/>
      </c>
      <c r="B296" s="410" t="s">
        <v>1074</v>
      </c>
      <c r="C296" s="415" t="s">
        <v>2349</v>
      </c>
      <c r="D296" s="569">
        <v>0</v>
      </c>
      <c r="E296" s="569">
        <v>0</v>
      </c>
      <c r="F296" s="569">
        <v>0</v>
      </c>
      <c r="G296" s="569">
        <v>0</v>
      </c>
      <c r="H296" s="569">
        <v>0</v>
      </c>
      <c r="I296" s="569">
        <v>0</v>
      </c>
      <c r="J296" s="569">
        <v>0</v>
      </c>
      <c r="K296" s="569">
        <v>0</v>
      </c>
      <c r="L296" s="569">
        <v>0</v>
      </c>
      <c r="M296" s="569">
        <v>0</v>
      </c>
      <c r="N296" s="569">
        <v>0</v>
      </c>
      <c r="O296" s="569">
        <v>0</v>
      </c>
      <c r="P296" s="569">
        <v>0</v>
      </c>
      <c r="Q296" s="569">
        <v>0</v>
      </c>
      <c r="R296" s="569">
        <v>0</v>
      </c>
      <c r="S296" s="569">
        <v>0</v>
      </c>
      <c r="T296" s="569">
        <v>0</v>
      </c>
      <c r="U296" s="569">
        <v>0</v>
      </c>
      <c r="V296" s="428">
        <v>0</v>
      </c>
      <c r="W296" s="428">
        <v>0</v>
      </c>
      <c r="X296" s="428"/>
      <c r="Y296" s="428"/>
      <c r="Z296" s="428"/>
      <c r="AA296" s="428"/>
      <c r="AB296" s="428"/>
      <c r="AC296" s="428"/>
      <c r="AI296" s="410"/>
      <c r="AJ296" s="410"/>
      <c r="AK296" s="410"/>
      <c r="AL296" s="426"/>
    </row>
    <row r="297" spans="1:86" s="416" customFormat="1" hidden="1" x14ac:dyDescent="0.2">
      <c r="A297" s="716" t="str">
        <f t="shared" si="8"/>
        <v/>
      </c>
      <c r="B297" s="410" t="s">
        <v>1075</v>
      </c>
      <c r="C297" s="420" t="s">
        <v>2350</v>
      </c>
      <c r="D297" s="569">
        <v>0</v>
      </c>
      <c r="E297" s="569">
        <v>0</v>
      </c>
      <c r="F297" s="569">
        <v>0</v>
      </c>
      <c r="G297" s="569">
        <v>0</v>
      </c>
      <c r="H297" s="569">
        <v>0</v>
      </c>
      <c r="I297" s="569">
        <v>0</v>
      </c>
      <c r="J297" s="569">
        <v>0</v>
      </c>
      <c r="K297" s="569">
        <v>0</v>
      </c>
      <c r="L297" s="569">
        <v>0</v>
      </c>
      <c r="M297" s="569">
        <v>0</v>
      </c>
      <c r="N297" s="569">
        <v>0</v>
      </c>
      <c r="O297" s="569">
        <v>0</v>
      </c>
      <c r="P297" s="569">
        <v>0</v>
      </c>
      <c r="Q297" s="569">
        <v>0</v>
      </c>
      <c r="R297" s="569">
        <v>0</v>
      </c>
      <c r="S297" s="569">
        <v>0</v>
      </c>
      <c r="T297" s="569">
        <v>0</v>
      </c>
      <c r="U297" s="569">
        <v>0</v>
      </c>
      <c r="V297" s="428">
        <v>0</v>
      </c>
      <c r="W297" s="428">
        <v>0</v>
      </c>
      <c r="X297" s="428"/>
      <c r="Y297" s="428"/>
      <c r="Z297" s="428"/>
      <c r="AA297" s="428"/>
      <c r="AB297" s="428"/>
      <c r="AC297" s="428"/>
      <c r="AI297" s="410"/>
      <c r="AJ297" s="410"/>
      <c r="AK297" s="410"/>
      <c r="AL297" s="426"/>
    </row>
    <row r="298" spans="1:86" s="416" customFormat="1" hidden="1" x14ac:dyDescent="0.2">
      <c r="A298" s="716" t="str">
        <f t="shared" si="8"/>
        <v/>
      </c>
      <c r="B298" s="410" t="s">
        <v>1076</v>
      </c>
      <c r="C298" s="413" t="s">
        <v>2351</v>
      </c>
      <c r="D298" s="569">
        <v>0</v>
      </c>
      <c r="E298" s="569">
        <v>0</v>
      </c>
      <c r="F298" s="569">
        <v>0</v>
      </c>
      <c r="G298" s="569">
        <v>0</v>
      </c>
      <c r="H298" s="569">
        <v>0</v>
      </c>
      <c r="I298" s="569">
        <v>0</v>
      </c>
      <c r="J298" s="569">
        <v>0</v>
      </c>
      <c r="K298" s="569">
        <v>0</v>
      </c>
      <c r="L298" s="569">
        <v>0</v>
      </c>
      <c r="M298" s="569">
        <v>0</v>
      </c>
      <c r="N298" s="569">
        <v>0</v>
      </c>
      <c r="O298" s="569">
        <v>0</v>
      </c>
      <c r="P298" s="569">
        <v>0</v>
      </c>
      <c r="Q298" s="569">
        <v>0</v>
      </c>
      <c r="R298" s="569">
        <v>0</v>
      </c>
      <c r="S298" s="569">
        <v>0</v>
      </c>
      <c r="T298" s="569">
        <v>0</v>
      </c>
      <c r="U298" s="569">
        <v>0</v>
      </c>
      <c r="V298" s="428">
        <v>0</v>
      </c>
      <c r="W298" s="428">
        <v>0</v>
      </c>
      <c r="X298" s="428"/>
      <c r="Y298" s="428"/>
      <c r="Z298" s="428"/>
      <c r="AA298" s="428"/>
      <c r="AB298" s="428"/>
      <c r="AC298" s="428"/>
      <c r="AI298" s="410"/>
      <c r="AJ298" s="410"/>
      <c r="AK298" s="410"/>
      <c r="AL298" s="426"/>
    </row>
    <row r="299" spans="1:86" s="416" customFormat="1" hidden="1" x14ac:dyDescent="0.2">
      <c r="A299" s="716" t="str">
        <f t="shared" si="8"/>
        <v/>
      </c>
      <c r="B299" s="410" t="s">
        <v>1077</v>
      </c>
      <c r="C299" s="413" t="s">
        <v>2352</v>
      </c>
      <c r="D299" s="569">
        <v>0</v>
      </c>
      <c r="E299" s="569">
        <v>0</v>
      </c>
      <c r="F299" s="569">
        <v>0</v>
      </c>
      <c r="G299" s="569">
        <v>0</v>
      </c>
      <c r="H299" s="569">
        <v>0</v>
      </c>
      <c r="I299" s="569">
        <v>0</v>
      </c>
      <c r="J299" s="569">
        <v>0</v>
      </c>
      <c r="K299" s="569">
        <v>0</v>
      </c>
      <c r="L299" s="569">
        <v>0</v>
      </c>
      <c r="M299" s="569">
        <v>0</v>
      </c>
      <c r="N299" s="569">
        <v>0</v>
      </c>
      <c r="O299" s="569">
        <v>0</v>
      </c>
      <c r="P299" s="569">
        <v>0</v>
      </c>
      <c r="Q299" s="569">
        <v>0</v>
      </c>
      <c r="R299" s="569">
        <v>0</v>
      </c>
      <c r="S299" s="569">
        <v>0</v>
      </c>
      <c r="T299" s="569">
        <v>0</v>
      </c>
      <c r="U299" s="569">
        <v>0</v>
      </c>
      <c r="V299" s="428">
        <v>0</v>
      </c>
      <c r="W299" s="428">
        <v>0</v>
      </c>
      <c r="X299" s="428"/>
      <c r="Y299" s="428"/>
      <c r="Z299" s="428"/>
      <c r="AA299" s="428"/>
      <c r="AB299" s="428"/>
      <c r="AC299" s="428"/>
      <c r="AI299" s="410"/>
      <c r="AJ299" s="410"/>
      <c r="AK299" s="410"/>
      <c r="AL299" s="426"/>
    </row>
    <row r="300" spans="1:86" s="416" customFormat="1" x14ac:dyDescent="0.2">
      <c r="A300" s="716" t="str">
        <f t="shared" si="8"/>
        <v>X</v>
      </c>
      <c r="B300" s="410" t="s">
        <v>1078</v>
      </c>
      <c r="C300" s="415" t="s">
        <v>2353</v>
      </c>
      <c r="D300" s="569">
        <v>-1.4806289672851563</v>
      </c>
      <c r="E300" s="569">
        <v>-0.22534400224685669</v>
      </c>
      <c r="F300" s="569">
        <v>-0.76686602830886841</v>
      </c>
      <c r="G300" s="569">
        <v>-1.4622290134429932</v>
      </c>
      <c r="H300" s="569">
        <v>-2.7294108867645264</v>
      </c>
      <c r="I300" s="569">
        <v>0.7074970006942749</v>
      </c>
      <c r="J300" s="569">
        <v>-1.7288399934768677</v>
      </c>
      <c r="K300" s="569">
        <v>2.0324749946594238</v>
      </c>
      <c r="L300" s="569">
        <v>0.58909100294113159</v>
      </c>
      <c r="M300" s="569">
        <v>1.0868099927902222</v>
      </c>
      <c r="N300" s="569">
        <v>-2.0724620819091797</v>
      </c>
      <c r="O300" s="569">
        <v>0.23451100289821625</v>
      </c>
      <c r="P300" s="569">
        <v>-4.1496381759643555</v>
      </c>
      <c r="Q300" s="569">
        <v>2.1899380683898926</v>
      </c>
      <c r="R300" s="569">
        <v>-5.2804641723632813</v>
      </c>
      <c r="S300" s="569">
        <v>0.99311202764511108</v>
      </c>
      <c r="T300" s="569">
        <v>-18.26530647277832</v>
      </c>
      <c r="U300" s="569">
        <v>-10.930646896362305</v>
      </c>
      <c r="V300" s="428">
        <v>-18.919361114501953</v>
      </c>
      <c r="W300" s="428">
        <v>-2.8239998817443848</v>
      </c>
      <c r="X300" s="428"/>
      <c r="Y300" s="428"/>
      <c r="Z300" s="428"/>
      <c r="AA300" s="428"/>
      <c r="AB300" s="428"/>
      <c r="AC300" s="428"/>
      <c r="AI300" s="410"/>
      <c r="AJ300" s="410"/>
      <c r="AK300" s="410"/>
      <c r="AL300" s="426"/>
    </row>
    <row r="301" spans="1:86" s="416" customFormat="1" hidden="1" x14ac:dyDescent="0.2">
      <c r="A301" s="716" t="str">
        <f t="shared" si="8"/>
        <v/>
      </c>
      <c r="B301" s="410" t="s">
        <v>1079</v>
      </c>
      <c r="C301" s="413" t="s">
        <v>2354</v>
      </c>
      <c r="D301" s="569">
        <v>0</v>
      </c>
      <c r="E301" s="569">
        <v>0</v>
      </c>
      <c r="F301" s="569">
        <v>0</v>
      </c>
      <c r="G301" s="569">
        <v>0</v>
      </c>
      <c r="H301" s="569">
        <v>0</v>
      </c>
      <c r="I301" s="569">
        <v>0</v>
      </c>
      <c r="J301" s="569">
        <v>0</v>
      </c>
      <c r="K301" s="569">
        <v>0</v>
      </c>
      <c r="L301" s="569">
        <v>0</v>
      </c>
      <c r="M301" s="569">
        <v>0</v>
      </c>
      <c r="N301" s="569">
        <v>0</v>
      </c>
      <c r="O301" s="569">
        <v>0</v>
      </c>
      <c r="P301" s="569">
        <v>0</v>
      </c>
      <c r="Q301" s="569">
        <v>0</v>
      </c>
      <c r="R301" s="569">
        <v>0</v>
      </c>
      <c r="S301" s="569">
        <v>0</v>
      </c>
      <c r="T301" s="569">
        <v>0</v>
      </c>
      <c r="U301" s="569">
        <v>0</v>
      </c>
      <c r="V301" s="428">
        <v>0</v>
      </c>
      <c r="W301" s="428">
        <v>0</v>
      </c>
      <c r="X301" s="428"/>
      <c r="Y301" s="428"/>
      <c r="Z301" s="428"/>
      <c r="AA301" s="428"/>
      <c r="AB301" s="428"/>
      <c r="AC301" s="428"/>
      <c r="AI301" s="410"/>
      <c r="AJ301" s="410"/>
      <c r="AK301" s="410"/>
      <c r="AL301" s="426"/>
    </row>
    <row r="302" spans="1:86" s="416" customFormat="1" x14ac:dyDescent="0.2">
      <c r="A302" s="716" t="str">
        <f t="shared" si="8"/>
        <v>X</v>
      </c>
      <c r="B302" s="410" t="s">
        <v>1080</v>
      </c>
      <c r="C302" s="413" t="s">
        <v>2355</v>
      </c>
      <c r="D302" s="569">
        <v>-1.4806289672851563</v>
      </c>
      <c r="E302" s="569">
        <v>-0.22534400224685669</v>
      </c>
      <c r="F302" s="569">
        <v>-0.76686602830886841</v>
      </c>
      <c r="G302" s="569">
        <v>-1.4622290134429932</v>
      </c>
      <c r="H302" s="569">
        <v>-2.7294108867645264</v>
      </c>
      <c r="I302" s="569">
        <v>0.7074970006942749</v>
      </c>
      <c r="J302" s="569">
        <v>-1.7288399934768677</v>
      </c>
      <c r="K302" s="569">
        <v>2.0324749946594238</v>
      </c>
      <c r="L302" s="569">
        <v>0.58909100294113159</v>
      </c>
      <c r="M302" s="569">
        <v>1.0868099927902222</v>
      </c>
      <c r="N302" s="569">
        <v>-2.0724620819091797</v>
      </c>
      <c r="O302" s="569">
        <v>0.23451100289821625</v>
      </c>
      <c r="P302" s="569">
        <v>-4.1496381759643555</v>
      </c>
      <c r="Q302" s="569">
        <v>2.1899380683898926</v>
      </c>
      <c r="R302" s="569">
        <v>-5.2804641723632813</v>
      </c>
      <c r="S302" s="569">
        <v>0.99311202764511108</v>
      </c>
      <c r="T302" s="569">
        <v>-18.26530647277832</v>
      </c>
      <c r="U302" s="569">
        <v>-10.930646896362305</v>
      </c>
      <c r="V302" s="428">
        <v>-18.919361114501953</v>
      </c>
      <c r="W302" s="428">
        <v>-2.8239998817443848</v>
      </c>
      <c r="X302" s="428"/>
      <c r="Y302" s="428"/>
      <c r="Z302" s="428"/>
      <c r="AA302" s="428"/>
      <c r="AB302" s="428"/>
      <c r="AC302" s="428"/>
      <c r="AI302" s="410"/>
      <c r="AJ302" s="410"/>
      <c r="AK302" s="410"/>
      <c r="AL302" s="426"/>
    </row>
    <row r="303" spans="1:86" s="416" customFormat="1" x14ac:dyDescent="0.2">
      <c r="A303" s="716" t="str">
        <f t="shared" si="8"/>
        <v>X</v>
      </c>
      <c r="B303" s="410" t="s">
        <v>1081</v>
      </c>
      <c r="C303" s="718" t="s">
        <v>2356</v>
      </c>
      <c r="D303" s="569">
        <v>24.34483528137207</v>
      </c>
      <c r="E303" s="569">
        <v>-4.7685328871011734E-2</v>
      </c>
      <c r="F303" s="569">
        <v>21.447587966918945</v>
      </c>
      <c r="G303" s="569">
        <v>6.5315003395080566</v>
      </c>
      <c r="H303" s="569">
        <v>2.2563366889953613</v>
      </c>
      <c r="I303" s="569">
        <v>2.2006621360778809</v>
      </c>
      <c r="J303" s="569">
        <v>0.43491137027740479</v>
      </c>
      <c r="K303" s="569">
        <v>-0.74045008420944214</v>
      </c>
      <c r="L303" s="569">
        <v>0.58331793546676636</v>
      </c>
      <c r="M303" s="569">
        <v>0.24039861559867859</v>
      </c>
      <c r="N303" s="569">
        <v>8.0119207501411438E-2</v>
      </c>
      <c r="O303" s="569">
        <v>2.5915417671203613</v>
      </c>
      <c r="P303" s="569">
        <v>-1.4598715305328369</v>
      </c>
      <c r="Q303" s="569">
        <v>-0.92748701572418213</v>
      </c>
      <c r="R303" s="569">
        <v>-1.0169730186462402</v>
      </c>
      <c r="S303" s="569">
        <v>-1.6364699602127075</v>
      </c>
      <c r="T303" s="569">
        <v>0.52371698617935181</v>
      </c>
      <c r="U303" s="569">
        <v>3.284343957901001</v>
      </c>
      <c r="V303" s="428">
        <v>2.8309919834136963</v>
      </c>
      <c r="W303" s="428">
        <v>-4.8810000419616699</v>
      </c>
      <c r="X303" s="428"/>
      <c r="Y303" s="428"/>
      <c r="Z303" s="428"/>
      <c r="AA303" s="428"/>
      <c r="AB303" s="428"/>
      <c r="AC303" s="428"/>
      <c r="AI303" s="410"/>
      <c r="AJ303" s="410"/>
      <c r="AK303" s="410"/>
      <c r="AL303" s="426"/>
    </row>
    <row r="304" spans="1:86" s="416" customFormat="1" ht="12.75" hidden="1" customHeight="1" x14ac:dyDescent="0.2">
      <c r="A304" s="716" t="str">
        <f t="shared" si="8"/>
        <v/>
      </c>
      <c r="B304" s="410" t="s">
        <v>1082</v>
      </c>
      <c r="C304" s="420" t="s">
        <v>2338</v>
      </c>
      <c r="D304" s="569">
        <v>0</v>
      </c>
      <c r="E304" s="569">
        <v>0</v>
      </c>
      <c r="F304" s="569">
        <v>0</v>
      </c>
      <c r="G304" s="569">
        <v>0</v>
      </c>
      <c r="H304" s="569">
        <v>0</v>
      </c>
      <c r="I304" s="569">
        <v>0</v>
      </c>
      <c r="J304" s="569">
        <v>0</v>
      </c>
      <c r="K304" s="569">
        <v>0</v>
      </c>
      <c r="L304" s="569">
        <v>0</v>
      </c>
      <c r="M304" s="569">
        <v>0</v>
      </c>
      <c r="N304" s="569">
        <v>0</v>
      </c>
      <c r="O304" s="569">
        <v>0</v>
      </c>
      <c r="P304" s="569">
        <v>0</v>
      </c>
      <c r="Q304" s="569">
        <v>0</v>
      </c>
      <c r="R304" s="569">
        <v>0</v>
      </c>
      <c r="S304" s="569">
        <v>0</v>
      </c>
      <c r="T304" s="569">
        <v>0</v>
      </c>
      <c r="U304" s="569">
        <v>0</v>
      </c>
      <c r="V304" s="428">
        <v>0</v>
      </c>
      <c r="W304" s="428">
        <v>0</v>
      </c>
      <c r="X304" s="428"/>
      <c r="Y304" s="428"/>
      <c r="Z304" s="428"/>
      <c r="AA304" s="428"/>
      <c r="AB304" s="428"/>
      <c r="AC304" s="428"/>
      <c r="AI304" s="410"/>
      <c r="AJ304" s="410"/>
      <c r="AK304" s="410"/>
      <c r="AL304" s="426"/>
      <c r="AT304" s="426"/>
      <c r="BB304" s="426"/>
      <c r="BJ304" s="426"/>
      <c r="BR304" s="426"/>
      <c r="BZ304" s="426"/>
      <c r="CH304" s="426"/>
    </row>
    <row r="305" spans="1:86" s="416" customFormat="1" ht="12.75" customHeight="1" x14ac:dyDescent="0.2">
      <c r="A305" s="716" t="str">
        <f t="shared" si="8"/>
        <v>X</v>
      </c>
      <c r="B305" s="410" t="s">
        <v>1083</v>
      </c>
      <c r="C305" s="415" t="s">
        <v>2339</v>
      </c>
      <c r="D305" s="569">
        <v>4.7625775337219238</v>
      </c>
      <c r="E305" s="569">
        <v>-16.913639068603516</v>
      </c>
      <c r="F305" s="569">
        <v>6.0815362930297852</v>
      </c>
      <c r="G305" s="569">
        <v>3.1226179599761963</v>
      </c>
      <c r="H305" s="569">
        <v>0.32906657457351685</v>
      </c>
      <c r="I305" s="569">
        <v>2.2346305847167969</v>
      </c>
      <c r="J305" s="569">
        <v>0.1309293657541275</v>
      </c>
      <c r="K305" s="569">
        <v>0.79698669910430908</v>
      </c>
      <c r="L305" s="569">
        <v>-0.61501127481460571</v>
      </c>
      <c r="M305" s="569">
        <v>-0.56203579902648926</v>
      </c>
      <c r="N305" s="569">
        <v>0.72245240211486816</v>
      </c>
      <c r="O305" s="569">
        <v>0.15225203335285187</v>
      </c>
      <c r="P305" s="569">
        <v>0.73307633399963379</v>
      </c>
      <c r="Q305" s="569">
        <v>0</v>
      </c>
      <c r="R305" s="569">
        <v>0</v>
      </c>
      <c r="S305" s="569">
        <v>0</v>
      </c>
      <c r="T305" s="569">
        <v>0</v>
      </c>
      <c r="U305" s="569">
        <v>0</v>
      </c>
      <c r="V305" s="428">
        <v>0</v>
      </c>
      <c r="W305" s="428">
        <v>0</v>
      </c>
      <c r="X305" s="428"/>
      <c r="Y305" s="428"/>
      <c r="Z305" s="428"/>
      <c r="AA305" s="428"/>
      <c r="AB305" s="428"/>
      <c r="AC305" s="428"/>
      <c r="AI305" s="410"/>
      <c r="AJ305" s="410"/>
      <c r="AK305" s="410"/>
      <c r="AL305" s="426"/>
      <c r="AT305" s="426"/>
      <c r="BB305" s="426"/>
      <c r="BJ305" s="426"/>
      <c r="BR305" s="426"/>
      <c r="BZ305" s="426"/>
      <c r="CH305" s="426"/>
    </row>
    <row r="306" spans="1:86" s="416" customFormat="1" ht="12.75" hidden="1" customHeight="1" x14ac:dyDescent="0.2">
      <c r="A306" s="716" t="str">
        <f t="shared" si="8"/>
        <v/>
      </c>
      <c r="B306" s="410" t="s">
        <v>1084</v>
      </c>
      <c r="C306" s="420" t="s">
        <v>2340</v>
      </c>
      <c r="D306" s="569">
        <v>0</v>
      </c>
      <c r="E306" s="569">
        <v>0</v>
      </c>
      <c r="F306" s="569">
        <v>0</v>
      </c>
      <c r="G306" s="569">
        <v>0</v>
      </c>
      <c r="H306" s="569">
        <v>0</v>
      </c>
      <c r="I306" s="569">
        <v>0</v>
      </c>
      <c r="J306" s="569">
        <v>0</v>
      </c>
      <c r="K306" s="569">
        <v>0</v>
      </c>
      <c r="L306" s="569">
        <v>0</v>
      </c>
      <c r="M306" s="569">
        <v>0</v>
      </c>
      <c r="N306" s="569">
        <v>0</v>
      </c>
      <c r="O306" s="569">
        <v>0</v>
      </c>
      <c r="P306" s="569">
        <v>0</v>
      </c>
      <c r="Q306" s="569">
        <v>0</v>
      </c>
      <c r="R306" s="569">
        <v>0</v>
      </c>
      <c r="S306" s="569">
        <v>0</v>
      </c>
      <c r="T306" s="569">
        <v>0</v>
      </c>
      <c r="U306" s="569">
        <v>0</v>
      </c>
      <c r="V306" s="428">
        <v>0</v>
      </c>
      <c r="W306" s="428">
        <v>0</v>
      </c>
      <c r="X306" s="428"/>
      <c r="Y306" s="428"/>
      <c r="Z306" s="428"/>
      <c r="AA306" s="428"/>
      <c r="AB306" s="428"/>
      <c r="AC306" s="428"/>
      <c r="AI306" s="410"/>
      <c r="AJ306" s="410"/>
      <c r="AK306" s="410"/>
      <c r="AL306" s="426"/>
      <c r="AT306" s="426"/>
      <c r="BB306" s="426"/>
      <c r="BJ306" s="426"/>
      <c r="BR306" s="426"/>
      <c r="BZ306" s="426"/>
      <c r="CH306" s="426"/>
    </row>
    <row r="307" spans="1:86" s="416" customFormat="1" ht="12.75" customHeight="1" x14ac:dyDescent="0.2">
      <c r="A307" s="716" t="str">
        <f t="shared" si="8"/>
        <v>X</v>
      </c>
      <c r="B307" s="410" t="s">
        <v>1085</v>
      </c>
      <c r="C307" s="415" t="s">
        <v>2341</v>
      </c>
      <c r="D307" s="569">
        <v>20.64586067199707</v>
      </c>
      <c r="E307" s="569">
        <v>16.044574737548828</v>
      </c>
      <c r="F307" s="569">
        <v>15.892990112304688</v>
      </c>
      <c r="G307" s="569">
        <v>2.6935622692108154</v>
      </c>
      <c r="H307" s="569">
        <v>3.4378728866577148</v>
      </c>
      <c r="I307" s="569">
        <v>-1.8777400255203247E-2</v>
      </c>
      <c r="J307" s="569">
        <v>-0.57897800207138062</v>
      </c>
      <c r="K307" s="569">
        <v>0.3536142110824585</v>
      </c>
      <c r="L307" s="569">
        <v>0.72924119234085083</v>
      </c>
      <c r="M307" s="569">
        <v>-7.2464600205421448E-2</v>
      </c>
      <c r="N307" s="569">
        <v>1.0798017978668213</v>
      </c>
      <c r="O307" s="569">
        <v>0.74091577529907227</v>
      </c>
      <c r="P307" s="569">
        <v>-1.0154358148574829</v>
      </c>
      <c r="Q307" s="569">
        <v>-0.44408699870109558</v>
      </c>
      <c r="R307" s="569">
        <v>-0.59668797254562378</v>
      </c>
      <c r="S307" s="569">
        <v>0.11015599966049194</v>
      </c>
      <c r="T307" s="569">
        <v>0.86487698554992676</v>
      </c>
      <c r="U307" s="569">
        <v>-0.91904699802398682</v>
      </c>
      <c r="V307" s="428">
        <v>3.5963079929351807</v>
      </c>
      <c r="W307" s="428">
        <v>-4.9980001449584961</v>
      </c>
      <c r="X307" s="428"/>
      <c r="Y307" s="428"/>
      <c r="Z307" s="428"/>
      <c r="AA307" s="428"/>
      <c r="AB307" s="428"/>
      <c r="AC307" s="428"/>
      <c r="AI307" s="410"/>
      <c r="AJ307" s="410"/>
      <c r="AK307" s="410"/>
      <c r="AL307" s="426"/>
      <c r="AT307" s="426"/>
      <c r="BB307" s="426"/>
      <c r="BJ307" s="426"/>
      <c r="BR307" s="426"/>
      <c r="BZ307" s="426"/>
      <c r="CH307" s="426"/>
    </row>
    <row r="308" spans="1:86" s="416" customFormat="1" ht="12.75" hidden="1" customHeight="1" x14ac:dyDescent="0.2">
      <c r="A308" s="716" t="str">
        <f t="shared" si="8"/>
        <v/>
      </c>
      <c r="B308" s="410" t="s">
        <v>1086</v>
      </c>
      <c r="C308" s="415" t="s">
        <v>2342</v>
      </c>
      <c r="D308" s="569">
        <v>0</v>
      </c>
      <c r="E308" s="569">
        <v>0</v>
      </c>
      <c r="F308" s="569">
        <v>0</v>
      </c>
      <c r="G308" s="569">
        <v>0</v>
      </c>
      <c r="H308" s="569">
        <v>0</v>
      </c>
      <c r="I308" s="569">
        <v>0</v>
      </c>
      <c r="J308" s="569">
        <v>0</v>
      </c>
      <c r="K308" s="569">
        <v>0</v>
      </c>
      <c r="L308" s="569">
        <v>0</v>
      </c>
      <c r="M308" s="569">
        <v>0</v>
      </c>
      <c r="N308" s="569">
        <v>0</v>
      </c>
      <c r="O308" s="569">
        <v>0</v>
      </c>
      <c r="P308" s="569">
        <v>0</v>
      </c>
      <c r="Q308" s="569">
        <v>0</v>
      </c>
      <c r="R308" s="569">
        <v>0</v>
      </c>
      <c r="S308" s="569">
        <v>0</v>
      </c>
      <c r="T308" s="569">
        <v>0</v>
      </c>
      <c r="U308" s="569">
        <v>0</v>
      </c>
      <c r="V308" s="428">
        <v>0</v>
      </c>
      <c r="W308" s="428">
        <v>0</v>
      </c>
      <c r="X308" s="428"/>
      <c r="Y308" s="428"/>
      <c r="Z308" s="428"/>
      <c r="AA308" s="428"/>
      <c r="AB308" s="428"/>
      <c r="AC308" s="428"/>
      <c r="AI308" s="410"/>
      <c r="AJ308" s="410"/>
      <c r="AK308" s="410"/>
      <c r="AL308" s="426"/>
      <c r="AT308" s="426"/>
      <c r="BB308" s="426"/>
      <c r="BJ308" s="426"/>
      <c r="BR308" s="426"/>
      <c r="BZ308" s="426"/>
      <c r="CH308" s="426"/>
    </row>
    <row r="309" spans="1:86" s="416" customFormat="1" ht="12.75" customHeight="1" x14ac:dyDescent="0.2">
      <c r="A309" s="716" t="str">
        <f t="shared" si="8"/>
        <v>X</v>
      </c>
      <c r="B309" s="410" t="s">
        <v>1087</v>
      </c>
      <c r="C309" s="413" t="s">
        <v>2343</v>
      </c>
      <c r="D309" s="569">
        <v>20.64586067199707</v>
      </c>
      <c r="E309" s="569">
        <v>16.044574737548828</v>
      </c>
      <c r="F309" s="569">
        <v>15.892990112304688</v>
      </c>
      <c r="G309" s="569">
        <v>2.6935622692108154</v>
      </c>
      <c r="H309" s="569">
        <v>3.4378728866577148</v>
      </c>
      <c r="I309" s="569">
        <v>-1.8777400255203247E-2</v>
      </c>
      <c r="J309" s="569">
        <v>-0.57897800207138062</v>
      </c>
      <c r="K309" s="569">
        <v>0.3536142110824585</v>
      </c>
      <c r="L309" s="569">
        <v>0.72924119234085083</v>
      </c>
      <c r="M309" s="569">
        <v>-7.2464600205421448E-2</v>
      </c>
      <c r="N309" s="569">
        <v>1.0798017978668213</v>
      </c>
      <c r="O309" s="569">
        <v>0.74091577529907227</v>
      </c>
      <c r="P309" s="569">
        <v>-1.0154358148574829</v>
      </c>
      <c r="Q309" s="569">
        <v>-0.44408699870109558</v>
      </c>
      <c r="R309" s="569">
        <v>-0.59668797254562378</v>
      </c>
      <c r="S309" s="569">
        <v>0.11015599966049194</v>
      </c>
      <c r="T309" s="569">
        <v>0.86487698554992676</v>
      </c>
      <c r="U309" s="569">
        <v>-0.91904699802398682</v>
      </c>
      <c r="V309" s="428">
        <v>3.5963079929351807</v>
      </c>
      <c r="W309" s="428">
        <v>-4.9980001449584961</v>
      </c>
      <c r="X309" s="428"/>
      <c r="Y309" s="428"/>
      <c r="Z309" s="428"/>
      <c r="AA309" s="428"/>
      <c r="AB309" s="428"/>
      <c r="AC309" s="428"/>
      <c r="AI309" s="410"/>
      <c r="AJ309" s="410"/>
      <c r="AK309" s="410"/>
      <c r="AL309" s="426"/>
      <c r="AT309" s="426"/>
      <c r="BB309" s="426"/>
      <c r="BJ309" s="426"/>
      <c r="BR309" s="426"/>
      <c r="BZ309" s="426"/>
      <c r="CH309" s="426"/>
    </row>
    <row r="310" spans="1:86" s="416" customFormat="1" ht="12.75" hidden="1" customHeight="1" x14ac:dyDescent="0.2">
      <c r="A310" s="716" t="str">
        <f t="shared" si="8"/>
        <v/>
      </c>
      <c r="B310" s="410" t="s">
        <v>1088</v>
      </c>
      <c r="C310" s="420" t="s">
        <v>2344</v>
      </c>
      <c r="D310" s="569">
        <v>0</v>
      </c>
      <c r="E310" s="569">
        <v>0</v>
      </c>
      <c r="F310" s="569">
        <v>0</v>
      </c>
      <c r="G310" s="569">
        <v>0</v>
      </c>
      <c r="H310" s="569">
        <v>0</v>
      </c>
      <c r="I310" s="569">
        <v>0</v>
      </c>
      <c r="J310" s="569">
        <v>0</v>
      </c>
      <c r="K310" s="569">
        <v>0</v>
      </c>
      <c r="L310" s="569">
        <v>0</v>
      </c>
      <c r="M310" s="569">
        <v>0</v>
      </c>
      <c r="N310" s="569">
        <v>0</v>
      </c>
      <c r="O310" s="569">
        <v>0</v>
      </c>
      <c r="P310" s="569">
        <v>0</v>
      </c>
      <c r="Q310" s="569">
        <v>0</v>
      </c>
      <c r="R310" s="569">
        <v>0</v>
      </c>
      <c r="S310" s="569">
        <v>0</v>
      </c>
      <c r="T310" s="569">
        <v>0</v>
      </c>
      <c r="U310" s="569">
        <v>0</v>
      </c>
      <c r="V310" s="428">
        <v>0</v>
      </c>
      <c r="W310" s="428">
        <v>0</v>
      </c>
      <c r="X310" s="428"/>
      <c r="Y310" s="428"/>
      <c r="Z310" s="428"/>
      <c r="AA310" s="428"/>
      <c r="AB310" s="428"/>
      <c r="AC310" s="428"/>
      <c r="AH310" s="426"/>
      <c r="AI310" s="410"/>
      <c r="AJ310" s="410"/>
      <c r="AK310" s="410"/>
      <c r="AL310" s="426"/>
      <c r="AT310" s="426"/>
      <c r="BB310" s="426"/>
      <c r="BJ310" s="426"/>
      <c r="BR310" s="426"/>
      <c r="BZ310" s="426"/>
      <c r="CH310" s="426"/>
    </row>
    <row r="311" spans="1:86" s="416" customFormat="1" ht="12.75" hidden="1" customHeight="1" x14ac:dyDescent="0.2">
      <c r="A311" s="716" t="str">
        <f t="shared" si="8"/>
        <v/>
      </c>
      <c r="B311" s="410" t="s">
        <v>1089</v>
      </c>
      <c r="C311" s="415" t="s">
        <v>2345</v>
      </c>
      <c r="D311" s="569">
        <v>0</v>
      </c>
      <c r="E311" s="569">
        <v>0</v>
      </c>
      <c r="F311" s="569">
        <v>0</v>
      </c>
      <c r="G311" s="569">
        <v>0</v>
      </c>
      <c r="H311" s="569">
        <v>0</v>
      </c>
      <c r="I311" s="569">
        <v>0</v>
      </c>
      <c r="J311" s="569">
        <v>0</v>
      </c>
      <c r="K311" s="569">
        <v>0</v>
      </c>
      <c r="L311" s="569">
        <v>0</v>
      </c>
      <c r="M311" s="569">
        <v>0</v>
      </c>
      <c r="N311" s="569">
        <v>0</v>
      </c>
      <c r="O311" s="569">
        <v>0</v>
      </c>
      <c r="P311" s="569">
        <v>0</v>
      </c>
      <c r="Q311" s="569">
        <v>0</v>
      </c>
      <c r="R311" s="569">
        <v>0</v>
      </c>
      <c r="S311" s="569">
        <v>0</v>
      </c>
      <c r="T311" s="569">
        <v>0</v>
      </c>
      <c r="U311" s="569">
        <v>0</v>
      </c>
      <c r="V311" s="428">
        <v>0</v>
      </c>
      <c r="W311" s="428">
        <v>0</v>
      </c>
      <c r="X311" s="428"/>
      <c r="Y311" s="428"/>
      <c r="Z311" s="428"/>
      <c r="AA311" s="428"/>
      <c r="AB311" s="428"/>
      <c r="AC311" s="428"/>
      <c r="AH311" s="426"/>
      <c r="AI311" s="410"/>
      <c r="AJ311" s="410"/>
      <c r="AK311" s="410"/>
      <c r="AL311" s="426"/>
      <c r="AT311" s="426"/>
      <c r="BB311" s="426"/>
      <c r="BJ311" s="426"/>
      <c r="BR311" s="426"/>
      <c r="BZ311" s="426"/>
      <c r="CH311" s="426"/>
    </row>
    <row r="312" spans="1:86" s="416" customFormat="1" ht="12.75" hidden="1" customHeight="1" x14ac:dyDescent="0.2">
      <c r="A312" s="716" t="str">
        <f t="shared" si="8"/>
        <v/>
      </c>
      <c r="B312" s="410" t="s">
        <v>1090</v>
      </c>
      <c r="C312" s="415" t="s">
        <v>2346</v>
      </c>
      <c r="D312" s="569">
        <v>0</v>
      </c>
      <c r="E312" s="569">
        <v>0</v>
      </c>
      <c r="F312" s="569">
        <v>0</v>
      </c>
      <c r="G312" s="569">
        <v>0</v>
      </c>
      <c r="H312" s="569">
        <v>0</v>
      </c>
      <c r="I312" s="569">
        <v>0</v>
      </c>
      <c r="J312" s="569">
        <v>0</v>
      </c>
      <c r="K312" s="569">
        <v>0</v>
      </c>
      <c r="L312" s="569">
        <v>0</v>
      </c>
      <c r="M312" s="569">
        <v>0</v>
      </c>
      <c r="N312" s="569">
        <v>0</v>
      </c>
      <c r="O312" s="569">
        <v>0</v>
      </c>
      <c r="P312" s="569">
        <v>0</v>
      </c>
      <c r="Q312" s="569">
        <v>0</v>
      </c>
      <c r="R312" s="569">
        <v>0</v>
      </c>
      <c r="S312" s="569">
        <v>0</v>
      </c>
      <c r="T312" s="569">
        <v>0</v>
      </c>
      <c r="U312" s="569">
        <v>0</v>
      </c>
      <c r="V312" s="428">
        <v>0</v>
      </c>
      <c r="W312" s="428">
        <v>0</v>
      </c>
      <c r="X312" s="428"/>
      <c r="Y312" s="428"/>
      <c r="Z312" s="428"/>
      <c r="AA312" s="428"/>
      <c r="AB312" s="428"/>
      <c r="AC312" s="428"/>
      <c r="AH312" s="426"/>
      <c r="AI312" s="410"/>
      <c r="AJ312" s="410"/>
      <c r="AK312" s="410"/>
      <c r="AL312" s="426"/>
      <c r="AT312" s="426"/>
      <c r="BB312" s="426"/>
      <c r="BJ312" s="426"/>
      <c r="BR312" s="426"/>
      <c r="BZ312" s="426"/>
      <c r="CH312" s="426"/>
    </row>
    <row r="313" spans="1:86" s="416" customFormat="1" hidden="1" x14ac:dyDescent="0.2">
      <c r="A313" s="716" t="str">
        <f t="shared" si="8"/>
        <v/>
      </c>
      <c r="B313" s="410" t="s">
        <v>1091</v>
      </c>
      <c r="C313" s="415" t="s">
        <v>2347</v>
      </c>
      <c r="D313" s="569">
        <v>0</v>
      </c>
      <c r="E313" s="569">
        <v>0</v>
      </c>
      <c r="F313" s="569">
        <v>0</v>
      </c>
      <c r="G313" s="569">
        <v>0</v>
      </c>
      <c r="H313" s="569">
        <v>0</v>
      </c>
      <c r="I313" s="569">
        <v>0</v>
      </c>
      <c r="J313" s="569">
        <v>0</v>
      </c>
      <c r="K313" s="569">
        <v>0</v>
      </c>
      <c r="L313" s="569">
        <v>0</v>
      </c>
      <c r="M313" s="569">
        <v>0</v>
      </c>
      <c r="N313" s="569">
        <v>0</v>
      </c>
      <c r="O313" s="569">
        <v>0</v>
      </c>
      <c r="P313" s="569">
        <v>0</v>
      </c>
      <c r="Q313" s="569">
        <v>0</v>
      </c>
      <c r="R313" s="569">
        <v>0</v>
      </c>
      <c r="S313" s="569">
        <v>0</v>
      </c>
      <c r="T313" s="569">
        <v>0</v>
      </c>
      <c r="U313" s="569">
        <v>0</v>
      </c>
      <c r="V313" s="428">
        <v>0</v>
      </c>
      <c r="W313" s="428">
        <v>0</v>
      </c>
      <c r="X313" s="428"/>
      <c r="Y313" s="428"/>
      <c r="Z313" s="428"/>
      <c r="AA313" s="428"/>
      <c r="AB313" s="428"/>
      <c r="AC313" s="428"/>
      <c r="AH313" s="426"/>
      <c r="AI313" s="410"/>
      <c r="AJ313" s="410"/>
      <c r="AK313" s="410"/>
      <c r="AL313" s="426"/>
    </row>
    <row r="314" spans="1:86" s="416" customFormat="1" hidden="1" x14ac:dyDescent="0.2">
      <c r="A314" s="716" t="str">
        <f t="shared" si="8"/>
        <v/>
      </c>
      <c r="B314" s="410" t="s">
        <v>1092</v>
      </c>
      <c r="C314" s="415" t="s">
        <v>2348</v>
      </c>
      <c r="D314" s="569">
        <v>0</v>
      </c>
      <c r="E314" s="569">
        <v>0</v>
      </c>
      <c r="F314" s="569">
        <v>0</v>
      </c>
      <c r="G314" s="569">
        <v>0</v>
      </c>
      <c r="H314" s="569">
        <v>0</v>
      </c>
      <c r="I314" s="569">
        <v>0</v>
      </c>
      <c r="J314" s="569">
        <v>0</v>
      </c>
      <c r="K314" s="569">
        <v>0</v>
      </c>
      <c r="L314" s="569">
        <v>0</v>
      </c>
      <c r="M314" s="569">
        <v>0</v>
      </c>
      <c r="N314" s="569">
        <v>0</v>
      </c>
      <c r="O314" s="569">
        <v>0</v>
      </c>
      <c r="P314" s="569">
        <v>0</v>
      </c>
      <c r="Q314" s="569">
        <v>0</v>
      </c>
      <c r="R314" s="569">
        <v>0</v>
      </c>
      <c r="S314" s="569">
        <v>0</v>
      </c>
      <c r="T314" s="569">
        <v>0</v>
      </c>
      <c r="U314" s="569">
        <v>0</v>
      </c>
      <c r="V314" s="428">
        <v>0</v>
      </c>
      <c r="W314" s="428">
        <v>0</v>
      </c>
      <c r="X314" s="428"/>
      <c r="Y314" s="428"/>
      <c r="Z314" s="428"/>
      <c r="AA314" s="428"/>
      <c r="AB314" s="428"/>
      <c r="AC314" s="428"/>
      <c r="AH314" s="426"/>
      <c r="AI314" s="410"/>
      <c r="AJ314" s="410"/>
      <c r="AK314" s="410"/>
      <c r="AL314" s="426"/>
    </row>
    <row r="315" spans="1:86" s="416" customFormat="1" hidden="1" x14ac:dyDescent="0.2">
      <c r="A315" s="716" t="str">
        <f t="shared" si="8"/>
        <v/>
      </c>
      <c r="B315" s="410" t="s">
        <v>1093</v>
      </c>
      <c r="C315" s="415" t="s">
        <v>2349</v>
      </c>
      <c r="D315" s="569">
        <v>0</v>
      </c>
      <c r="E315" s="569">
        <v>0</v>
      </c>
      <c r="F315" s="569">
        <v>0</v>
      </c>
      <c r="G315" s="569">
        <v>0</v>
      </c>
      <c r="H315" s="569">
        <v>0</v>
      </c>
      <c r="I315" s="569">
        <v>0</v>
      </c>
      <c r="J315" s="569">
        <v>0</v>
      </c>
      <c r="K315" s="569">
        <v>0</v>
      </c>
      <c r="L315" s="569">
        <v>0</v>
      </c>
      <c r="M315" s="569">
        <v>0</v>
      </c>
      <c r="N315" s="569">
        <v>0</v>
      </c>
      <c r="O315" s="569">
        <v>0</v>
      </c>
      <c r="P315" s="569">
        <v>0</v>
      </c>
      <c r="Q315" s="569">
        <v>0</v>
      </c>
      <c r="R315" s="569">
        <v>0</v>
      </c>
      <c r="S315" s="569">
        <v>0</v>
      </c>
      <c r="T315" s="569">
        <v>0</v>
      </c>
      <c r="U315" s="569">
        <v>0</v>
      </c>
      <c r="V315" s="428">
        <v>0</v>
      </c>
      <c r="W315" s="428">
        <v>0</v>
      </c>
      <c r="X315" s="428"/>
      <c r="Y315" s="428"/>
      <c r="Z315" s="428"/>
      <c r="AA315" s="428"/>
      <c r="AB315" s="428"/>
      <c r="AC315" s="428"/>
      <c r="AH315" s="426"/>
      <c r="AI315" s="410"/>
      <c r="AJ315" s="410"/>
      <c r="AK315" s="410"/>
      <c r="AL315" s="426"/>
    </row>
    <row r="316" spans="1:86" s="416" customFormat="1" hidden="1" x14ac:dyDescent="0.2">
      <c r="A316" s="716" t="str">
        <f t="shared" si="8"/>
        <v/>
      </c>
      <c r="B316" s="410" t="s">
        <v>1094</v>
      </c>
      <c r="C316" s="420" t="s">
        <v>2350</v>
      </c>
      <c r="D316" s="569">
        <v>0</v>
      </c>
      <c r="E316" s="569">
        <v>0</v>
      </c>
      <c r="F316" s="569">
        <v>0</v>
      </c>
      <c r="G316" s="569">
        <v>0</v>
      </c>
      <c r="H316" s="569">
        <v>0</v>
      </c>
      <c r="I316" s="569">
        <v>0</v>
      </c>
      <c r="J316" s="569">
        <v>0</v>
      </c>
      <c r="K316" s="569">
        <v>0</v>
      </c>
      <c r="L316" s="569">
        <v>0</v>
      </c>
      <c r="M316" s="569">
        <v>0</v>
      </c>
      <c r="N316" s="569">
        <v>0</v>
      </c>
      <c r="O316" s="569">
        <v>0</v>
      </c>
      <c r="P316" s="569">
        <v>0</v>
      </c>
      <c r="Q316" s="569">
        <v>0</v>
      </c>
      <c r="R316" s="569">
        <v>0</v>
      </c>
      <c r="S316" s="569">
        <v>0</v>
      </c>
      <c r="T316" s="569">
        <v>0</v>
      </c>
      <c r="U316" s="569">
        <v>0</v>
      </c>
      <c r="V316" s="428">
        <v>0</v>
      </c>
      <c r="W316" s="428">
        <v>0</v>
      </c>
      <c r="X316" s="428"/>
      <c r="Y316" s="428"/>
      <c r="Z316" s="428"/>
      <c r="AA316" s="428"/>
      <c r="AB316" s="428"/>
      <c r="AC316" s="428"/>
      <c r="AH316" s="426"/>
      <c r="AI316" s="410"/>
      <c r="AJ316" s="410"/>
      <c r="AK316" s="410"/>
      <c r="AL316" s="426"/>
    </row>
    <row r="317" spans="1:86" s="416" customFormat="1" hidden="1" x14ac:dyDescent="0.2">
      <c r="A317" s="716" t="str">
        <f t="shared" si="8"/>
        <v/>
      </c>
      <c r="B317" s="410" t="s">
        <v>1095</v>
      </c>
      <c r="C317" s="413" t="s">
        <v>2351</v>
      </c>
      <c r="D317" s="569">
        <v>0</v>
      </c>
      <c r="E317" s="569">
        <v>0</v>
      </c>
      <c r="F317" s="569">
        <v>0</v>
      </c>
      <c r="G317" s="569">
        <v>0</v>
      </c>
      <c r="H317" s="569">
        <v>0</v>
      </c>
      <c r="I317" s="569">
        <v>0</v>
      </c>
      <c r="J317" s="569">
        <v>0</v>
      </c>
      <c r="K317" s="569">
        <v>0</v>
      </c>
      <c r="L317" s="569">
        <v>0</v>
      </c>
      <c r="M317" s="569">
        <v>0</v>
      </c>
      <c r="N317" s="569">
        <v>0</v>
      </c>
      <c r="O317" s="569">
        <v>0</v>
      </c>
      <c r="P317" s="569">
        <v>0</v>
      </c>
      <c r="Q317" s="569">
        <v>0</v>
      </c>
      <c r="R317" s="569">
        <v>0</v>
      </c>
      <c r="S317" s="569">
        <v>0</v>
      </c>
      <c r="T317" s="569">
        <v>0</v>
      </c>
      <c r="U317" s="569">
        <v>0</v>
      </c>
      <c r="V317" s="428">
        <v>0</v>
      </c>
      <c r="W317" s="428">
        <v>0</v>
      </c>
      <c r="X317" s="428"/>
      <c r="Y317" s="428"/>
      <c r="Z317" s="428"/>
      <c r="AA317" s="428"/>
      <c r="AB317" s="428"/>
      <c r="AC317" s="428"/>
      <c r="AH317" s="426"/>
      <c r="AI317" s="410"/>
      <c r="AJ317" s="410"/>
      <c r="AK317" s="410"/>
      <c r="AL317" s="426"/>
    </row>
    <row r="318" spans="1:86" s="416" customFormat="1" hidden="1" x14ac:dyDescent="0.2">
      <c r="A318" s="716" t="str">
        <f t="shared" si="8"/>
        <v/>
      </c>
      <c r="B318" s="410" t="s">
        <v>1096</v>
      </c>
      <c r="C318" s="413" t="s">
        <v>2352</v>
      </c>
      <c r="D318" s="569">
        <v>0</v>
      </c>
      <c r="E318" s="569">
        <v>0</v>
      </c>
      <c r="F318" s="569">
        <v>0</v>
      </c>
      <c r="G318" s="569">
        <v>0</v>
      </c>
      <c r="H318" s="569">
        <v>0</v>
      </c>
      <c r="I318" s="569">
        <v>0</v>
      </c>
      <c r="J318" s="569">
        <v>0</v>
      </c>
      <c r="K318" s="569">
        <v>0</v>
      </c>
      <c r="L318" s="569">
        <v>0</v>
      </c>
      <c r="M318" s="569">
        <v>0</v>
      </c>
      <c r="N318" s="569">
        <v>0</v>
      </c>
      <c r="O318" s="569">
        <v>0</v>
      </c>
      <c r="P318" s="569">
        <v>0</v>
      </c>
      <c r="Q318" s="569">
        <v>0</v>
      </c>
      <c r="R318" s="569">
        <v>0</v>
      </c>
      <c r="S318" s="569">
        <v>0</v>
      </c>
      <c r="T318" s="569">
        <v>0</v>
      </c>
      <c r="U318" s="569">
        <v>0</v>
      </c>
      <c r="V318" s="428">
        <v>0</v>
      </c>
      <c r="W318" s="428">
        <v>0</v>
      </c>
      <c r="X318" s="428"/>
      <c r="Y318" s="428"/>
      <c r="Z318" s="428"/>
      <c r="AA318" s="428"/>
      <c r="AB318" s="428"/>
      <c r="AC318" s="428"/>
      <c r="AH318" s="426"/>
      <c r="AI318" s="410"/>
      <c r="AJ318" s="410"/>
      <c r="AK318" s="410"/>
      <c r="AL318" s="426"/>
    </row>
    <row r="319" spans="1:86" s="416" customFormat="1" x14ac:dyDescent="0.2">
      <c r="A319" s="716" t="str">
        <f t="shared" si="8"/>
        <v>X</v>
      </c>
      <c r="B319" s="410" t="s">
        <v>1097</v>
      </c>
      <c r="C319" s="415" t="s">
        <v>2357</v>
      </c>
      <c r="D319" s="569">
        <v>-1.0636030435562134</v>
      </c>
      <c r="E319" s="569">
        <v>0.82137900590896606</v>
      </c>
      <c r="F319" s="569">
        <v>-0.52693802118301392</v>
      </c>
      <c r="G319" s="569">
        <v>0.71531999111175537</v>
      </c>
      <c r="H319" s="569">
        <v>-1.5106029510498047</v>
      </c>
      <c r="I319" s="569">
        <v>-1.5190999954938889E-2</v>
      </c>
      <c r="J319" s="569">
        <v>0.88296002149581909</v>
      </c>
      <c r="K319" s="569">
        <v>-1.8910510540008545</v>
      </c>
      <c r="L319" s="569">
        <v>0.46908798813819885</v>
      </c>
      <c r="M319" s="569">
        <v>0.87489902973175049</v>
      </c>
      <c r="N319" s="569">
        <v>-1.7221349477767944</v>
      </c>
      <c r="O319" s="569">
        <v>1.6983740329742432</v>
      </c>
      <c r="P319" s="569">
        <v>-1.1775120496749878</v>
      </c>
      <c r="Q319" s="569">
        <v>-0.48339998722076416</v>
      </c>
      <c r="R319" s="569">
        <v>-0.42028498649597168</v>
      </c>
      <c r="S319" s="569">
        <v>-1.7466260194778442</v>
      </c>
      <c r="T319" s="569">
        <v>-0.34115999937057495</v>
      </c>
      <c r="U319" s="569">
        <v>4.2033910751342773</v>
      </c>
      <c r="V319" s="428">
        <v>-0.76531600952148438</v>
      </c>
      <c r="W319" s="428">
        <v>0.11699999868869781</v>
      </c>
      <c r="X319" s="428"/>
      <c r="Y319" s="428"/>
      <c r="Z319" s="428"/>
      <c r="AA319" s="428"/>
      <c r="AB319" s="428"/>
      <c r="AC319" s="428"/>
      <c r="AI319" s="410"/>
      <c r="AJ319" s="410"/>
      <c r="AK319" s="410"/>
      <c r="AL319" s="426"/>
    </row>
    <row r="320" spans="1:86" s="416" customFormat="1" hidden="1" x14ac:dyDescent="0.2">
      <c r="A320" s="716" t="str">
        <f t="shared" si="8"/>
        <v/>
      </c>
      <c r="B320" s="410" t="s">
        <v>1098</v>
      </c>
      <c r="C320" s="413" t="s">
        <v>2354</v>
      </c>
      <c r="D320" s="569">
        <v>0</v>
      </c>
      <c r="E320" s="569">
        <v>0</v>
      </c>
      <c r="F320" s="569">
        <v>0</v>
      </c>
      <c r="G320" s="569">
        <v>0</v>
      </c>
      <c r="H320" s="569">
        <v>0</v>
      </c>
      <c r="I320" s="569">
        <v>0</v>
      </c>
      <c r="J320" s="569">
        <v>0</v>
      </c>
      <c r="K320" s="569">
        <v>0</v>
      </c>
      <c r="L320" s="569">
        <v>0</v>
      </c>
      <c r="M320" s="569">
        <v>0</v>
      </c>
      <c r="N320" s="569">
        <v>0</v>
      </c>
      <c r="O320" s="569">
        <v>0</v>
      </c>
      <c r="P320" s="569">
        <v>0</v>
      </c>
      <c r="Q320" s="569">
        <v>0</v>
      </c>
      <c r="R320" s="569">
        <v>0</v>
      </c>
      <c r="S320" s="569">
        <v>0</v>
      </c>
      <c r="T320" s="569">
        <v>0</v>
      </c>
      <c r="U320" s="569">
        <v>0</v>
      </c>
      <c r="V320" s="428">
        <v>0</v>
      </c>
      <c r="W320" s="428">
        <v>0</v>
      </c>
      <c r="X320" s="428"/>
      <c r="Y320" s="428"/>
      <c r="Z320" s="428"/>
      <c r="AA320" s="428"/>
      <c r="AB320" s="428"/>
      <c r="AC320" s="428"/>
      <c r="AI320" s="410"/>
      <c r="AJ320" s="410"/>
      <c r="AK320" s="410"/>
      <c r="AL320" s="426"/>
    </row>
    <row r="321" spans="1:38" s="416" customFormat="1" x14ac:dyDescent="0.2">
      <c r="A321" s="716" t="str">
        <f t="shared" si="8"/>
        <v>X</v>
      </c>
      <c r="B321" s="410" t="s">
        <v>1099</v>
      </c>
      <c r="C321" s="413" t="s">
        <v>2355</v>
      </c>
      <c r="D321" s="569">
        <v>-1.0636030435562134</v>
      </c>
      <c r="E321" s="569">
        <v>0.82137900590896606</v>
      </c>
      <c r="F321" s="569">
        <v>-0.52693802118301392</v>
      </c>
      <c r="G321" s="569">
        <v>0.71531999111175537</v>
      </c>
      <c r="H321" s="569">
        <v>-1.5106029510498047</v>
      </c>
      <c r="I321" s="569">
        <v>-1.5190999954938889E-2</v>
      </c>
      <c r="J321" s="569">
        <v>0.88296002149581909</v>
      </c>
      <c r="K321" s="569">
        <v>-1.8910510540008545</v>
      </c>
      <c r="L321" s="569">
        <v>0.46908798813819885</v>
      </c>
      <c r="M321" s="569">
        <v>0.87489902973175049</v>
      </c>
      <c r="N321" s="569">
        <v>-1.7221349477767944</v>
      </c>
      <c r="O321" s="569">
        <v>1.6983740329742432</v>
      </c>
      <c r="P321" s="569">
        <v>-1.1775120496749878</v>
      </c>
      <c r="Q321" s="569">
        <v>-0.48339998722076416</v>
      </c>
      <c r="R321" s="569">
        <v>-0.42028498649597168</v>
      </c>
      <c r="S321" s="569">
        <v>-1.7466260194778442</v>
      </c>
      <c r="T321" s="569">
        <v>-0.34115999937057495</v>
      </c>
      <c r="U321" s="569">
        <v>4.2033910751342773</v>
      </c>
      <c r="V321" s="428">
        <v>-0.76531600952148438</v>
      </c>
      <c r="W321" s="428">
        <v>0.11699999868869781</v>
      </c>
      <c r="X321" s="428"/>
      <c r="Y321" s="428"/>
      <c r="Z321" s="428"/>
      <c r="AA321" s="428"/>
      <c r="AB321" s="428"/>
      <c r="AC321" s="428"/>
      <c r="AI321" s="410"/>
      <c r="AJ321" s="410"/>
      <c r="AK321" s="410"/>
      <c r="AL321" s="426"/>
    </row>
    <row r="322" spans="1:38" s="416" customFormat="1" x14ac:dyDescent="0.2">
      <c r="A322" s="716" t="str">
        <f t="shared" si="8"/>
        <v>X</v>
      </c>
      <c r="B322" s="410" t="s">
        <v>1100</v>
      </c>
      <c r="C322" s="717" t="s">
        <v>2358</v>
      </c>
      <c r="D322" s="569">
        <v>24.032964706420898</v>
      </c>
      <c r="E322" s="569">
        <v>-1.5442509651184082</v>
      </c>
      <c r="F322" s="569">
        <v>-1.7031999304890633E-2</v>
      </c>
      <c r="G322" s="569">
        <v>1.699118971824646</v>
      </c>
      <c r="H322" s="569">
        <v>4.7894220352172852</v>
      </c>
      <c r="I322" s="569">
        <v>-5.445930004119873</v>
      </c>
      <c r="J322" s="569">
        <v>2.4228589534759521</v>
      </c>
      <c r="K322" s="569">
        <v>7.3010921478271484</v>
      </c>
      <c r="L322" s="569">
        <v>-1.4754250049591064</v>
      </c>
      <c r="M322" s="569">
        <v>-1.3677229881286621</v>
      </c>
      <c r="N322" s="569">
        <v>8.8700952529907227</v>
      </c>
      <c r="O322" s="569">
        <v>-6.3066458702087402</v>
      </c>
      <c r="P322" s="569">
        <v>7.9740228652954102</v>
      </c>
      <c r="Q322" s="569">
        <v>-7.7880477905273438</v>
      </c>
      <c r="R322" s="569">
        <v>0.89421600103378296</v>
      </c>
      <c r="S322" s="569">
        <v>-5.0246410369873047</v>
      </c>
      <c r="T322" s="569">
        <v>17.1868896484375</v>
      </c>
      <c r="U322" s="569">
        <v>4.6457438468933105</v>
      </c>
      <c r="V322" s="428">
        <v>11.442347526550293</v>
      </c>
      <c r="W322" s="428">
        <v>2.3540000915527344</v>
      </c>
      <c r="X322" s="428"/>
      <c r="Y322" s="428"/>
      <c r="Z322" s="428"/>
      <c r="AA322" s="428"/>
      <c r="AB322" s="428"/>
      <c r="AC322" s="428"/>
      <c r="AI322" s="410"/>
      <c r="AJ322" s="410"/>
      <c r="AK322" s="410"/>
      <c r="AL322" s="426"/>
    </row>
    <row r="323" spans="1:38" s="416" customFormat="1" x14ac:dyDescent="0.2">
      <c r="A323" s="716" t="str">
        <f t="shared" si="8"/>
        <v>X</v>
      </c>
      <c r="B323" s="410" t="s">
        <v>1101</v>
      </c>
      <c r="C323" s="718" t="s">
        <v>2337</v>
      </c>
      <c r="D323" s="569">
        <v>4.0837697982788086</v>
      </c>
      <c r="E323" s="569">
        <v>-1.7033640146255493</v>
      </c>
      <c r="F323" s="569">
        <v>-7.6745003461837769E-2</v>
      </c>
      <c r="G323" s="569">
        <v>2.2244551181793213</v>
      </c>
      <c r="H323" s="569">
        <v>5.4456329345703125</v>
      </c>
      <c r="I323" s="569">
        <v>-4.4485931396484375</v>
      </c>
      <c r="J323" s="569">
        <v>3.5657169818878174</v>
      </c>
      <c r="K323" s="569">
        <v>1.9058079719543457</v>
      </c>
      <c r="L323" s="569">
        <v>-0.71124500036239624</v>
      </c>
      <c r="M323" s="569">
        <v>1.0680949687957764</v>
      </c>
      <c r="N323" s="569">
        <v>10.4700927734375</v>
      </c>
      <c r="O323" s="569">
        <v>-4.7066478729248047</v>
      </c>
      <c r="P323" s="569">
        <v>-2.2015058994293213</v>
      </c>
      <c r="Q323" s="569">
        <v>-4.2852568626403809</v>
      </c>
      <c r="R323" s="569">
        <v>-3.4226529598236084</v>
      </c>
      <c r="S323" s="569">
        <v>-2.8152000904083252</v>
      </c>
      <c r="T323" s="569">
        <v>1.872607946395874</v>
      </c>
      <c r="U323" s="569">
        <v>-5.1266040802001953</v>
      </c>
      <c r="V323" s="428">
        <v>1.8253979682922363</v>
      </c>
      <c r="W323" s="428">
        <v>-4.3999999761581421E-2</v>
      </c>
      <c r="X323" s="428"/>
      <c r="Y323" s="428"/>
      <c r="Z323" s="428"/>
      <c r="AA323" s="428"/>
      <c r="AB323" s="428"/>
      <c r="AC323" s="428"/>
      <c r="AI323" s="410"/>
      <c r="AJ323" s="410"/>
      <c r="AK323" s="410"/>
      <c r="AL323" s="426"/>
    </row>
    <row r="324" spans="1:38" s="416" customFormat="1" hidden="1" x14ac:dyDescent="0.2">
      <c r="A324" s="716" t="str">
        <f t="shared" ref="A324:A360" si="9">IF(SUM(D324:AK324)=0,"","X")</f>
        <v/>
      </c>
      <c r="B324" s="410" t="s">
        <v>1102</v>
      </c>
      <c r="C324" s="420" t="s">
        <v>2338</v>
      </c>
      <c r="D324" s="569">
        <v>0</v>
      </c>
      <c r="E324" s="569">
        <v>0</v>
      </c>
      <c r="F324" s="569">
        <v>0</v>
      </c>
      <c r="G324" s="569">
        <v>0</v>
      </c>
      <c r="H324" s="569">
        <v>0</v>
      </c>
      <c r="I324" s="569">
        <v>0</v>
      </c>
      <c r="J324" s="569">
        <v>0</v>
      </c>
      <c r="K324" s="569">
        <v>0</v>
      </c>
      <c r="L324" s="569">
        <v>0</v>
      </c>
      <c r="M324" s="569">
        <v>0</v>
      </c>
      <c r="N324" s="569">
        <v>0</v>
      </c>
      <c r="O324" s="569">
        <v>0</v>
      </c>
      <c r="P324" s="569">
        <v>0</v>
      </c>
      <c r="Q324" s="569">
        <v>0</v>
      </c>
      <c r="R324" s="569">
        <v>0</v>
      </c>
      <c r="S324" s="569">
        <v>0</v>
      </c>
      <c r="T324" s="569">
        <v>0</v>
      </c>
      <c r="U324" s="569">
        <v>0</v>
      </c>
      <c r="V324" s="428">
        <v>0</v>
      </c>
      <c r="W324" s="428">
        <v>0</v>
      </c>
      <c r="X324" s="428"/>
      <c r="Y324" s="428"/>
      <c r="Z324" s="428"/>
      <c r="AA324" s="428"/>
      <c r="AB324" s="428"/>
      <c r="AC324" s="428"/>
      <c r="AI324" s="410"/>
      <c r="AJ324" s="410"/>
      <c r="AK324" s="410"/>
      <c r="AL324" s="426"/>
    </row>
    <row r="325" spans="1:38" s="416" customFormat="1" hidden="1" x14ac:dyDescent="0.2">
      <c r="A325" s="716" t="str">
        <f t="shared" si="9"/>
        <v/>
      </c>
      <c r="B325" s="410" t="s">
        <v>1103</v>
      </c>
      <c r="C325" s="420" t="s">
        <v>2339</v>
      </c>
      <c r="D325" s="569">
        <v>0</v>
      </c>
      <c r="E325" s="569">
        <v>0</v>
      </c>
      <c r="F325" s="569">
        <v>0</v>
      </c>
      <c r="G325" s="569">
        <v>0</v>
      </c>
      <c r="H325" s="569">
        <v>0</v>
      </c>
      <c r="I325" s="569">
        <v>0</v>
      </c>
      <c r="J325" s="569">
        <v>0</v>
      </c>
      <c r="K325" s="569">
        <v>0</v>
      </c>
      <c r="L325" s="569">
        <v>0</v>
      </c>
      <c r="M325" s="569">
        <v>0</v>
      </c>
      <c r="N325" s="569">
        <v>0</v>
      </c>
      <c r="O325" s="569">
        <v>0</v>
      </c>
      <c r="P325" s="569">
        <v>0</v>
      </c>
      <c r="Q325" s="569">
        <v>0</v>
      </c>
      <c r="R325" s="569">
        <v>0</v>
      </c>
      <c r="S325" s="569">
        <v>0</v>
      </c>
      <c r="T325" s="569">
        <v>0</v>
      </c>
      <c r="U325" s="569">
        <v>0</v>
      </c>
      <c r="V325" s="428">
        <v>0</v>
      </c>
      <c r="W325" s="428">
        <v>0</v>
      </c>
      <c r="X325" s="428"/>
      <c r="Y325" s="428"/>
      <c r="Z325" s="428"/>
      <c r="AA325" s="428"/>
      <c r="AB325" s="428"/>
      <c r="AC325" s="428"/>
      <c r="AI325" s="410"/>
      <c r="AJ325" s="410"/>
      <c r="AK325" s="410"/>
      <c r="AL325" s="426"/>
    </row>
    <row r="326" spans="1:38" s="416" customFormat="1" x14ac:dyDescent="0.2">
      <c r="A326" s="716" t="str">
        <f t="shared" si="9"/>
        <v>X</v>
      </c>
      <c r="B326" s="410" t="s">
        <v>1104</v>
      </c>
      <c r="C326" s="415" t="s">
        <v>2340</v>
      </c>
      <c r="D326" s="569">
        <v>0</v>
      </c>
      <c r="E326" s="569">
        <v>0</v>
      </c>
      <c r="F326" s="569">
        <v>0</v>
      </c>
      <c r="G326" s="569">
        <v>0</v>
      </c>
      <c r="H326" s="569">
        <v>0</v>
      </c>
      <c r="I326" s="569">
        <v>0</v>
      </c>
      <c r="J326" s="569">
        <v>0</v>
      </c>
      <c r="K326" s="569">
        <v>0</v>
      </c>
      <c r="L326" s="569">
        <v>0</v>
      </c>
      <c r="M326" s="569">
        <v>0</v>
      </c>
      <c r="N326" s="569">
        <v>0</v>
      </c>
      <c r="O326" s="569">
        <v>0</v>
      </c>
      <c r="P326" s="569">
        <v>0</v>
      </c>
      <c r="Q326" s="569">
        <v>0</v>
      </c>
      <c r="R326" s="569">
        <v>0</v>
      </c>
      <c r="S326" s="569">
        <v>0</v>
      </c>
      <c r="T326" s="569">
        <v>0</v>
      </c>
      <c r="U326" s="569">
        <v>0</v>
      </c>
      <c r="V326" s="428">
        <v>0</v>
      </c>
      <c r="W326" s="428">
        <v>0.12099999934434891</v>
      </c>
      <c r="X326" s="428"/>
      <c r="Y326" s="428"/>
      <c r="Z326" s="428"/>
      <c r="AA326" s="428"/>
      <c r="AB326" s="428"/>
      <c r="AC326" s="428"/>
      <c r="AI326" s="410"/>
      <c r="AJ326" s="410"/>
      <c r="AK326" s="410"/>
      <c r="AL326" s="426"/>
    </row>
    <row r="327" spans="1:38" s="416" customFormat="1" hidden="1" x14ac:dyDescent="0.2">
      <c r="A327" s="716" t="str">
        <f t="shared" si="9"/>
        <v/>
      </c>
      <c r="B327" s="410" t="s">
        <v>1105</v>
      </c>
      <c r="C327" s="420" t="s">
        <v>2341</v>
      </c>
      <c r="D327" s="569">
        <v>0</v>
      </c>
      <c r="E327" s="569">
        <v>0</v>
      </c>
      <c r="F327" s="569">
        <v>0</v>
      </c>
      <c r="G327" s="569">
        <v>0</v>
      </c>
      <c r="H327" s="569">
        <v>0</v>
      </c>
      <c r="I327" s="569">
        <v>0</v>
      </c>
      <c r="J327" s="569">
        <v>0</v>
      </c>
      <c r="K327" s="569">
        <v>0</v>
      </c>
      <c r="L327" s="569">
        <v>0</v>
      </c>
      <c r="M327" s="569">
        <v>0</v>
      </c>
      <c r="N327" s="569">
        <v>0</v>
      </c>
      <c r="O327" s="569">
        <v>0</v>
      </c>
      <c r="P327" s="569">
        <v>0</v>
      </c>
      <c r="Q327" s="569">
        <v>0</v>
      </c>
      <c r="R327" s="569">
        <v>0</v>
      </c>
      <c r="S327" s="569">
        <v>0</v>
      </c>
      <c r="T327" s="569">
        <v>0</v>
      </c>
      <c r="U327" s="569">
        <v>0</v>
      </c>
      <c r="V327" s="428">
        <v>0</v>
      </c>
      <c r="W327" s="428">
        <v>0</v>
      </c>
      <c r="X327" s="428"/>
      <c r="Y327" s="428"/>
      <c r="Z327" s="428"/>
      <c r="AA327" s="428"/>
      <c r="AB327" s="428"/>
      <c r="AC327" s="428"/>
      <c r="AI327" s="410"/>
      <c r="AJ327" s="410"/>
      <c r="AK327" s="410"/>
      <c r="AL327" s="426"/>
    </row>
    <row r="328" spans="1:38" s="416" customFormat="1" hidden="1" x14ac:dyDescent="0.2">
      <c r="A328" s="716" t="str">
        <f t="shared" si="9"/>
        <v/>
      </c>
      <c r="B328" s="410" t="s">
        <v>1106</v>
      </c>
      <c r="C328" s="415" t="s">
        <v>2342</v>
      </c>
      <c r="D328" s="569">
        <v>0</v>
      </c>
      <c r="E328" s="569">
        <v>0</v>
      </c>
      <c r="F328" s="569">
        <v>0</v>
      </c>
      <c r="G328" s="569">
        <v>0</v>
      </c>
      <c r="H328" s="569">
        <v>0</v>
      </c>
      <c r="I328" s="569">
        <v>0</v>
      </c>
      <c r="J328" s="569">
        <v>0</v>
      </c>
      <c r="K328" s="569">
        <v>0</v>
      </c>
      <c r="L328" s="569">
        <v>0</v>
      </c>
      <c r="M328" s="569">
        <v>0</v>
      </c>
      <c r="N328" s="569">
        <v>0</v>
      </c>
      <c r="O328" s="569">
        <v>0</v>
      </c>
      <c r="P328" s="569">
        <v>0</v>
      </c>
      <c r="Q328" s="569">
        <v>0</v>
      </c>
      <c r="R328" s="569">
        <v>0</v>
      </c>
      <c r="S328" s="569">
        <v>0</v>
      </c>
      <c r="T328" s="569">
        <v>0</v>
      </c>
      <c r="U328" s="569">
        <v>0</v>
      </c>
      <c r="V328" s="428">
        <v>0</v>
      </c>
      <c r="W328" s="428">
        <v>0</v>
      </c>
      <c r="X328" s="428"/>
      <c r="Y328" s="428"/>
      <c r="Z328" s="428"/>
      <c r="AA328" s="428"/>
      <c r="AB328" s="428"/>
      <c r="AC328" s="428"/>
      <c r="AI328" s="410"/>
      <c r="AJ328" s="410"/>
      <c r="AK328" s="410"/>
      <c r="AL328" s="426"/>
    </row>
    <row r="329" spans="1:38" s="416" customFormat="1" hidden="1" x14ac:dyDescent="0.2">
      <c r="A329" s="716" t="str">
        <f t="shared" si="9"/>
        <v/>
      </c>
      <c r="B329" s="410" t="s">
        <v>1107</v>
      </c>
      <c r="C329" s="415" t="s">
        <v>2343</v>
      </c>
      <c r="D329" s="569">
        <v>0</v>
      </c>
      <c r="E329" s="569">
        <v>0</v>
      </c>
      <c r="F329" s="569">
        <v>0</v>
      </c>
      <c r="G329" s="569">
        <v>0</v>
      </c>
      <c r="H329" s="569">
        <v>0</v>
      </c>
      <c r="I329" s="569">
        <v>0</v>
      </c>
      <c r="J329" s="569">
        <v>0</v>
      </c>
      <c r="K329" s="569">
        <v>0</v>
      </c>
      <c r="L329" s="569">
        <v>0</v>
      </c>
      <c r="M329" s="569">
        <v>0</v>
      </c>
      <c r="N329" s="569">
        <v>0</v>
      </c>
      <c r="O329" s="569">
        <v>0</v>
      </c>
      <c r="P329" s="569">
        <v>0</v>
      </c>
      <c r="Q329" s="569">
        <v>0</v>
      </c>
      <c r="R329" s="569">
        <v>0</v>
      </c>
      <c r="S329" s="569">
        <v>0</v>
      </c>
      <c r="T329" s="569">
        <v>0</v>
      </c>
      <c r="U329" s="569">
        <v>0</v>
      </c>
      <c r="V329" s="428">
        <v>0</v>
      </c>
      <c r="W329" s="428">
        <v>0</v>
      </c>
      <c r="X329" s="428"/>
      <c r="Y329" s="428"/>
      <c r="Z329" s="428"/>
      <c r="AA329" s="428"/>
      <c r="AB329" s="428"/>
      <c r="AC329" s="428"/>
      <c r="AI329" s="410"/>
      <c r="AJ329" s="410"/>
      <c r="AK329" s="410"/>
      <c r="AL329" s="426"/>
    </row>
    <row r="330" spans="1:38" s="416" customFormat="1" hidden="1" x14ac:dyDescent="0.2">
      <c r="A330" s="716" t="str">
        <f t="shared" si="9"/>
        <v/>
      </c>
      <c r="B330" s="410" t="s">
        <v>1108</v>
      </c>
      <c r="C330" s="420" t="s">
        <v>2344</v>
      </c>
      <c r="D330" s="569">
        <v>0</v>
      </c>
      <c r="E330" s="569">
        <v>0</v>
      </c>
      <c r="F330" s="569">
        <v>0</v>
      </c>
      <c r="G330" s="569">
        <v>0</v>
      </c>
      <c r="H330" s="569">
        <v>0</v>
      </c>
      <c r="I330" s="569">
        <v>0</v>
      </c>
      <c r="J330" s="569">
        <v>0</v>
      </c>
      <c r="K330" s="569">
        <v>0</v>
      </c>
      <c r="L330" s="569">
        <v>0</v>
      </c>
      <c r="M330" s="569">
        <v>0</v>
      </c>
      <c r="N330" s="569">
        <v>0</v>
      </c>
      <c r="O330" s="569">
        <v>0</v>
      </c>
      <c r="P330" s="569">
        <v>0</v>
      </c>
      <c r="Q330" s="569">
        <v>0</v>
      </c>
      <c r="R330" s="569">
        <v>0</v>
      </c>
      <c r="S330" s="569">
        <v>0</v>
      </c>
      <c r="T330" s="569">
        <v>0</v>
      </c>
      <c r="U330" s="569">
        <v>0</v>
      </c>
      <c r="V330" s="428">
        <v>0</v>
      </c>
      <c r="W330" s="428">
        <v>0</v>
      </c>
      <c r="X330" s="428"/>
      <c r="Y330" s="428"/>
      <c r="Z330" s="428"/>
      <c r="AA330" s="428"/>
      <c r="AB330" s="428"/>
      <c r="AC330" s="428"/>
      <c r="AI330" s="410"/>
      <c r="AJ330" s="410"/>
      <c r="AK330" s="410"/>
      <c r="AL330" s="426"/>
    </row>
    <row r="331" spans="1:38" s="416" customFormat="1" hidden="1" x14ac:dyDescent="0.2">
      <c r="A331" s="716" t="str">
        <f t="shared" si="9"/>
        <v/>
      </c>
      <c r="B331" s="410" t="s">
        <v>1109</v>
      </c>
      <c r="C331" s="415" t="s">
        <v>2345</v>
      </c>
      <c r="D331" s="569">
        <v>0</v>
      </c>
      <c r="E331" s="569">
        <v>0</v>
      </c>
      <c r="F331" s="569">
        <v>0</v>
      </c>
      <c r="G331" s="569">
        <v>0</v>
      </c>
      <c r="H331" s="569">
        <v>0</v>
      </c>
      <c r="I331" s="569">
        <v>0</v>
      </c>
      <c r="J331" s="569">
        <v>0</v>
      </c>
      <c r="K331" s="569">
        <v>0</v>
      </c>
      <c r="L331" s="569">
        <v>0</v>
      </c>
      <c r="M331" s="569">
        <v>0</v>
      </c>
      <c r="N331" s="569">
        <v>0</v>
      </c>
      <c r="O331" s="569">
        <v>0</v>
      </c>
      <c r="P331" s="569">
        <v>0</v>
      </c>
      <c r="Q331" s="569">
        <v>0</v>
      </c>
      <c r="R331" s="569">
        <v>0</v>
      </c>
      <c r="S331" s="569">
        <v>0</v>
      </c>
      <c r="T331" s="569">
        <v>0</v>
      </c>
      <c r="U331" s="569">
        <v>0</v>
      </c>
      <c r="V331" s="428">
        <v>0</v>
      </c>
      <c r="W331" s="428">
        <v>0</v>
      </c>
      <c r="X331" s="428"/>
      <c r="Y331" s="428"/>
      <c r="Z331" s="428"/>
      <c r="AA331" s="428"/>
      <c r="AB331" s="428"/>
      <c r="AC331" s="428"/>
      <c r="AI331" s="410"/>
      <c r="AJ331" s="410"/>
      <c r="AK331" s="410"/>
      <c r="AL331" s="426"/>
    </row>
    <row r="332" spans="1:38" s="416" customFormat="1" hidden="1" x14ac:dyDescent="0.2">
      <c r="A332" s="716" t="str">
        <f t="shared" si="9"/>
        <v/>
      </c>
      <c r="B332" s="410" t="s">
        <v>1110</v>
      </c>
      <c r="C332" s="415" t="s">
        <v>2346</v>
      </c>
      <c r="D332" s="569">
        <v>0</v>
      </c>
      <c r="E332" s="569">
        <v>0</v>
      </c>
      <c r="F332" s="569">
        <v>0</v>
      </c>
      <c r="G332" s="569">
        <v>0</v>
      </c>
      <c r="H332" s="569">
        <v>0</v>
      </c>
      <c r="I332" s="569">
        <v>0</v>
      </c>
      <c r="J332" s="569">
        <v>0</v>
      </c>
      <c r="K332" s="569">
        <v>0</v>
      </c>
      <c r="L332" s="569">
        <v>0</v>
      </c>
      <c r="M332" s="569">
        <v>0</v>
      </c>
      <c r="N332" s="569">
        <v>0</v>
      </c>
      <c r="O332" s="569">
        <v>0</v>
      </c>
      <c r="P332" s="569">
        <v>0</v>
      </c>
      <c r="Q332" s="569">
        <v>0</v>
      </c>
      <c r="R332" s="569">
        <v>0</v>
      </c>
      <c r="S332" s="569">
        <v>0</v>
      </c>
      <c r="T332" s="569">
        <v>0</v>
      </c>
      <c r="U332" s="569">
        <v>0</v>
      </c>
      <c r="V332" s="428">
        <v>0</v>
      </c>
      <c r="W332" s="428">
        <v>0</v>
      </c>
      <c r="X332" s="428"/>
      <c r="Y332" s="428"/>
      <c r="Z332" s="428"/>
      <c r="AA332" s="428"/>
      <c r="AB332" s="428"/>
      <c r="AC332" s="428"/>
      <c r="AI332" s="410"/>
      <c r="AJ332" s="410"/>
      <c r="AK332" s="410"/>
      <c r="AL332" s="426"/>
    </row>
    <row r="333" spans="1:38" s="416" customFormat="1" hidden="1" x14ac:dyDescent="0.2">
      <c r="A333" s="716" t="str">
        <f t="shared" si="9"/>
        <v/>
      </c>
      <c r="B333" s="410" t="s">
        <v>1111</v>
      </c>
      <c r="C333" s="415" t="s">
        <v>2347</v>
      </c>
      <c r="D333" s="569">
        <v>0</v>
      </c>
      <c r="E333" s="569">
        <v>0</v>
      </c>
      <c r="F333" s="569">
        <v>0</v>
      </c>
      <c r="G333" s="569">
        <v>0</v>
      </c>
      <c r="H333" s="569">
        <v>0</v>
      </c>
      <c r="I333" s="569">
        <v>0</v>
      </c>
      <c r="J333" s="569">
        <v>0</v>
      </c>
      <c r="K333" s="569">
        <v>0</v>
      </c>
      <c r="L333" s="569">
        <v>0</v>
      </c>
      <c r="M333" s="569">
        <v>0</v>
      </c>
      <c r="N333" s="569">
        <v>0</v>
      </c>
      <c r="O333" s="569">
        <v>0</v>
      </c>
      <c r="P333" s="569">
        <v>0</v>
      </c>
      <c r="Q333" s="569">
        <v>0</v>
      </c>
      <c r="R333" s="569">
        <v>0</v>
      </c>
      <c r="S333" s="569">
        <v>0</v>
      </c>
      <c r="T333" s="569">
        <v>0</v>
      </c>
      <c r="U333" s="569">
        <v>0</v>
      </c>
      <c r="V333" s="428">
        <v>0</v>
      </c>
      <c r="W333" s="428">
        <v>0</v>
      </c>
      <c r="X333" s="428"/>
      <c r="Y333" s="428"/>
      <c r="Z333" s="428"/>
      <c r="AA333" s="428"/>
      <c r="AB333" s="428"/>
      <c r="AC333" s="428"/>
      <c r="AI333" s="410"/>
      <c r="AJ333" s="410"/>
      <c r="AK333" s="410"/>
      <c r="AL333" s="426"/>
    </row>
    <row r="334" spans="1:38" s="416" customFormat="1" hidden="1" x14ac:dyDescent="0.2">
      <c r="A334" s="716" t="str">
        <f t="shared" si="9"/>
        <v/>
      </c>
      <c r="B334" s="410" t="s">
        <v>1112</v>
      </c>
      <c r="C334" s="415" t="s">
        <v>2348</v>
      </c>
      <c r="D334" s="569">
        <v>0</v>
      </c>
      <c r="E334" s="569">
        <v>0</v>
      </c>
      <c r="F334" s="569">
        <v>0</v>
      </c>
      <c r="G334" s="569">
        <v>0</v>
      </c>
      <c r="H334" s="569">
        <v>0</v>
      </c>
      <c r="I334" s="569">
        <v>0</v>
      </c>
      <c r="J334" s="569">
        <v>0</v>
      </c>
      <c r="K334" s="569">
        <v>0</v>
      </c>
      <c r="L334" s="569">
        <v>0</v>
      </c>
      <c r="M334" s="569">
        <v>0</v>
      </c>
      <c r="N334" s="569">
        <v>0</v>
      </c>
      <c r="O334" s="569">
        <v>0</v>
      </c>
      <c r="P334" s="569">
        <v>0</v>
      </c>
      <c r="Q334" s="569">
        <v>0</v>
      </c>
      <c r="R334" s="569">
        <v>0</v>
      </c>
      <c r="S334" s="569">
        <v>0</v>
      </c>
      <c r="T334" s="569">
        <v>0</v>
      </c>
      <c r="U334" s="569">
        <v>0</v>
      </c>
      <c r="V334" s="428">
        <v>0</v>
      </c>
      <c r="W334" s="428">
        <v>0</v>
      </c>
      <c r="X334" s="428"/>
      <c r="Y334" s="428"/>
      <c r="Z334" s="428"/>
      <c r="AA334" s="428"/>
      <c r="AB334" s="428"/>
      <c r="AC334" s="428"/>
      <c r="AI334" s="410"/>
      <c r="AJ334" s="410"/>
      <c r="AK334" s="410"/>
      <c r="AL334" s="426"/>
    </row>
    <row r="335" spans="1:38" s="416" customFormat="1" hidden="1" x14ac:dyDescent="0.2">
      <c r="A335" s="716" t="str">
        <f t="shared" si="9"/>
        <v/>
      </c>
      <c r="B335" s="410" t="s">
        <v>1113</v>
      </c>
      <c r="C335" s="415" t="s">
        <v>2349</v>
      </c>
      <c r="D335" s="569">
        <v>0</v>
      </c>
      <c r="E335" s="569">
        <v>0</v>
      </c>
      <c r="F335" s="569">
        <v>0</v>
      </c>
      <c r="G335" s="569">
        <v>0</v>
      </c>
      <c r="H335" s="569">
        <v>0</v>
      </c>
      <c r="I335" s="569">
        <v>0</v>
      </c>
      <c r="J335" s="569">
        <v>0</v>
      </c>
      <c r="K335" s="569">
        <v>0</v>
      </c>
      <c r="L335" s="569">
        <v>0</v>
      </c>
      <c r="M335" s="569">
        <v>0</v>
      </c>
      <c r="N335" s="569">
        <v>0</v>
      </c>
      <c r="O335" s="569">
        <v>0</v>
      </c>
      <c r="P335" s="569">
        <v>0</v>
      </c>
      <c r="Q335" s="569">
        <v>0</v>
      </c>
      <c r="R335" s="569">
        <v>0</v>
      </c>
      <c r="S335" s="569">
        <v>0</v>
      </c>
      <c r="T335" s="569">
        <v>0</v>
      </c>
      <c r="U335" s="569">
        <v>0</v>
      </c>
      <c r="V335" s="428">
        <v>0</v>
      </c>
      <c r="W335" s="428">
        <v>0</v>
      </c>
      <c r="X335" s="428"/>
      <c r="Y335" s="428"/>
      <c r="Z335" s="428"/>
      <c r="AA335" s="428"/>
      <c r="AB335" s="428"/>
      <c r="AC335" s="428"/>
      <c r="AI335" s="410"/>
      <c r="AJ335" s="410"/>
      <c r="AK335" s="410"/>
      <c r="AL335" s="426"/>
    </row>
    <row r="336" spans="1:38" s="416" customFormat="1" hidden="1" x14ac:dyDescent="0.2">
      <c r="A336" s="716" t="str">
        <f t="shared" si="9"/>
        <v/>
      </c>
      <c r="B336" s="410" t="s">
        <v>1114</v>
      </c>
      <c r="C336" s="420" t="s">
        <v>2350</v>
      </c>
      <c r="D336" s="569">
        <v>0</v>
      </c>
      <c r="E336" s="569">
        <v>0</v>
      </c>
      <c r="F336" s="569">
        <v>0</v>
      </c>
      <c r="G336" s="569">
        <v>0</v>
      </c>
      <c r="H336" s="569">
        <v>0</v>
      </c>
      <c r="I336" s="569">
        <v>0</v>
      </c>
      <c r="J336" s="569">
        <v>0</v>
      </c>
      <c r="K336" s="569">
        <v>0</v>
      </c>
      <c r="L336" s="569">
        <v>0</v>
      </c>
      <c r="M336" s="569">
        <v>0</v>
      </c>
      <c r="N336" s="569">
        <v>0</v>
      </c>
      <c r="O336" s="569">
        <v>0</v>
      </c>
      <c r="P336" s="569">
        <v>0</v>
      </c>
      <c r="Q336" s="569">
        <v>0</v>
      </c>
      <c r="R336" s="569">
        <v>0</v>
      </c>
      <c r="S336" s="569">
        <v>0</v>
      </c>
      <c r="T336" s="569">
        <v>0</v>
      </c>
      <c r="U336" s="569">
        <v>0</v>
      </c>
      <c r="V336" s="428">
        <v>0</v>
      </c>
      <c r="W336" s="428">
        <v>0</v>
      </c>
      <c r="X336" s="428"/>
      <c r="Y336" s="428"/>
      <c r="Z336" s="428"/>
      <c r="AA336" s="428"/>
      <c r="AB336" s="428"/>
      <c r="AC336" s="428"/>
      <c r="AI336" s="410"/>
      <c r="AJ336" s="410"/>
      <c r="AK336" s="410"/>
      <c r="AL336" s="426"/>
    </row>
    <row r="337" spans="1:38" s="416" customFormat="1" hidden="1" x14ac:dyDescent="0.2">
      <c r="A337" s="716" t="str">
        <f t="shared" si="9"/>
        <v/>
      </c>
      <c r="B337" s="410" t="s">
        <v>1115</v>
      </c>
      <c r="C337" s="413" t="s">
        <v>2351</v>
      </c>
      <c r="D337" s="569">
        <v>0</v>
      </c>
      <c r="E337" s="569">
        <v>0</v>
      </c>
      <c r="F337" s="569">
        <v>0</v>
      </c>
      <c r="G337" s="569">
        <v>0</v>
      </c>
      <c r="H337" s="569">
        <v>0</v>
      </c>
      <c r="I337" s="569">
        <v>0</v>
      </c>
      <c r="J337" s="569">
        <v>0</v>
      </c>
      <c r="K337" s="569">
        <v>0</v>
      </c>
      <c r="L337" s="569">
        <v>0</v>
      </c>
      <c r="M337" s="569">
        <v>0</v>
      </c>
      <c r="N337" s="569">
        <v>0</v>
      </c>
      <c r="O337" s="569">
        <v>0</v>
      </c>
      <c r="P337" s="569">
        <v>0</v>
      </c>
      <c r="Q337" s="569">
        <v>0</v>
      </c>
      <c r="R337" s="569">
        <v>0</v>
      </c>
      <c r="S337" s="569">
        <v>0</v>
      </c>
      <c r="T337" s="569">
        <v>0</v>
      </c>
      <c r="U337" s="569">
        <v>0</v>
      </c>
      <c r="V337" s="428">
        <v>0</v>
      </c>
      <c r="W337" s="428">
        <v>0</v>
      </c>
      <c r="X337" s="428"/>
      <c r="Y337" s="428"/>
      <c r="Z337" s="428"/>
      <c r="AA337" s="428"/>
      <c r="AB337" s="428"/>
      <c r="AC337" s="428"/>
      <c r="AI337" s="410"/>
      <c r="AJ337" s="410"/>
      <c r="AK337" s="410"/>
      <c r="AL337" s="426"/>
    </row>
    <row r="338" spans="1:38" s="416" customFormat="1" hidden="1" x14ac:dyDescent="0.2">
      <c r="A338" s="716" t="str">
        <f t="shared" si="9"/>
        <v/>
      </c>
      <c r="B338" s="410" t="s">
        <v>1116</v>
      </c>
      <c r="C338" s="413" t="s">
        <v>2352</v>
      </c>
      <c r="D338" s="569">
        <v>0</v>
      </c>
      <c r="E338" s="569">
        <v>0</v>
      </c>
      <c r="F338" s="569">
        <v>0</v>
      </c>
      <c r="G338" s="569">
        <v>0</v>
      </c>
      <c r="H338" s="569">
        <v>0</v>
      </c>
      <c r="I338" s="569">
        <v>0</v>
      </c>
      <c r="J338" s="569">
        <v>0</v>
      </c>
      <c r="K338" s="569">
        <v>0</v>
      </c>
      <c r="L338" s="569">
        <v>0</v>
      </c>
      <c r="M338" s="569">
        <v>0</v>
      </c>
      <c r="N338" s="569">
        <v>0</v>
      </c>
      <c r="O338" s="569">
        <v>0</v>
      </c>
      <c r="P338" s="569">
        <v>0</v>
      </c>
      <c r="Q338" s="569">
        <v>0</v>
      </c>
      <c r="R338" s="569">
        <v>0</v>
      </c>
      <c r="S338" s="569">
        <v>0</v>
      </c>
      <c r="T338" s="569">
        <v>0</v>
      </c>
      <c r="U338" s="569">
        <v>0</v>
      </c>
      <c r="V338" s="428">
        <v>0</v>
      </c>
      <c r="W338" s="428">
        <v>0</v>
      </c>
      <c r="X338" s="428"/>
      <c r="Y338" s="428"/>
      <c r="Z338" s="428"/>
      <c r="AA338" s="428"/>
      <c r="AB338" s="428"/>
      <c r="AC338" s="428"/>
      <c r="AI338" s="410"/>
      <c r="AJ338" s="410"/>
      <c r="AK338" s="410"/>
      <c r="AL338" s="426"/>
    </row>
    <row r="339" spans="1:38" s="416" customFormat="1" x14ac:dyDescent="0.2">
      <c r="A339" s="716" t="str">
        <f t="shared" si="9"/>
        <v>X</v>
      </c>
      <c r="B339" s="410" t="s">
        <v>1117</v>
      </c>
      <c r="C339" s="415" t="s">
        <v>2353</v>
      </c>
      <c r="D339" s="569">
        <v>4.0837697982788086</v>
      </c>
      <c r="E339" s="569">
        <v>-1.7033640146255493</v>
      </c>
      <c r="F339" s="569">
        <v>-7.6745003461837769E-2</v>
      </c>
      <c r="G339" s="569">
        <v>2.2244551181793213</v>
      </c>
      <c r="H339" s="569">
        <v>5.4456329345703125</v>
      </c>
      <c r="I339" s="569">
        <v>-4.4485931396484375</v>
      </c>
      <c r="J339" s="569">
        <v>3.5657169818878174</v>
      </c>
      <c r="K339" s="569">
        <v>1.9058079719543457</v>
      </c>
      <c r="L339" s="569">
        <v>-0.71124500036239624</v>
      </c>
      <c r="M339" s="569">
        <v>1.0680949687957764</v>
      </c>
      <c r="N339" s="569">
        <v>10.4700927734375</v>
      </c>
      <c r="O339" s="569">
        <v>-4.7066478729248047</v>
      </c>
      <c r="P339" s="569">
        <v>-2.2015058994293213</v>
      </c>
      <c r="Q339" s="569">
        <v>-4.2852568626403809</v>
      </c>
      <c r="R339" s="569">
        <v>-3.4226529598236084</v>
      </c>
      <c r="S339" s="569">
        <v>-2.8152000904083252</v>
      </c>
      <c r="T339" s="569">
        <v>1.872607946395874</v>
      </c>
      <c r="U339" s="569">
        <v>-5.1266040802001953</v>
      </c>
      <c r="V339" s="428">
        <v>1.8253979682922363</v>
      </c>
      <c r="W339" s="428">
        <v>-0.16500000655651093</v>
      </c>
      <c r="X339" s="428"/>
      <c r="Y339" s="428"/>
      <c r="Z339" s="428"/>
      <c r="AA339" s="428"/>
      <c r="AB339" s="428"/>
      <c r="AC339" s="428"/>
      <c r="AI339" s="410"/>
      <c r="AJ339" s="410"/>
      <c r="AK339" s="410"/>
      <c r="AL339" s="426"/>
    </row>
    <row r="340" spans="1:38" s="416" customFormat="1" hidden="1" x14ac:dyDescent="0.2">
      <c r="A340" s="716" t="str">
        <f t="shared" si="9"/>
        <v/>
      </c>
      <c r="B340" s="410" t="s">
        <v>1118</v>
      </c>
      <c r="C340" s="413" t="s">
        <v>2354</v>
      </c>
      <c r="D340" s="569">
        <v>0</v>
      </c>
      <c r="E340" s="569">
        <v>0</v>
      </c>
      <c r="F340" s="569">
        <v>0</v>
      </c>
      <c r="G340" s="569">
        <v>0</v>
      </c>
      <c r="H340" s="569">
        <v>0</v>
      </c>
      <c r="I340" s="569">
        <v>0</v>
      </c>
      <c r="J340" s="569">
        <v>0</v>
      </c>
      <c r="K340" s="569">
        <v>0</v>
      </c>
      <c r="L340" s="569">
        <v>0</v>
      </c>
      <c r="M340" s="569">
        <v>0</v>
      </c>
      <c r="N340" s="569">
        <v>0</v>
      </c>
      <c r="O340" s="569">
        <v>0</v>
      </c>
      <c r="P340" s="569">
        <v>0</v>
      </c>
      <c r="Q340" s="569">
        <v>0</v>
      </c>
      <c r="R340" s="569">
        <v>0</v>
      </c>
      <c r="S340" s="569">
        <v>0</v>
      </c>
      <c r="T340" s="569">
        <v>0</v>
      </c>
      <c r="U340" s="569">
        <v>0</v>
      </c>
      <c r="V340" s="428">
        <v>0</v>
      </c>
      <c r="W340" s="428">
        <v>0</v>
      </c>
      <c r="X340" s="428"/>
      <c r="Y340" s="428"/>
      <c r="Z340" s="428"/>
      <c r="AA340" s="428"/>
      <c r="AB340" s="428"/>
      <c r="AC340" s="428"/>
      <c r="AI340" s="410"/>
      <c r="AJ340" s="410"/>
      <c r="AK340" s="410"/>
      <c r="AL340" s="426"/>
    </row>
    <row r="341" spans="1:38" s="416" customFormat="1" x14ac:dyDescent="0.2">
      <c r="A341" s="716" t="str">
        <f t="shared" si="9"/>
        <v>X</v>
      </c>
      <c r="B341" s="410" t="s">
        <v>1119</v>
      </c>
      <c r="C341" s="413" t="s">
        <v>2355</v>
      </c>
      <c r="D341" s="569">
        <v>4.0837697982788086</v>
      </c>
      <c r="E341" s="569">
        <v>-1.7033640146255493</v>
      </c>
      <c r="F341" s="569">
        <v>-7.6745003461837769E-2</v>
      </c>
      <c r="G341" s="569">
        <v>2.2244551181793213</v>
      </c>
      <c r="H341" s="569">
        <v>5.4456329345703125</v>
      </c>
      <c r="I341" s="569">
        <v>-4.4485931396484375</v>
      </c>
      <c r="J341" s="569">
        <v>3.5657169818878174</v>
      </c>
      <c r="K341" s="569">
        <v>1.9058079719543457</v>
      </c>
      <c r="L341" s="569">
        <v>-0.71124500036239624</v>
      </c>
      <c r="M341" s="569">
        <v>1.0680949687957764</v>
      </c>
      <c r="N341" s="569">
        <v>10.4700927734375</v>
      </c>
      <c r="O341" s="569">
        <v>-4.7066478729248047</v>
      </c>
      <c r="P341" s="569">
        <v>-2.2015058994293213</v>
      </c>
      <c r="Q341" s="569">
        <v>-4.2852568626403809</v>
      </c>
      <c r="R341" s="569">
        <v>-3.4226529598236084</v>
      </c>
      <c r="S341" s="569">
        <v>-2.8152000904083252</v>
      </c>
      <c r="T341" s="569">
        <v>1.872607946395874</v>
      </c>
      <c r="U341" s="569">
        <v>-5.1266040802001953</v>
      </c>
      <c r="V341" s="428">
        <v>1.8253979682922363</v>
      </c>
      <c r="W341" s="428">
        <v>-0.16500000655651093</v>
      </c>
      <c r="X341" s="428"/>
      <c r="Y341" s="428"/>
      <c r="Z341" s="428"/>
      <c r="AA341" s="428"/>
      <c r="AB341" s="428"/>
      <c r="AC341" s="428"/>
      <c r="AI341" s="410"/>
      <c r="AJ341" s="410"/>
      <c r="AK341" s="410"/>
      <c r="AL341" s="426"/>
    </row>
    <row r="342" spans="1:38" s="416" customFormat="1" x14ac:dyDescent="0.2">
      <c r="A342" s="716" t="str">
        <f t="shared" si="9"/>
        <v>X</v>
      </c>
      <c r="B342" s="410" t="s">
        <v>1120</v>
      </c>
      <c r="C342" s="718" t="s">
        <v>2356</v>
      </c>
      <c r="D342" s="569">
        <v>19.949195861816406</v>
      </c>
      <c r="E342" s="569">
        <v>0.15911300480365753</v>
      </c>
      <c r="F342" s="569">
        <v>5.9712998569011688E-2</v>
      </c>
      <c r="G342" s="569">
        <v>-0.52533602714538574</v>
      </c>
      <c r="H342" s="569">
        <v>-0.65621101856231689</v>
      </c>
      <c r="I342" s="569">
        <v>-0.9973369836807251</v>
      </c>
      <c r="J342" s="569">
        <v>-1.1428580284118652</v>
      </c>
      <c r="K342" s="569">
        <v>5.3952841758728027</v>
      </c>
      <c r="L342" s="569">
        <v>-0.76418000459671021</v>
      </c>
      <c r="M342" s="569">
        <v>-2.4358179569244385</v>
      </c>
      <c r="N342" s="569">
        <v>-1.5999979972839355</v>
      </c>
      <c r="O342" s="569">
        <v>-1.5999979972839355</v>
      </c>
      <c r="P342" s="569">
        <v>10.175528526306152</v>
      </c>
      <c r="Q342" s="569">
        <v>-3.5027909278869629</v>
      </c>
      <c r="R342" s="569">
        <v>4.316868782043457</v>
      </c>
      <c r="S342" s="569">
        <v>-2.2094409465789795</v>
      </c>
      <c r="T342" s="569">
        <v>15.314282417297363</v>
      </c>
      <c r="U342" s="569">
        <v>9.7723484039306641</v>
      </c>
      <c r="V342" s="428">
        <v>9.6169500350952148</v>
      </c>
      <c r="W342" s="428">
        <v>2.3980000019073486</v>
      </c>
      <c r="X342" s="428"/>
      <c r="Y342" s="428"/>
      <c r="Z342" s="428"/>
      <c r="AA342" s="428"/>
      <c r="AB342" s="428"/>
      <c r="AC342" s="428"/>
      <c r="AI342" s="410"/>
      <c r="AJ342" s="410"/>
      <c r="AK342" s="410"/>
      <c r="AL342" s="426"/>
    </row>
    <row r="343" spans="1:38" s="416" customFormat="1" hidden="1" x14ac:dyDescent="0.2">
      <c r="A343" s="716" t="str">
        <f t="shared" si="9"/>
        <v/>
      </c>
      <c r="B343" s="410" t="s">
        <v>1121</v>
      </c>
      <c r="C343" s="420" t="s">
        <v>2338</v>
      </c>
      <c r="D343" s="569">
        <v>0</v>
      </c>
      <c r="E343" s="569">
        <v>0</v>
      </c>
      <c r="F343" s="569">
        <v>0</v>
      </c>
      <c r="G343" s="569">
        <v>0</v>
      </c>
      <c r="H343" s="569">
        <v>0</v>
      </c>
      <c r="I343" s="569">
        <v>0</v>
      </c>
      <c r="J343" s="569">
        <v>0</v>
      </c>
      <c r="K343" s="569">
        <v>0</v>
      </c>
      <c r="L343" s="569">
        <v>0</v>
      </c>
      <c r="M343" s="569">
        <v>0</v>
      </c>
      <c r="N343" s="569">
        <v>0</v>
      </c>
      <c r="O343" s="569">
        <v>0</v>
      </c>
      <c r="P343" s="569">
        <v>0</v>
      </c>
      <c r="Q343" s="569">
        <v>0</v>
      </c>
      <c r="R343" s="569">
        <v>0</v>
      </c>
      <c r="S343" s="569">
        <v>0</v>
      </c>
      <c r="T343" s="569">
        <v>0</v>
      </c>
      <c r="U343" s="569">
        <v>0</v>
      </c>
      <c r="V343" s="428">
        <v>0</v>
      </c>
      <c r="W343" s="428">
        <v>0</v>
      </c>
      <c r="X343" s="428"/>
      <c r="Y343" s="428"/>
      <c r="Z343" s="428"/>
      <c r="AA343" s="428"/>
      <c r="AB343" s="428"/>
      <c r="AC343" s="428"/>
      <c r="AI343" s="410"/>
      <c r="AJ343" s="410"/>
      <c r="AK343" s="410"/>
      <c r="AL343" s="426"/>
    </row>
    <row r="344" spans="1:38" s="416" customFormat="1" hidden="1" x14ac:dyDescent="0.2">
      <c r="A344" s="716" t="str">
        <f t="shared" si="9"/>
        <v/>
      </c>
      <c r="B344" s="410" t="s">
        <v>1122</v>
      </c>
      <c r="C344" s="420" t="s">
        <v>2339</v>
      </c>
      <c r="D344" s="569">
        <v>0</v>
      </c>
      <c r="E344" s="569">
        <v>0</v>
      </c>
      <c r="F344" s="569">
        <v>0</v>
      </c>
      <c r="G344" s="569">
        <v>0</v>
      </c>
      <c r="H344" s="569">
        <v>0</v>
      </c>
      <c r="I344" s="569">
        <v>0</v>
      </c>
      <c r="J344" s="569">
        <v>0</v>
      </c>
      <c r="K344" s="569">
        <v>0</v>
      </c>
      <c r="L344" s="569">
        <v>0</v>
      </c>
      <c r="M344" s="569">
        <v>0</v>
      </c>
      <c r="N344" s="569">
        <v>0</v>
      </c>
      <c r="O344" s="569">
        <v>0</v>
      </c>
      <c r="P344" s="569">
        <v>0</v>
      </c>
      <c r="Q344" s="569">
        <v>0</v>
      </c>
      <c r="R344" s="569">
        <v>0</v>
      </c>
      <c r="S344" s="569">
        <v>0</v>
      </c>
      <c r="T344" s="569">
        <v>0</v>
      </c>
      <c r="U344" s="569">
        <v>0</v>
      </c>
      <c r="V344" s="428">
        <v>0</v>
      </c>
      <c r="W344" s="428">
        <v>0</v>
      </c>
      <c r="X344" s="428"/>
      <c r="Y344" s="428"/>
      <c r="Z344" s="428"/>
      <c r="AA344" s="428"/>
      <c r="AB344" s="428"/>
      <c r="AC344" s="428"/>
      <c r="AI344" s="410"/>
      <c r="AJ344" s="410"/>
      <c r="AK344" s="410"/>
      <c r="AL344" s="426"/>
    </row>
    <row r="345" spans="1:38" s="416" customFormat="1" x14ac:dyDescent="0.2">
      <c r="A345" s="716" t="str">
        <f t="shared" si="9"/>
        <v>X</v>
      </c>
      <c r="B345" s="410" t="s">
        <v>1123</v>
      </c>
      <c r="C345" s="415" t="s">
        <v>2340</v>
      </c>
      <c r="D345" s="569">
        <v>20</v>
      </c>
      <c r="E345" s="569">
        <v>0</v>
      </c>
      <c r="F345" s="569">
        <v>0.15999999642372131</v>
      </c>
      <c r="G345" s="569">
        <v>-0.57142901420593262</v>
      </c>
      <c r="H345" s="569">
        <v>-0.64285802841186523</v>
      </c>
      <c r="I345" s="569">
        <v>-0.14285799860954285</v>
      </c>
      <c r="J345" s="569">
        <v>-1.1428580284118652</v>
      </c>
      <c r="K345" s="569">
        <v>5.3952841758728027</v>
      </c>
      <c r="L345" s="569">
        <v>-1.0285689830780029</v>
      </c>
      <c r="M345" s="569">
        <v>-2.171428918838501</v>
      </c>
      <c r="N345" s="569">
        <v>-1.5999979972839355</v>
      </c>
      <c r="O345" s="569">
        <v>-1.5999979972839355</v>
      </c>
      <c r="P345" s="569">
        <v>8.272735595703125</v>
      </c>
      <c r="Q345" s="569">
        <v>-1.5999979972839355</v>
      </c>
      <c r="R345" s="569">
        <v>4.316868782043457</v>
      </c>
      <c r="S345" s="569">
        <v>-2.2094409465789795</v>
      </c>
      <c r="T345" s="569">
        <v>15.314282417297363</v>
      </c>
      <c r="U345" s="569">
        <v>9.7723484039306641</v>
      </c>
      <c r="V345" s="428">
        <v>9.6169500350952148</v>
      </c>
      <c r="W345" s="428">
        <v>2.3980000019073486</v>
      </c>
      <c r="X345" s="428"/>
      <c r="Y345" s="428"/>
      <c r="Z345" s="428"/>
      <c r="AA345" s="428"/>
      <c r="AB345" s="428"/>
      <c r="AC345" s="428"/>
      <c r="AI345" s="410"/>
      <c r="AJ345" s="410"/>
      <c r="AK345" s="410"/>
      <c r="AL345" s="426"/>
    </row>
    <row r="346" spans="1:38" s="416" customFormat="1" hidden="1" x14ac:dyDescent="0.2">
      <c r="A346" s="716" t="str">
        <f t="shared" si="9"/>
        <v/>
      </c>
      <c r="B346" s="410" t="s">
        <v>1124</v>
      </c>
      <c r="C346" s="420" t="s">
        <v>2341</v>
      </c>
      <c r="D346" s="569">
        <v>0</v>
      </c>
      <c r="E346" s="569">
        <v>0</v>
      </c>
      <c r="F346" s="569">
        <v>0</v>
      </c>
      <c r="G346" s="569">
        <v>0</v>
      </c>
      <c r="H346" s="569">
        <v>0</v>
      </c>
      <c r="I346" s="569">
        <v>0</v>
      </c>
      <c r="J346" s="569">
        <v>0</v>
      </c>
      <c r="K346" s="569">
        <v>0</v>
      </c>
      <c r="L346" s="569">
        <v>0</v>
      </c>
      <c r="M346" s="569">
        <v>0</v>
      </c>
      <c r="N346" s="569">
        <v>0</v>
      </c>
      <c r="O346" s="569">
        <v>0</v>
      </c>
      <c r="P346" s="569">
        <v>0</v>
      </c>
      <c r="Q346" s="569">
        <v>0</v>
      </c>
      <c r="R346" s="569">
        <v>0</v>
      </c>
      <c r="S346" s="569">
        <v>0</v>
      </c>
      <c r="T346" s="569">
        <v>0</v>
      </c>
      <c r="U346" s="569">
        <v>0</v>
      </c>
      <c r="V346" s="428">
        <v>0</v>
      </c>
      <c r="W346" s="428">
        <v>0</v>
      </c>
      <c r="X346" s="428"/>
      <c r="Y346" s="428"/>
      <c r="Z346" s="428"/>
      <c r="AA346" s="428"/>
      <c r="AB346" s="428"/>
      <c r="AC346" s="428"/>
      <c r="AI346" s="410"/>
      <c r="AJ346" s="410"/>
      <c r="AK346" s="410"/>
      <c r="AL346" s="426"/>
    </row>
    <row r="347" spans="1:38" s="416" customFormat="1" hidden="1" x14ac:dyDescent="0.2">
      <c r="A347" s="716" t="str">
        <f t="shared" si="9"/>
        <v/>
      </c>
      <c r="B347" s="410" t="s">
        <v>1125</v>
      </c>
      <c r="C347" s="415" t="s">
        <v>2342</v>
      </c>
      <c r="D347" s="569">
        <v>0</v>
      </c>
      <c r="E347" s="569">
        <v>0</v>
      </c>
      <c r="F347" s="569">
        <v>0</v>
      </c>
      <c r="G347" s="569">
        <v>0</v>
      </c>
      <c r="H347" s="569">
        <v>0</v>
      </c>
      <c r="I347" s="569">
        <v>0</v>
      </c>
      <c r="J347" s="569">
        <v>0</v>
      </c>
      <c r="K347" s="569">
        <v>0</v>
      </c>
      <c r="L347" s="569">
        <v>0</v>
      </c>
      <c r="M347" s="569">
        <v>0</v>
      </c>
      <c r="N347" s="569">
        <v>0</v>
      </c>
      <c r="O347" s="569">
        <v>0</v>
      </c>
      <c r="P347" s="569">
        <v>0</v>
      </c>
      <c r="Q347" s="569">
        <v>0</v>
      </c>
      <c r="R347" s="569">
        <v>0</v>
      </c>
      <c r="S347" s="569">
        <v>0</v>
      </c>
      <c r="T347" s="569">
        <v>0</v>
      </c>
      <c r="U347" s="569">
        <v>0</v>
      </c>
      <c r="V347" s="428">
        <v>0</v>
      </c>
      <c r="W347" s="428">
        <v>0</v>
      </c>
      <c r="X347" s="428"/>
      <c r="Y347" s="428"/>
      <c r="Z347" s="428"/>
      <c r="AA347" s="428"/>
      <c r="AB347" s="428"/>
      <c r="AC347" s="428"/>
      <c r="AI347" s="410"/>
      <c r="AJ347" s="410"/>
      <c r="AK347" s="410"/>
      <c r="AL347" s="426"/>
    </row>
    <row r="348" spans="1:38" s="416" customFormat="1" hidden="1" x14ac:dyDescent="0.2">
      <c r="A348" s="716" t="str">
        <f t="shared" si="9"/>
        <v/>
      </c>
      <c r="B348" s="410" t="s">
        <v>1126</v>
      </c>
      <c r="C348" s="415" t="s">
        <v>2343</v>
      </c>
      <c r="D348" s="569">
        <v>0</v>
      </c>
      <c r="E348" s="569">
        <v>0</v>
      </c>
      <c r="F348" s="569">
        <v>0</v>
      </c>
      <c r="G348" s="569">
        <v>0</v>
      </c>
      <c r="H348" s="569">
        <v>0</v>
      </c>
      <c r="I348" s="569">
        <v>0</v>
      </c>
      <c r="J348" s="569">
        <v>0</v>
      </c>
      <c r="K348" s="569">
        <v>0</v>
      </c>
      <c r="L348" s="569">
        <v>0</v>
      </c>
      <c r="M348" s="569">
        <v>0</v>
      </c>
      <c r="N348" s="569">
        <v>0</v>
      </c>
      <c r="O348" s="569">
        <v>0</v>
      </c>
      <c r="P348" s="569">
        <v>0</v>
      </c>
      <c r="Q348" s="569">
        <v>0</v>
      </c>
      <c r="R348" s="569">
        <v>0</v>
      </c>
      <c r="S348" s="569">
        <v>0</v>
      </c>
      <c r="T348" s="569">
        <v>0</v>
      </c>
      <c r="U348" s="569">
        <v>0</v>
      </c>
      <c r="V348" s="428">
        <v>0</v>
      </c>
      <c r="W348" s="428">
        <v>0</v>
      </c>
      <c r="X348" s="428"/>
      <c r="Y348" s="428"/>
      <c r="Z348" s="428"/>
      <c r="AA348" s="428"/>
      <c r="AB348" s="428"/>
      <c r="AC348" s="428"/>
      <c r="AI348" s="410"/>
      <c r="AJ348" s="410"/>
      <c r="AK348" s="410"/>
      <c r="AL348" s="426"/>
    </row>
    <row r="349" spans="1:38" s="416" customFormat="1" hidden="1" x14ac:dyDescent="0.2">
      <c r="A349" s="716" t="str">
        <f t="shared" si="9"/>
        <v/>
      </c>
      <c r="B349" s="410" t="s">
        <v>1127</v>
      </c>
      <c r="C349" s="420" t="s">
        <v>2344</v>
      </c>
      <c r="D349" s="569">
        <v>0</v>
      </c>
      <c r="E349" s="569">
        <v>0</v>
      </c>
      <c r="F349" s="569">
        <v>0</v>
      </c>
      <c r="G349" s="569">
        <v>0</v>
      </c>
      <c r="H349" s="569">
        <v>0</v>
      </c>
      <c r="I349" s="569">
        <v>0</v>
      </c>
      <c r="J349" s="569">
        <v>0</v>
      </c>
      <c r="K349" s="569">
        <v>0</v>
      </c>
      <c r="L349" s="569">
        <v>0</v>
      </c>
      <c r="M349" s="569">
        <v>0</v>
      </c>
      <c r="N349" s="569">
        <v>0</v>
      </c>
      <c r="O349" s="569">
        <v>0</v>
      </c>
      <c r="P349" s="569">
        <v>0</v>
      </c>
      <c r="Q349" s="569">
        <v>0</v>
      </c>
      <c r="R349" s="569">
        <v>0</v>
      </c>
      <c r="S349" s="569">
        <v>0</v>
      </c>
      <c r="T349" s="569">
        <v>0</v>
      </c>
      <c r="U349" s="569">
        <v>0</v>
      </c>
      <c r="V349" s="428">
        <v>0</v>
      </c>
      <c r="W349" s="428">
        <v>0</v>
      </c>
      <c r="X349" s="428"/>
      <c r="Y349" s="428"/>
      <c r="Z349" s="428"/>
      <c r="AA349" s="428"/>
      <c r="AB349" s="428"/>
      <c r="AC349" s="428"/>
      <c r="AI349" s="410"/>
      <c r="AJ349" s="410"/>
      <c r="AK349" s="410"/>
      <c r="AL349" s="426"/>
    </row>
    <row r="350" spans="1:38" s="416" customFormat="1" hidden="1" x14ac:dyDescent="0.2">
      <c r="A350" s="716" t="str">
        <f t="shared" si="9"/>
        <v/>
      </c>
      <c r="B350" s="410" t="s">
        <v>1128</v>
      </c>
      <c r="C350" s="415" t="s">
        <v>2345</v>
      </c>
      <c r="D350" s="569">
        <v>0</v>
      </c>
      <c r="E350" s="569">
        <v>0</v>
      </c>
      <c r="F350" s="569">
        <v>0</v>
      </c>
      <c r="G350" s="569">
        <v>0</v>
      </c>
      <c r="H350" s="569">
        <v>0</v>
      </c>
      <c r="I350" s="569">
        <v>0</v>
      </c>
      <c r="J350" s="569">
        <v>0</v>
      </c>
      <c r="K350" s="569">
        <v>0</v>
      </c>
      <c r="L350" s="569">
        <v>0</v>
      </c>
      <c r="M350" s="569">
        <v>0</v>
      </c>
      <c r="N350" s="569">
        <v>0</v>
      </c>
      <c r="O350" s="569">
        <v>0</v>
      </c>
      <c r="P350" s="569">
        <v>0</v>
      </c>
      <c r="Q350" s="569">
        <v>0</v>
      </c>
      <c r="R350" s="569">
        <v>0</v>
      </c>
      <c r="S350" s="569">
        <v>0</v>
      </c>
      <c r="T350" s="569">
        <v>0</v>
      </c>
      <c r="U350" s="569">
        <v>0</v>
      </c>
      <c r="V350" s="428">
        <v>0</v>
      </c>
      <c r="W350" s="428">
        <v>0</v>
      </c>
      <c r="X350" s="428"/>
      <c r="Y350" s="428"/>
      <c r="Z350" s="428"/>
      <c r="AA350" s="428"/>
      <c r="AB350" s="428"/>
      <c r="AC350" s="428"/>
      <c r="AI350" s="410"/>
      <c r="AJ350" s="410"/>
      <c r="AK350" s="410"/>
      <c r="AL350" s="426"/>
    </row>
    <row r="351" spans="1:38" s="416" customFormat="1" hidden="1" x14ac:dyDescent="0.2">
      <c r="A351" s="716" t="str">
        <f t="shared" si="9"/>
        <v/>
      </c>
      <c r="B351" s="410" t="s">
        <v>1129</v>
      </c>
      <c r="C351" s="415" t="s">
        <v>2346</v>
      </c>
      <c r="D351" s="569">
        <v>0</v>
      </c>
      <c r="E351" s="569">
        <v>0</v>
      </c>
      <c r="F351" s="569">
        <v>0</v>
      </c>
      <c r="G351" s="569">
        <v>0</v>
      </c>
      <c r="H351" s="569">
        <v>0</v>
      </c>
      <c r="I351" s="569">
        <v>0</v>
      </c>
      <c r="J351" s="569">
        <v>0</v>
      </c>
      <c r="K351" s="569">
        <v>0</v>
      </c>
      <c r="L351" s="569">
        <v>0</v>
      </c>
      <c r="M351" s="569">
        <v>0</v>
      </c>
      <c r="N351" s="569">
        <v>0</v>
      </c>
      <c r="O351" s="569">
        <v>0</v>
      </c>
      <c r="P351" s="569">
        <v>0</v>
      </c>
      <c r="Q351" s="569">
        <v>0</v>
      </c>
      <c r="R351" s="569">
        <v>0</v>
      </c>
      <c r="S351" s="569">
        <v>0</v>
      </c>
      <c r="T351" s="569">
        <v>0</v>
      </c>
      <c r="U351" s="569">
        <v>0</v>
      </c>
      <c r="V351" s="428">
        <v>0</v>
      </c>
      <c r="W351" s="428">
        <v>0</v>
      </c>
      <c r="X351" s="428"/>
      <c r="Y351" s="428"/>
      <c r="Z351" s="428"/>
      <c r="AA351" s="428"/>
      <c r="AB351" s="428"/>
      <c r="AC351" s="428"/>
      <c r="AI351" s="410"/>
      <c r="AJ351" s="410"/>
      <c r="AK351" s="410"/>
      <c r="AL351" s="426"/>
    </row>
    <row r="352" spans="1:38" s="416" customFormat="1" hidden="1" x14ac:dyDescent="0.2">
      <c r="A352" s="716" t="str">
        <f t="shared" si="9"/>
        <v/>
      </c>
      <c r="B352" s="410" t="s">
        <v>1130</v>
      </c>
      <c r="C352" s="415" t="s">
        <v>2347</v>
      </c>
      <c r="D352" s="569">
        <v>0</v>
      </c>
      <c r="E352" s="569">
        <v>0</v>
      </c>
      <c r="F352" s="569">
        <v>0</v>
      </c>
      <c r="G352" s="569">
        <v>0</v>
      </c>
      <c r="H352" s="569">
        <v>0</v>
      </c>
      <c r="I352" s="569">
        <v>0</v>
      </c>
      <c r="J352" s="569">
        <v>0</v>
      </c>
      <c r="K352" s="569">
        <v>0</v>
      </c>
      <c r="L352" s="569">
        <v>0</v>
      </c>
      <c r="M352" s="569">
        <v>0</v>
      </c>
      <c r="N352" s="569">
        <v>0</v>
      </c>
      <c r="O352" s="569">
        <v>0</v>
      </c>
      <c r="P352" s="569">
        <v>0</v>
      </c>
      <c r="Q352" s="569">
        <v>0</v>
      </c>
      <c r="R352" s="569">
        <v>0</v>
      </c>
      <c r="S352" s="569">
        <v>0</v>
      </c>
      <c r="T352" s="569">
        <v>0</v>
      </c>
      <c r="U352" s="569">
        <v>0</v>
      </c>
      <c r="V352" s="428">
        <v>0</v>
      </c>
      <c r="W352" s="428">
        <v>0</v>
      </c>
      <c r="X352" s="428"/>
      <c r="Y352" s="428"/>
      <c r="Z352" s="428"/>
      <c r="AA352" s="428"/>
      <c r="AB352" s="428"/>
      <c r="AC352" s="428"/>
      <c r="AI352" s="410"/>
      <c r="AJ352" s="410"/>
      <c r="AK352" s="410"/>
      <c r="AL352" s="426"/>
    </row>
    <row r="353" spans="1:40" s="416" customFormat="1" hidden="1" x14ac:dyDescent="0.2">
      <c r="A353" s="716" t="str">
        <f t="shared" si="9"/>
        <v/>
      </c>
      <c r="B353" s="410" t="s">
        <v>1131</v>
      </c>
      <c r="C353" s="415" t="s">
        <v>2348</v>
      </c>
      <c r="D353" s="569">
        <v>0</v>
      </c>
      <c r="E353" s="569">
        <v>0</v>
      </c>
      <c r="F353" s="569">
        <v>0</v>
      </c>
      <c r="G353" s="569">
        <v>0</v>
      </c>
      <c r="H353" s="569">
        <v>0</v>
      </c>
      <c r="I353" s="569">
        <v>0</v>
      </c>
      <c r="J353" s="569">
        <v>0</v>
      </c>
      <c r="K353" s="569">
        <v>0</v>
      </c>
      <c r="L353" s="569">
        <v>0</v>
      </c>
      <c r="M353" s="569">
        <v>0</v>
      </c>
      <c r="N353" s="569">
        <v>0</v>
      </c>
      <c r="O353" s="569">
        <v>0</v>
      </c>
      <c r="P353" s="569">
        <v>0</v>
      </c>
      <c r="Q353" s="569">
        <v>0</v>
      </c>
      <c r="R353" s="569">
        <v>0</v>
      </c>
      <c r="S353" s="569">
        <v>0</v>
      </c>
      <c r="T353" s="569">
        <v>0</v>
      </c>
      <c r="U353" s="569">
        <v>0</v>
      </c>
      <c r="V353" s="428">
        <v>0</v>
      </c>
      <c r="W353" s="428">
        <v>0</v>
      </c>
      <c r="X353" s="428"/>
      <c r="Y353" s="428"/>
      <c r="Z353" s="428"/>
      <c r="AA353" s="428"/>
      <c r="AB353" s="428"/>
      <c r="AC353" s="428"/>
      <c r="AI353" s="410"/>
      <c r="AJ353" s="410"/>
      <c r="AK353" s="410"/>
      <c r="AL353" s="426"/>
    </row>
    <row r="354" spans="1:40" s="416" customFormat="1" hidden="1" x14ac:dyDescent="0.2">
      <c r="A354" s="716" t="str">
        <f t="shared" si="9"/>
        <v/>
      </c>
      <c r="B354" s="410" t="s">
        <v>1132</v>
      </c>
      <c r="C354" s="415" t="s">
        <v>2349</v>
      </c>
      <c r="D354" s="569">
        <v>0</v>
      </c>
      <c r="E354" s="569">
        <v>0</v>
      </c>
      <c r="F354" s="569">
        <v>0</v>
      </c>
      <c r="G354" s="569">
        <v>0</v>
      </c>
      <c r="H354" s="569">
        <v>0</v>
      </c>
      <c r="I354" s="569">
        <v>0</v>
      </c>
      <c r="J354" s="569">
        <v>0</v>
      </c>
      <c r="K354" s="569">
        <v>0</v>
      </c>
      <c r="L354" s="569">
        <v>0</v>
      </c>
      <c r="M354" s="569">
        <v>0</v>
      </c>
      <c r="N354" s="569">
        <v>0</v>
      </c>
      <c r="O354" s="569">
        <v>0</v>
      </c>
      <c r="P354" s="569">
        <v>0</v>
      </c>
      <c r="Q354" s="569">
        <v>0</v>
      </c>
      <c r="R354" s="569">
        <v>0</v>
      </c>
      <c r="S354" s="569">
        <v>0</v>
      </c>
      <c r="T354" s="569">
        <v>0</v>
      </c>
      <c r="U354" s="569">
        <v>0</v>
      </c>
      <c r="V354" s="428">
        <v>0</v>
      </c>
      <c r="W354" s="428">
        <v>0</v>
      </c>
      <c r="X354" s="428"/>
      <c r="Y354" s="428"/>
      <c r="Z354" s="428"/>
      <c r="AA354" s="428"/>
      <c r="AB354" s="428"/>
      <c r="AC354" s="428"/>
      <c r="AI354" s="410"/>
      <c r="AJ354" s="410"/>
      <c r="AK354" s="410"/>
      <c r="AL354" s="426"/>
    </row>
    <row r="355" spans="1:40" s="416" customFormat="1" hidden="1" x14ac:dyDescent="0.2">
      <c r="A355" s="716" t="str">
        <f t="shared" si="9"/>
        <v/>
      </c>
      <c r="B355" s="410" t="s">
        <v>1133</v>
      </c>
      <c r="C355" s="420" t="s">
        <v>2350</v>
      </c>
      <c r="D355" s="569">
        <v>0</v>
      </c>
      <c r="E355" s="569">
        <v>0</v>
      </c>
      <c r="F355" s="569">
        <v>0</v>
      </c>
      <c r="G355" s="569">
        <v>0</v>
      </c>
      <c r="H355" s="569">
        <v>0</v>
      </c>
      <c r="I355" s="569">
        <v>0</v>
      </c>
      <c r="J355" s="569">
        <v>0</v>
      </c>
      <c r="K355" s="569">
        <v>0</v>
      </c>
      <c r="L355" s="569">
        <v>0</v>
      </c>
      <c r="M355" s="569">
        <v>0</v>
      </c>
      <c r="N355" s="569">
        <v>0</v>
      </c>
      <c r="O355" s="569">
        <v>0</v>
      </c>
      <c r="P355" s="569">
        <v>0</v>
      </c>
      <c r="Q355" s="569">
        <v>0</v>
      </c>
      <c r="R355" s="569">
        <v>0</v>
      </c>
      <c r="S355" s="569">
        <v>0</v>
      </c>
      <c r="T355" s="569">
        <v>0</v>
      </c>
      <c r="U355" s="569">
        <v>0</v>
      </c>
      <c r="V355" s="428">
        <v>0</v>
      </c>
      <c r="W355" s="428">
        <v>0</v>
      </c>
      <c r="X355" s="428"/>
      <c r="Y355" s="428"/>
      <c r="Z355" s="428"/>
      <c r="AA355" s="428"/>
      <c r="AB355" s="428"/>
      <c r="AC355" s="428"/>
      <c r="AI355" s="410"/>
      <c r="AJ355" s="410"/>
      <c r="AK355" s="410"/>
      <c r="AL355" s="426"/>
    </row>
    <row r="356" spans="1:40" s="416" customFormat="1" hidden="1" x14ac:dyDescent="0.2">
      <c r="A356" s="716" t="str">
        <f t="shared" si="9"/>
        <v/>
      </c>
      <c r="B356" s="410" t="s">
        <v>1134</v>
      </c>
      <c r="C356" s="415" t="s">
        <v>2351</v>
      </c>
      <c r="D356" s="569">
        <v>0</v>
      </c>
      <c r="E356" s="569">
        <v>0</v>
      </c>
      <c r="F356" s="569">
        <v>0</v>
      </c>
      <c r="G356" s="569">
        <v>0</v>
      </c>
      <c r="H356" s="569">
        <v>0</v>
      </c>
      <c r="I356" s="569">
        <v>0</v>
      </c>
      <c r="J356" s="569">
        <v>0</v>
      </c>
      <c r="K356" s="569">
        <v>0</v>
      </c>
      <c r="L356" s="569">
        <v>0</v>
      </c>
      <c r="M356" s="569">
        <v>0</v>
      </c>
      <c r="N356" s="569">
        <v>0</v>
      </c>
      <c r="O356" s="569">
        <v>0</v>
      </c>
      <c r="P356" s="569">
        <v>0</v>
      </c>
      <c r="Q356" s="569">
        <v>0</v>
      </c>
      <c r="R356" s="569">
        <v>0</v>
      </c>
      <c r="S356" s="569">
        <v>0</v>
      </c>
      <c r="T356" s="569">
        <v>0</v>
      </c>
      <c r="U356" s="569">
        <v>0</v>
      </c>
      <c r="V356" s="428">
        <v>0</v>
      </c>
      <c r="W356" s="428">
        <v>0</v>
      </c>
      <c r="X356" s="428"/>
      <c r="Y356" s="428"/>
      <c r="Z356" s="428"/>
      <c r="AA356" s="428"/>
      <c r="AB356" s="428"/>
      <c r="AC356" s="428"/>
      <c r="AI356" s="410"/>
      <c r="AJ356" s="410"/>
      <c r="AK356" s="410"/>
      <c r="AL356" s="426"/>
    </row>
    <row r="357" spans="1:40" s="416" customFormat="1" hidden="1" x14ac:dyDescent="0.2">
      <c r="A357" s="716" t="str">
        <f t="shared" si="9"/>
        <v/>
      </c>
      <c r="B357" s="410" t="s">
        <v>1135</v>
      </c>
      <c r="C357" s="415" t="s">
        <v>2352</v>
      </c>
      <c r="D357" s="569">
        <v>0</v>
      </c>
      <c r="E357" s="569">
        <v>0</v>
      </c>
      <c r="F357" s="569">
        <v>0</v>
      </c>
      <c r="G357" s="569">
        <v>0</v>
      </c>
      <c r="H357" s="569">
        <v>0</v>
      </c>
      <c r="I357" s="569">
        <v>0</v>
      </c>
      <c r="J357" s="569">
        <v>0</v>
      </c>
      <c r="K357" s="569">
        <v>0</v>
      </c>
      <c r="L357" s="569">
        <v>0</v>
      </c>
      <c r="M357" s="569">
        <v>0</v>
      </c>
      <c r="N357" s="569">
        <v>0</v>
      </c>
      <c r="O357" s="569">
        <v>0</v>
      </c>
      <c r="P357" s="569">
        <v>0</v>
      </c>
      <c r="Q357" s="569">
        <v>0</v>
      </c>
      <c r="R357" s="569">
        <v>0</v>
      </c>
      <c r="S357" s="569">
        <v>0</v>
      </c>
      <c r="T357" s="569">
        <v>0</v>
      </c>
      <c r="U357" s="569">
        <v>0</v>
      </c>
      <c r="V357" s="428">
        <v>0</v>
      </c>
      <c r="W357" s="428">
        <v>0</v>
      </c>
      <c r="X357" s="428"/>
      <c r="Y357" s="428"/>
      <c r="Z357" s="428"/>
      <c r="AA357" s="428"/>
      <c r="AB357" s="428"/>
      <c r="AC357" s="428"/>
      <c r="AI357" s="410"/>
      <c r="AJ357" s="410"/>
      <c r="AK357" s="410"/>
      <c r="AL357" s="426"/>
    </row>
    <row r="358" spans="1:40" s="416" customFormat="1" x14ac:dyDescent="0.2">
      <c r="A358" s="716" t="str">
        <f t="shared" si="9"/>
        <v>X</v>
      </c>
      <c r="B358" s="410" t="s">
        <v>1136</v>
      </c>
      <c r="C358" s="420" t="s">
        <v>2353</v>
      </c>
      <c r="D358" s="569">
        <v>-5.0804998725652695E-2</v>
      </c>
      <c r="E358" s="569">
        <v>0.15911300480365753</v>
      </c>
      <c r="F358" s="569">
        <v>-0.10028699785470963</v>
      </c>
      <c r="G358" s="569">
        <v>4.609299823641777E-2</v>
      </c>
      <c r="H358" s="569">
        <v>-1.3353000394999981E-2</v>
      </c>
      <c r="I358" s="569">
        <v>-0.85447901487350464</v>
      </c>
      <c r="J358" s="569">
        <v>0</v>
      </c>
      <c r="K358" s="569">
        <v>0</v>
      </c>
      <c r="L358" s="569">
        <v>0.26438900828361511</v>
      </c>
      <c r="M358" s="569">
        <v>-0.26438900828361511</v>
      </c>
      <c r="N358" s="569">
        <v>0</v>
      </c>
      <c r="O358" s="569">
        <v>0</v>
      </c>
      <c r="P358" s="569">
        <v>1.9027930498123169</v>
      </c>
      <c r="Q358" s="569">
        <v>-1.9027930498123169</v>
      </c>
      <c r="R358" s="569">
        <v>0</v>
      </c>
      <c r="S358" s="569">
        <v>0</v>
      </c>
      <c r="T358" s="569">
        <v>0</v>
      </c>
      <c r="U358" s="569">
        <v>0</v>
      </c>
      <c r="V358" s="428">
        <v>0</v>
      </c>
      <c r="W358" s="428">
        <v>0</v>
      </c>
      <c r="X358" s="428"/>
      <c r="Y358" s="428"/>
      <c r="Z358" s="428"/>
      <c r="AA358" s="428"/>
      <c r="AB358" s="428"/>
      <c r="AC358" s="428"/>
      <c r="AI358" s="410"/>
      <c r="AJ358" s="410"/>
      <c r="AK358" s="410"/>
      <c r="AL358" s="426"/>
    </row>
    <row r="359" spans="1:40" s="416" customFormat="1" hidden="1" x14ac:dyDescent="0.2">
      <c r="A359" s="716" t="str">
        <f t="shared" si="9"/>
        <v/>
      </c>
      <c r="B359" s="410" t="s">
        <v>1137</v>
      </c>
      <c r="C359" s="415" t="s">
        <v>2354</v>
      </c>
      <c r="D359" s="569">
        <v>0</v>
      </c>
      <c r="E359" s="569">
        <v>0</v>
      </c>
      <c r="F359" s="569">
        <v>0</v>
      </c>
      <c r="G359" s="569">
        <v>0</v>
      </c>
      <c r="H359" s="569">
        <v>0</v>
      </c>
      <c r="I359" s="569">
        <v>0</v>
      </c>
      <c r="J359" s="569">
        <v>0</v>
      </c>
      <c r="K359" s="569">
        <v>0</v>
      </c>
      <c r="L359" s="569">
        <v>0</v>
      </c>
      <c r="M359" s="569">
        <v>0</v>
      </c>
      <c r="N359" s="569">
        <v>0</v>
      </c>
      <c r="O359" s="569">
        <v>0</v>
      </c>
      <c r="P359" s="569">
        <v>0</v>
      </c>
      <c r="Q359" s="569">
        <v>0</v>
      </c>
      <c r="R359" s="569">
        <v>0</v>
      </c>
      <c r="S359" s="569">
        <v>0</v>
      </c>
      <c r="T359" s="569">
        <v>0</v>
      </c>
      <c r="U359" s="569">
        <v>0</v>
      </c>
      <c r="V359" s="428">
        <v>0</v>
      </c>
      <c r="W359" s="428">
        <v>0</v>
      </c>
      <c r="X359" s="428"/>
      <c r="Y359" s="428"/>
      <c r="Z359" s="428"/>
      <c r="AA359" s="428"/>
      <c r="AB359" s="428"/>
      <c r="AC359" s="428"/>
      <c r="AI359" s="410"/>
      <c r="AJ359" s="410"/>
      <c r="AK359" s="410"/>
      <c r="AL359" s="426"/>
    </row>
    <row r="360" spans="1:40" s="416" customFormat="1" ht="20.100000000000001" customHeight="1" x14ac:dyDescent="0.2">
      <c r="A360" s="716" t="str">
        <f t="shared" si="9"/>
        <v>X</v>
      </c>
      <c r="B360" s="436" t="s">
        <v>1138</v>
      </c>
      <c r="C360" s="767" t="s">
        <v>2355</v>
      </c>
      <c r="D360" s="570">
        <v>-5.0804998725652695E-2</v>
      </c>
      <c r="E360" s="570">
        <v>0.15911300480365753</v>
      </c>
      <c r="F360" s="570">
        <v>-0.10028699785470963</v>
      </c>
      <c r="G360" s="570">
        <v>4.609299823641777E-2</v>
      </c>
      <c r="H360" s="570">
        <v>-1.3353000394999981E-2</v>
      </c>
      <c r="I360" s="570">
        <v>-0.85447901487350464</v>
      </c>
      <c r="J360" s="570">
        <v>0</v>
      </c>
      <c r="K360" s="570">
        <v>0</v>
      </c>
      <c r="L360" s="570">
        <v>0.26438900828361511</v>
      </c>
      <c r="M360" s="570">
        <v>-0.26438900828361511</v>
      </c>
      <c r="N360" s="570">
        <v>0</v>
      </c>
      <c r="O360" s="570">
        <v>0</v>
      </c>
      <c r="P360" s="570">
        <v>1.9027930498123169</v>
      </c>
      <c r="Q360" s="570">
        <v>-1.9027930498123169</v>
      </c>
      <c r="R360" s="570">
        <v>0</v>
      </c>
      <c r="S360" s="570">
        <v>0</v>
      </c>
      <c r="T360" s="570">
        <v>0</v>
      </c>
      <c r="U360" s="570">
        <v>0</v>
      </c>
      <c r="V360" s="443">
        <v>0</v>
      </c>
      <c r="W360" s="443">
        <v>0</v>
      </c>
      <c r="X360" s="443"/>
      <c r="Y360" s="443"/>
      <c r="Z360" s="443"/>
      <c r="AA360" s="443"/>
      <c r="AB360" s="443"/>
      <c r="AC360" s="443"/>
      <c r="AD360" s="443"/>
      <c r="AE360" s="443"/>
      <c r="AF360" s="443"/>
      <c r="AG360" s="443"/>
      <c r="AH360" s="443"/>
      <c r="AI360" s="443"/>
      <c r="AJ360" s="443"/>
      <c r="AK360" s="443"/>
      <c r="AL360" s="426"/>
    </row>
    <row r="361" spans="1:40" s="416" customFormat="1" hidden="1" x14ac:dyDescent="0.2">
      <c r="A361" s="716" t="str">
        <f>IF(SUM(D361:AK361)=0,"","X")</f>
        <v/>
      </c>
      <c r="B361" s="410"/>
      <c r="AL361" s="426"/>
    </row>
    <row r="362" spans="1:40" s="416" customFormat="1" x14ac:dyDescent="0.2">
      <c r="A362" s="716" t="s">
        <v>1427</v>
      </c>
      <c r="B362" s="410"/>
      <c r="C362" s="444" t="s">
        <v>244</v>
      </c>
      <c r="AL362" s="426"/>
    </row>
    <row r="363" spans="1:40" s="416" customFormat="1" ht="19.5" customHeight="1" x14ac:dyDescent="0.2">
      <c r="A363" s="716" t="str">
        <f t="shared" ref="A363:A377" si="10">IF(SUM(D363:AK363)=0,"","X")</f>
        <v>X</v>
      </c>
      <c r="B363" s="410" t="s">
        <v>1289</v>
      </c>
      <c r="C363" s="162" t="s">
        <v>245</v>
      </c>
      <c r="D363" s="569">
        <v>-5.1773495674133301</v>
      </c>
      <c r="E363" s="569">
        <v>-12.00755786895752</v>
      </c>
      <c r="F363" s="569">
        <v>-0.64854925870895386</v>
      </c>
      <c r="G363" s="569">
        <v>10.64353084564209</v>
      </c>
      <c r="H363" s="569">
        <v>10.007683753967285</v>
      </c>
      <c r="I363" s="569">
        <v>16.552894592285156</v>
      </c>
      <c r="J363" s="569">
        <v>20.501596450805664</v>
      </c>
      <c r="K363" s="569">
        <v>20.330095291137695</v>
      </c>
      <c r="L363" s="569">
        <v>11.548561096191406</v>
      </c>
      <c r="M363" s="569">
        <v>9.1327943801879883</v>
      </c>
      <c r="N363" s="569">
        <v>18.301740646362305</v>
      </c>
      <c r="O363" s="569">
        <v>17.045272827148438</v>
      </c>
      <c r="P363" s="569">
        <v>19.600997924804688</v>
      </c>
      <c r="Q363" s="569">
        <v>11.406255722045898</v>
      </c>
      <c r="R363" s="569">
        <v>19.767307281494141</v>
      </c>
      <c r="S363" s="569">
        <v>27.910587310791016</v>
      </c>
      <c r="T363" s="569">
        <v>27.478366851806641</v>
      </c>
      <c r="U363" s="569">
        <v>22.211786270141602</v>
      </c>
      <c r="V363" s="426">
        <v>24.439365386962891</v>
      </c>
      <c r="W363" s="426">
        <v>13.28435230255127</v>
      </c>
      <c r="X363" s="426"/>
      <c r="Y363" s="426"/>
      <c r="Z363" s="426"/>
      <c r="AA363" s="426"/>
      <c r="AB363" s="426"/>
      <c r="AC363" s="426"/>
      <c r="AD363" s="426"/>
      <c r="AE363" s="426"/>
      <c r="AF363" s="426"/>
      <c r="AG363" s="426"/>
      <c r="AH363" s="426"/>
      <c r="AI363" s="426"/>
      <c r="AJ363" s="426"/>
      <c r="AK363" s="426"/>
      <c r="AL363" s="426"/>
    </row>
    <row r="364" spans="1:40" s="416" customFormat="1" x14ac:dyDescent="0.2">
      <c r="A364" s="716" t="str">
        <f t="shared" si="10"/>
        <v>X</v>
      </c>
      <c r="B364" s="410" t="s">
        <v>1290</v>
      </c>
      <c r="C364" s="162" t="s">
        <v>246</v>
      </c>
      <c r="D364" s="569">
        <v>-7.2833938598632813</v>
      </c>
      <c r="E364" s="569">
        <v>-12.112277984619141</v>
      </c>
      <c r="F364" s="569">
        <v>-5.3095981478691101E-2</v>
      </c>
      <c r="G364" s="569">
        <v>11.306981086730957</v>
      </c>
      <c r="H364" s="569">
        <v>10.664944648742676</v>
      </c>
      <c r="I364" s="569">
        <v>17.183357238769531</v>
      </c>
      <c r="J364" s="569">
        <v>21.109405517578125</v>
      </c>
      <c r="K364" s="569">
        <v>20.898954391479492</v>
      </c>
      <c r="L364" s="569">
        <v>12.242698669433594</v>
      </c>
      <c r="M364" s="569">
        <v>9.5886373519897461</v>
      </c>
      <c r="N364" s="569">
        <v>18.920389175415039</v>
      </c>
      <c r="O364" s="569">
        <v>17.642726898193359</v>
      </c>
      <c r="P364" s="569">
        <v>20.180147171020508</v>
      </c>
      <c r="Q364" s="569">
        <v>11.994952201843262</v>
      </c>
      <c r="R364" s="569">
        <v>20.30925178527832</v>
      </c>
      <c r="S364" s="569">
        <v>28.65888786315918</v>
      </c>
      <c r="T364" s="569">
        <v>27.926971435546875</v>
      </c>
      <c r="U364" s="569">
        <v>22.668357849121094</v>
      </c>
      <c r="V364" s="426">
        <v>24.877540588378906</v>
      </c>
      <c r="W364" s="426">
        <v>12.876352310180664</v>
      </c>
      <c r="X364" s="426"/>
      <c r="Y364" s="426"/>
      <c r="Z364" s="426"/>
      <c r="AA364" s="426"/>
      <c r="AB364" s="426"/>
      <c r="AC364" s="426"/>
      <c r="AD364" s="426"/>
      <c r="AE364" s="426"/>
      <c r="AF364" s="426"/>
      <c r="AG364" s="426"/>
      <c r="AH364" s="426"/>
      <c r="AI364" s="426"/>
      <c r="AJ364" s="426"/>
      <c r="AK364" s="426"/>
      <c r="AL364" s="426"/>
    </row>
    <row r="365" spans="1:40" s="416" customFormat="1" x14ac:dyDescent="0.2">
      <c r="A365" s="716" t="str">
        <f t="shared" si="10"/>
        <v>X</v>
      </c>
      <c r="B365" s="410" t="s">
        <v>1291</v>
      </c>
      <c r="C365" s="162" t="s">
        <v>250</v>
      </c>
      <c r="D365" s="569">
        <v>-19.018625259399414</v>
      </c>
      <c r="E365" s="569">
        <v>-26.714078903198242</v>
      </c>
      <c r="F365" s="569">
        <v>-20.74089241027832</v>
      </c>
      <c r="G365" s="569">
        <v>-3.4589471817016602</v>
      </c>
      <c r="H365" s="569">
        <v>-8.0719156265258789</v>
      </c>
      <c r="I365" s="569">
        <v>2.9789407253265381</v>
      </c>
      <c r="J365" s="569">
        <v>0.26840066909790039</v>
      </c>
      <c r="K365" s="569">
        <v>-4.0739178657531738</v>
      </c>
      <c r="L365" s="569">
        <v>-3.3952188491821289</v>
      </c>
      <c r="M365" s="569">
        <v>-1.6078695058822632</v>
      </c>
      <c r="N365" s="569">
        <v>-1.7936912775039673</v>
      </c>
      <c r="O365" s="569">
        <v>2.5108015537261963</v>
      </c>
      <c r="P365" s="569">
        <v>2.16239333152771</v>
      </c>
      <c r="Q365" s="569">
        <v>1.6730190515518188</v>
      </c>
      <c r="R365" s="569">
        <v>8.7707014083862305</v>
      </c>
      <c r="S365" s="569">
        <v>14.430980682373047</v>
      </c>
      <c r="T365" s="569">
        <v>10.663305282592773</v>
      </c>
      <c r="U365" s="569">
        <v>13.790525436401367</v>
      </c>
      <c r="V365" s="426">
        <v>17.826215744018555</v>
      </c>
      <c r="W365" s="426">
        <v>0.97000002861022949</v>
      </c>
      <c r="X365" s="426"/>
      <c r="Y365" s="426"/>
      <c r="Z365" s="426"/>
      <c r="AA365" s="426"/>
      <c r="AB365" s="426"/>
      <c r="AC365" s="426"/>
      <c r="AD365" s="426"/>
      <c r="AE365" s="426"/>
      <c r="AF365" s="426"/>
      <c r="AG365" s="426"/>
      <c r="AH365" s="426"/>
      <c r="AI365" s="426"/>
      <c r="AJ365" s="426"/>
      <c r="AK365" s="426"/>
      <c r="AL365" s="426"/>
    </row>
    <row r="366" spans="1:40" x14ac:dyDescent="0.2">
      <c r="A366" s="716" t="str">
        <f t="shared" si="10"/>
        <v>X</v>
      </c>
      <c r="B366" s="410" t="s">
        <v>1292</v>
      </c>
      <c r="C366" s="162" t="s">
        <v>247</v>
      </c>
      <c r="D366" s="569">
        <v>-19.018625259399414</v>
      </c>
      <c r="E366" s="569">
        <v>-26.714078903198242</v>
      </c>
      <c r="F366" s="569">
        <v>-20.74089241027832</v>
      </c>
      <c r="G366" s="569">
        <v>-3.4589471817016602</v>
      </c>
      <c r="H366" s="569">
        <v>-8.0719156265258789</v>
      </c>
      <c r="I366" s="569">
        <v>2.9789407253265381</v>
      </c>
      <c r="J366" s="569">
        <v>0.26840066909790039</v>
      </c>
      <c r="K366" s="569">
        <v>-4.0739178657531738</v>
      </c>
      <c r="L366" s="569">
        <v>-3.3952188491821289</v>
      </c>
      <c r="M366" s="569">
        <v>-1.6078695058822632</v>
      </c>
      <c r="N366" s="569">
        <v>-1.7936912775039673</v>
      </c>
      <c r="O366" s="569">
        <v>2.5108015537261963</v>
      </c>
      <c r="P366" s="569">
        <v>2.16239333152771</v>
      </c>
      <c r="Q366" s="569">
        <v>1.6730190515518188</v>
      </c>
      <c r="R366" s="569">
        <v>8.7707014083862305</v>
      </c>
      <c r="S366" s="569">
        <v>14.430980682373047</v>
      </c>
      <c r="T366" s="569">
        <v>10.663305282592773</v>
      </c>
      <c r="U366" s="569">
        <v>13.790525436401367</v>
      </c>
      <c r="V366" s="426">
        <v>17.826215744018555</v>
      </c>
      <c r="W366" s="426">
        <v>0.97000002861022949</v>
      </c>
      <c r="X366" s="426"/>
      <c r="Y366" s="426"/>
      <c r="Z366" s="426"/>
      <c r="AA366" s="426"/>
      <c r="AB366" s="426"/>
      <c r="AC366" s="426"/>
      <c r="AD366" s="426"/>
      <c r="AE366" s="426"/>
      <c r="AF366" s="426"/>
      <c r="AG366" s="426"/>
      <c r="AH366" s="426"/>
      <c r="AI366" s="426"/>
      <c r="AJ366" s="426"/>
      <c r="AK366" s="426"/>
      <c r="AL366" s="426"/>
      <c r="AN366" s="416"/>
    </row>
    <row r="367" spans="1:40" x14ac:dyDescent="0.2">
      <c r="A367" s="716" t="str">
        <f t="shared" si="10"/>
        <v>X</v>
      </c>
      <c r="B367" s="410" t="s">
        <v>1293</v>
      </c>
      <c r="C367" s="162" t="s">
        <v>248</v>
      </c>
      <c r="D367" s="569">
        <v>-21.124670028686523</v>
      </c>
      <c r="E367" s="569">
        <v>-26.818798065185547</v>
      </c>
      <c r="F367" s="569">
        <v>-20.145439147949219</v>
      </c>
      <c r="G367" s="569">
        <v>-2.7954971790313721</v>
      </c>
      <c r="H367" s="569">
        <v>-7.4146542549133301</v>
      </c>
      <c r="I367" s="569">
        <v>3.6094036102294922</v>
      </c>
      <c r="J367" s="569">
        <v>0.87621140480041504</v>
      </c>
      <c r="K367" s="569">
        <v>-3.5050590038299561</v>
      </c>
      <c r="L367" s="569">
        <v>-2.7010810375213623</v>
      </c>
      <c r="M367" s="569">
        <v>-1.1520266532897949</v>
      </c>
      <c r="N367" s="569">
        <v>-1.1750408411026001</v>
      </c>
      <c r="O367" s="569">
        <v>3.1082553863525391</v>
      </c>
      <c r="P367" s="569">
        <v>2.7415423393249512</v>
      </c>
      <c r="Q367" s="569">
        <v>2.2617149353027344</v>
      </c>
      <c r="R367" s="569">
        <v>9.3126440048217773</v>
      </c>
      <c r="S367" s="569">
        <v>15.179280281066895</v>
      </c>
      <c r="T367" s="569">
        <v>11.111908912658691</v>
      </c>
      <c r="U367" s="569">
        <v>14.247095108032227</v>
      </c>
      <c r="V367" s="426">
        <v>18.26439094543457</v>
      </c>
      <c r="W367" s="426">
        <v>0.56199997663497925</v>
      </c>
      <c r="X367" s="426"/>
      <c r="Y367" s="426"/>
      <c r="Z367" s="426"/>
      <c r="AA367" s="426"/>
      <c r="AB367" s="426"/>
      <c r="AC367" s="426"/>
      <c r="AD367" s="426"/>
      <c r="AE367" s="426"/>
      <c r="AF367" s="426"/>
      <c r="AG367" s="426"/>
      <c r="AH367" s="426"/>
      <c r="AI367" s="426"/>
      <c r="AJ367" s="426"/>
      <c r="AK367" s="426"/>
      <c r="AL367" s="426"/>
      <c r="AN367" s="416"/>
    </row>
    <row r="368" spans="1:40" x14ac:dyDescent="0.2">
      <c r="A368" s="716" t="str">
        <f t="shared" si="10"/>
        <v>X</v>
      </c>
      <c r="B368" s="410" t="s">
        <v>1294</v>
      </c>
      <c r="C368" s="162" t="s">
        <v>251</v>
      </c>
      <c r="D368" s="569">
        <v>0.76567554473876953</v>
      </c>
      <c r="E368" s="569">
        <v>-10.784398078918457</v>
      </c>
      <c r="F368" s="569">
        <v>-1.5475093126296997</v>
      </c>
      <c r="G368" s="569">
        <v>-1.5981841087341309</v>
      </c>
      <c r="H368" s="569">
        <v>-2.6616325378417969</v>
      </c>
      <c r="I368" s="569">
        <v>3.4484567642211914</v>
      </c>
      <c r="J368" s="569">
        <v>-1.7233443260192871</v>
      </c>
      <c r="K368" s="569">
        <v>-4.6019859313964844</v>
      </c>
      <c r="L368" s="569">
        <v>-4.1915950775146484</v>
      </c>
      <c r="M368" s="569">
        <v>-1.8501296043395996</v>
      </c>
      <c r="N368" s="569">
        <v>-1.811109185218811</v>
      </c>
      <c r="O368" s="569">
        <v>1.3526902198791504</v>
      </c>
      <c r="P368" s="569">
        <v>1.9884794950485229</v>
      </c>
      <c r="Q368" s="569">
        <v>-0.77596098184585571</v>
      </c>
      <c r="R368" s="569">
        <v>6.2485809326171875</v>
      </c>
      <c r="S368" s="569">
        <v>13.83286190032959</v>
      </c>
      <c r="T368" s="569">
        <v>8.3156652450561523</v>
      </c>
      <c r="U368" s="569">
        <v>15.87392520904541</v>
      </c>
      <c r="V368" s="426">
        <v>18.799400329589844</v>
      </c>
      <c r="W368" s="426">
        <v>12.116352081298828</v>
      </c>
      <c r="X368" s="426"/>
      <c r="Y368" s="426"/>
      <c r="Z368" s="426"/>
      <c r="AA368" s="426"/>
      <c r="AB368" s="426"/>
      <c r="AC368" s="426"/>
      <c r="AD368" s="426"/>
      <c r="AE368" s="426"/>
      <c r="AF368" s="426"/>
      <c r="AG368" s="426"/>
      <c r="AH368" s="426"/>
      <c r="AI368" s="426"/>
      <c r="AJ368" s="426"/>
      <c r="AK368" s="426"/>
      <c r="AL368" s="426"/>
      <c r="AN368" s="416"/>
    </row>
    <row r="369" spans="1:40" x14ac:dyDescent="0.2">
      <c r="A369" s="716" t="str">
        <f t="shared" si="10"/>
        <v>X</v>
      </c>
      <c r="B369" s="410" t="s">
        <v>1295</v>
      </c>
      <c r="C369" s="162" t="s">
        <v>84</v>
      </c>
      <c r="D369" s="569">
        <v>-83.564483642578125</v>
      </c>
      <c r="E369" s="569">
        <v>-79.120986938476563</v>
      </c>
      <c r="F369" s="569">
        <v>-79.066703796386719</v>
      </c>
      <c r="G369" s="569">
        <v>-73.089942932128906</v>
      </c>
      <c r="H369" s="569">
        <v>-80.814071655273438</v>
      </c>
      <c r="I369" s="569">
        <v>-74.401588439941406</v>
      </c>
      <c r="J369" s="569">
        <v>-86.870979309082031</v>
      </c>
      <c r="K369" s="569">
        <v>-96.17071533203125</v>
      </c>
      <c r="L369" s="569">
        <v>-88.235145568847656</v>
      </c>
      <c r="M369" s="569">
        <v>-77.903923034667969</v>
      </c>
      <c r="N369" s="569">
        <v>-87.502410888671875</v>
      </c>
      <c r="O369" s="569">
        <v>-84.724784851074219</v>
      </c>
      <c r="P369" s="569">
        <v>-92.872856140136719</v>
      </c>
      <c r="Q369" s="569">
        <v>-90.344551086425781</v>
      </c>
      <c r="R369" s="569">
        <v>-97.835617065429688</v>
      </c>
      <c r="S369" s="569">
        <v>-100.43274688720703</v>
      </c>
      <c r="T369" s="569">
        <v>-114.03782653808594</v>
      </c>
      <c r="U369" s="569">
        <v>-101.17139434814453</v>
      </c>
      <c r="V369" s="426">
        <v>-108.90682983398438</v>
      </c>
      <c r="W369" s="426">
        <v>-120.90200042724609</v>
      </c>
      <c r="X369" s="426"/>
      <c r="Y369" s="426"/>
      <c r="Z369" s="426"/>
      <c r="AA369" s="426"/>
      <c r="AB369" s="426"/>
      <c r="AC369" s="426"/>
      <c r="AD369" s="426"/>
      <c r="AE369" s="426"/>
      <c r="AF369" s="426"/>
      <c r="AG369" s="426"/>
      <c r="AH369" s="426"/>
      <c r="AI369" s="426"/>
      <c r="AJ369" s="426"/>
      <c r="AK369" s="426"/>
      <c r="AL369" s="426"/>
      <c r="AN369" s="416"/>
    </row>
    <row r="370" spans="1:40" x14ac:dyDescent="0.2">
      <c r="A370" s="716" t="str">
        <f t="shared" si="10"/>
        <v>X</v>
      </c>
      <c r="B370" s="410" t="s">
        <v>1296</v>
      </c>
      <c r="C370" s="162" t="s">
        <v>425</v>
      </c>
      <c r="D370" s="569">
        <v>-47.975353240966797</v>
      </c>
      <c r="E370" s="569">
        <v>-48.48443603515625</v>
      </c>
      <c r="F370" s="569">
        <v>-47.715408325195313</v>
      </c>
      <c r="G370" s="569">
        <v>-50.832553863525391</v>
      </c>
      <c r="H370" s="569">
        <v>-50.165374755859375</v>
      </c>
      <c r="I370" s="569">
        <v>-49.413631439208984</v>
      </c>
      <c r="J370" s="569">
        <v>-54.937278747558594</v>
      </c>
      <c r="K370" s="569">
        <v>-55.192684173583984</v>
      </c>
      <c r="L370" s="569">
        <v>-58.544776916503906</v>
      </c>
      <c r="M370" s="569">
        <v>-56.445713043212891</v>
      </c>
      <c r="N370" s="569">
        <v>-55.499225616455078</v>
      </c>
      <c r="O370" s="569">
        <v>-58.105560302734375</v>
      </c>
      <c r="P370" s="569">
        <v>-62.217792510986328</v>
      </c>
      <c r="Q370" s="569">
        <v>-63.833179473876953</v>
      </c>
      <c r="R370" s="569">
        <v>-66.451881408691406</v>
      </c>
      <c r="S370" s="569">
        <v>-67.375709533691406</v>
      </c>
      <c r="T370" s="569">
        <v>-72.927536010742188</v>
      </c>
      <c r="U370" s="569">
        <v>-75.6763916015625</v>
      </c>
      <c r="V370" s="426">
        <v>-76.89385986328125</v>
      </c>
      <c r="W370" s="426">
        <v>-76.909645080566406</v>
      </c>
      <c r="X370" s="426"/>
      <c r="Y370" s="426"/>
      <c r="Z370" s="426"/>
      <c r="AA370" s="426"/>
      <c r="AB370" s="426"/>
      <c r="AC370" s="426"/>
      <c r="AD370" s="426"/>
      <c r="AE370" s="426"/>
      <c r="AF370" s="426"/>
      <c r="AG370" s="426"/>
      <c r="AH370" s="426"/>
      <c r="AI370" s="426"/>
      <c r="AJ370" s="426"/>
      <c r="AK370" s="426"/>
      <c r="AL370" s="426"/>
    </row>
    <row r="371" spans="1:40" ht="20.100000000000001" customHeight="1" x14ac:dyDescent="0.2">
      <c r="A371" s="716" t="str">
        <f t="shared" si="10"/>
        <v>X</v>
      </c>
      <c r="B371" s="436" t="s">
        <v>1297</v>
      </c>
      <c r="C371" s="445" t="s">
        <v>426</v>
      </c>
      <c r="D371" s="570">
        <v>-12.891057968139648</v>
      </c>
      <c r="E371" s="570">
        <v>-14.157731056213379</v>
      </c>
      <c r="F371" s="570">
        <v>-20.092342376708984</v>
      </c>
      <c r="G371" s="570">
        <v>-14.10247802734375</v>
      </c>
      <c r="H371" s="570">
        <v>-18.079599380493164</v>
      </c>
      <c r="I371" s="570">
        <v>-13.573952674865723</v>
      </c>
      <c r="J371" s="570">
        <v>-20.233194351196289</v>
      </c>
      <c r="K371" s="570">
        <v>-24.404012680053711</v>
      </c>
      <c r="L371" s="570">
        <v>-14.943779945373535</v>
      </c>
      <c r="M371" s="570">
        <v>-10.740663528442383</v>
      </c>
      <c r="N371" s="570">
        <v>-20.095430374145508</v>
      </c>
      <c r="O371" s="570">
        <v>-14.53447151184082</v>
      </c>
      <c r="P371" s="570">
        <v>-17.438604354858398</v>
      </c>
      <c r="Q371" s="570">
        <v>-9.6841278076171875</v>
      </c>
      <c r="R371" s="570">
        <v>-10.996606826782227</v>
      </c>
      <c r="S371" s="570">
        <v>-13.479606628417969</v>
      </c>
      <c r="T371" s="570">
        <v>-16.815061569213867</v>
      </c>
      <c r="U371" s="570">
        <v>-8.4212617874145508</v>
      </c>
      <c r="V371" s="427">
        <v>-6.5881509780883789</v>
      </c>
      <c r="W371" s="427">
        <v>-5.9749999046325684</v>
      </c>
      <c r="X371" s="427"/>
      <c r="Y371" s="427"/>
      <c r="Z371" s="427"/>
      <c r="AA371" s="427"/>
      <c r="AB371" s="427"/>
      <c r="AC371" s="427"/>
      <c r="AD371" s="427"/>
      <c r="AE371" s="427"/>
      <c r="AF371" s="427"/>
      <c r="AG371" s="427"/>
      <c r="AH371" s="427"/>
      <c r="AI371" s="427"/>
      <c r="AJ371" s="427"/>
      <c r="AK371" s="427"/>
      <c r="AL371" s="426"/>
    </row>
    <row r="372" spans="1:40" hidden="1" x14ac:dyDescent="0.2">
      <c r="A372" s="716" t="str">
        <f t="shared" si="10"/>
        <v/>
      </c>
    </row>
    <row r="373" spans="1:40" ht="20.100000000000001" customHeight="1" x14ac:dyDescent="0.2">
      <c r="A373" s="716" t="str">
        <f t="shared" si="10"/>
        <v>X</v>
      </c>
      <c r="B373" s="715" t="s">
        <v>1423</v>
      </c>
      <c r="C373" s="446" t="s">
        <v>86</v>
      </c>
      <c r="D373" s="428">
        <v>72.514961242675781</v>
      </c>
      <c r="E373" s="428">
        <v>81.729400634765625</v>
      </c>
      <c r="F373" s="428">
        <v>18.54893684387207</v>
      </c>
      <c r="G373" s="428">
        <v>12.08315372467041</v>
      </c>
      <c r="H373" s="428">
        <v>3.6768209934234619</v>
      </c>
      <c r="I373" s="428">
        <v>8.1842174530029297</v>
      </c>
      <c r="J373" s="428">
        <v>7.5755658149719238</v>
      </c>
      <c r="K373" s="428">
        <v>9.9198493957519531</v>
      </c>
      <c r="L373" s="428">
        <v>4.5118579864501953</v>
      </c>
      <c r="M373" s="428">
        <v>0.87213897705078125</v>
      </c>
      <c r="N373" s="428">
        <v>-3.0764040946960449</v>
      </c>
      <c r="O373" s="428">
        <v>-3.4245090484619141</v>
      </c>
      <c r="P373" s="428">
        <v>3.693587064743042</v>
      </c>
      <c r="Q373" s="428">
        <v>3.3266079425811768</v>
      </c>
      <c r="R373" s="428">
        <v>16.462120056152344</v>
      </c>
      <c r="S373" s="428">
        <v>28.636192321777344</v>
      </c>
      <c r="T373" s="428">
        <v>54.611778259277344</v>
      </c>
      <c r="U373" s="428">
        <v>78.173652648925781</v>
      </c>
      <c r="V373" s="428">
        <v>105.61782073974609</v>
      </c>
      <c r="W373" s="428">
        <v>0</v>
      </c>
      <c r="X373" s="428"/>
      <c r="Y373" s="428"/>
      <c r="Z373" s="428"/>
      <c r="AA373" s="428"/>
      <c r="AB373" s="428"/>
      <c r="AC373" s="428"/>
    </row>
    <row r="374" spans="1:40" x14ac:dyDescent="0.2">
      <c r="A374" s="716" t="str">
        <f t="shared" si="10"/>
        <v>X</v>
      </c>
      <c r="B374" s="715" t="s">
        <v>1424</v>
      </c>
      <c r="C374" s="447" t="s">
        <v>1139</v>
      </c>
      <c r="D374" s="428">
        <v>21.946319580078125</v>
      </c>
      <c r="E374" s="428">
        <v>39.881198883056641</v>
      </c>
      <c r="F374" s="428">
        <v>-5.7900948524475098</v>
      </c>
      <c r="G374" s="428">
        <v>-15.476149559020996</v>
      </c>
      <c r="H374" s="428">
        <v>-18.055391311645508</v>
      </c>
      <c r="I374" s="428">
        <v>-7.638117790222168</v>
      </c>
      <c r="J374" s="428">
        <v>-11.280961990356445</v>
      </c>
      <c r="K374" s="428">
        <v>-0.56717002391815186</v>
      </c>
      <c r="L374" s="428">
        <v>-12.230093955993652</v>
      </c>
      <c r="M374" s="428">
        <v>-25.495502471923828</v>
      </c>
      <c r="N374" s="428">
        <v>-20.337471008300781</v>
      </c>
      <c r="O374" s="428">
        <v>-12.378116607666016</v>
      </c>
      <c r="P374" s="428">
        <v>-8.0465679168701172</v>
      </c>
      <c r="Q374" s="428">
        <v>-4.980104923248291</v>
      </c>
      <c r="R374" s="428">
        <v>8.682673454284668</v>
      </c>
      <c r="S374" s="428">
        <v>21.155429840087891</v>
      </c>
      <c r="T374" s="428">
        <v>27.549007415771484</v>
      </c>
      <c r="U374" s="428">
        <v>35.81915283203125</v>
      </c>
      <c r="V374" s="428">
        <v>40.9183349609375</v>
      </c>
      <c r="W374" s="428">
        <v>0</v>
      </c>
      <c r="X374" s="428"/>
      <c r="Y374" s="428"/>
      <c r="Z374" s="428"/>
      <c r="AA374" s="428"/>
      <c r="AB374" s="428"/>
      <c r="AC374" s="428"/>
    </row>
    <row r="375" spans="1:40" x14ac:dyDescent="0.2">
      <c r="A375" s="716" t="str">
        <f t="shared" si="10"/>
        <v>X</v>
      </c>
      <c r="B375" s="715" t="s">
        <v>1425</v>
      </c>
      <c r="C375" s="447" t="s">
        <v>567</v>
      </c>
      <c r="D375" s="428">
        <v>-2.6371109485626221</v>
      </c>
      <c r="E375" s="428">
        <v>0.34310001134872437</v>
      </c>
      <c r="F375" s="428">
        <v>-1.5172929763793945</v>
      </c>
      <c r="G375" s="428">
        <v>-6.8243589401245117</v>
      </c>
      <c r="H375" s="428">
        <v>-6.2959427833557129</v>
      </c>
      <c r="I375" s="428">
        <v>-2.7732288837432861</v>
      </c>
      <c r="J375" s="428">
        <v>-2.1551880836486816</v>
      </c>
      <c r="K375" s="428">
        <v>-6.8272390365600586</v>
      </c>
      <c r="L375" s="428">
        <v>-9.1160030364990234</v>
      </c>
      <c r="M375" s="428">
        <v>-12.868435859680176</v>
      </c>
      <c r="N375" s="428">
        <v>-15.045947074890137</v>
      </c>
      <c r="O375" s="428">
        <v>-10.725021362304688</v>
      </c>
      <c r="P375" s="428">
        <v>-10.424797058105469</v>
      </c>
      <c r="Q375" s="428">
        <v>-9.4233722686767578</v>
      </c>
      <c r="R375" s="428">
        <v>3.8499839305877686</v>
      </c>
      <c r="S375" s="428">
        <v>16.780593872070313</v>
      </c>
      <c r="T375" s="428">
        <v>27.700662612915039</v>
      </c>
      <c r="U375" s="428">
        <v>35.756694793701172</v>
      </c>
      <c r="V375" s="428">
        <v>40.959194183349609</v>
      </c>
      <c r="W375" s="428">
        <v>-3.9236001670360565E-2</v>
      </c>
      <c r="X375" s="428"/>
      <c r="Y375" s="428"/>
      <c r="Z375" s="428"/>
      <c r="AA375" s="428"/>
      <c r="AB375" s="428"/>
      <c r="AC375" s="428"/>
    </row>
    <row r="376" spans="1:40" hidden="1" x14ac:dyDescent="0.2">
      <c r="A376" s="716" t="str">
        <f t="shared" si="10"/>
        <v/>
      </c>
      <c r="B376" s="715"/>
    </row>
    <row r="377" spans="1:40" s="4" customFormat="1" ht="20.100000000000001" customHeight="1" x14ac:dyDescent="0.2">
      <c r="A377" s="768" t="str">
        <f t="shared" si="10"/>
        <v>X</v>
      </c>
      <c r="B377" s="770" t="s">
        <v>1426</v>
      </c>
      <c r="C377" s="771" t="s">
        <v>249</v>
      </c>
      <c r="D377" s="772">
        <v>-7.1054273576010019E-15</v>
      </c>
      <c r="E377" s="772">
        <v>0</v>
      </c>
      <c r="F377" s="772">
        <v>-2.6999998954124749E-4</v>
      </c>
      <c r="G377" s="772">
        <v>0.66893702745437622</v>
      </c>
      <c r="H377" s="772">
        <v>0</v>
      </c>
      <c r="I377" s="772">
        <v>1.2999969534575939E-2</v>
      </c>
      <c r="J377" s="772">
        <v>2.4478922000525927E-8</v>
      </c>
      <c r="K377" s="772">
        <v>-0.17290507256984711</v>
      </c>
      <c r="L377" s="772">
        <v>-7.110589450576299E-9</v>
      </c>
      <c r="M377" s="772">
        <v>5.7098393568821848E-8</v>
      </c>
      <c r="N377" s="772">
        <v>-2.379227126425576E-8</v>
      </c>
      <c r="O377" s="772">
        <v>2.3240093014464946E-6</v>
      </c>
      <c r="P377" s="772">
        <v>1.0009628022089601E-3</v>
      </c>
      <c r="Q377" s="772">
        <v>-1.001971191726625E-3</v>
      </c>
      <c r="R377" s="772">
        <v>9.9999999747524271E-7</v>
      </c>
      <c r="S377" s="772">
        <v>1.0000345064327121E-3</v>
      </c>
      <c r="T377" s="772">
        <v>2.0000555086880922E-3</v>
      </c>
      <c r="U377" s="772">
        <v>1.0000162292271852E-3</v>
      </c>
      <c r="V377" s="772">
        <v>-9.9996780045330524E-4</v>
      </c>
      <c r="W377" s="769">
        <v>0.75900000333786011</v>
      </c>
      <c r="X377" s="769"/>
      <c r="Y377" s="769"/>
      <c r="Z377" s="769"/>
      <c r="AA377" s="769"/>
      <c r="AB377" s="769"/>
      <c r="AC377" s="769"/>
    </row>
    <row r="378" spans="1:40" hidden="1" x14ac:dyDescent="0.2">
      <c r="C378" s="448"/>
      <c r="D378" s="426"/>
      <c r="E378" s="426"/>
      <c r="F378" s="426"/>
      <c r="G378" s="426"/>
      <c r="H378" s="426"/>
      <c r="I378" s="426"/>
      <c r="J378" s="426"/>
      <c r="K378" s="426"/>
      <c r="L378" s="426"/>
      <c r="M378" s="426"/>
      <c r="N378" s="426"/>
      <c r="O378" s="426"/>
      <c r="P378" s="426"/>
      <c r="Q378" s="426"/>
      <c r="R378" s="449"/>
      <c r="S378" s="449"/>
      <c r="T378" s="449"/>
      <c r="U378" s="449"/>
      <c r="V378" s="449"/>
      <c r="W378" s="449"/>
      <c r="X378" s="449"/>
      <c r="Y378" s="449"/>
      <c r="Z378" s="449"/>
      <c r="AA378" s="449"/>
      <c r="AB378" s="449"/>
      <c r="AC378" s="449"/>
    </row>
    <row r="379" spans="1:40" hidden="1" x14ac:dyDescent="0.2">
      <c r="C379" s="448"/>
      <c r="D379" s="426"/>
      <c r="E379" s="426"/>
      <c r="F379" s="426"/>
      <c r="G379" s="426"/>
      <c r="H379" s="426"/>
      <c r="I379" s="426"/>
      <c r="J379" s="426"/>
      <c r="K379" s="426"/>
      <c r="L379" s="426"/>
      <c r="M379" s="426"/>
      <c r="N379" s="426"/>
      <c r="O379" s="426"/>
      <c r="P379" s="426"/>
      <c r="Q379" s="426"/>
    </row>
    <row r="380" spans="1:40" hidden="1" x14ac:dyDescent="0.2">
      <c r="D380" s="450"/>
      <c r="E380" s="450"/>
      <c r="F380" s="450"/>
      <c r="G380" s="450"/>
      <c r="H380" s="450"/>
      <c r="I380" s="450"/>
      <c r="J380" s="450"/>
      <c r="K380" s="450"/>
      <c r="L380" s="450"/>
      <c r="M380" s="450"/>
      <c r="N380" s="450"/>
      <c r="O380" s="450"/>
      <c r="P380" s="450"/>
      <c r="Q380" s="450"/>
      <c r="R380" s="450"/>
      <c r="S380" s="450"/>
      <c r="T380" s="450"/>
      <c r="U380" s="450"/>
      <c r="V380" s="450"/>
      <c r="W380" s="450"/>
      <c r="X380" s="450"/>
      <c r="Y380" s="450"/>
      <c r="Z380" s="450"/>
      <c r="AA380" s="450"/>
      <c r="AB380" s="450"/>
      <c r="AC380" s="450"/>
    </row>
    <row r="381" spans="1:40" hidden="1" x14ac:dyDescent="0.2"/>
    <row r="382" spans="1:40" hidden="1" x14ac:dyDescent="0.2"/>
    <row r="383" spans="1:40" hidden="1" x14ac:dyDescent="0.2"/>
    <row r="384" spans="1:40" hidden="1" x14ac:dyDescent="0.2">
      <c r="D384" s="426"/>
      <c r="E384" s="426"/>
      <c r="F384" s="426"/>
      <c r="G384" s="426"/>
      <c r="H384" s="426"/>
      <c r="I384" s="426"/>
      <c r="J384" s="426"/>
      <c r="K384" s="426"/>
      <c r="L384" s="426"/>
      <c r="M384" s="426"/>
      <c r="N384" s="426"/>
      <c r="O384" s="426"/>
      <c r="P384" s="426"/>
      <c r="Q384" s="426"/>
      <c r="R384" s="426"/>
      <c r="S384" s="426"/>
      <c r="T384" s="426"/>
      <c r="U384" s="426"/>
      <c r="V384" s="426"/>
      <c r="W384" s="426"/>
      <c r="X384" s="426"/>
      <c r="Y384" s="426"/>
      <c r="Z384" s="426"/>
      <c r="AA384" s="426"/>
      <c r="AB384" s="426"/>
      <c r="AC384" s="426"/>
    </row>
    <row r="385" spans="4:29" hidden="1" x14ac:dyDescent="0.2">
      <c r="D385" s="426"/>
      <c r="E385" s="426"/>
      <c r="F385" s="426"/>
      <c r="G385" s="426"/>
      <c r="H385" s="426"/>
      <c r="I385" s="426"/>
      <c r="J385" s="426"/>
      <c r="K385" s="426"/>
      <c r="L385" s="426"/>
      <c r="M385" s="426"/>
      <c r="N385" s="426"/>
      <c r="O385" s="426"/>
      <c r="P385" s="426"/>
      <c r="Q385" s="426"/>
      <c r="R385" s="426"/>
      <c r="S385" s="426"/>
      <c r="T385" s="426"/>
      <c r="U385" s="426"/>
      <c r="V385" s="426"/>
      <c r="W385" s="426"/>
      <c r="X385" s="426"/>
      <c r="Y385" s="426"/>
      <c r="Z385" s="426"/>
      <c r="AA385" s="426"/>
      <c r="AB385" s="426"/>
      <c r="AC385" s="426"/>
    </row>
    <row r="386" spans="4:29" hidden="1" x14ac:dyDescent="0.2">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row>
    <row r="387" spans="4:29" hidden="1" x14ac:dyDescent="0.2">
      <c r="D387" s="426"/>
      <c r="E387" s="426"/>
      <c r="F387" s="426"/>
      <c r="G387" s="426"/>
      <c r="H387" s="426"/>
      <c r="I387" s="426"/>
      <c r="J387" s="426"/>
      <c r="K387" s="426"/>
      <c r="L387" s="426"/>
      <c r="M387" s="426"/>
      <c r="N387" s="426"/>
      <c r="O387" s="426"/>
      <c r="P387" s="426"/>
      <c r="Q387" s="426"/>
      <c r="R387" s="426"/>
      <c r="S387" s="426"/>
      <c r="T387" s="426"/>
      <c r="U387" s="426"/>
      <c r="V387" s="426"/>
      <c r="W387" s="426"/>
      <c r="X387" s="426"/>
      <c r="Y387" s="426"/>
      <c r="Z387" s="426"/>
      <c r="AA387" s="426"/>
      <c r="AB387" s="426"/>
      <c r="AC387" s="426"/>
    </row>
    <row r="388" spans="4:29" hidden="1" x14ac:dyDescent="0.2">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row>
    <row r="389" spans="4:29" hidden="1" x14ac:dyDescent="0.2">
      <c r="D389" s="426"/>
      <c r="E389" s="426"/>
      <c r="F389" s="426"/>
      <c r="G389" s="426"/>
      <c r="H389" s="426"/>
      <c r="I389" s="426"/>
      <c r="J389" s="426"/>
      <c r="K389" s="426"/>
      <c r="L389" s="426"/>
      <c r="M389" s="426"/>
      <c r="N389" s="426"/>
      <c r="O389" s="426"/>
      <c r="P389" s="426"/>
      <c r="Q389" s="426"/>
      <c r="R389" s="426"/>
      <c r="S389" s="426"/>
      <c r="T389" s="426"/>
      <c r="U389" s="426"/>
      <c r="V389" s="426"/>
      <c r="W389" s="426"/>
      <c r="X389" s="426"/>
      <c r="Y389" s="426"/>
      <c r="Z389" s="426"/>
      <c r="AA389" s="426"/>
      <c r="AB389" s="426"/>
      <c r="AC389" s="426"/>
    </row>
    <row r="390" spans="4:29" hidden="1" x14ac:dyDescent="0.2">
      <c r="D390" s="426"/>
      <c r="E390" s="426"/>
      <c r="F390" s="426"/>
      <c r="G390" s="426"/>
      <c r="H390" s="426"/>
      <c r="I390" s="426"/>
      <c r="J390" s="426"/>
      <c r="K390" s="426"/>
      <c r="L390" s="426"/>
      <c r="M390" s="426"/>
      <c r="N390" s="426"/>
      <c r="O390" s="426"/>
      <c r="P390" s="426"/>
      <c r="Q390" s="426"/>
      <c r="R390" s="426"/>
      <c r="S390" s="426"/>
      <c r="T390" s="426"/>
      <c r="U390" s="426"/>
      <c r="V390" s="426"/>
      <c r="W390" s="426"/>
      <c r="X390" s="426"/>
      <c r="Y390" s="426"/>
      <c r="Z390" s="426"/>
      <c r="AA390" s="426"/>
      <c r="AB390" s="426"/>
      <c r="AC390" s="426"/>
    </row>
    <row r="391" spans="4:29" hidden="1" x14ac:dyDescent="0.2">
      <c r="D391" s="426"/>
      <c r="E391" s="426"/>
      <c r="F391" s="426"/>
      <c r="G391" s="426"/>
      <c r="H391" s="426"/>
      <c r="I391" s="426"/>
      <c r="J391" s="426"/>
      <c r="K391" s="426"/>
      <c r="L391" s="426"/>
      <c r="M391" s="426"/>
      <c r="N391" s="426"/>
      <c r="O391" s="426"/>
      <c r="P391" s="426"/>
      <c r="Q391" s="426"/>
      <c r="R391" s="426"/>
      <c r="S391" s="426"/>
      <c r="T391" s="426"/>
      <c r="U391" s="426"/>
      <c r="V391" s="426"/>
      <c r="W391" s="426"/>
      <c r="X391" s="426"/>
      <c r="Y391" s="426"/>
      <c r="Z391" s="426"/>
      <c r="AA391" s="426"/>
      <c r="AB391" s="426"/>
      <c r="AC391" s="426"/>
    </row>
    <row r="392" spans="4:29" hidden="1" x14ac:dyDescent="0.2">
      <c r="D392" s="426"/>
      <c r="E392" s="426"/>
      <c r="F392" s="426"/>
      <c r="G392" s="426"/>
      <c r="H392" s="426"/>
      <c r="I392" s="426"/>
      <c r="J392" s="426"/>
      <c r="K392" s="426"/>
      <c r="L392" s="426"/>
      <c r="M392" s="426"/>
      <c r="N392" s="426"/>
      <c r="O392" s="426"/>
      <c r="P392" s="426"/>
      <c r="Q392" s="426"/>
      <c r="R392" s="426"/>
      <c r="S392" s="426"/>
      <c r="T392" s="426"/>
      <c r="U392" s="426"/>
      <c r="V392" s="426"/>
      <c r="W392" s="426"/>
      <c r="X392" s="426"/>
      <c r="Y392" s="426"/>
      <c r="Z392" s="426"/>
      <c r="AA392" s="426"/>
      <c r="AB392" s="426"/>
      <c r="AC392" s="426"/>
    </row>
    <row r="393" spans="4:29" hidden="1" x14ac:dyDescent="0.2">
      <c r="D393" s="426"/>
      <c r="E393" s="426"/>
      <c r="F393" s="426"/>
      <c r="G393" s="426"/>
      <c r="H393" s="426"/>
      <c r="I393" s="426"/>
      <c r="J393" s="426"/>
      <c r="K393" s="426"/>
      <c r="L393" s="426"/>
      <c r="M393" s="426"/>
      <c r="N393" s="426"/>
      <c r="O393" s="426"/>
      <c r="P393" s="426"/>
      <c r="Q393" s="426"/>
      <c r="R393" s="426"/>
      <c r="S393" s="426"/>
      <c r="T393" s="426"/>
      <c r="U393" s="426"/>
      <c r="V393" s="426"/>
      <c r="W393" s="426"/>
      <c r="X393" s="426"/>
      <c r="Y393" s="426"/>
      <c r="Z393" s="426"/>
      <c r="AA393" s="426"/>
      <c r="AB393" s="426"/>
      <c r="AC393" s="426"/>
    </row>
    <row r="394" spans="4:29" hidden="1" x14ac:dyDescent="0.2">
      <c r="D394" s="426"/>
      <c r="E394" s="426"/>
      <c r="F394" s="426"/>
      <c r="G394" s="426"/>
      <c r="H394" s="426"/>
      <c r="I394" s="426"/>
      <c r="J394" s="426"/>
      <c r="K394" s="426"/>
      <c r="L394" s="426"/>
      <c r="M394" s="426"/>
      <c r="N394" s="426"/>
      <c r="O394" s="426"/>
      <c r="P394" s="426"/>
      <c r="Q394" s="426"/>
      <c r="R394" s="426"/>
      <c r="S394" s="426"/>
      <c r="T394" s="426"/>
      <c r="U394" s="426"/>
      <c r="V394" s="426"/>
      <c r="W394" s="426"/>
      <c r="X394" s="426"/>
      <c r="Y394" s="426"/>
      <c r="Z394" s="426"/>
      <c r="AA394" s="426"/>
      <c r="AB394" s="426"/>
      <c r="AC394" s="426"/>
    </row>
    <row r="395" spans="4:29" hidden="1" x14ac:dyDescent="0.2">
      <c r="D395" s="426"/>
      <c r="E395" s="426"/>
      <c r="F395" s="426"/>
      <c r="G395" s="426"/>
      <c r="H395" s="426"/>
      <c r="I395" s="426"/>
      <c r="J395" s="426"/>
      <c r="K395" s="426"/>
      <c r="L395" s="426"/>
      <c r="M395" s="426"/>
      <c r="N395" s="426"/>
      <c r="O395" s="426"/>
      <c r="P395" s="426"/>
      <c r="Q395" s="426"/>
      <c r="R395" s="426"/>
      <c r="S395" s="426"/>
      <c r="T395" s="426"/>
      <c r="U395" s="426"/>
      <c r="V395" s="426"/>
      <c r="W395" s="426"/>
      <c r="X395" s="426"/>
      <c r="Y395" s="426"/>
      <c r="Z395" s="426"/>
      <c r="AA395" s="426"/>
      <c r="AB395" s="426"/>
      <c r="AC395" s="426"/>
    </row>
    <row r="396" spans="4:29" hidden="1" x14ac:dyDescent="0.2">
      <c r="D396" s="426"/>
      <c r="E396" s="426"/>
      <c r="F396" s="426"/>
      <c r="G396" s="426"/>
      <c r="H396" s="426"/>
      <c r="I396" s="426"/>
      <c r="J396" s="426"/>
      <c r="K396" s="426"/>
      <c r="L396" s="426"/>
      <c r="M396" s="426"/>
      <c r="N396" s="426"/>
      <c r="O396" s="426"/>
      <c r="P396" s="426"/>
      <c r="Q396" s="426"/>
      <c r="R396" s="426"/>
      <c r="S396" s="426"/>
      <c r="T396" s="426"/>
      <c r="U396" s="426"/>
      <c r="V396" s="426"/>
      <c r="W396" s="426"/>
      <c r="X396" s="426"/>
      <c r="Y396" s="426"/>
      <c r="Z396" s="426"/>
      <c r="AA396" s="426"/>
      <c r="AB396" s="426"/>
      <c r="AC396" s="426"/>
    </row>
    <row r="397" spans="4:29" hidden="1" x14ac:dyDescent="0.2">
      <c r="D397" s="426"/>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c r="AA397" s="426"/>
      <c r="AB397" s="426"/>
      <c r="AC397" s="426"/>
    </row>
    <row r="398" spans="4:29" hidden="1" x14ac:dyDescent="0.2">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c r="AA398" s="426"/>
      <c r="AB398" s="426"/>
      <c r="AC398" s="426"/>
    </row>
    <row r="399" spans="4:29" hidden="1" x14ac:dyDescent="0.2">
      <c r="D399" s="426"/>
      <c r="E399" s="426"/>
      <c r="F399" s="426"/>
      <c r="G399" s="426"/>
      <c r="H399" s="426"/>
      <c r="I399" s="426"/>
      <c r="J399" s="426"/>
      <c r="K399" s="426"/>
      <c r="L399" s="426"/>
      <c r="M399" s="426"/>
      <c r="N399" s="426"/>
      <c r="O399" s="426"/>
      <c r="P399" s="426"/>
      <c r="Q399" s="426"/>
      <c r="R399" s="426"/>
      <c r="S399" s="426"/>
      <c r="T399" s="426"/>
      <c r="U399" s="426"/>
      <c r="V399" s="426"/>
      <c r="W399" s="426"/>
      <c r="X399" s="426"/>
      <c r="Y399" s="426"/>
      <c r="Z399" s="426"/>
      <c r="AA399" s="426"/>
      <c r="AB399" s="426"/>
      <c r="AC399" s="426"/>
    </row>
    <row r="400" spans="4:29" hidden="1" x14ac:dyDescent="0.2">
      <c r="D400" s="426"/>
      <c r="E400" s="426"/>
      <c r="F400" s="426"/>
      <c r="G400" s="426"/>
      <c r="H400" s="426"/>
      <c r="I400" s="426"/>
      <c r="J400" s="426"/>
      <c r="K400" s="426"/>
      <c r="L400" s="426"/>
      <c r="M400" s="426"/>
      <c r="N400" s="426"/>
      <c r="O400" s="426"/>
      <c r="P400" s="426"/>
      <c r="Q400" s="426"/>
      <c r="R400" s="426"/>
      <c r="S400" s="426"/>
      <c r="T400" s="426"/>
      <c r="U400" s="426"/>
      <c r="V400" s="426"/>
      <c r="W400" s="426"/>
      <c r="X400" s="426"/>
      <c r="Y400" s="426"/>
      <c r="Z400" s="426"/>
      <c r="AA400" s="426"/>
      <c r="AB400" s="426"/>
      <c r="AC400" s="426"/>
    </row>
    <row r="401" spans="4:29" hidden="1" x14ac:dyDescent="0.2">
      <c r="D401" s="426"/>
      <c r="E401" s="426"/>
      <c r="F401" s="426"/>
      <c r="G401" s="426"/>
      <c r="H401" s="426"/>
      <c r="I401" s="426"/>
      <c r="J401" s="426"/>
      <c r="K401" s="426"/>
      <c r="L401" s="426"/>
      <c r="M401" s="426"/>
      <c r="N401" s="426"/>
      <c r="O401" s="426"/>
      <c r="P401" s="426"/>
      <c r="Q401" s="426"/>
      <c r="R401" s="426"/>
      <c r="S401" s="426"/>
      <c r="T401" s="426"/>
      <c r="U401" s="426"/>
      <c r="V401" s="426"/>
      <c r="W401" s="426"/>
      <c r="X401" s="426"/>
      <c r="Y401" s="426"/>
      <c r="Z401" s="426"/>
      <c r="AA401" s="426"/>
      <c r="AB401" s="426"/>
      <c r="AC401" s="426"/>
    </row>
    <row r="402" spans="4:29" hidden="1" x14ac:dyDescent="0.2">
      <c r="D402" s="426"/>
      <c r="E402" s="426"/>
      <c r="F402" s="426"/>
      <c r="G402" s="426"/>
      <c r="H402" s="426"/>
      <c r="I402" s="426"/>
      <c r="J402" s="426"/>
      <c r="K402" s="426"/>
      <c r="L402" s="426"/>
      <c r="M402" s="426"/>
      <c r="N402" s="426"/>
      <c r="O402" s="426"/>
      <c r="P402" s="426"/>
      <c r="Q402" s="426"/>
      <c r="R402" s="426"/>
      <c r="S402" s="426"/>
      <c r="T402" s="426"/>
      <c r="U402" s="426"/>
      <c r="V402" s="426"/>
      <c r="W402" s="426"/>
      <c r="X402" s="426"/>
      <c r="Y402" s="426"/>
      <c r="Z402" s="426"/>
      <c r="AA402" s="426"/>
      <c r="AB402" s="426"/>
      <c r="AC402" s="426"/>
    </row>
    <row r="403" spans="4:29" hidden="1" x14ac:dyDescent="0.2">
      <c r="D403" s="426"/>
      <c r="E403" s="426"/>
      <c r="F403" s="426"/>
      <c r="G403" s="426"/>
      <c r="H403" s="426"/>
      <c r="I403" s="426"/>
      <c r="J403" s="426"/>
      <c r="K403" s="426"/>
      <c r="L403" s="426"/>
      <c r="M403" s="426"/>
      <c r="N403" s="426"/>
      <c r="O403" s="426"/>
      <c r="P403" s="426"/>
      <c r="Q403" s="426"/>
      <c r="R403" s="426"/>
      <c r="S403" s="426"/>
      <c r="T403" s="426"/>
      <c r="U403" s="426"/>
      <c r="V403" s="426"/>
      <c r="W403" s="426"/>
      <c r="X403" s="426"/>
      <c r="Y403" s="426"/>
      <c r="Z403" s="426"/>
      <c r="AA403" s="426"/>
      <c r="AB403" s="426"/>
      <c r="AC403" s="426"/>
    </row>
    <row r="404" spans="4:29" hidden="1" x14ac:dyDescent="0.2">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row>
    <row r="405" spans="4:29" hidden="1" x14ac:dyDescent="0.2">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c r="AA405" s="426"/>
      <c r="AB405" s="426"/>
      <c r="AC405" s="426"/>
    </row>
    <row r="406" spans="4:29" hidden="1" x14ac:dyDescent="0.2">
      <c r="D406" s="426"/>
      <c r="E406" s="426"/>
      <c r="F406" s="426"/>
      <c r="G406" s="426"/>
      <c r="H406" s="426"/>
      <c r="I406" s="426"/>
      <c r="J406" s="426"/>
      <c r="K406" s="426"/>
      <c r="L406" s="426"/>
      <c r="M406" s="426"/>
      <c r="N406" s="426"/>
      <c r="O406" s="426"/>
      <c r="P406" s="426"/>
      <c r="Q406" s="426"/>
      <c r="R406" s="426"/>
      <c r="S406" s="426"/>
      <c r="T406" s="426"/>
      <c r="U406" s="426"/>
      <c r="V406" s="426"/>
      <c r="W406" s="426"/>
      <c r="X406" s="426"/>
      <c r="Y406" s="426"/>
      <c r="Z406" s="426"/>
      <c r="AA406" s="426"/>
      <c r="AB406" s="426"/>
      <c r="AC406" s="426"/>
    </row>
    <row r="407" spans="4:29" hidden="1" x14ac:dyDescent="0.2">
      <c r="D407" s="426"/>
      <c r="E407" s="426"/>
      <c r="F407" s="426"/>
      <c r="G407" s="426"/>
      <c r="H407" s="426"/>
      <c r="I407" s="426"/>
      <c r="J407" s="426"/>
      <c r="K407" s="426"/>
      <c r="L407" s="426"/>
      <c r="M407" s="426"/>
      <c r="N407" s="426"/>
      <c r="O407" s="426"/>
      <c r="P407" s="426"/>
      <c r="Q407" s="426"/>
      <c r="R407" s="426"/>
      <c r="S407" s="426"/>
      <c r="T407" s="426"/>
      <c r="U407" s="426"/>
      <c r="V407" s="426"/>
      <c r="W407" s="426"/>
      <c r="X407" s="426"/>
      <c r="Y407" s="426"/>
      <c r="Z407" s="426"/>
      <c r="AA407" s="426"/>
      <c r="AB407" s="426"/>
      <c r="AC407" s="426"/>
    </row>
    <row r="408" spans="4:29" hidden="1" x14ac:dyDescent="0.2">
      <c r="D408" s="426"/>
      <c r="E408" s="426"/>
      <c r="F408" s="426"/>
      <c r="G408" s="426"/>
      <c r="H408" s="426"/>
      <c r="I408" s="426"/>
      <c r="J408" s="426"/>
      <c r="K408" s="426"/>
      <c r="L408" s="426"/>
      <c r="M408" s="426"/>
      <c r="N408" s="426"/>
      <c r="O408" s="426"/>
      <c r="P408" s="426"/>
      <c r="Q408" s="426"/>
      <c r="R408" s="426"/>
      <c r="S408" s="426"/>
      <c r="T408" s="426"/>
      <c r="U408" s="426"/>
      <c r="V408" s="426"/>
      <c r="W408" s="426"/>
      <c r="X408" s="426"/>
      <c r="Y408" s="426"/>
      <c r="Z408" s="426"/>
      <c r="AA408" s="426"/>
      <c r="AB408" s="426"/>
      <c r="AC408" s="426"/>
    </row>
    <row r="409" spans="4:29" hidden="1" x14ac:dyDescent="0.2">
      <c r="D409" s="426"/>
      <c r="E409" s="426"/>
      <c r="F409" s="426"/>
      <c r="G409" s="426"/>
      <c r="H409" s="426"/>
      <c r="I409" s="426"/>
      <c r="J409" s="426"/>
      <c r="K409" s="426"/>
      <c r="L409" s="426"/>
      <c r="M409" s="426"/>
      <c r="N409" s="426"/>
      <c r="O409" s="426"/>
      <c r="P409" s="426"/>
      <c r="Q409" s="426"/>
      <c r="R409" s="426"/>
      <c r="S409" s="426"/>
      <c r="T409" s="426"/>
      <c r="U409" s="426"/>
      <c r="V409" s="426"/>
      <c r="W409" s="426"/>
      <c r="X409" s="426"/>
      <c r="Y409" s="426"/>
      <c r="Z409" s="426"/>
      <c r="AA409" s="426"/>
      <c r="AB409" s="426"/>
      <c r="AC409" s="426"/>
    </row>
    <row r="410" spans="4:29" hidden="1" x14ac:dyDescent="0.2">
      <c r="D410" s="426"/>
      <c r="E410" s="426"/>
      <c r="F410" s="426"/>
      <c r="G410" s="426"/>
      <c r="H410" s="426"/>
      <c r="I410" s="426"/>
      <c r="J410" s="426"/>
      <c r="K410" s="426"/>
      <c r="L410" s="426"/>
      <c r="M410" s="426"/>
      <c r="N410" s="426"/>
      <c r="O410" s="426"/>
      <c r="P410" s="426"/>
      <c r="Q410" s="426"/>
      <c r="R410" s="426"/>
      <c r="S410" s="426"/>
      <c r="T410" s="426"/>
      <c r="U410" s="426"/>
      <c r="V410" s="426"/>
      <c r="W410" s="426"/>
      <c r="X410" s="426"/>
      <c r="Y410" s="426"/>
      <c r="Z410" s="426"/>
      <c r="AA410" s="426"/>
      <c r="AB410" s="426"/>
      <c r="AC410" s="426"/>
    </row>
    <row r="411" spans="4:29" hidden="1" x14ac:dyDescent="0.2">
      <c r="D411" s="426"/>
      <c r="E411" s="426"/>
      <c r="F411" s="426"/>
      <c r="G411" s="426"/>
      <c r="H411" s="426"/>
      <c r="I411" s="426"/>
      <c r="J411" s="426"/>
      <c r="K411" s="426"/>
      <c r="L411" s="426"/>
      <c r="M411" s="426"/>
      <c r="N411" s="426"/>
      <c r="O411" s="426"/>
      <c r="P411" s="426"/>
      <c r="Q411" s="426"/>
      <c r="R411" s="426"/>
      <c r="S411" s="426"/>
      <c r="T411" s="426"/>
      <c r="U411" s="426"/>
      <c r="V411" s="426"/>
      <c r="W411" s="426"/>
      <c r="X411" s="426"/>
      <c r="Y411" s="426"/>
      <c r="Z411" s="426"/>
      <c r="AA411" s="426"/>
      <c r="AB411" s="426"/>
      <c r="AC411" s="426"/>
    </row>
    <row r="412" spans="4:29" hidden="1" x14ac:dyDescent="0.2">
      <c r="D412" s="426"/>
      <c r="E412" s="426"/>
      <c r="F412" s="426"/>
      <c r="G412" s="426"/>
      <c r="H412" s="426"/>
      <c r="I412" s="426"/>
      <c r="J412" s="426"/>
      <c r="K412" s="426"/>
      <c r="L412" s="426"/>
      <c r="M412" s="426"/>
      <c r="N412" s="426"/>
      <c r="O412" s="426"/>
      <c r="P412" s="426"/>
      <c r="Q412" s="426"/>
      <c r="R412" s="426"/>
      <c r="S412" s="426"/>
      <c r="T412" s="426"/>
      <c r="U412" s="426"/>
      <c r="V412" s="426"/>
      <c r="W412" s="426"/>
      <c r="X412" s="426"/>
      <c r="Y412" s="426"/>
      <c r="Z412" s="426"/>
      <c r="AA412" s="426"/>
      <c r="AB412" s="426"/>
      <c r="AC412" s="426"/>
    </row>
    <row r="413" spans="4:29" hidden="1" x14ac:dyDescent="0.2">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row>
    <row r="414" spans="4:29" hidden="1" x14ac:dyDescent="0.2">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c r="AA414" s="426"/>
      <c r="AB414" s="426"/>
      <c r="AC414" s="426"/>
    </row>
    <row r="415" spans="4:29" hidden="1" x14ac:dyDescent="0.2">
      <c r="D415" s="426"/>
      <c r="E415" s="426"/>
      <c r="F415" s="426"/>
      <c r="G415" s="426"/>
      <c r="H415" s="426"/>
      <c r="I415" s="426"/>
      <c r="J415" s="426"/>
      <c r="K415" s="426"/>
      <c r="L415" s="426"/>
      <c r="M415" s="426"/>
      <c r="N415" s="426"/>
      <c r="O415" s="426"/>
      <c r="P415" s="426"/>
      <c r="Q415" s="426"/>
      <c r="R415" s="426"/>
      <c r="S415" s="426"/>
      <c r="T415" s="426"/>
      <c r="U415" s="426"/>
      <c r="V415" s="426"/>
      <c r="W415" s="426"/>
      <c r="X415" s="426"/>
      <c r="Y415" s="426"/>
      <c r="Z415" s="426"/>
      <c r="AA415" s="426"/>
      <c r="AB415" s="426"/>
      <c r="AC415" s="426"/>
    </row>
    <row r="416" spans="4:29" hidden="1" x14ac:dyDescent="0.2">
      <c r="D416" s="426"/>
      <c r="E416" s="426"/>
      <c r="F416" s="426"/>
      <c r="G416" s="426"/>
      <c r="H416" s="426"/>
      <c r="I416" s="426"/>
      <c r="J416" s="426"/>
      <c r="K416" s="426"/>
      <c r="L416" s="426"/>
      <c r="M416" s="426"/>
      <c r="N416" s="426"/>
      <c r="O416" s="426"/>
      <c r="P416" s="426"/>
      <c r="Q416" s="426"/>
      <c r="R416" s="426"/>
      <c r="S416" s="426"/>
      <c r="T416" s="426"/>
      <c r="U416" s="426"/>
      <c r="V416" s="426"/>
      <c r="W416" s="426"/>
      <c r="X416" s="426"/>
      <c r="Y416" s="426"/>
      <c r="Z416" s="426"/>
      <c r="AA416" s="426"/>
      <c r="AB416" s="426"/>
      <c r="AC416" s="426"/>
    </row>
    <row r="417" spans="4:29" hidden="1" x14ac:dyDescent="0.2">
      <c r="D417" s="426"/>
      <c r="E417" s="426"/>
      <c r="F417" s="426"/>
      <c r="G417" s="426"/>
      <c r="H417" s="426"/>
      <c r="I417" s="426"/>
      <c r="J417" s="426"/>
      <c r="K417" s="426"/>
      <c r="L417" s="426"/>
      <c r="M417" s="426"/>
      <c r="N417" s="426"/>
      <c r="O417" s="426"/>
      <c r="P417" s="426"/>
      <c r="Q417" s="426"/>
      <c r="R417" s="426"/>
      <c r="S417" s="426"/>
      <c r="T417" s="426"/>
      <c r="U417" s="426"/>
      <c r="V417" s="426"/>
      <c r="W417" s="426"/>
      <c r="X417" s="426"/>
      <c r="Y417" s="426"/>
      <c r="Z417" s="426"/>
      <c r="AA417" s="426"/>
      <c r="AB417" s="426"/>
      <c r="AC417" s="426"/>
    </row>
    <row r="418" spans="4:29" hidden="1" x14ac:dyDescent="0.2">
      <c r="D418" s="426"/>
      <c r="E418" s="426"/>
      <c r="F418" s="426"/>
      <c r="G418" s="426"/>
      <c r="H418" s="426"/>
      <c r="I418" s="426"/>
      <c r="J418" s="426"/>
      <c r="K418" s="426"/>
      <c r="L418" s="426"/>
      <c r="M418" s="426"/>
      <c r="N418" s="426"/>
      <c r="O418" s="426"/>
      <c r="P418" s="426"/>
      <c r="Q418" s="426"/>
      <c r="R418" s="426"/>
      <c r="S418" s="426"/>
      <c r="T418" s="426"/>
      <c r="U418" s="426"/>
      <c r="V418" s="426"/>
      <c r="W418" s="426"/>
      <c r="X418" s="426"/>
      <c r="Y418" s="426"/>
      <c r="Z418" s="426"/>
      <c r="AA418" s="426"/>
      <c r="AB418" s="426"/>
      <c r="AC418" s="426"/>
    </row>
    <row r="419" spans="4:29" hidden="1" x14ac:dyDescent="0.2">
      <c r="D419" s="426"/>
      <c r="E419" s="426"/>
      <c r="F419" s="426"/>
      <c r="G419" s="426"/>
      <c r="H419" s="426"/>
      <c r="I419" s="426"/>
      <c r="J419" s="426"/>
      <c r="K419" s="426"/>
      <c r="L419" s="426"/>
      <c r="M419" s="426"/>
      <c r="N419" s="426"/>
      <c r="O419" s="426"/>
      <c r="P419" s="426"/>
      <c r="Q419" s="426"/>
      <c r="R419" s="426"/>
      <c r="S419" s="426"/>
      <c r="T419" s="426"/>
      <c r="U419" s="426"/>
      <c r="V419" s="426"/>
      <c r="W419" s="426"/>
      <c r="X419" s="426"/>
      <c r="Y419" s="426"/>
      <c r="Z419" s="426"/>
      <c r="AA419" s="426"/>
      <c r="AB419" s="426"/>
      <c r="AC419" s="426"/>
    </row>
    <row r="420" spans="4:29" hidden="1" x14ac:dyDescent="0.2">
      <c r="D420" s="426"/>
      <c r="E420" s="426"/>
      <c r="F420" s="426"/>
      <c r="G420" s="426"/>
      <c r="H420" s="426"/>
      <c r="I420" s="426"/>
      <c r="J420" s="426"/>
      <c r="K420" s="426"/>
      <c r="L420" s="426"/>
      <c r="M420" s="426"/>
      <c r="N420" s="426"/>
      <c r="O420" s="426"/>
      <c r="P420" s="426"/>
      <c r="Q420" s="426"/>
      <c r="R420" s="426"/>
      <c r="S420" s="426"/>
      <c r="T420" s="426"/>
      <c r="U420" s="426"/>
      <c r="V420" s="426"/>
      <c r="W420" s="426"/>
      <c r="X420" s="426"/>
      <c r="Y420" s="426"/>
      <c r="Z420" s="426"/>
      <c r="AA420" s="426"/>
      <c r="AB420" s="426"/>
      <c r="AC420" s="426"/>
    </row>
    <row r="421" spans="4:29" hidden="1" x14ac:dyDescent="0.2">
      <c r="D421" s="426"/>
      <c r="E421" s="426"/>
      <c r="F421" s="426"/>
      <c r="G421" s="426"/>
      <c r="H421" s="426"/>
      <c r="I421" s="426"/>
      <c r="J421" s="426"/>
      <c r="K421" s="426"/>
      <c r="L421" s="426"/>
      <c r="M421" s="426"/>
      <c r="N421" s="426"/>
      <c r="O421" s="426"/>
      <c r="P421" s="426"/>
      <c r="Q421" s="426"/>
      <c r="R421" s="426"/>
      <c r="S421" s="426"/>
      <c r="T421" s="426"/>
      <c r="U421" s="426"/>
      <c r="V421" s="426"/>
      <c r="W421" s="426"/>
      <c r="X421" s="426"/>
      <c r="Y421" s="426"/>
      <c r="Z421" s="426"/>
      <c r="AA421" s="426"/>
      <c r="AB421" s="426"/>
      <c r="AC421" s="426"/>
    </row>
    <row r="422" spans="4:29" hidden="1" x14ac:dyDescent="0.2">
      <c r="D422" s="426"/>
      <c r="E422" s="426"/>
      <c r="F422" s="426"/>
      <c r="G422" s="426"/>
      <c r="H422" s="426"/>
      <c r="I422" s="426"/>
      <c r="J422" s="426"/>
      <c r="K422" s="426"/>
      <c r="L422" s="426"/>
      <c r="M422" s="426"/>
      <c r="N422" s="426"/>
      <c r="O422" s="426"/>
      <c r="P422" s="426"/>
      <c r="Q422" s="426"/>
      <c r="R422" s="426"/>
      <c r="S422" s="426"/>
      <c r="T422" s="426"/>
      <c r="U422" s="426"/>
      <c r="V422" s="426"/>
      <c r="W422" s="426"/>
      <c r="X422" s="426"/>
      <c r="Y422" s="426"/>
      <c r="Z422" s="426"/>
      <c r="AA422" s="426"/>
      <c r="AB422" s="426"/>
      <c r="AC422" s="426"/>
    </row>
    <row r="423" spans="4:29" hidden="1" x14ac:dyDescent="0.2">
      <c r="D423" s="426"/>
      <c r="E423" s="426"/>
      <c r="F423" s="426"/>
      <c r="G423" s="426"/>
      <c r="H423" s="426"/>
      <c r="I423" s="426"/>
      <c r="J423" s="426"/>
      <c r="K423" s="426"/>
      <c r="L423" s="426"/>
      <c r="M423" s="426"/>
      <c r="N423" s="426"/>
      <c r="O423" s="426"/>
      <c r="P423" s="426"/>
      <c r="Q423" s="426"/>
      <c r="R423" s="426"/>
      <c r="S423" s="426"/>
      <c r="T423" s="426"/>
      <c r="U423" s="426"/>
      <c r="V423" s="426"/>
      <c r="W423" s="426"/>
      <c r="X423" s="426"/>
      <c r="Y423" s="426"/>
      <c r="Z423" s="426"/>
      <c r="AA423" s="426"/>
      <c r="AB423" s="426"/>
      <c r="AC423" s="426"/>
    </row>
    <row r="424" spans="4:29" hidden="1" x14ac:dyDescent="0.2">
      <c r="D424" s="426"/>
      <c r="E424" s="426"/>
      <c r="F424" s="426"/>
      <c r="G424" s="426"/>
      <c r="H424" s="426"/>
      <c r="I424" s="426"/>
      <c r="J424" s="426"/>
      <c r="K424" s="426"/>
      <c r="L424" s="426"/>
      <c r="M424" s="426"/>
      <c r="N424" s="426"/>
      <c r="O424" s="426"/>
      <c r="P424" s="426"/>
      <c r="Q424" s="426"/>
      <c r="R424" s="426"/>
      <c r="S424" s="426"/>
      <c r="T424" s="426"/>
      <c r="U424" s="426"/>
      <c r="V424" s="426"/>
      <c r="W424" s="426"/>
      <c r="X424" s="426"/>
      <c r="Y424" s="426"/>
      <c r="Z424" s="426"/>
      <c r="AA424" s="426"/>
      <c r="AB424" s="426"/>
      <c r="AC424" s="426"/>
    </row>
    <row r="425" spans="4:29" hidden="1" x14ac:dyDescent="0.2">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c r="AA425" s="426"/>
      <c r="AB425" s="426"/>
      <c r="AC425" s="426"/>
    </row>
    <row r="426" spans="4:29" hidden="1" x14ac:dyDescent="0.2">
      <c r="D426" s="426"/>
      <c r="E426" s="426"/>
      <c r="F426" s="426"/>
      <c r="G426" s="426"/>
      <c r="H426" s="426"/>
      <c r="I426" s="426"/>
      <c r="J426" s="426"/>
      <c r="K426" s="426"/>
      <c r="L426" s="426"/>
      <c r="M426" s="426"/>
      <c r="N426" s="426"/>
      <c r="O426" s="426"/>
      <c r="P426" s="426"/>
      <c r="Q426" s="426"/>
      <c r="R426" s="426"/>
      <c r="S426" s="426"/>
      <c r="T426" s="426"/>
      <c r="U426" s="426"/>
      <c r="V426" s="426"/>
      <c r="W426" s="426"/>
      <c r="X426" s="426"/>
      <c r="Y426" s="426"/>
      <c r="Z426" s="426"/>
      <c r="AA426" s="426"/>
      <c r="AB426" s="426"/>
      <c r="AC426" s="426"/>
    </row>
    <row r="427" spans="4:29" hidden="1" x14ac:dyDescent="0.2">
      <c r="D427" s="426"/>
      <c r="E427" s="426"/>
      <c r="F427" s="426"/>
      <c r="G427" s="426"/>
      <c r="H427" s="426"/>
      <c r="I427" s="426"/>
      <c r="J427" s="426"/>
      <c r="K427" s="426"/>
      <c r="L427" s="426"/>
      <c r="M427" s="426"/>
      <c r="N427" s="426"/>
      <c r="O427" s="426"/>
      <c r="P427" s="426"/>
      <c r="Q427" s="426"/>
      <c r="R427" s="426"/>
      <c r="S427" s="426"/>
      <c r="T427" s="426"/>
      <c r="U427" s="426"/>
      <c r="V427" s="426"/>
      <c r="W427" s="426"/>
      <c r="X427" s="426"/>
      <c r="Y427" s="426"/>
      <c r="Z427" s="426"/>
      <c r="AA427" s="426"/>
      <c r="AB427" s="426"/>
      <c r="AC427" s="426"/>
    </row>
    <row r="428" spans="4:29" hidden="1" x14ac:dyDescent="0.2">
      <c r="D428" s="426"/>
      <c r="E428" s="426"/>
      <c r="F428" s="426"/>
      <c r="G428" s="426"/>
      <c r="H428" s="426"/>
      <c r="I428" s="426"/>
      <c r="J428" s="426"/>
      <c r="K428" s="426"/>
      <c r="L428" s="426"/>
      <c r="M428" s="426"/>
      <c r="N428" s="426"/>
      <c r="O428" s="426"/>
      <c r="P428" s="426"/>
      <c r="Q428" s="426"/>
      <c r="R428" s="426"/>
      <c r="S428" s="426"/>
      <c r="T428" s="426"/>
      <c r="U428" s="426"/>
      <c r="V428" s="426"/>
      <c r="W428" s="426"/>
      <c r="X428" s="426"/>
      <c r="Y428" s="426"/>
      <c r="Z428" s="426"/>
      <c r="AA428" s="426"/>
      <c r="AB428" s="426"/>
      <c r="AC428" s="426"/>
    </row>
    <row r="429" spans="4:29" hidden="1" x14ac:dyDescent="0.2">
      <c r="D429" s="426"/>
      <c r="E429" s="426"/>
      <c r="F429" s="426"/>
      <c r="G429" s="426"/>
      <c r="H429" s="426"/>
      <c r="I429" s="426"/>
      <c r="J429" s="426"/>
      <c r="K429" s="426"/>
      <c r="L429" s="426"/>
      <c r="M429" s="426"/>
      <c r="N429" s="426"/>
      <c r="O429" s="426"/>
      <c r="P429" s="426"/>
      <c r="Q429" s="426"/>
      <c r="R429" s="426"/>
      <c r="S429" s="426"/>
      <c r="T429" s="426"/>
      <c r="U429" s="426"/>
      <c r="V429" s="426"/>
      <c r="W429" s="426"/>
      <c r="X429" s="426"/>
      <c r="Y429" s="426"/>
      <c r="Z429" s="426"/>
      <c r="AA429" s="426"/>
      <c r="AB429" s="426"/>
      <c r="AC429" s="426"/>
    </row>
    <row r="430" spans="4:29" hidden="1" x14ac:dyDescent="0.2">
      <c r="D430" s="426"/>
      <c r="E430" s="426"/>
      <c r="F430" s="426"/>
      <c r="G430" s="426"/>
      <c r="H430" s="426"/>
      <c r="I430" s="426"/>
      <c r="J430" s="426"/>
      <c r="K430" s="426"/>
      <c r="L430" s="426"/>
      <c r="M430" s="426"/>
      <c r="N430" s="426"/>
      <c r="O430" s="426"/>
      <c r="P430" s="426"/>
      <c r="Q430" s="426"/>
      <c r="R430" s="426"/>
      <c r="S430" s="426"/>
      <c r="T430" s="426"/>
      <c r="U430" s="426"/>
      <c r="V430" s="426"/>
      <c r="W430" s="426"/>
      <c r="X430" s="426"/>
      <c r="Y430" s="426"/>
      <c r="Z430" s="426"/>
      <c r="AA430" s="426"/>
      <c r="AB430" s="426"/>
      <c r="AC430" s="426"/>
    </row>
    <row r="431" spans="4:29" hidden="1" x14ac:dyDescent="0.2">
      <c r="D431" s="426"/>
      <c r="E431" s="426"/>
      <c r="F431" s="426"/>
      <c r="G431" s="426"/>
      <c r="H431" s="426"/>
      <c r="I431" s="426"/>
      <c r="J431" s="426"/>
      <c r="K431" s="426"/>
      <c r="L431" s="426"/>
      <c r="M431" s="426"/>
      <c r="N431" s="426"/>
      <c r="O431" s="426"/>
      <c r="P431" s="426"/>
      <c r="Q431" s="426"/>
      <c r="R431" s="426"/>
      <c r="S431" s="426"/>
      <c r="T431" s="426"/>
      <c r="U431" s="426"/>
      <c r="V431" s="426"/>
      <c r="W431" s="426"/>
      <c r="X431" s="426"/>
      <c r="Y431" s="426"/>
      <c r="Z431" s="426"/>
      <c r="AA431" s="426"/>
      <c r="AB431" s="426"/>
      <c r="AC431" s="426"/>
    </row>
    <row r="432" spans="4:29" hidden="1" x14ac:dyDescent="0.2">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6"/>
    </row>
    <row r="433" spans="4:29" hidden="1" x14ac:dyDescent="0.2">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c r="AA433" s="426"/>
      <c r="AB433" s="426"/>
      <c r="AC433" s="426"/>
    </row>
    <row r="434" spans="4:29" hidden="1" x14ac:dyDescent="0.2">
      <c r="D434" s="426"/>
      <c r="E434" s="426"/>
      <c r="F434" s="426"/>
      <c r="G434" s="426"/>
      <c r="H434" s="426"/>
      <c r="I434" s="426"/>
      <c r="J434" s="426"/>
      <c r="K434" s="426"/>
      <c r="L434" s="426"/>
      <c r="M434" s="426"/>
      <c r="N434" s="426"/>
      <c r="O434" s="426"/>
      <c r="P434" s="426"/>
      <c r="Q434" s="426"/>
      <c r="R434" s="426"/>
      <c r="S434" s="426"/>
      <c r="T434" s="426"/>
      <c r="U434" s="426"/>
      <c r="V434" s="426"/>
      <c r="W434" s="426"/>
      <c r="X434" s="426"/>
      <c r="Y434" s="426"/>
      <c r="Z434" s="426"/>
      <c r="AA434" s="426"/>
      <c r="AB434" s="426"/>
      <c r="AC434" s="426"/>
    </row>
    <row r="435" spans="4:29" hidden="1" x14ac:dyDescent="0.2">
      <c r="D435" s="426"/>
      <c r="E435" s="426"/>
      <c r="F435" s="426"/>
      <c r="G435" s="426"/>
      <c r="H435" s="426"/>
      <c r="I435" s="426"/>
      <c r="J435" s="426"/>
      <c r="K435" s="426"/>
      <c r="L435" s="426"/>
      <c r="M435" s="426"/>
      <c r="N435" s="426"/>
      <c r="O435" s="426"/>
      <c r="P435" s="426"/>
      <c r="Q435" s="426"/>
      <c r="R435" s="426"/>
      <c r="S435" s="426"/>
      <c r="T435" s="426"/>
      <c r="U435" s="426"/>
      <c r="V435" s="426"/>
      <c r="W435" s="426"/>
      <c r="X435" s="426"/>
      <c r="Y435" s="426"/>
      <c r="Z435" s="426"/>
      <c r="AA435" s="426"/>
      <c r="AB435" s="426"/>
      <c r="AC435" s="426"/>
    </row>
    <row r="436" spans="4:29" hidden="1" x14ac:dyDescent="0.2">
      <c r="D436" s="426"/>
      <c r="E436" s="426"/>
      <c r="F436" s="426"/>
      <c r="G436" s="426"/>
      <c r="H436" s="426"/>
      <c r="I436" s="426"/>
      <c r="J436" s="426"/>
      <c r="K436" s="426"/>
      <c r="L436" s="426"/>
      <c r="M436" s="426"/>
      <c r="N436" s="426"/>
      <c r="O436" s="426"/>
      <c r="P436" s="426"/>
      <c r="Q436" s="426"/>
      <c r="R436" s="426"/>
      <c r="S436" s="426"/>
      <c r="T436" s="426"/>
      <c r="U436" s="426"/>
      <c r="V436" s="426"/>
      <c r="W436" s="426"/>
      <c r="X436" s="426"/>
      <c r="Y436" s="426"/>
      <c r="Z436" s="426"/>
      <c r="AA436" s="426"/>
      <c r="AB436" s="426"/>
      <c r="AC436" s="426"/>
    </row>
    <row r="437" spans="4:29" hidden="1" x14ac:dyDescent="0.2">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c r="AA437" s="426"/>
      <c r="AB437" s="426"/>
      <c r="AC437" s="426"/>
    </row>
    <row r="438" spans="4:29" hidden="1" x14ac:dyDescent="0.2">
      <c r="D438" s="426"/>
      <c r="E438" s="426"/>
      <c r="F438" s="426"/>
      <c r="G438" s="426"/>
      <c r="H438" s="426"/>
      <c r="I438" s="426"/>
      <c r="J438" s="426"/>
      <c r="K438" s="426"/>
      <c r="L438" s="426"/>
      <c r="M438" s="426"/>
      <c r="N438" s="426"/>
      <c r="O438" s="426"/>
      <c r="P438" s="426"/>
      <c r="Q438" s="426"/>
      <c r="R438" s="426"/>
      <c r="S438" s="426"/>
      <c r="T438" s="426"/>
      <c r="U438" s="426"/>
      <c r="V438" s="426"/>
      <c r="W438" s="426"/>
      <c r="X438" s="426"/>
      <c r="Y438" s="426"/>
      <c r="Z438" s="426"/>
      <c r="AA438" s="426"/>
      <c r="AB438" s="426"/>
      <c r="AC438" s="426"/>
    </row>
    <row r="439" spans="4:29" hidden="1" x14ac:dyDescent="0.2">
      <c r="D439" s="426"/>
      <c r="E439" s="426"/>
      <c r="F439" s="426"/>
      <c r="G439" s="426"/>
      <c r="H439" s="426"/>
      <c r="I439" s="426"/>
      <c r="J439" s="426"/>
      <c r="K439" s="426"/>
      <c r="L439" s="426"/>
      <c r="M439" s="426"/>
      <c r="N439" s="426"/>
      <c r="O439" s="426"/>
      <c r="P439" s="426"/>
      <c r="Q439" s="426"/>
      <c r="R439" s="426"/>
      <c r="S439" s="426"/>
      <c r="T439" s="426"/>
      <c r="U439" s="426"/>
      <c r="V439" s="426"/>
      <c r="W439" s="426"/>
      <c r="X439" s="426"/>
      <c r="Y439" s="426"/>
      <c r="Z439" s="426"/>
      <c r="AA439" s="426"/>
      <c r="AB439" s="426"/>
      <c r="AC439" s="426"/>
    </row>
    <row r="440" spans="4:29" hidden="1" x14ac:dyDescent="0.2">
      <c r="D440" s="426"/>
      <c r="E440" s="426"/>
      <c r="F440" s="426"/>
      <c r="G440" s="426"/>
      <c r="H440" s="426"/>
      <c r="I440" s="426"/>
      <c r="J440" s="426"/>
      <c r="K440" s="426"/>
      <c r="L440" s="426"/>
      <c r="M440" s="426"/>
      <c r="N440" s="426"/>
      <c r="O440" s="426"/>
      <c r="P440" s="426"/>
      <c r="Q440" s="426"/>
      <c r="R440" s="426"/>
      <c r="S440" s="426"/>
      <c r="T440" s="426"/>
      <c r="U440" s="426"/>
      <c r="V440" s="426"/>
      <c r="W440" s="426"/>
      <c r="X440" s="426"/>
      <c r="Y440" s="426"/>
      <c r="Z440" s="426"/>
      <c r="AA440" s="426"/>
      <c r="AB440" s="426"/>
      <c r="AC440" s="426"/>
    </row>
    <row r="441" spans="4:29" hidden="1" x14ac:dyDescent="0.2">
      <c r="D441" s="426"/>
      <c r="E441" s="426"/>
      <c r="F441" s="426"/>
      <c r="G441" s="426"/>
      <c r="H441" s="426"/>
      <c r="I441" s="426"/>
      <c r="J441" s="426"/>
      <c r="K441" s="426"/>
      <c r="L441" s="426"/>
      <c r="M441" s="426"/>
      <c r="N441" s="426"/>
      <c r="O441" s="426"/>
      <c r="P441" s="426"/>
      <c r="Q441" s="426"/>
      <c r="R441" s="426"/>
      <c r="S441" s="426"/>
      <c r="T441" s="426"/>
      <c r="U441" s="426"/>
      <c r="V441" s="426"/>
      <c r="W441" s="426"/>
      <c r="X441" s="426"/>
      <c r="Y441" s="426"/>
      <c r="Z441" s="426"/>
      <c r="AA441" s="426"/>
      <c r="AB441" s="426"/>
      <c r="AC441" s="426"/>
    </row>
    <row r="442" spans="4:29" hidden="1" x14ac:dyDescent="0.2">
      <c r="D442" s="426"/>
      <c r="E442" s="426"/>
      <c r="F442" s="426"/>
      <c r="G442" s="426"/>
      <c r="H442" s="426"/>
      <c r="I442" s="426"/>
      <c r="J442" s="426"/>
      <c r="K442" s="426"/>
      <c r="L442" s="426"/>
      <c r="M442" s="426"/>
      <c r="N442" s="426"/>
      <c r="O442" s="426"/>
      <c r="P442" s="426"/>
      <c r="Q442" s="426"/>
      <c r="R442" s="426"/>
      <c r="S442" s="426"/>
      <c r="T442" s="426"/>
      <c r="U442" s="426"/>
      <c r="V442" s="426"/>
      <c r="W442" s="426"/>
      <c r="X442" s="426"/>
      <c r="Y442" s="426"/>
      <c r="Z442" s="426"/>
      <c r="AA442" s="426"/>
      <c r="AB442" s="426"/>
      <c r="AC442" s="426"/>
    </row>
    <row r="443" spans="4:29" hidden="1" x14ac:dyDescent="0.2">
      <c r="D443" s="426"/>
      <c r="E443" s="426"/>
      <c r="F443" s="426"/>
      <c r="G443" s="426"/>
      <c r="H443" s="426"/>
      <c r="I443" s="426"/>
      <c r="J443" s="426"/>
      <c r="K443" s="426"/>
      <c r="L443" s="426"/>
      <c r="M443" s="426"/>
      <c r="N443" s="426"/>
      <c r="O443" s="426"/>
      <c r="P443" s="426"/>
      <c r="Q443" s="426"/>
      <c r="R443" s="426"/>
      <c r="S443" s="426"/>
      <c r="T443" s="426"/>
      <c r="U443" s="426"/>
      <c r="V443" s="426"/>
      <c r="W443" s="426"/>
      <c r="X443" s="426"/>
      <c r="Y443" s="426"/>
      <c r="Z443" s="426"/>
      <c r="AA443" s="426"/>
      <c r="AB443" s="426"/>
      <c r="AC443" s="426"/>
    </row>
    <row r="444" spans="4:29" hidden="1" x14ac:dyDescent="0.2">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6"/>
    </row>
    <row r="445" spans="4:29" hidden="1" x14ac:dyDescent="0.2">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c r="AA445" s="426"/>
      <c r="AB445" s="426"/>
      <c r="AC445" s="426"/>
    </row>
    <row r="446" spans="4:29" hidden="1" x14ac:dyDescent="0.2">
      <c r="D446" s="426"/>
      <c r="E446" s="426"/>
      <c r="F446" s="426"/>
      <c r="G446" s="426"/>
      <c r="H446" s="426"/>
      <c r="I446" s="426"/>
      <c r="J446" s="426"/>
      <c r="K446" s="426"/>
      <c r="L446" s="426"/>
      <c r="M446" s="426"/>
      <c r="N446" s="426"/>
      <c r="O446" s="426"/>
      <c r="P446" s="426"/>
      <c r="Q446" s="426"/>
      <c r="R446" s="426"/>
      <c r="S446" s="426"/>
      <c r="T446" s="426"/>
      <c r="U446" s="426"/>
      <c r="V446" s="426"/>
      <c r="W446" s="426"/>
      <c r="X446" s="426"/>
      <c r="Y446" s="426"/>
      <c r="Z446" s="426"/>
      <c r="AA446" s="426"/>
      <c r="AB446" s="426"/>
      <c r="AC446" s="426"/>
    </row>
    <row r="447" spans="4:29" hidden="1" x14ac:dyDescent="0.2">
      <c r="D447" s="426"/>
      <c r="E447" s="426"/>
      <c r="F447" s="426"/>
      <c r="G447" s="426"/>
      <c r="H447" s="426"/>
      <c r="I447" s="426"/>
      <c r="J447" s="426"/>
      <c r="K447" s="426"/>
      <c r="L447" s="426"/>
      <c r="M447" s="426"/>
      <c r="N447" s="426"/>
      <c r="O447" s="426"/>
      <c r="P447" s="426"/>
      <c r="Q447" s="426"/>
      <c r="R447" s="426"/>
      <c r="S447" s="426"/>
      <c r="T447" s="426"/>
      <c r="U447" s="426"/>
      <c r="V447" s="426"/>
      <c r="W447" s="426"/>
      <c r="X447" s="426"/>
      <c r="Y447" s="426"/>
      <c r="Z447" s="426"/>
      <c r="AA447" s="426"/>
      <c r="AB447" s="426"/>
      <c r="AC447" s="426"/>
    </row>
    <row r="448" spans="4:29" hidden="1" x14ac:dyDescent="0.2">
      <c r="D448" s="426"/>
      <c r="E448" s="426"/>
      <c r="F448" s="426"/>
      <c r="G448" s="426"/>
      <c r="H448" s="426"/>
      <c r="I448" s="426"/>
      <c r="J448" s="426"/>
      <c r="K448" s="426"/>
      <c r="L448" s="426"/>
      <c r="M448" s="426"/>
      <c r="N448" s="426"/>
      <c r="O448" s="426"/>
      <c r="P448" s="426"/>
      <c r="Q448" s="426"/>
      <c r="R448" s="426"/>
      <c r="S448" s="426"/>
      <c r="T448" s="426"/>
      <c r="U448" s="426"/>
      <c r="V448" s="426"/>
      <c r="W448" s="426"/>
      <c r="X448" s="426"/>
      <c r="Y448" s="426"/>
      <c r="Z448" s="426"/>
      <c r="AA448" s="426"/>
      <c r="AB448" s="426"/>
      <c r="AC448" s="426"/>
    </row>
    <row r="449" spans="4:29" hidden="1" x14ac:dyDescent="0.2">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c r="AA449" s="426"/>
      <c r="AB449" s="426"/>
      <c r="AC449" s="426"/>
    </row>
    <row r="450" spans="4:29" hidden="1" x14ac:dyDescent="0.2">
      <c r="D450" s="426"/>
      <c r="E450" s="426"/>
      <c r="F450" s="426"/>
      <c r="G450" s="426"/>
      <c r="H450" s="426"/>
      <c r="I450" s="426"/>
      <c r="J450" s="426"/>
      <c r="K450" s="426"/>
      <c r="L450" s="426"/>
      <c r="M450" s="426"/>
      <c r="N450" s="426"/>
      <c r="O450" s="426"/>
      <c r="P450" s="426"/>
      <c r="Q450" s="426"/>
      <c r="R450" s="426"/>
      <c r="S450" s="426"/>
      <c r="T450" s="426"/>
      <c r="U450" s="426"/>
      <c r="V450" s="426"/>
      <c r="W450" s="426"/>
      <c r="X450" s="426"/>
      <c r="Y450" s="426"/>
      <c r="Z450" s="426"/>
      <c r="AA450" s="426"/>
      <c r="AB450" s="426"/>
      <c r="AC450" s="426"/>
    </row>
    <row r="451" spans="4:29" hidden="1" x14ac:dyDescent="0.2">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c r="AA451" s="426"/>
      <c r="AB451" s="426"/>
      <c r="AC451" s="426"/>
    </row>
    <row r="452" spans="4:29" hidden="1" x14ac:dyDescent="0.2">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c r="AA452" s="426"/>
      <c r="AB452" s="426"/>
      <c r="AC452" s="426"/>
    </row>
    <row r="453" spans="4:29" hidden="1" x14ac:dyDescent="0.2">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row>
    <row r="454" spans="4:29" hidden="1" x14ac:dyDescent="0.2">
      <c r="D454" s="426"/>
      <c r="E454" s="426"/>
      <c r="F454" s="426"/>
      <c r="G454" s="426"/>
      <c r="H454" s="426"/>
      <c r="I454" s="426"/>
      <c r="J454" s="426"/>
      <c r="K454" s="426"/>
      <c r="L454" s="426"/>
      <c r="M454" s="426"/>
      <c r="N454" s="426"/>
      <c r="O454" s="426"/>
      <c r="P454" s="426"/>
      <c r="Q454" s="426"/>
      <c r="R454" s="426"/>
      <c r="S454" s="426"/>
      <c r="T454" s="426"/>
      <c r="U454" s="426"/>
      <c r="V454" s="426"/>
      <c r="W454" s="426"/>
      <c r="X454" s="426"/>
      <c r="Y454" s="426"/>
      <c r="Z454" s="426"/>
      <c r="AA454" s="426"/>
      <c r="AB454" s="426"/>
      <c r="AC454" s="426"/>
    </row>
    <row r="455" spans="4:29" hidden="1" x14ac:dyDescent="0.2">
      <c r="D455" s="426"/>
      <c r="E455" s="426"/>
      <c r="F455" s="426"/>
      <c r="G455" s="426"/>
      <c r="H455" s="426"/>
      <c r="I455" s="426"/>
      <c r="J455" s="426"/>
      <c r="K455" s="426"/>
      <c r="L455" s="426"/>
      <c r="M455" s="426"/>
      <c r="N455" s="426"/>
      <c r="O455" s="426"/>
      <c r="P455" s="426"/>
      <c r="Q455" s="426"/>
      <c r="R455" s="426"/>
      <c r="S455" s="426"/>
      <c r="T455" s="426"/>
      <c r="U455" s="426"/>
      <c r="V455" s="426"/>
      <c r="W455" s="426"/>
      <c r="X455" s="426"/>
      <c r="Y455" s="426"/>
      <c r="Z455" s="426"/>
      <c r="AA455" s="426"/>
      <c r="AB455" s="426"/>
      <c r="AC455" s="426"/>
    </row>
    <row r="456" spans="4:29" hidden="1" x14ac:dyDescent="0.2">
      <c r="D456" s="426"/>
      <c r="E456" s="426"/>
      <c r="F456" s="426"/>
      <c r="G456" s="426"/>
      <c r="H456" s="426"/>
      <c r="I456" s="426"/>
      <c r="J456" s="426"/>
      <c r="K456" s="426"/>
      <c r="L456" s="426"/>
      <c r="M456" s="426"/>
      <c r="N456" s="426"/>
      <c r="O456" s="426"/>
      <c r="P456" s="426"/>
      <c r="Q456" s="426"/>
      <c r="R456" s="426"/>
      <c r="S456" s="426"/>
      <c r="T456" s="426"/>
      <c r="U456" s="426"/>
      <c r="V456" s="426"/>
      <c r="W456" s="426"/>
      <c r="X456" s="426"/>
      <c r="Y456" s="426"/>
      <c r="Z456" s="426"/>
      <c r="AA456" s="426"/>
      <c r="AB456" s="426"/>
      <c r="AC456" s="426"/>
    </row>
    <row r="457" spans="4:29" hidden="1" x14ac:dyDescent="0.2">
      <c r="D457" s="426"/>
      <c r="E457" s="426"/>
      <c r="F457" s="426"/>
      <c r="G457" s="426"/>
      <c r="H457" s="426"/>
      <c r="I457" s="426"/>
      <c r="J457" s="426"/>
      <c r="K457" s="426"/>
      <c r="L457" s="426"/>
      <c r="M457" s="426"/>
      <c r="N457" s="426"/>
      <c r="O457" s="426"/>
      <c r="P457" s="426"/>
      <c r="Q457" s="426"/>
      <c r="R457" s="426"/>
      <c r="S457" s="426"/>
      <c r="T457" s="426"/>
      <c r="U457" s="426"/>
      <c r="V457" s="426"/>
      <c r="W457" s="426"/>
      <c r="X457" s="426"/>
      <c r="Y457" s="426"/>
      <c r="Z457" s="426"/>
      <c r="AA457" s="426"/>
      <c r="AB457" s="426"/>
      <c r="AC457" s="426"/>
    </row>
    <row r="458" spans="4:29" hidden="1" x14ac:dyDescent="0.2">
      <c r="D458" s="426"/>
      <c r="E458" s="426"/>
      <c r="F458" s="426"/>
      <c r="G458" s="426"/>
      <c r="H458" s="426"/>
      <c r="I458" s="426"/>
      <c r="J458" s="426"/>
      <c r="K458" s="426"/>
      <c r="L458" s="426"/>
      <c r="M458" s="426"/>
      <c r="N458" s="426"/>
      <c r="O458" s="426"/>
      <c r="P458" s="426"/>
      <c r="Q458" s="426"/>
      <c r="R458" s="426"/>
      <c r="S458" s="426"/>
      <c r="T458" s="426"/>
      <c r="U458" s="426"/>
      <c r="V458" s="426"/>
      <c r="W458" s="426"/>
      <c r="X458" s="426"/>
      <c r="Y458" s="426"/>
      <c r="Z458" s="426"/>
      <c r="AA458" s="426"/>
      <c r="AB458" s="426"/>
      <c r="AC458" s="426"/>
    </row>
    <row r="459" spans="4:29" hidden="1" x14ac:dyDescent="0.2">
      <c r="D459" s="426"/>
      <c r="E459" s="426"/>
      <c r="F459" s="426"/>
      <c r="G459" s="426"/>
      <c r="H459" s="426"/>
      <c r="I459" s="426"/>
      <c r="J459" s="426"/>
      <c r="K459" s="426"/>
      <c r="L459" s="426"/>
      <c r="M459" s="426"/>
      <c r="N459" s="426"/>
      <c r="O459" s="426"/>
      <c r="P459" s="426"/>
      <c r="Q459" s="426"/>
      <c r="R459" s="426"/>
      <c r="S459" s="426"/>
      <c r="T459" s="426"/>
      <c r="U459" s="426"/>
      <c r="V459" s="426"/>
      <c r="W459" s="426"/>
      <c r="X459" s="426"/>
      <c r="Y459" s="426"/>
      <c r="Z459" s="426"/>
      <c r="AA459" s="426"/>
      <c r="AB459" s="426"/>
      <c r="AC459" s="426"/>
    </row>
    <row r="460" spans="4:29" hidden="1" x14ac:dyDescent="0.2">
      <c r="D460" s="426"/>
      <c r="E460" s="426"/>
      <c r="F460" s="426"/>
      <c r="G460" s="426"/>
      <c r="H460" s="426"/>
      <c r="I460" s="426"/>
      <c r="J460" s="426"/>
      <c r="K460" s="426"/>
      <c r="L460" s="426"/>
      <c r="M460" s="426"/>
      <c r="N460" s="426"/>
      <c r="O460" s="426"/>
      <c r="P460" s="426"/>
      <c r="Q460" s="426"/>
      <c r="R460" s="426"/>
      <c r="S460" s="426"/>
      <c r="T460" s="426"/>
      <c r="U460" s="426"/>
      <c r="V460" s="426"/>
      <c r="W460" s="426"/>
      <c r="X460" s="426"/>
      <c r="Y460" s="426"/>
      <c r="Z460" s="426"/>
      <c r="AA460" s="426"/>
      <c r="AB460" s="426"/>
      <c r="AC460" s="426"/>
    </row>
    <row r="461" spans="4:29" hidden="1" x14ac:dyDescent="0.2">
      <c r="D461" s="426"/>
      <c r="E461" s="426"/>
      <c r="F461" s="426"/>
      <c r="G461" s="426"/>
      <c r="H461" s="426"/>
      <c r="I461" s="426"/>
      <c r="J461" s="426"/>
      <c r="K461" s="426"/>
      <c r="L461" s="426"/>
      <c r="M461" s="426"/>
      <c r="N461" s="426"/>
      <c r="O461" s="426"/>
      <c r="P461" s="426"/>
      <c r="Q461" s="426"/>
      <c r="R461" s="426"/>
      <c r="S461" s="426"/>
      <c r="T461" s="426"/>
      <c r="U461" s="426"/>
      <c r="V461" s="426"/>
      <c r="W461" s="426"/>
      <c r="X461" s="426"/>
      <c r="Y461" s="426"/>
      <c r="Z461" s="426"/>
      <c r="AA461" s="426"/>
      <c r="AB461" s="426"/>
      <c r="AC461" s="426"/>
    </row>
    <row r="462" spans="4:29" hidden="1" x14ac:dyDescent="0.2">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row>
    <row r="463" spans="4:29" hidden="1" x14ac:dyDescent="0.2">
      <c r="D463" s="426"/>
      <c r="E463" s="426"/>
      <c r="F463" s="426"/>
      <c r="G463" s="426"/>
      <c r="H463" s="426"/>
      <c r="I463" s="426"/>
      <c r="J463" s="426"/>
      <c r="K463" s="426"/>
      <c r="L463" s="426"/>
      <c r="M463" s="426"/>
      <c r="N463" s="426"/>
      <c r="O463" s="426"/>
      <c r="P463" s="426"/>
      <c r="Q463" s="426"/>
      <c r="R463" s="426"/>
      <c r="S463" s="426"/>
      <c r="T463" s="426"/>
      <c r="U463" s="426"/>
      <c r="V463" s="426"/>
      <c r="W463" s="426"/>
      <c r="X463" s="426"/>
      <c r="Y463" s="426"/>
      <c r="Z463" s="426"/>
      <c r="AA463" s="426"/>
      <c r="AB463" s="426"/>
      <c r="AC463" s="426"/>
    </row>
    <row r="464" spans="4:29" hidden="1" x14ac:dyDescent="0.2">
      <c r="D464" s="426"/>
      <c r="E464" s="426"/>
      <c r="F464" s="426"/>
      <c r="G464" s="426"/>
      <c r="H464" s="426"/>
      <c r="I464" s="426"/>
      <c r="J464" s="426"/>
      <c r="K464" s="426"/>
      <c r="L464" s="426"/>
      <c r="M464" s="426"/>
      <c r="N464" s="426"/>
      <c r="O464" s="426"/>
      <c r="P464" s="426"/>
      <c r="Q464" s="426"/>
      <c r="R464" s="426"/>
      <c r="S464" s="426"/>
      <c r="T464" s="426"/>
      <c r="U464" s="426"/>
      <c r="V464" s="426"/>
      <c r="W464" s="426"/>
      <c r="X464" s="426"/>
      <c r="Y464" s="426"/>
      <c r="Z464" s="426"/>
      <c r="AA464" s="426"/>
      <c r="AB464" s="426"/>
      <c r="AC464" s="426"/>
    </row>
    <row r="465" spans="4:29" hidden="1" x14ac:dyDescent="0.2">
      <c r="D465" s="426"/>
      <c r="E465" s="426"/>
      <c r="F465" s="426"/>
      <c r="G465" s="426"/>
      <c r="H465" s="426"/>
      <c r="I465" s="426"/>
      <c r="J465" s="426"/>
      <c r="K465" s="426"/>
      <c r="L465" s="426"/>
      <c r="M465" s="426"/>
      <c r="N465" s="426"/>
      <c r="O465" s="426"/>
      <c r="P465" s="426"/>
      <c r="Q465" s="426"/>
      <c r="R465" s="426"/>
      <c r="S465" s="426"/>
      <c r="T465" s="426"/>
      <c r="U465" s="426"/>
      <c r="V465" s="426"/>
      <c r="W465" s="426"/>
      <c r="X465" s="426"/>
      <c r="Y465" s="426"/>
      <c r="Z465" s="426"/>
      <c r="AA465" s="426"/>
      <c r="AB465" s="426"/>
      <c r="AC465" s="426"/>
    </row>
    <row r="466" spans="4:29" hidden="1" x14ac:dyDescent="0.2">
      <c r="D466" s="426"/>
      <c r="E466" s="426"/>
      <c r="F466" s="426"/>
      <c r="G466" s="426"/>
      <c r="H466" s="426"/>
      <c r="I466" s="426"/>
      <c r="J466" s="426"/>
      <c r="K466" s="426"/>
      <c r="L466" s="426"/>
      <c r="M466" s="426"/>
      <c r="N466" s="426"/>
      <c r="O466" s="426"/>
      <c r="P466" s="426"/>
      <c r="Q466" s="426"/>
      <c r="R466" s="426"/>
      <c r="S466" s="426"/>
      <c r="T466" s="426"/>
      <c r="U466" s="426"/>
      <c r="V466" s="426"/>
      <c r="W466" s="426"/>
      <c r="X466" s="426"/>
      <c r="Y466" s="426"/>
      <c r="Z466" s="426"/>
      <c r="AA466" s="426"/>
      <c r="AB466" s="426"/>
      <c r="AC466" s="426"/>
    </row>
    <row r="467" spans="4:29" hidden="1" x14ac:dyDescent="0.2">
      <c r="D467" s="426"/>
      <c r="E467" s="426"/>
      <c r="F467" s="426"/>
      <c r="G467" s="426"/>
      <c r="H467" s="426"/>
      <c r="I467" s="426"/>
      <c r="J467" s="426"/>
      <c r="K467" s="426"/>
      <c r="L467" s="426"/>
      <c r="M467" s="426"/>
      <c r="N467" s="426"/>
      <c r="O467" s="426"/>
      <c r="P467" s="426"/>
      <c r="Q467" s="426"/>
      <c r="R467" s="426"/>
      <c r="S467" s="426"/>
      <c r="T467" s="426"/>
      <c r="U467" s="426"/>
      <c r="V467" s="426"/>
      <c r="W467" s="426"/>
      <c r="X467" s="426"/>
      <c r="Y467" s="426"/>
      <c r="Z467" s="426"/>
      <c r="AA467" s="426"/>
      <c r="AB467" s="426"/>
      <c r="AC467" s="426"/>
    </row>
    <row r="468" spans="4:29" hidden="1" x14ac:dyDescent="0.2">
      <c r="D468" s="426"/>
      <c r="E468" s="426"/>
      <c r="F468" s="426"/>
      <c r="G468" s="426"/>
      <c r="H468" s="426"/>
      <c r="I468" s="426"/>
      <c r="J468" s="426"/>
      <c r="K468" s="426"/>
      <c r="L468" s="426"/>
      <c r="M468" s="426"/>
      <c r="N468" s="426"/>
      <c r="O468" s="426"/>
      <c r="P468" s="426"/>
      <c r="Q468" s="426"/>
      <c r="R468" s="426"/>
      <c r="S468" s="426"/>
      <c r="T468" s="426"/>
      <c r="U468" s="426"/>
      <c r="V468" s="426"/>
      <c r="W468" s="426"/>
      <c r="X468" s="426"/>
      <c r="Y468" s="426"/>
      <c r="Z468" s="426"/>
      <c r="AA468" s="426"/>
      <c r="AB468" s="426"/>
      <c r="AC468" s="426"/>
    </row>
    <row r="469" spans="4:29" hidden="1" x14ac:dyDescent="0.2">
      <c r="D469" s="426"/>
      <c r="E469" s="426"/>
      <c r="F469" s="426"/>
      <c r="G469" s="426"/>
      <c r="H469" s="426"/>
      <c r="I469" s="426"/>
      <c r="J469" s="426"/>
      <c r="K469" s="426"/>
      <c r="L469" s="426"/>
      <c r="M469" s="426"/>
      <c r="N469" s="426"/>
      <c r="O469" s="426"/>
      <c r="P469" s="426"/>
      <c r="Q469" s="426"/>
      <c r="R469" s="426"/>
      <c r="S469" s="426"/>
      <c r="T469" s="426"/>
      <c r="U469" s="426"/>
      <c r="V469" s="426"/>
      <c r="W469" s="426"/>
      <c r="X469" s="426"/>
      <c r="Y469" s="426"/>
      <c r="Z469" s="426"/>
      <c r="AA469" s="426"/>
      <c r="AB469" s="426"/>
      <c r="AC469" s="426"/>
    </row>
    <row r="470" spans="4:29" hidden="1" x14ac:dyDescent="0.2">
      <c r="D470" s="426"/>
      <c r="E470" s="426"/>
      <c r="F470" s="426"/>
      <c r="G470" s="426"/>
      <c r="H470" s="426"/>
      <c r="I470" s="426"/>
      <c r="J470" s="426"/>
      <c r="K470" s="426"/>
      <c r="L470" s="426"/>
      <c r="M470" s="426"/>
      <c r="N470" s="426"/>
      <c r="O470" s="426"/>
      <c r="P470" s="426"/>
      <c r="Q470" s="426"/>
      <c r="R470" s="426"/>
      <c r="S470" s="426"/>
      <c r="T470" s="426"/>
      <c r="U470" s="426"/>
      <c r="V470" s="426"/>
      <c r="W470" s="426"/>
      <c r="X470" s="426"/>
      <c r="Y470" s="426"/>
      <c r="Z470" s="426"/>
      <c r="AA470" s="426"/>
      <c r="AB470" s="426"/>
      <c r="AC470" s="426"/>
    </row>
  </sheetData>
  <autoFilter ref="A1:A470" xr:uid="{00000000-0009-0000-0000-00001D000000}">
    <filterColumn colId="0">
      <customFilters>
        <customFilter operator="notEqual" val=" "/>
      </customFilters>
    </filterColumn>
  </autoFilter>
  <pageMargins left="0.70866141732283472" right="0.70866141732283472" top="0.74803149606299213" bottom="0.74803149606299213" header="0.31496062992125984" footer="0.31496062992125984"/>
  <pageSetup paperSize="9" scale="47" fitToHeight="3" orientation="landscape" r:id="rId1"/>
  <rowBreaks count="2" manualBreakCount="2">
    <brk id="127" min="1" max="36" man="1"/>
    <brk id="249" min="1" max="3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1" tint="0.14999847407452621"/>
  </sheetPr>
  <dimension ref="A1:AN1670"/>
  <sheetViews>
    <sheetView topLeftCell="A1451" zoomScale="90" zoomScaleNormal="90" workbookViewId="0">
      <selection activeCell="C1578" activeCellId="3" sqref="C1486 C1550 C1558:C1559 C1578"/>
    </sheetView>
  </sheetViews>
  <sheetFormatPr defaultColWidth="9.140625" defaultRowHeight="12.75" outlineLevelRow="2" x14ac:dyDescent="0.2"/>
  <cols>
    <col min="1" max="1" width="16.42578125" style="538" customWidth="1"/>
    <col min="2" max="2" width="14.28515625" style="538" customWidth="1"/>
    <col min="3" max="3" width="16" style="538" customWidth="1"/>
    <col min="4" max="4" width="25.42578125" style="538" bestFit="1" customWidth="1"/>
    <col min="5" max="5" width="18.28515625" style="538" bestFit="1" customWidth="1"/>
    <col min="6" max="6" width="11.42578125" style="538" bestFit="1" customWidth="1"/>
    <col min="7" max="14" width="9.140625" style="538"/>
    <col min="15" max="15" width="11.42578125" style="538" customWidth="1"/>
    <col min="16" max="16384" width="9.140625" style="538"/>
  </cols>
  <sheetData>
    <row r="1" spans="1:18" ht="13.5" thickTop="1" x14ac:dyDescent="0.2">
      <c r="A1" s="537" t="s">
        <v>1251</v>
      </c>
      <c r="B1" s="537"/>
      <c r="C1" s="537"/>
      <c r="D1" s="537"/>
      <c r="E1" s="537"/>
      <c r="F1" s="537"/>
      <c r="G1" s="537"/>
      <c r="H1" s="537"/>
      <c r="L1" s="539" t="s">
        <v>1252</v>
      </c>
      <c r="M1" s="540"/>
      <c r="N1" s="540"/>
      <c r="O1" s="540"/>
      <c r="P1" s="540"/>
      <c r="Q1" s="540"/>
      <c r="R1" s="541"/>
    </row>
    <row r="2" spans="1:18" ht="12.75" customHeight="1" x14ac:dyDescent="0.2">
      <c r="A2" s="537" t="s">
        <v>1253</v>
      </c>
      <c r="B2" s="537" t="s">
        <v>1254</v>
      </c>
      <c r="C2" s="537" t="s">
        <v>1255</v>
      </c>
      <c r="D2" s="537" t="s">
        <v>1256</v>
      </c>
      <c r="E2" s="537" t="s">
        <v>1434</v>
      </c>
      <c r="F2" s="537" t="s">
        <v>1435</v>
      </c>
      <c r="G2" s="537" t="s">
        <v>1318</v>
      </c>
      <c r="H2" s="537" t="s">
        <v>1257</v>
      </c>
      <c r="I2" s="542" t="s">
        <v>1258</v>
      </c>
      <c r="L2" s="543" t="s">
        <v>1259</v>
      </c>
      <c r="M2" s="544"/>
      <c r="N2" s="545" t="s">
        <v>1431</v>
      </c>
      <c r="O2" s="546"/>
      <c r="P2" s="544"/>
      <c r="Q2" s="547" t="s">
        <v>1433</v>
      </c>
      <c r="R2" s="548"/>
    </row>
    <row r="3" spans="1:18" x14ac:dyDescent="0.2">
      <c r="A3" s="776" t="s">
        <v>1259</v>
      </c>
      <c r="B3" s="776" t="s">
        <v>1433</v>
      </c>
      <c r="C3" s="776" t="s">
        <v>1431</v>
      </c>
      <c r="D3" s="549"/>
      <c r="E3" s="549"/>
      <c r="F3" s="549"/>
      <c r="G3" s="853"/>
      <c r="H3" s="853" t="s">
        <v>1260</v>
      </c>
      <c r="I3" s="550"/>
      <c r="L3" s="773" t="s">
        <v>786</v>
      </c>
      <c r="M3" s="544"/>
      <c r="N3" s="551" t="s">
        <v>1261</v>
      </c>
      <c r="O3" s="551" t="s">
        <v>1262</v>
      </c>
      <c r="P3" s="544"/>
      <c r="Q3" s="552"/>
      <c r="R3" s="553" t="s">
        <v>1263</v>
      </c>
    </row>
    <row r="4" spans="1:18" x14ac:dyDescent="0.2">
      <c r="A4" s="776" t="s">
        <v>2011</v>
      </c>
      <c r="B4" s="776" t="s">
        <v>1430</v>
      </c>
      <c r="C4" s="776" t="s">
        <v>1432</v>
      </c>
      <c r="D4" s="549"/>
      <c r="E4" s="549"/>
      <c r="F4" s="549"/>
      <c r="G4" s="852" t="s">
        <v>1319</v>
      </c>
      <c r="H4" s="853" t="s">
        <v>1260</v>
      </c>
      <c r="I4" s="550" t="s">
        <v>1264</v>
      </c>
      <c r="L4" s="773" t="s">
        <v>1388</v>
      </c>
      <c r="M4" s="544"/>
      <c r="N4" s="554" t="s">
        <v>1265</v>
      </c>
      <c r="O4" s="554" t="s">
        <v>1266</v>
      </c>
      <c r="P4" s="544"/>
      <c r="Q4" s="552" t="s">
        <v>1267</v>
      </c>
      <c r="R4" s="553" t="s">
        <v>1260</v>
      </c>
    </row>
    <row r="5" spans="1:18" x14ac:dyDescent="0.2">
      <c r="A5" s="776" t="s">
        <v>1746</v>
      </c>
      <c r="B5" s="776" t="s">
        <v>1745</v>
      </c>
      <c r="C5" s="776" t="s">
        <v>1753</v>
      </c>
      <c r="D5" s="777" t="s">
        <v>1429</v>
      </c>
      <c r="E5" s="777" t="s">
        <v>1750</v>
      </c>
      <c r="F5" s="777" t="s">
        <v>1749</v>
      </c>
      <c r="G5" s="852" t="s">
        <v>1319</v>
      </c>
      <c r="H5" s="853" t="s">
        <v>1260</v>
      </c>
      <c r="I5" s="550" t="s">
        <v>1883</v>
      </c>
      <c r="L5" s="555"/>
      <c r="M5" s="544"/>
      <c r="N5" s="554" t="s">
        <v>1261</v>
      </c>
      <c r="O5" s="554" t="s">
        <v>1268</v>
      </c>
      <c r="P5" s="544"/>
      <c r="Q5" s="552" t="s">
        <v>1269</v>
      </c>
      <c r="R5" s="553" t="s">
        <v>1260</v>
      </c>
    </row>
    <row r="6" spans="1:18" ht="13.5" thickBot="1" x14ac:dyDescent="0.25">
      <c r="A6" s="776" t="s">
        <v>1747</v>
      </c>
      <c r="B6" s="776" t="s">
        <v>1745</v>
      </c>
      <c r="C6" s="776" t="s">
        <v>1754</v>
      </c>
      <c r="D6" s="777" t="s">
        <v>1429</v>
      </c>
      <c r="E6" s="777" t="s">
        <v>1751</v>
      </c>
      <c r="F6" s="777" t="s">
        <v>1752</v>
      </c>
      <c r="G6" s="852" t="s">
        <v>1319</v>
      </c>
      <c r="H6" s="853" t="s">
        <v>1260</v>
      </c>
      <c r="I6" s="550" t="s">
        <v>1884</v>
      </c>
      <c r="L6" s="557"/>
      <c r="M6" s="558"/>
      <c r="N6" s="558"/>
      <c r="O6" s="558"/>
      <c r="P6" s="558"/>
      <c r="Q6" s="558"/>
      <c r="R6" s="559"/>
    </row>
    <row r="7" spans="1:18" ht="13.5" thickTop="1" x14ac:dyDescent="0.2">
      <c r="A7" s="776" t="s">
        <v>1758</v>
      </c>
      <c r="B7" s="776" t="s">
        <v>1757</v>
      </c>
      <c r="C7" s="776" t="s">
        <v>1755</v>
      </c>
      <c r="D7" s="777" t="s">
        <v>1429</v>
      </c>
      <c r="E7" s="777" t="s">
        <v>1750</v>
      </c>
      <c r="F7" s="777" t="s">
        <v>1749</v>
      </c>
      <c r="G7" s="852" t="s">
        <v>1319</v>
      </c>
      <c r="H7" s="853" t="s">
        <v>1260</v>
      </c>
      <c r="I7" s="550" t="s">
        <v>1885</v>
      </c>
      <c r="L7" s="544"/>
      <c r="M7" s="544"/>
      <c r="N7" s="544"/>
      <c r="O7" s="544"/>
      <c r="P7" s="544"/>
      <c r="Q7" s="544"/>
    </row>
    <row r="8" spans="1:18" x14ac:dyDescent="0.2">
      <c r="A8" s="776" t="s">
        <v>1748</v>
      </c>
      <c r="B8" s="776" t="s">
        <v>1757</v>
      </c>
      <c r="C8" s="776" t="s">
        <v>1756</v>
      </c>
      <c r="D8" s="777" t="s">
        <v>1429</v>
      </c>
      <c r="E8" s="777" t="s">
        <v>1751</v>
      </c>
      <c r="F8" s="777" t="s">
        <v>1752</v>
      </c>
      <c r="G8" s="852" t="s">
        <v>1319</v>
      </c>
      <c r="H8" s="853" t="s">
        <v>1260</v>
      </c>
      <c r="I8" s="550" t="s">
        <v>1886</v>
      </c>
    </row>
    <row r="9" spans="1:18" x14ac:dyDescent="0.2">
      <c r="A9" s="776" t="s">
        <v>1877</v>
      </c>
      <c r="B9" s="776" t="s">
        <v>1970</v>
      </c>
      <c r="C9" s="776" t="s">
        <v>1878</v>
      </c>
      <c r="D9" s="777" t="s">
        <v>1879</v>
      </c>
      <c r="E9" s="777" t="s">
        <v>1751</v>
      </c>
      <c r="F9" s="777" t="s">
        <v>1882</v>
      </c>
      <c r="G9" s="852" t="s">
        <v>1319</v>
      </c>
      <c r="H9" s="853" t="s">
        <v>1260</v>
      </c>
      <c r="I9" s="550" t="s">
        <v>1880</v>
      </c>
    </row>
    <row r="10" spans="1:18" x14ac:dyDescent="0.2">
      <c r="A10" s="776" t="s">
        <v>1972</v>
      </c>
      <c r="B10" s="776" t="s">
        <v>1970</v>
      </c>
      <c r="C10" s="776" t="s">
        <v>1878</v>
      </c>
      <c r="D10" s="777" t="s">
        <v>1879</v>
      </c>
      <c r="E10" s="777" t="s">
        <v>1751</v>
      </c>
      <c r="F10" s="777" t="s">
        <v>1973</v>
      </c>
      <c r="G10" s="852" t="s">
        <v>1319</v>
      </c>
      <c r="H10" s="853" t="s">
        <v>1260</v>
      </c>
      <c r="I10" s="550" t="s">
        <v>2012</v>
      </c>
    </row>
    <row r="11" spans="1:18" x14ac:dyDescent="0.2">
      <c r="A11" s="776" t="s">
        <v>2013</v>
      </c>
      <c r="B11" s="776" t="s">
        <v>1980</v>
      </c>
      <c r="C11" s="776" t="s">
        <v>2007</v>
      </c>
      <c r="D11" s="777" t="s">
        <v>1879</v>
      </c>
      <c r="E11" s="777" t="s">
        <v>1751</v>
      </c>
      <c r="F11" s="777" t="s">
        <v>2015</v>
      </c>
      <c r="G11" s="852" t="s">
        <v>1319</v>
      </c>
      <c r="H11" s="853" t="s">
        <v>1260</v>
      </c>
      <c r="I11" s="550" t="s">
        <v>2018</v>
      </c>
    </row>
    <row r="12" spans="1:18" x14ac:dyDescent="0.2">
      <c r="A12" s="776" t="s">
        <v>2014</v>
      </c>
      <c r="B12" s="776" t="s">
        <v>1995</v>
      </c>
      <c r="C12" s="776" t="s">
        <v>2008</v>
      </c>
      <c r="D12" s="777" t="s">
        <v>1879</v>
      </c>
      <c r="E12" s="777" t="s">
        <v>1751</v>
      </c>
      <c r="F12" s="777" t="s">
        <v>2016</v>
      </c>
      <c r="G12" s="852" t="s">
        <v>1319</v>
      </c>
      <c r="H12" s="853" t="s">
        <v>1260</v>
      </c>
      <c r="I12" s="550" t="s">
        <v>2019</v>
      </c>
    </row>
    <row r="13" spans="1:18" x14ac:dyDescent="0.2">
      <c r="A13" s="776" t="s">
        <v>2053</v>
      </c>
      <c r="B13" s="776" t="s">
        <v>2054</v>
      </c>
      <c r="C13" s="776" t="s">
        <v>2052</v>
      </c>
      <c r="D13" s="777" t="s">
        <v>1879</v>
      </c>
      <c r="E13" s="777" t="s">
        <v>1751</v>
      </c>
      <c r="F13" s="777" t="s">
        <v>2055</v>
      </c>
      <c r="G13" s="852" t="s">
        <v>1319</v>
      </c>
      <c r="H13" s="853" t="s">
        <v>1260</v>
      </c>
      <c r="I13" s="550" t="s">
        <v>2020</v>
      </c>
    </row>
    <row r="14" spans="1:18" x14ac:dyDescent="0.2">
      <c r="A14" s="776" t="s">
        <v>2061</v>
      </c>
      <c r="B14" s="776" t="s">
        <v>2062</v>
      </c>
      <c r="C14" s="776" t="s">
        <v>2022</v>
      </c>
      <c r="D14" s="777" t="s">
        <v>1879</v>
      </c>
      <c r="E14" s="777" t="s">
        <v>1751</v>
      </c>
      <c r="F14" s="777" t="s">
        <v>2063</v>
      </c>
      <c r="G14" s="852" t="s">
        <v>1319</v>
      </c>
      <c r="H14" s="853" t="s">
        <v>1260</v>
      </c>
      <c r="I14" s="550" t="s">
        <v>2060</v>
      </c>
    </row>
    <row r="15" spans="1:18" x14ac:dyDescent="0.2">
      <c r="A15" s="776" t="s">
        <v>2541</v>
      </c>
      <c r="B15" s="776" t="s">
        <v>2537</v>
      </c>
      <c r="C15" s="776" t="s">
        <v>2478</v>
      </c>
      <c r="D15" s="777"/>
      <c r="E15" s="777"/>
      <c r="F15" s="777"/>
      <c r="G15" s="852" t="s">
        <v>1319</v>
      </c>
      <c r="H15" s="853" t="s">
        <v>1260</v>
      </c>
      <c r="I15" s="550" t="s">
        <v>2538</v>
      </c>
    </row>
    <row r="16" spans="1:18" x14ac:dyDescent="0.2">
      <c r="A16" s="776" t="s">
        <v>2542</v>
      </c>
      <c r="B16" s="776" t="s">
        <v>2539</v>
      </c>
      <c r="C16" s="776" t="s">
        <v>2478</v>
      </c>
      <c r="D16" s="777"/>
      <c r="E16" s="777"/>
      <c r="F16" s="777"/>
      <c r="G16" s="852" t="s">
        <v>1319</v>
      </c>
      <c r="H16" s="853" t="s">
        <v>1260</v>
      </c>
      <c r="I16" s="550" t="s">
        <v>2540</v>
      </c>
    </row>
    <row r="17" spans="1:9" x14ac:dyDescent="0.2">
      <c r="A17" s="776" t="s">
        <v>2636</v>
      </c>
      <c r="B17" s="776" t="s">
        <v>2635</v>
      </c>
      <c r="C17" s="776" t="s">
        <v>2478</v>
      </c>
      <c r="D17" s="777"/>
      <c r="E17" s="777"/>
      <c r="F17" s="777"/>
      <c r="G17" s="852" t="s">
        <v>1319</v>
      </c>
      <c r="H17" s="853" t="s">
        <v>1260</v>
      </c>
      <c r="I17" s="550" t="s">
        <v>2691</v>
      </c>
    </row>
    <row r="18" spans="1:9" x14ac:dyDescent="0.2">
      <c r="A18" s="776" t="s">
        <v>2690</v>
      </c>
      <c r="B18" s="776" t="s">
        <v>2637</v>
      </c>
      <c r="C18" s="776" t="s">
        <v>2478</v>
      </c>
      <c r="D18" s="777"/>
      <c r="E18" s="777"/>
      <c r="F18" s="777"/>
      <c r="G18" s="852" t="s">
        <v>1319</v>
      </c>
      <c r="H18" s="853" t="s">
        <v>1260</v>
      </c>
      <c r="I18" s="550" t="s">
        <v>2692</v>
      </c>
    </row>
    <row r="19" spans="1:9" x14ac:dyDescent="0.2">
      <c r="A19" s="776" t="s">
        <v>2694</v>
      </c>
      <c r="B19" s="776" t="s">
        <v>2695</v>
      </c>
      <c r="C19" s="776" t="s">
        <v>2478</v>
      </c>
      <c r="D19" s="777"/>
      <c r="E19" s="777"/>
      <c r="F19" s="777"/>
      <c r="G19" s="852" t="s">
        <v>1319</v>
      </c>
      <c r="H19" s="853" t="s">
        <v>1260</v>
      </c>
      <c r="I19" s="550" t="s">
        <v>2696</v>
      </c>
    </row>
    <row r="20" spans="1:9" x14ac:dyDescent="0.2">
      <c r="A20" s="776" t="s">
        <v>2865</v>
      </c>
      <c r="B20" s="776" t="s">
        <v>2861</v>
      </c>
      <c r="C20" s="776" t="s">
        <v>2870</v>
      </c>
      <c r="D20" s="777"/>
      <c r="E20" s="777"/>
      <c r="F20" s="777"/>
      <c r="G20" s="852" t="s">
        <v>1319</v>
      </c>
      <c r="H20" s="853" t="s">
        <v>1260</v>
      </c>
      <c r="I20" s="550" t="s">
        <v>2863</v>
      </c>
    </row>
    <row r="21" spans="1:9" x14ac:dyDescent="0.2">
      <c r="A21" s="776" t="s">
        <v>2866</v>
      </c>
      <c r="B21" s="776" t="s">
        <v>2859</v>
      </c>
      <c r="C21" s="776" t="s">
        <v>2870</v>
      </c>
      <c r="D21" s="777"/>
      <c r="E21" s="777"/>
      <c r="F21" s="777"/>
      <c r="G21" s="852" t="s">
        <v>1319</v>
      </c>
      <c r="H21" s="853" t="s">
        <v>1260</v>
      </c>
      <c r="I21" s="550" t="s">
        <v>2872</v>
      </c>
    </row>
    <row r="22" spans="1:9" x14ac:dyDescent="0.2">
      <c r="A22" s="776" t="s">
        <v>2867</v>
      </c>
      <c r="B22" s="776" t="s">
        <v>2862</v>
      </c>
      <c r="C22" s="776" t="s">
        <v>2870</v>
      </c>
      <c r="D22" s="777"/>
      <c r="E22" s="777"/>
      <c r="F22" s="777"/>
      <c r="G22" s="852" t="s">
        <v>1319</v>
      </c>
      <c r="H22" s="853" t="s">
        <v>1260</v>
      </c>
      <c r="I22" s="550" t="s">
        <v>2864</v>
      </c>
    </row>
    <row r="23" spans="1:9" x14ac:dyDescent="0.2">
      <c r="A23" s="776" t="s">
        <v>2868</v>
      </c>
      <c r="B23" s="776" t="s">
        <v>2860</v>
      </c>
      <c r="C23" s="776" t="s">
        <v>2870</v>
      </c>
      <c r="D23" s="777"/>
      <c r="E23" s="777"/>
      <c r="F23" s="777"/>
      <c r="G23" s="852" t="s">
        <v>1319</v>
      </c>
      <c r="H23" s="853" t="s">
        <v>1260</v>
      </c>
      <c r="I23" s="550" t="s">
        <v>2873</v>
      </c>
    </row>
    <row r="24" spans="1:9" x14ac:dyDescent="0.2">
      <c r="A24" s="776" t="s">
        <v>2923</v>
      </c>
      <c r="B24" s="776" t="s">
        <v>2876</v>
      </c>
      <c r="C24" s="776" t="s">
        <v>2870</v>
      </c>
      <c r="D24" s="777"/>
      <c r="E24" s="777"/>
      <c r="F24" s="777"/>
      <c r="G24" s="852" t="s">
        <v>1319</v>
      </c>
      <c r="H24" s="853" t="s">
        <v>1260</v>
      </c>
      <c r="I24" s="550" t="s">
        <v>2874</v>
      </c>
    </row>
    <row r="25" spans="1:9" x14ac:dyDescent="0.2">
      <c r="A25" s="776" t="s">
        <v>2924</v>
      </c>
      <c r="B25" s="776" t="s">
        <v>2877</v>
      </c>
      <c r="C25" s="776" t="s">
        <v>2870</v>
      </c>
      <c r="D25" s="777"/>
      <c r="E25" s="777"/>
      <c r="F25" s="777"/>
      <c r="G25" s="852" t="s">
        <v>1319</v>
      </c>
      <c r="H25" s="853" t="s">
        <v>1260</v>
      </c>
      <c r="I25" s="550" t="s">
        <v>2875</v>
      </c>
    </row>
    <row r="26" spans="1:9" x14ac:dyDescent="0.2">
      <c r="A26" s="776" t="s">
        <v>2927</v>
      </c>
      <c r="B26" s="776" t="s">
        <v>2926</v>
      </c>
      <c r="C26" s="776" t="s">
        <v>2478</v>
      </c>
      <c r="D26" s="777"/>
      <c r="E26" s="777"/>
      <c r="F26" s="777"/>
      <c r="G26" s="852" t="s">
        <v>1319</v>
      </c>
      <c r="H26" s="853" t="s">
        <v>1260</v>
      </c>
      <c r="I26" s="550" t="s">
        <v>2925</v>
      </c>
    </row>
    <row r="27" spans="1:9" x14ac:dyDescent="0.2">
      <c r="A27" s="776" t="s">
        <v>3200</v>
      </c>
      <c r="B27" s="776" t="s">
        <v>3197</v>
      </c>
      <c r="C27" s="776" t="s">
        <v>2478</v>
      </c>
      <c r="D27" s="777"/>
      <c r="E27" s="777"/>
      <c r="F27" s="777"/>
      <c r="G27" s="852" t="s">
        <v>1319</v>
      </c>
      <c r="H27" s="853" t="s">
        <v>1260</v>
      </c>
      <c r="I27" s="550" t="s">
        <v>3194</v>
      </c>
    </row>
    <row r="28" spans="1:9" x14ac:dyDescent="0.2">
      <c r="A28" s="776" t="s">
        <v>3202</v>
      </c>
      <c r="B28" s="776" t="s">
        <v>3199</v>
      </c>
      <c r="C28" s="776" t="s">
        <v>2478</v>
      </c>
      <c r="D28" s="777"/>
      <c r="E28" s="777"/>
      <c r="F28" s="777"/>
      <c r="G28" s="852" t="s">
        <v>1319</v>
      </c>
      <c r="H28" s="853" t="s">
        <v>1260</v>
      </c>
      <c r="I28" s="550" t="s">
        <v>3195</v>
      </c>
    </row>
    <row r="29" spans="1:9" x14ac:dyDescent="0.2">
      <c r="A29" s="776" t="s">
        <v>3201</v>
      </c>
      <c r="B29" s="776" t="s">
        <v>3198</v>
      </c>
      <c r="C29" s="776" t="s">
        <v>2478</v>
      </c>
      <c r="D29" s="777"/>
      <c r="E29" s="777"/>
      <c r="F29" s="777"/>
      <c r="G29" s="852" t="s">
        <v>1319</v>
      </c>
      <c r="H29" s="853" t="s">
        <v>1260</v>
      </c>
      <c r="I29" s="550" t="s">
        <v>3196</v>
      </c>
    </row>
    <row r="30" spans="1:9" x14ac:dyDescent="0.2">
      <c r="A30" s="776" t="s">
        <v>3008</v>
      </c>
      <c r="B30" s="776" t="s">
        <v>3007</v>
      </c>
      <c r="C30" s="776" t="s">
        <v>2478</v>
      </c>
      <c r="D30" s="858"/>
      <c r="E30" s="859"/>
      <c r="F30" s="859"/>
      <c r="G30" s="852" t="s">
        <v>1319</v>
      </c>
      <c r="H30" s="853" t="s">
        <v>1260</v>
      </c>
      <c r="I30" s="550" t="s">
        <v>3006</v>
      </c>
    </row>
    <row r="31" spans="1:9" x14ac:dyDescent="0.2">
      <c r="A31" s="776" t="s">
        <v>3121</v>
      </c>
      <c r="B31" s="776" t="s">
        <v>3120</v>
      </c>
      <c r="C31" s="776" t="s">
        <v>2478</v>
      </c>
      <c r="D31" s="858"/>
      <c r="E31" s="859"/>
      <c r="F31" s="859"/>
      <c r="G31" s="852" t="s">
        <v>1319</v>
      </c>
      <c r="H31" s="853" t="s">
        <v>1260</v>
      </c>
      <c r="I31" s="550" t="s">
        <v>3009</v>
      </c>
    </row>
    <row r="32" spans="1:9" x14ac:dyDescent="0.2">
      <c r="A32" s="776" t="s">
        <v>3203</v>
      </c>
      <c r="B32" s="776" t="s">
        <v>3211</v>
      </c>
      <c r="C32" s="776" t="s">
        <v>2478</v>
      </c>
      <c r="D32" s="858"/>
      <c r="E32" s="859"/>
      <c r="F32" s="859"/>
      <c r="G32" s="852" t="s">
        <v>1319</v>
      </c>
      <c r="H32" s="853" t="s">
        <v>1260</v>
      </c>
      <c r="I32" s="550" t="s">
        <v>3204</v>
      </c>
    </row>
    <row r="33" spans="1:27" x14ac:dyDescent="0.2">
      <c r="A33" s="776" t="s">
        <v>3205</v>
      </c>
      <c r="B33" s="776" t="s">
        <v>3212</v>
      </c>
      <c r="C33" s="776" t="s">
        <v>2478</v>
      </c>
      <c r="D33" s="858"/>
      <c r="E33" s="859"/>
      <c r="F33" s="859"/>
      <c r="G33" s="852" t="s">
        <v>1319</v>
      </c>
      <c r="H33" s="853" t="s">
        <v>1260</v>
      </c>
      <c r="I33" s="550" t="s">
        <v>3206</v>
      </c>
    </row>
    <row r="34" spans="1:27" x14ac:dyDescent="0.2">
      <c r="A34" s="776" t="s">
        <v>3207</v>
      </c>
      <c r="B34" s="776" t="s">
        <v>3213</v>
      </c>
      <c r="C34" s="776" t="s">
        <v>2478</v>
      </c>
      <c r="D34" s="858"/>
      <c r="E34" s="859"/>
      <c r="F34" s="859"/>
      <c r="G34" s="852" t="s">
        <v>1319</v>
      </c>
      <c r="H34" s="853" t="s">
        <v>1260</v>
      </c>
      <c r="I34" s="550" t="s">
        <v>3208</v>
      </c>
    </row>
    <row r="35" spans="1:27" x14ac:dyDescent="0.2">
      <c r="A35" s="776" t="s">
        <v>3209</v>
      </c>
      <c r="B35" s="776" t="s">
        <v>3214</v>
      </c>
      <c r="C35" s="776" t="s">
        <v>2478</v>
      </c>
      <c r="D35" s="858"/>
      <c r="E35" s="859"/>
      <c r="F35" s="859"/>
      <c r="G35" s="852" t="s">
        <v>1319</v>
      </c>
      <c r="H35" s="853" t="s">
        <v>1260</v>
      </c>
      <c r="I35" s="550" t="s">
        <v>3210</v>
      </c>
    </row>
    <row r="37" spans="1:27" x14ac:dyDescent="0.2">
      <c r="A37" s="537" t="s">
        <v>1432</v>
      </c>
      <c r="B37" s="546"/>
      <c r="C37" s="556" t="s">
        <v>1270</v>
      </c>
      <c r="E37" s="722" t="s">
        <v>1753</v>
      </c>
      <c r="F37" s="723"/>
      <c r="G37" s="724" t="s">
        <v>1270</v>
      </c>
      <c r="H37" s="556"/>
      <c r="I37" s="722" t="s">
        <v>1754</v>
      </c>
      <c r="J37" s="723"/>
      <c r="K37" s="724" t="s">
        <v>1270</v>
      </c>
      <c r="M37" s="722" t="s">
        <v>1755</v>
      </c>
      <c r="N37" s="723"/>
      <c r="O37" s="724" t="s">
        <v>1270</v>
      </c>
      <c r="Q37" s="722" t="s">
        <v>1756</v>
      </c>
      <c r="R37" s="723"/>
      <c r="S37" s="724" t="s">
        <v>1270</v>
      </c>
      <c r="U37" s="814" t="s">
        <v>2478</v>
      </c>
      <c r="V37" s="815"/>
      <c r="W37" s="816" t="s">
        <v>1270</v>
      </c>
      <c r="Y37" s="814" t="s">
        <v>2870</v>
      </c>
      <c r="Z37" s="815"/>
      <c r="AA37" s="816" t="s">
        <v>1270</v>
      </c>
    </row>
    <row r="38" spans="1:27" x14ac:dyDescent="0.2">
      <c r="A38" s="725" t="s">
        <v>1271</v>
      </c>
      <c r="B38" s="725" t="s">
        <v>1262</v>
      </c>
      <c r="C38" s="725"/>
      <c r="E38" s="725" t="s">
        <v>1271</v>
      </c>
      <c r="F38" s="725" t="s">
        <v>1262</v>
      </c>
      <c r="G38" s="725"/>
      <c r="I38" s="725" t="s">
        <v>1271</v>
      </c>
      <c r="J38" s="725" t="s">
        <v>1262</v>
      </c>
      <c r="K38" s="725"/>
      <c r="M38" s="725" t="s">
        <v>1271</v>
      </c>
      <c r="N38" s="725" t="s">
        <v>1262</v>
      </c>
      <c r="O38" s="725"/>
      <c r="Q38" s="725" t="s">
        <v>1271</v>
      </c>
      <c r="R38" s="725" t="s">
        <v>1262</v>
      </c>
      <c r="S38" s="725"/>
      <c r="U38" s="817" t="s">
        <v>1271</v>
      </c>
      <c r="V38" s="817" t="s">
        <v>1262</v>
      </c>
      <c r="W38" s="817"/>
      <c r="Y38" s="817" t="s">
        <v>1271</v>
      </c>
      <c r="Z38" s="817" t="s">
        <v>1262</v>
      </c>
      <c r="AA38" s="817"/>
    </row>
    <row r="39" spans="1:27" x14ac:dyDescent="0.2">
      <c r="A39" s="725" t="s">
        <v>1272</v>
      </c>
      <c r="B39" s="726" t="str">
        <f>"#"&amp; $L$4</f>
        <v>#n.a.</v>
      </c>
      <c r="C39" s="725" t="s">
        <v>1272</v>
      </c>
      <c r="E39" s="725" t="s">
        <v>1272</v>
      </c>
      <c r="F39" s="726" t="str">
        <f>"#"&amp; $L$4</f>
        <v>#n.a.</v>
      </c>
      <c r="G39" s="725" t="s">
        <v>1272</v>
      </c>
      <c r="I39" s="725" t="s">
        <v>1272</v>
      </c>
      <c r="J39" s="726" t="str">
        <f>"#"&amp; $L$4</f>
        <v>#n.a.</v>
      </c>
      <c r="K39" s="725" t="s">
        <v>1272</v>
      </c>
      <c r="M39" s="725" t="s">
        <v>1272</v>
      </c>
      <c r="N39" s="726" t="str">
        <f>"#"&amp; $L$4</f>
        <v>#n.a.</v>
      </c>
      <c r="O39" s="725" t="s">
        <v>1272</v>
      </c>
      <c r="Q39" s="725" t="s">
        <v>1272</v>
      </c>
      <c r="R39" s="726" t="str">
        <f>"#"&amp; $L$4</f>
        <v>#n.a.</v>
      </c>
      <c r="S39" s="725" t="s">
        <v>1272</v>
      </c>
      <c r="U39" s="817" t="s">
        <v>1272</v>
      </c>
      <c r="V39" s="726" t="str">
        <f>"#"&amp; $L$4</f>
        <v>#n.a.</v>
      </c>
      <c r="W39" s="817" t="s">
        <v>1272</v>
      </c>
      <c r="Y39" s="817" t="s">
        <v>1272</v>
      </c>
      <c r="Z39" s="726" t="str">
        <f>"#"&amp; $L$4</f>
        <v>#n.a.</v>
      </c>
      <c r="AA39" s="817" t="s">
        <v>1272</v>
      </c>
    </row>
    <row r="40" spans="1:27" x14ac:dyDescent="0.2">
      <c r="A40" s="725" t="s">
        <v>1</v>
      </c>
      <c r="B40" s="725" t="s">
        <v>1273</v>
      </c>
      <c r="C40" s="725" t="s">
        <v>1</v>
      </c>
      <c r="E40" s="725" t="s">
        <v>1</v>
      </c>
      <c r="F40" s="725" t="s">
        <v>1256</v>
      </c>
      <c r="G40" s="725" t="s">
        <v>1</v>
      </c>
      <c r="I40" s="725" t="s">
        <v>1</v>
      </c>
      <c r="J40" s="725" t="s">
        <v>1256</v>
      </c>
      <c r="K40" s="725" t="s">
        <v>1</v>
      </c>
      <c r="M40" s="725" t="s">
        <v>1</v>
      </c>
      <c r="N40" s="725" t="s">
        <v>1256</v>
      </c>
      <c r="O40" s="725" t="s">
        <v>1</v>
      </c>
      <c r="Q40" s="725" t="s">
        <v>1</v>
      </c>
      <c r="R40" s="725" t="s">
        <v>1256</v>
      </c>
      <c r="S40" s="725" t="s">
        <v>1</v>
      </c>
      <c r="U40" s="817" t="s">
        <v>1</v>
      </c>
      <c r="V40" s="817" t="s">
        <v>2479</v>
      </c>
      <c r="W40" s="817" t="s">
        <v>1</v>
      </c>
      <c r="Y40" s="817" t="s">
        <v>1</v>
      </c>
      <c r="Z40" s="817" t="s">
        <v>2479</v>
      </c>
      <c r="AA40" s="817" t="s">
        <v>1</v>
      </c>
    </row>
    <row r="41" spans="1:27" x14ac:dyDescent="0.2">
      <c r="A41" s="725" t="s">
        <v>1265</v>
      </c>
      <c r="B41" s="725" t="s">
        <v>1274</v>
      </c>
      <c r="C41" s="725" t="s">
        <v>1265</v>
      </c>
      <c r="E41" s="725" t="s">
        <v>1265</v>
      </c>
      <c r="F41" s="725" t="s">
        <v>1434</v>
      </c>
      <c r="G41" s="725" t="s">
        <v>1265</v>
      </c>
      <c r="I41" s="725" t="s">
        <v>1265</v>
      </c>
      <c r="J41" s="725" t="s">
        <v>1434</v>
      </c>
      <c r="K41" s="725" t="s">
        <v>1265</v>
      </c>
      <c r="M41" s="725" t="s">
        <v>1265</v>
      </c>
      <c r="N41" s="725" t="s">
        <v>1434</v>
      </c>
      <c r="O41" s="725" t="s">
        <v>1265</v>
      </c>
      <c r="Q41" s="725" t="s">
        <v>1265</v>
      </c>
      <c r="R41" s="725" t="s">
        <v>1434</v>
      </c>
      <c r="S41" s="725" t="s">
        <v>1265</v>
      </c>
      <c r="U41" s="817" t="s">
        <v>1265</v>
      </c>
      <c r="V41" s="817" t="s">
        <v>2480</v>
      </c>
      <c r="W41" s="817" t="s">
        <v>1265</v>
      </c>
      <c r="Y41" s="817" t="s">
        <v>1265</v>
      </c>
      <c r="Z41" s="817" t="s">
        <v>2480</v>
      </c>
      <c r="AA41" s="817" t="s">
        <v>1265</v>
      </c>
    </row>
    <row r="42" spans="1:27" x14ac:dyDescent="0.2">
      <c r="A42" s="725" t="s">
        <v>1275</v>
      </c>
      <c r="B42" s="725" t="s">
        <v>1276</v>
      </c>
      <c r="C42" s="725" t="s">
        <v>1275</v>
      </c>
      <c r="E42" s="725" t="s">
        <v>1275</v>
      </c>
      <c r="F42" s="725" t="s">
        <v>1276</v>
      </c>
      <c r="G42" s="725" t="s">
        <v>1275</v>
      </c>
      <c r="I42" s="725" t="s">
        <v>1275</v>
      </c>
      <c r="J42" s="725" t="s">
        <v>1276</v>
      </c>
      <c r="K42" s="725" t="s">
        <v>1275</v>
      </c>
      <c r="M42" s="725" t="s">
        <v>1275</v>
      </c>
      <c r="N42" s="725" t="s">
        <v>1276</v>
      </c>
      <c r="O42" s="725" t="s">
        <v>1275</v>
      </c>
      <c r="Q42" s="725" t="s">
        <v>1275</v>
      </c>
      <c r="R42" s="725" t="s">
        <v>1276</v>
      </c>
      <c r="S42" s="725" t="s">
        <v>1275</v>
      </c>
      <c r="U42" s="817" t="s">
        <v>1275</v>
      </c>
      <c r="V42" s="817" t="s">
        <v>1276</v>
      </c>
      <c r="W42" s="817" t="s">
        <v>1275</v>
      </c>
      <c r="Y42" s="817" t="s">
        <v>1275</v>
      </c>
      <c r="Z42" s="817" t="s">
        <v>1276</v>
      </c>
      <c r="AA42" s="817" t="s">
        <v>1275</v>
      </c>
    </row>
    <row r="43" spans="1:27" x14ac:dyDescent="0.2">
      <c r="A43" s="725" t="s">
        <v>1277</v>
      </c>
      <c r="B43" s="725" t="s">
        <v>1278</v>
      </c>
      <c r="C43" s="725" t="s">
        <v>1277</v>
      </c>
      <c r="E43" s="725" t="s">
        <v>1277</v>
      </c>
      <c r="F43" s="725" t="s">
        <v>1435</v>
      </c>
      <c r="G43" s="725" t="s">
        <v>1277</v>
      </c>
      <c r="I43" s="725" t="s">
        <v>1277</v>
      </c>
      <c r="J43" s="725" t="s">
        <v>1435</v>
      </c>
      <c r="K43" s="725" t="s">
        <v>1277</v>
      </c>
      <c r="M43" s="725" t="s">
        <v>1277</v>
      </c>
      <c r="N43" s="725" t="s">
        <v>1435</v>
      </c>
      <c r="O43" s="725" t="s">
        <v>1277</v>
      </c>
      <c r="Q43" s="725" t="s">
        <v>1277</v>
      </c>
      <c r="R43" s="725" t="s">
        <v>1435</v>
      </c>
      <c r="S43" s="725" t="s">
        <v>1277</v>
      </c>
      <c r="U43" s="817" t="s">
        <v>1277</v>
      </c>
      <c r="V43" s="817" t="s">
        <v>2479</v>
      </c>
      <c r="W43" s="817" t="s">
        <v>1277</v>
      </c>
      <c r="Y43" s="817" t="s">
        <v>1277</v>
      </c>
      <c r="Z43" s="817" t="s">
        <v>2479</v>
      </c>
      <c r="AA43" s="817" t="s">
        <v>1277</v>
      </c>
    </row>
    <row r="44" spans="1:27" x14ac:dyDescent="0.2">
      <c r="A44" s="725" t="s">
        <v>1279</v>
      </c>
      <c r="B44" s="725" t="s">
        <v>1280</v>
      </c>
      <c r="C44" s="725" t="s">
        <v>1281</v>
      </c>
      <c r="E44" s="725" t="s">
        <v>1279</v>
      </c>
      <c r="F44" s="725" t="s">
        <v>1280</v>
      </c>
      <c r="G44" s="725" t="s">
        <v>1436</v>
      </c>
      <c r="I44" s="725" t="s">
        <v>1279</v>
      </c>
      <c r="J44" s="725" t="s">
        <v>1280</v>
      </c>
      <c r="K44" s="725" t="s">
        <v>1436</v>
      </c>
      <c r="M44" s="725" t="s">
        <v>1279</v>
      </c>
      <c r="N44" s="725" t="s">
        <v>1280</v>
      </c>
      <c r="O44" s="725" t="s">
        <v>1759</v>
      </c>
      <c r="Q44" s="725" t="s">
        <v>1279</v>
      </c>
      <c r="R44" s="725" t="s">
        <v>1280</v>
      </c>
      <c r="S44" s="725" t="s">
        <v>1759</v>
      </c>
      <c r="U44" s="817" t="s">
        <v>1279</v>
      </c>
      <c r="V44" s="817" t="s">
        <v>1280</v>
      </c>
      <c r="W44" s="817" t="s">
        <v>2477</v>
      </c>
      <c r="Y44" s="817" t="s">
        <v>1279</v>
      </c>
      <c r="Z44" s="817" t="s">
        <v>1280</v>
      </c>
      <c r="AA44" s="817" t="s">
        <v>2477</v>
      </c>
    </row>
    <row r="45" spans="1:27" x14ac:dyDescent="0.2">
      <c r="A45" s="725" t="s">
        <v>1282</v>
      </c>
      <c r="B45" s="725" t="s">
        <v>1283</v>
      </c>
      <c r="C45" s="725" t="s">
        <v>1284</v>
      </c>
      <c r="E45" s="725" t="s">
        <v>1282</v>
      </c>
      <c r="F45" s="725" t="s">
        <v>1286</v>
      </c>
      <c r="G45" s="725"/>
      <c r="I45" s="725" t="s">
        <v>1282</v>
      </c>
      <c r="J45" s="725" t="s">
        <v>1286</v>
      </c>
      <c r="K45" s="725"/>
      <c r="M45" s="725" t="s">
        <v>1282</v>
      </c>
      <c r="N45" s="725" t="s">
        <v>1286</v>
      </c>
      <c r="O45" s="725"/>
      <c r="Q45" s="725" t="s">
        <v>1282</v>
      </c>
      <c r="R45" s="725" t="s">
        <v>1286</v>
      </c>
      <c r="S45" s="725"/>
      <c r="U45" s="817" t="s">
        <v>1282</v>
      </c>
      <c r="V45" s="817" t="s">
        <v>1286</v>
      </c>
      <c r="W45" s="817"/>
      <c r="Y45" s="817" t="s">
        <v>1282</v>
      </c>
      <c r="Z45" s="817" t="s">
        <v>1286</v>
      </c>
      <c r="AA45" s="817"/>
    </row>
    <row r="46" spans="1:27" x14ac:dyDescent="0.2">
      <c r="A46" s="725" t="s">
        <v>1285</v>
      </c>
      <c r="B46" s="725" t="s">
        <v>1286</v>
      </c>
      <c r="C46" s="725"/>
      <c r="E46" s="725" t="s">
        <v>1285</v>
      </c>
      <c r="F46" s="725" t="s">
        <v>1286</v>
      </c>
      <c r="G46" s="725"/>
      <c r="I46" s="725" t="s">
        <v>1285</v>
      </c>
      <c r="J46" s="725" t="s">
        <v>1286</v>
      </c>
      <c r="K46" s="725"/>
      <c r="M46" s="725" t="s">
        <v>1285</v>
      </c>
      <c r="N46" s="725" t="s">
        <v>1286</v>
      </c>
      <c r="O46" s="725"/>
      <c r="Q46" s="725" t="s">
        <v>1285</v>
      </c>
      <c r="R46" s="725" t="s">
        <v>1286</v>
      </c>
      <c r="S46" s="725"/>
      <c r="U46" s="817" t="s">
        <v>1285</v>
      </c>
      <c r="V46" s="817" t="s">
        <v>1286</v>
      </c>
      <c r="W46" s="817"/>
      <c r="Y46" s="817" t="s">
        <v>1285</v>
      </c>
      <c r="Z46" s="817" t="s">
        <v>1286</v>
      </c>
      <c r="AA46" s="817"/>
    </row>
    <row r="47" spans="1:27" x14ac:dyDescent="0.2">
      <c r="A47" s="725" t="s">
        <v>1287</v>
      </c>
      <c r="B47" s="725" t="s">
        <v>1286</v>
      </c>
      <c r="C47" s="725"/>
      <c r="E47" s="725" t="s">
        <v>1287</v>
      </c>
      <c r="F47" s="725" t="s">
        <v>1286</v>
      </c>
      <c r="G47" s="725"/>
      <c r="I47" s="725" t="s">
        <v>1287</v>
      </c>
      <c r="J47" s="725" t="s">
        <v>1286</v>
      </c>
      <c r="K47" s="725"/>
      <c r="M47" s="725" t="s">
        <v>1287</v>
      </c>
      <c r="N47" s="725" t="s">
        <v>1286</v>
      </c>
      <c r="O47" s="725"/>
      <c r="Q47" s="725" t="s">
        <v>1287</v>
      </c>
      <c r="R47" s="725" t="s">
        <v>1286</v>
      </c>
      <c r="S47" s="725"/>
      <c r="U47" s="817" t="s">
        <v>1287</v>
      </c>
      <c r="V47" s="817" t="s">
        <v>1286</v>
      </c>
      <c r="W47" s="817"/>
      <c r="Y47" s="817" t="s">
        <v>1287</v>
      </c>
      <c r="Z47" s="817" t="s">
        <v>1286</v>
      </c>
      <c r="AA47" s="817"/>
    </row>
    <row r="48" spans="1:27" x14ac:dyDescent="0.2">
      <c r="Y48" s="857">
        <v>1000</v>
      </c>
      <c r="Z48" s="857" t="s">
        <v>2871</v>
      </c>
      <c r="AA48" s="857"/>
    </row>
    <row r="49" spans="1:37" x14ac:dyDescent="0.2">
      <c r="A49" s="722" t="s">
        <v>1878</v>
      </c>
      <c r="B49" s="723"/>
      <c r="C49" s="724" t="s">
        <v>1270</v>
      </c>
      <c r="E49" s="722" t="s">
        <v>2007</v>
      </c>
      <c r="F49" s="723"/>
      <c r="G49" s="724" t="s">
        <v>1270</v>
      </c>
      <c r="I49" s="722" t="s">
        <v>2008</v>
      </c>
      <c r="J49" s="723"/>
      <c r="K49" s="724" t="s">
        <v>1270</v>
      </c>
      <c r="M49" s="722" t="s">
        <v>2021</v>
      </c>
      <c r="N49" s="723"/>
      <c r="O49" s="724" t="s">
        <v>1270</v>
      </c>
      <c r="Q49" s="722" t="s">
        <v>2022</v>
      </c>
      <c r="R49" s="723"/>
      <c r="S49" s="724" t="s">
        <v>1270</v>
      </c>
    </row>
    <row r="50" spans="1:37" x14ac:dyDescent="0.2">
      <c r="A50" s="725" t="s">
        <v>1271</v>
      </c>
      <c r="B50" s="725" t="s">
        <v>1262</v>
      </c>
      <c r="C50" s="725"/>
      <c r="E50" s="725" t="s">
        <v>1271</v>
      </c>
      <c r="F50" s="725" t="s">
        <v>1262</v>
      </c>
      <c r="G50" s="725"/>
      <c r="I50" s="725" t="s">
        <v>1271</v>
      </c>
      <c r="J50" s="725" t="s">
        <v>1262</v>
      </c>
      <c r="K50" s="725"/>
      <c r="M50" s="725" t="s">
        <v>1271</v>
      </c>
      <c r="N50" s="725" t="s">
        <v>1262</v>
      </c>
      <c r="O50" s="725"/>
      <c r="Q50" s="725" t="s">
        <v>1271</v>
      </c>
      <c r="R50" s="725" t="s">
        <v>1262</v>
      </c>
      <c r="S50" s="725"/>
    </row>
    <row r="51" spans="1:37" x14ac:dyDescent="0.2">
      <c r="A51" s="725" t="s">
        <v>1272</v>
      </c>
      <c r="B51" s="726" t="str">
        <f>"#"&amp; $L$4</f>
        <v>#n.a.</v>
      </c>
      <c r="C51" s="725" t="s">
        <v>1272</v>
      </c>
      <c r="E51" s="725" t="s">
        <v>1272</v>
      </c>
      <c r="F51" s="726" t="str">
        <f>"#"&amp; $L$4</f>
        <v>#n.a.</v>
      </c>
      <c r="G51" s="725" t="s">
        <v>1272</v>
      </c>
      <c r="I51" s="725" t="s">
        <v>1272</v>
      </c>
      <c r="J51" s="726" t="str">
        <f>"#"&amp; $L$4</f>
        <v>#n.a.</v>
      </c>
      <c r="K51" s="725" t="s">
        <v>1272</v>
      </c>
      <c r="M51" s="725" t="s">
        <v>1272</v>
      </c>
      <c r="N51" s="726" t="str">
        <f>"#"&amp; $L$4</f>
        <v>#n.a.</v>
      </c>
      <c r="O51" s="725" t="s">
        <v>1272</v>
      </c>
      <c r="Q51" s="725" t="s">
        <v>1272</v>
      </c>
      <c r="R51" s="726" t="str">
        <f>"#"&amp; $L$4</f>
        <v>#n.a.</v>
      </c>
      <c r="S51" s="725" t="s">
        <v>1272</v>
      </c>
    </row>
    <row r="52" spans="1:37" x14ac:dyDescent="0.2">
      <c r="A52" s="725" t="s">
        <v>1</v>
      </c>
      <c r="B52" s="725" t="s">
        <v>1256</v>
      </c>
      <c r="C52" s="725" t="s">
        <v>1</v>
      </c>
      <c r="E52" s="725" t="s">
        <v>1</v>
      </c>
      <c r="F52" s="725" t="s">
        <v>1256</v>
      </c>
      <c r="G52" s="725" t="s">
        <v>1</v>
      </c>
      <c r="I52" s="725" t="s">
        <v>1</v>
      </c>
      <c r="J52" s="725" t="s">
        <v>1256</v>
      </c>
      <c r="K52" s="725" t="s">
        <v>1</v>
      </c>
      <c r="M52" s="725" t="s">
        <v>1</v>
      </c>
      <c r="N52" s="725" t="s">
        <v>1256</v>
      </c>
      <c r="O52" s="725" t="s">
        <v>1</v>
      </c>
      <c r="Q52" s="725" t="s">
        <v>1</v>
      </c>
      <c r="R52" s="725" t="s">
        <v>1256</v>
      </c>
      <c r="S52" s="725" t="s">
        <v>1</v>
      </c>
    </row>
    <row r="53" spans="1:37" x14ac:dyDescent="0.2">
      <c r="A53" s="725" t="s">
        <v>1265</v>
      </c>
      <c r="B53" s="725" t="s">
        <v>1434</v>
      </c>
      <c r="C53" s="725" t="s">
        <v>1265</v>
      </c>
      <c r="E53" s="725" t="s">
        <v>1265</v>
      </c>
      <c r="F53" s="725" t="s">
        <v>1434</v>
      </c>
      <c r="G53" s="725" t="s">
        <v>1265</v>
      </c>
      <c r="I53" s="725" t="s">
        <v>1265</v>
      </c>
      <c r="J53" s="725" t="s">
        <v>1434</v>
      </c>
      <c r="K53" s="725" t="s">
        <v>1265</v>
      </c>
      <c r="M53" s="725" t="s">
        <v>1265</v>
      </c>
      <c r="N53" s="725" t="s">
        <v>1434</v>
      </c>
      <c r="O53" s="725" t="s">
        <v>1265</v>
      </c>
      <c r="Q53" s="725" t="s">
        <v>1265</v>
      </c>
      <c r="R53" s="725" t="s">
        <v>1434</v>
      </c>
      <c r="S53" s="725" t="s">
        <v>1265</v>
      </c>
    </row>
    <row r="54" spans="1:37" x14ac:dyDescent="0.2">
      <c r="A54" s="725" t="s">
        <v>1275</v>
      </c>
      <c r="B54" s="725" t="s">
        <v>1276</v>
      </c>
      <c r="C54" s="725" t="s">
        <v>1275</v>
      </c>
      <c r="E54" s="725" t="s">
        <v>1275</v>
      </c>
      <c r="F54" s="725" t="s">
        <v>1276</v>
      </c>
      <c r="G54" s="725" t="s">
        <v>1275</v>
      </c>
      <c r="I54" s="725" t="s">
        <v>1275</v>
      </c>
      <c r="J54" s="725" t="s">
        <v>1276</v>
      </c>
      <c r="K54" s="725" t="s">
        <v>1275</v>
      </c>
      <c r="M54" s="725" t="s">
        <v>1275</v>
      </c>
      <c r="N54" s="725" t="s">
        <v>1276</v>
      </c>
      <c r="O54" s="725" t="s">
        <v>1275</v>
      </c>
      <c r="Q54" s="725" t="s">
        <v>1275</v>
      </c>
      <c r="R54" s="725" t="s">
        <v>1276</v>
      </c>
      <c r="S54" s="725" t="s">
        <v>1275</v>
      </c>
    </row>
    <row r="55" spans="1:37" x14ac:dyDescent="0.2">
      <c r="A55" s="725" t="s">
        <v>1277</v>
      </c>
      <c r="B55" s="725" t="s">
        <v>1435</v>
      </c>
      <c r="C55" s="725" t="s">
        <v>1277</v>
      </c>
      <c r="E55" s="725" t="s">
        <v>1277</v>
      </c>
      <c r="F55" s="725" t="s">
        <v>1435</v>
      </c>
      <c r="G55" s="725" t="s">
        <v>1277</v>
      </c>
      <c r="I55" s="725" t="s">
        <v>1277</v>
      </c>
      <c r="J55" s="725" t="s">
        <v>1435</v>
      </c>
      <c r="K55" s="725" t="s">
        <v>1277</v>
      </c>
      <c r="M55" s="725" t="s">
        <v>1277</v>
      </c>
      <c r="N55" s="725" t="s">
        <v>1435</v>
      </c>
      <c r="O55" s="725" t="s">
        <v>1277</v>
      </c>
      <c r="Q55" s="725" t="s">
        <v>1277</v>
      </c>
      <c r="R55" s="725" t="s">
        <v>1435</v>
      </c>
      <c r="S55" s="725" t="s">
        <v>1277</v>
      </c>
    </row>
    <row r="56" spans="1:37" x14ac:dyDescent="0.2">
      <c r="A56" s="725" t="s">
        <v>1279</v>
      </c>
      <c r="B56" s="725" t="s">
        <v>1280</v>
      </c>
      <c r="C56" s="725" t="s">
        <v>1881</v>
      </c>
      <c r="E56" s="725" t="s">
        <v>1279</v>
      </c>
      <c r="F56" s="725" t="s">
        <v>1280</v>
      </c>
      <c r="G56" s="725" t="s">
        <v>2009</v>
      </c>
      <c r="I56" s="725" t="s">
        <v>1279</v>
      </c>
      <c r="J56" s="725" t="s">
        <v>1280</v>
      </c>
      <c r="K56" s="725" t="s">
        <v>2010</v>
      </c>
      <c r="M56" s="725" t="s">
        <v>1279</v>
      </c>
      <c r="N56" s="725" t="s">
        <v>1280</v>
      </c>
      <c r="O56" s="725" t="s">
        <v>2050</v>
      </c>
      <c r="Q56" s="725" t="s">
        <v>1279</v>
      </c>
      <c r="R56" s="725" t="s">
        <v>1280</v>
      </c>
      <c r="S56" s="725" t="s">
        <v>2051</v>
      </c>
    </row>
    <row r="57" spans="1:37" x14ac:dyDescent="0.2">
      <c r="A57" s="725" t="s">
        <v>1282</v>
      </c>
      <c r="B57" s="725" t="s">
        <v>1286</v>
      </c>
      <c r="C57" s="725"/>
      <c r="E57" s="725" t="s">
        <v>1282</v>
      </c>
      <c r="F57" s="725" t="s">
        <v>1286</v>
      </c>
      <c r="G57" s="725"/>
      <c r="I57" s="725" t="s">
        <v>1282</v>
      </c>
      <c r="J57" s="725" t="s">
        <v>1286</v>
      </c>
      <c r="K57" s="725"/>
      <c r="M57" s="725" t="s">
        <v>1282</v>
      </c>
      <c r="N57" s="725" t="s">
        <v>1286</v>
      </c>
      <c r="O57" s="725"/>
      <c r="Q57" s="725" t="s">
        <v>1282</v>
      </c>
      <c r="R57" s="725" t="s">
        <v>1286</v>
      </c>
      <c r="S57" s="725"/>
    </row>
    <row r="58" spans="1:37" x14ac:dyDescent="0.2">
      <c r="A58" s="725" t="s">
        <v>1285</v>
      </c>
      <c r="B58" s="725" t="s">
        <v>1286</v>
      </c>
      <c r="C58" s="725"/>
      <c r="E58" s="725" t="s">
        <v>1285</v>
      </c>
      <c r="F58" s="725" t="s">
        <v>1286</v>
      </c>
      <c r="G58" s="725"/>
      <c r="I58" s="725" t="s">
        <v>1285</v>
      </c>
      <c r="J58" s="725" t="s">
        <v>1286</v>
      </c>
      <c r="K58" s="725"/>
      <c r="M58" s="725" t="s">
        <v>1285</v>
      </c>
      <c r="N58" s="725" t="s">
        <v>1286</v>
      </c>
      <c r="O58" s="725"/>
      <c r="Q58" s="725" t="s">
        <v>1285</v>
      </c>
      <c r="R58" s="725" t="s">
        <v>1286</v>
      </c>
      <c r="S58" s="725"/>
    </row>
    <row r="59" spans="1:37" x14ac:dyDescent="0.2">
      <c r="A59" s="725" t="s">
        <v>1287</v>
      </c>
      <c r="B59" s="725" t="s">
        <v>1286</v>
      </c>
      <c r="C59" s="725"/>
      <c r="E59" s="725" t="s">
        <v>1287</v>
      </c>
      <c r="F59" s="725" t="s">
        <v>1286</v>
      </c>
      <c r="G59" s="725"/>
      <c r="I59" s="725" t="s">
        <v>1287</v>
      </c>
      <c r="J59" s="725" t="s">
        <v>1286</v>
      </c>
      <c r="K59" s="725"/>
      <c r="M59" s="725" t="s">
        <v>1287</v>
      </c>
      <c r="N59" s="725" t="s">
        <v>1286</v>
      </c>
      <c r="O59" s="725"/>
      <c r="Q59" s="725" t="s">
        <v>1287</v>
      </c>
      <c r="R59" s="725" t="s">
        <v>1286</v>
      </c>
      <c r="S59" s="725"/>
    </row>
    <row r="60" spans="1:37" x14ac:dyDescent="0.2">
      <c r="A60" s="723"/>
      <c r="B60" s="723"/>
      <c r="C60" s="723"/>
    </row>
    <row r="61" spans="1:37" x14ac:dyDescent="0.2">
      <c r="A61" s="537" t="s">
        <v>1430</v>
      </c>
    </row>
    <row r="62" spans="1:37" hidden="1" outlineLevel="1" x14ac:dyDescent="0.2">
      <c r="B62" s="560"/>
      <c r="C62" s="560"/>
      <c r="D62" s="561" t="s">
        <v>586</v>
      </c>
      <c r="E62" s="561" t="s">
        <v>587</v>
      </c>
      <c r="F62" s="562" t="s">
        <v>588</v>
      </c>
      <c r="G62" s="562" t="s">
        <v>589</v>
      </c>
      <c r="H62" s="562" t="s">
        <v>590</v>
      </c>
      <c r="I62" s="561" t="s">
        <v>591</v>
      </c>
      <c r="J62" s="561" t="s">
        <v>592</v>
      </c>
      <c r="K62" s="561" t="s">
        <v>593</v>
      </c>
      <c r="L62" s="561" t="s">
        <v>594</v>
      </c>
      <c r="M62" s="561" t="s">
        <v>595</v>
      </c>
      <c r="N62" s="561" t="s">
        <v>596</v>
      </c>
      <c r="O62" s="561" t="s">
        <v>597</v>
      </c>
      <c r="P62" s="561" t="s">
        <v>598</v>
      </c>
      <c r="Q62" s="561" t="s">
        <v>599</v>
      </c>
      <c r="R62" s="561" t="s">
        <v>620</v>
      </c>
      <c r="S62" s="561" t="s">
        <v>786</v>
      </c>
      <c r="T62" s="561" t="s">
        <v>753</v>
      </c>
      <c r="U62" s="561" t="s">
        <v>754</v>
      </c>
      <c r="V62" s="561" t="s">
        <v>755</v>
      </c>
      <c r="W62" s="561" t="s">
        <v>756</v>
      </c>
      <c r="X62" s="561" t="s">
        <v>757</v>
      </c>
      <c r="Y62" s="561" t="s">
        <v>758</v>
      </c>
      <c r="Z62" s="561" t="s">
        <v>759</v>
      </c>
      <c r="AA62" s="561" t="s">
        <v>760</v>
      </c>
      <c r="AB62" s="561" t="s">
        <v>761</v>
      </c>
      <c r="AC62" s="561" t="s">
        <v>762</v>
      </c>
      <c r="AD62" s="561" t="s">
        <v>763</v>
      </c>
      <c r="AE62" s="561" t="s">
        <v>764</v>
      </c>
      <c r="AF62" s="561" t="s">
        <v>765</v>
      </c>
      <c r="AG62" s="561" t="s">
        <v>766</v>
      </c>
      <c r="AH62" s="561" t="s">
        <v>767</v>
      </c>
      <c r="AI62" s="561" t="s">
        <v>768</v>
      </c>
      <c r="AJ62" s="561" t="s">
        <v>769</v>
      </c>
      <c r="AK62" s="561" t="s">
        <v>770</v>
      </c>
    </row>
    <row r="63" spans="1:37" hidden="1" outlineLevel="1" x14ac:dyDescent="0.2">
      <c r="B63" s="563" t="s">
        <v>1288</v>
      </c>
      <c r="C63" s="560" t="str">
        <f>"G_"&amp;GFSdet!B3</f>
        <v>G_1</v>
      </c>
      <c r="D63" s="564" t="s">
        <v>1260</v>
      </c>
      <c r="E63" s="564" t="s">
        <v>1260</v>
      </c>
      <c r="F63" s="564" t="s">
        <v>1260</v>
      </c>
      <c r="G63" s="564" t="s">
        <v>1260</v>
      </c>
      <c r="H63" s="564" t="s">
        <v>1260</v>
      </c>
      <c r="I63" s="564" t="s">
        <v>1260</v>
      </c>
      <c r="J63" s="564" t="s">
        <v>1260</v>
      </c>
      <c r="K63" s="564" t="s">
        <v>1260</v>
      </c>
      <c r="L63" s="564" t="s">
        <v>1260</v>
      </c>
      <c r="M63" s="564" t="s">
        <v>1260</v>
      </c>
      <c r="N63" s="564" t="s">
        <v>1260</v>
      </c>
      <c r="O63" s="564" t="s">
        <v>1260</v>
      </c>
      <c r="P63" s="564" t="s">
        <v>1260</v>
      </c>
      <c r="Q63" s="564" t="s">
        <v>1260</v>
      </c>
      <c r="R63" s="564" t="s">
        <v>1260</v>
      </c>
      <c r="S63" s="564" t="s">
        <v>1260</v>
      </c>
      <c r="T63" s="564" t="s">
        <v>1260</v>
      </c>
      <c r="U63" s="564" t="s">
        <v>1260</v>
      </c>
      <c r="V63" s="564" t="s">
        <v>1260</v>
      </c>
      <c r="W63" s="564" t="s">
        <v>1260</v>
      </c>
      <c r="X63" s="564" t="s">
        <v>1260</v>
      </c>
      <c r="Y63" s="564" t="s">
        <v>1260</v>
      </c>
      <c r="Z63" s="564" t="s">
        <v>1260</v>
      </c>
      <c r="AA63" s="564" t="s">
        <v>1260</v>
      </c>
      <c r="AB63" s="564" t="s">
        <v>1260</v>
      </c>
      <c r="AC63" s="564" t="s">
        <v>1260</v>
      </c>
      <c r="AD63" s="564" t="s">
        <v>1260</v>
      </c>
      <c r="AE63" s="564" t="s">
        <v>1260</v>
      </c>
      <c r="AF63" s="564" t="s">
        <v>1260</v>
      </c>
      <c r="AG63" s="564" t="s">
        <v>1260</v>
      </c>
      <c r="AH63" s="564" t="s">
        <v>1260</v>
      </c>
      <c r="AI63" s="564" t="s">
        <v>1260</v>
      </c>
      <c r="AJ63" s="564" t="s">
        <v>1260</v>
      </c>
      <c r="AK63" s="564" t="s">
        <v>1260</v>
      </c>
    </row>
    <row r="64" spans="1:37" hidden="1" outlineLevel="1" x14ac:dyDescent="0.2">
      <c r="B64" s="563" t="s">
        <v>1288</v>
      </c>
      <c r="C64" s="560" t="str">
        <f>"G_"&amp;GFSdet!B4</f>
        <v>G_1. 1</v>
      </c>
      <c r="D64" s="564" t="s">
        <v>1260</v>
      </c>
      <c r="E64" s="564" t="s">
        <v>1260</v>
      </c>
      <c r="F64" s="564" t="s">
        <v>1260</v>
      </c>
      <c r="G64" s="564" t="s">
        <v>1260</v>
      </c>
      <c r="H64" s="564" t="s">
        <v>1260</v>
      </c>
      <c r="I64" s="564" t="s">
        <v>1260</v>
      </c>
      <c r="J64" s="564" t="s">
        <v>1260</v>
      </c>
      <c r="K64" s="564" t="s">
        <v>1260</v>
      </c>
      <c r="L64" s="564" t="s">
        <v>1260</v>
      </c>
      <c r="M64" s="564" t="s">
        <v>1260</v>
      </c>
      <c r="N64" s="564" t="s">
        <v>1260</v>
      </c>
      <c r="O64" s="564" t="s">
        <v>1260</v>
      </c>
      <c r="P64" s="564" t="s">
        <v>1260</v>
      </c>
      <c r="Q64" s="564" t="s">
        <v>1260</v>
      </c>
      <c r="R64" s="564" t="s">
        <v>1260</v>
      </c>
      <c r="S64" s="564" t="s">
        <v>1260</v>
      </c>
      <c r="T64" s="564" t="s">
        <v>1260</v>
      </c>
      <c r="U64" s="564" t="s">
        <v>1260</v>
      </c>
      <c r="V64" s="564" t="s">
        <v>1260</v>
      </c>
      <c r="W64" s="564" t="s">
        <v>1260</v>
      </c>
      <c r="X64" s="564" t="s">
        <v>1260</v>
      </c>
      <c r="Y64" s="564" t="s">
        <v>1260</v>
      </c>
      <c r="Z64" s="564" t="s">
        <v>1260</v>
      </c>
      <c r="AA64" s="564" t="s">
        <v>1260</v>
      </c>
      <c r="AB64" s="564" t="s">
        <v>1260</v>
      </c>
      <c r="AC64" s="564" t="s">
        <v>1260</v>
      </c>
      <c r="AD64" s="564" t="s">
        <v>1260</v>
      </c>
      <c r="AE64" s="564" t="s">
        <v>1260</v>
      </c>
      <c r="AF64" s="564" t="s">
        <v>1260</v>
      </c>
      <c r="AG64" s="564" t="s">
        <v>1260</v>
      </c>
      <c r="AH64" s="564" t="s">
        <v>1260</v>
      </c>
      <c r="AI64" s="564" t="s">
        <v>1260</v>
      </c>
      <c r="AJ64" s="564" t="s">
        <v>1260</v>
      </c>
      <c r="AK64" s="564" t="s">
        <v>1260</v>
      </c>
    </row>
    <row r="65" spans="2:37" hidden="1" outlineLevel="1" x14ac:dyDescent="0.2">
      <c r="B65" s="563" t="s">
        <v>1288</v>
      </c>
      <c r="C65" s="560" t="str">
        <f>"G_"&amp;GFSdet!B5</f>
        <v>G_1. 1.1</v>
      </c>
      <c r="D65" s="564" t="s">
        <v>1260</v>
      </c>
      <c r="E65" s="564" t="s">
        <v>1260</v>
      </c>
      <c r="F65" s="564" t="s">
        <v>1260</v>
      </c>
      <c r="G65" s="564" t="s">
        <v>1260</v>
      </c>
      <c r="H65" s="564" t="s">
        <v>1260</v>
      </c>
      <c r="I65" s="564" t="s">
        <v>1260</v>
      </c>
      <c r="J65" s="564" t="s">
        <v>1260</v>
      </c>
      <c r="K65" s="564" t="s">
        <v>1260</v>
      </c>
      <c r="L65" s="564" t="s">
        <v>1260</v>
      </c>
      <c r="M65" s="564" t="s">
        <v>1260</v>
      </c>
      <c r="N65" s="564" t="s">
        <v>1260</v>
      </c>
      <c r="O65" s="564" t="s">
        <v>1260</v>
      </c>
      <c r="P65" s="564" t="s">
        <v>1260</v>
      </c>
      <c r="Q65" s="564" t="s">
        <v>1260</v>
      </c>
      <c r="R65" s="564" t="s">
        <v>1260</v>
      </c>
      <c r="S65" s="564" t="s">
        <v>1260</v>
      </c>
      <c r="T65" s="564" t="s">
        <v>1260</v>
      </c>
      <c r="U65" s="564" t="s">
        <v>1260</v>
      </c>
      <c r="V65" s="564" t="s">
        <v>1260</v>
      </c>
      <c r="W65" s="564" t="s">
        <v>1260</v>
      </c>
      <c r="X65" s="564" t="s">
        <v>1260</v>
      </c>
      <c r="Y65" s="564" t="s">
        <v>1260</v>
      </c>
      <c r="Z65" s="564" t="s">
        <v>1260</v>
      </c>
      <c r="AA65" s="564" t="s">
        <v>1260</v>
      </c>
      <c r="AB65" s="564" t="s">
        <v>1260</v>
      </c>
      <c r="AC65" s="564" t="s">
        <v>1260</v>
      </c>
      <c r="AD65" s="564" t="s">
        <v>1260</v>
      </c>
      <c r="AE65" s="564" t="s">
        <v>1260</v>
      </c>
      <c r="AF65" s="564" t="s">
        <v>1260</v>
      </c>
      <c r="AG65" s="564" t="s">
        <v>1260</v>
      </c>
      <c r="AH65" s="564" t="s">
        <v>1260</v>
      </c>
      <c r="AI65" s="564" t="s">
        <v>1260</v>
      </c>
      <c r="AJ65" s="564" t="s">
        <v>1260</v>
      </c>
      <c r="AK65" s="564" t="s">
        <v>1260</v>
      </c>
    </row>
    <row r="66" spans="2:37" hidden="1" outlineLevel="1" x14ac:dyDescent="0.2">
      <c r="B66" s="563" t="s">
        <v>1288</v>
      </c>
      <c r="C66" s="560" t="str">
        <f>"G_"&amp;GFSdet!B6</f>
        <v>G_1. 1.1.1</v>
      </c>
      <c r="D66" s="564" t="s">
        <v>1260</v>
      </c>
      <c r="E66" s="564" t="s">
        <v>1260</v>
      </c>
      <c r="F66" s="564" t="s">
        <v>1260</v>
      </c>
      <c r="G66" s="564" t="s">
        <v>1260</v>
      </c>
      <c r="H66" s="564" t="s">
        <v>1260</v>
      </c>
      <c r="I66" s="564" t="s">
        <v>1260</v>
      </c>
      <c r="J66" s="564" t="s">
        <v>1260</v>
      </c>
      <c r="K66" s="564" t="s">
        <v>1260</v>
      </c>
      <c r="L66" s="564" t="s">
        <v>1260</v>
      </c>
      <c r="M66" s="564" t="s">
        <v>1260</v>
      </c>
      <c r="N66" s="564" t="s">
        <v>1260</v>
      </c>
      <c r="O66" s="564" t="s">
        <v>1260</v>
      </c>
      <c r="P66" s="564" t="s">
        <v>1260</v>
      </c>
      <c r="Q66" s="564" t="s">
        <v>1260</v>
      </c>
      <c r="R66" s="564" t="s">
        <v>1260</v>
      </c>
      <c r="S66" s="564" t="s">
        <v>1260</v>
      </c>
      <c r="T66" s="564" t="s">
        <v>1260</v>
      </c>
      <c r="U66" s="564" t="s">
        <v>1260</v>
      </c>
      <c r="V66" s="564" t="s">
        <v>1260</v>
      </c>
      <c r="W66" s="564" t="s">
        <v>1260</v>
      </c>
      <c r="X66" s="564" t="s">
        <v>1260</v>
      </c>
      <c r="Y66" s="564" t="s">
        <v>1260</v>
      </c>
      <c r="Z66" s="564" t="s">
        <v>1260</v>
      </c>
      <c r="AA66" s="564" t="s">
        <v>1260</v>
      </c>
      <c r="AB66" s="564" t="s">
        <v>1260</v>
      </c>
      <c r="AC66" s="564" t="s">
        <v>1260</v>
      </c>
      <c r="AD66" s="564" t="s">
        <v>1260</v>
      </c>
      <c r="AE66" s="564" t="s">
        <v>1260</v>
      </c>
      <c r="AF66" s="564" t="s">
        <v>1260</v>
      </c>
      <c r="AG66" s="564" t="s">
        <v>1260</v>
      </c>
      <c r="AH66" s="564" t="s">
        <v>1260</v>
      </c>
      <c r="AI66" s="564" t="s">
        <v>1260</v>
      </c>
      <c r="AJ66" s="564" t="s">
        <v>1260</v>
      </c>
      <c r="AK66" s="564" t="s">
        <v>1260</v>
      </c>
    </row>
    <row r="67" spans="2:37" hidden="1" outlineLevel="1" x14ac:dyDescent="0.2">
      <c r="B67" s="563" t="s">
        <v>1288</v>
      </c>
      <c r="C67" s="560" t="str">
        <f>"G_"&amp;GFSdet!B7</f>
        <v>G_1. 1.1.2</v>
      </c>
      <c r="D67" s="564" t="s">
        <v>1260</v>
      </c>
      <c r="E67" s="564" t="s">
        <v>1260</v>
      </c>
      <c r="F67" s="564" t="s">
        <v>1260</v>
      </c>
      <c r="G67" s="564" t="s">
        <v>1260</v>
      </c>
      <c r="H67" s="564" t="s">
        <v>1260</v>
      </c>
      <c r="I67" s="564" t="s">
        <v>1260</v>
      </c>
      <c r="J67" s="564" t="s">
        <v>1260</v>
      </c>
      <c r="K67" s="564" t="s">
        <v>1260</v>
      </c>
      <c r="L67" s="564" t="s">
        <v>1260</v>
      </c>
      <c r="M67" s="564" t="s">
        <v>1260</v>
      </c>
      <c r="N67" s="564" t="s">
        <v>1260</v>
      </c>
      <c r="O67" s="564" t="s">
        <v>1260</v>
      </c>
      <c r="P67" s="564" t="s">
        <v>1260</v>
      </c>
      <c r="Q67" s="564" t="s">
        <v>1260</v>
      </c>
      <c r="R67" s="564" t="s">
        <v>1260</v>
      </c>
      <c r="S67" s="564" t="s">
        <v>1260</v>
      </c>
      <c r="T67" s="564" t="s">
        <v>1260</v>
      </c>
      <c r="U67" s="564" t="s">
        <v>1260</v>
      </c>
      <c r="V67" s="564" t="s">
        <v>1260</v>
      </c>
      <c r="W67" s="564" t="s">
        <v>1260</v>
      </c>
      <c r="X67" s="564" t="s">
        <v>1260</v>
      </c>
      <c r="Y67" s="564" t="s">
        <v>1260</v>
      </c>
      <c r="Z67" s="564" t="s">
        <v>1260</v>
      </c>
      <c r="AA67" s="564" t="s">
        <v>1260</v>
      </c>
      <c r="AB67" s="564" t="s">
        <v>1260</v>
      </c>
      <c r="AC67" s="564" t="s">
        <v>1260</v>
      </c>
      <c r="AD67" s="564" t="s">
        <v>1260</v>
      </c>
      <c r="AE67" s="564" t="s">
        <v>1260</v>
      </c>
      <c r="AF67" s="564" t="s">
        <v>1260</v>
      </c>
      <c r="AG67" s="564" t="s">
        <v>1260</v>
      </c>
      <c r="AH67" s="564" t="s">
        <v>1260</v>
      </c>
      <c r="AI67" s="564" t="s">
        <v>1260</v>
      </c>
      <c r="AJ67" s="564" t="s">
        <v>1260</v>
      </c>
      <c r="AK67" s="564" t="s">
        <v>1260</v>
      </c>
    </row>
    <row r="68" spans="2:37" hidden="1" outlineLevel="1" x14ac:dyDescent="0.2">
      <c r="B68" s="563" t="s">
        <v>1288</v>
      </c>
      <c r="C68" s="560" t="str">
        <f>"G_"&amp;GFSdet!B8</f>
        <v>G_1. 1.1.3</v>
      </c>
      <c r="D68" s="564" t="s">
        <v>1260</v>
      </c>
      <c r="E68" s="564" t="s">
        <v>1260</v>
      </c>
      <c r="F68" s="564" t="s">
        <v>1260</v>
      </c>
      <c r="G68" s="564" t="s">
        <v>1260</v>
      </c>
      <c r="H68" s="564" t="s">
        <v>1260</v>
      </c>
      <c r="I68" s="564" t="s">
        <v>1260</v>
      </c>
      <c r="J68" s="564" t="s">
        <v>1260</v>
      </c>
      <c r="K68" s="564" t="s">
        <v>1260</v>
      </c>
      <c r="L68" s="564" t="s">
        <v>1260</v>
      </c>
      <c r="M68" s="564" t="s">
        <v>1260</v>
      </c>
      <c r="N68" s="564" t="s">
        <v>1260</v>
      </c>
      <c r="O68" s="564" t="s">
        <v>1260</v>
      </c>
      <c r="P68" s="564" t="s">
        <v>1260</v>
      </c>
      <c r="Q68" s="564" t="s">
        <v>1260</v>
      </c>
      <c r="R68" s="564" t="s">
        <v>1260</v>
      </c>
      <c r="S68" s="564" t="s">
        <v>1260</v>
      </c>
      <c r="T68" s="564" t="s">
        <v>1260</v>
      </c>
      <c r="U68" s="564" t="s">
        <v>1260</v>
      </c>
      <c r="V68" s="564" t="s">
        <v>1260</v>
      </c>
      <c r="W68" s="564" t="s">
        <v>1260</v>
      </c>
      <c r="X68" s="564" t="s">
        <v>1260</v>
      </c>
      <c r="Y68" s="564" t="s">
        <v>1260</v>
      </c>
      <c r="Z68" s="564" t="s">
        <v>1260</v>
      </c>
      <c r="AA68" s="564" t="s">
        <v>1260</v>
      </c>
      <c r="AB68" s="564" t="s">
        <v>1260</v>
      </c>
      <c r="AC68" s="564" t="s">
        <v>1260</v>
      </c>
      <c r="AD68" s="564" t="s">
        <v>1260</v>
      </c>
      <c r="AE68" s="564" t="s">
        <v>1260</v>
      </c>
      <c r="AF68" s="564" t="s">
        <v>1260</v>
      </c>
      <c r="AG68" s="564" t="s">
        <v>1260</v>
      </c>
      <c r="AH68" s="564" t="s">
        <v>1260</v>
      </c>
      <c r="AI68" s="564" t="s">
        <v>1260</v>
      </c>
      <c r="AJ68" s="564" t="s">
        <v>1260</v>
      </c>
      <c r="AK68" s="564" t="s">
        <v>1260</v>
      </c>
    </row>
    <row r="69" spans="2:37" hidden="1" outlineLevel="1" x14ac:dyDescent="0.2">
      <c r="B69" s="563" t="s">
        <v>1288</v>
      </c>
      <c r="C69" s="560" t="str">
        <f>"G_"&amp;GFSdet!B9</f>
        <v>G_1. 1.2</v>
      </c>
      <c r="D69" s="564" t="s">
        <v>1260</v>
      </c>
      <c r="E69" s="564" t="s">
        <v>1260</v>
      </c>
      <c r="F69" s="564" t="s">
        <v>1260</v>
      </c>
      <c r="G69" s="564" t="s">
        <v>1260</v>
      </c>
      <c r="H69" s="564" t="s">
        <v>1260</v>
      </c>
      <c r="I69" s="564" t="s">
        <v>1260</v>
      </c>
      <c r="J69" s="564" t="s">
        <v>1260</v>
      </c>
      <c r="K69" s="564" t="s">
        <v>1260</v>
      </c>
      <c r="L69" s="564" t="s">
        <v>1260</v>
      </c>
      <c r="M69" s="564" t="s">
        <v>1260</v>
      </c>
      <c r="N69" s="564" t="s">
        <v>1260</v>
      </c>
      <c r="O69" s="564" t="s">
        <v>1260</v>
      </c>
      <c r="P69" s="564" t="s">
        <v>1260</v>
      </c>
      <c r="Q69" s="564" t="s">
        <v>1260</v>
      </c>
      <c r="R69" s="564" t="s">
        <v>1260</v>
      </c>
      <c r="S69" s="564" t="s">
        <v>1260</v>
      </c>
      <c r="T69" s="564" t="s">
        <v>1260</v>
      </c>
      <c r="U69" s="564" t="s">
        <v>1260</v>
      </c>
      <c r="V69" s="564" t="s">
        <v>1260</v>
      </c>
      <c r="W69" s="564" t="s">
        <v>1260</v>
      </c>
      <c r="X69" s="564" t="s">
        <v>1260</v>
      </c>
      <c r="Y69" s="564" t="s">
        <v>1260</v>
      </c>
      <c r="Z69" s="564" t="s">
        <v>1260</v>
      </c>
      <c r="AA69" s="564" t="s">
        <v>1260</v>
      </c>
      <c r="AB69" s="564" t="s">
        <v>1260</v>
      </c>
      <c r="AC69" s="564" t="s">
        <v>1260</v>
      </c>
      <c r="AD69" s="564" t="s">
        <v>1260</v>
      </c>
      <c r="AE69" s="564" t="s">
        <v>1260</v>
      </c>
      <c r="AF69" s="564" t="s">
        <v>1260</v>
      </c>
      <c r="AG69" s="564" t="s">
        <v>1260</v>
      </c>
      <c r="AH69" s="564" t="s">
        <v>1260</v>
      </c>
      <c r="AI69" s="564" t="s">
        <v>1260</v>
      </c>
      <c r="AJ69" s="564" t="s">
        <v>1260</v>
      </c>
      <c r="AK69" s="564" t="s">
        <v>1260</v>
      </c>
    </row>
    <row r="70" spans="2:37" hidden="1" outlineLevel="1" x14ac:dyDescent="0.2">
      <c r="B70" s="563" t="s">
        <v>1288</v>
      </c>
      <c r="C70" s="560" t="str">
        <f>"G_"&amp;GFSdet!B10</f>
        <v>G_1. 1.3</v>
      </c>
      <c r="D70" s="564" t="s">
        <v>1260</v>
      </c>
      <c r="E70" s="564" t="s">
        <v>1260</v>
      </c>
      <c r="F70" s="564" t="s">
        <v>1260</v>
      </c>
      <c r="G70" s="564" t="s">
        <v>1260</v>
      </c>
      <c r="H70" s="564" t="s">
        <v>1260</v>
      </c>
      <c r="I70" s="564" t="s">
        <v>1260</v>
      </c>
      <c r="J70" s="564" t="s">
        <v>1260</v>
      </c>
      <c r="K70" s="564" t="s">
        <v>1260</v>
      </c>
      <c r="L70" s="564" t="s">
        <v>1260</v>
      </c>
      <c r="M70" s="564" t="s">
        <v>1260</v>
      </c>
      <c r="N70" s="564" t="s">
        <v>1260</v>
      </c>
      <c r="O70" s="564" t="s">
        <v>1260</v>
      </c>
      <c r="P70" s="564" t="s">
        <v>1260</v>
      </c>
      <c r="Q70" s="564" t="s">
        <v>1260</v>
      </c>
      <c r="R70" s="564" t="s">
        <v>1260</v>
      </c>
      <c r="S70" s="564" t="s">
        <v>1260</v>
      </c>
      <c r="T70" s="564" t="s">
        <v>1260</v>
      </c>
      <c r="U70" s="564" t="s">
        <v>1260</v>
      </c>
      <c r="V70" s="564" t="s">
        <v>1260</v>
      </c>
      <c r="W70" s="564" t="s">
        <v>1260</v>
      </c>
      <c r="X70" s="564" t="s">
        <v>1260</v>
      </c>
      <c r="Y70" s="564" t="s">
        <v>1260</v>
      </c>
      <c r="Z70" s="564" t="s">
        <v>1260</v>
      </c>
      <c r="AA70" s="564" t="s">
        <v>1260</v>
      </c>
      <c r="AB70" s="564" t="s">
        <v>1260</v>
      </c>
      <c r="AC70" s="564" t="s">
        <v>1260</v>
      </c>
      <c r="AD70" s="564" t="s">
        <v>1260</v>
      </c>
      <c r="AE70" s="564" t="s">
        <v>1260</v>
      </c>
      <c r="AF70" s="564" t="s">
        <v>1260</v>
      </c>
      <c r="AG70" s="564" t="s">
        <v>1260</v>
      </c>
      <c r="AH70" s="564" t="s">
        <v>1260</v>
      </c>
      <c r="AI70" s="564" t="s">
        <v>1260</v>
      </c>
      <c r="AJ70" s="564" t="s">
        <v>1260</v>
      </c>
      <c r="AK70" s="564" t="s">
        <v>1260</v>
      </c>
    </row>
    <row r="71" spans="2:37" hidden="1" outlineLevel="1" x14ac:dyDescent="0.2">
      <c r="B71" s="563" t="s">
        <v>1288</v>
      </c>
      <c r="C71" s="560" t="str">
        <f>"G_"&amp;GFSdet!B11</f>
        <v>G_1. 1.3.1</v>
      </c>
      <c r="D71" s="564" t="s">
        <v>1260</v>
      </c>
      <c r="E71" s="564" t="s">
        <v>1260</v>
      </c>
      <c r="F71" s="564" t="s">
        <v>1260</v>
      </c>
      <c r="G71" s="564" t="s">
        <v>1260</v>
      </c>
      <c r="H71" s="564" t="s">
        <v>1260</v>
      </c>
      <c r="I71" s="564" t="s">
        <v>1260</v>
      </c>
      <c r="J71" s="564" t="s">
        <v>1260</v>
      </c>
      <c r="K71" s="564" t="s">
        <v>1260</v>
      </c>
      <c r="L71" s="564" t="s">
        <v>1260</v>
      </c>
      <c r="M71" s="564" t="s">
        <v>1260</v>
      </c>
      <c r="N71" s="564" t="s">
        <v>1260</v>
      </c>
      <c r="O71" s="564" t="s">
        <v>1260</v>
      </c>
      <c r="P71" s="564" t="s">
        <v>1260</v>
      </c>
      <c r="Q71" s="564" t="s">
        <v>1260</v>
      </c>
      <c r="R71" s="564" t="s">
        <v>1260</v>
      </c>
      <c r="S71" s="564" t="s">
        <v>1260</v>
      </c>
      <c r="T71" s="564" t="s">
        <v>1260</v>
      </c>
      <c r="U71" s="564" t="s">
        <v>1260</v>
      </c>
      <c r="V71" s="564" t="s">
        <v>1260</v>
      </c>
      <c r="W71" s="564" t="s">
        <v>1260</v>
      </c>
      <c r="X71" s="564" t="s">
        <v>1260</v>
      </c>
      <c r="Y71" s="564" t="s">
        <v>1260</v>
      </c>
      <c r="Z71" s="564" t="s">
        <v>1260</v>
      </c>
      <c r="AA71" s="564" t="s">
        <v>1260</v>
      </c>
      <c r="AB71" s="564" t="s">
        <v>1260</v>
      </c>
      <c r="AC71" s="564" t="s">
        <v>1260</v>
      </c>
      <c r="AD71" s="564" t="s">
        <v>1260</v>
      </c>
      <c r="AE71" s="564" t="s">
        <v>1260</v>
      </c>
      <c r="AF71" s="564" t="s">
        <v>1260</v>
      </c>
      <c r="AG71" s="564" t="s">
        <v>1260</v>
      </c>
      <c r="AH71" s="564" t="s">
        <v>1260</v>
      </c>
      <c r="AI71" s="564" t="s">
        <v>1260</v>
      </c>
      <c r="AJ71" s="564" t="s">
        <v>1260</v>
      </c>
      <c r="AK71" s="564" t="s">
        <v>1260</v>
      </c>
    </row>
    <row r="72" spans="2:37" hidden="1" outlineLevel="1" x14ac:dyDescent="0.2">
      <c r="B72" s="563" t="s">
        <v>1288</v>
      </c>
      <c r="C72" s="560" t="str">
        <f>"G_"&amp;GFSdet!B12</f>
        <v>G_1. 1.3.2</v>
      </c>
      <c r="D72" s="564" t="s">
        <v>1260</v>
      </c>
      <c r="E72" s="564" t="s">
        <v>1260</v>
      </c>
      <c r="F72" s="564" t="s">
        <v>1260</v>
      </c>
      <c r="G72" s="564" t="s">
        <v>1260</v>
      </c>
      <c r="H72" s="564" t="s">
        <v>1260</v>
      </c>
      <c r="I72" s="564" t="s">
        <v>1260</v>
      </c>
      <c r="J72" s="564" t="s">
        <v>1260</v>
      </c>
      <c r="K72" s="564" t="s">
        <v>1260</v>
      </c>
      <c r="L72" s="564" t="s">
        <v>1260</v>
      </c>
      <c r="M72" s="564" t="s">
        <v>1260</v>
      </c>
      <c r="N72" s="564" t="s">
        <v>1260</v>
      </c>
      <c r="O72" s="564" t="s">
        <v>1260</v>
      </c>
      <c r="P72" s="564" t="s">
        <v>1260</v>
      </c>
      <c r="Q72" s="564" t="s">
        <v>1260</v>
      </c>
      <c r="R72" s="564" t="s">
        <v>1260</v>
      </c>
      <c r="S72" s="564" t="s">
        <v>1260</v>
      </c>
      <c r="T72" s="564" t="s">
        <v>1260</v>
      </c>
      <c r="U72" s="564" t="s">
        <v>1260</v>
      </c>
      <c r="V72" s="564" t="s">
        <v>1260</v>
      </c>
      <c r="W72" s="564" t="s">
        <v>1260</v>
      </c>
      <c r="X72" s="564" t="s">
        <v>1260</v>
      </c>
      <c r="Y72" s="564" t="s">
        <v>1260</v>
      </c>
      <c r="Z72" s="564" t="s">
        <v>1260</v>
      </c>
      <c r="AA72" s="564" t="s">
        <v>1260</v>
      </c>
      <c r="AB72" s="564" t="s">
        <v>1260</v>
      </c>
      <c r="AC72" s="564" t="s">
        <v>1260</v>
      </c>
      <c r="AD72" s="564" t="s">
        <v>1260</v>
      </c>
      <c r="AE72" s="564" t="s">
        <v>1260</v>
      </c>
      <c r="AF72" s="564" t="s">
        <v>1260</v>
      </c>
      <c r="AG72" s="564" t="s">
        <v>1260</v>
      </c>
      <c r="AH72" s="564" t="s">
        <v>1260</v>
      </c>
      <c r="AI72" s="564" t="s">
        <v>1260</v>
      </c>
      <c r="AJ72" s="564" t="s">
        <v>1260</v>
      </c>
      <c r="AK72" s="564" t="s">
        <v>1260</v>
      </c>
    </row>
    <row r="73" spans="2:37" hidden="1" outlineLevel="1" x14ac:dyDescent="0.2">
      <c r="B73" s="563" t="s">
        <v>1288</v>
      </c>
      <c r="C73" s="560" t="str">
        <f>"G_"&amp;GFSdet!B13</f>
        <v>G_1. 1.3.3</v>
      </c>
      <c r="D73" s="564" t="s">
        <v>1260</v>
      </c>
      <c r="E73" s="564" t="s">
        <v>1260</v>
      </c>
      <c r="F73" s="564" t="s">
        <v>1260</v>
      </c>
      <c r="G73" s="564" t="s">
        <v>1260</v>
      </c>
      <c r="H73" s="564" t="s">
        <v>1260</v>
      </c>
      <c r="I73" s="564" t="s">
        <v>1260</v>
      </c>
      <c r="J73" s="564" t="s">
        <v>1260</v>
      </c>
      <c r="K73" s="564" t="s">
        <v>1260</v>
      </c>
      <c r="L73" s="564" t="s">
        <v>1260</v>
      </c>
      <c r="M73" s="564" t="s">
        <v>1260</v>
      </c>
      <c r="N73" s="564" t="s">
        <v>1260</v>
      </c>
      <c r="O73" s="564" t="s">
        <v>1260</v>
      </c>
      <c r="P73" s="564" t="s">
        <v>1260</v>
      </c>
      <c r="Q73" s="564" t="s">
        <v>1260</v>
      </c>
      <c r="R73" s="564" t="s">
        <v>1260</v>
      </c>
      <c r="S73" s="564" t="s">
        <v>1260</v>
      </c>
      <c r="T73" s="564" t="s">
        <v>1260</v>
      </c>
      <c r="U73" s="564" t="s">
        <v>1260</v>
      </c>
      <c r="V73" s="564" t="s">
        <v>1260</v>
      </c>
      <c r="W73" s="564" t="s">
        <v>1260</v>
      </c>
      <c r="X73" s="564" t="s">
        <v>1260</v>
      </c>
      <c r="Y73" s="564" t="s">
        <v>1260</v>
      </c>
      <c r="Z73" s="564" t="s">
        <v>1260</v>
      </c>
      <c r="AA73" s="564" t="s">
        <v>1260</v>
      </c>
      <c r="AB73" s="564" t="s">
        <v>1260</v>
      </c>
      <c r="AC73" s="564" t="s">
        <v>1260</v>
      </c>
      <c r="AD73" s="564" t="s">
        <v>1260</v>
      </c>
      <c r="AE73" s="564" t="s">
        <v>1260</v>
      </c>
      <c r="AF73" s="564" t="s">
        <v>1260</v>
      </c>
      <c r="AG73" s="564" t="s">
        <v>1260</v>
      </c>
      <c r="AH73" s="564" t="s">
        <v>1260</v>
      </c>
      <c r="AI73" s="564" t="s">
        <v>1260</v>
      </c>
      <c r="AJ73" s="564" t="s">
        <v>1260</v>
      </c>
      <c r="AK73" s="564" t="s">
        <v>1260</v>
      </c>
    </row>
    <row r="74" spans="2:37" hidden="1" outlineLevel="1" x14ac:dyDescent="0.2">
      <c r="B74" s="563" t="s">
        <v>1288</v>
      </c>
      <c r="C74" s="560" t="str">
        <f>"G_"&amp;GFSdet!B14</f>
        <v>G_1. 1.3.4</v>
      </c>
      <c r="D74" s="564" t="s">
        <v>1260</v>
      </c>
      <c r="E74" s="564" t="s">
        <v>1260</v>
      </c>
      <c r="F74" s="564" t="s">
        <v>1260</v>
      </c>
      <c r="G74" s="564" t="s">
        <v>1260</v>
      </c>
      <c r="H74" s="564" t="s">
        <v>1260</v>
      </c>
      <c r="I74" s="564" t="s">
        <v>1260</v>
      </c>
      <c r="J74" s="564" t="s">
        <v>1260</v>
      </c>
      <c r="K74" s="564" t="s">
        <v>1260</v>
      </c>
      <c r="L74" s="564" t="s">
        <v>1260</v>
      </c>
      <c r="M74" s="564" t="s">
        <v>1260</v>
      </c>
      <c r="N74" s="564" t="s">
        <v>1260</v>
      </c>
      <c r="O74" s="564" t="s">
        <v>1260</v>
      </c>
      <c r="P74" s="564" t="s">
        <v>1260</v>
      </c>
      <c r="Q74" s="564" t="s">
        <v>1260</v>
      </c>
      <c r="R74" s="564" t="s">
        <v>1260</v>
      </c>
      <c r="S74" s="564" t="s">
        <v>1260</v>
      </c>
      <c r="T74" s="564" t="s">
        <v>1260</v>
      </c>
      <c r="U74" s="564" t="s">
        <v>1260</v>
      </c>
      <c r="V74" s="564" t="s">
        <v>1260</v>
      </c>
      <c r="W74" s="564" t="s">
        <v>1260</v>
      </c>
      <c r="X74" s="564" t="s">
        <v>1260</v>
      </c>
      <c r="Y74" s="564" t="s">
        <v>1260</v>
      </c>
      <c r="Z74" s="564" t="s">
        <v>1260</v>
      </c>
      <c r="AA74" s="564" t="s">
        <v>1260</v>
      </c>
      <c r="AB74" s="564" t="s">
        <v>1260</v>
      </c>
      <c r="AC74" s="564" t="s">
        <v>1260</v>
      </c>
      <c r="AD74" s="564" t="s">
        <v>1260</v>
      </c>
      <c r="AE74" s="564" t="s">
        <v>1260</v>
      </c>
      <c r="AF74" s="564" t="s">
        <v>1260</v>
      </c>
      <c r="AG74" s="564" t="s">
        <v>1260</v>
      </c>
      <c r="AH74" s="564" t="s">
        <v>1260</v>
      </c>
      <c r="AI74" s="564" t="s">
        <v>1260</v>
      </c>
      <c r="AJ74" s="564" t="s">
        <v>1260</v>
      </c>
      <c r="AK74" s="564" t="s">
        <v>1260</v>
      </c>
    </row>
    <row r="75" spans="2:37" hidden="1" outlineLevel="1" x14ac:dyDescent="0.2">
      <c r="B75" s="563" t="s">
        <v>1288</v>
      </c>
      <c r="C75" s="560" t="str">
        <f>"G_"&amp;GFSdet!B15</f>
        <v>G_1. 1.3.5</v>
      </c>
      <c r="D75" s="564" t="s">
        <v>1260</v>
      </c>
      <c r="E75" s="564" t="s">
        <v>1260</v>
      </c>
      <c r="F75" s="564" t="s">
        <v>1260</v>
      </c>
      <c r="G75" s="564" t="s">
        <v>1260</v>
      </c>
      <c r="H75" s="564" t="s">
        <v>1260</v>
      </c>
      <c r="I75" s="564" t="s">
        <v>1260</v>
      </c>
      <c r="J75" s="564" t="s">
        <v>1260</v>
      </c>
      <c r="K75" s="564" t="s">
        <v>1260</v>
      </c>
      <c r="L75" s="564" t="s">
        <v>1260</v>
      </c>
      <c r="M75" s="564" t="s">
        <v>1260</v>
      </c>
      <c r="N75" s="564" t="s">
        <v>1260</v>
      </c>
      <c r="O75" s="564" t="s">
        <v>1260</v>
      </c>
      <c r="P75" s="564" t="s">
        <v>1260</v>
      </c>
      <c r="Q75" s="564" t="s">
        <v>1260</v>
      </c>
      <c r="R75" s="564" t="s">
        <v>1260</v>
      </c>
      <c r="S75" s="564" t="s">
        <v>1260</v>
      </c>
      <c r="T75" s="564" t="s">
        <v>1260</v>
      </c>
      <c r="U75" s="564" t="s">
        <v>1260</v>
      </c>
      <c r="V75" s="564" t="s">
        <v>1260</v>
      </c>
      <c r="W75" s="564" t="s">
        <v>1260</v>
      </c>
      <c r="X75" s="564" t="s">
        <v>1260</v>
      </c>
      <c r="Y75" s="564" t="s">
        <v>1260</v>
      </c>
      <c r="Z75" s="564" t="s">
        <v>1260</v>
      </c>
      <c r="AA75" s="564" t="s">
        <v>1260</v>
      </c>
      <c r="AB75" s="564" t="s">
        <v>1260</v>
      </c>
      <c r="AC75" s="564" t="s">
        <v>1260</v>
      </c>
      <c r="AD75" s="564" t="s">
        <v>1260</v>
      </c>
      <c r="AE75" s="564" t="s">
        <v>1260</v>
      </c>
      <c r="AF75" s="564" t="s">
        <v>1260</v>
      </c>
      <c r="AG75" s="564" t="s">
        <v>1260</v>
      </c>
      <c r="AH75" s="564" t="s">
        <v>1260</v>
      </c>
      <c r="AI75" s="564" t="s">
        <v>1260</v>
      </c>
      <c r="AJ75" s="564" t="s">
        <v>1260</v>
      </c>
      <c r="AK75" s="564" t="s">
        <v>1260</v>
      </c>
    </row>
    <row r="76" spans="2:37" hidden="1" outlineLevel="1" x14ac:dyDescent="0.2">
      <c r="B76" s="563" t="s">
        <v>1288</v>
      </c>
      <c r="C76" s="560" t="str">
        <f>"G_"&amp;GFSdet!B16</f>
        <v>G_1. 1.3.6</v>
      </c>
      <c r="D76" s="564" t="s">
        <v>1260</v>
      </c>
      <c r="E76" s="564" t="s">
        <v>1260</v>
      </c>
      <c r="F76" s="564" t="s">
        <v>1260</v>
      </c>
      <c r="G76" s="564" t="s">
        <v>1260</v>
      </c>
      <c r="H76" s="564" t="s">
        <v>1260</v>
      </c>
      <c r="I76" s="564" t="s">
        <v>1260</v>
      </c>
      <c r="J76" s="564" t="s">
        <v>1260</v>
      </c>
      <c r="K76" s="564" t="s">
        <v>1260</v>
      </c>
      <c r="L76" s="564" t="s">
        <v>1260</v>
      </c>
      <c r="M76" s="564" t="s">
        <v>1260</v>
      </c>
      <c r="N76" s="564" t="s">
        <v>1260</v>
      </c>
      <c r="O76" s="564" t="s">
        <v>1260</v>
      </c>
      <c r="P76" s="564" t="s">
        <v>1260</v>
      </c>
      <c r="Q76" s="564" t="s">
        <v>1260</v>
      </c>
      <c r="R76" s="564" t="s">
        <v>1260</v>
      </c>
      <c r="S76" s="564" t="s">
        <v>1260</v>
      </c>
      <c r="T76" s="564" t="s">
        <v>1260</v>
      </c>
      <c r="U76" s="564" t="s">
        <v>1260</v>
      </c>
      <c r="V76" s="564" t="s">
        <v>1260</v>
      </c>
      <c r="W76" s="564" t="s">
        <v>1260</v>
      </c>
      <c r="X76" s="564" t="s">
        <v>1260</v>
      </c>
      <c r="Y76" s="564" t="s">
        <v>1260</v>
      </c>
      <c r="Z76" s="564" t="s">
        <v>1260</v>
      </c>
      <c r="AA76" s="564" t="s">
        <v>1260</v>
      </c>
      <c r="AB76" s="564" t="s">
        <v>1260</v>
      </c>
      <c r="AC76" s="564" t="s">
        <v>1260</v>
      </c>
      <c r="AD76" s="564" t="s">
        <v>1260</v>
      </c>
      <c r="AE76" s="564" t="s">
        <v>1260</v>
      </c>
      <c r="AF76" s="564" t="s">
        <v>1260</v>
      </c>
      <c r="AG76" s="564" t="s">
        <v>1260</v>
      </c>
      <c r="AH76" s="564" t="s">
        <v>1260</v>
      </c>
      <c r="AI76" s="564" t="s">
        <v>1260</v>
      </c>
      <c r="AJ76" s="564" t="s">
        <v>1260</v>
      </c>
      <c r="AK76" s="564" t="s">
        <v>1260</v>
      </c>
    </row>
    <row r="77" spans="2:37" hidden="1" outlineLevel="1" x14ac:dyDescent="0.2">
      <c r="B77" s="563" t="s">
        <v>1288</v>
      </c>
      <c r="C77" s="560" t="str">
        <f>"G_"&amp;GFSdet!B17</f>
        <v>G_1. 1.4</v>
      </c>
      <c r="D77" s="564" t="s">
        <v>1260</v>
      </c>
      <c r="E77" s="564" t="s">
        <v>1260</v>
      </c>
      <c r="F77" s="564" t="s">
        <v>1260</v>
      </c>
      <c r="G77" s="564" t="s">
        <v>1260</v>
      </c>
      <c r="H77" s="564" t="s">
        <v>1260</v>
      </c>
      <c r="I77" s="564" t="s">
        <v>1260</v>
      </c>
      <c r="J77" s="564" t="s">
        <v>1260</v>
      </c>
      <c r="K77" s="564" t="s">
        <v>1260</v>
      </c>
      <c r="L77" s="564" t="s">
        <v>1260</v>
      </c>
      <c r="M77" s="564" t="s">
        <v>1260</v>
      </c>
      <c r="N77" s="564" t="s">
        <v>1260</v>
      </c>
      <c r="O77" s="564" t="s">
        <v>1260</v>
      </c>
      <c r="P77" s="564" t="s">
        <v>1260</v>
      </c>
      <c r="Q77" s="564" t="s">
        <v>1260</v>
      </c>
      <c r="R77" s="564" t="s">
        <v>1260</v>
      </c>
      <c r="S77" s="564" t="s">
        <v>1260</v>
      </c>
      <c r="T77" s="564" t="s">
        <v>1260</v>
      </c>
      <c r="U77" s="564" t="s">
        <v>1260</v>
      </c>
      <c r="V77" s="564" t="s">
        <v>1260</v>
      </c>
      <c r="W77" s="564" t="s">
        <v>1260</v>
      </c>
      <c r="X77" s="564" t="s">
        <v>1260</v>
      </c>
      <c r="Y77" s="564" t="s">
        <v>1260</v>
      </c>
      <c r="Z77" s="564" t="s">
        <v>1260</v>
      </c>
      <c r="AA77" s="564" t="s">
        <v>1260</v>
      </c>
      <c r="AB77" s="564" t="s">
        <v>1260</v>
      </c>
      <c r="AC77" s="564" t="s">
        <v>1260</v>
      </c>
      <c r="AD77" s="564" t="s">
        <v>1260</v>
      </c>
      <c r="AE77" s="564" t="s">
        <v>1260</v>
      </c>
      <c r="AF77" s="564" t="s">
        <v>1260</v>
      </c>
      <c r="AG77" s="564" t="s">
        <v>1260</v>
      </c>
      <c r="AH77" s="564" t="s">
        <v>1260</v>
      </c>
      <c r="AI77" s="564" t="s">
        <v>1260</v>
      </c>
      <c r="AJ77" s="564" t="s">
        <v>1260</v>
      </c>
      <c r="AK77" s="564" t="s">
        <v>1260</v>
      </c>
    </row>
    <row r="78" spans="2:37" hidden="1" outlineLevel="1" x14ac:dyDescent="0.2">
      <c r="B78" s="563" t="s">
        <v>1288</v>
      </c>
      <c r="C78" s="560" t="str">
        <f>"G_"&amp;GFSdet!B18</f>
        <v>G_1. 1.4.1</v>
      </c>
      <c r="D78" s="564" t="s">
        <v>1260</v>
      </c>
      <c r="E78" s="564" t="s">
        <v>1260</v>
      </c>
      <c r="F78" s="564" t="s">
        <v>1260</v>
      </c>
      <c r="G78" s="564" t="s">
        <v>1260</v>
      </c>
      <c r="H78" s="564" t="s">
        <v>1260</v>
      </c>
      <c r="I78" s="564" t="s">
        <v>1260</v>
      </c>
      <c r="J78" s="564" t="s">
        <v>1260</v>
      </c>
      <c r="K78" s="564" t="s">
        <v>1260</v>
      </c>
      <c r="L78" s="564" t="s">
        <v>1260</v>
      </c>
      <c r="M78" s="564" t="s">
        <v>1260</v>
      </c>
      <c r="N78" s="564" t="s">
        <v>1260</v>
      </c>
      <c r="O78" s="564" t="s">
        <v>1260</v>
      </c>
      <c r="P78" s="564" t="s">
        <v>1260</v>
      </c>
      <c r="Q78" s="564" t="s">
        <v>1260</v>
      </c>
      <c r="R78" s="564" t="s">
        <v>1260</v>
      </c>
      <c r="S78" s="564" t="s">
        <v>1260</v>
      </c>
      <c r="T78" s="564" t="s">
        <v>1260</v>
      </c>
      <c r="U78" s="564" t="s">
        <v>1260</v>
      </c>
      <c r="V78" s="564" t="s">
        <v>1260</v>
      </c>
      <c r="W78" s="564" t="s">
        <v>1260</v>
      </c>
      <c r="X78" s="564" t="s">
        <v>1260</v>
      </c>
      <c r="Y78" s="564" t="s">
        <v>1260</v>
      </c>
      <c r="Z78" s="564" t="s">
        <v>1260</v>
      </c>
      <c r="AA78" s="564" t="s">
        <v>1260</v>
      </c>
      <c r="AB78" s="564" t="s">
        <v>1260</v>
      </c>
      <c r="AC78" s="564" t="s">
        <v>1260</v>
      </c>
      <c r="AD78" s="564" t="s">
        <v>1260</v>
      </c>
      <c r="AE78" s="564" t="s">
        <v>1260</v>
      </c>
      <c r="AF78" s="564" t="s">
        <v>1260</v>
      </c>
      <c r="AG78" s="564" t="s">
        <v>1260</v>
      </c>
      <c r="AH78" s="564" t="s">
        <v>1260</v>
      </c>
      <c r="AI78" s="564" t="s">
        <v>1260</v>
      </c>
      <c r="AJ78" s="564" t="s">
        <v>1260</v>
      </c>
      <c r="AK78" s="564" t="s">
        <v>1260</v>
      </c>
    </row>
    <row r="79" spans="2:37" hidden="1" outlineLevel="1" x14ac:dyDescent="0.2">
      <c r="B79" s="563" t="s">
        <v>1288</v>
      </c>
      <c r="C79" s="560" t="str">
        <f>"G_"&amp;GFSdet!B19</f>
        <v>G_1. 1.4.1.1</v>
      </c>
      <c r="D79" s="564" t="s">
        <v>1260</v>
      </c>
      <c r="E79" s="564" t="s">
        <v>1260</v>
      </c>
      <c r="F79" s="564" t="s">
        <v>1260</v>
      </c>
      <c r="G79" s="564" t="s">
        <v>1260</v>
      </c>
      <c r="H79" s="564" t="s">
        <v>1260</v>
      </c>
      <c r="I79" s="564" t="s">
        <v>1260</v>
      </c>
      <c r="J79" s="564" t="s">
        <v>1260</v>
      </c>
      <c r="K79" s="564" t="s">
        <v>1260</v>
      </c>
      <c r="L79" s="564" t="s">
        <v>1260</v>
      </c>
      <c r="M79" s="564" t="s">
        <v>1260</v>
      </c>
      <c r="N79" s="564" t="s">
        <v>1260</v>
      </c>
      <c r="O79" s="564" t="s">
        <v>1260</v>
      </c>
      <c r="P79" s="564" t="s">
        <v>1260</v>
      </c>
      <c r="Q79" s="564" t="s">
        <v>1260</v>
      </c>
      <c r="R79" s="564" t="s">
        <v>1260</v>
      </c>
      <c r="S79" s="564" t="s">
        <v>1260</v>
      </c>
      <c r="T79" s="564" t="s">
        <v>1260</v>
      </c>
      <c r="U79" s="564" t="s">
        <v>1260</v>
      </c>
      <c r="V79" s="564" t="s">
        <v>1260</v>
      </c>
      <c r="W79" s="564" t="s">
        <v>1260</v>
      </c>
      <c r="X79" s="564" t="s">
        <v>1260</v>
      </c>
      <c r="Y79" s="564" t="s">
        <v>1260</v>
      </c>
      <c r="Z79" s="564" t="s">
        <v>1260</v>
      </c>
      <c r="AA79" s="564" t="s">
        <v>1260</v>
      </c>
      <c r="AB79" s="564" t="s">
        <v>1260</v>
      </c>
      <c r="AC79" s="564" t="s">
        <v>1260</v>
      </c>
      <c r="AD79" s="564" t="s">
        <v>1260</v>
      </c>
      <c r="AE79" s="564" t="s">
        <v>1260</v>
      </c>
      <c r="AF79" s="564" t="s">
        <v>1260</v>
      </c>
      <c r="AG79" s="564" t="s">
        <v>1260</v>
      </c>
      <c r="AH79" s="564" t="s">
        <v>1260</v>
      </c>
      <c r="AI79" s="564" t="s">
        <v>1260</v>
      </c>
      <c r="AJ79" s="564" t="s">
        <v>1260</v>
      </c>
      <c r="AK79" s="564" t="s">
        <v>1260</v>
      </c>
    </row>
    <row r="80" spans="2:37" hidden="1" outlineLevel="1" x14ac:dyDescent="0.2">
      <c r="B80" s="563" t="s">
        <v>1288</v>
      </c>
      <c r="C80" s="560" t="str">
        <f>"G_"&amp;GFSdet!B20</f>
        <v>G_1. 1.4.1.2</v>
      </c>
      <c r="D80" s="564" t="s">
        <v>1260</v>
      </c>
      <c r="E80" s="564" t="s">
        <v>1260</v>
      </c>
      <c r="F80" s="564" t="s">
        <v>1260</v>
      </c>
      <c r="G80" s="564" t="s">
        <v>1260</v>
      </c>
      <c r="H80" s="564" t="s">
        <v>1260</v>
      </c>
      <c r="I80" s="564" t="s">
        <v>1260</v>
      </c>
      <c r="J80" s="564" t="s">
        <v>1260</v>
      </c>
      <c r="K80" s="564" t="s">
        <v>1260</v>
      </c>
      <c r="L80" s="564" t="s">
        <v>1260</v>
      </c>
      <c r="M80" s="564" t="s">
        <v>1260</v>
      </c>
      <c r="N80" s="564" t="s">
        <v>1260</v>
      </c>
      <c r="O80" s="564" t="s">
        <v>1260</v>
      </c>
      <c r="P80" s="564" t="s">
        <v>1260</v>
      </c>
      <c r="Q80" s="564" t="s">
        <v>1260</v>
      </c>
      <c r="R80" s="564" t="s">
        <v>1260</v>
      </c>
      <c r="S80" s="564" t="s">
        <v>1260</v>
      </c>
      <c r="T80" s="564" t="s">
        <v>1260</v>
      </c>
      <c r="U80" s="564" t="s">
        <v>1260</v>
      </c>
      <c r="V80" s="564" t="s">
        <v>1260</v>
      </c>
      <c r="W80" s="564" t="s">
        <v>1260</v>
      </c>
      <c r="X80" s="564" t="s">
        <v>1260</v>
      </c>
      <c r="Y80" s="564" t="s">
        <v>1260</v>
      </c>
      <c r="Z80" s="564" t="s">
        <v>1260</v>
      </c>
      <c r="AA80" s="564" t="s">
        <v>1260</v>
      </c>
      <c r="AB80" s="564" t="s">
        <v>1260</v>
      </c>
      <c r="AC80" s="564" t="s">
        <v>1260</v>
      </c>
      <c r="AD80" s="564" t="s">
        <v>1260</v>
      </c>
      <c r="AE80" s="564" t="s">
        <v>1260</v>
      </c>
      <c r="AF80" s="564" t="s">
        <v>1260</v>
      </c>
      <c r="AG80" s="564" t="s">
        <v>1260</v>
      </c>
      <c r="AH80" s="564" t="s">
        <v>1260</v>
      </c>
      <c r="AI80" s="564" t="s">
        <v>1260</v>
      </c>
      <c r="AJ80" s="564" t="s">
        <v>1260</v>
      </c>
      <c r="AK80" s="564" t="s">
        <v>1260</v>
      </c>
    </row>
    <row r="81" spans="2:37" hidden="1" outlineLevel="1" x14ac:dyDescent="0.2">
      <c r="B81" s="563" t="s">
        <v>1288</v>
      </c>
      <c r="C81" s="560" t="str">
        <f>"G_"&amp;GFSdet!B21</f>
        <v>G_1. 1.4.1.3</v>
      </c>
      <c r="D81" s="564" t="s">
        <v>1260</v>
      </c>
      <c r="E81" s="564" t="s">
        <v>1260</v>
      </c>
      <c r="F81" s="564" t="s">
        <v>1260</v>
      </c>
      <c r="G81" s="564" t="s">
        <v>1260</v>
      </c>
      <c r="H81" s="564" t="s">
        <v>1260</v>
      </c>
      <c r="I81" s="564" t="s">
        <v>1260</v>
      </c>
      <c r="J81" s="564" t="s">
        <v>1260</v>
      </c>
      <c r="K81" s="564" t="s">
        <v>1260</v>
      </c>
      <c r="L81" s="564" t="s">
        <v>1260</v>
      </c>
      <c r="M81" s="564" t="s">
        <v>1260</v>
      </c>
      <c r="N81" s="564" t="s">
        <v>1260</v>
      </c>
      <c r="O81" s="564" t="s">
        <v>1260</v>
      </c>
      <c r="P81" s="564" t="s">
        <v>1260</v>
      </c>
      <c r="Q81" s="564" t="s">
        <v>1260</v>
      </c>
      <c r="R81" s="564" t="s">
        <v>1260</v>
      </c>
      <c r="S81" s="564" t="s">
        <v>1260</v>
      </c>
      <c r="T81" s="564" t="s">
        <v>1260</v>
      </c>
      <c r="U81" s="564" t="s">
        <v>1260</v>
      </c>
      <c r="V81" s="564" t="s">
        <v>1260</v>
      </c>
      <c r="W81" s="564" t="s">
        <v>1260</v>
      </c>
      <c r="X81" s="564" t="s">
        <v>1260</v>
      </c>
      <c r="Y81" s="564" t="s">
        <v>1260</v>
      </c>
      <c r="Z81" s="564" t="s">
        <v>1260</v>
      </c>
      <c r="AA81" s="564" t="s">
        <v>1260</v>
      </c>
      <c r="AB81" s="564" t="s">
        <v>1260</v>
      </c>
      <c r="AC81" s="564" t="s">
        <v>1260</v>
      </c>
      <c r="AD81" s="564" t="s">
        <v>1260</v>
      </c>
      <c r="AE81" s="564" t="s">
        <v>1260</v>
      </c>
      <c r="AF81" s="564" t="s">
        <v>1260</v>
      </c>
      <c r="AG81" s="564" t="s">
        <v>1260</v>
      </c>
      <c r="AH81" s="564" t="s">
        <v>1260</v>
      </c>
      <c r="AI81" s="564" t="s">
        <v>1260</v>
      </c>
      <c r="AJ81" s="564" t="s">
        <v>1260</v>
      </c>
      <c r="AK81" s="564" t="s">
        <v>1260</v>
      </c>
    </row>
    <row r="82" spans="2:37" hidden="1" outlineLevel="1" x14ac:dyDescent="0.2">
      <c r="B82" s="563" t="s">
        <v>1288</v>
      </c>
      <c r="C82" s="560" t="str">
        <f>"G_"&amp;GFSdet!B22</f>
        <v>G_1. 1.4.1.4</v>
      </c>
      <c r="D82" s="564" t="s">
        <v>1260</v>
      </c>
      <c r="E82" s="564" t="s">
        <v>1260</v>
      </c>
      <c r="F82" s="564" t="s">
        <v>1260</v>
      </c>
      <c r="G82" s="564" t="s">
        <v>1260</v>
      </c>
      <c r="H82" s="564" t="s">
        <v>1260</v>
      </c>
      <c r="I82" s="564" t="s">
        <v>1260</v>
      </c>
      <c r="J82" s="564" t="s">
        <v>1260</v>
      </c>
      <c r="K82" s="564" t="s">
        <v>1260</v>
      </c>
      <c r="L82" s="564" t="s">
        <v>1260</v>
      </c>
      <c r="M82" s="564" t="s">
        <v>1260</v>
      </c>
      <c r="N82" s="564" t="s">
        <v>1260</v>
      </c>
      <c r="O82" s="564" t="s">
        <v>1260</v>
      </c>
      <c r="P82" s="564" t="s">
        <v>1260</v>
      </c>
      <c r="Q82" s="564" t="s">
        <v>1260</v>
      </c>
      <c r="R82" s="564" t="s">
        <v>1260</v>
      </c>
      <c r="S82" s="564" t="s">
        <v>1260</v>
      </c>
      <c r="T82" s="564" t="s">
        <v>1260</v>
      </c>
      <c r="U82" s="564" t="s">
        <v>1260</v>
      </c>
      <c r="V82" s="564" t="s">
        <v>1260</v>
      </c>
      <c r="W82" s="564" t="s">
        <v>1260</v>
      </c>
      <c r="X82" s="564" t="s">
        <v>1260</v>
      </c>
      <c r="Y82" s="564" t="s">
        <v>1260</v>
      </c>
      <c r="Z82" s="564" t="s">
        <v>1260</v>
      </c>
      <c r="AA82" s="564" t="s">
        <v>1260</v>
      </c>
      <c r="AB82" s="564" t="s">
        <v>1260</v>
      </c>
      <c r="AC82" s="564" t="s">
        <v>1260</v>
      </c>
      <c r="AD82" s="564" t="s">
        <v>1260</v>
      </c>
      <c r="AE82" s="564" t="s">
        <v>1260</v>
      </c>
      <c r="AF82" s="564" t="s">
        <v>1260</v>
      </c>
      <c r="AG82" s="564" t="s">
        <v>1260</v>
      </c>
      <c r="AH82" s="564" t="s">
        <v>1260</v>
      </c>
      <c r="AI82" s="564" t="s">
        <v>1260</v>
      </c>
      <c r="AJ82" s="564" t="s">
        <v>1260</v>
      </c>
      <c r="AK82" s="564" t="s">
        <v>1260</v>
      </c>
    </row>
    <row r="83" spans="2:37" hidden="1" outlineLevel="1" x14ac:dyDescent="0.2">
      <c r="B83" s="563" t="s">
        <v>1288</v>
      </c>
      <c r="C83" s="560" t="str">
        <f>"G_"&amp;GFSdet!B23</f>
        <v>G_1. 1.4.2</v>
      </c>
      <c r="D83" s="564" t="s">
        <v>1260</v>
      </c>
      <c r="E83" s="564" t="s">
        <v>1260</v>
      </c>
      <c r="F83" s="564" t="s">
        <v>1260</v>
      </c>
      <c r="G83" s="564" t="s">
        <v>1260</v>
      </c>
      <c r="H83" s="564" t="s">
        <v>1260</v>
      </c>
      <c r="I83" s="564" t="s">
        <v>1260</v>
      </c>
      <c r="J83" s="564" t="s">
        <v>1260</v>
      </c>
      <c r="K83" s="564" t="s">
        <v>1260</v>
      </c>
      <c r="L83" s="564" t="s">
        <v>1260</v>
      </c>
      <c r="M83" s="564" t="s">
        <v>1260</v>
      </c>
      <c r="N83" s="564" t="s">
        <v>1260</v>
      </c>
      <c r="O83" s="564" t="s">
        <v>1260</v>
      </c>
      <c r="P83" s="564" t="s">
        <v>1260</v>
      </c>
      <c r="Q83" s="564" t="s">
        <v>1260</v>
      </c>
      <c r="R83" s="564" t="s">
        <v>1260</v>
      </c>
      <c r="S83" s="564" t="s">
        <v>1260</v>
      </c>
      <c r="T83" s="564" t="s">
        <v>1260</v>
      </c>
      <c r="U83" s="564" t="s">
        <v>1260</v>
      </c>
      <c r="V83" s="564" t="s">
        <v>1260</v>
      </c>
      <c r="W83" s="564" t="s">
        <v>1260</v>
      </c>
      <c r="X83" s="564" t="s">
        <v>1260</v>
      </c>
      <c r="Y83" s="564" t="s">
        <v>1260</v>
      </c>
      <c r="Z83" s="564" t="s">
        <v>1260</v>
      </c>
      <c r="AA83" s="564" t="s">
        <v>1260</v>
      </c>
      <c r="AB83" s="564" t="s">
        <v>1260</v>
      </c>
      <c r="AC83" s="564" t="s">
        <v>1260</v>
      </c>
      <c r="AD83" s="564" t="s">
        <v>1260</v>
      </c>
      <c r="AE83" s="564" t="s">
        <v>1260</v>
      </c>
      <c r="AF83" s="564" t="s">
        <v>1260</v>
      </c>
      <c r="AG83" s="564" t="s">
        <v>1260</v>
      </c>
      <c r="AH83" s="564" t="s">
        <v>1260</v>
      </c>
      <c r="AI83" s="564" t="s">
        <v>1260</v>
      </c>
      <c r="AJ83" s="564" t="s">
        <v>1260</v>
      </c>
      <c r="AK83" s="564" t="s">
        <v>1260</v>
      </c>
    </row>
    <row r="84" spans="2:37" hidden="1" outlineLevel="1" x14ac:dyDescent="0.2">
      <c r="B84" s="563" t="s">
        <v>1288</v>
      </c>
      <c r="C84" s="560" t="str">
        <f>"G_"&amp;GFSdet!B24</f>
        <v>G_1. 1.4.3</v>
      </c>
      <c r="D84" s="564" t="s">
        <v>1260</v>
      </c>
      <c r="E84" s="564" t="s">
        <v>1260</v>
      </c>
      <c r="F84" s="564" t="s">
        <v>1260</v>
      </c>
      <c r="G84" s="564" t="s">
        <v>1260</v>
      </c>
      <c r="H84" s="564" t="s">
        <v>1260</v>
      </c>
      <c r="I84" s="564" t="s">
        <v>1260</v>
      </c>
      <c r="J84" s="564" t="s">
        <v>1260</v>
      </c>
      <c r="K84" s="564" t="s">
        <v>1260</v>
      </c>
      <c r="L84" s="564" t="s">
        <v>1260</v>
      </c>
      <c r="M84" s="564" t="s">
        <v>1260</v>
      </c>
      <c r="N84" s="564" t="s">
        <v>1260</v>
      </c>
      <c r="O84" s="564" t="s">
        <v>1260</v>
      </c>
      <c r="P84" s="564" t="s">
        <v>1260</v>
      </c>
      <c r="Q84" s="564" t="s">
        <v>1260</v>
      </c>
      <c r="R84" s="564" t="s">
        <v>1260</v>
      </c>
      <c r="S84" s="564" t="s">
        <v>1260</v>
      </c>
      <c r="T84" s="564" t="s">
        <v>1260</v>
      </c>
      <c r="U84" s="564" t="s">
        <v>1260</v>
      </c>
      <c r="V84" s="564" t="s">
        <v>1260</v>
      </c>
      <c r="W84" s="564" t="s">
        <v>1260</v>
      </c>
      <c r="X84" s="564" t="s">
        <v>1260</v>
      </c>
      <c r="Y84" s="564" t="s">
        <v>1260</v>
      </c>
      <c r="Z84" s="564" t="s">
        <v>1260</v>
      </c>
      <c r="AA84" s="564" t="s">
        <v>1260</v>
      </c>
      <c r="AB84" s="564" t="s">
        <v>1260</v>
      </c>
      <c r="AC84" s="564" t="s">
        <v>1260</v>
      </c>
      <c r="AD84" s="564" t="s">
        <v>1260</v>
      </c>
      <c r="AE84" s="564" t="s">
        <v>1260</v>
      </c>
      <c r="AF84" s="564" t="s">
        <v>1260</v>
      </c>
      <c r="AG84" s="564" t="s">
        <v>1260</v>
      </c>
      <c r="AH84" s="564" t="s">
        <v>1260</v>
      </c>
      <c r="AI84" s="564" t="s">
        <v>1260</v>
      </c>
      <c r="AJ84" s="564" t="s">
        <v>1260</v>
      </c>
      <c r="AK84" s="564" t="s">
        <v>1260</v>
      </c>
    </row>
    <row r="85" spans="2:37" hidden="1" outlineLevel="1" x14ac:dyDescent="0.2">
      <c r="B85" s="563" t="s">
        <v>1288</v>
      </c>
      <c r="C85" s="560" t="str">
        <f>"G_"&amp;GFSdet!B25</f>
        <v>G_1. 1.4.4</v>
      </c>
      <c r="D85" s="564" t="s">
        <v>1260</v>
      </c>
      <c r="E85" s="564" t="s">
        <v>1260</v>
      </c>
      <c r="F85" s="564" t="s">
        <v>1260</v>
      </c>
      <c r="G85" s="564" t="s">
        <v>1260</v>
      </c>
      <c r="H85" s="564" t="s">
        <v>1260</v>
      </c>
      <c r="I85" s="564" t="s">
        <v>1260</v>
      </c>
      <c r="J85" s="564" t="s">
        <v>1260</v>
      </c>
      <c r="K85" s="564" t="s">
        <v>1260</v>
      </c>
      <c r="L85" s="564" t="s">
        <v>1260</v>
      </c>
      <c r="M85" s="564" t="s">
        <v>1260</v>
      </c>
      <c r="N85" s="564" t="s">
        <v>1260</v>
      </c>
      <c r="O85" s="564" t="s">
        <v>1260</v>
      </c>
      <c r="P85" s="564" t="s">
        <v>1260</v>
      </c>
      <c r="Q85" s="564" t="s">
        <v>1260</v>
      </c>
      <c r="R85" s="564" t="s">
        <v>1260</v>
      </c>
      <c r="S85" s="564" t="s">
        <v>1260</v>
      </c>
      <c r="T85" s="564" t="s">
        <v>1260</v>
      </c>
      <c r="U85" s="564" t="s">
        <v>1260</v>
      </c>
      <c r="V85" s="564" t="s">
        <v>1260</v>
      </c>
      <c r="W85" s="564" t="s">
        <v>1260</v>
      </c>
      <c r="X85" s="564" t="s">
        <v>1260</v>
      </c>
      <c r="Y85" s="564" t="s">
        <v>1260</v>
      </c>
      <c r="Z85" s="564" t="s">
        <v>1260</v>
      </c>
      <c r="AA85" s="564" t="s">
        <v>1260</v>
      </c>
      <c r="AB85" s="564" t="s">
        <v>1260</v>
      </c>
      <c r="AC85" s="564" t="s">
        <v>1260</v>
      </c>
      <c r="AD85" s="564" t="s">
        <v>1260</v>
      </c>
      <c r="AE85" s="564" t="s">
        <v>1260</v>
      </c>
      <c r="AF85" s="564" t="s">
        <v>1260</v>
      </c>
      <c r="AG85" s="564" t="s">
        <v>1260</v>
      </c>
      <c r="AH85" s="564" t="s">
        <v>1260</v>
      </c>
      <c r="AI85" s="564" t="s">
        <v>1260</v>
      </c>
      <c r="AJ85" s="564" t="s">
        <v>1260</v>
      </c>
      <c r="AK85" s="564" t="s">
        <v>1260</v>
      </c>
    </row>
    <row r="86" spans="2:37" hidden="1" outlineLevel="1" x14ac:dyDescent="0.2">
      <c r="B86" s="563" t="s">
        <v>1288</v>
      </c>
      <c r="C86" s="560" t="str">
        <f>"G_"&amp;GFSdet!B26</f>
        <v>G_1. 1.4.4.1</v>
      </c>
      <c r="D86" s="564" t="s">
        <v>1260</v>
      </c>
      <c r="E86" s="564" t="s">
        <v>1260</v>
      </c>
      <c r="F86" s="564" t="s">
        <v>1260</v>
      </c>
      <c r="G86" s="564" t="s">
        <v>1260</v>
      </c>
      <c r="H86" s="564" t="s">
        <v>1260</v>
      </c>
      <c r="I86" s="564" t="s">
        <v>1260</v>
      </c>
      <c r="J86" s="564" t="s">
        <v>1260</v>
      </c>
      <c r="K86" s="564" t="s">
        <v>1260</v>
      </c>
      <c r="L86" s="564" t="s">
        <v>1260</v>
      </c>
      <c r="M86" s="564" t="s">
        <v>1260</v>
      </c>
      <c r="N86" s="564" t="s">
        <v>1260</v>
      </c>
      <c r="O86" s="564" t="s">
        <v>1260</v>
      </c>
      <c r="P86" s="564" t="s">
        <v>1260</v>
      </c>
      <c r="Q86" s="564" t="s">
        <v>1260</v>
      </c>
      <c r="R86" s="564" t="s">
        <v>1260</v>
      </c>
      <c r="S86" s="564" t="s">
        <v>1260</v>
      </c>
      <c r="T86" s="564" t="s">
        <v>1260</v>
      </c>
      <c r="U86" s="564" t="s">
        <v>1260</v>
      </c>
      <c r="V86" s="564" t="s">
        <v>1260</v>
      </c>
      <c r="W86" s="564" t="s">
        <v>1260</v>
      </c>
      <c r="X86" s="564" t="s">
        <v>1260</v>
      </c>
      <c r="Y86" s="564" t="s">
        <v>1260</v>
      </c>
      <c r="Z86" s="564" t="s">
        <v>1260</v>
      </c>
      <c r="AA86" s="564" t="s">
        <v>1260</v>
      </c>
      <c r="AB86" s="564" t="s">
        <v>1260</v>
      </c>
      <c r="AC86" s="564" t="s">
        <v>1260</v>
      </c>
      <c r="AD86" s="564" t="s">
        <v>1260</v>
      </c>
      <c r="AE86" s="564" t="s">
        <v>1260</v>
      </c>
      <c r="AF86" s="564" t="s">
        <v>1260</v>
      </c>
      <c r="AG86" s="564" t="s">
        <v>1260</v>
      </c>
      <c r="AH86" s="564" t="s">
        <v>1260</v>
      </c>
      <c r="AI86" s="564" t="s">
        <v>1260</v>
      </c>
      <c r="AJ86" s="564" t="s">
        <v>1260</v>
      </c>
      <c r="AK86" s="564" t="s">
        <v>1260</v>
      </c>
    </row>
    <row r="87" spans="2:37" hidden="1" outlineLevel="1" x14ac:dyDescent="0.2">
      <c r="B87" s="563" t="s">
        <v>1288</v>
      </c>
      <c r="C87" s="560" t="str">
        <f>"G_"&amp;GFSdet!B27</f>
        <v>G_1. 1.4.4.2</v>
      </c>
      <c r="D87" s="564" t="s">
        <v>1260</v>
      </c>
      <c r="E87" s="564" t="s">
        <v>1260</v>
      </c>
      <c r="F87" s="564" t="s">
        <v>1260</v>
      </c>
      <c r="G87" s="564" t="s">
        <v>1260</v>
      </c>
      <c r="H87" s="564" t="s">
        <v>1260</v>
      </c>
      <c r="I87" s="564" t="s">
        <v>1260</v>
      </c>
      <c r="J87" s="564" t="s">
        <v>1260</v>
      </c>
      <c r="K87" s="564" t="s">
        <v>1260</v>
      </c>
      <c r="L87" s="564" t="s">
        <v>1260</v>
      </c>
      <c r="M87" s="564" t="s">
        <v>1260</v>
      </c>
      <c r="N87" s="564" t="s">
        <v>1260</v>
      </c>
      <c r="O87" s="564" t="s">
        <v>1260</v>
      </c>
      <c r="P87" s="564" t="s">
        <v>1260</v>
      </c>
      <c r="Q87" s="564" t="s">
        <v>1260</v>
      </c>
      <c r="R87" s="564" t="s">
        <v>1260</v>
      </c>
      <c r="S87" s="564" t="s">
        <v>1260</v>
      </c>
      <c r="T87" s="564" t="s">
        <v>1260</v>
      </c>
      <c r="U87" s="564" t="s">
        <v>1260</v>
      </c>
      <c r="V87" s="564" t="s">
        <v>1260</v>
      </c>
      <c r="W87" s="564" t="s">
        <v>1260</v>
      </c>
      <c r="X87" s="564" t="s">
        <v>1260</v>
      </c>
      <c r="Y87" s="564" t="s">
        <v>1260</v>
      </c>
      <c r="Z87" s="564" t="s">
        <v>1260</v>
      </c>
      <c r="AA87" s="564" t="s">
        <v>1260</v>
      </c>
      <c r="AB87" s="564" t="s">
        <v>1260</v>
      </c>
      <c r="AC87" s="564" t="s">
        <v>1260</v>
      </c>
      <c r="AD87" s="564" t="s">
        <v>1260</v>
      </c>
      <c r="AE87" s="564" t="s">
        <v>1260</v>
      </c>
      <c r="AF87" s="564" t="s">
        <v>1260</v>
      </c>
      <c r="AG87" s="564" t="s">
        <v>1260</v>
      </c>
      <c r="AH87" s="564" t="s">
        <v>1260</v>
      </c>
      <c r="AI87" s="564" t="s">
        <v>1260</v>
      </c>
      <c r="AJ87" s="564" t="s">
        <v>1260</v>
      </c>
      <c r="AK87" s="564" t="s">
        <v>1260</v>
      </c>
    </row>
    <row r="88" spans="2:37" hidden="1" outlineLevel="1" x14ac:dyDescent="0.2">
      <c r="B88" s="563" t="s">
        <v>1288</v>
      </c>
      <c r="C88" s="560" t="str">
        <f>"G_"&amp;GFSdet!B28</f>
        <v>G_1. 1.4.5</v>
      </c>
      <c r="D88" s="564" t="s">
        <v>1260</v>
      </c>
      <c r="E88" s="564" t="s">
        <v>1260</v>
      </c>
      <c r="F88" s="564" t="s">
        <v>1260</v>
      </c>
      <c r="G88" s="564" t="s">
        <v>1260</v>
      </c>
      <c r="H88" s="564" t="s">
        <v>1260</v>
      </c>
      <c r="I88" s="564" t="s">
        <v>1260</v>
      </c>
      <c r="J88" s="564" t="s">
        <v>1260</v>
      </c>
      <c r="K88" s="564" t="s">
        <v>1260</v>
      </c>
      <c r="L88" s="564" t="s">
        <v>1260</v>
      </c>
      <c r="M88" s="564" t="s">
        <v>1260</v>
      </c>
      <c r="N88" s="564" t="s">
        <v>1260</v>
      </c>
      <c r="O88" s="564" t="s">
        <v>1260</v>
      </c>
      <c r="P88" s="564" t="s">
        <v>1260</v>
      </c>
      <c r="Q88" s="564" t="s">
        <v>1260</v>
      </c>
      <c r="R88" s="564" t="s">
        <v>1260</v>
      </c>
      <c r="S88" s="564" t="s">
        <v>1260</v>
      </c>
      <c r="T88" s="564" t="s">
        <v>1260</v>
      </c>
      <c r="U88" s="564" t="s">
        <v>1260</v>
      </c>
      <c r="V88" s="564" t="s">
        <v>1260</v>
      </c>
      <c r="W88" s="564" t="s">
        <v>1260</v>
      </c>
      <c r="X88" s="564" t="s">
        <v>1260</v>
      </c>
      <c r="Y88" s="564" t="s">
        <v>1260</v>
      </c>
      <c r="Z88" s="564" t="s">
        <v>1260</v>
      </c>
      <c r="AA88" s="564" t="s">
        <v>1260</v>
      </c>
      <c r="AB88" s="564" t="s">
        <v>1260</v>
      </c>
      <c r="AC88" s="564" t="s">
        <v>1260</v>
      </c>
      <c r="AD88" s="564" t="s">
        <v>1260</v>
      </c>
      <c r="AE88" s="564" t="s">
        <v>1260</v>
      </c>
      <c r="AF88" s="564" t="s">
        <v>1260</v>
      </c>
      <c r="AG88" s="564" t="s">
        <v>1260</v>
      </c>
      <c r="AH88" s="564" t="s">
        <v>1260</v>
      </c>
      <c r="AI88" s="564" t="s">
        <v>1260</v>
      </c>
      <c r="AJ88" s="564" t="s">
        <v>1260</v>
      </c>
      <c r="AK88" s="564" t="s">
        <v>1260</v>
      </c>
    </row>
    <row r="89" spans="2:37" hidden="1" outlineLevel="1" x14ac:dyDescent="0.2">
      <c r="B89" s="563" t="s">
        <v>1288</v>
      </c>
      <c r="C89" s="560" t="str">
        <f>"G_"&amp;GFSdet!B29</f>
        <v>G_1. 1.4.5.1</v>
      </c>
      <c r="D89" s="564" t="s">
        <v>1260</v>
      </c>
      <c r="E89" s="564" t="s">
        <v>1260</v>
      </c>
      <c r="F89" s="564" t="s">
        <v>1260</v>
      </c>
      <c r="G89" s="564" t="s">
        <v>1260</v>
      </c>
      <c r="H89" s="564" t="s">
        <v>1260</v>
      </c>
      <c r="I89" s="564" t="s">
        <v>1260</v>
      </c>
      <c r="J89" s="564" t="s">
        <v>1260</v>
      </c>
      <c r="K89" s="564" t="s">
        <v>1260</v>
      </c>
      <c r="L89" s="564" t="s">
        <v>1260</v>
      </c>
      <c r="M89" s="564" t="s">
        <v>1260</v>
      </c>
      <c r="N89" s="564" t="s">
        <v>1260</v>
      </c>
      <c r="O89" s="564" t="s">
        <v>1260</v>
      </c>
      <c r="P89" s="564" t="s">
        <v>1260</v>
      </c>
      <c r="Q89" s="564" t="s">
        <v>1260</v>
      </c>
      <c r="R89" s="564" t="s">
        <v>1260</v>
      </c>
      <c r="S89" s="564" t="s">
        <v>1260</v>
      </c>
      <c r="T89" s="564" t="s">
        <v>1260</v>
      </c>
      <c r="U89" s="564" t="s">
        <v>1260</v>
      </c>
      <c r="V89" s="564" t="s">
        <v>1260</v>
      </c>
      <c r="W89" s="564" t="s">
        <v>1260</v>
      </c>
      <c r="X89" s="564" t="s">
        <v>1260</v>
      </c>
      <c r="Y89" s="564" t="s">
        <v>1260</v>
      </c>
      <c r="Z89" s="564" t="s">
        <v>1260</v>
      </c>
      <c r="AA89" s="564" t="s">
        <v>1260</v>
      </c>
      <c r="AB89" s="564" t="s">
        <v>1260</v>
      </c>
      <c r="AC89" s="564" t="s">
        <v>1260</v>
      </c>
      <c r="AD89" s="564" t="s">
        <v>1260</v>
      </c>
      <c r="AE89" s="564" t="s">
        <v>1260</v>
      </c>
      <c r="AF89" s="564" t="s">
        <v>1260</v>
      </c>
      <c r="AG89" s="564" t="s">
        <v>1260</v>
      </c>
      <c r="AH89" s="564" t="s">
        <v>1260</v>
      </c>
      <c r="AI89" s="564" t="s">
        <v>1260</v>
      </c>
      <c r="AJ89" s="564" t="s">
        <v>1260</v>
      </c>
      <c r="AK89" s="564" t="s">
        <v>1260</v>
      </c>
    </row>
    <row r="90" spans="2:37" hidden="1" outlineLevel="1" x14ac:dyDescent="0.2">
      <c r="B90" s="563" t="s">
        <v>1288</v>
      </c>
      <c r="C90" s="560" t="str">
        <f>"G_"&amp;GFSdet!B30</f>
        <v>G_1. 1.4.5.2</v>
      </c>
      <c r="D90" s="564" t="s">
        <v>1260</v>
      </c>
      <c r="E90" s="564" t="s">
        <v>1260</v>
      </c>
      <c r="F90" s="564" t="s">
        <v>1260</v>
      </c>
      <c r="G90" s="564" t="s">
        <v>1260</v>
      </c>
      <c r="H90" s="564" t="s">
        <v>1260</v>
      </c>
      <c r="I90" s="564" t="s">
        <v>1260</v>
      </c>
      <c r="J90" s="564" t="s">
        <v>1260</v>
      </c>
      <c r="K90" s="564" t="s">
        <v>1260</v>
      </c>
      <c r="L90" s="564" t="s">
        <v>1260</v>
      </c>
      <c r="M90" s="564" t="s">
        <v>1260</v>
      </c>
      <c r="N90" s="564" t="s">
        <v>1260</v>
      </c>
      <c r="O90" s="564" t="s">
        <v>1260</v>
      </c>
      <c r="P90" s="564" t="s">
        <v>1260</v>
      </c>
      <c r="Q90" s="564" t="s">
        <v>1260</v>
      </c>
      <c r="R90" s="564" t="s">
        <v>1260</v>
      </c>
      <c r="S90" s="564" t="s">
        <v>1260</v>
      </c>
      <c r="T90" s="564" t="s">
        <v>1260</v>
      </c>
      <c r="U90" s="564" t="s">
        <v>1260</v>
      </c>
      <c r="V90" s="564" t="s">
        <v>1260</v>
      </c>
      <c r="W90" s="564" t="s">
        <v>1260</v>
      </c>
      <c r="X90" s="564" t="s">
        <v>1260</v>
      </c>
      <c r="Y90" s="564" t="s">
        <v>1260</v>
      </c>
      <c r="Z90" s="564" t="s">
        <v>1260</v>
      </c>
      <c r="AA90" s="564" t="s">
        <v>1260</v>
      </c>
      <c r="AB90" s="564" t="s">
        <v>1260</v>
      </c>
      <c r="AC90" s="564" t="s">
        <v>1260</v>
      </c>
      <c r="AD90" s="564" t="s">
        <v>1260</v>
      </c>
      <c r="AE90" s="564" t="s">
        <v>1260</v>
      </c>
      <c r="AF90" s="564" t="s">
        <v>1260</v>
      </c>
      <c r="AG90" s="564" t="s">
        <v>1260</v>
      </c>
      <c r="AH90" s="564" t="s">
        <v>1260</v>
      </c>
      <c r="AI90" s="564" t="s">
        <v>1260</v>
      </c>
      <c r="AJ90" s="564" t="s">
        <v>1260</v>
      </c>
      <c r="AK90" s="564" t="s">
        <v>1260</v>
      </c>
    </row>
    <row r="91" spans="2:37" hidden="1" outlineLevel="1" x14ac:dyDescent="0.2">
      <c r="B91" s="563" t="s">
        <v>1288</v>
      </c>
      <c r="C91" s="560" t="str">
        <f>"G_"&amp;GFSdet!B31</f>
        <v>G_1. 1.4.5.2.1</v>
      </c>
      <c r="D91" s="564" t="s">
        <v>1260</v>
      </c>
      <c r="E91" s="564" t="s">
        <v>1260</v>
      </c>
      <c r="F91" s="564" t="s">
        <v>1260</v>
      </c>
      <c r="G91" s="564" t="s">
        <v>1260</v>
      </c>
      <c r="H91" s="564" t="s">
        <v>1260</v>
      </c>
      <c r="I91" s="564" t="s">
        <v>1260</v>
      </c>
      <c r="J91" s="564" t="s">
        <v>1260</v>
      </c>
      <c r="K91" s="564" t="s">
        <v>1260</v>
      </c>
      <c r="L91" s="564" t="s">
        <v>1260</v>
      </c>
      <c r="M91" s="564" t="s">
        <v>1260</v>
      </c>
      <c r="N91" s="564" t="s">
        <v>1260</v>
      </c>
      <c r="O91" s="564" t="s">
        <v>1260</v>
      </c>
      <c r="P91" s="564" t="s">
        <v>1260</v>
      </c>
      <c r="Q91" s="564" t="s">
        <v>1260</v>
      </c>
      <c r="R91" s="564" t="s">
        <v>1260</v>
      </c>
      <c r="S91" s="564" t="s">
        <v>1260</v>
      </c>
      <c r="T91" s="564" t="s">
        <v>1260</v>
      </c>
      <c r="U91" s="564" t="s">
        <v>1260</v>
      </c>
      <c r="V91" s="564" t="s">
        <v>1260</v>
      </c>
      <c r="W91" s="564" t="s">
        <v>1260</v>
      </c>
      <c r="X91" s="564" t="s">
        <v>1260</v>
      </c>
      <c r="Y91" s="564" t="s">
        <v>1260</v>
      </c>
      <c r="Z91" s="564" t="s">
        <v>1260</v>
      </c>
      <c r="AA91" s="564" t="s">
        <v>1260</v>
      </c>
      <c r="AB91" s="564" t="s">
        <v>1260</v>
      </c>
      <c r="AC91" s="564" t="s">
        <v>1260</v>
      </c>
      <c r="AD91" s="564" t="s">
        <v>1260</v>
      </c>
      <c r="AE91" s="564" t="s">
        <v>1260</v>
      </c>
      <c r="AF91" s="564" t="s">
        <v>1260</v>
      </c>
      <c r="AG91" s="564" t="s">
        <v>1260</v>
      </c>
      <c r="AH91" s="564" t="s">
        <v>1260</v>
      </c>
      <c r="AI91" s="564" t="s">
        <v>1260</v>
      </c>
      <c r="AJ91" s="564" t="s">
        <v>1260</v>
      </c>
      <c r="AK91" s="564" t="s">
        <v>1260</v>
      </c>
    </row>
    <row r="92" spans="2:37" hidden="1" outlineLevel="1" x14ac:dyDescent="0.2">
      <c r="B92" s="563" t="s">
        <v>1288</v>
      </c>
      <c r="C92" s="560" t="str">
        <f>"G_"&amp;GFSdet!B32</f>
        <v>G_1. 1.4.5.2.2</v>
      </c>
      <c r="D92" s="564" t="s">
        <v>1260</v>
      </c>
      <c r="E92" s="564" t="s">
        <v>1260</v>
      </c>
      <c r="F92" s="564" t="s">
        <v>1260</v>
      </c>
      <c r="G92" s="564" t="s">
        <v>1260</v>
      </c>
      <c r="H92" s="564" t="s">
        <v>1260</v>
      </c>
      <c r="I92" s="564" t="s">
        <v>1260</v>
      </c>
      <c r="J92" s="564" t="s">
        <v>1260</v>
      </c>
      <c r="K92" s="564" t="s">
        <v>1260</v>
      </c>
      <c r="L92" s="564" t="s">
        <v>1260</v>
      </c>
      <c r="M92" s="564" t="s">
        <v>1260</v>
      </c>
      <c r="N92" s="564" t="s">
        <v>1260</v>
      </c>
      <c r="O92" s="564" t="s">
        <v>1260</v>
      </c>
      <c r="P92" s="564" t="s">
        <v>1260</v>
      </c>
      <c r="Q92" s="564" t="s">
        <v>1260</v>
      </c>
      <c r="R92" s="564" t="s">
        <v>1260</v>
      </c>
      <c r="S92" s="564" t="s">
        <v>1260</v>
      </c>
      <c r="T92" s="564" t="s">
        <v>1260</v>
      </c>
      <c r="U92" s="564" t="s">
        <v>1260</v>
      </c>
      <c r="V92" s="564" t="s">
        <v>1260</v>
      </c>
      <c r="W92" s="564" t="s">
        <v>1260</v>
      </c>
      <c r="X92" s="564" t="s">
        <v>1260</v>
      </c>
      <c r="Y92" s="564" t="s">
        <v>1260</v>
      </c>
      <c r="Z92" s="564" t="s">
        <v>1260</v>
      </c>
      <c r="AA92" s="564" t="s">
        <v>1260</v>
      </c>
      <c r="AB92" s="564" t="s">
        <v>1260</v>
      </c>
      <c r="AC92" s="564" t="s">
        <v>1260</v>
      </c>
      <c r="AD92" s="564" t="s">
        <v>1260</v>
      </c>
      <c r="AE92" s="564" t="s">
        <v>1260</v>
      </c>
      <c r="AF92" s="564" t="s">
        <v>1260</v>
      </c>
      <c r="AG92" s="564" t="s">
        <v>1260</v>
      </c>
      <c r="AH92" s="564" t="s">
        <v>1260</v>
      </c>
      <c r="AI92" s="564" t="s">
        <v>1260</v>
      </c>
      <c r="AJ92" s="564" t="s">
        <v>1260</v>
      </c>
      <c r="AK92" s="564" t="s">
        <v>1260</v>
      </c>
    </row>
    <row r="93" spans="2:37" hidden="1" outlineLevel="1" x14ac:dyDescent="0.2">
      <c r="B93" s="563" t="s">
        <v>1288</v>
      </c>
      <c r="C93" s="560" t="str">
        <f>"G_"&amp;GFSdet!B33</f>
        <v>G_1. 1.4.5.2.3</v>
      </c>
      <c r="D93" s="564" t="s">
        <v>1260</v>
      </c>
      <c r="E93" s="564" t="s">
        <v>1260</v>
      </c>
      <c r="F93" s="564" t="s">
        <v>1260</v>
      </c>
      <c r="G93" s="564" t="s">
        <v>1260</v>
      </c>
      <c r="H93" s="564" t="s">
        <v>1260</v>
      </c>
      <c r="I93" s="564" t="s">
        <v>1260</v>
      </c>
      <c r="J93" s="564" t="s">
        <v>1260</v>
      </c>
      <c r="K93" s="564" t="s">
        <v>1260</v>
      </c>
      <c r="L93" s="564" t="s">
        <v>1260</v>
      </c>
      <c r="M93" s="564" t="s">
        <v>1260</v>
      </c>
      <c r="N93" s="564" t="s">
        <v>1260</v>
      </c>
      <c r="O93" s="564" t="s">
        <v>1260</v>
      </c>
      <c r="P93" s="564" t="s">
        <v>1260</v>
      </c>
      <c r="Q93" s="564" t="s">
        <v>1260</v>
      </c>
      <c r="R93" s="564" t="s">
        <v>1260</v>
      </c>
      <c r="S93" s="564" t="s">
        <v>1260</v>
      </c>
      <c r="T93" s="564" t="s">
        <v>1260</v>
      </c>
      <c r="U93" s="564" t="s">
        <v>1260</v>
      </c>
      <c r="V93" s="564" t="s">
        <v>1260</v>
      </c>
      <c r="W93" s="564" t="s">
        <v>1260</v>
      </c>
      <c r="X93" s="564" t="s">
        <v>1260</v>
      </c>
      <c r="Y93" s="564" t="s">
        <v>1260</v>
      </c>
      <c r="Z93" s="564" t="s">
        <v>1260</v>
      </c>
      <c r="AA93" s="564" t="s">
        <v>1260</v>
      </c>
      <c r="AB93" s="564" t="s">
        <v>1260</v>
      </c>
      <c r="AC93" s="564" t="s">
        <v>1260</v>
      </c>
      <c r="AD93" s="564" t="s">
        <v>1260</v>
      </c>
      <c r="AE93" s="564" t="s">
        <v>1260</v>
      </c>
      <c r="AF93" s="564" t="s">
        <v>1260</v>
      </c>
      <c r="AG93" s="564" t="s">
        <v>1260</v>
      </c>
      <c r="AH93" s="564" t="s">
        <v>1260</v>
      </c>
      <c r="AI93" s="564" t="s">
        <v>1260</v>
      </c>
      <c r="AJ93" s="564" t="s">
        <v>1260</v>
      </c>
      <c r="AK93" s="564" t="s">
        <v>1260</v>
      </c>
    </row>
    <row r="94" spans="2:37" hidden="1" outlineLevel="1" x14ac:dyDescent="0.2">
      <c r="B94" s="563" t="s">
        <v>1288</v>
      </c>
      <c r="C94" s="560" t="str">
        <f>"G_"&amp;GFSdet!B34</f>
        <v>G_1. 1.4.6</v>
      </c>
      <c r="D94" s="564" t="s">
        <v>1260</v>
      </c>
      <c r="E94" s="564" t="s">
        <v>1260</v>
      </c>
      <c r="F94" s="564" t="s">
        <v>1260</v>
      </c>
      <c r="G94" s="564" t="s">
        <v>1260</v>
      </c>
      <c r="H94" s="564" t="s">
        <v>1260</v>
      </c>
      <c r="I94" s="564" t="s">
        <v>1260</v>
      </c>
      <c r="J94" s="564" t="s">
        <v>1260</v>
      </c>
      <c r="K94" s="564" t="s">
        <v>1260</v>
      </c>
      <c r="L94" s="564" t="s">
        <v>1260</v>
      </c>
      <c r="M94" s="564" t="s">
        <v>1260</v>
      </c>
      <c r="N94" s="564" t="s">
        <v>1260</v>
      </c>
      <c r="O94" s="564" t="s">
        <v>1260</v>
      </c>
      <c r="P94" s="564" t="s">
        <v>1260</v>
      </c>
      <c r="Q94" s="564" t="s">
        <v>1260</v>
      </c>
      <c r="R94" s="564" t="s">
        <v>1260</v>
      </c>
      <c r="S94" s="564" t="s">
        <v>1260</v>
      </c>
      <c r="T94" s="564" t="s">
        <v>1260</v>
      </c>
      <c r="U94" s="564" t="s">
        <v>1260</v>
      </c>
      <c r="V94" s="564" t="s">
        <v>1260</v>
      </c>
      <c r="W94" s="564" t="s">
        <v>1260</v>
      </c>
      <c r="X94" s="564" t="s">
        <v>1260</v>
      </c>
      <c r="Y94" s="564" t="s">
        <v>1260</v>
      </c>
      <c r="Z94" s="564" t="s">
        <v>1260</v>
      </c>
      <c r="AA94" s="564" t="s">
        <v>1260</v>
      </c>
      <c r="AB94" s="564" t="s">
        <v>1260</v>
      </c>
      <c r="AC94" s="564" t="s">
        <v>1260</v>
      </c>
      <c r="AD94" s="564" t="s">
        <v>1260</v>
      </c>
      <c r="AE94" s="564" t="s">
        <v>1260</v>
      </c>
      <c r="AF94" s="564" t="s">
        <v>1260</v>
      </c>
      <c r="AG94" s="564" t="s">
        <v>1260</v>
      </c>
      <c r="AH94" s="564" t="s">
        <v>1260</v>
      </c>
      <c r="AI94" s="564" t="s">
        <v>1260</v>
      </c>
      <c r="AJ94" s="564" t="s">
        <v>1260</v>
      </c>
      <c r="AK94" s="564" t="s">
        <v>1260</v>
      </c>
    </row>
    <row r="95" spans="2:37" hidden="1" outlineLevel="1" x14ac:dyDescent="0.2">
      <c r="B95" s="563" t="s">
        <v>1288</v>
      </c>
      <c r="C95" s="560" t="str">
        <f>"G_"&amp;GFSdet!B35</f>
        <v>G_1. 1.5</v>
      </c>
      <c r="D95" s="564" t="s">
        <v>1260</v>
      </c>
      <c r="E95" s="564" t="s">
        <v>1260</v>
      </c>
      <c r="F95" s="564" t="s">
        <v>1260</v>
      </c>
      <c r="G95" s="564" t="s">
        <v>1260</v>
      </c>
      <c r="H95" s="564" t="s">
        <v>1260</v>
      </c>
      <c r="I95" s="564" t="s">
        <v>1260</v>
      </c>
      <c r="J95" s="564" t="s">
        <v>1260</v>
      </c>
      <c r="K95" s="564" t="s">
        <v>1260</v>
      </c>
      <c r="L95" s="564" t="s">
        <v>1260</v>
      </c>
      <c r="M95" s="564" t="s">
        <v>1260</v>
      </c>
      <c r="N95" s="564" t="s">
        <v>1260</v>
      </c>
      <c r="O95" s="564" t="s">
        <v>1260</v>
      </c>
      <c r="P95" s="564" t="s">
        <v>1260</v>
      </c>
      <c r="Q95" s="564" t="s">
        <v>1260</v>
      </c>
      <c r="R95" s="564" t="s">
        <v>1260</v>
      </c>
      <c r="S95" s="564" t="s">
        <v>1260</v>
      </c>
      <c r="T95" s="564" t="s">
        <v>1260</v>
      </c>
      <c r="U95" s="564" t="s">
        <v>1260</v>
      </c>
      <c r="V95" s="564" t="s">
        <v>1260</v>
      </c>
      <c r="W95" s="564" t="s">
        <v>1260</v>
      </c>
      <c r="X95" s="564" t="s">
        <v>1260</v>
      </c>
      <c r="Y95" s="564" t="s">
        <v>1260</v>
      </c>
      <c r="Z95" s="564" t="s">
        <v>1260</v>
      </c>
      <c r="AA95" s="564" t="s">
        <v>1260</v>
      </c>
      <c r="AB95" s="564" t="s">
        <v>1260</v>
      </c>
      <c r="AC95" s="564" t="s">
        <v>1260</v>
      </c>
      <c r="AD95" s="564" t="s">
        <v>1260</v>
      </c>
      <c r="AE95" s="564" t="s">
        <v>1260</v>
      </c>
      <c r="AF95" s="564" t="s">
        <v>1260</v>
      </c>
      <c r="AG95" s="564" t="s">
        <v>1260</v>
      </c>
      <c r="AH95" s="564" t="s">
        <v>1260</v>
      </c>
      <c r="AI95" s="564" t="s">
        <v>1260</v>
      </c>
      <c r="AJ95" s="564" t="s">
        <v>1260</v>
      </c>
      <c r="AK95" s="564" t="s">
        <v>1260</v>
      </c>
    </row>
    <row r="96" spans="2:37" hidden="1" outlineLevel="1" x14ac:dyDescent="0.2">
      <c r="B96" s="563" t="s">
        <v>1288</v>
      </c>
      <c r="C96" s="560" t="str">
        <f>"G_"&amp;GFSdet!B36</f>
        <v>G_1. 1.5.1</v>
      </c>
      <c r="D96" s="564" t="s">
        <v>1260</v>
      </c>
      <c r="E96" s="564" t="s">
        <v>1260</v>
      </c>
      <c r="F96" s="564" t="s">
        <v>1260</v>
      </c>
      <c r="G96" s="564" t="s">
        <v>1260</v>
      </c>
      <c r="H96" s="564" t="s">
        <v>1260</v>
      </c>
      <c r="I96" s="564" t="s">
        <v>1260</v>
      </c>
      <c r="J96" s="564" t="s">
        <v>1260</v>
      </c>
      <c r="K96" s="564" t="s">
        <v>1260</v>
      </c>
      <c r="L96" s="564" t="s">
        <v>1260</v>
      </c>
      <c r="M96" s="564" t="s">
        <v>1260</v>
      </c>
      <c r="N96" s="564" t="s">
        <v>1260</v>
      </c>
      <c r="O96" s="564" t="s">
        <v>1260</v>
      </c>
      <c r="P96" s="564" t="s">
        <v>1260</v>
      </c>
      <c r="Q96" s="564" t="s">
        <v>1260</v>
      </c>
      <c r="R96" s="564" t="s">
        <v>1260</v>
      </c>
      <c r="S96" s="564" t="s">
        <v>1260</v>
      </c>
      <c r="T96" s="564" t="s">
        <v>1260</v>
      </c>
      <c r="U96" s="564" t="s">
        <v>1260</v>
      </c>
      <c r="V96" s="564" t="s">
        <v>1260</v>
      </c>
      <c r="W96" s="564" t="s">
        <v>1260</v>
      </c>
      <c r="X96" s="564" t="s">
        <v>1260</v>
      </c>
      <c r="Y96" s="564" t="s">
        <v>1260</v>
      </c>
      <c r="Z96" s="564" t="s">
        <v>1260</v>
      </c>
      <c r="AA96" s="564" t="s">
        <v>1260</v>
      </c>
      <c r="AB96" s="564" t="s">
        <v>1260</v>
      </c>
      <c r="AC96" s="564" t="s">
        <v>1260</v>
      </c>
      <c r="AD96" s="564" t="s">
        <v>1260</v>
      </c>
      <c r="AE96" s="564" t="s">
        <v>1260</v>
      </c>
      <c r="AF96" s="564" t="s">
        <v>1260</v>
      </c>
      <c r="AG96" s="564" t="s">
        <v>1260</v>
      </c>
      <c r="AH96" s="564" t="s">
        <v>1260</v>
      </c>
      <c r="AI96" s="564" t="s">
        <v>1260</v>
      </c>
      <c r="AJ96" s="564" t="s">
        <v>1260</v>
      </c>
      <c r="AK96" s="564" t="s">
        <v>1260</v>
      </c>
    </row>
    <row r="97" spans="2:37" hidden="1" outlineLevel="1" x14ac:dyDescent="0.2">
      <c r="B97" s="563" t="s">
        <v>1288</v>
      </c>
      <c r="C97" s="560" t="str">
        <f>"G_"&amp;GFSdet!B37</f>
        <v>G_1. 1.5.1.1</v>
      </c>
      <c r="D97" s="564" t="s">
        <v>1260</v>
      </c>
      <c r="E97" s="564" t="s">
        <v>1260</v>
      </c>
      <c r="F97" s="564" t="s">
        <v>1260</v>
      </c>
      <c r="G97" s="564" t="s">
        <v>1260</v>
      </c>
      <c r="H97" s="564" t="s">
        <v>1260</v>
      </c>
      <c r="I97" s="564" t="s">
        <v>1260</v>
      </c>
      <c r="J97" s="564" t="s">
        <v>1260</v>
      </c>
      <c r="K97" s="564" t="s">
        <v>1260</v>
      </c>
      <c r="L97" s="564" t="s">
        <v>1260</v>
      </c>
      <c r="M97" s="564" t="s">
        <v>1260</v>
      </c>
      <c r="N97" s="564" t="s">
        <v>1260</v>
      </c>
      <c r="O97" s="564" t="s">
        <v>1260</v>
      </c>
      <c r="P97" s="564" t="s">
        <v>1260</v>
      </c>
      <c r="Q97" s="564" t="s">
        <v>1260</v>
      </c>
      <c r="R97" s="564" t="s">
        <v>1260</v>
      </c>
      <c r="S97" s="564" t="s">
        <v>1260</v>
      </c>
      <c r="T97" s="564" t="s">
        <v>1260</v>
      </c>
      <c r="U97" s="564" t="s">
        <v>1260</v>
      </c>
      <c r="V97" s="564" t="s">
        <v>1260</v>
      </c>
      <c r="W97" s="564" t="s">
        <v>1260</v>
      </c>
      <c r="X97" s="564" t="s">
        <v>1260</v>
      </c>
      <c r="Y97" s="564" t="s">
        <v>1260</v>
      </c>
      <c r="Z97" s="564" t="s">
        <v>1260</v>
      </c>
      <c r="AA97" s="564" t="s">
        <v>1260</v>
      </c>
      <c r="AB97" s="564" t="s">
        <v>1260</v>
      </c>
      <c r="AC97" s="564" t="s">
        <v>1260</v>
      </c>
      <c r="AD97" s="564" t="s">
        <v>1260</v>
      </c>
      <c r="AE97" s="564" t="s">
        <v>1260</v>
      </c>
      <c r="AF97" s="564" t="s">
        <v>1260</v>
      </c>
      <c r="AG97" s="564" t="s">
        <v>1260</v>
      </c>
      <c r="AH97" s="564" t="s">
        <v>1260</v>
      </c>
      <c r="AI97" s="564" t="s">
        <v>1260</v>
      </c>
      <c r="AJ97" s="564" t="s">
        <v>1260</v>
      </c>
      <c r="AK97" s="564" t="s">
        <v>1260</v>
      </c>
    </row>
    <row r="98" spans="2:37" hidden="1" outlineLevel="1" x14ac:dyDescent="0.2">
      <c r="B98" s="563" t="s">
        <v>1288</v>
      </c>
      <c r="C98" s="560" t="str">
        <f>"G_"&amp;GFSdet!B38</f>
        <v>G_1. 1.5.1.2</v>
      </c>
      <c r="D98" s="564" t="s">
        <v>1260</v>
      </c>
      <c r="E98" s="564" t="s">
        <v>1260</v>
      </c>
      <c r="F98" s="564" t="s">
        <v>1260</v>
      </c>
      <c r="G98" s="564" t="s">
        <v>1260</v>
      </c>
      <c r="H98" s="564" t="s">
        <v>1260</v>
      </c>
      <c r="I98" s="564" t="s">
        <v>1260</v>
      </c>
      <c r="J98" s="564" t="s">
        <v>1260</v>
      </c>
      <c r="K98" s="564" t="s">
        <v>1260</v>
      </c>
      <c r="L98" s="564" t="s">
        <v>1260</v>
      </c>
      <c r="M98" s="564" t="s">
        <v>1260</v>
      </c>
      <c r="N98" s="564" t="s">
        <v>1260</v>
      </c>
      <c r="O98" s="564" t="s">
        <v>1260</v>
      </c>
      <c r="P98" s="564" t="s">
        <v>1260</v>
      </c>
      <c r="Q98" s="564" t="s">
        <v>1260</v>
      </c>
      <c r="R98" s="564" t="s">
        <v>1260</v>
      </c>
      <c r="S98" s="564" t="s">
        <v>1260</v>
      </c>
      <c r="T98" s="564" t="s">
        <v>1260</v>
      </c>
      <c r="U98" s="564" t="s">
        <v>1260</v>
      </c>
      <c r="V98" s="564" t="s">
        <v>1260</v>
      </c>
      <c r="W98" s="564" t="s">
        <v>1260</v>
      </c>
      <c r="X98" s="564" t="s">
        <v>1260</v>
      </c>
      <c r="Y98" s="564" t="s">
        <v>1260</v>
      </c>
      <c r="Z98" s="564" t="s">
        <v>1260</v>
      </c>
      <c r="AA98" s="564" t="s">
        <v>1260</v>
      </c>
      <c r="AB98" s="564" t="s">
        <v>1260</v>
      </c>
      <c r="AC98" s="564" t="s">
        <v>1260</v>
      </c>
      <c r="AD98" s="564" t="s">
        <v>1260</v>
      </c>
      <c r="AE98" s="564" t="s">
        <v>1260</v>
      </c>
      <c r="AF98" s="564" t="s">
        <v>1260</v>
      </c>
      <c r="AG98" s="564" t="s">
        <v>1260</v>
      </c>
      <c r="AH98" s="564" t="s">
        <v>1260</v>
      </c>
      <c r="AI98" s="564" t="s">
        <v>1260</v>
      </c>
      <c r="AJ98" s="564" t="s">
        <v>1260</v>
      </c>
      <c r="AK98" s="564" t="s">
        <v>1260</v>
      </c>
    </row>
    <row r="99" spans="2:37" hidden="1" outlineLevel="1" x14ac:dyDescent="0.2">
      <c r="B99" s="563" t="s">
        <v>1288</v>
      </c>
      <c r="C99" s="560" t="str">
        <f>"G_"&amp;GFSdet!B39</f>
        <v>G_1. 1.5.1.3</v>
      </c>
      <c r="D99" s="564" t="s">
        <v>1260</v>
      </c>
      <c r="E99" s="564" t="s">
        <v>1260</v>
      </c>
      <c r="F99" s="564" t="s">
        <v>1260</v>
      </c>
      <c r="G99" s="564" t="s">
        <v>1260</v>
      </c>
      <c r="H99" s="564" t="s">
        <v>1260</v>
      </c>
      <c r="I99" s="564" t="s">
        <v>1260</v>
      </c>
      <c r="J99" s="564" t="s">
        <v>1260</v>
      </c>
      <c r="K99" s="564" t="s">
        <v>1260</v>
      </c>
      <c r="L99" s="564" t="s">
        <v>1260</v>
      </c>
      <c r="M99" s="564" t="s">
        <v>1260</v>
      </c>
      <c r="N99" s="564" t="s">
        <v>1260</v>
      </c>
      <c r="O99" s="564" t="s">
        <v>1260</v>
      </c>
      <c r="P99" s="564" t="s">
        <v>1260</v>
      </c>
      <c r="Q99" s="564" t="s">
        <v>1260</v>
      </c>
      <c r="R99" s="564" t="s">
        <v>1260</v>
      </c>
      <c r="S99" s="564" t="s">
        <v>1260</v>
      </c>
      <c r="T99" s="564" t="s">
        <v>1260</v>
      </c>
      <c r="U99" s="564" t="s">
        <v>1260</v>
      </c>
      <c r="V99" s="564" t="s">
        <v>1260</v>
      </c>
      <c r="W99" s="564" t="s">
        <v>1260</v>
      </c>
      <c r="X99" s="564" t="s">
        <v>1260</v>
      </c>
      <c r="Y99" s="564" t="s">
        <v>1260</v>
      </c>
      <c r="Z99" s="564" t="s">
        <v>1260</v>
      </c>
      <c r="AA99" s="564" t="s">
        <v>1260</v>
      </c>
      <c r="AB99" s="564" t="s">
        <v>1260</v>
      </c>
      <c r="AC99" s="564" t="s">
        <v>1260</v>
      </c>
      <c r="AD99" s="564" t="s">
        <v>1260</v>
      </c>
      <c r="AE99" s="564" t="s">
        <v>1260</v>
      </c>
      <c r="AF99" s="564" t="s">
        <v>1260</v>
      </c>
      <c r="AG99" s="564" t="s">
        <v>1260</v>
      </c>
      <c r="AH99" s="564" t="s">
        <v>1260</v>
      </c>
      <c r="AI99" s="564" t="s">
        <v>1260</v>
      </c>
      <c r="AJ99" s="564" t="s">
        <v>1260</v>
      </c>
      <c r="AK99" s="564" t="s">
        <v>1260</v>
      </c>
    </row>
    <row r="100" spans="2:37" hidden="1" outlineLevel="1" x14ac:dyDescent="0.2">
      <c r="B100" s="563" t="s">
        <v>1288</v>
      </c>
      <c r="C100" s="560" t="str">
        <f>"G_"&amp;GFSdet!B40</f>
        <v>G_1. 1.5.1.4</v>
      </c>
      <c r="D100" s="564" t="s">
        <v>1260</v>
      </c>
      <c r="E100" s="564" t="s">
        <v>1260</v>
      </c>
      <c r="F100" s="564" t="s">
        <v>1260</v>
      </c>
      <c r="G100" s="564" t="s">
        <v>1260</v>
      </c>
      <c r="H100" s="564" t="s">
        <v>1260</v>
      </c>
      <c r="I100" s="564" t="s">
        <v>1260</v>
      </c>
      <c r="J100" s="564" t="s">
        <v>1260</v>
      </c>
      <c r="K100" s="564" t="s">
        <v>1260</v>
      </c>
      <c r="L100" s="564" t="s">
        <v>1260</v>
      </c>
      <c r="M100" s="564" t="s">
        <v>1260</v>
      </c>
      <c r="N100" s="564" t="s">
        <v>1260</v>
      </c>
      <c r="O100" s="564" t="s">
        <v>1260</v>
      </c>
      <c r="P100" s="564" t="s">
        <v>1260</v>
      </c>
      <c r="Q100" s="564" t="s">
        <v>1260</v>
      </c>
      <c r="R100" s="564" t="s">
        <v>1260</v>
      </c>
      <c r="S100" s="564" t="s">
        <v>1260</v>
      </c>
      <c r="T100" s="564" t="s">
        <v>1260</v>
      </c>
      <c r="U100" s="564" t="s">
        <v>1260</v>
      </c>
      <c r="V100" s="564" t="s">
        <v>1260</v>
      </c>
      <c r="W100" s="564" t="s">
        <v>1260</v>
      </c>
      <c r="X100" s="564" t="s">
        <v>1260</v>
      </c>
      <c r="Y100" s="564" t="s">
        <v>1260</v>
      </c>
      <c r="Z100" s="564" t="s">
        <v>1260</v>
      </c>
      <c r="AA100" s="564" t="s">
        <v>1260</v>
      </c>
      <c r="AB100" s="564" t="s">
        <v>1260</v>
      </c>
      <c r="AC100" s="564" t="s">
        <v>1260</v>
      </c>
      <c r="AD100" s="564" t="s">
        <v>1260</v>
      </c>
      <c r="AE100" s="564" t="s">
        <v>1260</v>
      </c>
      <c r="AF100" s="564" t="s">
        <v>1260</v>
      </c>
      <c r="AG100" s="564" t="s">
        <v>1260</v>
      </c>
      <c r="AH100" s="564" t="s">
        <v>1260</v>
      </c>
      <c r="AI100" s="564" t="s">
        <v>1260</v>
      </c>
      <c r="AJ100" s="564" t="s">
        <v>1260</v>
      </c>
      <c r="AK100" s="564" t="s">
        <v>1260</v>
      </c>
    </row>
    <row r="101" spans="2:37" hidden="1" outlineLevel="1" x14ac:dyDescent="0.2">
      <c r="B101" s="563" t="s">
        <v>1288</v>
      </c>
      <c r="C101" s="560" t="str">
        <f>"G_"&amp;GFSdet!B41</f>
        <v>G_1. 1.5.1.5</v>
      </c>
      <c r="D101" s="564" t="s">
        <v>1260</v>
      </c>
      <c r="E101" s="564" t="s">
        <v>1260</v>
      </c>
      <c r="F101" s="564" t="s">
        <v>1260</v>
      </c>
      <c r="G101" s="564" t="s">
        <v>1260</v>
      </c>
      <c r="H101" s="564" t="s">
        <v>1260</v>
      </c>
      <c r="I101" s="564" t="s">
        <v>1260</v>
      </c>
      <c r="J101" s="564" t="s">
        <v>1260</v>
      </c>
      <c r="K101" s="564" t="s">
        <v>1260</v>
      </c>
      <c r="L101" s="564" t="s">
        <v>1260</v>
      </c>
      <c r="M101" s="564" t="s">
        <v>1260</v>
      </c>
      <c r="N101" s="564" t="s">
        <v>1260</v>
      </c>
      <c r="O101" s="564" t="s">
        <v>1260</v>
      </c>
      <c r="P101" s="564" t="s">
        <v>1260</v>
      </c>
      <c r="Q101" s="564" t="s">
        <v>1260</v>
      </c>
      <c r="R101" s="564" t="s">
        <v>1260</v>
      </c>
      <c r="S101" s="564" t="s">
        <v>1260</v>
      </c>
      <c r="T101" s="564" t="s">
        <v>1260</v>
      </c>
      <c r="U101" s="564" t="s">
        <v>1260</v>
      </c>
      <c r="V101" s="564" t="s">
        <v>1260</v>
      </c>
      <c r="W101" s="564" t="s">
        <v>1260</v>
      </c>
      <c r="X101" s="564" t="s">
        <v>1260</v>
      </c>
      <c r="Y101" s="564" t="s">
        <v>1260</v>
      </c>
      <c r="Z101" s="564" t="s">
        <v>1260</v>
      </c>
      <c r="AA101" s="564" t="s">
        <v>1260</v>
      </c>
      <c r="AB101" s="564" t="s">
        <v>1260</v>
      </c>
      <c r="AC101" s="564" t="s">
        <v>1260</v>
      </c>
      <c r="AD101" s="564" t="s">
        <v>1260</v>
      </c>
      <c r="AE101" s="564" t="s">
        <v>1260</v>
      </c>
      <c r="AF101" s="564" t="s">
        <v>1260</v>
      </c>
      <c r="AG101" s="564" t="s">
        <v>1260</v>
      </c>
      <c r="AH101" s="564" t="s">
        <v>1260</v>
      </c>
      <c r="AI101" s="564" t="s">
        <v>1260</v>
      </c>
      <c r="AJ101" s="564" t="s">
        <v>1260</v>
      </c>
      <c r="AK101" s="564" t="s">
        <v>1260</v>
      </c>
    </row>
    <row r="102" spans="2:37" hidden="1" outlineLevel="1" x14ac:dyDescent="0.2">
      <c r="B102" s="563" t="s">
        <v>1288</v>
      </c>
      <c r="C102" s="560" t="str">
        <f>"G_"&amp;GFSdet!B42</f>
        <v>G_1. 1.5.1.6</v>
      </c>
      <c r="D102" s="564" t="s">
        <v>1260</v>
      </c>
      <c r="E102" s="564" t="s">
        <v>1260</v>
      </c>
      <c r="F102" s="564" t="s">
        <v>1260</v>
      </c>
      <c r="G102" s="564" t="s">
        <v>1260</v>
      </c>
      <c r="H102" s="564" t="s">
        <v>1260</v>
      </c>
      <c r="I102" s="564" t="s">
        <v>1260</v>
      </c>
      <c r="J102" s="564" t="s">
        <v>1260</v>
      </c>
      <c r="K102" s="564" t="s">
        <v>1260</v>
      </c>
      <c r="L102" s="564" t="s">
        <v>1260</v>
      </c>
      <c r="M102" s="564" t="s">
        <v>1260</v>
      </c>
      <c r="N102" s="564" t="s">
        <v>1260</v>
      </c>
      <c r="O102" s="564" t="s">
        <v>1260</v>
      </c>
      <c r="P102" s="564" t="s">
        <v>1260</v>
      </c>
      <c r="Q102" s="564" t="s">
        <v>1260</v>
      </c>
      <c r="R102" s="564" t="s">
        <v>1260</v>
      </c>
      <c r="S102" s="564" t="s">
        <v>1260</v>
      </c>
      <c r="T102" s="564" t="s">
        <v>1260</v>
      </c>
      <c r="U102" s="564" t="s">
        <v>1260</v>
      </c>
      <c r="V102" s="564" t="s">
        <v>1260</v>
      </c>
      <c r="W102" s="564" t="s">
        <v>1260</v>
      </c>
      <c r="X102" s="564" t="s">
        <v>1260</v>
      </c>
      <c r="Y102" s="564" t="s">
        <v>1260</v>
      </c>
      <c r="Z102" s="564" t="s">
        <v>1260</v>
      </c>
      <c r="AA102" s="564" t="s">
        <v>1260</v>
      </c>
      <c r="AB102" s="564" t="s">
        <v>1260</v>
      </c>
      <c r="AC102" s="564" t="s">
        <v>1260</v>
      </c>
      <c r="AD102" s="564" t="s">
        <v>1260</v>
      </c>
      <c r="AE102" s="564" t="s">
        <v>1260</v>
      </c>
      <c r="AF102" s="564" t="s">
        <v>1260</v>
      </c>
      <c r="AG102" s="564" t="s">
        <v>1260</v>
      </c>
      <c r="AH102" s="564" t="s">
        <v>1260</v>
      </c>
      <c r="AI102" s="564" t="s">
        <v>1260</v>
      </c>
      <c r="AJ102" s="564" t="s">
        <v>1260</v>
      </c>
      <c r="AK102" s="564" t="s">
        <v>1260</v>
      </c>
    </row>
    <row r="103" spans="2:37" hidden="1" outlineLevel="1" x14ac:dyDescent="0.2">
      <c r="B103" s="563" t="s">
        <v>1288</v>
      </c>
      <c r="C103" s="560" t="str">
        <f>"G_"&amp;GFSdet!B43</f>
        <v>G_1. 1.5.1.7</v>
      </c>
      <c r="D103" s="564" t="s">
        <v>1260</v>
      </c>
      <c r="E103" s="564" t="s">
        <v>1260</v>
      </c>
      <c r="F103" s="564" t="s">
        <v>1260</v>
      </c>
      <c r="G103" s="564" t="s">
        <v>1260</v>
      </c>
      <c r="H103" s="564" t="s">
        <v>1260</v>
      </c>
      <c r="I103" s="564" t="s">
        <v>1260</v>
      </c>
      <c r="J103" s="564" t="s">
        <v>1260</v>
      </c>
      <c r="K103" s="564" t="s">
        <v>1260</v>
      </c>
      <c r="L103" s="564" t="s">
        <v>1260</v>
      </c>
      <c r="M103" s="564" t="s">
        <v>1260</v>
      </c>
      <c r="N103" s="564" t="s">
        <v>1260</v>
      </c>
      <c r="O103" s="564" t="s">
        <v>1260</v>
      </c>
      <c r="P103" s="564" t="s">
        <v>1260</v>
      </c>
      <c r="Q103" s="564" t="s">
        <v>1260</v>
      </c>
      <c r="R103" s="564" t="s">
        <v>1260</v>
      </c>
      <c r="S103" s="564" t="s">
        <v>1260</v>
      </c>
      <c r="T103" s="564" t="s">
        <v>1260</v>
      </c>
      <c r="U103" s="564" t="s">
        <v>1260</v>
      </c>
      <c r="V103" s="564" t="s">
        <v>1260</v>
      </c>
      <c r="W103" s="564" t="s">
        <v>1260</v>
      </c>
      <c r="X103" s="564" t="s">
        <v>1260</v>
      </c>
      <c r="Y103" s="564" t="s">
        <v>1260</v>
      </c>
      <c r="Z103" s="564" t="s">
        <v>1260</v>
      </c>
      <c r="AA103" s="564" t="s">
        <v>1260</v>
      </c>
      <c r="AB103" s="564" t="s">
        <v>1260</v>
      </c>
      <c r="AC103" s="564" t="s">
        <v>1260</v>
      </c>
      <c r="AD103" s="564" t="s">
        <v>1260</v>
      </c>
      <c r="AE103" s="564" t="s">
        <v>1260</v>
      </c>
      <c r="AF103" s="564" t="s">
        <v>1260</v>
      </c>
      <c r="AG103" s="564" t="s">
        <v>1260</v>
      </c>
      <c r="AH103" s="564" t="s">
        <v>1260</v>
      </c>
      <c r="AI103" s="564" t="s">
        <v>1260</v>
      </c>
      <c r="AJ103" s="564" t="s">
        <v>1260</v>
      </c>
      <c r="AK103" s="564" t="s">
        <v>1260</v>
      </c>
    </row>
    <row r="104" spans="2:37" hidden="1" outlineLevel="1" x14ac:dyDescent="0.2">
      <c r="B104" s="563" t="s">
        <v>1288</v>
      </c>
      <c r="C104" s="560" t="str">
        <f>"G_"&amp;GFSdet!B44</f>
        <v>G_1. 1.5.1.8</v>
      </c>
      <c r="D104" s="564" t="s">
        <v>1260</v>
      </c>
      <c r="E104" s="564" t="s">
        <v>1260</v>
      </c>
      <c r="F104" s="564" t="s">
        <v>1260</v>
      </c>
      <c r="G104" s="564" t="s">
        <v>1260</v>
      </c>
      <c r="H104" s="564" t="s">
        <v>1260</v>
      </c>
      <c r="I104" s="564" t="s">
        <v>1260</v>
      </c>
      <c r="J104" s="564" t="s">
        <v>1260</v>
      </c>
      <c r="K104" s="564" t="s">
        <v>1260</v>
      </c>
      <c r="L104" s="564" t="s">
        <v>1260</v>
      </c>
      <c r="M104" s="564" t="s">
        <v>1260</v>
      </c>
      <c r="N104" s="564" t="s">
        <v>1260</v>
      </c>
      <c r="O104" s="564" t="s">
        <v>1260</v>
      </c>
      <c r="P104" s="564" t="s">
        <v>1260</v>
      </c>
      <c r="Q104" s="564" t="s">
        <v>1260</v>
      </c>
      <c r="R104" s="564" t="s">
        <v>1260</v>
      </c>
      <c r="S104" s="564" t="s">
        <v>1260</v>
      </c>
      <c r="T104" s="564" t="s">
        <v>1260</v>
      </c>
      <c r="U104" s="564" t="s">
        <v>1260</v>
      </c>
      <c r="V104" s="564" t="s">
        <v>1260</v>
      </c>
      <c r="W104" s="564" t="s">
        <v>1260</v>
      </c>
      <c r="X104" s="564" t="s">
        <v>1260</v>
      </c>
      <c r="Y104" s="564" t="s">
        <v>1260</v>
      </c>
      <c r="Z104" s="564" t="s">
        <v>1260</v>
      </c>
      <c r="AA104" s="564" t="s">
        <v>1260</v>
      </c>
      <c r="AB104" s="564" t="s">
        <v>1260</v>
      </c>
      <c r="AC104" s="564" t="s">
        <v>1260</v>
      </c>
      <c r="AD104" s="564" t="s">
        <v>1260</v>
      </c>
      <c r="AE104" s="564" t="s">
        <v>1260</v>
      </c>
      <c r="AF104" s="564" t="s">
        <v>1260</v>
      </c>
      <c r="AG104" s="564" t="s">
        <v>1260</v>
      </c>
      <c r="AH104" s="564" t="s">
        <v>1260</v>
      </c>
      <c r="AI104" s="564" t="s">
        <v>1260</v>
      </c>
      <c r="AJ104" s="564" t="s">
        <v>1260</v>
      </c>
      <c r="AK104" s="564" t="s">
        <v>1260</v>
      </c>
    </row>
    <row r="105" spans="2:37" hidden="1" outlineLevel="1" x14ac:dyDescent="0.2">
      <c r="B105" s="563" t="s">
        <v>1288</v>
      </c>
      <c r="C105" s="560" t="str">
        <f>"G_"&amp;GFSdet!B45</f>
        <v>G_1. 1.5.2</v>
      </c>
      <c r="D105" s="564" t="s">
        <v>1260</v>
      </c>
      <c r="E105" s="564" t="s">
        <v>1260</v>
      </c>
      <c r="F105" s="564" t="s">
        <v>1260</v>
      </c>
      <c r="G105" s="564" t="s">
        <v>1260</v>
      </c>
      <c r="H105" s="564" t="s">
        <v>1260</v>
      </c>
      <c r="I105" s="564" t="s">
        <v>1260</v>
      </c>
      <c r="J105" s="564" t="s">
        <v>1260</v>
      </c>
      <c r="K105" s="564" t="s">
        <v>1260</v>
      </c>
      <c r="L105" s="564" t="s">
        <v>1260</v>
      </c>
      <c r="M105" s="564" t="s">
        <v>1260</v>
      </c>
      <c r="N105" s="564" t="s">
        <v>1260</v>
      </c>
      <c r="O105" s="564" t="s">
        <v>1260</v>
      </c>
      <c r="P105" s="564" t="s">
        <v>1260</v>
      </c>
      <c r="Q105" s="564" t="s">
        <v>1260</v>
      </c>
      <c r="R105" s="564" t="s">
        <v>1260</v>
      </c>
      <c r="S105" s="564" t="s">
        <v>1260</v>
      </c>
      <c r="T105" s="564" t="s">
        <v>1260</v>
      </c>
      <c r="U105" s="564" t="s">
        <v>1260</v>
      </c>
      <c r="V105" s="564" t="s">
        <v>1260</v>
      </c>
      <c r="W105" s="564" t="s">
        <v>1260</v>
      </c>
      <c r="X105" s="564" t="s">
        <v>1260</v>
      </c>
      <c r="Y105" s="564" t="s">
        <v>1260</v>
      </c>
      <c r="Z105" s="564" t="s">
        <v>1260</v>
      </c>
      <c r="AA105" s="564" t="s">
        <v>1260</v>
      </c>
      <c r="AB105" s="564" t="s">
        <v>1260</v>
      </c>
      <c r="AC105" s="564" t="s">
        <v>1260</v>
      </c>
      <c r="AD105" s="564" t="s">
        <v>1260</v>
      </c>
      <c r="AE105" s="564" t="s">
        <v>1260</v>
      </c>
      <c r="AF105" s="564" t="s">
        <v>1260</v>
      </c>
      <c r="AG105" s="564" t="s">
        <v>1260</v>
      </c>
      <c r="AH105" s="564" t="s">
        <v>1260</v>
      </c>
      <c r="AI105" s="564" t="s">
        <v>1260</v>
      </c>
      <c r="AJ105" s="564" t="s">
        <v>1260</v>
      </c>
      <c r="AK105" s="564" t="s">
        <v>1260</v>
      </c>
    </row>
    <row r="106" spans="2:37" hidden="1" outlineLevel="1" x14ac:dyDescent="0.2">
      <c r="B106" s="563" t="s">
        <v>1288</v>
      </c>
      <c r="C106" s="560" t="str">
        <f>"G_"&amp;GFSdet!B46</f>
        <v>G_1. 1.5.3</v>
      </c>
      <c r="D106" s="564" t="s">
        <v>1260</v>
      </c>
      <c r="E106" s="564" t="s">
        <v>1260</v>
      </c>
      <c r="F106" s="564" t="s">
        <v>1260</v>
      </c>
      <c r="G106" s="564" t="s">
        <v>1260</v>
      </c>
      <c r="H106" s="564" t="s">
        <v>1260</v>
      </c>
      <c r="I106" s="564" t="s">
        <v>1260</v>
      </c>
      <c r="J106" s="564" t="s">
        <v>1260</v>
      </c>
      <c r="K106" s="564" t="s">
        <v>1260</v>
      </c>
      <c r="L106" s="564" t="s">
        <v>1260</v>
      </c>
      <c r="M106" s="564" t="s">
        <v>1260</v>
      </c>
      <c r="N106" s="564" t="s">
        <v>1260</v>
      </c>
      <c r="O106" s="564" t="s">
        <v>1260</v>
      </c>
      <c r="P106" s="564" t="s">
        <v>1260</v>
      </c>
      <c r="Q106" s="564" t="s">
        <v>1260</v>
      </c>
      <c r="R106" s="564" t="s">
        <v>1260</v>
      </c>
      <c r="S106" s="564" t="s">
        <v>1260</v>
      </c>
      <c r="T106" s="564" t="s">
        <v>1260</v>
      </c>
      <c r="U106" s="564" t="s">
        <v>1260</v>
      </c>
      <c r="V106" s="564" t="s">
        <v>1260</v>
      </c>
      <c r="W106" s="564" t="s">
        <v>1260</v>
      </c>
      <c r="X106" s="564" t="s">
        <v>1260</v>
      </c>
      <c r="Y106" s="564" t="s">
        <v>1260</v>
      </c>
      <c r="Z106" s="564" t="s">
        <v>1260</v>
      </c>
      <c r="AA106" s="564" t="s">
        <v>1260</v>
      </c>
      <c r="AB106" s="564" t="s">
        <v>1260</v>
      </c>
      <c r="AC106" s="564" t="s">
        <v>1260</v>
      </c>
      <c r="AD106" s="564" t="s">
        <v>1260</v>
      </c>
      <c r="AE106" s="564" t="s">
        <v>1260</v>
      </c>
      <c r="AF106" s="564" t="s">
        <v>1260</v>
      </c>
      <c r="AG106" s="564" t="s">
        <v>1260</v>
      </c>
      <c r="AH106" s="564" t="s">
        <v>1260</v>
      </c>
      <c r="AI106" s="564" t="s">
        <v>1260</v>
      </c>
      <c r="AJ106" s="564" t="s">
        <v>1260</v>
      </c>
      <c r="AK106" s="564" t="s">
        <v>1260</v>
      </c>
    </row>
    <row r="107" spans="2:37" hidden="1" outlineLevel="1" x14ac:dyDescent="0.2">
      <c r="B107" s="563" t="s">
        <v>1288</v>
      </c>
      <c r="C107" s="560" t="str">
        <f>"G_"&amp;GFSdet!B47</f>
        <v>G_1. 1.5.4</v>
      </c>
      <c r="D107" s="564" t="s">
        <v>1260</v>
      </c>
      <c r="E107" s="564" t="s">
        <v>1260</v>
      </c>
      <c r="F107" s="564" t="s">
        <v>1260</v>
      </c>
      <c r="G107" s="564" t="s">
        <v>1260</v>
      </c>
      <c r="H107" s="564" t="s">
        <v>1260</v>
      </c>
      <c r="I107" s="564" t="s">
        <v>1260</v>
      </c>
      <c r="J107" s="564" t="s">
        <v>1260</v>
      </c>
      <c r="K107" s="564" t="s">
        <v>1260</v>
      </c>
      <c r="L107" s="564" t="s">
        <v>1260</v>
      </c>
      <c r="M107" s="564" t="s">
        <v>1260</v>
      </c>
      <c r="N107" s="564" t="s">
        <v>1260</v>
      </c>
      <c r="O107" s="564" t="s">
        <v>1260</v>
      </c>
      <c r="P107" s="564" t="s">
        <v>1260</v>
      </c>
      <c r="Q107" s="564" t="s">
        <v>1260</v>
      </c>
      <c r="R107" s="564" t="s">
        <v>1260</v>
      </c>
      <c r="S107" s="564" t="s">
        <v>1260</v>
      </c>
      <c r="T107" s="564" t="s">
        <v>1260</v>
      </c>
      <c r="U107" s="564" t="s">
        <v>1260</v>
      </c>
      <c r="V107" s="564" t="s">
        <v>1260</v>
      </c>
      <c r="W107" s="564" t="s">
        <v>1260</v>
      </c>
      <c r="X107" s="564" t="s">
        <v>1260</v>
      </c>
      <c r="Y107" s="564" t="s">
        <v>1260</v>
      </c>
      <c r="Z107" s="564" t="s">
        <v>1260</v>
      </c>
      <c r="AA107" s="564" t="s">
        <v>1260</v>
      </c>
      <c r="AB107" s="564" t="s">
        <v>1260</v>
      </c>
      <c r="AC107" s="564" t="s">
        <v>1260</v>
      </c>
      <c r="AD107" s="564" t="s">
        <v>1260</v>
      </c>
      <c r="AE107" s="564" t="s">
        <v>1260</v>
      </c>
      <c r="AF107" s="564" t="s">
        <v>1260</v>
      </c>
      <c r="AG107" s="564" t="s">
        <v>1260</v>
      </c>
      <c r="AH107" s="564" t="s">
        <v>1260</v>
      </c>
      <c r="AI107" s="564" t="s">
        <v>1260</v>
      </c>
      <c r="AJ107" s="564" t="s">
        <v>1260</v>
      </c>
      <c r="AK107" s="564" t="s">
        <v>1260</v>
      </c>
    </row>
    <row r="108" spans="2:37" hidden="1" outlineLevel="1" x14ac:dyDescent="0.2">
      <c r="B108" s="563" t="s">
        <v>1288</v>
      </c>
      <c r="C108" s="560" t="str">
        <f>"G_"&amp;GFSdet!B48</f>
        <v>G_1. 1.5.5</v>
      </c>
      <c r="D108" s="564" t="s">
        <v>1260</v>
      </c>
      <c r="E108" s="564" t="s">
        <v>1260</v>
      </c>
      <c r="F108" s="564" t="s">
        <v>1260</v>
      </c>
      <c r="G108" s="564" t="s">
        <v>1260</v>
      </c>
      <c r="H108" s="564" t="s">
        <v>1260</v>
      </c>
      <c r="I108" s="564" t="s">
        <v>1260</v>
      </c>
      <c r="J108" s="564" t="s">
        <v>1260</v>
      </c>
      <c r="K108" s="564" t="s">
        <v>1260</v>
      </c>
      <c r="L108" s="564" t="s">
        <v>1260</v>
      </c>
      <c r="M108" s="564" t="s">
        <v>1260</v>
      </c>
      <c r="N108" s="564" t="s">
        <v>1260</v>
      </c>
      <c r="O108" s="564" t="s">
        <v>1260</v>
      </c>
      <c r="P108" s="564" t="s">
        <v>1260</v>
      </c>
      <c r="Q108" s="564" t="s">
        <v>1260</v>
      </c>
      <c r="R108" s="564" t="s">
        <v>1260</v>
      </c>
      <c r="S108" s="564" t="s">
        <v>1260</v>
      </c>
      <c r="T108" s="564" t="s">
        <v>1260</v>
      </c>
      <c r="U108" s="564" t="s">
        <v>1260</v>
      </c>
      <c r="V108" s="564" t="s">
        <v>1260</v>
      </c>
      <c r="W108" s="564" t="s">
        <v>1260</v>
      </c>
      <c r="X108" s="564" t="s">
        <v>1260</v>
      </c>
      <c r="Y108" s="564" t="s">
        <v>1260</v>
      </c>
      <c r="Z108" s="564" t="s">
        <v>1260</v>
      </c>
      <c r="AA108" s="564" t="s">
        <v>1260</v>
      </c>
      <c r="AB108" s="564" t="s">
        <v>1260</v>
      </c>
      <c r="AC108" s="564" t="s">
        <v>1260</v>
      </c>
      <c r="AD108" s="564" t="s">
        <v>1260</v>
      </c>
      <c r="AE108" s="564" t="s">
        <v>1260</v>
      </c>
      <c r="AF108" s="564" t="s">
        <v>1260</v>
      </c>
      <c r="AG108" s="564" t="s">
        <v>1260</v>
      </c>
      <c r="AH108" s="564" t="s">
        <v>1260</v>
      </c>
      <c r="AI108" s="564" t="s">
        <v>1260</v>
      </c>
      <c r="AJ108" s="564" t="s">
        <v>1260</v>
      </c>
      <c r="AK108" s="564" t="s">
        <v>1260</v>
      </c>
    </row>
    <row r="109" spans="2:37" hidden="1" outlineLevel="1" x14ac:dyDescent="0.2">
      <c r="B109" s="563" t="s">
        <v>1288</v>
      </c>
      <c r="C109" s="560" t="str">
        <f>"G_"&amp;GFSdet!B49</f>
        <v>G_1. 1.5.6</v>
      </c>
      <c r="D109" s="564" t="s">
        <v>1260</v>
      </c>
      <c r="E109" s="564" t="s">
        <v>1260</v>
      </c>
      <c r="F109" s="564" t="s">
        <v>1260</v>
      </c>
      <c r="G109" s="564" t="s">
        <v>1260</v>
      </c>
      <c r="H109" s="564" t="s">
        <v>1260</v>
      </c>
      <c r="I109" s="564" t="s">
        <v>1260</v>
      </c>
      <c r="J109" s="564" t="s">
        <v>1260</v>
      </c>
      <c r="K109" s="564" t="s">
        <v>1260</v>
      </c>
      <c r="L109" s="564" t="s">
        <v>1260</v>
      </c>
      <c r="M109" s="564" t="s">
        <v>1260</v>
      </c>
      <c r="N109" s="564" t="s">
        <v>1260</v>
      </c>
      <c r="O109" s="564" t="s">
        <v>1260</v>
      </c>
      <c r="P109" s="564" t="s">
        <v>1260</v>
      </c>
      <c r="Q109" s="564" t="s">
        <v>1260</v>
      </c>
      <c r="R109" s="564" t="s">
        <v>1260</v>
      </c>
      <c r="S109" s="564" t="s">
        <v>1260</v>
      </c>
      <c r="T109" s="564" t="s">
        <v>1260</v>
      </c>
      <c r="U109" s="564" t="s">
        <v>1260</v>
      </c>
      <c r="V109" s="564" t="s">
        <v>1260</v>
      </c>
      <c r="W109" s="564" t="s">
        <v>1260</v>
      </c>
      <c r="X109" s="564" t="s">
        <v>1260</v>
      </c>
      <c r="Y109" s="564" t="s">
        <v>1260</v>
      </c>
      <c r="Z109" s="564" t="s">
        <v>1260</v>
      </c>
      <c r="AA109" s="564" t="s">
        <v>1260</v>
      </c>
      <c r="AB109" s="564" t="s">
        <v>1260</v>
      </c>
      <c r="AC109" s="564" t="s">
        <v>1260</v>
      </c>
      <c r="AD109" s="564" t="s">
        <v>1260</v>
      </c>
      <c r="AE109" s="564" t="s">
        <v>1260</v>
      </c>
      <c r="AF109" s="564" t="s">
        <v>1260</v>
      </c>
      <c r="AG109" s="564" t="s">
        <v>1260</v>
      </c>
      <c r="AH109" s="564" t="s">
        <v>1260</v>
      </c>
      <c r="AI109" s="564" t="s">
        <v>1260</v>
      </c>
      <c r="AJ109" s="564" t="s">
        <v>1260</v>
      </c>
      <c r="AK109" s="564" t="s">
        <v>1260</v>
      </c>
    </row>
    <row r="110" spans="2:37" hidden="1" outlineLevel="1" x14ac:dyDescent="0.2">
      <c r="B110" s="563" t="s">
        <v>1288</v>
      </c>
      <c r="C110" s="560" t="str">
        <f>"G_"&amp;GFSdet!B50</f>
        <v>G_1. 1.5.6.1</v>
      </c>
      <c r="D110" s="564" t="s">
        <v>1260</v>
      </c>
      <c r="E110" s="564" t="s">
        <v>1260</v>
      </c>
      <c r="F110" s="564" t="s">
        <v>1260</v>
      </c>
      <c r="G110" s="564" t="s">
        <v>1260</v>
      </c>
      <c r="H110" s="564" t="s">
        <v>1260</v>
      </c>
      <c r="I110" s="564" t="s">
        <v>1260</v>
      </c>
      <c r="J110" s="564" t="s">
        <v>1260</v>
      </c>
      <c r="K110" s="564" t="s">
        <v>1260</v>
      </c>
      <c r="L110" s="564" t="s">
        <v>1260</v>
      </c>
      <c r="M110" s="564" t="s">
        <v>1260</v>
      </c>
      <c r="N110" s="564" t="s">
        <v>1260</v>
      </c>
      <c r="O110" s="564" t="s">
        <v>1260</v>
      </c>
      <c r="P110" s="564" t="s">
        <v>1260</v>
      </c>
      <c r="Q110" s="564" t="s">
        <v>1260</v>
      </c>
      <c r="R110" s="564" t="s">
        <v>1260</v>
      </c>
      <c r="S110" s="564" t="s">
        <v>1260</v>
      </c>
      <c r="T110" s="564" t="s">
        <v>1260</v>
      </c>
      <c r="U110" s="564" t="s">
        <v>1260</v>
      </c>
      <c r="V110" s="564" t="s">
        <v>1260</v>
      </c>
      <c r="W110" s="564" t="s">
        <v>1260</v>
      </c>
      <c r="X110" s="564" t="s">
        <v>1260</v>
      </c>
      <c r="Y110" s="564" t="s">
        <v>1260</v>
      </c>
      <c r="Z110" s="564" t="s">
        <v>1260</v>
      </c>
      <c r="AA110" s="564" t="s">
        <v>1260</v>
      </c>
      <c r="AB110" s="564" t="s">
        <v>1260</v>
      </c>
      <c r="AC110" s="564" t="s">
        <v>1260</v>
      </c>
      <c r="AD110" s="564" t="s">
        <v>1260</v>
      </c>
      <c r="AE110" s="564" t="s">
        <v>1260</v>
      </c>
      <c r="AF110" s="564" t="s">
        <v>1260</v>
      </c>
      <c r="AG110" s="564" t="s">
        <v>1260</v>
      </c>
      <c r="AH110" s="564" t="s">
        <v>1260</v>
      </c>
      <c r="AI110" s="564" t="s">
        <v>1260</v>
      </c>
      <c r="AJ110" s="564" t="s">
        <v>1260</v>
      </c>
      <c r="AK110" s="564" t="s">
        <v>1260</v>
      </c>
    </row>
    <row r="111" spans="2:37" hidden="1" outlineLevel="1" x14ac:dyDescent="0.2">
      <c r="B111" s="563" t="s">
        <v>1288</v>
      </c>
      <c r="C111" s="560" t="str">
        <f>"G_"&amp;GFSdet!B51</f>
        <v>G_1. 1.5.6.2</v>
      </c>
      <c r="D111" s="564" t="s">
        <v>1260</v>
      </c>
      <c r="E111" s="564" t="s">
        <v>1260</v>
      </c>
      <c r="F111" s="564" t="s">
        <v>1260</v>
      </c>
      <c r="G111" s="564" t="s">
        <v>1260</v>
      </c>
      <c r="H111" s="564" t="s">
        <v>1260</v>
      </c>
      <c r="I111" s="564" t="s">
        <v>1260</v>
      </c>
      <c r="J111" s="564" t="s">
        <v>1260</v>
      </c>
      <c r="K111" s="564" t="s">
        <v>1260</v>
      </c>
      <c r="L111" s="564" t="s">
        <v>1260</v>
      </c>
      <c r="M111" s="564" t="s">
        <v>1260</v>
      </c>
      <c r="N111" s="564" t="s">
        <v>1260</v>
      </c>
      <c r="O111" s="564" t="s">
        <v>1260</v>
      </c>
      <c r="P111" s="564" t="s">
        <v>1260</v>
      </c>
      <c r="Q111" s="564" t="s">
        <v>1260</v>
      </c>
      <c r="R111" s="564" t="s">
        <v>1260</v>
      </c>
      <c r="S111" s="564" t="s">
        <v>1260</v>
      </c>
      <c r="T111" s="564" t="s">
        <v>1260</v>
      </c>
      <c r="U111" s="564" t="s">
        <v>1260</v>
      </c>
      <c r="V111" s="564" t="s">
        <v>1260</v>
      </c>
      <c r="W111" s="564" t="s">
        <v>1260</v>
      </c>
      <c r="X111" s="564" t="s">
        <v>1260</v>
      </c>
      <c r="Y111" s="564" t="s">
        <v>1260</v>
      </c>
      <c r="Z111" s="564" t="s">
        <v>1260</v>
      </c>
      <c r="AA111" s="564" t="s">
        <v>1260</v>
      </c>
      <c r="AB111" s="564" t="s">
        <v>1260</v>
      </c>
      <c r="AC111" s="564" t="s">
        <v>1260</v>
      </c>
      <c r="AD111" s="564" t="s">
        <v>1260</v>
      </c>
      <c r="AE111" s="564" t="s">
        <v>1260</v>
      </c>
      <c r="AF111" s="564" t="s">
        <v>1260</v>
      </c>
      <c r="AG111" s="564" t="s">
        <v>1260</v>
      </c>
      <c r="AH111" s="564" t="s">
        <v>1260</v>
      </c>
      <c r="AI111" s="564" t="s">
        <v>1260</v>
      </c>
      <c r="AJ111" s="564" t="s">
        <v>1260</v>
      </c>
      <c r="AK111" s="564" t="s">
        <v>1260</v>
      </c>
    </row>
    <row r="112" spans="2:37" hidden="1" outlineLevel="1" x14ac:dyDescent="0.2">
      <c r="B112" s="563" t="s">
        <v>1288</v>
      </c>
      <c r="C112" s="560" t="str">
        <f>"G_"&amp;GFSdet!B52</f>
        <v>G_1. 1.6</v>
      </c>
      <c r="D112" s="564" t="s">
        <v>1260</v>
      </c>
      <c r="E112" s="564" t="s">
        <v>1260</v>
      </c>
      <c r="F112" s="564" t="s">
        <v>1260</v>
      </c>
      <c r="G112" s="564" t="s">
        <v>1260</v>
      </c>
      <c r="H112" s="564" t="s">
        <v>1260</v>
      </c>
      <c r="I112" s="564" t="s">
        <v>1260</v>
      </c>
      <c r="J112" s="564" t="s">
        <v>1260</v>
      </c>
      <c r="K112" s="564" t="s">
        <v>1260</v>
      </c>
      <c r="L112" s="564" t="s">
        <v>1260</v>
      </c>
      <c r="M112" s="564" t="s">
        <v>1260</v>
      </c>
      <c r="N112" s="564" t="s">
        <v>1260</v>
      </c>
      <c r="O112" s="564" t="s">
        <v>1260</v>
      </c>
      <c r="P112" s="564" t="s">
        <v>1260</v>
      </c>
      <c r="Q112" s="564" t="s">
        <v>1260</v>
      </c>
      <c r="R112" s="564" t="s">
        <v>1260</v>
      </c>
      <c r="S112" s="564" t="s">
        <v>1260</v>
      </c>
      <c r="T112" s="564" t="s">
        <v>1260</v>
      </c>
      <c r="U112" s="564" t="s">
        <v>1260</v>
      </c>
      <c r="V112" s="564" t="s">
        <v>1260</v>
      </c>
      <c r="W112" s="564" t="s">
        <v>1260</v>
      </c>
      <c r="X112" s="564" t="s">
        <v>1260</v>
      </c>
      <c r="Y112" s="564" t="s">
        <v>1260</v>
      </c>
      <c r="Z112" s="564" t="s">
        <v>1260</v>
      </c>
      <c r="AA112" s="564" t="s">
        <v>1260</v>
      </c>
      <c r="AB112" s="564" t="s">
        <v>1260</v>
      </c>
      <c r="AC112" s="564" t="s">
        <v>1260</v>
      </c>
      <c r="AD112" s="564" t="s">
        <v>1260</v>
      </c>
      <c r="AE112" s="564" t="s">
        <v>1260</v>
      </c>
      <c r="AF112" s="564" t="s">
        <v>1260</v>
      </c>
      <c r="AG112" s="564" t="s">
        <v>1260</v>
      </c>
      <c r="AH112" s="564" t="s">
        <v>1260</v>
      </c>
      <c r="AI112" s="564" t="s">
        <v>1260</v>
      </c>
      <c r="AJ112" s="564" t="s">
        <v>1260</v>
      </c>
      <c r="AK112" s="564" t="s">
        <v>1260</v>
      </c>
    </row>
    <row r="113" spans="2:37" hidden="1" outlineLevel="1" x14ac:dyDescent="0.2">
      <c r="B113" s="563" t="s">
        <v>1288</v>
      </c>
      <c r="C113" s="560" t="str">
        <f>"G_"&amp;GFSdet!B53</f>
        <v>G_1. 1.6.1</v>
      </c>
      <c r="D113" s="564" t="s">
        <v>1260</v>
      </c>
      <c r="E113" s="564" t="s">
        <v>1260</v>
      </c>
      <c r="F113" s="564" t="s">
        <v>1260</v>
      </c>
      <c r="G113" s="564" t="s">
        <v>1260</v>
      </c>
      <c r="H113" s="564" t="s">
        <v>1260</v>
      </c>
      <c r="I113" s="564" t="s">
        <v>1260</v>
      </c>
      <c r="J113" s="564" t="s">
        <v>1260</v>
      </c>
      <c r="K113" s="564" t="s">
        <v>1260</v>
      </c>
      <c r="L113" s="564" t="s">
        <v>1260</v>
      </c>
      <c r="M113" s="564" t="s">
        <v>1260</v>
      </c>
      <c r="N113" s="564" t="s">
        <v>1260</v>
      </c>
      <c r="O113" s="564" t="s">
        <v>1260</v>
      </c>
      <c r="P113" s="564" t="s">
        <v>1260</v>
      </c>
      <c r="Q113" s="564" t="s">
        <v>1260</v>
      </c>
      <c r="R113" s="564" t="s">
        <v>1260</v>
      </c>
      <c r="S113" s="564" t="s">
        <v>1260</v>
      </c>
      <c r="T113" s="564" t="s">
        <v>1260</v>
      </c>
      <c r="U113" s="564" t="s">
        <v>1260</v>
      </c>
      <c r="V113" s="564" t="s">
        <v>1260</v>
      </c>
      <c r="W113" s="564" t="s">
        <v>1260</v>
      </c>
      <c r="X113" s="564" t="s">
        <v>1260</v>
      </c>
      <c r="Y113" s="564" t="s">
        <v>1260</v>
      </c>
      <c r="Z113" s="564" t="s">
        <v>1260</v>
      </c>
      <c r="AA113" s="564" t="s">
        <v>1260</v>
      </c>
      <c r="AB113" s="564" t="s">
        <v>1260</v>
      </c>
      <c r="AC113" s="564" t="s">
        <v>1260</v>
      </c>
      <c r="AD113" s="564" t="s">
        <v>1260</v>
      </c>
      <c r="AE113" s="564" t="s">
        <v>1260</v>
      </c>
      <c r="AF113" s="564" t="s">
        <v>1260</v>
      </c>
      <c r="AG113" s="564" t="s">
        <v>1260</v>
      </c>
      <c r="AH113" s="564" t="s">
        <v>1260</v>
      </c>
      <c r="AI113" s="564" t="s">
        <v>1260</v>
      </c>
      <c r="AJ113" s="564" t="s">
        <v>1260</v>
      </c>
      <c r="AK113" s="564" t="s">
        <v>1260</v>
      </c>
    </row>
    <row r="114" spans="2:37" hidden="1" outlineLevel="1" x14ac:dyDescent="0.2">
      <c r="B114" s="563" t="s">
        <v>1288</v>
      </c>
      <c r="C114" s="560" t="str">
        <f>"G_"&amp;GFSdet!B54</f>
        <v>G_1. 1.6.1.1</v>
      </c>
      <c r="D114" s="564" t="s">
        <v>1260</v>
      </c>
      <c r="E114" s="564" t="s">
        <v>1260</v>
      </c>
      <c r="F114" s="564" t="s">
        <v>1260</v>
      </c>
      <c r="G114" s="564" t="s">
        <v>1260</v>
      </c>
      <c r="H114" s="564" t="s">
        <v>1260</v>
      </c>
      <c r="I114" s="564" t="s">
        <v>1260</v>
      </c>
      <c r="J114" s="564" t="s">
        <v>1260</v>
      </c>
      <c r="K114" s="564" t="s">
        <v>1260</v>
      </c>
      <c r="L114" s="564" t="s">
        <v>1260</v>
      </c>
      <c r="M114" s="564" t="s">
        <v>1260</v>
      </c>
      <c r="N114" s="564" t="s">
        <v>1260</v>
      </c>
      <c r="O114" s="564" t="s">
        <v>1260</v>
      </c>
      <c r="P114" s="564" t="s">
        <v>1260</v>
      </c>
      <c r="Q114" s="564" t="s">
        <v>1260</v>
      </c>
      <c r="R114" s="564" t="s">
        <v>1260</v>
      </c>
      <c r="S114" s="564" t="s">
        <v>1260</v>
      </c>
      <c r="T114" s="564" t="s">
        <v>1260</v>
      </c>
      <c r="U114" s="564" t="s">
        <v>1260</v>
      </c>
      <c r="V114" s="564" t="s">
        <v>1260</v>
      </c>
      <c r="W114" s="564" t="s">
        <v>1260</v>
      </c>
      <c r="X114" s="564" t="s">
        <v>1260</v>
      </c>
      <c r="Y114" s="564" t="s">
        <v>1260</v>
      </c>
      <c r="Z114" s="564" t="s">
        <v>1260</v>
      </c>
      <c r="AA114" s="564" t="s">
        <v>1260</v>
      </c>
      <c r="AB114" s="564" t="s">
        <v>1260</v>
      </c>
      <c r="AC114" s="564" t="s">
        <v>1260</v>
      </c>
      <c r="AD114" s="564" t="s">
        <v>1260</v>
      </c>
      <c r="AE114" s="564" t="s">
        <v>1260</v>
      </c>
      <c r="AF114" s="564" t="s">
        <v>1260</v>
      </c>
      <c r="AG114" s="564" t="s">
        <v>1260</v>
      </c>
      <c r="AH114" s="564" t="s">
        <v>1260</v>
      </c>
      <c r="AI114" s="564" t="s">
        <v>1260</v>
      </c>
      <c r="AJ114" s="564" t="s">
        <v>1260</v>
      </c>
      <c r="AK114" s="564" t="s">
        <v>1260</v>
      </c>
    </row>
    <row r="115" spans="2:37" hidden="1" outlineLevel="1" x14ac:dyDescent="0.2">
      <c r="B115" s="563" t="s">
        <v>1288</v>
      </c>
      <c r="C115" s="560" t="str">
        <f>"G_"&amp;GFSdet!B55</f>
        <v>G_1. 1.6.1.2</v>
      </c>
      <c r="D115" s="564" t="s">
        <v>1260</v>
      </c>
      <c r="E115" s="564" t="s">
        <v>1260</v>
      </c>
      <c r="F115" s="564" t="s">
        <v>1260</v>
      </c>
      <c r="G115" s="564" t="s">
        <v>1260</v>
      </c>
      <c r="H115" s="564" t="s">
        <v>1260</v>
      </c>
      <c r="I115" s="564" t="s">
        <v>1260</v>
      </c>
      <c r="J115" s="564" t="s">
        <v>1260</v>
      </c>
      <c r="K115" s="564" t="s">
        <v>1260</v>
      </c>
      <c r="L115" s="564" t="s">
        <v>1260</v>
      </c>
      <c r="M115" s="564" t="s">
        <v>1260</v>
      </c>
      <c r="N115" s="564" t="s">
        <v>1260</v>
      </c>
      <c r="O115" s="564" t="s">
        <v>1260</v>
      </c>
      <c r="P115" s="564" t="s">
        <v>1260</v>
      </c>
      <c r="Q115" s="564" t="s">
        <v>1260</v>
      </c>
      <c r="R115" s="564" t="s">
        <v>1260</v>
      </c>
      <c r="S115" s="564" t="s">
        <v>1260</v>
      </c>
      <c r="T115" s="564" t="s">
        <v>1260</v>
      </c>
      <c r="U115" s="564" t="s">
        <v>1260</v>
      </c>
      <c r="V115" s="564" t="s">
        <v>1260</v>
      </c>
      <c r="W115" s="564" t="s">
        <v>1260</v>
      </c>
      <c r="X115" s="564" t="s">
        <v>1260</v>
      </c>
      <c r="Y115" s="564" t="s">
        <v>1260</v>
      </c>
      <c r="Z115" s="564" t="s">
        <v>1260</v>
      </c>
      <c r="AA115" s="564" t="s">
        <v>1260</v>
      </c>
      <c r="AB115" s="564" t="s">
        <v>1260</v>
      </c>
      <c r="AC115" s="564" t="s">
        <v>1260</v>
      </c>
      <c r="AD115" s="564" t="s">
        <v>1260</v>
      </c>
      <c r="AE115" s="564" t="s">
        <v>1260</v>
      </c>
      <c r="AF115" s="564" t="s">
        <v>1260</v>
      </c>
      <c r="AG115" s="564" t="s">
        <v>1260</v>
      </c>
      <c r="AH115" s="564" t="s">
        <v>1260</v>
      </c>
      <c r="AI115" s="564" t="s">
        <v>1260</v>
      </c>
      <c r="AJ115" s="564" t="s">
        <v>1260</v>
      </c>
      <c r="AK115" s="564" t="s">
        <v>1260</v>
      </c>
    </row>
    <row r="116" spans="2:37" hidden="1" outlineLevel="1" x14ac:dyDescent="0.2">
      <c r="B116" s="563" t="s">
        <v>1288</v>
      </c>
      <c r="C116" s="560" t="str">
        <f>"G_"&amp;GFSdet!B56</f>
        <v>G_1. 1.6.2</v>
      </c>
      <c r="D116" s="564" t="s">
        <v>1260</v>
      </c>
      <c r="E116" s="564" t="s">
        <v>1260</v>
      </c>
      <c r="F116" s="564" t="s">
        <v>1260</v>
      </c>
      <c r="G116" s="564" t="s">
        <v>1260</v>
      </c>
      <c r="H116" s="564" t="s">
        <v>1260</v>
      </c>
      <c r="I116" s="564" t="s">
        <v>1260</v>
      </c>
      <c r="J116" s="564" t="s">
        <v>1260</v>
      </c>
      <c r="K116" s="564" t="s">
        <v>1260</v>
      </c>
      <c r="L116" s="564" t="s">
        <v>1260</v>
      </c>
      <c r="M116" s="564" t="s">
        <v>1260</v>
      </c>
      <c r="N116" s="564" t="s">
        <v>1260</v>
      </c>
      <c r="O116" s="564" t="s">
        <v>1260</v>
      </c>
      <c r="P116" s="564" t="s">
        <v>1260</v>
      </c>
      <c r="Q116" s="564" t="s">
        <v>1260</v>
      </c>
      <c r="R116" s="564" t="s">
        <v>1260</v>
      </c>
      <c r="S116" s="564" t="s">
        <v>1260</v>
      </c>
      <c r="T116" s="564" t="s">
        <v>1260</v>
      </c>
      <c r="U116" s="564" t="s">
        <v>1260</v>
      </c>
      <c r="V116" s="564" t="s">
        <v>1260</v>
      </c>
      <c r="W116" s="564" t="s">
        <v>1260</v>
      </c>
      <c r="X116" s="564" t="s">
        <v>1260</v>
      </c>
      <c r="Y116" s="564" t="s">
        <v>1260</v>
      </c>
      <c r="Z116" s="564" t="s">
        <v>1260</v>
      </c>
      <c r="AA116" s="564" t="s">
        <v>1260</v>
      </c>
      <c r="AB116" s="564" t="s">
        <v>1260</v>
      </c>
      <c r="AC116" s="564" t="s">
        <v>1260</v>
      </c>
      <c r="AD116" s="564" t="s">
        <v>1260</v>
      </c>
      <c r="AE116" s="564" t="s">
        <v>1260</v>
      </c>
      <c r="AF116" s="564" t="s">
        <v>1260</v>
      </c>
      <c r="AG116" s="564" t="s">
        <v>1260</v>
      </c>
      <c r="AH116" s="564" t="s">
        <v>1260</v>
      </c>
      <c r="AI116" s="564" t="s">
        <v>1260</v>
      </c>
      <c r="AJ116" s="564" t="s">
        <v>1260</v>
      </c>
      <c r="AK116" s="564" t="s">
        <v>1260</v>
      </c>
    </row>
    <row r="117" spans="2:37" hidden="1" outlineLevel="1" x14ac:dyDescent="0.2">
      <c r="B117" s="563" t="s">
        <v>1288</v>
      </c>
      <c r="C117" s="560" t="str">
        <f>"G_"&amp;GFSdet!B57</f>
        <v>G_1. 1.6.2.1</v>
      </c>
      <c r="D117" s="564" t="s">
        <v>1260</v>
      </c>
      <c r="E117" s="564" t="s">
        <v>1260</v>
      </c>
      <c r="F117" s="564" t="s">
        <v>1260</v>
      </c>
      <c r="G117" s="564" t="s">
        <v>1260</v>
      </c>
      <c r="H117" s="564" t="s">
        <v>1260</v>
      </c>
      <c r="I117" s="564" t="s">
        <v>1260</v>
      </c>
      <c r="J117" s="564" t="s">
        <v>1260</v>
      </c>
      <c r="K117" s="564" t="s">
        <v>1260</v>
      </c>
      <c r="L117" s="564" t="s">
        <v>1260</v>
      </c>
      <c r="M117" s="564" t="s">
        <v>1260</v>
      </c>
      <c r="N117" s="564" t="s">
        <v>1260</v>
      </c>
      <c r="O117" s="564" t="s">
        <v>1260</v>
      </c>
      <c r="P117" s="564" t="s">
        <v>1260</v>
      </c>
      <c r="Q117" s="564" t="s">
        <v>1260</v>
      </c>
      <c r="R117" s="564" t="s">
        <v>1260</v>
      </c>
      <c r="S117" s="564" t="s">
        <v>1260</v>
      </c>
      <c r="T117" s="564" t="s">
        <v>1260</v>
      </c>
      <c r="U117" s="564" t="s">
        <v>1260</v>
      </c>
      <c r="V117" s="564" t="s">
        <v>1260</v>
      </c>
      <c r="W117" s="564" t="s">
        <v>1260</v>
      </c>
      <c r="X117" s="564" t="s">
        <v>1260</v>
      </c>
      <c r="Y117" s="564" t="s">
        <v>1260</v>
      </c>
      <c r="Z117" s="564" t="s">
        <v>1260</v>
      </c>
      <c r="AA117" s="564" t="s">
        <v>1260</v>
      </c>
      <c r="AB117" s="564" t="s">
        <v>1260</v>
      </c>
      <c r="AC117" s="564" t="s">
        <v>1260</v>
      </c>
      <c r="AD117" s="564" t="s">
        <v>1260</v>
      </c>
      <c r="AE117" s="564" t="s">
        <v>1260</v>
      </c>
      <c r="AF117" s="564" t="s">
        <v>1260</v>
      </c>
      <c r="AG117" s="564" t="s">
        <v>1260</v>
      </c>
      <c r="AH117" s="564" t="s">
        <v>1260</v>
      </c>
      <c r="AI117" s="564" t="s">
        <v>1260</v>
      </c>
      <c r="AJ117" s="564" t="s">
        <v>1260</v>
      </c>
      <c r="AK117" s="564" t="s">
        <v>1260</v>
      </c>
    </row>
    <row r="118" spans="2:37" hidden="1" outlineLevel="1" x14ac:dyDescent="0.2">
      <c r="B118" s="563" t="s">
        <v>1288</v>
      </c>
      <c r="C118" s="560" t="str">
        <f>"G_"&amp;GFSdet!B58</f>
        <v>G_1. 1.6.2.2</v>
      </c>
      <c r="D118" s="564" t="s">
        <v>1260</v>
      </c>
      <c r="E118" s="564" t="s">
        <v>1260</v>
      </c>
      <c r="F118" s="564" t="s">
        <v>1260</v>
      </c>
      <c r="G118" s="564" t="s">
        <v>1260</v>
      </c>
      <c r="H118" s="564" t="s">
        <v>1260</v>
      </c>
      <c r="I118" s="564" t="s">
        <v>1260</v>
      </c>
      <c r="J118" s="564" t="s">
        <v>1260</v>
      </c>
      <c r="K118" s="564" t="s">
        <v>1260</v>
      </c>
      <c r="L118" s="564" t="s">
        <v>1260</v>
      </c>
      <c r="M118" s="564" t="s">
        <v>1260</v>
      </c>
      <c r="N118" s="564" t="s">
        <v>1260</v>
      </c>
      <c r="O118" s="564" t="s">
        <v>1260</v>
      </c>
      <c r="P118" s="564" t="s">
        <v>1260</v>
      </c>
      <c r="Q118" s="564" t="s">
        <v>1260</v>
      </c>
      <c r="R118" s="564" t="s">
        <v>1260</v>
      </c>
      <c r="S118" s="564" t="s">
        <v>1260</v>
      </c>
      <c r="T118" s="564" t="s">
        <v>1260</v>
      </c>
      <c r="U118" s="564" t="s">
        <v>1260</v>
      </c>
      <c r="V118" s="564" t="s">
        <v>1260</v>
      </c>
      <c r="W118" s="564" t="s">
        <v>1260</v>
      </c>
      <c r="X118" s="564" t="s">
        <v>1260</v>
      </c>
      <c r="Y118" s="564" t="s">
        <v>1260</v>
      </c>
      <c r="Z118" s="564" t="s">
        <v>1260</v>
      </c>
      <c r="AA118" s="564" t="s">
        <v>1260</v>
      </c>
      <c r="AB118" s="564" t="s">
        <v>1260</v>
      </c>
      <c r="AC118" s="564" t="s">
        <v>1260</v>
      </c>
      <c r="AD118" s="564" t="s">
        <v>1260</v>
      </c>
      <c r="AE118" s="564" t="s">
        <v>1260</v>
      </c>
      <c r="AF118" s="564" t="s">
        <v>1260</v>
      </c>
      <c r="AG118" s="564" t="s">
        <v>1260</v>
      </c>
      <c r="AH118" s="564" t="s">
        <v>1260</v>
      </c>
      <c r="AI118" s="564" t="s">
        <v>1260</v>
      </c>
      <c r="AJ118" s="564" t="s">
        <v>1260</v>
      </c>
      <c r="AK118" s="564" t="s">
        <v>1260</v>
      </c>
    </row>
    <row r="119" spans="2:37" hidden="1" outlineLevel="1" x14ac:dyDescent="0.2">
      <c r="B119" s="563" t="s">
        <v>1288</v>
      </c>
      <c r="C119" s="560" t="str">
        <f>"G_"&amp;GFSdet!B59</f>
        <v>G_1. 1.6.2.3</v>
      </c>
      <c r="D119" s="564" t="s">
        <v>1260</v>
      </c>
      <c r="E119" s="564" t="s">
        <v>1260</v>
      </c>
      <c r="F119" s="564" t="s">
        <v>1260</v>
      </c>
      <c r="G119" s="564" t="s">
        <v>1260</v>
      </c>
      <c r="H119" s="564" t="s">
        <v>1260</v>
      </c>
      <c r="I119" s="564" t="s">
        <v>1260</v>
      </c>
      <c r="J119" s="564" t="s">
        <v>1260</v>
      </c>
      <c r="K119" s="564" t="s">
        <v>1260</v>
      </c>
      <c r="L119" s="564" t="s">
        <v>1260</v>
      </c>
      <c r="M119" s="564" t="s">
        <v>1260</v>
      </c>
      <c r="N119" s="564" t="s">
        <v>1260</v>
      </c>
      <c r="O119" s="564" t="s">
        <v>1260</v>
      </c>
      <c r="P119" s="564" t="s">
        <v>1260</v>
      </c>
      <c r="Q119" s="564" t="s">
        <v>1260</v>
      </c>
      <c r="R119" s="564" t="s">
        <v>1260</v>
      </c>
      <c r="S119" s="564" t="s">
        <v>1260</v>
      </c>
      <c r="T119" s="564" t="s">
        <v>1260</v>
      </c>
      <c r="U119" s="564" t="s">
        <v>1260</v>
      </c>
      <c r="V119" s="564" t="s">
        <v>1260</v>
      </c>
      <c r="W119" s="564" t="s">
        <v>1260</v>
      </c>
      <c r="X119" s="564" t="s">
        <v>1260</v>
      </c>
      <c r="Y119" s="564" t="s">
        <v>1260</v>
      </c>
      <c r="Z119" s="564" t="s">
        <v>1260</v>
      </c>
      <c r="AA119" s="564" t="s">
        <v>1260</v>
      </c>
      <c r="AB119" s="564" t="s">
        <v>1260</v>
      </c>
      <c r="AC119" s="564" t="s">
        <v>1260</v>
      </c>
      <c r="AD119" s="564" t="s">
        <v>1260</v>
      </c>
      <c r="AE119" s="564" t="s">
        <v>1260</v>
      </c>
      <c r="AF119" s="564" t="s">
        <v>1260</v>
      </c>
      <c r="AG119" s="564" t="s">
        <v>1260</v>
      </c>
      <c r="AH119" s="564" t="s">
        <v>1260</v>
      </c>
      <c r="AI119" s="564" t="s">
        <v>1260</v>
      </c>
      <c r="AJ119" s="564" t="s">
        <v>1260</v>
      </c>
      <c r="AK119" s="564" t="s">
        <v>1260</v>
      </c>
    </row>
    <row r="120" spans="2:37" hidden="1" outlineLevel="1" x14ac:dyDescent="0.2">
      <c r="B120" s="563" t="s">
        <v>1288</v>
      </c>
      <c r="C120" s="560" t="str">
        <f>"G_"&amp;GFSdet!B60</f>
        <v>G_1. 2</v>
      </c>
      <c r="D120" s="564" t="s">
        <v>1260</v>
      </c>
      <c r="E120" s="564" t="s">
        <v>1260</v>
      </c>
      <c r="F120" s="564" t="s">
        <v>1260</v>
      </c>
      <c r="G120" s="564" t="s">
        <v>1260</v>
      </c>
      <c r="H120" s="564" t="s">
        <v>1260</v>
      </c>
      <c r="I120" s="564" t="s">
        <v>1260</v>
      </c>
      <c r="J120" s="564" t="s">
        <v>1260</v>
      </c>
      <c r="K120" s="564" t="s">
        <v>1260</v>
      </c>
      <c r="L120" s="564" t="s">
        <v>1260</v>
      </c>
      <c r="M120" s="564" t="s">
        <v>1260</v>
      </c>
      <c r="N120" s="564" t="s">
        <v>1260</v>
      </c>
      <c r="O120" s="564" t="s">
        <v>1260</v>
      </c>
      <c r="P120" s="564" t="s">
        <v>1260</v>
      </c>
      <c r="Q120" s="564" t="s">
        <v>1260</v>
      </c>
      <c r="R120" s="564" t="s">
        <v>1260</v>
      </c>
      <c r="S120" s="564" t="s">
        <v>1260</v>
      </c>
      <c r="T120" s="564" t="s">
        <v>1260</v>
      </c>
      <c r="U120" s="564" t="s">
        <v>1260</v>
      </c>
      <c r="V120" s="564" t="s">
        <v>1260</v>
      </c>
      <c r="W120" s="564" t="s">
        <v>1260</v>
      </c>
      <c r="X120" s="564" t="s">
        <v>1260</v>
      </c>
      <c r="Y120" s="564" t="s">
        <v>1260</v>
      </c>
      <c r="Z120" s="564" t="s">
        <v>1260</v>
      </c>
      <c r="AA120" s="564" t="s">
        <v>1260</v>
      </c>
      <c r="AB120" s="564" t="s">
        <v>1260</v>
      </c>
      <c r="AC120" s="564" t="s">
        <v>1260</v>
      </c>
      <c r="AD120" s="564" t="s">
        <v>1260</v>
      </c>
      <c r="AE120" s="564" t="s">
        <v>1260</v>
      </c>
      <c r="AF120" s="564" t="s">
        <v>1260</v>
      </c>
      <c r="AG120" s="564" t="s">
        <v>1260</v>
      </c>
      <c r="AH120" s="564" t="s">
        <v>1260</v>
      </c>
      <c r="AI120" s="564" t="s">
        <v>1260</v>
      </c>
      <c r="AJ120" s="564" t="s">
        <v>1260</v>
      </c>
      <c r="AK120" s="564" t="s">
        <v>1260</v>
      </c>
    </row>
    <row r="121" spans="2:37" hidden="1" outlineLevel="1" x14ac:dyDescent="0.2">
      <c r="B121" s="563" t="s">
        <v>1288</v>
      </c>
      <c r="C121" s="560" t="str">
        <f>"G_"&amp;GFSdet!B61</f>
        <v>G_1. 2.1</v>
      </c>
      <c r="D121" s="564" t="s">
        <v>1260</v>
      </c>
      <c r="E121" s="564" t="s">
        <v>1260</v>
      </c>
      <c r="F121" s="564" t="s">
        <v>1260</v>
      </c>
      <c r="G121" s="564" t="s">
        <v>1260</v>
      </c>
      <c r="H121" s="564" t="s">
        <v>1260</v>
      </c>
      <c r="I121" s="564" t="s">
        <v>1260</v>
      </c>
      <c r="J121" s="564" t="s">
        <v>1260</v>
      </c>
      <c r="K121" s="564" t="s">
        <v>1260</v>
      </c>
      <c r="L121" s="564" t="s">
        <v>1260</v>
      </c>
      <c r="M121" s="564" t="s">
        <v>1260</v>
      </c>
      <c r="N121" s="564" t="s">
        <v>1260</v>
      </c>
      <c r="O121" s="564" t="s">
        <v>1260</v>
      </c>
      <c r="P121" s="564" t="s">
        <v>1260</v>
      </c>
      <c r="Q121" s="564" t="s">
        <v>1260</v>
      </c>
      <c r="R121" s="564" t="s">
        <v>1260</v>
      </c>
      <c r="S121" s="564" t="s">
        <v>1260</v>
      </c>
      <c r="T121" s="564" t="s">
        <v>1260</v>
      </c>
      <c r="U121" s="564" t="s">
        <v>1260</v>
      </c>
      <c r="V121" s="564" t="s">
        <v>1260</v>
      </c>
      <c r="W121" s="564" t="s">
        <v>1260</v>
      </c>
      <c r="X121" s="564" t="s">
        <v>1260</v>
      </c>
      <c r="Y121" s="564" t="s">
        <v>1260</v>
      </c>
      <c r="Z121" s="564" t="s">
        <v>1260</v>
      </c>
      <c r="AA121" s="564" t="s">
        <v>1260</v>
      </c>
      <c r="AB121" s="564" t="s">
        <v>1260</v>
      </c>
      <c r="AC121" s="564" t="s">
        <v>1260</v>
      </c>
      <c r="AD121" s="564" t="s">
        <v>1260</v>
      </c>
      <c r="AE121" s="564" t="s">
        <v>1260</v>
      </c>
      <c r="AF121" s="564" t="s">
        <v>1260</v>
      </c>
      <c r="AG121" s="564" t="s">
        <v>1260</v>
      </c>
      <c r="AH121" s="564" t="s">
        <v>1260</v>
      </c>
      <c r="AI121" s="564" t="s">
        <v>1260</v>
      </c>
      <c r="AJ121" s="564" t="s">
        <v>1260</v>
      </c>
      <c r="AK121" s="564" t="s">
        <v>1260</v>
      </c>
    </row>
    <row r="122" spans="2:37" hidden="1" outlineLevel="1" x14ac:dyDescent="0.2">
      <c r="B122" s="563" t="s">
        <v>1288</v>
      </c>
      <c r="C122" s="560" t="str">
        <f>"G_"&amp;GFSdet!B62</f>
        <v>G_1. 2.1.1</v>
      </c>
      <c r="D122" s="564" t="s">
        <v>1260</v>
      </c>
      <c r="E122" s="564" t="s">
        <v>1260</v>
      </c>
      <c r="F122" s="564" t="s">
        <v>1260</v>
      </c>
      <c r="G122" s="564" t="s">
        <v>1260</v>
      </c>
      <c r="H122" s="564" t="s">
        <v>1260</v>
      </c>
      <c r="I122" s="564" t="s">
        <v>1260</v>
      </c>
      <c r="J122" s="564" t="s">
        <v>1260</v>
      </c>
      <c r="K122" s="564" t="s">
        <v>1260</v>
      </c>
      <c r="L122" s="564" t="s">
        <v>1260</v>
      </c>
      <c r="M122" s="564" t="s">
        <v>1260</v>
      </c>
      <c r="N122" s="564" t="s">
        <v>1260</v>
      </c>
      <c r="O122" s="564" t="s">
        <v>1260</v>
      </c>
      <c r="P122" s="564" t="s">
        <v>1260</v>
      </c>
      <c r="Q122" s="564" t="s">
        <v>1260</v>
      </c>
      <c r="R122" s="564" t="s">
        <v>1260</v>
      </c>
      <c r="S122" s="564" t="s">
        <v>1260</v>
      </c>
      <c r="T122" s="564" t="s">
        <v>1260</v>
      </c>
      <c r="U122" s="564" t="s">
        <v>1260</v>
      </c>
      <c r="V122" s="564" t="s">
        <v>1260</v>
      </c>
      <c r="W122" s="564" t="s">
        <v>1260</v>
      </c>
      <c r="X122" s="564" t="s">
        <v>1260</v>
      </c>
      <c r="Y122" s="564" t="s">
        <v>1260</v>
      </c>
      <c r="Z122" s="564" t="s">
        <v>1260</v>
      </c>
      <c r="AA122" s="564" t="s">
        <v>1260</v>
      </c>
      <c r="AB122" s="564" t="s">
        <v>1260</v>
      </c>
      <c r="AC122" s="564" t="s">
        <v>1260</v>
      </c>
      <c r="AD122" s="564" t="s">
        <v>1260</v>
      </c>
      <c r="AE122" s="564" t="s">
        <v>1260</v>
      </c>
      <c r="AF122" s="564" t="s">
        <v>1260</v>
      </c>
      <c r="AG122" s="564" t="s">
        <v>1260</v>
      </c>
      <c r="AH122" s="564" t="s">
        <v>1260</v>
      </c>
      <c r="AI122" s="564" t="s">
        <v>1260</v>
      </c>
      <c r="AJ122" s="564" t="s">
        <v>1260</v>
      </c>
      <c r="AK122" s="564" t="s">
        <v>1260</v>
      </c>
    </row>
    <row r="123" spans="2:37" hidden="1" outlineLevel="1" x14ac:dyDescent="0.2">
      <c r="B123" s="563" t="s">
        <v>1288</v>
      </c>
      <c r="C123" s="560" t="str">
        <f>"G_"&amp;GFSdet!B63</f>
        <v>G_1. 2.1.2</v>
      </c>
      <c r="D123" s="564" t="s">
        <v>1260</v>
      </c>
      <c r="E123" s="564" t="s">
        <v>1260</v>
      </c>
      <c r="F123" s="564" t="s">
        <v>1260</v>
      </c>
      <c r="G123" s="564" t="s">
        <v>1260</v>
      </c>
      <c r="H123" s="564" t="s">
        <v>1260</v>
      </c>
      <c r="I123" s="564" t="s">
        <v>1260</v>
      </c>
      <c r="J123" s="564" t="s">
        <v>1260</v>
      </c>
      <c r="K123" s="564" t="s">
        <v>1260</v>
      </c>
      <c r="L123" s="564" t="s">
        <v>1260</v>
      </c>
      <c r="M123" s="564" t="s">
        <v>1260</v>
      </c>
      <c r="N123" s="564" t="s">
        <v>1260</v>
      </c>
      <c r="O123" s="564" t="s">
        <v>1260</v>
      </c>
      <c r="P123" s="564" t="s">
        <v>1260</v>
      </c>
      <c r="Q123" s="564" t="s">
        <v>1260</v>
      </c>
      <c r="R123" s="564" t="s">
        <v>1260</v>
      </c>
      <c r="S123" s="564" t="s">
        <v>1260</v>
      </c>
      <c r="T123" s="564" t="s">
        <v>1260</v>
      </c>
      <c r="U123" s="564" t="s">
        <v>1260</v>
      </c>
      <c r="V123" s="564" t="s">
        <v>1260</v>
      </c>
      <c r="W123" s="564" t="s">
        <v>1260</v>
      </c>
      <c r="X123" s="564" t="s">
        <v>1260</v>
      </c>
      <c r="Y123" s="564" t="s">
        <v>1260</v>
      </c>
      <c r="Z123" s="564" t="s">
        <v>1260</v>
      </c>
      <c r="AA123" s="564" t="s">
        <v>1260</v>
      </c>
      <c r="AB123" s="564" t="s">
        <v>1260</v>
      </c>
      <c r="AC123" s="564" t="s">
        <v>1260</v>
      </c>
      <c r="AD123" s="564" t="s">
        <v>1260</v>
      </c>
      <c r="AE123" s="564" t="s">
        <v>1260</v>
      </c>
      <c r="AF123" s="564" t="s">
        <v>1260</v>
      </c>
      <c r="AG123" s="564" t="s">
        <v>1260</v>
      </c>
      <c r="AH123" s="564" t="s">
        <v>1260</v>
      </c>
      <c r="AI123" s="564" t="s">
        <v>1260</v>
      </c>
      <c r="AJ123" s="564" t="s">
        <v>1260</v>
      </c>
      <c r="AK123" s="564" t="s">
        <v>1260</v>
      </c>
    </row>
    <row r="124" spans="2:37" hidden="1" outlineLevel="1" x14ac:dyDescent="0.2">
      <c r="B124" s="563" t="s">
        <v>1288</v>
      </c>
      <c r="C124" s="560" t="str">
        <f>"G_"&amp;GFSdet!B64</f>
        <v>G_1. 2.1.3</v>
      </c>
      <c r="D124" s="564" t="s">
        <v>1260</v>
      </c>
      <c r="E124" s="564" t="s">
        <v>1260</v>
      </c>
      <c r="F124" s="564" t="s">
        <v>1260</v>
      </c>
      <c r="G124" s="564" t="s">
        <v>1260</v>
      </c>
      <c r="H124" s="564" t="s">
        <v>1260</v>
      </c>
      <c r="I124" s="564" t="s">
        <v>1260</v>
      </c>
      <c r="J124" s="564" t="s">
        <v>1260</v>
      </c>
      <c r="K124" s="564" t="s">
        <v>1260</v>
      </c>
      <c r="L124" s="564" t="s">
        <v>1260</v>
      </c>
      <c r="M124" s="564" t="s">
        <v>1260</v>
      </c>
      <c r="N124" s="564" t="s">
        <v>1260</v>
      </c>
      <c r="O124" s="564" t="s">
        <v>1260</v>
      </c>
      <c r="P124" s="564" t="s">
        <v>1260</v>
      </c>
      <c r="Q124" s="564" t="s">
        <v>1260</v>
      </c>
      <c r="R124" s="564" t="s">
        <v>1260</v>
      </c>
      <c r="S124" s="564" t="s">
        <v>1260</v>
      </c>
      <c r="T124" s="564" t="s">
        <v>1260</v>
      </c>
      <c r="U124" s="564" t="s">
        <v>1260</v>
      </c>
      <c r="V124" s="564" t="s">
        <v>1260</v>
      </c>
      <c r="W124" s="564" t="s">
        <v>1260</v>
      </c>
      <c r="X124" s="564" t="s">
        <v>1260</v>
      </c>
      <c r="Y124" s="564" t="s">
        <v>1260</v>
      </c>
      <c r="Z124" s="564" t="s">
        <v>1260</v>
      </c>
      <c r="AA124" s="564" t="s">
        <v>1260</v>
      </c>
      <c r="AB124" s="564" t="s">
        <v>1260</v>
      </c>
      <c r="AC124" s="564" t="s">
        <v>1260</v>
      </c>
      <c r="AD124" s="564" t="s">
        <v>1260</v>
      </c>
      <c r="AE124" s="564" t="s">
        <v>1260</v>
      </c>
      <c r="AF124" s="564" t="s">
        <v>1260</v>
      </c>
      <c r="AG124" s="564" t="s">
        <v>1260</v>
      </c>
      <c r="AH124" s="564" t="s">
        <v>1260</v>
      </c>
      <c r="AI124" s="564" t="s">
        <v>1260</v>
      </c>
      <c r="AJ124" s="564" t="s">
        <v>1260</v>
      </c>
      <c r="AK124" s="564" t="s">
        <v>1260</v>
      </c>
    </row>
    <row r="125" spans="2:37" hidden="1" outlineLevel="1" x14ac:dyDescent="0.2">
      <c r="B125" s="563" t="s">
        <v>1288</v>
      </c>
      <c r="C125" s="560" t="str">
        <f>"G_"&amp;GFSdet!B65</f>
        <v>G_1. 2.1.4</v>
      </c>
      <c r="D125" s="564" t="s">
        <v>1260</v>
      </c>
      <c r="E125" s="564" t="s">
        <v>1260</v>
      </c>
      <c r="F125" s="564" t="s">
        <v>1260</v>
      </c>
      <c r="G125" s="564" t="s">
        <v>1260</v>
      </c>
      <c r="H125" s="564" t="s">
        <v>1260</v>
      </c>
      <c r="I125" s="564" t="s">
        <v>1260</v>
      </c>
      <c r="J125" s="564" t="s">
        <v>1260</v>
      </c>
      <c r="K125" s="564" t="s">
        <v>1260</v>
      </c>
      <c r="L125" s="564" t="s">
        <v>1260</v>
      </c>
      <c r="M125" s="564" t="s">
        <v>1260</v>
      </c>
      <c r="N125" s="564" t="s">
        <v>1260</v>
      </c>
      <c r="O125" s="564" t="s">
        <v>1260</v>
      </c>
      <c r="P125" s="564" t="s">
        <v>1260</v>
      </c>
      <c r="Q125" s="564" t="s">
        <v>1260</v>
      </c>
      <c r="R125" s="564" t="s">
        <v>1260</v>
      </c>
      <c r="S125" s="564" t="s">
        <v>1260</v>
      </c>
      <c r="T125" s="564" t="s">
        <v>1260</v>
      </c>
      <c r="U125" s="564" t="s">
        <v>1260</v>
      </c>
      <c r="V125" s="564" t="s">
        <v>1260</v>
      </c>
      <c r="W125" s="564" t="s">
        <v>1260</v>
      </c>
      <c r="X125" s="564" t="s">
        <v>1260</v>
      </c>
      <c r="Y125" s="564" t="s">
        <v>1260</v>
      </c>
      <c r="Z125" s="564" t="s">
        <v>1260</v>
      </c>
      <c r="AA125" s="564" t="s">
        <v>1260</v>
      </c>
      <c r="AB125" s="564" t="s">
        <v>1260</v>
      </c>
      <c r="AC125" s="564" t="s">
        <v>1260</v>
      </c>
      <c r="AD125" s="564" t="s">
        <v>1260</v>
      </c>
      <c r="AE125" s="564" t="s">
        <v>1260</v>
      </c>
      <c r="AF125" s="564" t="s">
        <v>1260</v>
      </c>
      <c r="AG125" s="564" t="s">
        <v>1260</v>
      </c>
      <c r="AH125" s="564" t="s">
        <v>1260</v>
      </c>
      <c r="AI125" s="564" t="s">
        <v>1260</v>
      </c>
      <c r="AJ125" s="564" t="s">
        <v>1260</v>
      </c>
      <c r="AK125" s="564" t="s">
        <v>1260</v>
      </c>
    </row>
    <row r="126" spans="2:37" hidden="1" outlineLevel="1" x14ac:dyDescent="0.2">
      <c r="B126" s="563" t="s">
        <v>1288</v>
      </c>
      <c r="C126" s="560" t="str">
        <f>"G_"&amp;GFSdet!B66</f>
        <v>G_1. 2.2</v>
      </c>
      <c r="D126" s="564" t="s">
        <v>1260</v>
      </c>
      <c r="E126" s="564" t="s">
        <v>1260</v>
      </c>
      <c r="F126" s="564" t="s">
        <v>1260</v>
      </c>
      <c r="G126" s="564" t="s">
        <v>1260</v>
      </c>
      <c r="H126" s="564" t="s">
        <v>1260</v>
      </c>
      <c r="I126" s="564" t="s">
        <v>1260</v>
      </c>
      <c r="J126" s="564" t="s">
        <v>1260</v>
      </c>
      <c r="K126" s="564" t="s">
        <v>1260</v>
      </c>
      <c r="L126" s="564" t="s">
        <v>1260</v>
      </c>
      <c r="M126" s="564" t="s">
        <v>1260</v>
      </c>
      <c r="N126" s="564" t="s">
        <v>1260</v>
      </c>
      <c r="O126" s="564" t="s">
        <v>1260</v>
      </c>
      <c r="P126" s="564" t="s">
        <v>1260</v>
      </c>
      <c r="Q126" s="564" t="s">
        <v>1260</v>
      </c>
      <c r="R126" s="564" t="s">
        <v>1260</v>
      </c>
      <c r="S126" s="564" t="s">
        <v>1260</v>
      </c>
      <c r="T126" s="564" t="s">
        <v>1260</v>
      </c>
      <c r="U126" s="564" t="s">
        <v>1260</v>
      </c>
      <c r="V126" s="564" t="s">
        <v>1260</v>
      </c>
      <c r="W126" s="564" t="s">
        <v>1260</v>
      </c>
      <c r="X126" s="564" t="s">
        <v>1260</v>
      </c>
      <c r="Y126" s="564" t="s">
        <v>1260</v>
      </c>
      <c r="Z126" s="564" t="s">
        <v>1260</v>
      </c>
      <c r="AA126" s="564" t="s">
        <v>1260</v>
      </c>
      <c r="AB126" s="564" t="s">
        <v>1260</v>
      </c>
      <c r="AC126" s="564" t="s">
        <v>1260</v>
      </c>
      <c r="AD126" s="564" t="s">
        <v>1260</v>
      </c>
      <c r="AE126" s="564" t="s">
        <v>1260</v>
      </c>
      <c r="AF126" s="564" t="s">
        <v>1260</v>
      </c>
      <c r="AG126" s="564" t="s">
        <v>1260</v>
      </c>
      <c r="AH126" s="564" t="s">
        <v>1260</v>
      </c>
      <c r="AI126" s="564" t="s">
        <v>1260</v>
      </c>
      <c r="AJ126" s="564" t="s">
        <v>1260</v>
      </c>
      <c r="AK126" s="564" t="s">
        <v>1260</v>
      </c>
    </row>
    <row r="127" spans="2:37" hidden="1" outlineLevel="1" x14ac:dyDescent="0.2">
      <c r="B127" s="563" t="s">
        <v>1288</v>
      </c>
      <c r="C127" s="560" t="str">
        <f>"G_"&amp;GFSdet!B67</f>
        <v>G_1. 2.2.1</v>
      </c>
      <c r="D127" s="564" t="s">
        <v>1260</v>
      </c>
      <c r="E127" s="564" t="s">
        <v>1260</v>
      </c>
      <c r="F127" s="564" t="s">
        <v>1260</v>
      </c>
      <c r="G127" s="564" t="s">
        <v>1260</v>
      </c>
      <c r="H127" s="564" t="s">
        <v>1260</v>
      </c>
      <c r="I127" s="564" t="s">
        <v>1260</v>
      </c>
      <c r="J127" s="564" t="s">
        <v>1260</v>
      </c>
      <c r="K127" s="564" t="s">
        <v>1260</v>
      </c>
      <c r="L127" s="564" t="s">
        <v>1260</v>
      </c>
      <c r="M127" s="564" t="s">
        <v>1260</v>
      </c>
      <c r="N127" s="564" t="s">
        <v>1260</v>
      </c>
      <c r="O127" s="564" t="s">
        <v>1260</v>
      </c>
      <c r="P127" s="564" t="s">
        <v>1260</v>
      </c>
      <c r="Q127" s="564" t="s">
        <v>1260</v>
      </c>
      <c r="R127" s="564" t="s">
        <v>1260</v>
      </c>
      <c r="S127" s="564" t="s">
        <v>1260</v>
      </c>
      <c r="T127" s="564" t="s">
        <v>1260</v>
      </c>
      <c r="U127" s="564" t="s">
        <v>1260</v>
      </c>
      <c r="V127" s="564" t="s">
        <v>1260</v>
      </c>
      <c r="W127" s="564" t="s">
        <v>1260</v>
      </c>
      <c r="X127" s="564" t="s">
        <v>1260</v>
      </c>
      <c r="Y127" s="564" t="s">
        <v>1260</v>
      </c>
      <c r="Z127" s="564" t="s">
        <v>1260</v>
      </c>
      <c r="AA127" s="564" t="s">
        <v>1260</v>
      </c>
      <c r="AB127" s="564" t="s">
        <v>1260</v>
      </c>
      <c r="AC127" s="564" t="s">
        <v>1260</v>
      </c>
      <c r="AD127" s="564" t="s">
        <v>1260</v>
      </c>
      <c r="AE127" s="564" t="s">
        <v>1260</v>
      </c>
      <c r="AF127" s="564" t="s">
        <v>1260</v>
      </c>
      <c r="AG127" s="564" t="s">
        <v>1260</v>
      </c>
      <c r="AH127" s="564" t="s">
        <v>1260</v>
      </c>
      <c r="AI127" s="564" t="s">
        <v>1260</v>
      </c>
      <c r="AJ127" s="564" t="s">
        <v>1260</v>
      </c>
      <c r="AK127" s="564" t="s">
        <v>1260</v>
      </c>
    </row>
    <row r="128" spans="2:37" hidden="1" outlineLevel="1" x14ac:dyDescent="0.2">
      <c r="B128" s="563" t="s">
        <v>1288</v>
      </c>
      <c r="C128" s="560" t="str">
        <f>"G_"&amp;GFSdet!B68</f>
        <v>G_1. 2.2.2</v>
      </c>
      <c r="D128" s="564" t="s">
        <v>1260</v>
      </c>
      <c r="E128" s="564" t="s">
        <v>1260</v>
      </c>
      <c r="F128" s="564" t="s">
        <v>1260</v>
      </c>
      <c r="G128" s="564" t="s">
        <v>1260</v>
      </c>
      <c r="H128" s="564" t="s">
        <v>1260</v>
      </c>
      <c r="I128" s="564" t="s">
        <v>1260</v>
      </c>
      <c r="J128" s="564" t="s">
        <v>1260</v>
      </c>
      <c r="K128" s="564" t="s">
        <v>1260</v>
      </c>
      <c r="L128" s="564" t="s">
        <v>1260</v>
      </c>
      <c r="M128" s="564" t="s">
        <v>1260</v>
      </c>
      <c r="N128" s="564" t="s">
        <v>1260</v>
      </c>
      <c r="O128" s="564" t="s">
        <v>1260</v>
      </c>
      <c r="P128" s="564" t="s">
        <v>1260</v>
      </c>
      <c r="Q128" s="564" t="s">
        <v>1260</v>
      </c>
      <c r="R128" s="564" t="s">
        <v>1260</v>
      </c>
      <c r="S128" s="564" t="s">
        <v>1260</v>
      </c>
      <c r="T128" s="564" t="s">
        <v>1260</v>
      </c>
      <c r="U128" s="564" t="s">
        <v>1260</v>
      </c>
      <c r="V128" s="564" t="s">
        <v>1260</v>
      </c>
      <c r="W128" s="564" t="s">
        <v>1260</v>
      </c>
      <c r="X128" s="564" t="s">
        <v>1260</v>
      </c>
      <c r="Y128" s="564" t="s">
        <v>1260</v>
      </c>
      <c r="Z128" s="564" t="s">
        <v>1260</v>
      </c>
      <c r="AA128" s="564" t="s">
        <v>1260</v>
      </c>
      <c r="AB128" s="564" t="s">
        <v>1260</v>
      </c>
      <c r="AC128" s="564" t="s">
        <v>1260</v>
      </c>
      <c r="AD128" s="564" t="s">
        <v>1260</v>
      </c>
      <c r="AE128" s="564" t="s">
        <v>1260</v>
      </c>
      <c r="AF128" s="564" t="s">
        <v>1260</v>
      </c>
      <c r="AG128" s="564" t="s">
        <v>1260</v>
      </c>
      <c r="AH128" s="564" t="s">
        <v>1260</v>
      </c>
      <c r="AI128" s="564" t="s">
        <v>1260</v>
      </c>
      <c r="AJ128" s="564" t="s">
        <v>1260</v>
      </c>
      <c r="AK128" s="564" t="s">
        <v>1260</v>
      </c>
    </row>
    <row r="129" spans="2:37" hidden="1" outlineLevel="1" x14ac:dyDescent="0.2">
      <c r="B129" s="563" t="s">
        <v>1288</v>
      </c>
      <c r="C129" s="560" t="str">
        <f>"G_"&amp;GFSdet!B69</f>
        <v>G_1. 2.2.3</v>
      </c>
      <c r="D129" s="564" t="s">
        <v>1260</v>
      </c>
      <c r="E129" s="564" t="s">
        <v>1260</v>
      </c>
      <c r="F129" s="564" t="s">
        <v>1260</v>
      </c>
      <c r="G129" s="564" t="s">
        <v>1260</v>
      </c>
      <c r="H129" s="564" t="s">
        <v>1260</v>
      </c>
      <c r="I129" s="564" t="s">
        <v>1260</v>
      </c>
      <c r="J129" s="564" t="s">
        <v>1260</v>
      </c>
      <c r="K129" s="564" t="s">
        <v>1260</v>
      </c>
      <c r="L129" s="564" t="s">
        <v>1260</v>
      </c>
      <c r="M129" s="564" t="s">
        <v>1260</v>
      </c>
      <c r="N129" s="564" t="s">
        <v>1260</v>
      </c>
      <c r="O129" s="564" t="s">
        <v>1260</v>
      </c>
      <c r="P129" s="564" t="s">
        <v>1260</v>
      </c>
      <c r="Q129" s="564" t="s">
        <v>1260</v>
      </c>
      <c r="R129" s="564" t="s">
        <v>1260</v>
      </c>
      <c r="S129" s="564" t="s">
        <v>1260</v>
      </c>
      <c r="T129" s="564" t="s">
        <v>1260</v>
      </c>
      <c r="U129" s="564" t="s">
        <v>1260</v>
      </c>
      <c r="V129" s="564" t="s">
        <v>1260</v>
      </c>
      <c r="W129" s="564" t="s">
        <v>1260</v>
      </c>
      <c r="X129" s="564" t="s">
        <v>1260</v>
      </c>
      <c r="Y129" s="564" t="s">
        <v>1260</v>
      </c>
      <c r="Z129" s="564" t="s">
        <v>1260</v>
      </c>
      <c r="AA129" s="564" t="s">
        <v>1260</v>
      </c>
      <c r="AB129" s="564" t="s">
        <v>1260</v>
      </c>
      <c r="AC129" s="564" t="s">
        <v>1260</v>
      </c>
      <c r="AD129" s="564" t="s">
        <v>1260</v>
      </c>
      <c r="AE129" s="564" t="s">
        <v>1260</v>
      </c>
      <c r="AF129" s="564" t="s">
        <v>1260</v>
      </c>
      <c r="AG129" s="564" t="s">
        <v>1260</v>
      </c>
      <c r="AH129" s="564" t="s">
        <v>1260</v>
      </c>
      <c r="AI129" s="564" t="s">
        <v>1260</v>
      </c>
      <c r="AJ129" s="564" t="s">
        <v>1260</v>
      </c>
      <c r="AK129" s="564" t="s">
        <v>1260</v>
      </c>
    </row>
    <row r="130" spans="2:37" hidden="1" outlineLevel="1" x14ac:dyDescent="0.2">
      <c r="B130" s="563" t="s">
        <v>1288</v>
      </c>
      <c r="C130" s="560" t="str">
        <f>"G_"&amp;GFSdet!B70</f>
        <v>G_1. 3</v>
      </c>
      <c r="D130" s="564" t="s">
        <v>1260</v>
      </c>
      <c r="E130" s="564" t="s">
        <v>1260</v>
      </c>
      <c r="F130" s="564" t="s">
        <v>1260</v>
      </c>
      <c r="G130" s="564" t="s">
        <v>1260</v>
      </c>
      <c r="H130" s="564" t="s">
        <v>1260</v>
      </c>
      <c r="I130" s="564" t="s">
        <v>1260</v>
      </c>
      <c r="J130" s="564" t="s">
        <v>1260</v>
      </c>
      <c r="K130" s="564" t="s">
        <v>1260</v>
      </c>
      <c r="L130" s="564" t="s">
        <v>1260</v>
      </c>
      <c r="M130" s="564" t="s">
        <v>1260</v>
      </c>
      <c r="N130" s="564" t="s">
        <v>1260</v>
      </c>
      <c r="O130" s="564" t="s">
        <v>1260</v>
      </c>
      <c r="P130" s="564" t="s">
        <v>1260</v>
      </c>
      <c r="Q130" s="564" t="s">
        <v>1260</v>
      </c>
      <c r="R130" s="564" t="s">
        <v>1260</v>
      </c>
      <c r="S130" s="564" t="s">
        <v>1260</v>
      </c>
      <c r="T130" s="564" t="s">
        <v>1260</v>
      </c>
      <c r="U130" s="564" t="s">
        <v>1260</v>
      </c>
      <c r="V130" s="564" t="s">
        <v>1260</v>
      </c>
      <c r="W130" s="564" t="s">
        <v>1260</v>
      </c>
      <c r="X130" s="564" t="s">
        <v>1260</v>
      </c>
      <c r="Y130" s="564" t="s">
        <v>1260</v>
      </c>
      <c r="Z130" s="564" t="s">
        <v>1260</v>
      </c>
      <c r="AA130" s="564" t="s">
        <v>1260</v>
      </c>
      <c r="AB130" s="564" t="s">
        <v>1260</v>
      </c>
      <c r="AC130" s="564" t="s">
        <v>1260</v>
      </c>
      <c r="AD130" s="564" t="s">
        <v>1260</v>
      </c>
      <c r="AE130" s="564" t="s">
        <v>1260</v>
      </c>
      <c r="AF130" s="564" t="s">
        <v>1260</v>
      </c>
      <c r="AG130" s="564" t="s">
        <v>1260</v>
      </c>
      <c r="AH130" s="564" t="s">
        <v>1260</v>
      </c>
      <c r="AI130" s="564" t="s">
        <v>1260</v>
      </c>
      <c r="AJ130" s="564" t="s">
        <v>1260</v>
      </c>
      <c r="AK130" s="564" t="s">
        <v>1260</v>
      </c>
    </row>
    <row r="131" spans="2:37" hidden="1" outlineLevel="1" x14ac:dyDescent="0.2">
      <c r="B131" s="563" t="s">
        <v>1288</v>
      </c>
      <c r="C131" s="560" t="str">
        <f>"G_"&amp;GFSdet!B71</f>
        <v>G_1. 3.1</v>
      </c>
      <c r="D131" s="564" t="s">
        <v>1260</v>
      </c>
      <c r="E131" s="564" t="s">
        <v>1260</v>
      </c>
      <c r="F131" s="564" t="s">
        <v>1260</v>
      </c>
      <c r="G131" s="564" t="s">
        <v>1260</v>
      </c>
      <c r="H131" s="564" t="s">
        <v>1260</v>
      </c>
      <c r="I131" s="564" t="s">
        <v>1260</v>
      </c>
      <c r="J131" s="564" t="s">
        <v>1260</v>
      </c>
      <c r="K131" s="564" t="s">
        <v>1260</v>
      </c>
      <c r="L131" s="564" t="s">
        <v>1260</v>
      </c>
      <c r="M131" s="564" t="s">
        <v>1260</v>
      </c>
      <c r="N131" s="564" t="s">
        <v>1260</v>
      </c>
      <c r="O131" s="564" t="s">
        <v>1260</v>
      </c>
      <c r="P131" s="564" t="s">
        <v>1260</v>
      </c>
      <c r="Q131" s="564" t="s">
        <v>1260</v>
      </c>
      <c r="R131" s="564" t="s">
        <v>1260</v>
      </c>
      <c r="S131" s="564" t="s">
        <v>1260</v>
      </c>
      <c r="T131" s="564" t="s">
        <v>1260</v>
      </c>
      <c r="U131" s="564" t="s">
        <v>1260</v>
      </c>
      <c r="V131" s="564" t="s">
        <v>1260</v>
      </c>
      <c r="W131" s="564" t="s">
        <v>1260</v>
      </c>
      <c r="X131" s="564" t="s">
        <v>1260</v>
      </c>
      <c r="Y131" s="564" t="s">
        <v>1260</v>
      </c>
      <c r="Z131" s="564" t="s">
        <v>1260</v>
      </c>
      <c r="AA131" s="564" t="s">
        <v>1260</v>
      </c>
      <c r="AB131" s="564" t="s">
        <v>1260</v>
      </c>
      <c r="AC131" s="564" t="s">
        <v>1260</v>
      </c>
      <c r="AD131" s="564" t="s">
        <v>1260</v>
      </c>
      <c r="AE131" s="564" t="s">
        <v>1260</v>
      </c>
      <c r="AF131" s="564" t="s">
        <v>1260</v>
      </c>
      <c r="AG131" s="564" t="s">
        <v>1260</v>
      </c>
      <c r="AH131" s="564" t="s">
        <v>1260</v>
      </c>
      <c r="AI131" s="564" t="s">
        <v>1260</v>
      </c>
      <c r="AJ131" s="564" t="s">
        <v>1260</v>
      </c>
      <c r="AK131" s="564" t="s">
        <v>1260</v>
      </c>
    </row>
    <row r="132" spans="2:37" hidden="1" outlineLevel="1" x14ac:dyDescent="0.2">
      <c r="B132" s="563" t="s">
        <v>1288</v>
      </c>
      <c r="C132" s="560" t="str">
        <f>"G_"&amp;GFSdet!B72</f>
        <v>G_1. 3.1.1</v>
      </c>
      <c r="D132" s="564" t="s">
        <v>1260</v>
      </c>
      <c r="E132" s="564" t="s">
        <v>1260</v>
      </c>
      <c r="F132" s="564" t="s">
        <v>1260</v>
      </c>
      <c r="G132" s="564" t="s">
        <v>1260</v>
      </c>
      <c r="H132" s="564" t="s">
        <v>1260</v>
      </c>
      <c r="I132" s="564" t="s">
        <v>1260</v>
      </c>
      <c r="J132" s="564" t="s">
        <v>1260</v>
      </c>
      <c r="K132" s="564" t="s">
        <v>1260</v>
      </c>
      <c r="L132" s="564" t="s">
        <v>1260</v>
      </c>
      <c r="M132" s="564" t="s">
        <v>1260</v>
      </c>
      <c r="N132" s="564" t="s">
        <v>1260</v>
      </c>
      <c r="O132" s="564" t="s">
        <v>1260</v>
      </c>
      <c r="P132" s="564" t="s">
        <v>1260</v>
      </c>
      <c r="Q132" s="564" t="s">
        <v>1260</v>
      </c>
      <c r="R132" s="564" t="s">
        <v>1260</v>
      </c>
      <c r="S132" s="564" t="s">
        <v>1260</v>
      </c>
      <c r="T132" s="564" t="s">
        <v>1260</v>
      </c>
      <c r="U132" s="564" t="s">
        <v>1260</v>
      </c>
      <c r="V132" s="564" t="s">
        <v>1260</v>
      </c>
      <c r="W132" s="564" t="s">
        <v>1260</v>
      </c>
      <c r="X132" s="564" t="s">
        <v>1260</v>
      </c>
      <c r="Y132" s="564" t="s">
        <v>1260</v>
      </c>
      <c r="Z132" s="564" t="s">
        <v>1260</v>
      </c>
      <c r="AA132" s="564" t="s">
        <v>1260</v>
      </c>
      <c r="AB132" s="564" t="s">
        <v>1260</v>
      </c>
      <c r="AC132" s="564" t="s">
        <v>1260</v>
      </c>
      <c r="AD132" s="564" t="s">
        <v>1260</v>
      </c>
      <c r="AE132" s="564" t="s">
        <v>1260</v>
      </c>
      <c r="AF132" s="564" t="s">
        <v>1260</v>
      </c>
      <c r="AG132" s="564" t="s">
        <v>1260</v>
      </c>
      <c r="AH132" s="564" t="s">
        <v>1260</v>
      </c>
      <c r="AI132" s="564" t="s">
        <v>1260</v>
      </c>
      <c r="AJ132" s="564" t="s">
        <v>1260</v>
      </c>
      <c r="AK132" s="564" t="s">
        <v>1260</v>
      </c>
    </row>
    <row r="133" spans="2:37" hidden="1" outlineLevel="1" x14ac:dyDescent="0.2">
      <c r="B133" s="563" t="s">
        <v>1288</v>
      </c>
      <c r="C133" s="560" t="str">
        <f>"G_"&amp;GFSdet!B73</f>
        <v>G_1. 3.1.1.1</v>
      </c>
      <c r="D133" s="564" t="s">
        <v>1260</v>
      </c>
      <c r="E133" s="564" t="s">
        <v>1260</v>
      </c>
      <c r="F133" s="564" t="s">
        <v>1260</v>
      </c>
      <c r="G133" s="564" t="s">
        <v>1260</v>
      </c>
      <c r="H133" s="564" t="s">
        <v>1260</v>
      </c>
      <c r="I133" s="564" t="s">
        <v>1260</v>
      </c>
      <c r="J133" s="564" t="s">
        <v>1260</v>
      </c>
      <c r="K133" s="564" t="s">
        <v>1260</v>
      </c>
      <c r="L133" s="564" t="s">
        <v>1260</v>
      </c>
      <c r="M133" s="564" t="s">
        <v>1260</v>
      </c>
      <c r="N133" s="564" t="s">
        <v>1260</v>
      </c>
      <c r="O133" s="564" t="s">
        <v>1260</v>
      </c>
      <c r="P133" s="564" t="s">
        <v>1260</v>
      </c>
      <c r="Q133" s="564" t="s">
        <v>1260</v>
      </c>
      <c r="R133" s="564" t="s">
        <v>1260</v>
      </c>
      <c r="S133" s="564" t="s">
        <v>1260</v>
      </c>
      <c r="T133" s="564" t="s">
        <v>1260</v>
      </c>
      <c r="U133" s="564" t="s">
        <v>1260</v>
      </c>
      <c r="V133" s="564" t="s">
        <v>1260</v>
      </c>
      <c r="W133" s="564" t="s">
        <v>1260</v>
      </c>
      <c r="X133" s="564" t="s">
        <v>1260</v>
      </c>
      <c r="Y133" s="564" t="s">
        <v>1260</v>
      </c>
      <c r="Z133" s="564" t="s">
        <v>1260</v>
      </c>
      <c r="AA133" s="564" t="s">
        <v>1260</v>
      </c>
      <c r="AB133" s="564" t="s">
        <v>1260</v>
      </c>
      <c r="AC133" s="564" t="s">
        <v>1260</v>
      </c>
      <c r="AD133" s="564" t="s">
        <v>1260</v>
      </c>
      <c r="AE133" s="564" t="s">
        <v>1260</v>
      </c>
      <c r="AF133" s="564" t="s">
        <v>1260</v>
      </c>
      <c r="AG133" s="564" t="s">
        <v>1260</v>
      </c>
      <c r="AH133" s="564" t="s">
        <v>1260</v>
      </c>
      <c r="AI133" s="564" t="s">
        <v>1260</v>
      </c>
      <c r="AJ133" s="564" t="s">
        <v>1260</v>
      </c>
      <c r="AK133" s="564" t="s">
        <v>1260</v>
      </c>
    </row>
    <row r="134" spans="2:37" hidden="1" outlineLevel="1" x14ac:dyDescent="0.2">
      <c r="B134" s="563" t="s">
        <v>1288</v>
      </c>
      <c r="C134" s="560" t="str">
        <f>"G_"&amp;GFSdet!B74</f>
        <v>G_1. 3.1.1.2</v>
      </c>
      <c r="D134" s="564" t="s">
        <v>1260</v>
      </c>
      <c r="E134" s="564" t="s">
        <v>1260</v>
      </c>
      <c r="F134" s="564" t="s">
        <v>1260</v>
      </c>
      <c r="G134" s="564" t="s">
        <v>1260</v>
      </c>
      <c r="H134" s="564" t="s">
        <v>1260</v>
      </c>
      <c r="I134" s="564" t="s">
        <v>1260</v>
      </c>
      <c r="J134" s="564" t="s">
        <v>1260</v>
      </c>
      <c r="K134" s="564" t="s">
        <v>1260</v>
      </c>
      <c r="L134" s="564" t="s">
        <v>1260</v>
      </c>
      <c r="M134" s="564" t="s">
        <v>1260</v>
      </c>
      <c r="N134" s="564" t="s">
        <v>1260</v>
      </c>
      <c r="O134" s="564" t="s">
        <v>1260</v>
      </c>
      <c r="P134" s="564" t="s">
        <v>1260</v>
      </c>
      <c r="Q134" s="564" t="s">
        <v>1260</v>
      </c>
      <c r="R134" s="564" t="s">
        <v>1260</v>
      </c>
      <c r="S134" s="564" t="s">
        <v>1260</v>
      </c>
      <c r="T134" s="564" t="s">
        <v>1260</v>
      </c>
      <c r="U134" s="564" t="s">
        <v>1260</v>
      </c>
      <c r="V134" s="564" t="s">
        <v>1260</v>
      </c>
      <c r="W134" s="564" t="s">
        <v>1260</v>
      </c>
      <c r="X134" s="564" t="s">
        <v>1260</v>
      </c>
      <c r="Y134" s="564" t="s">
        <v>1260</v>
      </c>
      <c r="Z134" s="564" t="s">
        <v>1260</v>
      </c>
      <c r="AA134" s="564" t="s">
        <v>1260</v>
      </c>
      <c r="AB134" s="564" t="s">
        <v>1260</v>
      </c>
      <c r="AC134" s="564" t="s">
        <v>1260</v>
      </c>
      <c r="AD134" s="564" t="s">
        <v>1260</v>
      </c>
      <c r="AE134" s="564" t="s">
        <v>1260</v>
      </c>
      <c r="AF134" s="564" t="s">
        <v>1260</v>
      </c>
      <c r="AG134" s="564" t="s">
        <v>1260</v>
      </c>
      <c r="AH134" s="564" t="s">
        <v>1260</v>
      </c>
      <c r="AI134" s="564" t="s">
        <v>1260</v>
      </c>
      <c r="AJ134" s="564" t="s">
        <v>1260</v>
      </c>
      <c r="AK134" s="564" t="s">
        <v>1260</v>
      </c>
    </row>
    <row r="135" spans="2:37" hidden="1" outlineLevel="1" x14ac:dyDescent="0.2">
      <c r="B135" s="563" t="s">
        <v>1288</v>
      </c>
      <c r="C135" s="560" t="str">
        <f>"G_"&amp;GFSdet!B75</f>
        <v>G_1. 3.1.1.3</v>
      </c>
      <c r="D135" s="564" t="s">
        <v>1260</v>
      </c>
      <c r="E135" s="564" t="s">
        <v>1260</v>
      </c>
      <c r="F135" s="564" t="s">
        <v>1260</v>
      </c>
      <c r="G135" s="564" t="s">
        <v>1260</v>
      </c>
      <c r="H135" s="564" t="s">
        <v>1260</v>
      </c>
      <c r="I135" s="564" t="s">
        <v>1260</v>
      </c>
      <c r="J135" s="564" t="s">
        <v>1260</v>
      </c>
      <c r="K135" s="564" t="s">
        <v>1260</v>
      </c>
      <c r="L135" s="564" t="s">
        <v>1260</v>
      </c>
      <c r="M135" s="564" t="s">
        <v>1260</v>
      </c>
      <c r="N135" s="564" t="s">
        <v>1260</v>
      </c>
      <c r="O135" s="564" t="s">
        <v>1260</v>
      </c>
      <c r="P135" s="564" t="s">
        <v>1260</v>
      </c>
      <c r="Q135" s="564" t="s">
        <v>1260</v>
      </c>
      <c r="R135" s="564" t="s">
        <v>1260</v>
      </c>
      <c r="S135" s="564" t="s">
        <v>1260</v>
      </c>
      <c r="T135" s="564" t="s">
        <v>1260</v>
      </c>
      <c r="U135" s="564" t="s">
        <v>1260</v>
      </c>
      <c r="V135" s="564" t="s">
        <v>1260</v>
      </c>
      <c r="W135" s="564" t="s">
        <v>1260</v>
      </c>
      <c r="X135" s="564" t="s">
        <v>1260</v>
      </c>
      <c r="Y135" s="564" t="s">
        <v>1260</v>
      </c>
      <c r="Z135" s="564" t="s">
        <v>1260</v>
      </c>
      <c r="AA135" s="564" t="s">
        <v>1260</v>
      </c>
      <c r="AB135" s="564" t="s">
        <v>1260</v>
      </c>
      <c r="AC135" s="564" t="s">
        <v>1260</v>
      </c>
      <c r="AD135" s="564" t="s">
        <v>1260</v>
      </c>
      <c r="AE135" s="564" t="s">
        <v>1260</v>
      </c>
      <c r="AF135" s="564" t="s">
        <v>1260</v>
      </c>
      <c r="AG135" s="564" t="s">
        <v>1260</v>
      </c>
      <c r="AH135" s="564" t="s">
        <v>1260</v>
      </c>
      <c r="AI135" s="564" t="s">
        <v>1260</v>
      </c>
      <c r="AJ135" s="564" t="s">
        <v>1260</v>
      </c>
      <c r="AK135" s="564" t="s">
        <v>1260</v>
      </c>
    </row>
    <row r="136" spans="2:37" hidden="1" outlineLevel="1" x14ac:dyDescent="0.2">
      <c r="B136" s="563" t="s">
        <v>1288</v>
      </c>
      <c r="C136" s="560" t="str">
        <f>"G_"&amp;GFSdet!B76</f>
        <v>G_1. 3.1.1.4</v>
      </c>
      <c r="D136" s="564" t="s">
        <v>1260</v>
      </c>
      <c r="E136" s="564" t="s">
        <v>1260</v>
      </c>
      <c r="F136" s="564" t="s">
        <v>1260</v>
      </c>
      <c r="G136" s="564" t="s">
        <v>1260</v>
      </c>
      <c r="H136" s="564" t="s">
        <v>1260</v>
      </c>
      <c r="I136" s="564" t="s">
        <v>1260</v>
      </c>
      <c r="J136" s="564" t="s">
        <v>1260</v>
      </c>
      <c r="K136" s="564" t="s">
        <v>1260</v>
      </c>
      <c r="L136" s="564" t="s">
        <v>1260</v>
      </c>
      <c r="M136" s="564" t="s">
        <v>1260</v>
      </c>
      <c r="N136" s="564" t="s">
        <v>1260</v>
      </c>
      <c r="O136" s="564" t="s">
        <v>1260</v>
      </c>
      <c r="P136" s="564" t="s">
        <v>1260</v>
      </c>
      <c r="Q136" s="564" t="s">
        <v>1260</v>
      </c>
      <c r="R136" s="564" t="s">
        <v>1260</v>
      </c>
      <c r="S136" s="564" t="s">
        <v>1260</v>
      </c>
      <c r="T136" s="564" t="s">
        <v>1260</v>
      </c>
      <c r="U136" s="564" t="s">
        <v>1260</v>
      </c>
      <c r="V136" s="564" t="s">
        <v>1260</v>
      </c>
      <c r="W136" s="564" t="s">
        <v>1260</v>
      </c>
      <c r="X136" s="564" t="s">
        <v>1260</v>
      </c>
      <c r="Y136" s="564" t="s">
        <v>1260</v>
      </c>
      <c r="Z136" s="564" t="s">
        <v>1260</v>
      </c>
      <c r="AA136" s="564" t="s">
        <v>1260</v>
      </c>
      <c r="AB136" s="564" t="s">
        <v>1260</v>
      </c>
      <c r="AC136" s="564" t="s">
        <v>1260</v>
      </c>
      <c r="AD136" s="564" t="s">
        <v>1260</v>
      </c>
      <c r="AE136" s="564" t="s">
        <v>1260</v>
      </c>
      <c r="AF136" s="564" t="s">
        <v>1260</v>
      </c>
      <c r="AG136" s="564" t="s">
        <v>1260</v>
      </c>
      <c r="AH136" s="564" t="s">
        <v>1260</v>
      </c>
      <c r="AI136" s="564" t="s">
        <v>1260</v>
      </c>
      <c r="AJ136" s="564" t="s">
        <v>1260</v>
      </c>
      <c r="AK136" s="564" t="s">
        <v>1260</v>
      </c>
    </row>
    <row r="137" spans="2:37" hidden="1" outlineLevel="1" x14ac:dyDescent="0.2">
      <c r="B137" s="563" t="s">
        <v>1288</v>
      </c>
      <c r="C137" s="560" t="str">
        <f>"G_"&amp;GFSdet!B77</f>
        <v>G_1. 3.1.1.5</v>
      </c>
      <c r="D137" s="564" t="s">
        <v>1260</v>
      </c>
      <c r="E137" s="564" t="s">
        <v>1260</v>
      </c>
      <c r="F137" s="564" t="s">
        <v>1260</v>
      </c>
      <c r="G137" s="564" t="s">
        <v>1260</v>
      </c>
      <c r="H137" s="564" t="s">
        <v>1260</v>
      </c>
      <c r="I137" s="564" t="s">
        <v>1260</v>
      </c>
      <c r="J137" s="564" t="s">
        <v>1260</v>
      </c>
      <c r="K137" s="564" t="s">
        <v>1260</v>
      </c>
      <c r="L137" s="564" t="s">
        <v>1260</v>
      </c>
      <c r="M137" s="564" t="s">
        <v>1260</v>
      </c>
      <c r="N137" s="564" t="s">
        <v>1260</v>
      </c>
      <c r="O137" s="564" t="s">
        <v>1260</v>
      </c>
      <c r="P137" s="564" t="s">
        <v>1260</v>
      </c>
      <c r="Q137" s="564" t="s">
        <v>1260</v>
      </c>
      <c r="R137" s="564" t="s">
        <v>1260</v>
      </c>
      <c r="S137" s="564" t="s">
        <v>1260</v>
      </c>
      <c r="T137" s="564" t="s">
        <v>1260</v>
      </c>
      <c r="U137" s="564" t="s">
        <v>1260</v>
      </c>
      <c r="V137" s="564" t="s">
        <v>1260</v>
      </c>
      <c r="W137" s="564" t="s">
        <v>1260</v>
      </c>
      <c r="X137" s="564" t="s">
        <v>1260</v>
      </c>
      <c r="Y137" s="564" t="s">
        <v>1260</v>
      </c>
      <c r="Z137" s="564" t="s">
        <v>1260</v>
      </c>
      <c r="AA137" s="564" t="s">
        <v>1260</v>
      </c>
      <c r="AB137" s="564" t="s">
        <v>1260</v>
      </c>
      <c r="AC137" s="564" t="s">
        <v>1260</v>
      </c>
      <c r="AD137" s="564" t="s">
        <v>1260</v>
      </c>
      <c r="AE137" s="564" t="s">
        <v>1260</v>
      </c>
      <c r="AF137" s="564" t="s">
        <v>1260</v>
      </c>
      <c r="AG137" s="564" t="s">
        <v>1260</v>
      </c>
      <c r="AH137" s="564" t="s">
        <v>1260</v>
      </c>
      <c r="AI137" s="564" t="s">
        <v>1260</v>
      </c>
      <c r="AJ137" s="564" t="s">
        <v>1260</v>
      </c>
      <c r="AK137" s="564" t="s">
        <v>1260</v>
      </c>
    </row>
    <row r="138" spans="2:37" hidden="1" outlineLevel="1" x14ac:dyDescent="0.2">
      <c r="B138" s="563" t="s">
        <v>1288</v>
      </c>
      <c r="C138" s="560" t="str">
        <f>"G_"&amp;GFSdet!B78</f>
        <v>G_1. 3.1.2</v>
      </c>
      <c r="D138" s="564" t="s">
        <v>1260</v>
      </c>
      <c r="E138" s="564" t="s">
        <v>1260</v>
      </c>
      <c r="F138" s="564" t="s">
        <v>1260</v>
      </c>
      <c r="G138" s="564" t="s">
        <v>1260</v>
      </c>
      <c r="H138" s="564" t="s">
        <v>1260</v>
      </c>
      <c r="I138" s="564" t="s">
        <v>1260</v>
      </c>
      <c r="J138" s="564" t="s">
        <v>1260</v>
      </c>
      <c r="K138" s="564" t="s">
        <v>1260</v>
      </c>
      <c r="L138" s="564" t="s">
        <v>1260</v>
      </c>
      <c r="M138" s="564" t="s">
        <v>1260</v>
      </c>
      <c r="N138" s="564" t="s">
        <v>1260</v>
      </c>
      <c r="O138" s="564" t="s">
        <v>1260</v>
      </c>
      <c r="P138" s="564" t="s">
        <v>1260</v>
      </c>
      <c r="Q138" s="564" t="s">
        <v>1260</v>
      </c>
      <c r="R138" s="564" t="s">
        <v>1260</v>
      </c>
      <c r="S138" s="564" t="s">
        <v>1260</v>
      </c>
      <c r="T138" s="564" t="s">
        <v>1260</v>
      </c>
      <c r="U138" s="564" t="s">
        <v>1260</v>
      </c>
      <c r="V138" s="564" t="s">
        <v>1260</v>
      </c>
      <c r="W138" s="564" t="s">
        <v>1260</v>
      </c>
      <c r="X138" s="564" t="s">
        <v>1260</v>
      </c>
      <c r="Y138" s="564" t="s">
        <v>1260</v>
      </c>
      <c r="Z138" s="564" t="s">
        <v>1260</v>
      </c>
      <c r="AA138" s="564" t="s">
        <v>1260</v>
      </c>
      <c r="AB138" s="564" t="s">
        <v>1260</v>
      </c>
      <c r="AC138" s="564" t="s">
        <v>1260</v>
      </c>
      <c r="AD138" s="564" t="s">
        <v>1260</v>
      </c>
      <c r="AE138" s="564" t="s">
        <v>1260</v>
      </c>
      <c r="AF138" s="564" t="s">
        <v>1260</v>
      </c>
      <c r="AG138" s="564" t="s">
        <v>1260</v>
      </c>
      <c r="AH138" s="564" t="s">
        <v>1260</v>
      </c>
      <c r="AI138" s="564" t="s">
        <v>1260</v>
      </c>
      <c r="AJ138" s="564" t="s">
        <v>1260</v>
      </c>
      <c r="AK138" s="564" t="s">
        <v>1260</v>
      </c>
    </row>
    <row r="139" spans="2:37" hidden="1" outlineLevel="1" x14ac:dyDescent="0.2">
      <c r="B139" s="563" t="s">
        <v>1288</v>
      </c>
      <c r="C139" s="560" t="str">
        <f>"G_"&amp;GFSdet!B79</f>
        <v>G_1. 3.1.2.1</v>
      </c>
      <c r="D139" s="564" t="s">
        <v>1260</v>
      </c>
      <c r="E139" s="564" t="s">
        <v>1260</v>
      </c>
      <c r="F139" s="564" t="s">
        <v>1260</v>
      </c>
      <c r="G139" s="564" t="s">
        <v>1260</v>
      </c>
      <c r="H139" s="564" t="s">
        <v>1260</v>
      </c>
      <c r="I139" s="564" t="s">
        <v>1260</v>
      </c>
      <c r="J139" s="564" t="s">
        <v>1260</v>
      </c>
      <c r="K139" s="564" t="s">
        <v>1260</v>
      </c>
      <c r="L139" s="564" t="s">
        <v>1260</v>
      </c>
      <c r="M139" s="564" t="s">
        <v>1260</v>
      </c>
      <c r="N139" s="564" t="s">
        <v>1260</v>
      </c>
      <c r="O139" s="564" t="s">
        <v>1260</v>
      </c>
      <c r="P139" s="564" t="s">
        <v>1260</v>
      </c>
      <c r="Q139" s="564" t="s">
        <v>1260</v>
      </c>
      <c r="R139" s="564" t="s">
        <v>1260</v>
      </c>
      <c r="S139" s="564" t="s">
        <v>1260</v>
      </c>
      <c r="T139" s="564" t="s">
        <v>1260</v>
      </c>
      <c r="U139" s="564" t="s">
        <v>1260</v>
      </c>
      <c r="V139" s="564" t="s">
        <v>1260</v>
      </c>
      <c r="W139" s="564" t="s">
        <v>1260</v>
      </c>
      <c r="X139" s="564" t="s">
        <v>1260</v>
      </c>
      <c r="Y139" s="564" t="s">
        <v>1260</v>
      </c>
      <c r="Z139" s="564" t="s">
        <v>1260</v>
      </c>
      <c r="AA139" s="564" t="s">
        <v>1260</v>
      </c>
      <c r="AB139" s="564" t="s">
        <v>1260</v>
      </c>
      <c r="AC139" s="564" t="s">
        <v>1260</v>
      </c>
      <c r="AD139" s="564" t="s">
        <v>1260</v>
      </c>
      <c r="AE139" s="564" t="s">
        <v>1260</v>
      </c>
      <c r="AF139" s="564" t="s">
        <v>1260</v>
      </c>
      <c r="AG139" s="564" t="s">
        <v>1260</v>
      </c>
      <c r="AH139" s="564" t="s">
        <v>1260</v>
      </c>
      <c r="AI139" s="564" t="s">
        <v>1260</v>
      </c>
      <c r="AJ139" s="564" t="s">
        <v>1260</v>
      </c>
      <c r="AK139" s="564" t="s">
        <v>1260</v>
      </c>
    </row>
    <row r="140" spans="2:37" hidden="1" outlineLevel="1" x14ac:dyDescent="0.2">
      <c r="B140" s="563" t="s">
        <v>1288</v>
      </c>
      <c r="C140" s="560" t="str">
        <f>"G_"&amp;GFSdet!B80</f>
        <v>G_1. 3.1.2.2</v>
      </c>
      <c r="D140" s="564" t="s">
        <v>1260</v>
      </c>
      <c r="E140" s="564" t="s">
        <v>1260</v>
      </c>
      <c r="F140" s="564" t="s">
        <v>1260</v>
      </c>
      <c r="G140" s="564" t="s">
        <v>1260</v>
      </c>
      <c r="H140" s="564" t="s">
        <v>1260</v>
      </c>
      <c r="I140" s="564" t="s">
        <v>1260</v>
      </c>
      <c r="J140" s="564" t="s">
        <v>1260</v>
      </c>
      <c r="K140" s="564" t="s">
        <v>1260</v>
      </c>
      <c r="L140" s="564" t="s">
        <v>1260</v>
      </c>
      <c r="M140" s="564" t="s">
        <v>1260</v>
      </c>
      <c r="N140" s="564" t="s">
        <v>1260</v>
      </c>
      <c r="O140" s="564" t="s">
        <v>1260</v>
      </c>
      <c r="P140" s="564" t="s">
        <v>1260</v>
      </c>
      <c r="Q140" s="564" t="s">
        <v>1260</v>
      </c>
      <c r="R140" s="564" t="s">
        <v>1260</v>
      </c>
      <c r="S140" s="564" t="s">
        <v>1260</v>
      </c>
      <c r="T140" s="564" t="s">
        <v>1260</v>
      </c>
      <c r="U140" s="564" t="s">
        <v>1260</v>
      </c>
      <c r="V140" s="564" t="s">
        <v>1260</v>
      </c>
      <c r="W140" s="564" t="s">
        <v>1260</v>
      </c>
      <c r="X140" s="564" t="s">
        <v>1260</v>
      </c>
      <c r="Y140" s="564" t="s">
        <v>1260</v>
      </c>
      <c r="Z140" s="564" t="s">
        <v>1260</v>
      </c>
      <c r="AA140" s="564" t="s">
        <v>1260</v>
      </c>
      <c r="AB140" s="564" t="s">
        <v>1260</v>
      </c>
      <c r="AC140" s="564" t="s">
        <v>1260</v>
      </c>
      <c r="AD140" s="564" t="s">
        <v>1260</v>
      </c>
      <c r="AE140" s="564" t="s">
        <v>1260</v>
      </c>
      <c r="AF140" s="564" t="s">
        <v>1260</v>
      </c>
      <c r="AG140" s="564" t="s">
        <v>1260</v>
      </c>
      <c r="AH140" s="564" t="s">
        <v>1260</v>
      </c>
      <c r="AI140" s="564" t="s">
        <v>1260</v>
      </c>
      <c r="AJ140" s="564" t="s">
        <v>1260</v>
      </c>
      <c r="AK140" s="564" t="s">
        <v>1260</v>
      </c>
    </row>
    <row r="141" spans="2:37" hidden="1" outlineLevel="1" x14ac:dyDescent="0.2">
      <c r="B141" s="563" t="s">
        <v>1288</v>
      </c>
      <c r="C141" s="560" t="str">
        <f>"G_"&amp;GFSdet!B81</f>
        <v>G_1. 3.2</v>
      </c>
      <c r="D141" s="564" t="s">
        <v>1260</v>
      </c>
      <c r="E141" s="564" t="s">
        <v>1260</v>
      </c>
      <c r="F141" s="564" t="s">
        <v>1260</v>
      </c>
      <c r="G141" s="564" t="s">
        <v>1260</v>
      </c>
      <c r="H141" s="564" t="s">
        <v>1260</v>
      </c>
      <c r="I141" s="564" t="s">
        <v>1260</v>
      </c>
      <c r="J141" s="564" t="s">
        <v>1260</v>
      </c>
      <c r="K141" s="564" t="s">
        <v>1260</v>
      </c>
      <c r="L141" s="564" t="s">
        <v>1260</v>
      </c>
      <c r="M141" s="564" t="s">
        <v>1260</v>
      </c>
      <c r="N141" s="564" t="s">
        <v>1260</v>
      </c>
      <c r="O141" s="564" t="s">
        <v>1260</v>
      </c>
      <c r="P141" s="564" t="s">
        <v>1260</v>
      </c>
      <c r="Q141" s="564" t="s">
        <v>1260</v>
      </c>
      <c r="R141" s="564" t="s">
        <v>1260</v>
      </c>
      <c r="S141" s="564" t="s">
        <v>1260</v>
      </c>
      <c r="T141" s="564" t="s">
        <v>1260</v>
      </c>
      <c r="U141" s="564" t="s">
        <v>1260</v>
      </c>
      <c r="V141" s="564" t="s">
        <v>1260</v>
      </c>
      <c r="W141" s="564" t="s">
        <v>1260</v>
      </c>
      <c r="X141" s="564" t="s">
        <v>1260</v>
      </c>
      <c r="Y141" s="564" t="s">
        <v>1260</v>
      </c>
      <c r="Z141" s="564" t="s">
        <v>1260</v>
      </c>
      <c r="AA141" s="564" t="s">
        <v>1260</v>
      </c>
      <c r="AB141" s="564" t="s">
        <v>1260</v>
      </c>
      <c r="AC141" s="564" t="s">
        <v>1260</v>
      </c>
      <c r="AD141" s="564" t="s">
        <v>1260</v>
      </c>
      <c r="AE141" s="564" t="s">
        <v>1260</v>
      </c>
      <c r="AF141" s="564" t="s">
        <v>1260</v>
      </c>
      <c r="AG141" s="564" t="s">
        <v>1260</v>
      </c>
      <c r="AH141" s="564" t="s">
        <v>1260</v>
      </c>
      <c r="AI141" s="564" t="s">
        <v>1260</v>
      </c>
      <c r="AJ141" s="564" t="s">
        <v>1260</v>
      </c>
      <c r="AK141" s="564" t="s">
        <v>1260</v>
      </c>
    </row>
    <row r="142" spans="2:37" hidden="1" outlineLevel="1" x14ac:dyDescent="0.2">
      <c r="B142" s="563" t="s">
        <v>1288</v>
      </c>
      <c r="C142" s="560" t="str">
        <f>"G_"&amp;GFSdet!B82</f>
        <v>G_1. 3.2.1</v>
      </c>
      <c r="D142" s="564" t="s">
        <v>1260</v>
      </c>
      <c r="E142" s="564" t="s">
        <v>1260</v>
      </c>
      <c r="F142" s="564" t="s">
        <v>1260</v>
      </c>
      <c r="G142" s="564" t="s">
        <v>1260</v>
      </c>
      <c r="H142" s="564" t="s">
        <v>1260</v>
      </c>
      <c r="I142" s="564" t="s">
        <v>1260</v>
      </c>
      <c r="J142" s="564" t="s">
        <v>1260</v>
      </c>
      <c r="K142" s="564" t="s">
        <v>1260</v>
      </c>
      <c r="L142" s="564" t="s">
        <v>1260</v>
      </c>
      <c r="M142" s="564" t="s">
        <v>1260</v>
      </c>
      <c r="N142" s="564" t="s">
        <v>1260</v>
      </c>
      <c r="O142" s="564" t="s">
        <v>1260</v>
      </c>
      <c r="P142" s="564" t="s">
        <v>1260</v>
      </c>
      <c r="Q142" s="564" t="s">
        <v>1260</v>
      </c>
      <c r="R142" s="564" t="s">
        <v>1260</v>
      </c>
      <c r="S142" s="564" t="s">
        <v>1260</v>
      </c>
      <c r="T142" s="564" t="s">
        <v>1260</v>
      </c>
      <c r="U142" s="564" t="s">
        <v>1260</v>
      </c>
      <c r="V142" s="564" t="s">
        <v>1260</v>
      </c>
      <c r="W142" s="564" t="s">
        <v>1260</v>
      </c>
      <c r="X142" s="564" t="s">
        <v>1260</v>
      </c>
      <c r="Y142" s="564" t="s">
        <v>1260</v>
      </c>
      <c r="Z142" s="564" t="s">
        <v>1260</v>
      </c>
      <c r="AA142" s="564" t="s">
        <v>1260</v>
      </c>
      <c r="AB142" s="564" t="s">
        <v>1260</v>
      </c>
      <c r="AC142" s="564" t="s">
        <v>1260</v>
      </c>
      <c r="AD142" s="564" t="s">
        <v>1260</v>
      </c>
      <c r="AE142" s="564" t="s">
        <v>1260</v>
      </c>
      <c r="AF142" s="564" t="s">
        <v>1260</v>
      </c>
      <c r="AG142" s="564" t="s">
        <v>1260</v>
      </c>
      <c r="AH142" s="564" t="s">
        <v>1260</v>
      </c>
      <c r="AI142" s="564" t="s">
        <v>1260</v>
      </c>
      <c r="AJ142" s="564" t="s">
        <v>1260</v>
      </c>
      <c r="AK142" s="564" t="s">
        <v>1260</v>
      </c>
    </row>
    <row r="143" spans="2:37" hidden="1" outlineLevel="1" x14ac:dyDescent="0.2">
      <c r="B143" s="563" t="s">
        <v>1288</v>
      </c>
      <c r="C143" s="560" t="str">
        <f>"G_"&amp;GFSdet!B83</f>
        <v>G_1. 3.2.2</v>
      </c>
      <c r="D143" s="564" t="s">
        <v>1260</v>
      </c>
      <c r="E143" s="564" t="s">
        <v>1260</v>
      </c>
      <c r="F143" s="564" t="s">
        <v>1260</v>
      </c>
      <c r="G143" s="564" t="s">
        <v>1260</v>
      </c>
      <c r="H143" s="564" t="s">
        <v>1260</v>
      </c>
      <c r="I143" s="564" t="s">
        <v>1260</v>
      </c>
      <c r="J143" s="564" t="s">
        <v>1260</v>
      </c>
      <c r="K143" s="564" t="s">
        <v>1260</v>
      </c>
      <c r="L143" s="564" t="s">
        <v>1260</v>
      </c>
      <c r="M143" s="564" t="s">
        <v>1260</v>
      </c>
      <c r="N143" s="564" t="s">
        <v>1260</v>
      </c>
      <c r="O143" s="564" t="s">
        <v>1260</v>
      </c>
      <c r="P143" s="564" t="s">
        <v>1260</v>
      </c>
      <c r="Q143" s="564" t="s">
        <v>1260</v>
      </c>
      <c r="R143" s="564" t="s">
        <v>1260</v>
      </c>
      <c r="S143" s="564" t="s">
        <v>1260</v>
      </c>
      <c r="T143" s="564" t="s">
        <v>1260</v>
      </c>
      <c r="U143" s="564" t="s">
        <v>1260</v>
      </c>
      <c r="V143" s="564" t="s">
        <v>1260</v>
      </c>
      <c r="W143" s="564" t="s">
        <v>1260</v>
      </c>
      <c r="X143" s="564" t="s">
        <v>1260</v>
      </c>
      <c r="Y143" s="564" t="s">
        <v>1260</v>
      </c>
      <c r="Z143" s="564" t="s">
        <v>1260</v>
      </c>
      <c r="AA143" s="564" t="s">
        <v>1260</v>
      </c>
      <c r="AB143" s="564" t="s">
        <v>1260</v>
      </c>
      <c r="AC143" s="564" t="s">
        <v>1260</v>
      </c>
      <c r="AD143" s="564" t="s">
        <v>1260</v>
      </c>
      <c r="AE143" s="564" t="s">
        <v>1260</v>
      </c>
      <c r="AF143" s="564" t="s">
        <v>1260</v>
      </c>
      <c r="AG143" s="564" t="s">
        <v>1260</v>
      </c>
      <c r="AH143" s="564" t="s">
        <v>1260</v>
      </c>
      <c r="AI143" s="564" t="s">
        <v>1260</v>
      </c>
      <c r="AJ143" s="564" t="s">
        <v>1260</v>
      </c>
      <c r="AK143" s="564" t="s">
        <v>1260</v>
      </c>
    </row>
    <row r="144" spans="2:37" hidden="1" outlineLevel="1" x14ac:dyDescent="0.2">
      <c r="B144" s="563" t="s">
        <v>1288</v>
      </c>
      <c r="C144" s="560" t="str">
        <f>"G_"&amp;GFSdet!B84</f>
        <v>G_1. 3.3</v>
      </c>
      <c r="D144" s="564" t="s">
        <v>1260</v>
      </c>
      <c r="E144" s="564" t="s">
        <v>1260</v>
      </c>
      <c r="F144" s="564" t="s">
        <v>1260</v>
      </c>
      <c r="G144" s="564" t="s">
        <v>1260</v>
      </c>
      <c r="H144" s="564" t="s">
        <v>1260</v>
      </c>
      <c r="I144" s="564" t="s">
        <v>1260</v>
      </c>
      <c r="J144" s="564" t="s">
        <v>1260</v>
      </c>
      <c r="K144" s="564" t="s">
        <v>1260</v>
      </c>
      <c r="L144" s="564" t="s">
        <v>1260</v>
      </c>
      <c r="M144" s="564" t="s">
        <v>1260</v>
      </c>
      <c r="N144" s="564" t="s">
        <v>1260</v>
      </c>
      <c r="O144" s="564" t="s">
        <v>1260</v>
      </c>
      <c r="P144" s="564" t="s">
        <v>1260</v>
      </c>
      <c r="Q144" s="564" t="s">
        <v>1260</v>
      </c>
      <c r="R144" s="564" t="s">
        <v>1260</v>
      </c>
      <c r="S144" s="564" t="s">
        <v>1260</v>
      </c>
      <c r="T144" s="564" t="s">
        <v>1260</v>
      </c>
      <c r="U144" s="564" t="s">
        <v>1260</v>
      </c>
      <c r="V144" s="564" t="s">
        <v>1260</v>
      </c>
      <c r="W144" s="564" t="s">
        <v>1260</v>
      </c>
      <c r="X144" s="564" t="s">
        <v>1260</v>
      </c>
      <c r="Y144" s="564" t="s">
        <v>1260</v>
      </c>
      <c r="Z144" s="564" t="s">
        <v>1260</v>
      </c>
      <c r="AA144" s="564" t="s">
        <v>1260</v>
      </c>
      <c r="AB144" s="564" t="s">
        <v>1260</v>
      </c>
      <c r="AC144" s="564" t="s">
        <v>1260</v>
      </c>
      <c r="AD144" s="564" t="s">
        <v>1260</v>
      </c>
      <c r="AE144" s="564" t="s">
        <v>1260</v>
      </c>
      <c r="AF144" s="564" t="s">
        <v>1260</v>
      </c>
      <c r="AG144" s="564" t="s">
        <v>1260</v>
      </c>
      <c r="AH144" s="564" t="s">
        <v>1260</v>
      </c>
      <c r="AI144" s="564" t="s">
        <v>1260</v>
      </c>
      <c r="AJ144" s="564" t="s">
        <v>1260</v>
      </c>
      <c r="AK144" s="564" t="s">
        <v>1260</v>
      </c>
    </row>
    <row r="145" spans="2:37" hidden="1" outlineLevel="1" x14ac:dyDescent="0.2">
      <c r="B145" s="563" t="s">
        <v>1288</v>
      </c>
      <c r="C145" s="560" t="str">
        <f>"G_"&amp;GFSdet!B85</f>
        <v>G_1. 3.3.1</v>
      </c>
      <c r="D145" s="564" t="s">
        <v>1260</v>
      </c>
      <c r="E145" s="564" t="s">
        <v>1260</v>
      </c>
      <c r="F145" s="564" t="s">
        <v>1260</v>
      </c>
      <c r="G145" s="564" t="s">
        <v>1260</v>
      </c>
      <c r="H145" s="564" t="s">
        <v>1260</v>
      </c>
      <c r="I145" s="564" t="s">
        <v>1260</v>
      </c>
      <c r="J145" s="564" t="s">
        <v>1260</v>
      </c>
      <c r="K145" s="564" t="s">
        <v>1260</v>
      </c>
      <c r="L145" s="564" t="s">
        <v>1260</v>
      </c>
      <c r="M145" s="564" t="s">
        <v>1260</v>
      </c>
      <c r="N145" s="564" t="s">
        <v>1260</v>
      </c>
      <c r="O145" s="564" t="s">
        <v>1260</v>
      </c>
      <c r="P145" s="564" t="s">
        <v>1260</v>
      </c>
      <c r="Q145" s="564" t="s">
        <v>1260</v>
      </c>
      <c r="R145" s="564" t="s">
        <v>1260</v>
      </c>
      <c r="S145" s="564" t="s">
        <v>1260</v>
      </c>
      <c r="T145" s="564" t="s">
        <v>1260</v>
      </c>
      <c r="U145" s="564" t="s">
        <v>1260</v>
      </c>
      <c r="V145" s="564" t="s">
        <v>1260</v>
      </c>
      <c r="W145" s="564" t="s">
        <v>1260</v>
      </c>
      <c r="X145" s="564" t="s">
        <v>1260</v>
      </c>
      <c r="Y145" s="564" t="s">
        <v>1260</v>
      </c>
      <c r="Z145" s="564" t="s">
        <v>1260</v>
      </c>
      <c r="AA145" s="564" t="s">
        <v>1260</v>
      </c>
      <c r="AB145" s="564" t="s">
        <v>1260</v>
      </c>
      <c r="AC145" s="564" t="s">
        <v>1260</v>
      </c>
      <c r="AD145" s="564" t="s">
        <v>1260</v>
      </c>
      <c r="AE145" s="564" t="s">
        <v>1260</v>
      </c>
      <c r="AF145" s="564" t="s">
        <v>1260</v>
      </c>
      <c r="AG145" s="564" t="s">
        <v>1260</v>
      </c>
      <c r="AH145" s="564" t="s">
        <v>1260</v>
      </c>
      <c r="AI145" s="564" t="s">
        <v>1260</v>
      </c>
      <c r="AJ145" s="564" t="s">
        <v>1260</v>
      </c>
      <c r="AK145" s="564" t="s">
        <v>1260</v>
      </c>
    </row>
    <row r="146" spans="2:37" hidden="1" outlineLevel="1" x14ac:dyDescent="0.2">
      <c r="B146" s="563" t="s">
        <v>1288</v>
      </c>
      <c r="C146" s="560" t="str">
        <f>"G_"&amp;GFSdet!B86</f>
        <v>G_1. 3.3.2</v>
      </c>
      <c r="D146" s="564" t="s">
        <v>1260</v>
      </c>
      <c r="E146" s="564" t="s">
        <v>1260</v>
      </c>
      <c r="F146" s="564" t="s">
        <v>1260</v>
      </c>
      <c r="G146" s="564" t="s">
        <v>1260</v>
      </c>
      <c r="H146" s="564" t="s">
        <v>1260</v>
      </c>
      <c r="I146" s="564" t="s">
        <v>1260</v>
      </c>
      <c r="J146" s="564" t="s">
        <v>1260</v>
      </c>
      <c r="K146" s="564" t="s">
        <v>1260</v>
      </c>
      <c r="L146" s="564" t="s">
        <v>1260</v>
      </c>
      <c r="M146" s="564" t="s">
        <v>1260</v>
      </c>
      <c r="N146" s="564" t="s">
        <v>1260</v>
      </c>
      <c r="O146" s="564" t="s">
        <v>1260</v>
      </c>
      <c r="P146" s="564" t="s">
        <v>1260</v>
      </c>
      <c r="Q146" s="564" t="s">
        <v>1260</v>
      </c>
      <c r="R146" s="564" t="s">
        <v>1260</v>
      </c>
      <c r="S146" s="564" t="s">
        <v>1260</v>
      </c>
      <c r="T146" s="564" t="s">
        <v>1260</v>
      </c>
      <c r="U146" s="564" t="s">
        <v>1260</v>
      </c>
      <c r="V146" s="564" t="s">
        <v>1260</v>
      </c>
      <c r="W146" s="564" t="s">
        <v>1260</v>
      </c>
      <c r="X146" s="564" t="s">
        <v>1260</v>
      </c>
      <c r="Y146" s="564" t="s">
        <v>1260</v>
      </c>
      <c r="Z146" s="564" t="s">
        <v>1260</v>
      </c>
      <c r="AA146" s="564" t="s">
        <v>1260</v>
      </c>
      <c r="AB146" s="564" t="s">
        <v>1260</v>
      </c>
      <c r="AC146" s="564" t="s">
        <v>1260</v>
      </c>
      <c r="AD146" s="564" t="s">
        <v>1260</v>
      </c>
      <c r="AE146" s="564" t="s">
        <v>1260</v>
      </c>
      <c r="AF146" s="564" t="s">
        <v>1260</v>
      </c>
      <c r="AG146" s="564" t="s">
        <v>1260</v>
      </c>
      <c r="AH146" s="564" t="s">
        <v>1260</v>
      </c>
      <c r="AI146" s="564" t="s">
        <v>1260</v>
      </c>
      <c r="AJ146" s="564" t="s">
        <v>1260</v>
      </c>
      <c r="AK146" s="564" t="s">
        <v>1260</v>
      </c>
    </row>
    <row r="147" spans="2:37" hidden="1" outlineLevel="1" x14ac:dyDescent="0.2">
      <c r="B147" s="563" t="s">
        <v>1288</v>
      </c>
      <c r="C147" s="560" t="str">
        <f>"G_"&amp;GFSdet!B87</f>
        <v>G_1. 4</v>
      </c>
      <c r="D147" s="564" t="s">
        <v>1260</v>
      </c>
      <c r="E147" s="564" t="s">
        <v>1260</v>
      </c>
      <c r="F147" s="564" t="s">
        <v>1260</v>
      </c>
      <c r="G147" s="564" t="s">
        <v>1260</v>
      </c>
      <c r="H147" s="564" t="s">
        <v>1260</v>
      </c>
      <c r="I147" s="564" t="s">
        <v>1260</v>
      </c>
      <c r="J147" s="564" t="s">
        <v>1260</v>
      </c>
      <c r="K147" s="564" t="s">
        <v>1260</v>
      </c>
      <c r="L147" s="564" t="s">
        <v>1260</v>
      </c>
      <c r="M147" s="564" t="s">
        <v>1260</v>
      </c>
      <c r="N147" s="564" t="s">
        <v>1260</v>
      </c>
      <c r="O147" s="564" t="s">
        <v>1260</v>
      </c>
      <c r="P147" s="564" t="s">
        <v>1260</v>
      </c>
      <c r="Q147" s="564" t="s">
        <v>1260</v>
      </c>
      <c r="R147" s="564" t="s">
        <v>1260</v>
      </c>
      <c r="S147" s="564" t="s">
        <v>1260</v>
      </c>
      <c r="T147" s="564" t="s">
        <v>1260</v>
      </c>
      <c r="U147" s="564" t="s">
        <v>1260</v>
      </c>
      <c r="V147" s="564" t="s">
        <v>1260</v>
      </c>
      <c r="W147" s="564" t="s">
        <v>1260</v>
      </c>
      <c r="X147" s="564" t="s">
        <v>1260</v>
      </c>
      <c r="Y147" s="564" t="s">
        <v>1260</v>
      </c>
      <c r="Z147" s="564" t="s">
        <v>1260</v>
      </c>
      <c r="AA147" s="564" t="s">
        <v>1260</v>
      </c>
      <c r="AB147" s="564" t="s">
        <v>1260</v>
      </c>
      <c r="AC147" s="564" t="s">
        <v>1260</v>
      </c>
      <c r="AD147" s="564" t="s">
        <v>1260</v>
      </c>
      <c r="AE147" s="564" t="s">
        <v>1260</v>
      </c>
      <c r="AF147" s="564" t="s">
        <v>1260</v>
      </c>
      <c r="AG147" s="564" t="s">
        <v>1260</v>
      </c>
      <c r="AH147" s="564" t="s">
        <v>1260</v>
      </c>
      <c r="AI147" s="564" t="s">
        <v>1260</v>
      </c>
      <c r="AJ147" s="564" t="s">
        <v>1260</v>
      </c>
      <c r="AK147" s="564" t="s">
        <v>1260</v>
      </c>
    </row>
    <row r="148" spans="2:37" hidden="1" outlineLevel="1" x14ac:dyDescent="0.2">
      <c r="B148" s="563" t="s">
        <v>1288</v>
      </c>
      <c r="C148" s="560" t="str">
        <f>"G_"&amp;GFSdet!B88</f>
        <v>G_1. 4.1</v>
      </c>
      <c r="D148" s="564" t="s">
        <v>1260</v>
      </c>
      <c r="E148" s="564" t="s">
        <v>1260</v>
      </c>
      <c r="F148" s="564" t="s">
        <v>1260</v>
      </c>
      <c r="G148" s="564" t="s">
        <v>1260</v>
      </c>
      <c r="H148" s="564" t="s">
        <v>1260</v>
      </c>
      <c r="I148" s="564" t="s">
        <v>1260</v>
      </c>
      <c r="J148" s="564" t="s">
        <v>1260</v>
      </c>
      <c r="K148" s="564" t="s">
        <v>1260</v>
      </c>
      <c r="L148" s="564" t="s">
        <v>1260</v>
      </c>
      <c r="M148" s="564" t="s">
        <v>1260</v>
      </c>
      <c r="N148" s="564" t="s">
        <v>1260</v>
      </c>
      <c r="O148" s="564" t="s">
        <v>1260</v>
      </c>
      <c r="P148" s="564" t="s">
        <v>1260</v>
      </c>
      <c r="Q148" s="564" t="s">
        <v>1260</v>
      </c>
      <c r="R148" s="564" t="s">
        <v>1260</v>
      </c>
      <c r="S148" s="564" t="s">
        <v>1260</v>
      </c>
      <c r="T148" s="564" t="s">
        <v>1260</v>
      </c>
      <c r="U148" s="564" t="s">
        <v>1260</v>
      </c>
      <c r="V148" s="564" t="s">
        <v>1260</v>
      </c>
      <c r="W148" s="564" t="s">
        <v>1260</v>
      </c>
      <c r="X148" s="564" t="s">
        <v>1260</v>
      </c>
      <c r="Y148" s="564" t="s">
        <v>1260</v>
      </c>
      <c r="Z148" s="564" t="s">
        <v>1260</v>
      </c>
      <c r="AA148" s="564" t="s">
        <v>1260</v>
      </c>
      <c r="AB148" s="564" t="s">
        <v>1260</v>
      </c>
      <c r="AC148" s="564" t="s">
        <v>1260</v>
      </c>
      <c r="AD148" s="564" t="s">
        <v>1260</v>
      </c>
      <c r="AE148" s="564" t="s">
        <v>1260</v>
      </c>
      <c r="AF148" s="564" t="s">
        <v>1260</v>
      </c>
      <c r="AG148" s="564" t="s">
        <v>1260</v>
      </c>
      <c r="AH148" s="564" t="s">
        <v>1260</v>
      </c>
      <c r="AI148" s="564" t="s">
        <v>1260</v>
      </c>
      <c r="AJ148" s="564" t="s">
        <v>1260</v>
      </c>
      <c r="AK148" s="564" t="s">
        <v>1260</v>
      </c>
    </row>
    <row r="149" spans="2:37" hidden="1" outlineLevel="1" x14ac:dyDescent="0.2">
      <c r="B149" s="563" t="s">
        <v>1288</v>
      </c>
      <c r="C149" s="560" t="str">
        <f>"G_"&amp;GFSdet!B89</f>
        <v>G_1. 4.1.1</v>
      </c>
      <c r="D149" s="564" t="s">
        <v>1260</v>
      </c>
      <c r="E149" s="564" t="s">
        <v>1260</v>
      </c>
      <c r="F149" s="564" t="s">
        <v>1260</v>
      </c>
      <c r="G149" s="564" t="s">
        <v>1260</v>
      </c>
      <c r="H149" s="564" t="s">
        <v>1260</v>
      </c>
      <c r="I149" s="564" t="s">
        <v>1260</v>
      </c>
      <c r="J149" s="564" t="s">
        <v>1260</v>
      </c>
      <c r="K149" s="564" t="s">
        <v>1260</v>
      </c>
      <c r="L149" s="564" t="s">
        <v>1260</v>
      </c>
      <c r="M149" s="564" t="s">
        <v>1260</v>
      </c>
      <c r="N149" s="564" t="s">
        <v>1260</v>
      </c>
      <c r="O149" s="564" t="s">
        <v>1260</v>
      </c>
      <c r="P149" s="564" t="s">
        <v>1260</v>
      </c>
      <c r="Q149" s="564" t="s">
        <v>1260</v>
      </c>
      <c r="R149" s="564" t="s">
        <v>1260</v>
      </c>
      <c r="S149" s="564" t="s">
        <v>1260</v>
      </c>
      <c r="T149" s="564" t="s">
        <v>1260</v>
      </c>
      <c r="U149" s="564" t="s">
        <v>1260</v>
      </c>
      <c r="V149" s="564" t="s">
        <v>1260</v>
      </c>
      <c r="W149" s="564" t="s">
        <v>1260</v>
      </c>
      <c r="X149" s="564" t="s">
        <v>1260</v>
      </c>
      <c r="Y149" s="564" t="s">
        <v>1260</v>
      </c>
      <c r="Z149" s="564" t="s">
        <v>1260</v>
      </c>
      <c r="AA149" s="564" t="s">
        <v>1260</v>
      </c>
      <c r="AB149" s="564" t="s">
        <v>1260</v>
      </c>
      <c r="AC149" s="564" t="s">
        <v>1260</v>
      </c>
      <c r="AD149" s="564" t="s">
        <v>1260</v>
      </c>
      <c r="AE149" s="564" t="s">
        <v>1260</v>
      </c>
      <c r="AF149" s="564" t="s">
        <v>1260</v>
      </c>
      <c r="AG149" s="564" t="s">
        <v>1260</v>
      </c>
      <c r="AH149" s="564" t="s">
        <v>1260</v>
      </c>
      <c r="AI149" s="564" t="s">
        <v>1260</v>
      </c>
      <c r="AJ149" s="564" t="s">
        <v>1260</v>
      </c>
      <c r="AK149" s="564" t="s">
        <v>1260</v>
      </c>
    </row>
    <row r="150" spans="2:37" hidden="1" outlineLevel="1" x14ac:dyDescent="0.2">
      <c r="B150" s="563" t="s">
        <v>1288</v>
      </c>
      <c r="C150" s="560" t="str">
        <f>"G_"&amp;GFSdet!B90</f>
        <v>G_1. 4.1.2</v>
      </c>
      <c r="D150" s="564" t="s">
        <v>1260</v>
      </c>
      <c r="E150" s="564" t="s">
        <v>1260</v>
      </c>
      <c r="F150" s="564" t="s">
        <v>1260</v>
      </c>
      <c r="G150" s="564" t="s">
        <v>1260</v>
      </c>
      <c r="H150" s="564" t="s">
        <v>1260</v>
      </c>
      <c r="I150" s="564" t="s">
        <v>1260</v>
      </c>
      <c r="J150" s="564" t="s">
        <v>1260</v>
      </c>
      <c r="K150" s="564" t="s">
        <v>1260</v>
      </c>
      <c r="L150" s="564" t="s">
        <v>1260</v>
      </c>
      <c r="M150" s="564" t="s">
        <v>1260</v>
      </c>
      <c r="N150" s="564" t="s">
        <v>1260</v>
      </c>
      <c r="O150" s="564" t="s">
        <v>1260</v>
      </c>
      <c r="P150" s="564" t="s">
        <v>1260</v>
      </c>
      <c r="Q150" s="564" t="s">
        <v>1260</v>
      </c>
      <c r="R150" s="564" t="s">
        <v>1260</v>
      </c>
      <c r="S150" s="564" t="s">
        <v>1260</v>
      </c>
      <c r="T150" s="564" t="s">
        <v>1260</v>
      </c>
      <c r="U150" s="564" t="s">
        <v>1260</v>
      </c>
      <c r="V150" s="564" t="s">
        <v>1260</v>
      </c>
      <c r="W150" s="564" t="s">
        <v>1260</v>
      </c>
      <c r="X150" s="564" t="s">
        <v>1260</v>
      </c>
      <c r="Y150" s="564" t="s">
        <v>1260</v>
      </c>
      <c r="Z150" s="564" t="s">
        <v>1260</v>
      </c>
      <c r="AA150" s="564" t="s">
        <v>1260</v>
      </c>
      <c r="AB150" s="564" t="s">
        <v>1260</v>
      </c>
      <c r="AC150" s="564" t="s">
        <v>1260</v>
      </c>
      <c r="AD150" s="564" t="s">
        <v>1260</v>
      </c>
      <c r="AE150" s="564" t="s">
        <v>1260</v>
      </c>
      <c r="AF150" s="564" t="s">
        <v>1260</v>
      </c>
      <c r="AG150" s="564" t="s">
        <v>1260</v>
      </c>
      <c r="AH150" s="564" t="s">
        <v>1260</v>
      </c>
      <c r="AI150" s="564" t="s">
        <v>1260</v>
      </c>
      <c r="AJ150" s="564" t="s">
        <v>1260</v>
      </c>
      <c r="AK150" s="564" t="s">
        <v>1260</v>
      </c>
    </row>
    <row r="151" spans="2:37" hidden="1" outlineLevel="1" x14ac:dyDescent="0.2">
      <c r="B151" s="563" t="s">
        <v>1288</v>
      </c>
      <c r="C151" s="560" t="str">
        <f>"G_"&amp;GFSdet!B91</f>
        <v>G_1. 4.1.3</v>
      </c>
      <c r="D151" s="564" t="s">
        <v>1260</v>
      </c>
      <c r="E151" s="564" t="s">
        <v>1260</v>
      </c>
      <c r="F151" s="564" t="s">
        <v>1260</v>
      </c>
      <c r="G151" s="564" t="s">
        <v>1260</v>
      </c>
      <c r="H151" s="564" t="s">
        <v>1260</v>
      </c>
      <c r="I151" s="564" t="s">
        <v>1260</v>
      </c>
      <c r="J151" s="564" t="s">
        <v>1260</v>
      </c>
      <c r="K151" s="564" t="s">
        <v>1260</v>
      </c>
      <c r="L151" s="564" t="s">
        <v>1260</v>
      </c>
      <c r="M151" s="564" t="s">
        <v>1260</v>
      </c>
      <c r="N151" s="564" t="s">
        <v>1260</v>
      </c>
      <c r="O151" s="564" t="s">
        <v>1260</v>
      </c>
      <c r="P151" s="564" t="s">
        <v>1260</v>
      </c>
      <c r="Q151" s="564" t="s">
        <v>1260</v>
      </c>
      <c r="R151" s="564" t="s">
        <v>1260</v>
      </c>
      <c r="S151" s="564" t="s">
        <v>1260</v>
      </c>
      <c r="T151" s="564" t="s">
        <v>1260</v>
      </c>
      <c r="U151" s="564" t="s">
        <v>1260</v>
      </c>
      <c r="V151" s="564" t="s">
        <v>1260</v>
      </c>
      <c r="W151" s="564" t="s">
        <v>1260</v>
      </c>
      <c r="X151" s="564" t="s">
        <v>1260</v>
      </c>
      <c r="Y151" s="564" t="s">
        <v>1260</v>
      </c>
      <c r="Z151" s="564" t="s">
        <v>1260</v>
      </c>
      <c r="AA151" s="564" t="s">
        <v>1260</v>
      </c>
      <c r="AB151" s="564" t="s">
        <v>1260</v>
      </c>
      <c r="AC151" s="564" t="s">
        <v>1260</v>
      </c>
      <c r="AD151" s="564" t="s">
        <v>1260</v>
      </c>
      <c r="AE151" s="564" t="s">
        <v>1260</v>
      </c>
      <c r="AF151" s="564" t="s">
        <v>1260</v>
      </c>
      <c r="AG151" s="564" t="s">
        <v>1260</v>
      </c>
      <c r="AH151" s="564" t="s">
        <v>1260</v>
      </c>
      <c r="AI151" s="564" t="s">
        <v>1260</v>
      </c>
      <c r="AJ151" s="564" t="s">
        <v>1260</v>
      </c>
      <c r="AK151" s="564" t="s">
        <v>1260</v>
      </c>
    </row>
    <row r="152" spans="2:37" hidden="1" outlineLevel="1" x14ac:dyDescent="0.2">
      <c r="B152" s="563" t="s">
        <v>1288</v>
      </c>
      <c r="C152" s="560" t="str">
        <f>"G_"&amp;GFSdet!B92</f>
        <v>G_1. 4.1.4</v>
      </c>
      <c r="D152" s="564" t="s">
        <v>1260</v>
      </c>
      <c r="E152" s="564" t="s">
        <v>1260</v>
      </c>
      <c r="F152" s="564" t="s">
        <v>1260</v>
      </c>
      <c r="G152" s="564" t="s">
        <v>1260</v>
      </c>
      <c r="H152" s="564" t="s">
        <v>1260</v>
      </c>
      <c r="I152" s="564" t="s">
        <v>1260</v>
      </c>
      <c r="J152" s="564" t="s">
        <v>1260</v>
      </c>
      <c r="K152" s="564" t="s">
        <v>1260</v>
      </c>
      <c r="L152" s="564" t="s">
        <v>1260</v>
      </c>
      <c r="M152" s="564" t="s">
        <v>1260</v>
      </c>
      <c r="N152" s="564" t="s">
        <v>1260</v>
      </c>
      <c r="O152" s="564" t="s">
        <v>1260</v>
      </c>
      <c r="P152" s="564" t="s">
        <v>1260</v>
      </c>
      <c r="Q152" s="564" t="s">
        <v>1260</v>
      </c>
      <c r="R152" s="564" t="s">
        <v>1260</v>
      </c>
      <c r="S152" s="564" t="s">
        <v>1260</v>
      </c>
      <c r="T152" s="564" t="s">
        <v>1260</v>
      </c>
      <c r="U152" s="564" t="s">
        <v>1260</v>
      </c>
      <c r="V152" s="564" t="s">
        <v>1260</v>
      </c>
      <c r="W152" s="564" t="s">
        <v>1260</v>
      </c>
      <c r="X152" s="564" t="s">
        <v>1260</v>
      </c>
      <c r="Y152" s="564" t="s">
        <v>1260</v>
      </c>
      <c r="Z152" s="564" t="s">
        <v>1260</v>
      </c>
      <c r="AA152" s="564" t="s">
        <v>1260</v>
      </c>
      <c r="AB152" s="564" t="s">
        <v>1260</v>
      </c>
      <c r="AC152" s="564" t="s">
        <v>1260</v>
      </c>
      <c r="AD152" s="564" t="s">
        <v>1260</v>
      </c>
      <c r="AE152" s="564" t="s">
        <v>1260</v>
      </c>
      <c r="AF152" s="564" t="s">
        <v>1260</v>
      </c>
      <c r="AG152" s="564" t="s">
        <v>1260</v>
      </c>
      <c r="AH152" s="564" t="s">
        <v>1260</v>
      </c>
      <c r="AI152" s="564" t="s">
        <v>1260</v>
      </c>
      <c r="AJ152" s="564" t="s">
        <v>1260</v>
      </c>
      <c r="AK152" s="564" t="s">
        <v>1260</v>
      </c>
    </row>
    <row r="153" spans="2:37" hidden="1" outlineLevel="1" x14ac:dyDescent="0.2">
      <c r="B153" s="563" t="s">
        <v>1288</v>
      </c>
      <c r="C153" s="560" t="str">
        <f>"G_"&amp;GFSdet!B93</f>
        <v>G_1. 4.1.5</v>
      </c>
      <c r="D153" s="564" t="s">
        <v>1260</v>
      </c>
      <c r="E153" s="564" t="s">
        <v>1260</v>
      </c>
      <c r="F153" s="564" t="s">
        <v>1260</v>
      </c>
      <c r="G153" s="564" t="s">
        <v>1260</v>
      </c>
      <c r="H153" s="564" t="s">
        <v>1260</v>
      </c>
      <c r="I153" s="564" t="s">
        <v>1260</v>
      </c>
      <c r="J153" s="564" t="s">
        <v>1260</v>
      </c>
      <c r="K153" s="564" t="s">
        <v>1260</v>
      </c>
      <c r="L153" s="564" t="s">
        <v>1260</v>
      </c>
      <c r="M153" s="564" t="s">
        <v>1260</v>
      </c>
      <c r="N153" s="564" t="s">
        <v>1260</v>
      </c>
      <c r="O153" s="564" t="s">
        <v>1260</v>
      </c>
      <c r="P153" s="564" t="s">
        <v>1260</v>
      </c>
      <c r="Q153" s="564" t="s">
        <v>1260</v>
      </c>
      <c r="R153" s="564" t="s">
        <v>1260</v>
      </c>
      <c r="S153" s="564" t="s">
        <v>1260</v>
      </c>
      <c r="T153" s="564" t="s">
        <v>1260</v>
      </c>
      <c r="U153" s="564" t="s">
        <v>1260</v>
      </c>
      <c r="V153" s="564" t="s">
        <v>1260</v>
      </c>
      <c r="W153" s="564" t="s">
        <v>1260</v>
      </c>
      <c r="X153" s="564" t="s">
        <v>1260</v>
      </c>
      <c r="Y153" s="564" t="s">
        <v>1260</v>
      </c>
      <c r="Z153" s="564" t="s">
        <v>1260</v>
      </c>
      <c r="AA153" s="564" t="s">
        <v>1260</v>
      </c>
      <c r="AB153" s="564" t="s">
        <v>1260</v>
      </c>
      <c r="AC153" s="564" t="s">
        <v>1260</v>
      </c>
      <c r="AD153" s="564" t="s">
        <v>1260</v>
      </c>
      <c r="AE153" s="564" t="s">
        <v>1260</v>
      </c>
      <c r="AF153" s="564" t="s">
        <v>1260</v>
      </c>
      <c r="AG153" s="564" t="s">
        <v>1260</v>
      </c>
      <c r="AH153" s="564" t="s">
        <v>1260</v>
      </c>
      <c r="AI153" s="564" t="s">
        <v>1260</v>
      </c>
      <c r="AJ153" s="564" t="s">
        <v>1260</v>
      </c>
      <c r="AK153" s="564" t="s">
        <v>1260</v>
      </c>
    </row>
    <row r="154" spans="2:37" hidden="1" outlineLevel="1" x14ac:dyDescent="0.2">
      <c r="B154" s="563" t="s">
        <v>1288</v>
      </c>
      <c r="C154" s="560" t="str">
        <f>"G_"&amp;GFSdet!B94</f>
        <v>G_1. 4.1.5.1</v>
      </c>
      <c r="D154" s="564" t="s">
        <v>1260</v>
      </c>
      <c r="E154" s="564" t="s">
        <v>1260</v>
      </c>
      <c r="F154" s="564" t="s">
        <v>1260</v>
      </c>
      <c r="G154" s="564" t="s">
        <v>1260</v>
      </c>
      <c r="H154" s="564" t="s">
        <v>1260</v>
      </c>
      <c r="I154" s="564" t="s">
        <v>1260</v>
      </c>
      <c r="J154" s="564" t="s">
        <v>1260</v>
      </c>
      <c r="K154" s="564" t="s">
        <v>1260</v>
      </c>
      <c r="L154" s="564" t="s">
        <v>1260</v>
      </c>
      <c r="M154" s="564" t="s">
        <v>1260</v>
      </c>
      <c r="N154" s="564" t="s">
        <v>1260</v>
      </c>
      <c r="O154" s="564" t="s">
        <v>1260</v>
      </c>
      <c r="P154" s="564" t="s">
        <v>1260</v>
      </c>
      <c r="Q154" s="564" t="s">
        <v>1260</v>
      </c>
      <c r="R154" s="564" t="s">
        <v>1260</v>
      </c>
      <c r="S154" s="564" t="s">
        <v>1260</v>
      </c>
      <c r="T154" s="564" t="s">
        <v>1260</v>
      </c>
      <c r="U154" s="564" t="s">
        <v>1260</v>
      </c>
      <c r="V154" s="564" t="s">
        <v>1260</v>
      </c>
      <c r="W154" s="564" t="s">
        <v>1260</v>
      </c>
      <c r="X154" s="564" t="s">
        <v>1260</v>
      </c>
      <c r="Y154" s="564" t="s">
        <v>1260</v>
      </c>
      <c r="Z154" s="564" t="s">
        <v>1260</v>
      </c>
      <c r="AA154" s="564" t="s">
        <v>1260</v>
      </c>
      <c r="AB154" s="564" t="s">
        <v>1260</v>
      </c>
      <c r="AC154" s="564" t="s">
        <v>1260</v>
      </c>
      <c r="AD154" s="564" t="s">
        <v>1260</v>
      </c>
      <c r="AE154" s="564" t="s">
        <v>1260</v>
      </c>
      <c r="AF154" s="564" t="s">
        <v>1260</v>
      </c>
      <c r="AG154" s="564" t="s">
        <v>1260</v>
      </c>
      <c r="AH154" s="564" t="s">
        <v>1260</v>
      </c>
      <c r="AI154" s="564" t="s">
        <v>1260</v>
      </c>
      <c r="AJ154" s="564" t="s">
        <v>1260</v>
      </c>
      <c r="AK154" s="564" t="s">
        <v>1260</v>
      </c>
    </row>
    <row r="155" spans="2:37" hidden="1" outlineLevel="1" x14ac:dyDescent="0.2">
      <c r="B155" s="563" t="s">
        <v>1288</v>
      </c>
      <c r="C155" s="560" t="str">
        <f>"G_"&amp;GFSdet!B95</f>
        <v>G_1. 4.1.5.2</v>
      </c>
      <c r="D155" s="564" t="s">
        <v>1260</v>
      </c>
      <c r="E155" s="564" t="s">
        <v>1260</v>
      </c>
      <c r="F155" s="564" t="s">
        <v>1260</v>
      </c>
      <c r="G155" s="564" t="s">
        <v>1260</v>
      </c>
      <c r="H155" s="564" t="s">
        <v>1260</v>
      </c>
      <c r="I155" s="564" t="s">
        <v>1260</v>
      </c>
      <c r="J155" s="564" t="s">
        <v>1260</v>
      </c>
      <c r="K155" s="564" t="s">
        <v>1260</v>
      </c>
      <c r="L155" s="564" t="s">
        <v>1260</v>
      </c>
      <c r="M155" s="564" t="s">
        <v>1260</v>
      </c>
      <c r="N155" s="564" t="s">
        <v>1260</v>
      </c>
      <c r="O155" s="564" t="s">
        <v>1260</v>
      </c>
      <c r="P155" s="564" t="s">
        <v>1260</v>
      </c>
      <c r="Q155" s="564" t="s">
        <v>1260</v>
      </c>
      <c r="R155" s="564" t="s">
        <v>1260</v>
      </c>
      <c r="S155" s="564" t="s">
        <v>1260</v>
      </c>
      <c r="T155" s="564" t="s">
        <v>1260</v>
      </c>
      <c r="U155" s="564" t="s">
        <v>1260</v>
      </c>
      <c r="V155" s="564" t="s">
        <v>1260</v>
      </c>
      <c r="W155" s="564" t="s">
        <v>1260</v>
      </c>
      <c r="X155" s="564" t="s">
        <v>1260</v>
      </c>
      <c r="Y155" s="564" t="s">
        <v>1260</v>
      </c>
      <c r="Z155" s="564" t="s">
        <v>1260</v>
      </c>
      <c r="AA155" s="564" t="s">
        <v>1260</v>
      </c>
      <c r="AB155" s="564" t="s">
        <v>1260</v>
      </c>
      <c r="AC155" s="564" t="s">
        <v>1260</v>
      </c>
      <c r="AD155" s="564" t="s">
        <v>1260</v>
      </c>
      <c r="AE155" s="564" t="s">
        <v>1260</v>
      </c>
      <c r="AF155" s="564" t="s">
        <v>1260</v>
      </c>
      <c r="AG155" s="564" t="s">
        <v>1260</v>
      </c>
      <c r="AH155" s="564" t="s">
        <v>1260</v>
      </c>
      <c r="AI155" s="564" t="s">
        <v>1260</v>
      </c>
      <c r="AJ155" s="564" t="s">
        <v>1260</v>
      </c>
      <c r="AK155" s="564" t="s">
        <v>1260</v>
      </c>
    </row>
    <row r="156" spans="2:37" hidden="1" outlineLevel="1" x14ac:dyDescent="0.2">
      <c r="B156" s="563" t="s">
        <v>1288</v>
      </c>
      <c r="C156" s="560" t="str">
        <f>"G_"&amp;GFSdet!B96</f>
        <v>G_1. 4.1.5.3</v>
      </c>
      <c r="D156" s="564" t="s">
        <v>1260</v>
      </c>
      <c r="E156" s="564" t="s">
        <v>1260</v>
      </c>
      <c r="F156" s="564" t="s">
        <v>1260</v>
      </c>
      <c r="G156" s="564" t="s">
        <v>1260</v>
      </c>
      <c r="H156" s="564" t="s">
        <v>1260</v>
      </c>
      <c r="I156" s="564" t="s">
        <v>1260</v>
      </c>
      <c r="J156" s="564" t="s">
        <v>1260</v>
      </c>
      <c r="K156" s="564" t="s">
        <v>1260</v>
      </c>
      <c r="L156" s="564" t="s">
        <v>1260</v>
      </c>
      <c r="M156" s="564" t="s">
        <v>1260</v>
      </c>
      <c r="N156" s="564" t="s">
        <v>1260</v>
      </c>
      <c r="O156" s="564" t="s">
        <v>1260</v>
      </c>
      <c r="P156" s="564" t="s">
        <v>1260</v>
      </c>
      <c r="Q156" s="564" t="s">
        <v>1260</v>
      </c>
      <c r="R156" s="564" t="s">
        <v>1260</v>
      </c>
      <c r="S156" s="564" t="s">
        <v>1260</v>
      </c>
      <c r="T156" s="564" t="s">
        <v>1260</v>
      </c>
      <c r="U156" s="564" t="s">
        <v>1260</v>
      </c>
      <c r="V156" s="564" t="s">
        <v>1260</v>
      </c>
      <c r="W156" s="564" t="s">
        <v>1260</v>
      </c>
      <c r="X156" s="564" t="s">
        <v>1260</v>
      </c>
      <c r="Y156" s="564" t="s">
        <v>1260</v>
      </c>
      <c r="Z156" s="564" t="s">
        <v>1260</v>
      </c>
      <c r="AA156" s="564" t="s">
        <v>1260</v>
      </c>
      <c r="AB156" s="564" t="s">
        <v>1260</v>
      </c>
      <c r="AC156" s="564" t="s">
        <v>1260</v>
      </c>
      <c r="AD156" s="564" t="s">
        <v>1260</v>
      </c>
      <c r="AE156" s="564" t="s">
        <v>1260</v>
      </c>
      <c r="AF156" s="564" t="s">
        <v>1260</v>
      </c>
      <c r="AG156" s="564" t="s">
        <v>1260</v>
      </c>
      <c r="AH156" s="564" t="s">
        <v>1260</v>
      </c>
      <c r="AI156" s="564" t="s">
        <v>1260</v>
      </c>
      <c r="AJ156" s="564" t="s">
        <v>1260</v>
      </c>
      <c r="AK156" s="564" t="s">
        <v>1260</v>
      </c>
    </row>
    <row r="157" spans="2:37" hidden="1" outlineLevel="1" x14ac:dyDescent="0.2">
      <c r="B157" s="563" t="s">
        <v>1288</v>
      </c>
      <c r="C157" s="560" t="str">
        <f>"G_"&amp;GFSdet!B97</f>
        <v>G_1. 4.1.5.4</v>
      </c>
      <c r="D157" s="564" t="s">
        <v>1260</v>
      </c>
      <c r="E157" s="564" t="s">
        <v>1260</v>
      </c>
      <c r="F157" s="564" t="s">
        <v>1260</v>
      </c>
      <c r="G157" s="564" t="s">
        <v>1260</v>
      </c>
      <c r="H157" s="564" t="s">
        <v>1260</v>
      </c>
      <c r="I157" s="564" t="s">
        <v>1260</v>
      </c>
      <c r="J157" s="564" t="s">
        <v>1260</v>
      </c>
      <c r="K157" s="564" t="s">
        <v>1260</v>
      </c>
      <c r="L157" s="564" t="s">
        <v>1260</v>
      </c>
      <c r="M157" s="564" t="s">
        <v>1260</v>
      </c>
      <c r="N157" s="564" t="s">
        <v>1260</v>
      </c>
      <c r="O157" s="564" t="s">
        <v>1260</v>
      </c>
      <c r="P157" s="564" t="s">
        <v>1260</v>
      </c>
      <c r="Q157" s="564" t="s">
        <v>1260</v>
      </c>
      <c r="R157" s="564" t="s">
        <v>1260</v>
      </c>
      <c r="S157" s="564" t="s">
        <v>1260</v>
      </c>
      <c r="T157" s="564" t="s">
        <v>1260</v>
      </c>
      <c r="U157" s="564" t="s">
        <v>1260</v>
      </c>
      <c r="V157" s="564" t="s">
        <v>1260</v>
      </c>
      <c r="W157" s="564" t="s">
        <v>1260</v>
      </c>
      <c r="X157" s="564" t="s">
        <v>1260</v>
      </c>
      <c r="Y157" s="564" t="s">
        <v>1260</v>
      </c>
      <c r="Z157" s="564" t="s">
        <v>1260</v>
      </c>
      <c r="AA157" s="564" t="s">
        <v>1260</v>
      </c>
      <c r="AB157" s="564" t="s">
        <v>1260</v>
      </c>
      <c r="AC157" s="564" t="s">
        <v>1260</v>
      </c>
      <c r="AD157" s="564" t="s">
        <v>1260</v>
      </c>
      <c r="AE157" s="564" t="s">
        <v>1260</v>
      </c>
      <c r="AF157" s="564" t="s">
        <v>1260</v>
      </c>
      <c r="AG157" s="564" t="s">
        <v>1260</v>
      </c>
      <c r="AH157" s="564" t="s">
        <v>1260</v>
      </c>
      <c r="AI157" s="564" t="s">
        <v>1260</v>
      </c>
      <c r="AJ157" s="564" t="s">
        <v>1260</v>
      </c>
      <c r="AK157" s="564" t="s">
        <v>1260</v>
      </c>
    </row>
    <row r="158" spans="2:37" hidden="1" outlineLevel="1" x14ac:dyDescent="0.2">
      <c r="B158" s="563" t="s">
        <v>1288</v>
      </c>
      <c r="C158" s="560" t="str">
        <f>"G_"&amp;GFSdet!B98</f>
        <v>G_1. 4.1.6</v>
      </c>
      <c r="D158" s="564" t="s">
        <v>1260</v>
      </c>
      <c r="E158" s="564" t="s">
        <v>1260</v>
      </c>
      <c r="F158" s="564" t="s">
        <v>1260</v>
      </c>
      <c r="G158" s="564" t="s">
        <v>1260</v>
      </c>
      <c r="H158" s="564" t="s">
        <v>1260</v>
      </c>
      <c r="I158" s="564" t="s">
        <v>1260</v>
      </c>
      <c r="J158" s="564" t="s">
        <v>1260</v>
      </c>
      <c r="K158" s="564" t="s">
        <v>1260</v>
      </c>
      <c r="L158" s="564" t="s">
        <v>1260</v>
      </c>
      <c r="M158" s="564" t="s">
        <v>1260</v>
      </c>
      <c r="N158" s="564" t="s">
        <v>1260</v>
      </c>
      <c r="O158" s="564" t="s">
        <v>1260</v>
      </c>
      <c r="P158" s="564" t="s">
        <v>1260</v>
      </c>
      <c r="Q158" s="564" t="s">
        <v>1260</v>
      </c>
      <c r="R158" s="564" t="s">
        <v>1260</v>
      </c>
      <c r="S158" s="564" t="s">
        <v>1260</v>
      </c>
      <c r="T158" s="564" t="s">
        <v>1260</v>
      </c>
      <c r="U158" s="564" t="s">
        <v>1260</v>
      </c>
      <c r="V158" s="564" t="s">
        <v>1260</v>
      </c>
      <c r="W158" s="564" t="s">
        <v>1260</v>
      </c>
      <c r="X158" s="564" t="s">
        <v>1260</v>
      </c>
      <c r="Y158" s="564" t="s">
        <v>1260</v>
      </c>
      <c r="Z158" s="564" t="s">
        <v>1260</v>
      </c>
      <c r="AA158" s="564" t="s">
        <v>1260</v>
      </c>
      <c r="AB158" s="564" t="s">
        <v>1260</v>
      </c>
      <c r="AC158" s="564" t="s">
        <v>1260</v>
      </c>
      <c r="AD158" s="564" t="s">
        <v>1260</v>
      </c>
      <c r="AE158" s="564" t="s">
        <v>1260</v>
      </c>
      <c r="AF158" s="564" t="s">
        <v>1260</v>
      </c>
      <c r="AG158" s="564" t="s">
        <v>1260</v>
      </c>
      <c r="AH158" s="564" t="s">
        <v>1260</v>
      </c>
      <c r="AI158" s="564" t="s">
        <v>1260</v>
      </c>
      <c r="AJ158" s="564" t="s">
        <v>1260</v>
      </c>
      <c r="AK158" s="564" t="s">
        <v>1260</v>
      </c>
    </row>
    <row r="159" spans="2:37" hidden="1" outlineLevel="1" x14ac:dyDescent="0.2">
      <c r="B159" s="563" t="s">
        <v>1288</v>
      </c>
      <c r="C159" s="560" t="str">
        <f>"G_"&amp;GFSdet!B99</f>
        <v>G_1. 4.2</v>
      </c>
      <c r="D159" s="564" t="s">
        <v>1260</v>
      </c>
      <c r="E159" s="564" t="s">
        <v>1260</v>
      </c>
      <c r="F159" s="564" t="s">
        <v>1260</v>
      </c>
      <c r="G159" s="564" t="s">
        <v>1260</v>
      </c>
      <c r="H159" s="564" t="s">
        <v>1260</v>
      </c>
      <c r="I159" s="564" t="s">
        <v>1260</v>
      </c>
      <c r="J159" s="564" t="s">
        <v>1260</v>
      </c>
      <c r="K159" s="564" t="s">
        <v>1260</v>
      </c>
      <c r="L159" s="564" t="s">
        <v>1260</v>
      </c>
      <c r="M159" s="564" t="s">
        <v>1260</v>
      </c>
      <c r="N159" s="564" t="s">
        <v>1260</v>
      </c>
      <c r="O159" s="564" t="s">
        <v>1260</v>
      </c>
      <c r="P159" s="564" t="s">
        <v>1260</v>
      </c>
      <c r="Q159" s="564" t="s">
        <v>1260</v>
      </c>
      <c r="R159" s="564" t="s">
        <v>1260</v>
      </c>
      <c r="S159" s="564" t="s">
        <v>1260</v>
      </c>
      <c r="T159" s="564" t="s">
        <v>1260</v>
      </c>
      <c r="U159" s="564" t="s">
        <v>1260</v>
      </c>
      <c r="V159" s="564" t="s">
        <v>1260</v>
      </c>
      <c r="W159" s="564" t="s">
        <v>1260</v>
      </c>
      <c r="X159" s="564" t="s">
        <v>1260</v>
      </c>
      <c r="Y159" s="564" t="s">
        <v>1260</v>
      </c>
      <c r="Z159" s="564" t="s">
        <v>1260</v>
      </c>
      <c r="AA159" s="564" t="s">
        <v>1260</v>
      </c>
      <c r="AB159" s="564" t="s">
        <v>1260</v>
      </c>
      <c r="AC159" s="564" t="s">
        <v>1260</v>
      </c>
      <c r="AD159" s="564" t="s">
        <v>1260</v>
      </c>
      <c r="AE159" s="564" t="s">
        <v>1260</v>
      </c>
      <c r="AF159" s="564" t="s">
        <v>1260</v>
      </c>
      <c r="AG159" s="564" t="s">
        <v>1260</v>
      </c>
      <c r="AH159" s="564" t="s">
        <v>1260</v>
      </c>
      <c r="AI159" s="564" t="s">
        <v>1260</v>
      </c>
      <c r="AJ159" s="564" t="s">
        <v>1260</v>
      </c>
      <c r="AK159" s="564" t="s">
        <v>1260</v>
      </c>
    </row>
    <row r="160" spans="2:37" hidden="1" outlineLevel="1" x14ac:dyDescent="0.2">
      <c r="B160" s="563" t="s">
        <v>1288</v>
      </c>
      <c r="C160" s="560" t="str">
        <f>"G_"&amp;GFSdet!B100</f>
        <v>G_1. 4.2.1</v>
      </c>
      <c r="D160" s="564" t="s">
        <v>1260</v>
      </c>
      <c r="E160" s="564" t="s">
        <v>1260</v>
      </c>
      <c r="F160" s="564" t="s">
        <v>1260</v>
      </c>
      <c r="G160" s="564" t="s">
        <v>1260</v>
      </c>
      <c r="H160" s="564" t="s">
        <v>1260</v>
      </c>
      <c r="I160" s="564" t="s">
        <v>1260</v>
      </c>
      <c r="J160" s="564" t="s">
        <v>1260</v>
      </c>
      <c r="K160" s="564" t="s">
        <v>1260</v>
      </c>
      <c r="L160" s="564" t="s">
        <v>1260</v>
      </c>
      <c r="M160" s="564" t="s">
        <v>1260</v>
      </c>
      <c r="N160" s="564" t="s">
        <v>1260</v>
      </c>
      <c r="O160" s="564" t="s">
        <v>1260</v>
      </c>
      <c r="P160" s="564" t="s">
        <v>1260</v>
      </c>
      <c r="Q160" s="564" t="s">
        <v>1260</v>
      </c>
      <c r="R160" s="564" t="s">
        <v>1260</v>
      </c>
      <c r="S160" s="564" t="s">
        <v>1260</v>
      </c>
      <c r="T160" s="564" t="s">
        <v>1260</v>
      </c>
      <c r="U160" s="564" t="s">
        <v>1260</v>
      </c>
      <c r="V160" s="564" t="s">
        <v>1260</v>
      </c>
      <c r="W160" s="564" t="s">
        <v>1260</v>
      </c>
      <c r="X160" s="564" t="s">
        <v>1260</v>
      </c>
      <c r="Y160" s="564" t="s">
        <v>1260</v>
      </c>
      <c r="Z160" s="564" t="s">
        <v>1260</v>
      </c>
      <c r="AA160" s="564" t="s">
        <v>1260</v>
      </c>
      <c r="AB160" s="564" t="s">
        <v>1260</v>
      </c>
      <c r="AC160" s="564" t="s">
        <v>1260</v>
      </c>
      <c r="AD160" s="564" t="s">
        <v>1260</v>
      </c>
      <c r="AE160" s="564" t="s">
        <v>1260</v>
      </c>
      <c r="AF160" s="564" t="s">
        <v>1260</v>
      </c>
      <c r="AG160" s="564" t="s">
        <v>1260</v>
      </c>
      <c r="AH160" s="564" t="s">
        <v>1260</v>
      </c>
      <c r="AI160" s="564" t="s">
        <v>1260</v>
      </c>
      <c r="AJ160" s="564" t="s">
        <v>1260</v>
      </c>
      <c r="AK160" s="564" t="s">
        <v>1260</v>
      </c>
    </row>
    <row r="161" spans="2:37" hidden="1" outlineLevel="1" x14ac:dyDescent="0.2">
      <c r="B161" s="563" t="s">
        <v>1288</v>
      </c>
      <c r="C161" s="560" t="str">
        <f>"G_"&amp;GFSdet!B101</f>
        <v>G_1. 4.2.1.1</v>
      </c>
      <c r="D161" s="564" t="s">
        <v>1260</v>
      </c>
      <c r="E161" s="564" t="s">
        <v>1260</v>
      </c>
      <c r="F161" s="564" t="s">
        <v>1260</v>
      </c>
      <c r="G161" s="564" t="s">
        <v>1260</v>
      </c>
      <c r="H161" s="564" t="s">
        <v>1260</v>
      </c>
      <c r="I161" s="564" t="s">
        <v>1260</v>
      </c>
      <c r="J161" s="564" t="s">
        <v>1260</v>
      </c>
      <c r="K161" s="564" t="s">
        <v>1260</v>
      </c>
      <c r="L161" s="564" t="s">
        <v>1260</v>
      </c>
      <c r="M161" s="564" t="s">
        <v>1260</v>
      </c>
      <c r="N161" s="564" t="s">
        <v>1260</v>
      </c>
      <c r="O161" s="564" t="s">
        <v>1260</v>
      </c>
      <c r="P161" s="564" t="s">
        <v>1260</v>
      </c>
      <c r="Q161" s="564" t="s">
        <v>1260</v>
      </c>
      <c r="R161" s="564" t="s">
        <v>1260</v>
      </c>
      <c r="S161" s="564" t="s">
        <v>1260</v>
      </c>
      <c r="T161" s="564" t="s">
        <v>1260</v>
      </c>
      <c r="U161" s="564" t="s">
        <v>1260</v>
      </c>
      <c r="V161" s="564" t="s">
        <v>1260</v>
      </c>
      <c r="W161" s="564" t="s">
        <v>1260</v>
      </c>
      <c r="X161" s="564" t="s">
        <v>1260</v>
      </c>
      <c r="Y161" s="564" t="s">
        <v>1260</v>
      </c>
      <c r="Z161" s="564" t="s">
        <v>1260</v>
      </c>
      <c r="AA161" s="564" t="s">
        <v>1260</v>
      </c>
      <c r="AB161" s="564" t="s">
        <v>1260</v>
      </c>
      <c r="AC161" s="564" t="s">
        <v>1260</v>
      </c>
      <c r="AD161" s="564" t="s">
        <v>1260</v>
      </c>
      <c r="AE161" s="564" t="s">
        <v>1260</v>
      </c>
      <c r="AF161" s="564" t="s">
        <v>1260</v>
      </c>
      <c r="AG161" s="564" t="s">
        <v>1260</v>
      </c>
      <c r="AH161" s="564" t="s">
        <v>1260</v>
      </c>
      <c r="AI161" s="564" t="s">
        <v>1260</v>
      </c>
      <c r="AJ161" s="564" t="s">
        <v>1260</v>
      </c>
      <c r="AK161" s="564" t="s">
        <v>1260</v>
      </c>
    </row>
    <row r="162" spans="2:37" hidden="1" outlineLevel="1" x14ac:dyDescent="0.2">
      <c r="B162" s="563" t="s">
        <v>1288</v>
      </c>
      <c r="C162" s="560" t="str">
        <f>"G_"&amp;GFSdet!B102</f>
        <v>G_1. 4.2.1.2</v>
      </c>
      <c r="D162" s="564" t="s">
        <v>1260</v>
      </c>
      <c r="E162" s="564" t="s">
        <v>1260</v>
      </c>
      <c r="F162" s="564" t="s">
        <v>1260</v>
      </c>
      <c r="G162" s="564" t="s">
        <v>1260</v>
      </c>
      <c r="H162" s="564" t="s">
        <v>1260</v>
      </c>
      <c r="I162" s="564" t="s">
        <v>1260</v>
      </c>
      <c r="J162" s="564" t="s">
        <v>1260</v>
      </c>
      <c r="K162" s="564" t="s">
        <v>1260</v>
      </c>
      <c r="L162" s="564" t="s">
        <v>1260</v>
      </c>
      <c r="M162" s="564" t="s">
        <v>1260</v>
      </c>
      <c r="N162" s="564" t="s">
        <v>1260</v>
      </c>
      <c r="O162" s="564" t="s">
        <v>1260</v>
      </c>
      <c r="P162" s="564" t="s">
        <v>1260</v>
      </c>
      <c r="Q162" s="564" t="s">
        <v>1260</v>
      </c>
      <c r="R162" s="564" t="s">
        <v>1260</v>
      </c>
      <c r="S162" s="564" t="s">
        <v>1260</v>
      </c>
      <c r="T162" s="564" t="s">
        <v>1260</v>
      </c>
      <c r="U162" s="564" t="s">
        <v>1260</v>
      </c>
      <c r="V162" s="564" t="s">
        <v>1260</v>
      </c>
      <c r="W162" s="564" t="s">
        <v>1260</v>
      </c>
      <c r="X162" s="564" t="s">
        <v>1260</v>
      </c>
      <c r="Y162" s="564" t="s">
        <v>1260</v>
      </c>
      <c r="Z162" s="564" t="s">
        <v>1260</v>
      </c>
      <c r="AA162" s="564" t="s">
        <v>1260</v>
      </c>
      <c r="AB162" s="564" t="s">
        <v>1260</v>
      </c>
      <c r="AC162" s="564" t="s">
        <v>1260</v>
      </c>
      <c r="AD162" s="564" t="s">
        <v>1260</v>
      </c>
      <c r="AE162" s="564" t="s">
        <v>1260</v>
      </c>
      <c r="AF162" s="564" t="s">
        <v>1260</v>
      </c>
      <c r="AG162" s="564" t="s">
        <v>1260</v>
      </c>
      <c r="AH162" s="564" t="s">
        <v>1260</v>
      </c>
      <c r="AI162" s="564" t="s">
        <v>1260</v>
      </c>
      <c r="AJ162" s="564" t="s">
        <v>1260</v>
      </c>
      <c r="AK162" s="564" t="s">
        <v>1260</v>
      </c>
    </row>
    <row r="163" spans="2:37" hidden="1" outlineLevel="1" x14ac:dyDescent="0.2">
      <c r="B163" s="563" t="s">
        <v>1288</v>
      </c>
      <c r="C163" s="560" t="str">
        <f>"G_"&amp;GFSdet!B103</f>
        <v>G_1. 4.2.1.3</v>
      </c>
      <c r="D163" s="564" t="s">
        <v>1260</v>
      </c>
      <c r="E163" s="564" t="s">
        <v>1260</v>
      </c>
      <c r="F163" s="564" t="s">
        <v>1260</v>
      </c>
      <c r="G163" s="564" t="s">
        <v>1260</v>
      </c>
      <c r="H163" s="564" t="s">
        <v>1260</v>
      </c>
      <c r="I163" s="564" t="s">
        <v>1260</v>
      </c>
      <c r="J163" s="564" t="s">
        <v>1260</v>
      </c>
      <c r="K163" s="564" t="s">
        <v>1260</v>
      </c>
      <c r="L163" s="564" t="s">
        <v>1260</v>
      </c>
      <c r="M163" s="564" t="s">
        <v>1260</v>
      </c>
      <c r="N163" s="564" t="s">
        <v>1260</v>
      </c>
      <c r="O163" s="564" t="s">
        <v>1260</v>
      </c>
      <c r="P163" s="564" t="s">
        <v>1260</v>
      </c>
      <c r="Q163" s="564" t="s">
        <v>1260</v>
      </c>
      <c r="R163" s="564" t="s">
        <v>1260</v>
      </c>
      <c r="S163" s="564" t="s">
        <v>1260</v>
      </c>
      <c r="T163" s="564" t="s">
        <v>1260</v>
      </c>
      <c r="U163" s="564" t="s">
        <v>1260</v>
      </c>
      <c r="V163" s="564" t="s">
        <v>1260</v>
      </c>
      <c r="W163" s="564" t="s">
        <v>1260</v>
      </c>
      <c r="X163" s="564" t="s">
        <v>1260</v>
      </c>
      <c r="Y163" s="564" t="s">
        <v>1260</v>
      </c>
      <c r="Z163" s="564" t="s">
        <v>1260</v>
      </c>
      <c r="AA163" s="564" t="s">
        <v>1260</v>
      </c>
      <c r="AB163" s="564" t="s">
        <v>1260</v>
      </c>
      <c r="AC163" s="564" t="s">
        <v>1260</v>
      </c>
      <c r="AD163" s="564" t="s">
        <v>1260</v>
      </c>
      <c r="AE163" s="564" t="s">
        <v>1260</v>
      </c>
      <c r="AF163" s="564" t="s">
        <v>1260</v>
      </c>
      <c r="AG163" s="564" t="s">
        <v>1260</v>
      </c>
      <c r="AH163" s="564" t="s">
        <v>1260</v>
      </c>
      <c r="AI163" s="564" t="s">
        <v>1260</v>
      </c>
      <c r="AJ163" s="564" t="s">
        <v>1260</v>
      </c>
      <c r="AK163" s="564" t="s">
        <v>1260</v>
      </c>
    </row>
    <row r="164" spans="2:37" hidden="1" outlineLevel="1" x14ac:dyDescent="0.2">
      <c r="B164" s="563" t="s">
        <v>1288</v>
      </c>
      <c r="C164" s="560" t="str">
        <f>"G_"&amp;GFSdet!B104</f>
        <v>G_1. 4.2.1.4</v>
      </c>
      <c r="D164" s="564" t="s">
        <v>1260</v>
      </c>
      <c r="E164" s="564" t="s">
        <v>1260</v>
      </c>
      <c r="F164" s="564" t="s">
        <v>1260</v>
      </c>
      <c r="G164" s="564" t="s">
        <v>1260</v>
      </c>
      <c r="H164" s="564" t="s">
        <v>1260</v>
      </c>
      <c r="I164" s="564" t="s">
        <v>1260</v>
      </c>
      <c r="J164" s="564" t="s">
        <v>1260</v>
      </c>
      <c r="K164" s="564" t="s">
        <v>1260</v>
      </c>
      <c r="L164" s="564" t="s">
        <v>1260</v>
      </c>
      <c r="M164" s="564" t="s">
        <v>1260</v>
      </c>
      <c r="N164" s="564" t="s">
        <v>1260</v>
      </c>
      <c r="O164" s="564" t="s">
        <v>1260</v>
      </c>
      <c r="P164" s="564" t="s">
        <v>1260</v>
      </c>
      <c r="Q164" s="564" t="s">
        <v>1260</v>
      </c>
      <c r="R164" s="564" t="s">
        <v>1260</v>
      </c>
      <c r="S164" s="564" t="s">
        <v>1260</v>
      </c>
      <c r="T164" s="564" t="s">
        <v>1260</v>
      </c>
      <c r="U164" s="564" t="s">
        <v>1260</v>
      </c>
      <c r="V164" s="564" t="s">
        <v>1260</v>
      </c>
      <c r="W164" s="564" t="s">
        <v>1260</v>
      </c>
      <c r="X164" s="564" t="s">
        <v>1260</v>
      </c>
      <c r="Y164" s="564" t="s">
        <v>1260</v>
      </c>
      <c r="Z164" s="564" t="s">
        <v>1260</v>
      </c>
      <c r="AA164" s="564" t="s">
        <v>1260</v>
      </c>
      <c r="AB164" s="564" t="s">
        <v>1260</v>
      </c>
      <c r="AC164" s="564" t="s">
        <v>1260</v>
      </c>
      <c r="AD164" s="564" t="s">
        <v>1260</v>
      </c>
      <c r="AE164" s="564" t="s">
        <v>1260</v>
      </c>
      <c r="AF164" s="564" t="s">
        <v>1260</v>
      </c>
      <c r="AG164" s="564" t="s">
        <v>1260</v>
      </c>
      <c r="AH164" s="564" t="s">
        <v>1260</v>
      </c>
      <c r="AI164" s="564" t="s">
        <v>1260</v>
      </c>
      <c r="AJ164" s="564" t="s">
        <v>1260</v>
      </c>
      <c r="AK164" s="564" t="s">
        <v>1260</v>
      </c>
    </row>
    <row r="165" spans="2:37" hidden="1" outlineLevel="1" x14ac:dyDescent="0.2">
      <c r="B165" s="563" t="s">
        <v>1288</v>
      </c>
      <c r="C165" s="560" t="str">
        <f>"G_"&amp;GFSdet!B105</f>
        <v>G_1. 4.2.2</v>
      </c>
      <c r="D165" s="564" t="s">
        <v>1260</v>
      </c>
      <c r="E165" s="564" t="s">
        <v>1260</v>
      </c>
      <c r="F165" s="564" t="s">
        <v>1260</v>
      </c>
      <c r="G165" s="564" t="s">
        <v>1260</v>
      </c>
      <c r="H165" s="564" t="s">
        <v>1260</v>
      </c>
      <c r="I165" s="564" t="s">
        <v>1260</v>
      </c>
      <c r="J165" s="564" t="s">
        <v>1260</v>
      </c>
      <c r="K165" s="564" t="s">
        <v>1260</v>
      </c>
      <c r="L165" s="564" t="s">
        <v>1260</v>
      </c>
      <c r="M165" s="564" t="s">
        <v>1260</v>
      </c>
      <c r="N165" s="564" t="s">
        <v>1260</v>
      </c>
      <c r="O165" s="564" t="s">
        <v>1260</v>
      </c>
      <c r="P165" s="564" t="s">
        <v>1260</v>
      </c>
      <c r="Q165" s="564" t="s">
        <v>1260</v>
      </c>
      <c r="R165" s="564" t="s">
        <v>1260</v>
      </c>
      <c r="S165" s="564" t="s">
        <v>1260</v>
      </c>
      <c r="T165" s="564" t="s">
        <v>1260</v>
      </c>
      <c r="U165" s="564" t="s">
        <v>1260</v>
      </c>
      <c r="V165" s="564" t="s">
        <v>1260</v>
      </c>
      <c r="W165" s="564" t="s">
        <v>1260</v>
      </c>
      <c r="X165" s="564" t="s">
        <v>1260</v>
      </c>
      <c r="Y165" s="564" t="s">
        <v>1260</v>
      </c>
      <c r="Z165" s="564" t="s">
        <v>1260</v>
      </c>
      <c r="AA165" s="564" t="s">
        <v>1260</v>
      </c>
      <c r="AB165" s="564" t="s">
        <v>1260</v>
      </c>
      <c r="AC165" s="564" t="s">
        <v>1260</v>
      </c>
      <c r="AD165" s="564" t="s">
        <v>1260</v>
      </c>
      <c r="AE165" s="564" t="s">
        <v>1260</v>
      </c>
      <c r="AF165" s="564" t="s">
        <v>1260</v>
      </c>
      <c r="AG165" s="564" t="s">
        <v>1260</v>
      </c>
      <c r="AH165" s="564" t="s">
        <v>1260</v>
      </c>
      <c r="AI165" s="564" t="s">
        <v>1260</v>
      </c>
      <c r="AJ165" s="564" t="s">
        <v>1260</v>
      </c>
      <c r="AK165" s="564" t="s">
        <v>1260</v>
      </c>
    </row>
    <row r="166" spans="2:37" hidden="1" outlineLevel="1" x14ac:dyDescent="0.2">
      <c r="B166" s="563" t="s">
        <v>1288</v>
      </c>
      <c r="C166" s="560" t="str">
        <f>"G_"&amp;GFSdet!B106</f>
        <v>G_1. 4.2.2.1</v>
      </c>
      <c r="D166" s="564" t="s">
        <v>1260</v>
      </c>
      <c r="E166" s="564" t="s">
        <v>1260</v>
      </c>
      <c r="F166" s="564" t="s">
        <v>1260</v>
      </c>
      <c r="G166" s="564" t="s">
        <v>1260</v>
      </c>
      <c r="H166" s="564" t="s">
        <v>1260</v>
      </c>
      <c r="I166" s="564" t="s">
        <v>1260</v>
      </c>
      <c r="J166" s="564" t="s">
        <v>1260</v>
      </c>
      <c r="K166" s="564" t="s">
        <v>1260</v>
      </c>
      <c r="L166" s="564" t="s">
        <v>1260</v>
      </c>
      <c r="M166" s="564" t="s">
        <v>1260</v>
      </c>
      <c r="N166" s="564" t="s">
        <v>1260</v>
      </c>
      <c r="O166" s="564" t="s">
        <v>1260</v>
      </c>
      <c r="P166" s="564" t="s">
        <v>1260</v>
      </c>
      <c r="Q166" s="564" t="s">
        <v>1260</v>
      </c>
      <c r="R166" s="564" t="s">
        <v>1260</v>
      </c>
      <c r="S166" s="564" t="s">
        <v>1260</v>
      </c>
      <c r="T166" s="564" t="s">
        <v>1260</v>
      </c>
      <c r="U166" s="564" t="s">
        <v>1260</v>
      </c>
      <c r="V166" s="564" t="s">
        <v>1260</v>
      </c>
      <c r="W166" s="564" t="s">
        <v>1260</v>
      </c>
      <c r="X166" s="564" t="s">
        <v>1260</v>
      </c>
      <c r="Y166" s="564" t="s">
        <v>1260</v>
      </c>
      <c r="Z166" s="564" t="s">
        <v>1260</v>
      </c>
      <c r="AA166" s="564" t="s">
        <v>1260</v>
      </c>
      <c r="AB166" s="564" t="s">
        <v>1260</v>
      </c>
      <c r="AC166" s="564" t="s">
        <v>1260</v>
      </c>
      <c r="AD166" s="564" t="s">
        <v>1260</v>
      </c>
      <c r="AE166" s="564" t="s">
        <v>1260</v>
      </c>
      <c r="AF166" s="564" t="s">
        <v>1260</v>
      </c>
      <c r="AG166" s="564" t="s">
        <v>1260</v>
      </c>
      <c r="AH166" s="564" t="s">
        <v>1260</v>
      </c>
      <c r="AI166" s="564" t="s">
        <v>1260</v>
      </c>
      <c r="AJ166" s="564" t="s">
        <v>1260</v>
      </c>
      <c r="AK166" s="564" t="s">
        <v>1260</v>
      </c>
    </row>
    <row r="167" spans="2:37" hidden="1" outlineLevel="1" x14ac:dyDescent="0.2">
      <c r="B167" s="563" t="s">
        <v>1288</v>
      </c>
      <c r="C167" s="560" t="str">
        <f>"G_"&amp;GFSdet!B107</f>
        <v>G_1. 4.2.2.2</v>
      </c>
      <c r="D167" s="564" t="s">
        <v>1260</v>
      </c>
      <c r="E167" s="564" t="s">
        <v>1260</v>
      </c>
      <c r="F167" s="564" t="s">
        <v>1260</v>
      </c>
      <c r="G167" s="564" t="s">
        <v>1260</v>
      </c>
      <c r="H167" s="564" t="s">
        <v>1260</v>
      </c>
      <c r="I167" s="564" t="s">
        <v>1260</v>
      </c>
      <c r="J167" s="564" t="s">
        <v>1260</v>
      </c>
      <c r="K167" s="564" t="s">
        <v>1260</v>
      </c>
      <c r="L167" s="564" t="s">
        <v>1260</v>
      </c>
      <c r="M167" s="564" t="s">
        <v>1260</v>
      </c>
      <c r="N167" s="564" t="s">
        <v>1260</v>
      </c>
      <c r="O167" s="564" t="s">
        <v>1260</v>
      </c>
      <c r="P167" s="564" t="s">
        <v>1260</v>
      </c>
      <c r="Q167" s="564" t="s">
        <v>1260</v>
      </c>
      <c r="R167" s="564" t="s">
        <v>1260</v>
      </c>
      <c r="S167" s="564" t="s">
        <v>1260</v>
      </c>
      <c r="T167" s="564" t="s">
        <v>1260</v>
      </c>
      <c r="U167" s="564" t="s">
        <v>1260</v>
      </c>
      <c r="V167" s="564" t="s">
        <v>1260</v>
      </c>
      <c r="W167" s="564" t="s">
        <v>1260</v>
      </c>
      <c r="X167" s="564" t="s">
        <v>1260</v>
      </c>
      <c r="Y167" s="564" t="s">
        <v>1260</v>
      </c>
      <c r="Z167" s="564" t="s">
        <v>1260</v>
      </c>
      <c r="AA167" s="564" t="s">
        <v>1260</v>
      </c>
      <c r="AB167" s="564" t="s">
        <v>1260</v>
      </c>
      <c r="AC167" s="564" t="s">
        <v>1260</v>
      </c>
      <c r="AD167" s="564" t="s">
        <v>1260</v>
      </c>
      <c r="AE167" s="564" t="s">
        <v>1260</v>
      </c>
      <c r="AF167" s="564" t="s">
        <v>1260</v>
      </c>
      <c r="AG167" s="564" t="s">
        <v>1260</v>
      </c>
      <c r="AH167" s="564" t="s">
        <v>1260</v>
      </c>
      <c r="AI167" s="564" t="s">
        <v>1260</v>
      </c>
      <c r="AJ167" s="564" t="s">
        <v>1260</v>
      </c>
      <c r="AK167" s="564" t="s">
        <v>1260</v>
      </c>
    </row>
    <row r="168" spans="2:37" hidden="1" outlineLevel="1" x14ac:dyDescent="0.2">
      <c r="B168" s="563" t="s">
        <v>1288</v>
      </c>
      <c r="C168" s="560" t="str">
        <f>"G_"&amp;GFSdet!B108</f>
        <v>G_1. 4.2.2.3</v>
      </c>
      <c r="D168" s="564" t="s">
        <v>1260</v>
      </c>
      <c r="E168" s="564" t="s">
        <v>1260</v>
      </c>
      <c r="F168" s="564" t="s">
        <v>1260</v>
      </c>
      <c r="G168" s="564" t="s">
        <v>1260</v>
      </c>
      <c r="H168" s="564" t="s">
        <v>1260</v>
      </c>
      <c r="I168" s="564" t="s">
        <v>1260</v>
      </c>
      <c r="J168" s="564" t="s">
        <v>1260</v>
      </c>
      <c r="K168" s="564" t="s">
        <v>1260</v>
      </c>
      <c r="L168" s="564" t="s">
        <v>1260</v>
      </c>
      <c r="M168" s="564" t="s">
        <v>1260</v>
      </c>
      <c r="N168" s="564" t="s">
        <v>1260</v>
      </c>
      <c r="O168" s="564" t="s">
        <v>1260</v>
      </c>
      <c r="P168" s="564" t="s">
        <v>1260</v>
      </c>
      <c r="Q168" s="564" t="s">
        <v>1260</v>
      </c>
      <c r="R168" s="564" t="s">
        <v>1260</v>
      </c>
      <c r="S168" s="564" t="s">
        <v>1260</v>
      </c>
      <c r="T168" s="564" t="s">
        <v>1260</v>
      </c>
      <c r="U168" s="564" t="s">
        <v>1260</v>
      </c>
      <c r="V168" s="564" t="s">
        <v>1260</v>
      </c>
      <c r="W168" s="564" t="s">
        <v>1260</v>
      </c>
      <c r="X168" s="564" t="s">
        <v>1260</v>
      </c>
      <c r="Y168" s="564" t="s">
        <v>1260</v>
      </c>
      <c r="Z168" s="564" t="s">
        <v>1260</v>
      </c>
      <c r="AA168" s="564" t="s">
        <v>1260</v>
      </c>
      <c r="AB168" s="564" t="s">
        <v>1260</v>
      </c>
      <c r="AC168" s="564" t="s">
        <v>1260</v>
      </c>
      <c r="AD168" s="564" t="s">
        <v>1260</v>
      </c>
      <c r="AE168" s="564" t="s">
        <v>1260</v>
      </c>
      <c r="AF168" s="564" t="s">
        <v>1260</v>
      </c>
      <c r="AG168" s="564" t="s">
        <v>1260</v>
      </c>
      <c r="AH168" s="564" t="s">
        <v>1260</v>
      </c>
      <c r="AI168" s="564" t="s">
        <v>1260</v>
      </c>
      <c r="AJ168" s="564" t="s">
        <v>1260</v>
      </c>
      <c r="AK168" s="564" t="s">
        <v>1260</v>
      </c>
    </row>
    <row r="169" spans="2:37" hidden="1" outlineLevel="1" x14ac:dyDescent="0.2">
      <c r="B169" s="563" t="s">
        <v>1288</v>
      </c>
      <c r="C169" s="560" t="str">
        <f>"G_"&amp;GFSdet!B109</f>
        <v>G_1. 4.2.2.4</v>
      </c>
      <c r="D169" s="564" t="s">
        <v>1260</v>
      </c>
      <c r="E169" s="564" t="s">
        <v>1260</v>
      </c>
      <c r="F169" s="564" t="s">
        <v>1260</v>
      </c>
      <c r="G169" s="564" t="s">
        <v>1260</v>
      </c>
      <c r="H169" s="564" t="s">
        <v>1260</v>
      </c>
      <c r="I169" s="564" t="s">
        <v>1260</v>
      </c>
      <c r="J169" s="564" t="s">
        <v>1260</v>
      </c>
      <c r="K169" s="564" t="s">
        <v>1260</v>
      </c>
      <c r="L169" s="564" t="s">
        <v>1260</v>
      </c>
      <c r="M169" s="564" t="s">
        <v>1260</v>
      </c>
      <c r="N169" s="564" t="s">
        <v>1260</v>
      </c>
      <c r="O169" s="564" t="s">
        <v>1260</v>
      </c>
      <c r="P169" s="564" t="s">
        <v>1260</v>
      </c>
      <c r="Q169" s="564" t="s">
        <v>1260</v>
      </c>
      <c r="R169" s="564" t="s">
        <v>1260</v>
      </c>
      <c r="S169" s="564" t="s">
        <v>1260</v>
      </c>
      <c r="T169" s="564" t="s">
        <v>1260</v>
      </c>
      <c r="U169" s="564" t="s">
        <v>1260</v>
      </c>
      <c r="V169" s="564" t="s">
        <v>1260</v>
      </c>
      <c r="W169" s="564" t="s">
        <v>1260</v>
      </c>
      <c r="X169" s="564" t="s">
        <v>1260</v>
      </c>
      <c r="Y169" s="564" t="s">
        <v>1260</v>
      </c>
      <c r="Z169" s="564" t="s">
        <v>1260</v>
      </c>
      <c r="AA169" s="564" t="s">
        <v>1260</v>
      </c>
      <c r="AB169" s="564" t="s">
        <v>1260</v>
      </c>
      <c r="AC169" s="564" t="s">
        <v>1260</v>
      </c>
      <c r="AD169" s="564" t="s">
        <v>1260</v>
      </c>
      <c r="AE169" s="564" t="s">
        <v>1260</v>
      </c>
      <c r="AF169" s="564" t="s">
        <v>1260</v>
      </c>
      <c r="AG169" s="564" t="s">
        <v>1260</v>
      </c>
      <c r="AH169" s="564" t="s">
        <v>1260</v>
      </c>
      <c r="AI169" s="564" t="s">
        <v>1260</v>
      </c>
      <c r="AJ169" s="564" t="s">
        <v>1260</v>
      </c>
      <c r="AK169" s="564" t="s">
        <v>1260</v>
      </c>
    </row>
    <row r="170" spans="2:37" hidden="1" outlineLevel="1" x14ac:dyDescent="0.2">
      <c r="B170" s="563" t="s">
        <v>1288</v>
      </c>
      <c r="C170" s="560" t="str">
        <f>"G_"&amp;GFSdet!B110</f>
        <v>G_1. 4.2.3</v>
      </c>
      <c r="D170" s="564" t="s">
        <v>1260</v>
      </c>
      <c r="E170" s="564" t="s">
        <v>1260</v>
      </c>
      <c r="F170" s="564" t="s">
        <v>1260</v>
      </c>
      <c r="G170" s="564" t="s">
        <v>1260</v>
      </c>
      <c r="H170" s="564" t="s">
        <v>1260</v>
      </c>
      <c r="I170" s="564" t="s">
        <v>1260</v>
      </c>
      <c r="J170" s="564" t="s">
        <v>1260</v>
      </c>
      <c r="K170" s="564" t="s">
        <v>1260</v>
      </c>
      <c r="L170" s="564" t="s">
        <v>1260</v>
      </c>
      <c r="M170" s="564" t="s">
        <v>1260</v>
      </c>
      <c r="N170" s="564" t="s">
        <v>1260</v>
      </c>
      <c r="O170" s="564" t="s">
        <v>1260</v>
      </c>
      <c r="P170" s="564" t="s">
        <v>1260</v>
      </c>
      <c r="Q170" s="564" t="s">
        <v>1260</v>
      </c>
      <c r="R170" s="564" t="s">
        <v>1260</v>
      </c>
      <c r="S170" s="564" t="s">
        <v>1260</v>
      </c>
      <c r="T170" s="564" t="s">
        <v>1260</v>
      </c>
      <c r="U170" s="564" t="s">
        <v>1260</v>
      </c>
      <c r="V170" s="564" t="s">
        <v>1260</v>
      </c>
      <c r="W170" s="564" t="s">
        <v>1260</v>
      </c>
      <c r="X170" s="564" t="s">
        <v>1260</v>
      </c>
      <c r="Y170" s="564" t="s">
        <v>1260</v>
      </c>
      <c r="Z170" s="564" t="s">
        <v>1260</v>
      </c>
      <c r="AA170" s="564" t="s">
        <v>1260</v>
      </c>
      <c r="AB170" s="564" t="s">
        <v>1260</v>
      </c>
      <c r="AC170" s="564" t="s">
        <v>1260</v>
      </c>
      <c r="AD170" s="564" t="s">
        <v>1260</v>
      </c>
      <c r="AE170" s="564" t="s">
        <v>1260</v>
      </c>
      <c r="AF170" s="564" t="s">
        <v>1260</v>
      </c>
      <c r="AG170" s="564" t="s">
        <v>1260</v>
      </c>
      <c r="AH170" s="564" t="s">
        <v>1260</v>
      </c>
      <c r="AI170" s="564" t="s">
        <v>1260</v>
      </c>
      <c r="AJ170" s="564" t="s">
        <v>1260</v>
      </c>
      <c r="AK170" s="564" t="s">
        <v>1260</v>
      </c>
    </row>
    <row r="171" spans="2:37" hidden="1" outlineLevel="1" x14ac:dyDescent="0.2">
      <c r="B171" s="563" t="s">
        <v>1288</v>
      </c>
      <c r="C171" s="560" t="str">
        <f>"G_"&amp;GFSdet!B111</f>
        <v>G_1. 4.2.3.1</v>
      </c>
      <c r="D171" s="564" t="s">
        <v>1260</v>
      </c>
      <c r="E171" s="564" t="s">
        <v>1260</v>
      </c>
      <c r="F171" s="564" t="s">
        <v>1260</v>
      </c>
      <c r="G171" s="564" t="s">
        <v>1260</v>
      </c>
      <c r="H171" s="564" t="s">
        <v>1260</v>
      </c>
      <c r="I171" s="564" t="s">
        <v>1260</v>
      </c>
      <c r="J171" s="564" t="s">
        <v>1260</v>
      </c>
      <c r="K171" s="564" t="s">
        <v>1260</v>
      </c>
      <c r="L171" s="564" t="s">
        <v>1260</v>
      </c>
      <c r="M171" s="564" t="s">
        <v>1260</v>
      </c>
      <c r="N171" s="564" t="s">
        <v>1260</v>
      </c>
      <c r="O171" s="564" t="s">
        <v>1260</v>
      </c>
      <c r="P171" s="564" t="s">
        <v>1260</v>
      </c>
      <c r="Q171" s="564" t="s">
        <v>1260</v>
      </c>
      <c r="R171" s="564" t="s">
        <v>1260</v>
      </c>
      <c r="S171" s="564" t="s">
        <v>1260</v>
      </c>
      <c r="T171" s="564" t="s">
        <v>1260</v>
      </c>
      <c r="U171" s="564" t="s">
        <v>1260</v>
      </c>
      <c r="V171" s="564" t="s">
        <v>1260</v>
      </c>
      <c r="W171" s="564" t="s">
        <v>1260</v>
      </c>
      <c r="X171" s="564" t="s">
        <v>1260</v>
      </c>
      <c r="Y171" s="564" t="s">
        <v>1260</v>
      </c>
      <c r="Z171" s="564" t="s">
        <v>1260</v>
      </c>
      <c r="AA171" s="564" t="s">
        <v>1260</v>
      </c>
      <c r="AB171" s="564" t="s">
        <v>1260</v>
      </c>
      <c r="AC171" s="564" t="s">
        <v>1260</v>
      </c>
      <c r="AD171" s="564" t="s">
        <v>1260</v>
      </c>
      <c r="AE171" s="564" t="s">
        <v>1260</v>
      </c>
      <c r="AF171" s="564" t="s">
        <v>1260</v>
      </c>
      <c r="AG171" s="564" t="s">
        <v>1260</v>
      </c>
      <c r="AH171" s="564" t="s">
        <v>1260</v>
      </c>
      <c r="AI171" s="564" t="s">
        <v>1260</v>
      </c>
      <c r="AJ171" s="564" t="s">
        <v>1260</v>
      </c>
      <c r="AK171" s="564" t="s">
        <v>1260</v>
      </c>
    </row>
    <row r="172" spans="2:37" hidden="1" outlineLevel="1" x14ac:dyDescent="0.2">
      <c r="B172" s="563" t="s">
        <v>1288</v>
      </c>
      <c r="C172" s="560" t="str">
        <f>"G_"&amp;GFSdet!B112</f>
        <v>G_1. 4.2.3.2</v>
      </c>
      <c r="D172" s="564" t="s">
        <v>1260</v>
      </c>
      <c r="E172" s="564" t="s">
        <v>1260</v>
      </c>
      <c r="F172" s="564" t="s">
        <v>1260</v>
      </c>
      <c r="G172" s="564" t="s">
        <v>1260</v>
      </c>
      <c r="H172" s="564" t="s">
        <v>1260</v>
      </c>
      <c r="I172" s="564" t="s">
        <v>1260</v>
      </c>
      <c r="J172" s="564" t="s">
        <v>1260</v>
      </c>
      <c r="K172" s="564" t="s">
        <v>1260</v>
      </c>
      <c r="L172" s="564" t="s">
        <v>1260</v>
      </c>
      <c r="M172" s="564" t="s">
        <v>1260</v>
      </c>
      <c r="N172" s="564" t="s">
        <v>1260</v>
      </c>
      <c r="O172" s="564" t="s">
        <v>1260</v>
      </c>
      <c r="P172" s="564" t="s">
        <v>1260</v>
      </c>
      <c r="Q172" s="564" t="s">
        <v>1260</v>
      </c>
      <c r="R172" s="564" t="s">
        <v>1260</v>
      </c>
      <c r="S172" s="564" t="s">
        <v>1260</v>
      </c>
      <c r="T172" s="564" t="s">
        <v>1260</v>
      </c>
      <c r="U172" s="564" t="s">
        <v>1260</v>
      </c>
      <c r="V172" s="564" t="s">
        <v>1260</v>
      </c>
      <c r="W172" s="564" t="s">
        <v>1260</v>
      </c>
      <c r="X172" s="564" t="s">
        <v>1260</v>
      </c>
      <c r="Y172" s="564" t="s">
        <v>1260</v>
      </c>
      <c r="Z172" s="564" t="s">
        <v>1260</v>
      </c>
      <c r="AA172" s="564" t="s">
        <v>1260</v>
      </c>
      <c r="AB172" s="564" t="s">
        <v>1260</v>
      </c>
      <c r="AC172" s="564" t="s">
        <v>1260</v>
      </c>
      <c r="AD172" s="564" t="s">
        <v>1260</v>
      </c>
      <c r="AE172" s="564" t="s">
        <v>1260</v>
      </c>
      <c r="AF172" s="564" t="s">
        <v>1260</v>
      </c>
      <c r="AG172" s="564" t="s">
        <v>1260</v>
      </c>
      <c r="AH172" s="564" t="s">
        <v>1260</v>
      </c>
      <c r="AI172" s="564" t="s">
        <v>1260</v>
      </c>
      <c r="AJ172" s="564" t="s">
        <v>1260</v>
      </c>
      <c r="AK172" s="564" t="s">
        <v>1260</v>
      </c>
    </row>
    <row r="173" spans="2:37" hidden="1" outlineLevel="1" x14ac:dyDescent="0.2">
      <c r="B173" s="563" t="s">
        <v>1288</v>
      </c>
      <c r="C173" s="560" t="str">
        <f>"G_"&amp;GFSdet!B113</f>
        <v>G_1. 4.2.3.3</v>
      </c>
      <c r="D173" s="564" t="s">
        <v>1260</v>
      </c>
      <c r="E173" s="564" t="s">
        <v>1260</v>
      </c>
      <c r="F173" s="564" t="s">
        <v>1260</v>
      </c>
      <c r="G173" s="564" t="s">
        <v>1260</v>
      </c>
      <c r="H173" s="564" t="s">
        <v>1260</v>
      </c>
      <c r="I173" s="564" t="s">
        <v>1260</v>
      </c>
      <c r="J173" s="564" t="s">
        <v>1260</v>
      </c>
      <c r="K173" s="564" t="s">
        <v>1260</v>
      </c>
      <c r="L173" s="564" t="s">
        <v>1260</v>
      </c>
      <c r="M173" s="564" t="s">
        <v>1260</v>
      </c>
      <c r="N173" s="564" t="s">
        <v>1260</v>
      </c>
      <c r="O173" s="564" t="s">
        <v>1260</v>
      </c>
      <c r="P173" s="564" t="s">
        <v>1260</v>
      </c>
      <c r="Q173" s="564" t="s">
        <v>1260</v>
      </c>
      <c r="R173" s="564" t="s">
        <v>1260</v>
      </c>
      <c r="S173" s="564" t="s">
        <v>1260</v>
      </c>
      <c r="T173" s="564" t="s">
        <v>1260</v>
      </c>
      <c r="U173" s="564" t="s">
        <v>1260</v>
      </c>
      <c r="V173" s="564" t="s">
        <v>1260</v>
      </c>
      <c r="W173" s="564" t="s">
        <v>1260</v>
      </c>
      <c r="X173" s="564" t="s">
        <v>1260</v>
      </c>
      <c r="Y173" s="564" t="s">
        <v>1260</v>
      </c>
      <c r="Z173" s="564" t="s">
        <v>1260</v>
      </c>
      <c r="AA173" s="564" t="s">
        <v>1260</v>
      </c>
      <c r="AB173" s="564" t="s">
        <v>1260</v>
      </c>
      <c r="AC173" s="564" t="s">
        <v>1260</v>
      </c>
      <c r="AD173" s="564" t="s">
        <v>1260</v>
      </c>
      <c r="AE173" s="564" t="s">
        <v>1260</v>
      </c>
      <c r="AF173" s="564" t="s">
        <v>1260</v>
      </c>
      <c r="AG173" s="564" t="s">
        <v>1260</v>
      </c>
      <c r="AH173" s="564" t="s">
        <v>1260</v>
      </c>
      <c r="AI173" s="564" t="s">
        <v>1260</v>
      </c>
      <c r="AJ173" s="564" t="s">
        <v>1260</v>
      </c>
      <c r="AK173" s="564" t="s">
        <v>1260</v>
      </c>
    </row>
    <row r="174" spans="2:37" hidden="1" outlineLevel="1" x14ac:dyDescent="0.2">
      <c r="B174" s="563" t="s">
        <v>1288</v>
      </c>
      <c r="C174" s="560" t="str">
        <f>"G_"&amp;GFSdet!B114</f>
        <v>G_1. 4.2.3.4</v>
      </c>
      <c r="D174" s="564" t="s">
        <v>1260</v>
      </c>
      <c r="E174" s="564" t="s">
        <v>1260</v>
      </c>
      <c r="F174" s="564" t="s">
        <v>1260</v>
      </c>
      <c r="G174" s="564" t="s">
        <v>1260</v>
      </c>
      <c r="H174" s="564" t="s">
        <v>1260</v>
      </c>
      <c r="I174" s="564" t="s">
        <v>1260</v>
      </c>
      <c r="J174" s="564" t="s">
        <v>1260</v>
      </c>
      <c r="K174" s="564" t="s">
        <v>1260</v>
      </c>
      <c r="L174" s="564" t="s">
        <v>1260</v>
      </c>
      <c r="M174" s="564" t="s">
        <v>1260</v>
      </c>
      <c r="N174" s="564" t="s">
        <v>1260</v>
      </c>
      <c r="O174" s="564" t="s">
        <v>1260</v>
      </c>
      <c r="P174" s="564" t="s">
        <v>1260</v>
      </c>
      <c r="Q174" s="564" t="s">
        <v>1260</v>
      </c>
      <c r="R174" s="564" t="s">
        <v>1260</v>
      </c>
      <c r="S174" s="564" t="s">
        <v>1260</v>
      </c>
      <c r="T174" s="564" t="s">
        <v>1260</v>
      </c>
      <c r="U174" s="564" t="s">
        <v>1260</v>
      </c>
      <c r="V174" s="564" t="s">
        <v>1260</v>
      </c>
      <c r="W174" s="564" t="s">
        <v>1260</v>
      </c>
      <c r="X174" s="564" t="s">
        <v>1260</v>
      </c>
      <c r="Y174" s="564" t="s">
        <v>1260</v>
      </c>
      <c r="Z174" s="564" t="s">
        <v>1260</v>
      </c>
      <c r="AA174" s="564" t="s">
        <v>1260</v>
      </c>
      <c r="AB174" s="564" t="s">
        <v>1260</v>
      </c>
      <c r="AC174" s="564" t="s">
        <v>1260</v>
      </c>
      <c r="AD174" s="564" t="s">
        <v>1260</v>
      </c>
      <c r="AE174" s="564" t="s">
        <v>1260</v>
      </c>
      <c r="AF174" s="564" t="s">
        <v>1260</v>
      </c>
      <c r="AG174" s="564" t="s">
        <v>1260</v>
      </c>
      <c r="AH174" s="564" t="s">
        <v>1260</v>
      </c>
      <c r="AI174" s="564" t="s">
        <v>1260</v>
      </c>
      <c r="AJ174" s="564" t="s">
        <v>1260</v>
      </c>
      <c r="AK174" s="564" t="s">
        <v>1260</v>
      </c>
    </row>
    <row r="175" spans="2:37" hidden="1" outlineLevel="1" x14ac:dyDescent="0.2">
      <c r="B175" s="563" t="s">
        <v>1288</v>
      </c>
      <c r="C175" s="560" t="str">
        <f>"G_"&amp;GFSdet!B115</f>
        <v>G_1. 4.2.4</v>
      </c>
      <c r="D175" s="564" t="s">
        <v>1260</v>
      </c>
      <c r="E175" s="564" t="s">
        <v>1260</v>
      </c>
      <c r="F175" s="564" t="s">
        <v>1260</v>
      </c>
      <c r="G175" s="564" t="s">
        <v>1260</v>
      </c>
      <c r="H175" s="564" t="s">
        <v>1260</v>
      </c>
      <c r="I175" s="564" t="s">
        <v>1260</v>
      </c>
      <c r="J175" s="564" t="s">
        <v>1260</v>
      </c>
      <c r="K175" s="564" t="s">
        <v>1260</v>
      </c>
      <c r="L175" s="564" t="s">
        <v>1260</v>
      </c>
      <c r="M175" s="564" t="s">
        <v>1260</v>
      </c>
      <c r="N175" s="564" t="s">
        <v>1260</v>
      </c>
      <c r="O175" s="564" t="s">
        <v>1260</v>
      </c>
      <c r="P175" s="564" t="s">
        <v>1260</v>
      </c>
      <c r="Q175" s="564" t="s">
        <v>1260</v>
      </c>
      <c r="R175" s="564" t="s">
        <v>1260</v>
      </c>
      <c r="S175" s="564" t="s">
        <v>1260</v>
      </c>
      <c r="T175" s="564" t="s">
        <v>1260</v>
      </c>
      <c r="U175" s="564" t="s">
        <v>1260</v>
      </c>
      <c r="V175" s="564" t="s">
        <v>1260</v>
      </c>
      <c r="W175" s="564" t="s">
        <v>1260</v>
      </c>
      <c r="X175" s="564" t="s">
        <v>1260</v>
      </c>
      <c r="Y175" s="564" t="s">
        <v>1260</v>
      </c>
      <c r="Z175" s="564" t="s">
        <v>1260</v>
      </c>
      <c r="AA175" s="564" t="s">
        <v>1260</v>
      </c>
      <c r="AB175" s="564" t="s">
        <v>1260</v>
      </c>
      <c r="AC175" s="564" t="s">
        <v>1260</v>
      </c>
      <c r="AD175" s="564" t="s">
        <v>1260</v>
      </c>
      <c r="AE175" s="564" t="s">
        <v>1260</v>
      </c>
      <c r="AF175" s="564" t="s">
        <v>1260</v>
      </c>
      <c r="AG175" s="564" t="s">
        <v>1260</v>
      </c>
      <c r="AH175" s="564" t="s">
        <v>1260</v>
      </c>
      <c r="AI175" s="564" t="s">
        <v>1260</v>
      </c>
      <c r="AJ175" s="564" t="s">
        <v>1260</v>
      </c>
      <c r="AK175" s="564" t="s">
        <v>1260</v>
      </c>
    </row>
    <row r="176" spans="2:37" hidden="1" outlineLevel="1" x14ac:dyDescent="0.2">
      <c r="B176" s="563" t="s">
        <v>1288</v>
      </c>
      <c r="C176" s="560" t="str">
        <f>"G_"&amp;GFSdet!B116</f>
        <v>G_1. 4.3</v>
      </c>
      <c r="D176" s="564" t="s">
        <v>1260</v>
      </c>
      <c r="E176" s="564" t="s">
        <v>1260</v>
      </c>
      <c r="F176" s="564" t="s">
        <v>1260</v>
      </c>
      <c r="G176" s="564" t="s">
        <v>1260</v>
      </c>
      <c r="H176" s="564" t="s">
        <v>1260</v>
      </c>
      <c r="I176" s="564" t="s">
        <v>1260</v>
      </c>
      <c r="J176" s="564" t="s">
        <v>1260</v>
      </c>
      <c r="K176" s="564" t="s">
        <v>1260</v>
      </c>
      <c r="L176" s="564" t="s">
        <v>1260</v>
      </c>
      <c r="M176" s="564" t="s">
        <v>1260</v>
      </c>
      <c r="N176" s="564" t="s">
        <v>1260</v>
      </c>
      <c r="O176" s="564" t="s">
        <v>1260</v>
      </c>
      <c r="P176" s="564" t="s">
        <v>1260</v>
      </c>
      <c r="Q176" s="564" t="s">
        <v>1260</v>
      </c>
      <c r="R176" s="564" t="s">
        <v>1260</v>
      </c>
      <c r="S176" s="564" t="s">
        <v>1260</v>
      </c>
      <c r="T176" s="564" t="s">
        <v>1260</v>
      </c>
      <c r="U176" s="564" t="s">
        <v>1260</v>
      </c>
      <c r="V176" s="564" t="s">
        <v>1260</v>
      </c>
      <c r="W176" s="564" t="s">
        <v>1260</v>
      </c>
      <c r="X176" s="564" t="s">
        <v>1260</v>
      </c>
      <c r="Y176" s="564" t="s">
        <v>1260</v>
      </c>
      <c r="Z176" s="564" t="s">
        <v>1260</v>
      </c>
      <c r="AA176" s="564" t="s">
        <v>1260</v>
      </c>
      <c r="AB176" s="564" t="s">
        <v>1260</v>
      </c>
      <c r="AC176" s="564" t="s">
        <v>1260</v>
      </c>
      <c r="AD176" s="564" t="s">
        <v>1260</v>
      </c>
      <c r="AE176" s="564" t="s">
        <v>1260</v>
      </c>
      <c r="AF176" s="564" t="s">
        <v>1260</v>
      </c>
      <c r="AG176" s="564" t="s">
        <v>1260</v>
      </c>
      <c r="AH176" s="564" t="s">
        <v>1260</v>
      </c>
      <c r="AI176" s="564" t="s">
        <v>1260</v>
      </c>
      <c r="AJ176" s="564" t="s">
        <v>1260</v>
      </c>
      <c r="AK176" s="564" t="s">
        <v>1260</v>
      </c>
    </row>
    <row r="177" spans="2:37" hidden="1" outlineLevel="1" x14ac:dyDescent="0.2">
      <c r="B177" s="563" t="s">
        <v>1288</v>
      </c>
      <c r="C177" s="560" t="str">
        <f>"G_"&amp;GFSdet!B117</f>
        <v>G_1. 4.3.1</v>
      </c>
      <c r="D177" s="564" t="s">
        <v>1260</v>
      </c>
      <c r="E177" s="564" t="s">
        <v>1260</v>
      </c>
      <c r="F177" s="564" t="s">
        <v>1260</v>
      </c>
      <c r="G177" s="564" t="s">
        <v>1260</v>
      </c>
      <c r="H177" s="564" t="s">
        <v>1260</v>
      </c>
      <c r="I177" s="564" t="s">
        <v>1260</v>
      </c>
      <c r="J177" s="564" t="s">
        <v>1260</v>
      </c>
      <c r="K177" s="564" t="s">
        <v>1260</v>
      </c>
      <c r="L177" s="564" t="s">
        <v>1260</v>
      </c>
      <c r="M177" s="564" t="s">
        <v>1260</v>
      </c>
      <c r="N177" s="564" t="s">
        <v>1260</v>
      </c>
      <c r="O177" s="564" t="s">
        <v>1260</v>
      </c>
      <c r="P177" s="564" t="s">
        <v>1260</v>
      </c>
      <c r="Q177" s="564" t="s">
        <v>1260</v>
      </c>
      <c r="R177" s="564" t="s">
        <v>1260</v>
      </c>
      <c r="S177" s="564" t="s">
        <v>1260</v>
      </c>
      <c r="T177" s="564" t="s">
        <v>1260</v>
      </c>
      <c r="U177" s="564" t="s">
        <v>1260</v>
      </c>
      <c r="V177" s="564" t="s">
        <v>1260</v>
      </c>
      <c r="W177" s="564" t="s">
        <v>1260</v>
      </c>
      <c r="X177" s="564" t="s">
        <v>1260</v>
      </c>
      <c r="Y177" s="564" t="s">
        <v>1260</v>
      </c>
      <c r="Z177" s="564" t="s">
        <v>1260</v>
      </c>
      <c r="AA177" s="564" t="s">
        <v>1260</v>
      </c>
      <c r="AB177" s="564" t="s">
        <v>1260</v>
      </c>
      <c r="AC177" s="564" t="s">
        <v>1260</v>
      </c>
      <c r="AD177" s="564" t="s">
        <v>1260</v>
      </c>
      <c r="AE177" s="564" t="s">
        <v>1260</v>
      </c>
      <c r="AF177" s="564" t="s">
        <v>1260</v>
      </c>
      <c r="AG177" s="564" t="s">
        <v>1260</v>
      </c>
      <c r="AH177" s="564" t="s">
        <v>1260</v>
      </c>
      <c r="AI177" s="564" t="s">
        <v>1260</v>
      </c>
      <c r="AJ177" s="564" t="s">
        <v>1260</v>
      </c>
      <c r="AK177" s="564" t="s">
        <v>1260</v>
      </c>
    </row>
    <row r="178" spans="2:37" hidden="1" outlineLevel="1" x14ac:dyDescent="0.2">
      <c r="B178" s="563" t="s">
        <v>1288</v>
      </c>
      <c r="C178" s="560" t="str">
        <f>"G_"&amp;GFSdet!B118</f>
        <v>G_1. 4.3.2</v>
      </c>
      <c r="D178" s="564" t="s">
        <v>1260</v>
      </c>
      <c r="E178" s="564" t="s">
        <v>1260</v>
      </c>
      <c r="F178" s="564" t="s">
        <v>1260</v>
      </c>
      <c r="G178" s="564" t="s">
        <v>1260</v>
      </c>
      <c r="H178" s="564" t="s">
        <v>1260</v>
      </c>
      <c r="I178" s="564" t="s">
        <v>1260</v>
      </c>
      <c r="J178" s="564" t="s">
        <v>1260</v>
      </c>
      <c r="K178" s="564" t="s">
        <v>1260</v>
      </c>
      <c r="L178" s="564" t="s">
        <v>1260</v>
      </c>
      <c r="M178" s="564" t="s">
        <v>1260</v>
      </c>
      <c r="N178" s="564" t="s">
        <v>1260</v>
      </c>
      <c r="O178" s="564" t="s">
        <v>1260</v>
      </c>
      <c r="P178" s="564" t="s">
        <v>1260</v>
      </c>
      <c r="Q178" s="564" t="s">
        <v>1260</v>
      </c>
      <c r="R178" s="564" t="s">
        <v>1260</v>
      </c>
      <c r="S178" s="564" t="s">
        <v>1260</v>
      </c>
      <c r="T178" s="564" t="s">
        <v>1260</v>
      </c>
      <c r="U178" s="564" t="s">
        <v>1260</v>
      </c>
      <c r="V178" s="564" t="s">
        <v>1260</v>
      </c>
      <c r="W178" s="564" t="s">
        <v>1260</v>
      </c>
      <c r="X178" s="564" t="s">
        <v>1260</v>
      </c>
      <c r="Y178" s="564" t="s">
        <v>1260</v>
      </c>
      <c r="Z178" s="564" t="s">
        <v>1260</v>
      </c>
      <c r="AA178" s="564" t="s">
        <v>1260</v>
      </c>
      <c r="AB178" s="564" t="s">
        <v>1260</v>
      </c>
      <c r="AC178" s="564" t="s">
        <v>1260</v>
      </c>
      <c r="AD178" s="564" t="s">
        <v>1260</v>
      </c>
      <c r="AE178" s="564" t="s">
        <v>1260</v>
      </c>
      <c r="AF178" s="564" t="s">
        <v>1260</v>
      </c>
      <c r="AG178" s="564" t="s">
        <v>1260</v>
      </c>
      <c r="AH178" s="564" t="s">
        <v>1260</v>
      </c>
      <c r="AI178" s="564" t="s">
        <v>1260</v>
      </c>
      <c r="AJ178" s="564" t="s">
        <v>1260</v>
      </c>
      <c r="AK178" s="564" t="s">
        <v>1260</v>
      </c>
    </row>
    <row r="179" spans="2:37" hidden="1" outlineLevel="1" x14ac:dyDescent="0.2">
      <c r="B179" s="563" t="s">
        <v>1288</v>
      </c>
      <c r="C179" s="560" t="str">
        <f>"G_"&amp;GFSdet!B119</f>
        <v>G_1. 4.4</v>
      </c>
      <c r="D179" s="564" t="s">
        <v>1260</v>
      </c>
      <c r="E179" s="564" t="s">
        <v>1260</v>
      </c>
      <c r="F179" s="564" t="s">
        <v>1260</v>
      </c>
      <c r="G179" s="564" t="s">
        <v>1260</v>
      </c>
      <c r="H179" s="564" t="s">
        <v>1260</v>
      </c>
      <c r="I179" s="564" t="s">
        <v>1260</v>
      </c>
      <c r="J179" s="564" t="s">
        <v>1260</v>
      </c>
      <c r="K179" s="564" t="s">
        <v>1260</v>
      </c>
      <c r="L179" s="564" t="s">
        <v>1260</v>
      </c>
      <c r="M179" s="564" t="s">
        <v>1260</v>
      </c>
      <c r="N179" s="564" t="s">
        <v>1260</v>
      </c>
      <c r="O179" s="564" t="s">
        <v>1260</v>
      </c>
      <c r="P179" s="564" t="s">
        <v>1260</v>
      </c>
      <c r="Q179" s="564" t="s">
        <v>1260</v>
      </c>
      <c r="R179" s="564" t="s">
        <v>1260</v>
      </c>
      <c r="S179" s="564" t="s">
        <v>1260</v>
      </c>
      <c r="T179" s="564" t="s">
        <v>1260</v>
      </c>
      <c r="U179" s="564" t="s">
        <v>1260</v>
      </c>
      <c r="V179" s="564" t="s">
        <v>1260</v>
      </c>
      <c r="W179" s="564" t="s">
        <v>1260</v>
      </c>
      <c r="X179" s="564" t="s">
        <v>1260</v>
      </c>
      <c r="Y179" s="564" t="s">
        <v>1260</v>
      </c>
      <c r="Z179" s="564" t="s">
        <v>1260</v>
      </c>
      <c r="AA179" s="564" t="s">
        <v>1260</v>
      </c>
      <c r="AB179" s="564" t="s">
        <v>1260</v>
      </c>
      <c r="AC179" s="564" t="s">
        <v>1260</v>
      </c>
      <c r="AD179" s="564" t="s">
        <v>1260</v>
      </c>
      <c r="AE179" s="564" t="s">
        <v>1260</v>
      </c>
      <c r="AF179" s="564" t="s">
        <v>1260</v>
      </c>
      <c r="AG179" s="564" t="s">
        <v>1260</v>
      </c>
      <c r="AH179" s="564" t="s">
        <v>1260</v>
      </c>
      <c r="AI179" s="564" t="s">
        <v>1260</v>
      </c>
      <c r="AJ179" s="564" t="s">
        <v>1260</v>
      </c>
      <c r="AK179" s="564" t="s">
        <v>1260</v>
      </c>
    </row>
    <row r="180" spans="2:37" hidden="1" outlineLevel="1" x14ac:dyDescent="0.2">
      <c r="B180" s="563" t="s">
        <v>1288</v>
      </c>
      <c r="C180" s="560" t="str">
        <f>"G_"&amp;GFSdet!B120</f>
        <v>G_1. 4.4.1</v>
      </c>
      <c r="D180" s="564" t="s">
        <v>1260</v>
      </c>
      <c r="E180" s="564" t="s">
        <v>1260</v>
      </c>
      <c r="F180" s="564" t="s">
        <v>1260</v>
      </c>
      <c r="G180" s="564" t="s">
        <v>1260</v>
      </c>
      <c r="H180" s="564" t="s">
        <v>1260</v>
      </c>
      <c r="I180" s="564" t="s">
        <v>1260</v>
      </c>
      <c r="J180" s="564" t="s">
        <v>1260</v>
      </c>
      <c r="K180" s="564" t="s">
        <v>1260</v>
      </c>
      <c r="L180" s="564" t="s">
        <v>1260</v>
      </c>
      <c r="M180" s="564" t="s">
        <v>1260</v>
      </c>
      <c r="N180" s="564" t="s">
        <v>1260</v>
      </c>
      <c r="O180" s="564" t="s">
        <v>1260</v>
      </c>
      <c r="P180" s="564" t="s">
        <v>1260</v>
      </c>
      <c r="Q180" s="564" t="s">
        <v>1260</v>
      </c>
      <c r="R180" s="564" t="s">
        <v>1260</v>
      </c>
      <c r="S180" s="564" t="s">
        <v>1260</v>
      </c>
      <c r="T180" s="564" t="s">
        <v>1260</v>
      </c>
      <c r="U180" s="564" t="s">
        <v>1260</v>
      </c>
      <c r="V180" s="564" t="s">
        <v>1260</v>
      </c>
      <c r="W180" s="564" t="s">
        <v>1260</v>
      </c>
      <c r="X180" s="564" t="s">
        <v>1260</v>
      </c>
      <c r="Y180" s="564" t="s">
        <v>1260</v>
      </c>
      <c r="Z180" s="564" t="s">
        <v>1260</v>
      </c>
      <c r="AA180" s="564" t="s">
        <v>1260</v>
      </c>
      <c r="AB180" s="564" t="s">
        <v>1260</v>
      </c>
      <c r="AC180" s="564" t="s">
        <v>1260</v>
      </c>
      <c r="AD180" s="564" t="s">
        <v>1260</v>
      </c>
      <c r="AE180" s="564" t="s">
        <v>1260</v>
      </c>
      <c r="AF180" s="564" t="s">
        <v>1260</v>
      </c>
      <c r="AG180" s="564" t="s">
        <v>1260</v>
      </c>
      <c r="AH180" s="564" t="s">
        <v>1260</v>
      </c>
      <c r="AI180" s="564" t="s">
        <v>1260</v>
      </c>
      <c r="AJ180" s="564" t="s">
        <v>1260</v>
      </c>
      <c r="AK180" s="564" t="s">
        <v>1260</v>
      </c>
    </row>
    <row r="181" spans="2:37" hidden="1" outlineLevel="1" x14ac:dyDescent="0.2">
      <c r="B181" s="563" t="s">
        <v>1288</v>
      </c>
      <c r="C181" s="560" t="str">
        <f>"G_"&amp;GFSdet!B121</f>
        <v>G_1. 4.4.1.1</v>
      </c>
      <c r="D181" s="564" t="s">
        <v>1260</v>
      </c>
      <c r="E181" s="564" t="s">
        <v>1260</v>
      </c>
      <c r="F181" s="564" t="s">
        <v>1260</v>
      </c>
      <c r="G181" s="564" t="s">
        <v>1260</v>
      </c>
      <c r="H181" s="564" t="s">
        <v>1260</v>
      </c>
      <c r="I181" s="564" t="s">
        <v>1260</v>
      </c>
      <c r="J181" s="564" t="s">
        <v>1260</v>
      </c>
      <c r="K181" s="564" t="s">
        <v>1260</v>
      </c>
      <c r="L181" s="564" t="s">
        <v>1260</v>
      </c>
      <c r="M181" s="564" t="s">
        <v>1260</v>
      </c>
      <c r="N181" s="564" t="s">
        <v>1260</v>
      </c>
      <c r="O181" s="564" t="s">
        <v>1260</v>
      </c>
      <c r="P181" s="564" t="s">
        <v>1260</v>
      </c>
      <c r="Q181" s="564" t="s">
        <v>1260</v>
      </c>
      <c r="R181" s="564" t="s">
        <v>1260</v>
      </c>
      <c r="S181" s="564" t="s">
        <v>1260</v>
      </c>
      <c r="T181" s="564" t="s">
        <v>1260</v>
      </c>
      <c r="U181" s="564" t="s">
        <v>1260</v>
      </c>
      <c r="V181" s="564" t="s">
        <v>1260</v>
      </c>
      <c r="W181" s="564" t="s">
        <v>1260</v>
      </c>
      <c r="X181" s="564" t="s">
        <v>1260</v>
      </c>
      <c r="Y181" s="564" t="s">
        <v>1260</v>
      </c>
      <c r="Z181" s="564" t="s">
        <v>1260</v>
      </c>
      <c r="AA181" s="564" t="s">
        <v>1260</v>
      </c>
      <c r="AB181" s="564" t="s">
        <v>1260</v>
      </c>
      <c r="AC181" s="564" t="s">
        <v>1260</v>
      </c>
      <c r="AD181" s="564" t="s">
        <v>1260</v>
      </c>
      <c r="AE181" s="564" t="s">
        <v>1260</v>
      </c>
      <c r="AF181" s="564" t="s">
        <v>1260</v>
      </c>
      <c r="AG181" s="564" t="s">
        <v>1260</v>
      </c>
      <c r="AH181" s="564" t="s">
        <v>1260</v>
      </c>
      <c r="AI181" s="564" t="s">
        <v>1260</v>
      </c>
      <c r="AJ181" s="564" t="s">
        <v>1260</v>
      </c>
      <c r="AK181" s="564" t="s">
        <v>1260</v>
      </c>
    </row>
    <row r="182" spans="2:37" hidden="1" outlineLevel="1" x14ac:dyDescent="0.2">
      <c r="B182" s="563" t="s">
        <v>1288</v>
      </c>
      <c r="C182" s="560" t="str">
        <f>"G_"&amp;GFSdet!B122</f>
        <v>G_1. 4.4.1.2</v>
      </c>
      <c r="D182" s="564" t="s">
        <v>1260</v>
      </c>
      <c r="E182" s="564" t="s">
        <v>1260</v>
      </c>
      <c r="F182" s="564" t="s">
        <v>1260</v>
      </c>
      <c r="G182" s="564" t="s">
        <v>1260</v>
      </c>
      <c r="H182" s="564" t="s">
        <v>1260</v>
      </c>
      <c r="I182" s="564" t="s">
        <v>1260</v>
      </c>
      <c r="J182" s="564" t="s">
        <v>1260</v>
      </c>
      <c r="K182" s="564" t="s">
        <v>1260</v>
      </c>
      <c r="L182" s="564" t="s">
        <v>1260</v>
      </c>
      <c r="M182" s="564" t="s">
        <v>1260</v>
      </c>
      <c r="N182" s="564" t="s">
        <v>1260</v>
      </c>
      <c r="O182" s="564" t="s">
        <v>1260</v>
      </c>
      <c r="P182" s="564" t="s">
        <v>1260</v>
      </c>
      <c r="Q182" s="564" t="s">
        <v>1260</v>
      </c>
      <c r="R182" s="564" t="s">
        <v>1260</v>
      </c>
      <c r="S182" s="564" t="s">
        <v>1260</v>
      </c>
      <c r="T182" s="564" t="s">
        <v>1260</v>
      </c>
      <c r="U182" s="564" t="s">
        <v>1260</v>
      </c>
      <c r="V182" s="564" t="s">
        <v>1260</v>
      </c>
      <c r="W182" s="564" t="s">
        <v>1260</v>
      </c>
      <c r="X182" s="564" t="s">
        <v>1260</v>
      </c>
      <c r="Y182" s="564" t="s">
        <v>1260</v>
      </c>
      <c r="Z182" s="564" t="s">
        <v>1260</v>
      </c>
      <c r="AA182" s="564" t="s">
        <v>1260</v>
      </c>
      <c r="AB182" s="564" t="s">
        <v>1260</v>
      </c>
      <c r="AC182" s="564" t="s">
        <v>1260</v>
      </c>
      <c r="AD182" s="564" t="s">
        <v>1260</v>
      </c>
      <c r="AE182" s="564" t="s">
        <v>1260</v>
      </c>
      <c r="AF182" s="564" t="s">
        <v>1260</v>
      </c>
      <c r="AG182" s="564" t="s">
        <v>1260</v>
      </c>
      <c r="AH182" s="564" t="s">
        <v>1260</v>
      </c>
      <c r="AI182" s="564" t="s">
        <v>1260</v>
      </c>
      <c r="AJ182" s="564" t="s">
        <v>1260</v>
      </c>
      <c r="AK182" s="564" t="s">
        <v>1260</v>
      </c>
    </row>
    <row r="183" spans="2:37" hidden="1" outlineLevel="1" x14ac:dyDescent="0.2">
      <c r="B183" s="563" t="s">
        <v>1288</v>
      </c>
      <c r="C183" s="560" t="str">
        <f>"G_"&amp;GFSdet!B123</f>
        <v>G_1. 4.4.2</v>
      </c>
      <c r="D183" s="564" t="s">
        <v>1260</v>
      </c>
      <c r="E183" s="564" t="s">
        <v>1260</v>
      </c>
      <c r="F183" s="564" t="s">
        <v>1260</v>
      </c>
      <c r="G183" s="564" t="s">
        <v>1260</v>
      </c>
      <c r="H183" s="564" t="s">
        <v>1260</v>
      </c>
      <c r="I183" s="564" t="s">
        <v>1260</v>
      </c>
      <c r="J183" s="564" t="s">
        <v>1260</v>
      </c>
      <c r="K183" s="564" t="s">
        <v>1260</v>
      </c>
      <c r="L183" s="564" t="s">
        <v>1260</v>
      </c>
      <c r="M183" s="564" t="s">
        <v>1260</v>
      </c>
      <c r="N183" s="564" t="s">
        <v>1260</v>
      </c>
      <c r="O183" s="564" t="s">
        <v>1260</v>
      </c>
      <c r="P183" s="564" t="s">
        <v>1260</v>
      </c>
      <c r="Q183" s="564" t="s">
        <v>1260</v>
      </c>
      <c r="R183" s="564" t="s">
        <v>1260</v>
      </c>
      <c r="S183" s="564" t="s">
        <v>1260</v>
      </c>
      <c r="T183" s="564" t="s">
        <v>1260</v>
      </c>
      <c r="U183" s="564" t="s">
        <v>1260</v>
      </c>
      <c r="V183" s="564" t="s">
        <v>1260</v>
      </c>
      <c r="W183" s="564" t="s">
        <v>1260</v>
      </c>
      <c r="X183" s="564" t="s">
        <v>1260</v>
      </c>
      <c r="Y183" s="564" t="s">
        <v>1260</v>
      </c>
      <c r="Z183" s="564" t="s">
        <v>1260</v>
      </c>
      <c r="AA183" s="564" t="s">
        <v>1260</v>
      </c>
      <c r="AB183" s="564" t="s">
        <v>1260</v>
      </c>
      <c r="AC183" s="564" t="s">
        <v>1260</v>
      </c>
      <c r="AD183" s="564" t="s">
        <v>1260</v>
      </c>
      <c r="AE183" s="564" t="s">
        <v>1260</v>
      </c>
      <c r="AF183" s="564" t="s">
        <v>1260</v>
      </c>
      <c r="AG183" s="564" t="s">
        <v>1260</v>
      </c>
      <c r="AH183" s="564" t="s">
        <v>1260</v>
      </c>
      <c r="AI183" s="564" t="s">
        <v>1260</v>
      </c>
      <c r="AJ183" s="564" t="s">
        <v>1260</v>
      </c>
      <c r="AK183" s="564" t="s">
        <v>1260</v>
      </c>
    </row>
    <row r="184" spans="2:37" hidden="1" outlineLevel="1" x14ac:dyDescent="0.2">
      <c r="B184" s="563" t="s">
        <v>1288</v>
      </c>
      <c r="C184" s="560" t="str">
        <f>"G_"&amp;GFSdet!B124</f>
        <v>G_1. 4.5</v>
      </c>
      <c r="D184" s="564" t="s">
        <v>1260</v>
      </c>
      <c r="E184" s="564" t="s">
        <v>1260</v>
      </c>
      <c r="F184" s="564" t="s">
        <v>1260</v>
      </c>
      <c r="G184" s="564" t="s">
        <v>1260</v>
      </c>
      <c r="H184" s="564" t="s">
        <v>1260</v>
      </c>
      <c r="I184" s="564" t="s">
        <v>1260</v>
      </c>
      <c r="J184" s="564" t="s">
        <v>1260</v>
      </c>
      <c r="K184" s="564" t="s">
        <v>1260</v>
      </c>
      <c r="L184" s="564" t="s">
        <v>1260</v>
      </c>
      <c r="M184" s="564" t="s">
        <v>1260</v>
      </c>
      <c r="N184" s="564" t="s">
        <v>1260</v>
      </c>
      <c r="O184" s="564" t="s">
        <v>1260</v>
      </c>
      <c r="P184" s="564" t="s">
        <v>1260</v>
      </c>
      <c r="Q184" s="564" t="s">
        <v>1260</v>
      </c>
      <c r="R184" s="564" t="s">
        <v>1260</v>
      </c>
      <c r="S184" s="564" t="s">
        <v>1260</v>
      </c>
      <c r="T184" s="564" t="s">
        <v>1260</v>
      </c>
      <c r="U184" s="564" t="s">
        <v>1260</v>
      </c>
      <c r="V184" s="564" t="s">
        <v>1260</v>
      </c>
      <c r="W184" s="564" t="s">
        <v>1260</v>
      </c>
      <c r="X184" s="564" t="s">
        <v>1260</v>
      </c>
      <c r="Y184" s="564" t="s">
        <v>1260</v>
      </c>
      <c r="Z184" s="564" t="s">
        <v>1260</v>
      </c>
      <c r="AA184" s="564" t="s">
        <v>1260</v>
      </c>
      <c r="AB184" s="564" t="s">
        <v>1260</v>
      </c>
      <c r="AC184" s="564" t="s">
        <v>1260</v>
      </c>
      <c r="AD184" s="564" t="s">
        <v>1260</v>
      </c>
      <c r="AE184" s="564" t="s">
        <v>1260</v>
      </c>
      <c r="AF184" s="564" t="s">
        <v>1260</v>
      </c>
      <c r="AG184" s="564" t="s">
        <v>1260</v>
      </c>
      <c r="AH184" s="564" t="s">
        <v>1260</v>
      </c>
      <c r="AI184" s="564" t="s">
        <v>1260</v>
      </c>
      <c r="AJ184" s="564" t="s">
        <v>1260</v>
      </c>
      <c r="AK184" s="564" t="s">
        <v>1260</v>
      </c>
    </row>
    <row r="185" spans="2:37" hidden="1" outlineLevel="1" x14ac:dyDescent="0.2">
      <c r="B185" s="563" t="s">
        <v>1288</v>
      </c>
      <c r="C185" s="560" t="str">
        <f>"G_"&amp;GFSdet!B125</f>
        <v>G_1. 4.5.1</v>
      </c>
      <c r="D185" s="564" t="s">
        <v>1260</v>
      </c>
      <c r="E185" s="564" t="s">
        <v>1260</v>
      </c>
      <c r="F185" s="564" t="s">
        <v>1260</v>
      </c>
      <c r="G185" s="564" t="s">
        <v>1260</v>
      </c>
      <c r="H185" s="564" t="s">
        <v>1260</v>
      </c>
      <c r="I185" s="564" t="s">
        <v>1260</v>
      </c>
      <c r="J185" s="564" t="s">
        <v>1260</v>
      </c>
      <c r="K185" s="564" t="s">
        <v>1260</v>
      </c>
      <c r="L185" s="564" t="s">
        <v>1260</v>
      </c>
      <c r="M185" s="564" t="s">
        <v>1260</v>
      </c>
      <c r="N185" s="564" t="s">
        <v>1260</v>
      </c>
      <c r="O185" s="564" t="s">
        <v>1260</v>
      </c>
      <c r="P185" s="564" t="s">
        <v>1260</v>
      </c>
      <c r="Q185" s="564" t="s">
        <v>1260</v>
      </c>
      <c r="R185" s="564" t="s">
        <v>1260</v>
      </c>
      <c r="S185" s="564" t="s">
        <v>1260</v>
      </c>
      <c r="T185" s="564" t="s">
        <v>1260</v>
      </c>
      <c r="U185" s="564" t="s">
        <v>1260</v>
      </c>
      <c r="V185" s="564" t="s">
        <v>1260</v>
      </c>
      <c r="W185" s="564" t="s">
        <v>1260</v>
      </c>
      <c r="X185" s="564" t="s">
        <v>1260</v>
      </c>
      <c r="Y185" s="564" t="s">
        <v>1260</v>
      </c>
      <c r="Z185" s="564" t="s">
        <v>1260</v>
      </c>
      <c r="AA185" s="564" t="s">
        <v>1260</v>
      </c>
      <c r="AB185" s="564" t="s">
        <v>1260</v>
      </c>
      <c r="AC185" s="564" t="s">
        <v>1260</v>
      </c>
      <c r="AD185" s="564" t="s">
        <v>1260</v>
      </c>
      <c r="AE185" s="564" t="s">
        <v>1260</v>
      </c>
      <c r="AF185" s="564" t="s">
        <v>1260</v>
      </c>
      <c r="AG185" s="564" t="s">
        <v>1260</v>
      </c>
      <c r="AH185" s="564" t="s">
        <v>1260</v>
      </c>
      <c r="AI185" s="564" t="s">
        <v>1260</v>
      </c>
      <c r="AJ185" s="564" t="s">
        <v>1260</v>
      </c>
      <c r="AK185" s="564" t="s">
        <v>1260</v>
      </c>
    </row>
    <row r="186" spans="2:37" hidden="1" outlineLevel="1" x14ac:dyDescent="0.2">
      <c r="B186" s="563" t="s">
        <v>1288</v>
      </c>
      <c r="C186" s="560" t="str">
        <f>"G_"&amp;GFSdet!B126</f>
        <v>G_1. 4.5.2</v>
      </c>
      <c r="D186" s="564" t="s">
        <v>1260</v>
      </c>
      <c r="E186" s="564" t="s">
        <v>1260</v>
      </c>
      <c r="F186" s="564" t="s">
        <v>1260</v>
      </c>
      <c r="G186" s="564" t="s">
        <v>1260</v>
      </c>
      <c r="H186" s="564" t="s">
        <v>1260</v>
      </c>
      <c r="I186" s="564" t="s">
        <v>1260</v>
      </c>
      <c r="J186" s="564" t="s">
        <v>1260</v>
      </c>
      <c r="K186" s="564" t="s">
        <v>1260</v>
      </c>
      <c r="L186" s="564" t="s">
        <v>1260</v>
      </c>
      <c r="M186" s="564" t="s">
        <v>1260</v>
      </c>
      <c r="N186" s="564" t="s">
        <v>1260</v>
      </c>
      <c r="O186" s="564" t="s">
        <v>1260</v>
      </c>
      <c r="P186" s="564" t="s">
        <v>1260</v>
      </c>
      <c r="Q186" s="564" t="s">
        <v>1260</v>
      </c>
      <c r="R186" s="564" t="s">
        <v>1260</v>
      </c>
      <c r="S186" s="564" t="s">
        <v>1260</v>
      </c>
      <c r="T186" s="564" t="s">
        <v>1260</v>
      </c>
      <c r="U186" s="564" t="s">
        <v>1260</v>
      </c>
      <c r="V186" s="564" t="s">
        <v>1260</v>
      </c>
      <c r="W186" s="564" t="s">
        <v>1260</v>
      </c>
      <c r="X186" s="564" t="s">
        <v>1260</v>
      </c>
      <c r="Y186" s="564" t="s">
        <v>1260</v>
      </c>
      <c r="Z186" s="564" t="s">
        <v>1260</v>
      </c>
      <c r="AA186" s="564" t="s">
        <v>1260</v>
      </c>
      <c r="AB186" s="564" t="s">
        <v>1260</v>
      </c>
      <c r="AC186" s="564" t="s">
        <v>1260</v>
      </c>
      <c r="AD186" s="564" t="s">
        <v>1260</v>
      </c>
      <c r="AE186" s="564" t="s">
        <v>1260</v>
      </c>
      <c r="AF186" s="564" t="s">
        <v>1260</v>
      </c>
      <c r="AG186" s="564" t="s">
        <v>1260</v>
      </c>
      <c r="AH186" s="564" t="s">
        <v>1260</v>
      </c>
      <c r="AI186" s="564" t="s">
        <v>1260</v>
      </c>
      <c r="AJ186" s="564" t="s">
        <v>1260</v>
      </c>
      <c r="AK186" s="564" t="s">
        <v>1260</v>
      </c>
    </row>
    <row r="187" spans="2:37" hidden="1" outlineLevel="1" x14ac:dyDescent="0.2">
      <c r="B187" s="563" t="s">
        <v>1288</v>
      </c>
      <c r="C187" s="560" t="str">
        <f>"G_"&amp;GFSdet!B127</f>
        <v>G_1. 4.6</v>
      </c>
      <c r="D187" s="564" t="s">
        <v>1260</v>
      </c>
      <c r="E187" s="564" t="s">
        <v>1260</v>
      </c>
      <c r="F187" s="564" t="s">
        <v>1260</v>
      </c>
      <c r="G187" s="564" t="s">
        <v>1260</v>
      </c>
      <c r="H187" s="564" t="s">
        <v>1260</v>
      </c>
      <c r="I187" s="564" t="s">
        <v>1260</v>
      </c>
      <c r="J187" s="564" t="s">
        <v>1260</v>
      </c>
      <c r="K187" s="564" t="s">
        <v>1260</v>
      </c>
      <c r="L187" s="564" t="s">
        <v>1260</v>
      </c>
      <c r="M187" s="564" t="s">
        <v>1260</v>
      </c>
      <c r="N187" s="564" t="s">
        <v>1260</v>
      </c>
      <c r="O187" s="564" t="s">
        <v>1260</v>
      </c>
      <c r="P187" s="564" t="s">
        <v>1260</v>
      </c>
      <c r="Q187" s="564" t="s">
        <v>1260</v>
      </c>
      <c r="R187" s="564" t="s">
        <v>1260</v>
      </c>
      <c r="S187" s="564" t="s">
        <v>1260</v>
      </c>
      <c r="T187" s="564" t="s">
        <v>1260</v>
      </c>
      <c r="U187" s="564" t="s">
        <v>1260</v>
      </c>
      <c r="V187" s="564" t="s">
        <v>1260</v>
      </c>
      <c r="W187" s="564" t="s">
        <v>1260</v>
      </c>
      <c r="X187" s="564" t="s">
        <v>1260</v>
      </c>
      <c r="Y187" s="564" t="s">
        <v>1260</v>
      </c>
      <c r="Z187" s="564" t="s">
        <v>1260</v>
      </c>
      <c r="AA187" s="564" t="s">
        <v>1260</v>
      </c>
      <c r="AB187" s="564" t="s">
        <v>1260</v>
      </c>
      <c r="AC187" s="564" t="s">
        <v>1260</v>
      </c>
      <c r="AD187" s="564" t="s">
        <v>1260</v>
      </c>
      <c r="AE187" s="564" t="s">
        <v>1260</v>
      </c>
      <c r="AF187" s="564" t="s">
        <v>1260</v>
      </c>
      <c r="AG187" s="564" t="s">
        <v>1260</v>
      </c>
      <c r="AH187" s="564" t="s">
        <v>1260</v>
      </c>
      <c r="AI187" s="564" t="s">
        <v>1260</v>
      </c>
      <c r="AJ187" s="564" t="s">
        <v>1260</v>
      </c>
      <c r="AK187" s="564" t="s">
        <v>1260</v>
      </c>
    </row>
    <row r="188" spans="2:37" hidden="1" outlineLevel="1" x14ac:dyDescent="0.2">
      <c r="B188" s="563"/>
      <c r="C188" s="560"/>
      <c r="D188" s="564"/>
      <c r="E188" s="564"/>
      <c r="F188" s="564"/>
      <c r="G188" s="564"/>
      <c r="H188" s="564"/>
      <c r="I188" s="564"/>
      <c r="J188" s="564"/>
      <c r="K188" s="564"/>
      <c r="L188" s="564"/>
      <c r="M188" s="564"/>
      <c r="N188" s="564"/>
      <c r="O188" s="564"/>
      <c r="P188" s="564"/>
      <c r="Q188" s="564"/>
      <c r="R188" s="564"/>
      <c r="S188" s="564"/>
      <c r="T188" s="564"/>
      <c r="U188" s="564"/>
      <c r="V188" s="564"/>
      <c r="W188" s="564"/>
      <c r="X188" s="564"/>
      <c r="Y188" s="564"/>
      <c r="Z188" s="564"/>
      <c r="AA188" s="564"/>
      <c r="AB188" s="564"/>
      <c r="AC188" s="564"/>
      <c r="AD188" s="564"/>
      <c r="AE188" s="564"/>
      <c r="AF188" s="564"/>
      <c r="AG188" s="564"/>
      <c r="AH188" s="564"/>
      <c r="AI188" s="564"/>
      <c r="AJ188" s="564"/>
      <c r="AK188" s="564"/>
    </row>
    <row r="189" spans="2:37" hidden="1" outlineLevel="1" x14ac:dyDescent="0.2">
      <c r="B189" s="563"/>
      <c r="C189" s="560"/>
      <c r="D189" s="564"/>
      <c r="E189" s="564"/>
      <c r="F189" s="564"/>
      <c r="G189" s="564"/>
      <c r="H189" s="564"/>
      <c r="I189" s="564"/>
      <c r="J189" s="564"/>
      <c r="K189" s="564"/>
      <c r="L189" s="564"/>
      <c r="M189" s="564"/>
      <c r="N189" s="564"/>
      <c r="O189" s="564"/>
      <c r="P189" s="564"/>
      <c r="Q189" s="564"/>
      <c r="R189" s="564"/>
      <c r="S189" s="564"/>
      <c r="T189" s="564"/>
      <c r="U189" s="564"/>
      <c r="V189" s="564"/>
      <c r="W189" s="564"/>
      <c r="X189" s="564"/>
      <c r="Y189" s="564"/>
      <c r="Z189" s="564"/>
      <c r="AA189" s="564"/>
      <c r="AB189" s="564"/>
      <c r="AC189" s="564"/>
      <c r="AD189" s="564"/>
      <c r="AE189" s="564"/>
      <c r="AF189" s="564"/>
      <c r="AG189" s="564"/>
      <c r="AH189" s="564"/>
      <c r="AI189" s="564"/>
      <c r="AJ189" s="564"/>
      <c r="AK189" s="564"/>
    </row>
    <row r="190" spans="2:37" hidden="1" outlineLevel="1" x14ac:dyDescent="0.2">
      <c r="B190" s="563" t="s">
        <v>1288</v>
      </c>
      <c r="C190" s="560" t="str">
        <f>"G_"&amp;GFSdet!B130</f>
        <v>G_2</v>
      </c>
      <c r="D190" s="564" t="s">
        <v>1260</v>
      </c>
      <c r="E190" s="564" t="s">
        <v>1260</v>
      </c>
      <c r="F190" s="564" t="s">
        <v>1260</v>
      </c>
      <c r="G190" s="564" t="s">
        <v>1260</v>
      </c>
      <c r="H190" s="564" t="s">
        <v>1260</v>
      </c>
      <c r="I190" s="564" t="s">
        <v>1260</v>
      </c>
      <c r="J190" s="564" t="s">
        <v>1260</v>
      </c>
      <c r="K190" s="564" t="s">
        <v>1260</v>
      </c>
      <c r="L190" s="564" t="s">
        <v>1260</v>
      </c>
      <c r="M190" s="564" t="s">
        <v>1260</v>
      </c>
      <c r="N190" s="564" t="s">
        <v>1260</v>
      </c>
      <c r="O190" s="564" t="s">
        <v>1260</v>
      </c>
      <c r="P190" s="564" t="s">
        <v>1260</v>
      </c>
      <c r="Q190" s="564" t="s">
        <v>1260</v>
      </c>
      <c r="R190" s="564" t="s">
        <v>1260</v>
      </c>
      <c r="S190" s="564" t="s">
        <v>1260</v>
      </c>
      <c r="T190" s="564" t="s">
        <v>1260</v>
      </c>
      <c r="U190" s="564" t="s">
        <v>1260</v>
      </c>
      <c r="V190" s="564" t="s">
        <v>1260</v>
      </c>
      <c r="W190" s="564" t="s">
        <v>1260</v>
      </c>
      <c r="X190" s="564" t="s">
        <v>1260</v>
      </c>
      <c r="Y190" s="564" t="s">
        <v>1260</v>
      </c>
      <c r="Z190" s="564" t="s">
        <v>1260</v>
      </c>
      <c r="AA190" s="564" t="s">
        <v>1260</v>
      </c>
      <c r="AB190" s="564" t="s">
        <v>1260</v>
      </c>
      <c r="AC190" s="564" t="s">
        <v>1260</v>
      </c>
      <c r="AD190" s="564" t="s">
        <v>1260</v>
      </c>
      <c r="AE190" s="564" t="s">
        <v>1260</v>
      </c>
      <c r="AF190" s="564" t="s">
        <v>1260</v>
      </c>
      <c r="AG190" s="564" t="s">
        <v>1260</v>
      </c>
      <c r="AH190" s="564" t="s">
        <v>1260</v>
      </c>
      <c r="AI190" s="564" t="s">
        <v>1260</v>
      </c>
      <c r="AJ190" s="564" t="s">
        <v>1260</v>
      </c>
      <c r="AK190" s="564" t="s">
        <v>1260</v>
      </c>
    </row>
    <row r="191" spans="2:37" hidden="1" outlineLevel="1" x14ac:dyDescent="0.2">
      <c r="B191" s="563" t="s">
        <v>1288</v>
      </c>
      <c r="C191" s="560" t="str">
        <f>"G_"&amp;GFSdet!B131</f>
        <v>G_2. 1</v>
      </c>
      <c r="D191" s="564" t="s">
        <v>1260</v>
      </c>
      <c r="E191" s="564" t="s">
        <v>1260</v>
      </c>
      <c r="F191" s="564" t="s">
        <v>1260</v>
      </c>
      <c r="G191" s="564" t="s">
        <v>1260</v>
      </c>
      <c r="H191" s="564" t="s">
        <v>1260</v>
      </c>
      <c r="I191" s="564" t="s">
        <v>1260</v>
      </c>
      <c r="J191" s="564" t="s">
        <v>1260</v>
      </c>
      <c r="K191" s="564" t="s">
        <v>1260</v>
      </c>
      <c r="L191" s="564" t="s">
        <v>1260</v>
      </c>
      <c r="M191" s="564" t="s">
        <v>1260</v>
      </c>
      <c r="N191" s="564" t="s">
        <v>1260</v>
      </c>
      <c r="O191" s="564" t="s">
        <v>1260</v>
      </c>
      <c r="P191" s="564" t="s">
        <v>1260</v>
      </c>
      <c r="Q191" s="564" t="s">
        <v>1260</v>
      </c>
      <c r="R191" s="564" t="s">
        <v>1260</v>
      </c>
      <c r="S191" s="564" t="s">
        <v>1260</v>
      </c>
      <c r="T191" s="564" t="s">
        <v>1260</v>
      </c>
      <c r="U191" s="564" t="s">
        <v>1260</v>
      </c>
      <c r="V191" s="564" t="s">
        <v>1260</v>
      </c>
      <c r="W191" s="564" t="s">
        <v>1260</v>
      </c>
      <c r="X191" s="564" t="s">
        <v>1260</v>
      </c>
      <c r="Y191" s="564" t="s">
        <v>1260</v>
      </c>
      <c r="Z191" s="564" t="s">
        <v>1260</v>
      </c>
      <c r="AA191" s="564" t="s">
        <v>1260</v>
      </c>
      <c r="AB191" s="564" t="s">
        <v>1260</v>
      </c>
      <c r="AC191" s="564" t="s">
        <v>1260</v>
      </c>
      <c r="AD191" s="564" t="s">
        <v>1260</v>
      </c>
      <c r="AE191" s="564" t="s">
        <v>1260</v>
      </c>
      <c r="AF191" s="564" t="s">
        <v>1260</v>
      </c>
      <c r="AG191" s="564" t="s">
        <v>1260</v>
      </c>
      <c r="AH191" s="564" t="s">
        <v>1260</v>
      </c>
      <c r="AI191" s="564" t="s">
        <v>1260</v>
      </c>
      <c r="AJ191" s="564" t="s">
        <v>1260</v>
      </c>
      <c r="AK191" s="564" t="s">
        <v>1260</v>
      </c>
    </row>
    <row r="192" spans="2:37" hidden="1" outlineLevel="1" x14ac:dyDescent="0.2">
      <c r="B192" s="563" t="s">
        <v>1288</v>
      </c>
      <c r="C192" s="560" t="str">
        <f>"G_"&amp;GFSdet!B132</f>
        <v>G_2. 1.1</v>
      </c>
      <c r="D192" s="564" t="s">
        <v>1260</v>
      </c>
      <c r="E192" s="564" t="s">
        <v>1260</v>
      </c>
      <c r="F192" s="564" t="s">
        <v>1260</v>
      </c>
      <c r="G192" s="564" t="s">
        <v>1260</v>
      </c>
      <c r="H192" s="564" t="s">
        <v>1260</v>
      </c>
      <c r="I192" s="564" t="s">
        <v>1260</v>
      </c>
      <c r="J192" s="564" t="s">
        <v>1260</v>
      </c>
      <c r="K192" s="564" t="s">
        <v>1260</v>
      </c>
      <c r="L192" s="564" t="s">
        <v>1260</v>
      </c>
      <c r="M192" s="564" t="s">
        <v>1260</v>
      </c>
      <c r="N192" s="564" t="s">
        <v>1260</v>
      </c>
      <c r="O192" s="564" t="s">
        <v>1260</v>
      </c>
      <c r="P192" s="564" t="s">
        <v>1260</v>
      </c>
      <c r="Q192" s="564" t="s">
        <v>1260</v>
      </c>
      <c r="R192" s="564" t="s">
        <v>1260</v>
      </c>
      <c r="S192" s="564" t="s">
        <v>1260</v>
      </c>
      <c r="T192" s="564" t="s">
        <v>1260</v>
      </c>
      <c r="U192" s="564" t="s">
        <v>1260</v>
      </c>
      <c r="V192" s="564" t="s">
        <v>1260</v>
      </c>
      <c r="W192" s="564" t="s">
        <v>1260</v>
      </c>
      <c r="X192" s="564" t="s">
        <v>1260</v>
      </c>
      <c r="Y192" s="564" t="s">
        <v>1260</v>
      </c>
      <c r="Z192" s="564" t="s">
        <v>1260</v>
      </c>
      <c r="AA192" s="564" t="s">
        <v>1260</v>
      </c>
      <c r="AB192" s="564" t="s">
        <v>1260</v>
      </c>
      <c r="AC192" s="564" t="s">
        <v>1260</v>
      </c>
      <c r="AD192" s="564" t="s">
        <v>1260</v>
      </c>
      <c r="AE192" s="564" t="s">
        <v>1260</v>
      </c>
      <c r="AF192" s="564" t="s">
        <v>1260</v>
      </c>
      <c r="AG192" s="564" t="s">
        <v>1260</v>
      </c>
      <c r="AH192" s="564" t="s">
        <v>1260</v>
      </c>
      <c r="AI192" s="564" t="s">
        <v>1260</v>
      </c>
      <c r="AJ192" s="564" t="s">
        <v>1260</v>
      </c>
      <c r="AK192" s="564" t="s">
        <v>1260</v>
      </c>
    </row>
    <row r="193" spans="2:37" hidden="1" outlineLevel="1" x14ac:dyDescent="0.2">
      <c r="B193" s="563" t="s">
        <v>1288</v>
      </c>
      <c r="C193" s="560" t="str">
        <f>"G_"&amp;GFSdet!B133</f>
        <v>G_2. 1.1.1</v>
      </c>
      <c r="D193" s="564" t="s">
        <v>1260</v>
      </c>
      <c r="E193" s="564" t="s">
        <v>1260</v>
      </c>
      <c r="F193" s="564" t="s">
        <v>1260</v>
      </c>
      <c r="G193" s="564" t="s">
        <v>1260</v>
      </c>
      <c r="H193" s="564" t="s">
        <v>1260</v>
      </c>
      <c r="I193" s="564" t="s">
        <v>1260</v>
      </c>
      <c r="J193" s="564" t="s">
        <v>1260</v>
      </c>
      <c r="K193" s="564" t="s">
        <v>1260</v>
      </c>
      <c r="L193" s="564" t="s">
        <v>1260</v>
      </c>
      <c r="M193" s="564" t="s">
        <v>1260</v>
      </c>
      <c r="N193" s="564" t="s">
        <v>1260</v>
      </c>
      <c r="O193" s="564" t="s">
        <v>1260</v>
      </c>
      <c r="P193" s="564" t="s">
        <v>1260</v>
      </c>
      <c r="Q193" s="564" t="s">
        <v>1260</v>
      </c>
      <c r="R193" s="564" t="s">
        <v>1260</v>
      </c>
      <c r="S193" s="564" t="s">
        <v>1260</v>
      </c>
      <c r="T193" s="564" t="s">
        <v>1260</v>
      </c>
      <c r="U193" s="564" t="s">
        <v>1260</v>
      </c>
      <c r="V193" s="564" t="s">
        <v>1260</v>
      </c>
      <c r="W193" s="564" t="s">
        <v>1260</v>
      </c>
      <c r="X193" s="564" t="s">
        <v>1260</v>
      </c>
      <c r="Y193" s="564" t="s">
        <v>1260</v>
      </c>
      <c r="Z193" s="564" t="s">
        <v>1260</v>
      </c>
      <c r="AA193" s="564" t="s">
        <v>1260</v>
      </c>
      <c r="AB193" s="564" t="s">
        <v>1260</v>
      </c>
      <c r="AC193" s="564" t="s">
        <v>1260</v>
      </c>
      <c r="AD193" s="564" t="s">
        <v>1260</v>
      </c>
      <c r="AE193" s="564" t="s">
        <v>1260</v>
      </c>
      <c r="AF193" s="564" t="s">
        <v>1260</v>
      </c>
      <c r="AG193" s="564" t="s">
        <v>1260</v>
      </c>
      <c r="AH193" s="564" t="s">
        <v>1260</v>
      </c>
      <c r="AI193" s="564" t="s">
        <v>1260</v>
      </c>
      <c r="AJ193" s="564" t="s">
        <v>1260</v>
      </c>
      <c r="AK193" s="564" t="s">
        <v>1260</v>
      </c>
    </row>
    <row r="194" spans="2:37" hidden="1" outlineLevel="1" x14ac:dyDescent="0.2">
      <c r="B194" s="563" t="s">
        <v>1288</v>
      </c>
      <c r="C194" s="560" t="str">
        <f>"G_"&amp;GFSdet!B134</f>
        <v>G_2. 1.1.2</v>
      </c>
      <c r="D194" s="564" t="s">
        <v>1260</v>
      </c>
      <c r="E194" s="564" t="s">
        <v>1260</v>
      </c>
      <c r="F194" s="564" t="s">
        <v>1260</v>
      </c>
      <c r="G194" s="564" t="s">
        <v>1260</v>
      </c>
      <c r="H194" s="564" t="s">
        <v>1260</v>
      </c>
      <c r="I194" s="564" t="s">
        <v>1260</v>
      </c>
      <c r="J194" s="564" t="s">
        <v>1260</v>
      </c>
      <c r="K194" s="564" t="s">
        <v>1260</v>
      </c>
      <c r="L194" s="564" t="s">
        <v>1260</v>
      </c>
      <c r="M194" s="564" t="s">
        <v>1260</v>
      </c>
      <c r="N194" s="564" t="s">
        <v>1260</v>
      </c>
      <c r="O194" s="564" t="s">
        <v>1260</v>
      </c>
      <c r="P194" s="564" t="s">
        <v>1260</v>
      </c>
      <c r="Q194" s="564" t="s">
        <v>1260</v>
      </c>
      <c r="R194" s="564" t="s">
        <v>1260</v>
      </c>
      <c r="S194" s="564" t="s">
        <v>1260</v>
      </c>
      <c r="T194" s="564" t="s">
        <v>1260</v>
      </c>
      <c r="U194" s="564" t="s">
        <v>1260</v>
      </c>
      <c r="V194" s="564" t="s">
        <v>1260</v>
      </c>
      <c r="W194" s="564" t="s">
        <v>1260</v>
      </c>
      <c r="X194" s="564" t="s">
        <v>1260</v>
      </c>
      <c r="Y194" s="564" t="s">
        <v>1260</v>
      </c>
      <c r="Z194" s="564" t="s">
        <v>1260</v>
      </c>
      <c r="AA194" s="564" t="s">
        <v>1260</v>
      </c>
      <c r="AB194" s="564" t="s">
        <v>1260</v>
      </c>
      <c r="AC194" s="564" t="s">
        <v>1260</v>
      </c>
      <c r="AD194" s="564" t="s">
        <v>1260</v>
      </c>
      <c r="AE194" s="564" t="s">
        <v>1260</v>
      </c>
      <c r="AF194" s="564" t="s">
        <v>1260</v>
      </c>
      <c r="AG194" s="564" t="s">
        <v>1260</v>
      </c>
      <c r="AH194" s="564" t="s">
        <v>1260</v>
      </c>
      <c r="AI194" s="564" t="s">
        <v>1260</v>
      </c>
      <c r="AJ194" s="564" t="s">
        <v>1260</v>
      </c>
      <c r="AK194" s="564" t="s">
        <v>1260</v>
      </c>
    </row>
    <row r="195" spans="2:37" hidden="1" outlineLevel="1" x14ac:dyDescent="0.2">
      <c r="B195" s="563" t="s">
        <v>1288</v>
      </c>
      <c r="C195" s="560" t="str">
        <f>"G_"&amp;GFSdet!B135</f>
        <v>G_2. 1.2</v>
      </c>
      <c r="D195" s="564" t="s">
        <v>1260</v>
      </c>
      <c r="E195" s="564" t="s">
        <v>1260</v>
      </c>
      <c r="F195" s="564" t="s">
        <v>1260</v>
      </c>
      <c r="G195" s="564" t="s">
        <v>1260</v>
      </c>
      <c r="H195" s="564" t="s">
        <v>1260</v>
      </c>
      <c r="I195" s="564" t="s">
        <v>1260</v>
      </c>
      <c r="J195" s="564" t="s">
        <v>1260</v>
      </c>
      <c r="K195" s="564" t="s">
        <v>1260</v>
      </c>
      <c r="L195" s="564" t="s">
        <v>1260</v>
      </c>
      <c r="M195" s="564" t="s">
        <v>1260</v>
      </c>
      <c r="N195" s="564" t="s">
        <v>1260</v>
      </c>
      <c r="O195" s="564" t="s">
        <v>1260</v>
      </c>
      <c r="P195" s="564" t="s">
        <v>1260</v>
      </c>
      <c r="Q195" s="564" t="s">
        <v>1260</v>
      </c>
      <c r="R195" s="564" t="s">
        <v>1260</v>
      </c>
      <c r="S195" s="564" t="s">
        <v>1260</v>
      </c>
      <c r="T195" s="564" t="s">
        <v>1260</v>
      </c>
      <c r="U195" s="564" t="s">
        <v>1260</v>
      </c>
      <c r="V195" s="564" t="s">
        <v>1260</v>
      </c>
      <c r="W195" s="564" t="s">
        <v>1260</v>
      </c>
      <c r="X195" s="564" t="s">
        <v>1260</v>
      </c>
      <c r="Y195" s="564" t="s">
        <v>1260</v>
      </c>
      <c r="Z195" s="564" t="s">
        <v>1260</v>
      </c>
      <c r="AA195" s="564" t="s">
        <v>1260</v>
      </c>
      <c r="AB195" s="564" t="s">
        <v>1260</v>
      </c>
      <c r="AC195" s="564" t="s">
        <v>1260</v>
      </c>
      <c r="AD195" s="564" t="s">
        <v>1260</v>
      </c>
      <c r="AE195" s="564" t="s">
        <v>1260</v>
      </c>
      <c r="AF195" s="564" t="s">
        <v>1260</v>
      </c>
      <c r="AG195" s="564" t="s">
        <v>1260</v>
      </c>
      <c r="AH195" s="564" t="s">
        <v>1260</v>
      </c>
      <c r="AI195" s="564" t="s">
        <v>1260</v>
      </c>
      <c r="AJ195" s="564" t="s">
        <v>1260</v>
      </c>
      <c r="AK195" s="564" t="s">
        <v>1260</v>
      </c>
    </row>
    <row r="196" spans="2:37" hidden="1" outlineLevel="1" x14ac:dyDescent="0.2">
      <c r="B196" s="563" t="s">
        <v>1288</v>
      </c>
      <c r="C196" s="560" t="str">
        <f>"G_"&amp;GFSdet!B136</f>
        <v>G_2. 1.2.1</v>
      </c>
      <c r="D196" s="564" t="s">
        <v>1260</v>
      </c>
      <c r="E196" s="564" t="s">
        <v>1260</v>
      </c>
      <c r="F196" s="564" t="s">
        <v>1260</v>
      </c>
      <c r="G196" s="564" t="s">
        <v>1260</v>
      </c>
      <c r="H196" s="564" t="s">
        <v>1260</v>
      </c>
      <c r="I196" s="564" t="s">
        <v>1260</v>
      </c>
      <c r="J196" s="564" t="s">
        <v>1260</v>
      </c>
      <c r="K196" s="564" t="s">
        <v>1260</v>
      </c>
      <c r="L196" s="564" t="s">
        <v>1260</v>
      </c>
      <c r="M196" s="564" t="s">
        <v>1260</v>
      </c>
      <c r="N196" s="564" t="s">
        <v>1260</v>
      </c>
      <c r="O196" s="564" t="s">
        <v>1260</v>
      </c>
      <c r="P196" s="564" t="s">
        <v>1260</v>
      </c>
      <c r="Q196" s="564" t="s">
        <v>1260</v>
      </c>
      <c r="R196" s="564" t="s">
        <v>1260</v>
      </c>
      <c r="S196" s="564" t="s">
        <v>1260</v>
      </c>
      <c r="T196" s="564" t="s">
        <v>1260</v>
      </c>
      <c r="U196" s="564" t="s">
        <v>1260</v>
      </c>
      <c r="V196" s="564" t="s">
        <v>1260</v>
      </c>
      <c r="W196" s="564" t="s">
        <v>1260</v>
      </c>
      <c r="X196" s="564" t="s">
        <v>1260</v>
      </c>
      <c r="Y196" s="564" t="s">
        <v>1260</v>
      </c>
      <c r="Z196" s="564" t="s">
        <v>1260</v>
      </c>
      <c r="AA196" s="564" t="s">
        <v>1260</v>
      </c>
      <c r="AB196" s="564" t="s">
        <v>1260</v>
      </c>
      <c r="AC196" s="564" t="s">
        <v>1260</v>
      </c>
      <c r="AD196" s="564" t="s">
        <v>1260</v>
      </c>
      <c r="AE196" s="564" t="s">
        <v>1260</v>
      </c>
      <c r="AF196" s="564" t="s">
        <v>1260</v>
      </c>
      <c r="AG196" s="564" t="s">
        <v>1260</v>
      </c>
      <c r="AH196" s="564" t="s">
        <v>1260</v>
      </c>
      <c r="AI196" s="564" t="s">
        <v>1260</v>
      </c>
      <c r="AJ196" s="564" t="s">
        <v>1260</v>
      </c>
      <c r="AK196" s="564" t="s">
        <v>1260</v>
      </c>
    </row>
    <row r="197" spans="2:37" hidden="1" outlineLevel="1" x14ac:dyDescent="0.2">
      <c r="B197" s="563" t="s">
        <v>1288</v>
      </c>
      <c r="C197" s="560" t="str">
        <f>"G_"&amp;GFSdet!B137</f>
        <v>G_2. 1.2.2</v>
      </c>
      <c r="D197" s="564" t="s">
        <v>1260</v>
      </c>
      <c r="E197" s="564" t="s">
        <v>1260</v>
      </c>
      <c r="F197" s="564" t="s">
        <v>1260</v>
      </c>
      <c r="G197" s="564" t="s">
        <v>1260</v>
      </c>
      <c r="H197" s="564" t="s">
        <v>1260</v>
      </c>
      <c r="I197" s="564" t="s">
        <v>1260</v>
      </c>
      <c r="J197" s="564" t="s">
        <v>1260</v>
      </c>
      <c r="K197" s="564" t="s">
        <v>1260</v>
      </c>
      <c r="L197" s="564" t="s">
        <v>1260</v>
      </c>
      <c r="M197" s="564" t="s">
        <v>1260</v>
      </c>
      <c r="N197" s="564" t="s">
        <v>1260</v>
      </c>
      <c r="O197" s="564" t="s">
        <v>1260</v>
      </c>
      <c r="P197" s="564" t="s">
        <v>1260</v>
      </c>
      <c r="Q197" s="564" t="s">
        <v>1260</v>
      </c>
      <c r="R197" s="564" t="s">
        <v>1260</v>
      </c>
      <c r="S197" s="564" t="s">
        <v>1260</v>
      </c>
      <c r="T197" s="564" t="s">
        <v>1260</v>
      </c>
      <c r="U197" s="564" t="s">
        <v>1260</v>
      </c>
      <c r="V197" s="564" t="s">
        <v>1260</v>
      </c>
      <c r="W197" s="564" t="s">
        <v>1260</v>
      </c>
      <c r="X197" s="564" t="s">
        <v>1260</v>
      </c>
      <c r="Y197" s="564" t="s">
        <v>1260</v>
      </c>
      <c r="Z197" s="564" t="s">
        <v>1260</v>
      </c>
      <c r="AA197" s="564" t="s">
        <v>1260</v>
      </c>
      <c r="AB197" s="564" t="s">
        <v>1260</v>
      </c>
      <c r="AC197" s="564" t="s">
        <v>1260</v>
      </c>
      <c r="AD197" s="564" t="s">
        <v>1260</v>
      </c>
      <c r="AE197" s="564" t="s">
        <v>1260</v>
      </c>
      <c r="AF197" s="564" t="s">
        <v>1260</v>
      </c>
      <c r="AG197" s="564" t="s">
        <v>1260</v>
      </c>
      <c r="AH197" s="564" t="s">
        <v>1260</v>
      </c>
      <c r="AI197" s="564" t="s">
        <v>1260</v>
      </c>
      <c r="AJ197" s="564" t="s">
        <v>1260</v>
      </c>
      <c r="AK197" s="564" t="s">
        <v>1260</v>
      </c>
    </row>
    <row r="198" spans="2:37" hidden="1" outlineLevel="1" x14ac:dyDescent="0.2">
      <c r="B198" s="563" t="s">
        <v>1288</v>
      </c>
      <c r="C198" s="560" t="str">
        <f>"G_"&amp;GFSdet!B138</f>
        <v>G_2. 2</v>
      </c>
      <c r="D198" s="564" t="s">
        <v>1260</v>
      </c>
      <c r="E198" s="564" t="s">
        <v>1260</v>
      </c>
      <c r="F198" s="564" t="s">
        <v>1260</v>
      </c>
      <c r="G198" s="564" t="s">
        <v>1260</v>
      </c>
      <c r="H198" s="564" t="s">
        <v>1260</v>
      </c>
      <c r="I198" s="564" t="s">
        <v>1260</v>
      </c>
      <c r="J198" s="564" t="s">
        <v>1260</v>
      </c>
      <c r="K198" s="564" t="s">
        <v>1260</v>
      </c>
      <c r="L198" s="564" t="s">
        <v>1260</v>
      </c>
      <c r="M198" s="564" t="s">
        <v>1260</v>
      </c>
      <c r="N198" s="564" t="s">
        <v>1260</v>
      </c>
      <c r="O198" s="564" t="s">
        <v>1260</v>
      </c>
      <c r="P198" s="564" t="s">
        <v>1260</v>
      </c>
      <c r="Q198" s="564" t="s">
        <v>1260</v>
      </c>
      <c r="R198" s="564" t="s">
        <v>1260</v>
      </c>
      <c r="S198" s="564" t="s">
        <v>1260</v>
      </c>
      <c r="T198" s="564" t="s">
        <v>1260</v>
      </c>
      <c r="U198" s="564" t="s">
        <v>1260</v>
      </c>
      <c r="V198" s="564" t="s">
        <v>1260</v>
      </c>
      <c r="W198" s="564" t="s">
        <v>1260</v>
      </c>
      <c r="X198" s="564" t="s">
        <v>1260</v>
      </c>
      <c r="Y198" s="564" t="s">
        <v>1260</v>
      </c>
      <c r="Z198" s="564" t="s">
        <v>1260</v>
      </c>
      <c r="AA198" s="564" t="s">
        <v>1260</v>
      </c>
      <c r="AB198" s="564" t="s">
        <v>1260</v>
      </c>
      <c r="AC198" s="564" t="s">
        <v>1260</v>
      </c>
      <c r="AD198" s="564" t="s">
        <v>1260</v>
      </c>
      <c r="AE198" s="564" t="s">
        <v>1260</v>
      </c>
      <c r="AF198" s="564" t="s">
        <v>1260</v>
      </c>
      <c r="AG198" s="564" t="s">
        <v>1260</v>
      </c>
      <c r="AH198" s="564" t="s">
        <v>1260</v>
      </c>
      <c r="AI198" s="564" t="s">
        <v>1260</v>
      </c>
      <c r="AJ198" s="564" t="s">
        <v>1260</v>
      </c>
      <c r="AK198" s="564" t="s">
        <v>1260</v>
      </c>
    </row>
    <row r="199" spans="2:37" hidden="1" outlineLevel="1" x14ac:dyDescent="0.2">
      <c r="B199" s="563" t="s">
        <v>1288</v>
      </c>
      <c r="C199" s="560" t="str">
        <f>"G_"&amp;GFSdet!B139</f>
        <v>G_2. 2.01</v>
      </c>
      <c r="D199" s="564" t="s">
        <v>1260</v>
      </c>
      <c r="E199" s="564" t="s">
        <v>1260</v>
      </c>
      <c r="F199" s="564" t="s">
        <v>1260</v>
      </c>
      <c r="G199" s="564" t="s">
        <v>1260</v>
      </c>
      <c r="H199" s="564" t="s">
        <v>1260</v>
      </c>
      <c r="I199" s="564" t="s">
        <v>1260</v>
      </c>
      <c r="J199" s="564" t="s">
        <v>1260</v>
      </c>
      <c r="K199" s="564" t="s">
        <v>1260</v>
      </c>
      <c r="L199" s="564" t="s">
        <v>1260</v>
      </c>
      <c r="M199" s="564" t="s">
        <v>1260</v>
      </c>
      <c r="N199" s="564" t="s">
        <v>1260</v>
      </c>
      <c r="O199" s="564" t="s">
        <v>1260</v>
      </c>
      <c r="P199" s="564" t="s">
        <v>1260</v>
      </c>
      <c r="Q199" s="564" t="s">
        <v>1260</v>
      </c>
      <c r="R199" s="564" t="s">
        <v>1260</v>
      </c>
      <c r="S199" s="564" t="s">
        <v>1260</v>
      </c>
      <c r="T199" s="564" t="s">
        <v>1260</v>
      </c>
      <c r="U199" s="564" t="s">
        <v>1260</v>
      </c>
      <c r="V199" s="564" t="s">
        <v>1260</v>
      </c>
      <c r="W199" s="564" t="s">
        <v>1260</v>
      </c>
      <c r="X199" s="564" t="s">
        <v>1260</v>
      </c>
      <c r="Y199" s="564" t="s">
        <v>1260</v>
      </c>
      <c r="Z199" s="564" t="s">
        <v>1260</v>
      </c>
      <c r="AA199" s="564" t="s">
        <v>1260</v>
      </c>
      <c r="AB199" s="564" t="s">
        <v>1260</v>
      </c>
      <c r="AC199" s="564" t="s">
        <v>1260</v>
      </c>
      <c r="AD199" s="564" t="s">
        <v>1260</v>
      </c>
      <c r="AE199" s="564" t="s">
        <v>1260</v>
      </c>
      <c r="AF199" s="564" t="s">
        <v>1260</v>
      </c>
      <c r="AG199" s="564" t="s">
        <v>1260</v>
      </c>
      <c r="AH199" s="564" t="s">
        <v>1260</v>
      </c>
      <c r="AI199" s="564" t="s">
        <v>1260</v>
      </c>
      <c r="AJ199" s="564" t="s">
        <v>1260</v>
      </c>
      <c r="AK199" s="564" t="s">
        <v>1260</v>
      </c>
    </row>
    <row r="200" spans="2:37" hidden="1" outlineLevel="1" x14ac:dyDescent="0.2">
      <c r="B200" s="563" t="s">
        <v>1288</v>
      </c>
      <c r="C200" s="560" t="str">
        <f>"G_"&amp;GFSdet!B140</f>
        <v>G_2. 2.02</v>
      </c>
      <c r="D200" s="564" t="s">
        <v>1260</v>
      </c>
      <c r="E200" s="564" t="s">
        <v>1260</v>
      </c>
      <c r="F200" s="564" t="s">
        <v>1260</v>
      </c>
      <c r="G200" s="564" t="s">
        <v>1260</v>
      </c>
      <c r="H200" s="564" t="s">
        <v>1260</v>
      </c>
      <c r="I200" s="564" t="s">
        <v>1260</v>
      </c>
      <c r="J200" s="564" t="s">
        <v>1260</v>
      </c>
      <c r="K200" s="564" t="s">
        <v>1260</v>
      </c>
      <c r="L200" s="564" t="s">
        <v>1260</v>
      </c>
      <c r="M200" s="564" t="s">
        <v>1260</v>
      </c>
      <c r="N200" s="564" t="s">
        <v>1260</v>
      </c>
      <c r="O200" s="564" t="s">
        <v>1260</v>
      </c>
      <c r="P200" s="564" t="s">
        <v>1260</v>
      </c>
      <c r="Q200" s="564" t="s">
        <v>1260</v>
      </c>
      <c r="R200" s="564" t="s">
        <v>1260</v>
      </c>
      <c r="S200" s="564" t="s">
        <v>1260</v>
      </c>
      <c r="T200" s="564" t="s">
        <v>1260</v>
      </c>
      <c r="U200" s="564" t="s">
        <v>1260</v>
      </c>
      <c r="V200" s="564" t="s">
        <v>1260</v>
      </c>
      <c r="W200" s="564" t="s">
        <v>1260</v>
      </c>
      <c r="X200" s="564" t="s">
        <v>1260</v>
      </c>
      <c r="Y200" s="564" t="s">
        <v>1260</v>
      </c>
      <c r="Z200" s="564" t="s">
        <v>1260</v>
      </c>
      <c r="AA200" s="564" t="s">
        <v>1260</v>
      </c>
      <c r="AB200" s="564" t="s">
        <v>1260</v>
      </c>
      <c r="AC200" s="564" t="s">
        <v>1260</v>
      </c>
      <c r="AD200" s="564" t="s">
        <v>1260</v>
      </c>
      <c r="AE200" s="564" t="s">
        <v>1260</v>
      </c>
      <c r="AF200" s="564" t="s">
        <v>1260</v>
      </c>
      <c r="AG200" s="564" t="s">
        <v>1260</v>
      </c>
      <c r="AH200" s="564" t="s">
        <v>1260</v>
      </c>
      <c r="AI200" s="564" t="s">
        <v>1260</v>
      </c>
      <c r="AJ200" s="564" t="s">
        <v>1260</v>
      </c>
      <c r="AK200" s="564" t="s">
        <v>1260</v>
      </c>
    </row>
    <row r="201" spans="2:37" hidden="1" outlineLevel="1" x14ac:dyDescent="0.2">
      <c r="B201" s="563" t="s">
        <v>1288</v>
      </c>
      <c r="C201" s="560" t="str">
        <f>"G_"&amp;GFSdet!B141</f>
        <v>G_2. 2.03</v>
      </c>
      <c r="D201" s="564" t="s">
        <v>1260</v>
      </c>
      <c r="E201" s="564" t="s">
        <v>1260</v>
      </c>
      <c r="F201" s="564" t="s">
        <v>1260</v>
      </c>
      <c r="G201" s="564" t="s">
        <v>1260</v>
      </c>
      <c r="H201" s="564" t="s">
        <v>1260</v>
      </c>
      <c r="I201" s="564" t="s">
        <v>1260</v>
      </c>
      <c r="J201" s="564" t="s">
        <v>1260</v>
      </c>
      <c r="K201" s="564" t="s">
        <v>1260</v>
      </c>
      <c r="L201" s="564" t="s">
        <v>1260</v>
      </c>
      <c r="M201" s="564" t="s">
        <v>1260</v>
      </c>
      <c r="N201" s="564" t="s">
        <v>1260</v>
      </c>
      <c r="O201" s="564" t="s">
        <v>1260</v>
      </c>
      <c r="P201" s="564" t="s">
        <v>1260</v>
      </c>
      <c r="Q201" s="564" t="s">
        <v>1260</v>
      </c>
      <c r="R201" s="564" t="s">
        <v>1260</v>
      </c>
      <c r="S201" s="564" t="s">
        <v>1260</v>
      </c>
      <c r="T201" s="564" t="s">
        <v>1260</v>
      </c>
      <c r="U201" s="564" t="s">
        <v>1260</v>
      </c>
      <c r="V201" s="564" t="s">
        <v>1260</v>
      </c>
      <c r="W201" s="564" t="s">
        <v>1260</v>
      </c>
      <c r="X201" s="564" t="s">
        <v>1260</v>
      </c>
      <c r="Y201" s="564" t="s">
        <v>1260</v>
      </c>
      <c r="Z201" s="564" t="s">
        <v>1260</v>
      </c>
      <c r="AA201" s="564" t="s">
        <v>1260</v>
      </c>
      <c r="AB201" s="564" t="s">
        <v>1260</v>
      </c>
      <c r="AC201" s="564" t="s">
        <v>1260</v>
      </c>
      <c r="AD201" s="564" t="s">
        <v>1260</v>
      </c>
      <c r="AE201" s="564" t="s">
        <v>1260</v>
      </c>
      <c r="AF201" s="564" t="s">
        <v>1260</v>
      </c>
      <c r="AG201" s="564" t="s">
        <v>1260</v>
      </c>
      <c r="AH201" s="564" t="s">
        <v>1260</v>
      </c>
      <c r="AI201" s="564" t="s">
        <v>1260</v>
      </c>
      <c r="AJ201" s="564" t="s">
        <v>1260</v>
      </c>
      <c r="AK201" s="564" t="s">
        <v>1260</v>
      </c>
    </row>
    <row r="202" spans="2:37" hidden="1" outlineLevel="1" x14ac:dyDescent="0.2">
      <c r="B202" s="563" t="s">
        <v>1288</v>
      </c>
      <c r="C202" s="560" t="str">
        <f>"G_"&amp;GFSdet!B142</f>
        <v>G_2. 2.04</v>
      </c>
      <c r="D202" s="564" t="s">
        <v>1260</v>
      </c>
      <c r="E202" s="564" t="s">
        <v>1260</v>
      </c>
      <c r="F202" s="564" t="s">
        <v>1260</v>
      </c>
      <c r="G202" s="564" t="s">
        <v>1260</v>
      </c>
      <c r="H202" s="564" t="s">
        <v>1260</v>
      </c>
      <c r="I202" s="564" t="s">
        <v>1260</v>
      </c>
      <c r="J202" s="564" t="s">
        <v>1260</v>
      </c>
      <c r="K202" s="564" t="s">
        <v>1260</v>
      </c>
      <c r="L202" s="564" t="s">
        <v>1260</v>
      </c>
      <c r="M202" s="564" t="s">
        <v>1260</v>
      </c>
      <c r="N202" s="564" t="s">
        <v>1260</v>
      </c>
      <c r="O202" s="564" t="s">
        <v>1260</v>
      </c>
      <c r="P202" s="564" t="s">
        <v>1260</v>
      </c>
      <c r="Q202" s="564" t="s">
        <v>1260</v>
      </c>
      <c r="R202" s="564" t="s">
        <v>1260</v>
      </c>
      <c r="S202" s="564" t="s">
        <v>1260</v>
      </c>
      <c r="T202" s="564" t="s">
        <v>1260</v>
      </c>
      <c r="U202" s="564" t="s">
        <v>1260</v>
      </c>
      <c r="V202" s="564" t="s">
        <v>1260</v>
      </c>
      <c r="W202" s="564" t="s">
        <v>1260</v>
      </c>
      <c r="X202" s="564" t="s">
        <v>1260</v>
      </c>
      <c r="Y202" s="564" t="s">
        <v>1260</v>
      </c>
      <c r="Z202" s="564" t="s">
        <v>1260</v>
      </c>
      <c r="AA202" s="564" t="s">
        <v>1260</v>
      </c>
      <c r="AB202" s="564" t="s">
        <v>1260</v>
      </c>
      <c r="AC202" s="564" t="s">
        <v>1260</v>
      </c>
      <c r="AD202" s="564" t="s">
        <v>1260</v>
      </c>
      <c r="AE202" s="564" t="s">
        <v>1260</v>
      </c>
      <c r="AF202" s="564" t="s">
        <v>1260</v>
      </c>
      <c r="AG202" s="564" t="s">
        <v>1260</v>
      </c>
      <c r="AH202" s="564" t="s">
        <v>1260</v>
      </c>
      <c r="AI202" s="564" t="s">
        <v>1260</v>
      </c>
      <c r="AJ202" s="564" t="s">
        <v>1260</v>
      </c>
      <c r="AK202" s="564" t="s">
        <v>1260</v>
      </c>
    </row>
    <row r="203" spans="2:37" hidden="1" outlineLevel="1" x14ac:dyDescent="0.2">
      <c r="B203" s="563" t="s">
        <v>1288</v>
      </c>
      <c r="C203" s="560" t="str">
        <f>"G_"&amp;GFSdet!B143</f>
        <v>G_2. 2.05</v>
      </c>
      <c r="D203" s="564" t="s">
        <v>1260</v>
      </c>
      <c r="E203" s="564" t="s">
        <v>1260</v>
      </c>
      <c r="F203" s="564" t="s">
        <v>1260</v>
      </c>
      <c r="G203" s="564" t="s">
        <v>1260</v>
      </c>
      <c r="H203" s="564" t="s">
        <v>1260</v>
      </c>
      <c r="I203" s="564" t="s">
        <v>1260</v>
      </c>
      <c r="J203" s="564" t="s">
        <v>1260</v>
      </c>
      <c r="K203" s="564" t="s">
        <v>1260</v>
      </c>
      <c r="L203" s="564" t="s">
        <v>1260</v>
      </c>
      <c r="M203" s="564" t="s">
        <v>1260</v>
      </c>
      <c r="N203" s="564" t="s">
        <v>1260</v>
      </c>
      <c r="O203" s="564" t="s">
        <v>1260</v>
      </c>
      <c r="P203" s="564" t="s">
        <v>1260</v>
      </c>
      <c r="Q203" s="564" t="s">
        <v>1260</v>
      </c>
      <c r="R203" s="564" t="s">
        <v>1260</v>
      </c>
      <c r="S203" s="564" t="s">
        <v>1260</v>
      </c>
      <c r="T203" s="564" t="s">
        <v>1260</v>
      </c>
      <c r="U203" s="564" t="s">
        <v>1260</v>
      </c>
      <c r="V203" s="564" t="s">
        <v>1260</v>
      </c>
      <c r="W203" s="564" t="s">
        <v>1260</v>
      </c>
      <c r="X203" s="564" t="s">
        <v>1260</v>
      </c>
      <c r="Y203" s="564" t="s">
        <v>1260</v>
      </c>
      <c r="Z203" s="564" t="s">
        <v>1260</v>
      </c>
      <c r="AA203" s="564" t="s">
        <v>1260</v>
      </c>
      <c r="AB203" s="564" t="s">
        <v>1260</v>
      </c>
      <c r="AC203" s="564" t="s">
        <v>1260</v>
      </c>
      <c r="AD203" s="564" t="s">
        <v>1260</v>
      </c>
      <c r="AE203" s="564" t="s">
        <v>1260</v>
      </c>
      <c r="AF203" s="564" t="s">
        <v>1260</v>
      </c>
      <c r="AG203" s="564" t="s">
        <v>1260</v>
      </c>
      <c r="AH203" s="564" t="s">
        <v>1260</v>
      </c>
      <c r="AI203" s="564" t="s">
        <v>1260</v>
      </c>
      <c r="AJ203" s="564" t="s">
        <v>1260</v>
      </c>
      <c r="AK203" s="564" t="s">
        <v>1260</v>
      </c>
    </row>
    <row r="204" spans="2:37" hidden="1" outlineLevel="1" x14ac:dyDescent="0.2">
      <c r="B204" s="563" t="s">
        <v>1288</v>
      </c>
      <c r="C204" s="560" t="str">
        <f>"G_"&amp;GFSdet!B144</f>
        <v>G_2. 2.06</v>
      </c>
      <c r="D204" s="564" t="s">
        <v>1260</v>
      </c>
      <c r="E204" s="564" t="s">
        <v>1260</v>
      </c>
      <c r="F204" s="564" t="s">
        <v>1260</v>
      </c>
      <c r="G204" s="564" t="s">
        <v>1260</v>
      </c>
      <c r="H204" s="564" t="s">
        <v>1260</v>
      </c>
      <c r="I204" s="564" t="s">
        <v>1260</v>
      </c>
      <c r="J204" s="564" t="s">
        <v>1260</v>
      </c>
      <c r="K204" s="564" t="s">
        <v>1260</v>
      </c>
      <c r="L204" s="564" t="s">
        <v>1260</v>
      </c>
      <c r="M204" s="564" t="s">
        <v>1260</v>
      </c>
      <c r="N204" s="564" t="s">
        <v>1260</v>
      </c>
      <c r="O204" s="564" t="s">
        <v>1260</v>
      </c>
      <c r="P204" s="564" t="s">
        <v>1260</v>
      </c>
      <c r="Q204" s="564" t="s">
        <v>1260</v>
      </c>
      <c r="R204" s="564" t="s">
        <v>1260</v>
      </c>
      <c r="S204" s="564" t="s">
        <v>1260</v>
      </c>
      <c r="T204" s="564" t="s">
        <v>1260</v>
      </c>
      <c r="U204" s="564" t="s">
        <v>1260</v>
      </c>
      <c r="V204" s="564" t="s">
        <v>1260</v>
      </c>
      <c r="W204" s="564" t="s">
        <v>1260</v>
      </c>
      <c r="X204" s="564" t="s">
        <v>1260</v>
      </c>
      <c r="Y204" s="564" t="s">
        <v>1260</v>
      </c>
      <c r="Z204" s="564" t="s">
        <v>1260</v>
      </c>
      <c r="AA204" s="564" t="s">
        <v>1260</v>
      </c>
      <c r="AB204" s="564" t="s">
        <v>1260</v>
      </c>
      <c r="AC204" s="564" t="s">
        <v>1260</v>
      </c>
      <c r="AD204" s="564" t="s">
        <v>1260</v>
      </c>
      <c r="AE204" s="564" t="s">
        <v>1260</v>
      </c>
      <c r="AF204" s="564" t="s">
        <v>1260</v>
      </c>
      <c r="AG204" s="564" t="s">
        <v>1260</v>
      </c>
      <c r="AH204" s="564" t="s">
        <v>1260</v>
      </c>
      <c r="AI204" s="564" t="s">
        <v>1260</v>
      </c>
      <c r="AJ204" s="564" t="s">
        <v>1260</v>
      </c>
      <c r="AK204" s="564" t="s">
        <v>1260</v>
      </c>
    </row>
    <row r="205" spans="2:37" hidden="1" outlineLevel="1" x14ac:dyDescent="0.2">
      <c r="B205" s="563" t="s">
        <v>1288</v>
      </c>
      <c r="C205" s="560" t="str">
        <f>"G_"&amp;GFSdet!B145</f>
        <v>G_2. 2.07</v>
      </c>
      <c r="D205" s="564" t="s">
        <v>1260</v>
      </c>
      <c r="E205" s="564" t="s">
        <v>1260</v>
      </c>
      <c r="F205" s="564" t="s">
        <v>1260</v>
      </c>
      <c r="G205" s="564" t="s">
        <v>1260</v>
      </c>
      <c r="H205" s="564" t="s">
        <v>1260</v>
      </c>
      <c r="I205" s="564" t="s">
        <v>1260</v>
      </c>
      <c r="J205" s="564" t="s">
        <v>1260</v>
      </c>
      <c r="K205" s="564" t="s">
        <v>1260</v>
      </c>
      <c r="L205" s="564" t="s">
        <v>1260</v>
      </c>
      <c r="M205" s="564" t="s">
        <v>1260</v>
      </c>
      <c r="N205" s="564" t="s">
        <v>1260</v>
      </c>
      <c r="O205" s="564" t="s">
        <v>1260</v>
      </c>
      <c r="P205" s="564" t="s">
        <v>1260</v>
      </c>
      <c r="Q205" s="564" t="s">
        <v>1260</v>
      </c>
      <c r="R205" s="564" t="s">
        <v>1260</v>
      </c>
      <c r="S205" s="564" t="s">
        <v>1260</v>
      </c>
      <c r="T205" s="564" t="s">
        <v>1260</v>
      </c>
      <c r="U205" s="564" t="s">
        <v>1260</v>
      </c>
      <c r="V205" s="564" t="s">
        <v>1260</v>
      </c>
      <c r="W205" s="564" t="s">
        <v>1260</v>
      </c>
      <c r="X205" s="564" t="s">
        <v>1260</v>
      </c>
      <c r="Y205" s="564" t="s">
        <v>1260</v>
      </c>
      <c r="Z205" s="564" t="s">
        <v>1260</v>
      </c>
      <c r="AA205" s="564" t="s">
        <v>1260</v>
      </c>
      <c r="AB205" s="564" t="s">
        <v>1260</v>
      </c>
      <c r="AC205" s="564" t="s">
        <v>1260</v>
      </c>
      <c r="AD205" s="564" t="s">
        <v>1260</v>
      </c>
      <c r="AE205" s="564" t="s">
        <v>1260</v>
      </c>
      <c r="AF205" s="564" t="s">
        <v>1260</v>
      </c>
      <c r="AG205" s="564" t="s">
        <v>1260</v>
      </c>
      <c r="AH205" s="564" t="s">
        <v>1260</v>
      </c>
      <c r="AI205" s="564" t="s">
        <v>1260</v>
      </c>
      <c r="AJ205" s="564" t="s">
        <v>1260</v>
      </c>
      <c r="AK205" s="564" t="s">
        <v>1260</v>
      </c>
    </row>
    <row r="206" spans="2:37" hidden="1" outlineLevel="1" x14ac:dyDescent="0.2">
      <c r="B206" s="563" t="s">
        <v>1288</v>
      </c>
      <c r="C206" s="560" t="str">
        <f>"G_"&amp;GFSdet!B146</f>
        <v>G_2. 2.08</v>
      </c>
      <c r="D206" s="564" t="s">
        <v>1260</v>
      </c>
      <c r="E206" s="564" t="s">
        <v>1260</v>
      </c>
      <c r="F206" s="564" t="s">
        <v>1260</v>
      </c>
      <c r="G206" s="564" t="s">
        <v>1260</v>
      </c>
      <c r="H206" s="564" t="s">
        <v>1260</v>
      </c>
      <c r="I206" s="564" t="s">
        <v>1260</v>
      </c>
      <c r="J206" s="564" t="s">
        <v>1260</v>
      </c>
      <c r="K206" s="564" t="s">
        <v>1260</v>
      </c>
      <c r="L206" s="564" t="s">
        <v>1260</v>
      </c>
      <c r="M206" s="564" t="s">
        <v>1260</v>
      </c>
      <c r="N206" s="564" t="s">
        <v>1260</v>
      </c>
      <c r="O206" s="564" t="s">
        <v>1260</v>
      </c>
      <c r="P206" s="564" t="s">
        <v>1260</v>
      </c>
      <c r="Q206" s="564" t="s">
        <v>1260</v>
      </c>
      <c r="R206" s="564" t="s">
        <v>1260</v>
      </c>
      <c r="S206" s="564" t="s">
        <v>1260</v>
      </c>
      <c r="T206" s="564" t="s">
        <v>1260</v>
      </c>
      <c r="U206" s="564" t="s">
        <v>1260</v>
      </c>
      <c r="V206" s="564" t="s">
        <v>1260</v>
      </c>
      <c r="W206" s="564" t="s">
        <v>1260</v>
      </c>
      <c r="X206" s="564" t="s">
        <v>1260</v>
      </c>
      <c r="Y206" s="564" t="s">
        <v>1260</v>
      </c>
      <c r="Z206" s="564" t="s">
        <v>1260</v>
      </c>
      <c r="AA206" s="564" t="s">
        <v>1260</v>
      </c>
      <c r="AB206" s="564" t="s">
        <v>1260</v>
      </c>
      <c r="AC206" s="564" t="s">
        <v>1260</v>
      </c>
      <c r="AD206" s="564" t="s">
        <v>1260</v>
      </c>
      <c r="AE206" s="564" t="s">
        <v>1260</v>
      </c>
      <c r="AF206" s="564" t="s">
        <v>1260</v>
      </c>
      <c r="AG206" s="564" t="s">
        <v>1260</v>
      </c>
      <c r="AH206" s="564" t="s">
        <v>1260</v>
      </c>
      <c r="AI206" s="564" t="s">
        <v>1260</v>
      </c>
      <c r="AJ206" s="564" t="s">
        <v>1260</v>
      </c>
      <c r="AK206" s="564" t="s">
        <v>1260</v>
      </c>
    </row>
    <row r="207" spans="2:37" hidden="1" outlineLevel="1" x14ac:dyDescent="0.2">
      <c r="B207" s="563" t="s">
        <v>1288</v>
      </c>
      <c r="C207" s="560" t="str">
        <f>"G_"&amp;GFSdet!B147</f>
        <v>G_2. 2.09</v>
      </c>
      <c r="D207" s="564" t="s">
        <v>1260</v>
      </c>
      <c r="E207" s="564" t="s">
        <v>1260</v>
      </c>
      <c r="F207" s="564" t="s">
        <v>1260</v>
      </c>
      <c r="G207" s="564" t="s">
        <v>1260</v>
      </c>
      <c r="H207" s="564" t="s">
        <v>1260</v>
      </c>
      <c r="I207" s="564" t="s">
        <v>1260</v>
      </c>
      <c r="J207" s="564" t="s">
        <v>1260</v>
      </c>
      <c r="K207" s="564" t="s">
        <v>1260</v>
      </c>
      <c r="L207" s="564" t="s">
        <v>1260</v>
      </c>
      <c r="M207" s="564" t="s">
        <v>1260</v>
      </c>
      <c r="N207" s="564" t="s">
        <v>1260</v>
      </c>
      <c r="O207" s="564" t="s">
        <v>1260</v>
      </c>
      <c r="P207" s="564" t="s">
        <v>1260</v>
      </c>
      <c r="Q207" s="564" t="s">
        <v>1260</v>
      </c>
      <c r="R207" s="564" t="s">
        <v>1260</v>
      </c>
      <c r="S207" s="564" t="s">
        <v>1260</v>
      </c>
      <c r="T207" s="564" t="s">
        <v>1260</v>
      </c>
      <c r="U207" s="564" t="s">
        <v>1260</v>
      </c>
      <c r="V207" s="564" t="s">
        <v>1260</v>
      </c>
      <c r="W207" s="564" t="s">
        <v>1260</v>
      </c>
      <c r="X207" s="564" t="s">
        <v>1260</v>
      </c>
      <c r="Y207" s="564" t="s">
        <v>1260</v>
      </c>
      <c r="Z207" s="564" t="s">
        <v>1260</v>
      </c>
      <c r="AA207" s="564" t="s">
        <v>1260</v>
      </c>
      <c r="AB207" s="564" t="s">
        <v>1260</v>
      </c>
      <c r="AC207" s="564" t="s">
        <v>1260</v>
      </c>
      <c r="AD207" s="564" t="s">
        <v>1260</v>
      </c>
      <c r="AE207" s="564" t="s">
        <v>1260</v>
      </c>
      <c r="AF207" s="564" t="s">
        <v>1260</v>
      </c>
      <c r="AG207" s="564" t="s">
        <v>1260</v>
      </c>
      <c r="AH207" s="564" t="s">
        <v>1260</v>
      </c>
      <c r="AI207" s="564" t="s">
        <v>1260</v>
      </c>
      <c r="AJ207" s="564" t="s">
        <v>1260</v>
      </c>
      <c r="AK207" s="564" t="s">
        <v>1260</v>
      </c>
    </row>
    <row r="208" spans="2:37" hidden="1" outlineLevel="1" x14ac:dyDescent="0.2">
      <c r="B208" s="563" t="s">
        <v>1288</v>
      </c>
      <c r="C208" s="560" t="str">
        <f>"G_"&amp;GFSdet!B148</f>
        <v>G_2. 2.10</v>
      </c>
      <c r="D208" s="564" t="s">
        <v>1260</v>
      </c>
      <c r="E208" s="564" t="s">
        <v>1260</v>
      </c>
      <c r="F208" s="564" t="s">
        <v>1260</v>
      </c>
      <c r="G208" s="564" t="s">
        <v>1260</v>
      </c>
      <c r="H208" s="564" t="s">
        <v>1260</v>
      </c>
      <c r="I208" s="564" t="s">
        <v>1260</v>
      </c>
      <c r="J208" s="564" t="s">
        <v>1260</v>
      </c>
      <c r="K208" s="564" t="s">
        <v>1260</v>
      </c>
      <c r="L208" s="564" t="s">
        <v>1260</v>
      </c>
      <c r="M208" s="564" t="s">
        <v>1260</v>
      </c>
      <c r="N208" s="564" t="s">
        <v>1260</v>
      </c>
      <c r="O208" s="564" t="s">
        <v>1260</v>
      </c>
      <c r="P208" s="564" t="s">
        <v>1260</v>
      </c>
      <c r="Q208" s="564" t="s">
        <v>1260</v>
      </c>
      <c r="R208" s="564" t="s">
        <v>1260</v>
      </c>
      <c r="S208" s="564" t="s">
        <v>1260</v>
      </c>
      <c r="T208" s="564" t="s">
        <v>1260</v>
      </c>
      <c r="U208" s="564" t="s">
        <v>1260</v>
      </c>
      <c r="V208" s="564" t="s">
        <v>1260</v>
      </c>
      <c r="W208" s="564" t="s">
        <v>1260</v>
      </c>
      <c r="X208" s="564" t="s">
        <v>1260</v>
      </c>
      <c r="Y208" s="564" t="s">
        <v>1260</v>
      </c>
      <c r="Z208" s="564" t="s">
        <v>1260</v>
      </c>
      <c r="AA208" s="564" t="s">
        <v>1260</v>
      </c>
      <c r="AB208" s="564" t="s">
        <v>1260</v>
      </c>
      <c r="AC208" s="564" t="s">
        <v>1260</v>
      </c>
      <c r="AD208" s="564" t="s">
        <v>1260</v>
      </c>
      <c r="AE208" s="564" t="s">
        <v>1260</v>
      </c>
      <c r="AF208" s="564" t="s">
        <v>1260</v>
      </c>
      <c r="AG208" s="564" t="s">
        <v>1260</v>
      </c>
      <c r="AH208" s="564" t="s">
        <v>1260</v>
      </c>
      <c r="AI208" s="564" t="s">
        <v>1260</v>
      </c>
      <c r="AJ208" s="564" t="s">
        <v>1260</v>
      </c>
      <c r="AK208" s="564" t="s">
        <v>1260</v>
      </c>
    </row>
    <row r="209" spans="2:37" hidden="1" outlineLevel="1" x14ac:dyDescent="0.2">
      <c r="B209" s="563" t="s">
        <v>1288</v>
      </c>
      <c r="C209" s="560" t="str">
        <f>"G_"&amp;GFSdet!B149</f>
        <v>G_2. 2.11</v>
      </c>
      <c r="D209" s="564" t="s">
        <v>1260</v>
      </c>
      <c r="E209" s="564" t="s">
        <v>1260</v>
      </c>
      <c r="F209" s="564" t="s">
        <v>1260</v>
      </c>
      <c r="G209" s="564" t="s">
        <v>1260</v>
      </c>
      <c r="H209" s="564" t="s">
        <v>1260</v>
      </c>
      <c r="I209" s="564" t="s">
        <v>1260</v>
      </c>
      <c r="J209" s="564" t="s">
        <v>1260</v>
      </c>
      <c r="K209" s="564" t="s">
        <v>1260</v>
      </c>
      <c r="L209" s="564" t="s">
        <v>1260</v>
      </c>
      <c r="M209" s="564" t="s">
        <v>1260</v>
      </c>
      <c r="N209" s="564" t="s">
        <v>1260</v>
      </c>
      <c r="O209" s="564" t="s">
        <v>1260</v>
      </c>
      <c r="P209" s="564" t="s">
        <v>1260</v>
      </c>
      <c r="Q209" s="564" t="s">
        <v>1260</v>
      </c>
      <c r="R209" s="564" t="s">
        <v>1260</v>
      </c>
      <c r="S209" s="564" t="s">
        <v>1260</v>
      </c>
      <c r="T209" s="564" t="s">
        <v>1260</v>
      </c>
      <c r="U209" s="564" t="s">
        <v>1260</v>
      </c>
      <c r="V209" s="564" t="s">
        <v>1260</v>
      </c>
      <c r="W209" s="564" t="s">
        <v>1260</v>
      </c>
      <c r="X209" s="564" t="s">
        <v>1260</v>
      </c>
      <c r="Y209" s="564" t="s">
        <v>1260</v>
      </c>
      <c r="Z209" s="564" t="s">
        <v>1260</v>
      </c>
      <c r="AA209" s="564" t="s">
        <v>1260</v>
      </c>
      <c r="AB209" s="564" t="s">
        <v>1260</v>
      </c>
      <c r="AC209" s="564" t="s">
        <v>1260</v>
      </c>
      <c r="AD209" s="564" t="s">
        <v>1260</v>
      </c>
      <c r="AE209" s="564" t="s">
        <v>1260</v>
      </c>
      <c r="AF209" s="564" t="s">
        <v>1260</v>
      </c>
      <c r="AG209" s="564" t="s">
        <v>1260</v>
      </c>
      <c r="AH209" s="564" t="s">
        <v>1260</v>
      </c>
      <c r="AI209" s="564" t="s">
        <v>1260</v>
      </c>
      <c r="AJ209" s="564" t="s">
        <v>1260</v>
      </c>
      <c r="AK209" s="564" t="s">
        <v>1260</v>
      </c>
    </row>
    <row r="210" spans="2:37" hidden="1" outlineLevel="1" x14ac:dyDescent="0.2">
      <c r="B210" s="563" t="s">
        <v>1288</v>
      </c>
      <c r="C210" s="560" t="str">
        <f>"G_"&amp;GFSdet!B150</f>
        <v>G_2. 2.12</v>
      </c>
      <c r="D210" s="564" t="s">
        <v>1260</v>
      </c>
      <c r="E210" s="564" t="s">
        <v>1260</v>
      </c>
      <c r="F210" s="564" t="s">
        <v>1260</v>
      </c>
      <c r="G210" s="564" t="s">
        <v>1260</v>
      </c>
      <c r="H210" s="564" t="s">
        <v>1260</v>
      </c>
      <c r="I210" s="564" t="s">
        <v>1260</v>
      </c>
      <c r="J210" s="564" t="s">
        <v>1260</v>
      </c>
      <c r="K210" s="564" t="s">
        <v>1260</v>
      </c>
      <c r="L210" s="564" t="s">
        <v>1260</v>
      </c>
      <c r="M210" s="564" t="s">
        <v>1260</v>
      </c>
      <c r="N210" s="564" t="s">
        <v>1260</v>
      </c>
      <c r="O210" s="564" t="s">
        <v>1260</v>
      </c>
      <c r="P210" s="564" t="s">
        <v>1260</v>
      </c>
      <c r="Q210" s="564" t="s">
        <v>1260</v>
      </c>
      <c r="R210" s="564" t="s">
        <v>1260</v>
      </c>
      <c r="S210" s="564" t="s">
        <v>1260</v>
      </c>
      <c r="T210" s="564" t="s">
        <v>1260</v>
      </c>
      <c r="U210" s="564" t="s">
        <v>1260</v>
      </c>
      <c r="V210" s="564" t="s">
        <v>1260</v>
      </c>
      <c r="W210" s="564" t="s">
        <v>1260</v>
      </c>
      <c r="X210" s="564" t="s">
        <v>1260</v>
      </c>
      <c r="Y210" s="564" t="s">
        <v>1260</v>
      </c>
      <c r="Z210" s="564" t="s">
        <v>1260</v>
      </c>
      <c r="AA210" s="564" t="s">
        <v>1260</v>
      </c>
      <c r="AB210" s="564" t="s">
        <v>1260</v>
      </c>
      <c r="AC210" s="564" t="s">
        <v>1260</v>
      </c>
      <c r="AD210" s="564" t="s">
        <v>1260</v>
      </c>
      <c r="AE210" s="564" t="s">
        <v>1260</v>
      </c>
      <c r="AF210" s="564" t="s">
        <v>1260</v>
      </c>
      <c r="AG210" s="564" t="s">
        <v>1260</v>
      </c>
      <c r="AH210" s="564" t="s">
        <v>1260</v>
      </c>
      <c r="AI210" s="564" t="s">
        <v>1260</v>
      </c>
      <c r="AJ210" s="564" t="s">
        <v>1260</v>
      </c>
      <c r="AK210" s="564" t="s">
        <v>1260</v>
      </c>
    </row>
    <row r="211" spans="2:37" hidden="1" outlineLevel="1" x14ac:dyDescent="0.2">
      <c r="B211" s="563" t="s">
        <v>1288</v>
      </c>
      <c r="C211" s="560" t="str">
        <f>"G_"&amp;GFSdet!B151</f>
        <v>G_2. 2.13</v>
      </c>
      <c r="D211" s="564" t="s">
        <v>1260</v>
      </c>
      <c r="E211" s="564" t="s">
        <v>1260</v>
      </c>
      <c r="F211" s="564" t="s">
        <v>1260</v>
      </c>
      <c r="G211" s="564" t="s">
        <v>1260</v>
      </c>
      <c r="H211" s="564" t="s">
        <v>1260</v>
      </c>
      <c r="I211" s="564" t="s">
        <v>1260</v>
      </c>
      <c r="J211" s="564" t="s">
        <v>1260</v>
      </c>
      <c r="K211" s="564" t="s">
        <v>1260</v>
      </c>
      <c r="L211" s="564" t="s">
        <v>1260</v>
      </c>
      <c r="M211" s="564" t="s">
        <v>1260</v>
      </c>
      <c r="N211" s="564" t="s">
        <v>1260</v>
      </c>
      <c r="O211" s="564" t="s">
        <v>1260</v>
      </c>
      <c r="P211" s="564" t="s">
        <v>1260</v>
      </c>
      <c r="Q211" s="564" t="s">
        <v>1260</v>
      </c>
      <c r="R211" s="564" t="s">
        <v>1260</v>
      </c>
      <c r="S211" s="564" t="s">
        <v>1260</v>
      </c>
      <c r="T211" s="564" t="s">
        <v>1260</v>
      </c>
      <c r="U211" s="564" t="s">
        <v>1260</v>
      </c>
      <c r="V211" s="564" t="s">
        <v>1260</v>
      </c>
      <c r="W211" s="564" t="s">
        <v>1260</v>
      </c>
      <c r="X211" s="564" t="s">
        <v>1260</v>
      </c>
      <c r="Y211" s="564" t="s">
        <v>1260</v>
      </c>
      <c r="Z211" s="564" t="s">
        <v>1260</v>
      </c>
      <c r="AA211" s="564" t="s">
        <v>1260</v>
      </c>
      <c r="AB211" s="564" t="s">
        <v>1260</v>
      </c>
      <c r="AC211" s="564" t="s">
        <v>1260</v>
      </c>
      <c r="AD211" s="564" t="s">
        <v>1260</v>
      </c>
      <c r="AE211" s="564" t="s">
        <v>1260</v>
      </c>
      <c r="AF211" s="564" t="s">
        <v>1260</v>
      </c>
      <c r="AG211" s="564" t="s">
        <v>1260</v>
      </c>
      <c r="AH211" s="564" t="s">
        <v>1260</v>
      </c>
      <c r="AI211" s="564" t="s">
        <v>1260</v>
      </c>
      <c r="AJ211" s="564" t="s">
        <v>1260</v>
      </c>
      <c r="AK211" s="564" t="s">
        <v>1260</v>
      </c>
    </row>
    <row r="212" spans="2:37" hidden="1" outlineLevel="1" x14ac:dyDescent="0.2">
      <c r="B212" s="563" t="s">
        <v>1288</v>
      </c>
      <c r="C212" s="560" t="str">
        <f>"G_"&amp;GFSdet!B152</f>
        <v>G_2. 2.14</v>
      </c>
      <c r="D212" s="564" t="s">
        <v>1260</v>
      </c>
      <c r="E212" s="564" t="s">
        <v>1260</v>
      </c>
      <c r="F212" s="564" t="s">
        <v>1260</v>
      </c>
      <c r="G212" s="564" t="s">
        <v>1260</v>
      </c>
      <c r="H212" s="564" t="s">
        <v>1260</v>
      </c>
      <c r="I212" s="564" t="s">
        <v>1260</v>
      </c>
      <c r="J212" s="564" t="s">
        <v>1260</v>
      </c>
      <c r="K212" s="564" t="s">
        <v>1260</v>
      </c>
      <c r="L212" s="564" t="s">
        <v>1260</v>
      </c>
      <c r="M212" s="564" t="s">
        <v>1260</v>
      </c>
      <c r="N212" s="564" t="s">
        <v>1260</v>
      </c>
      <c r="O212" s="564" t="s">
        <v>1260</v>
      </c>
      <c r="P212" s="564" t="s">
        <v>1260</v>
      </c>
      <c r="Q212" s="564" t="s">
        <v>1260</v>
      </c>
      <c r="R212" s="564" t="s">
        <v>1260</v>
      </c>
      <c r="S212" s="564" t="s">
        <v>1260</v>
      </c>
      <c r="T212" s="564" t="s">
        <v>1260</v>
      </c>
      <c r="U212" s="564" t="s">
        <v>1260</v>
      </c>
      <c r="V212" s="564" t="s">
        <v>1260</v>
      </c>
      <c r="W212" s="564" t="s">
        <v>1260</v>
      </c>
      <c r="X212" s="564" t="s">
        <v>1260</v>
      </c>
      <c r="Y212" s="564" t="s">
        <v>1260</v>
      </c>
      <c r="Z212" s="564" t="s">
        <v>1260</v>
      </c>
      <c r="AA212" s="564" t="s">
        <v>1260</v>
      </c>
      <c r="AB212" s="564" t="s">
        <v>1260</v>
      </c>
      <c r="AC212" s="564" t="s">
        <v>1260</v>
      </c>
      <c r="AD212" s="564" t="s">
        <v>1260</v>
      </c>
      <c r="AE212" s="564" t="s">
        <v>1260</v>
      </c>
      <c r="AF212" s="564" t="s">
        <v>1260</v>
      </c>
      <c r="AG212" s="564" t="s">
        <v>1260</v>
      </c>
      <c r="AH212" s="564" t="s">
        <v>1260</v>
      </c>
      <c r="AI212" s="564" t="s">
        <v>1260</v>
      </c>
      <c r="AJ212" s="564" t="s">
        <v>1260</v>
      </c>
      <c r="AK212" s="564" t="s">
        <v>1260</v>
      </c>
    </row>
    <row r="213" spans="2:37" hidden="1" outlineLevel="1" x14ac:dyDescent="0.2">
      <c r="B213" s="563" t="s">
        <v>1288</v>
      </c>
      <c r="C213" s="560" t="str">
        <f>"G_"&amp;GFSdet!B153</f>
        <v>G_2. 2.15</v>
      </c>
      <c r="D213" s="564" t="s">
        <v>1260</v>
      </c>
      <c r="E213" s="564" t="s">
        <v>1260</v>
      </c>
      <c r="F213" s="564" t="s">
        <v>1260</v>
      </c>
      <c r="G213" s="564" t="s">
        <v>1260</v>
      </c>
      <c r="H213" s="564" t="s">
        <v>1260</v>
      </c>
      <c r="I213" s="564" t="s">
        <v>1260</v>
      </c>
      <c r="J213" s="564" t="s">
        <v>1260</v>
      </c>
      <c r="K213" s="564" t="s">
        <v>1260</v>
      </c>
      <c r="L213" s="564" t="s">
        <v>1260</v>
      </c>
      <c r="M213" s="564" t="s">
        <v>1260</v>
      </c>
      <c r="N213" s="564" t="s">
        <v>1260</v>
      </c>
      <c r="O213" s="564" t="s">
        <v>1260</v>
      </c>
      <c r="P213" s="564" t="s">
        <v>1260</v>
      </c>
      <c r="Q213" s="564" t="s">
        <v>1260</v>
      </c>
      <c r="R213" s="564" t="s">
        <v>1260</v>
      </c>
      <c r="S213" s="564" t="s">
        <v>1260</v>
      </c>
      <c r="T213" s="564" t="s">
        <v>1260</v>
      </c>
      <c r="U213" s="564" t="s">
        <v>1260</v>
      </c>
      <c r="V213" s="564" t="s">
        <v>1260</v>
      </c>
      <c r="W213" s="564" t="s">
        <v>1260</v>
      </c>
      <c r="X213" s="564" t="s">
        <v>1260</v>
      </c>
      <c r="Y213" s="564" t="s">
        <v>1260</v>
      </c>
      <c r="Z213" s="564" t="s">
        <v>1260</v>
      </c>
      <c r="AA213" s="564" t="s">
        <v>1260</v>
      </c>
      <c r="AB213" s="564" t="s">
        <v>1260</v>
      </c>
      <c r="AC213" s="564" t="s">
        <v>1260</v>
      </c>
      <c r="AD213" s="564" t="s">
        <v>1260</v>
      </c>
      <c r="AE213" s="564" t="s">
        <v>1260</v>
      </c>
      <c r="AF213" s="564" t="s">
        <v>1260</v>
      </c>
      <c r="AG213" s="564" t="s">
        <v>1260</v>
      </c>
      <c r="AH213" s="564" t="s">
        <v>1260</v>
      </c>
      <c r="AI213" s="564" t="s">
        <v>1260</v>
      </c>
      <c r="AJ213" s="564" t="s">
        <v>1260</v>
      </c>
      <c r="AK213" s="564" t="s">
        <v>1260</v>
      </c>
    </row>
    <row r="214" spans="2:37" hidden="1" outlineLevel="1" x14ac:dyDescent="0.2">
      <c r="B214" s="563" t="s">
        <v>1288</v>
      </c>
      <c r="C214" s="560" t="str">
        <f>"G_"&amp;GFSdet!B154</f>
        <v>G_2. 2.16</v>
      </c>
      <c r="D214" s="564" t="s">
        <v>1260</v>
      </c>
      <c r="E214" s="564" t="s">
        <v>1260</v>
      </c>
      <c r="F214" s="564" t="s">
        <v>1260</v>
      </c>
      <c r="G214" s="564" t="s">
        <v>1260</v>
      </c>
      <c r="H214" s="564" t="s">
        <v>1260</v>
      </c>
      <c r="I214" s="564" t="s">
        <v>1260</v>
      </c>
      <c r="J214" s="564" t="s">
        <v>1260</v>
      </c>
      <c r="K214" s="564" t="s">
        <v>1260</v>
      </c>
      <c r="L214" s="564" t="s">
        <v>1260</v>
      </c>
      <c r="M214" s="564" t="s">
        <v>1260</v>
      </c>
      <c r="N214" s="564" t="s">
        <v>1260</v>
      </c>
      <c r="O214" s="564" t="s">
        <v>1260</v>
      </c>
      <c r="P214" s="564" t="s">
        <v>1260</v>
      </c>
      <c r="Q214" s="564" t="s">
        <v>1260</v>
      </c>
      <c r="R214" s="564" t="s">
        <v>1260</v>
      </c>
      <c r="S214" s="564" t="s">
        <v>1260</v>
      </c>
      <c r="T214" s="564" t="s">
        <v>1260</v>
      </c>
      <c r="U214" s="564" t="s">
        <v>1260</v>
      </c>
      <c r="V214" s="564" t="s">
        <v>1260</v>
      </c>
      <c r="W214" s="564" t="s">
        <v>1260</v>
      </c>
      <c r="X214" s="564" t="s">
        <v>1260</v>
      </c>
      <c r="Y214" s="564" t="s">
        <v>1260</v>
      </c>
      <c r="Z214" s="564" t="s">
        <v>1260</v>
      </c>
      <c r="AA214" s="564" t="s">
        <v>1260</v>
      </c>
      <c r="AB214" s="564" t="s">
        <v>1260</v>
      </c>
      <c r="AC214" s="564" t="s">
        <v>1260</v>
      </c>
      <c r="AD214" s="564" t="s">
        <v>1260</v>
      </c>
      <c r="AE214" s="564" t="s">
        <v>1260</v>
      </c>
      <c r="AF214" s="564" t="s">
        <v>1260</v>
      </c>
      <c r="AG214" s="564" t="s">
        <v>1260</v>
      </c>
      <c r="AH214" s="564" t="s">
        <v>1260</v>
      </c>
      <c r="AI214" s="564" t="s">
        <v>1260</v>
      </c>
      <c r="AJ214" s="564" t="s">
        <v>1260</v>
      </c>
      <c r="AK214" s="564" t="s">
        <v>1260</v>
      </c>
    </row>
    <row r="215" spans="2:37" hidden="1" outlineLevel="1" x14ac:dyDescent="0.2">
      <c r="B215" s="563" t="s">
        <v>1288</v>
      </c>
      <c r="C215" s="560" t="str">
        <f>"G_"&amp;GFSdet!B155</f>
        <v>G_2. 2.17</v>
      </c>
      <c r="D215" s="564" t="s">
        <v>1260</v>
      </c>
      <c r="E215" s="564" t="s">
        <v>1260</v>
      </c>
      <c r="F215" s="564" t="s">
        <v>1260</v>
      </c>
      <c r="G215" s="564" t="s">
        <v>1260</v>
      </c>
      <c r="H215" s="564" t="s">
        <v>1260</v>
      </c>
      <c r="I215" s="564" t="s">
        <v>1260</v>
      </c>
      <c r="J215" s="564" t="s">
        <v>1260</v>
      </c>
      <c r="K215" s="564" t="s">
        <v>1260</v>
      </c>
      <c r="L215" s="564" t="s">
        <v>1260</v>
      </c>
      <c r="M215" s="564" t="s">
        <v>1260</v>
      </c>
      <c r="N215" s="564" t="s">
        <v>1260</v>
      </c>
      <c r="O215" s="564" t="s">
        <v>1260</v>
      </c>
      <c r="P215" s="564" t="s">
        <v>1260</v>
      </c>
      <c r="Q215" s="564" t="s">
        <v>1260</v>
      </c>
      <c r="R215" s="564" t="s">
        <v>1260</v>
      </c>
      <c r="S215" s="564" t="s">
        <v>1260</v>
      </c>
      <c r="T215" s="564" t="s">
        <v>1260</v>
      </c>
      <c r="U215" s="564" t="s">
        <v>1260</v>
      </c>
      <c r="V215" s="564" t="s">
        <v>1260</v>
      </c>
      <c r="W215" s="564" t="s">
        <v>1260</v>
      </c>
      <c r="X215" s="564" t="s">
        <v>1260</v>
      </c>
      <c r="Y215" s="564" t="s">
        <v>1260</v>
      </c>
      <c r="Z215" s="564" t="s">
        <v>1260</v>
      </c>
      <c r="AA215" s="564" t="s">
        <v>1260</v>
      </c>
      <c r="AB215" s="564" t="s">
        <v>1260</v>
      </c>
      <c r="AC215" s="564" t="s">
        <v>1260</v>
      </c>
      <c r="AD215" s="564" t="s">
        <v>1260</v>
      </c>
      <c r="AE215" s="564" t="s">
        <v>1260</v>
      </c>
      <c r="AF215" s="564" t="s">
        <v>1260</v>
      </c>
      <c r="AG215" s="564" t="s">
        <v>1260</v>
      </c>
      <c r="AH215" s="564" t="s">
        <v>1260</v>
      </c>
      <c r="AI215" s="564" t="s">
        <v>1260</v>
      </c>
      <c r="AJ215" s="564" t="s">
        <v>1260</v>
      </c>
      <c r="AK215" s="564" t="s">
        <v>1260</v>
      </c>
    </row>
    <row r="216" spans="2:37" hidden="1" outlineLevel="1" x14ac:dyDescent="0.2">
      <c r="B216" s="563" t="s">
        <v>1288</v>
      </c>
      <c r="C216" s="560" t="str">
        <f>"G_"&amp;GFSdet!B156</f>
        <v>G_2. 2.18</v>
      </c>
      <c r="D216" s="564" t="s">
        <v>1260</v>
      </c>
      <c r="E216" s="564" t="s">
        <v>1260</v>
      </c>
      <c r="F216" s="564" t="s">
        <v>1260</v>
      </c>
      <c r="G216" s="564" t="s">
        <v>1260</v>
      </c>
      <c r="H216" s="564" t="s">
        <v>1260</v>
      </c>
      <c r="I216" s="564" t="s">
        <v>1260</v>
      </c>
      <c r="J216" s="564" t="s">
        <v>1260</v>
      </c>
      <c r="K216" s="564" t="s">
        <v>1260</v>
      </c>
      <c r="L216" s="564" t="s">
        <v>1260</v>
      </c>
      <c r="M216" s="564" t="s">
        <v>1260</v>
      </c>
      <c r="N216" s="564" t="s">
        <v>1260</v>
      </c>
      <c r="O216" s="564" t="s">
        <v>1260</v>
      </c>
      <c r="P216" s="564" t="s">
        <v>1260</v>
      </c>
      <c r="Q216" s="564" t="s">
        <v>1260</v>
      </c>
      <c r="R216" s="564" t="s">
        <v>1260</v>
      </c>
      <c r="S216" s="564" t="s">
        <v>1260</v>
      </c>
      <c r="T216" s="564" t="s">
        <v>1260</v>
      </c>
      <c r="U216" s="564" t="s">
        <v>1260</v>
      </c>
      <c r="V216" s="564" t="s">
        <v>1260</v>
      </c>
      <c r="W216" s="564" t="s">
        <v>1260</v>
      </c>
      <c r="X216" s="564" t="s">
        <v>1260</v>
      </c>
      <c r="Y216" s="564" t="s">
        <v>1260</v>
      </c>
      <c r="Z216" s="564" t="s">
        <v>1260</v>
      </c>
      <c r="AA216" s="564" t="s">
        <v>1260</v>
      </c>
      <c r="AB216" s="564" t="s">
        <v>1260</v>
      </c>
      <c r="AC216" s="564" t="s">
        <v>1260</v>
      </c>
      <c r="AD216" s="564" t="s">
        <v>1260</v>
      </c>
      <c r="AE216" s="564" t="s">
        <v>1260</v>
      </c>
      <c r="AF216" s="564" t="s">
        <v>1260</v>
      </c>
      <c r="AG216" s="564" t="s">
        <v>1260</v>
      </c>
      <c r="AH216" s="564" t="s">
        <v>1260</v>
      </c>
      <c r="AI216" s="564" t="s">
        <v>1260</v>
      </c>
      <c r="AJ216" s="564" t="s">
        <v>1260</v>
      </c>
      <c r="AK216" s="564" t="s">
        <v>1260</v>
      </c>
    </row>
    <row r="217" spans="2:37" hidden="1" outlineLevel="1" x14ac:dyDescent="0.2">
      <c r="B217" s="563" t="s">
        <v>1288</v>
      </c>
      <c r="C217" s="560" t="str">
        <f>"G_"&amp;GFSdet!B157</f>
        <v>G_2. 2.19</v>
      </c>
      <c r="D217" s="564" t="s">
        <v>1260</v>
      </c>
      <c r="E217" s="564" t="s">
        <v>1260</v>
      </c>
      <c r="F217" s="564" t="s">
        <v>1260</v>
      </c>
      <c r="G217" s="564" t="s">
        <v>1260</v>
      </c>
      <c r="H217" s="564" t="s">
        <v>1260</v>
      </c>
      <c r="I217" s="564" t="s">
        <v>1260</v>
      </c>
      <c r="J217" s="564" t="s">
        <v>1260</v>
      </c>
      <c r="K217" s="564" t="s">
        <v>1260</v>
      </c>
      <c r="L217" s="564" t="s">
        <v>1260</v>
      </c>
      <c r="M217" s="564" t="s">
        <v>1260</v>
      </c>
      <c r="N217" s="564" t="s">
        <v>1260</v>
      </c>
      <c r="O217" s="564" t="s">
        <v>1260</v>
      </c>
      <c r="P217" s="564" t="s">
        <v>1260</v>
      </c>
      <c r="Q217" s="564" t="s">
        <v>1260</v>
      </c>
      <c r="R217" s="564" t="s">
        <v>1260</v>
      </c>
      <c r="S217" s="564" t="s">
        <v>1260</v>
      </c>
      <c r="T217" s="564" t="s">
        <v>1260</v>
      </c>
      <c r="U217" s="564" t="s">
        <v>1260</v>
      </c>
      <c r="V217" s="564" t="s">
        <v>1260</v>
      </c>
      <c r="W217" s="564" t="s">
        <v>1260</v>
      </c>
      <c r="X217" s="564" t="s">
        <v>1260</v>
      </c>
      <c r="Y217" s="564" t="s">
        <v>1260</v>
      </c>
      <c r="Z217" s="564" t="s">
        <v>1260</v>
      </c>
      <c r="AA217" s="564" t="s">
        <v>1260</v>
      </c>
      <c r="AB217" s="564" t="s">
        <v>1260</v>
      </c>
      <c r="AC217" s="564" t="s">
        <v>1260</v>
      </c>
      <c r="AD217" s="564" t="s">
        <v>1260</v>
      </c>
      <c r="AE217" s="564" t="s">
        <v>1260</v>
      </c>
      <c r="AF217" s="564" t="s">
        <v>1260</v>
      </c>
      <c r="AG217" s="564" t="s">
        <v>1260</v>
      </c>
      <c r="AH217" s="564" t="s">
        <v>1260</v>
      </c>
      <c r="AI217" s="564" t="s">
        <v>1260</v>
      </c>
      <c r="AJ217" s="564" t="s">
        <v>1260</v>
      </c>
      <c r="AK217" s="564" t="s">
        <v>1260</v>
      </c>
    </row>
    <row r="218" spans="2:37" hidden="1" outlineLevel="1" x14ac:dyDescent="0.2">
      <c r="B218" s="563" t="s">
        <v>1288</v>
      </c>
      <c r="C218" s="560" t="str">
        <f>"G_"&amp;GFSdet!B158</f>
        <v>G_2. 2.20</v>
      </c>
      <c r="D218" s="564" t="s">
        <v>1260</v>
      </c>
      <c r="E218" s="564" t="s">
        <v>1260</v>
      </c>
      <c r="F218" s="564" t="s">
        <v>1260</v>
      </c>
      <c r="G218" s="564" t="s">
        <v>1260</v>
      </c>
      <c r="H218" s="564" t="s">
        <v>1260</v>
      </c>
      <c r="I218" s="564" t="s">
        <v>1260</v>
      </c>
      <c r="J218" s="564" t="s">
        <v>1260</v>
      </c>
      <c r="K218" s="564" t="s">
        <v>1260</v>
      </c>
      <c r="L218" s="564" t="s">
        <v>1260</v>
      </c>
      <c r="M218" s="564" t="s">
        <v>1260</v>
      </c>
      <c r="N218" s="564" t="s">
        <v>1260</v>
      </c>
      <c r="O218" s="564" t="s">
        <v>1260</v>
      </c>
      <c r="P218" s="564" t="s">
        <v>1260</v>
      </c>
      <c r="Q218" s="564" t="s">
        <v>1260</v>
      </c>
      <c r="R218" s="564" t="s">
        <v>1260</v>
      </c>
      <c r="S218" s="564" t="s">
        <v>1260</v>
      </c>
      <c r="T218" s="564" t="s">
        <v>1260</v>
      </c>
      <c r="U218" s="564" t="s">
        <v>1260</v>
      </c>
      <c r="V218" s="564" t="s">
        <v>1260</v>
      </c>
      <c r="W218" s="564" t="s">
        <v>1260</v>
      </c>
      <c r="X218" s="564" t="s">
        <v>1260</v>
      </c>
      <c r="Y218" s="564" t="s">
        <v>1260</v>
      </c>
      <c r="Z218" s="564" t="s">
        <v>1260</v>
      </c>
      <c r="AA218" s="564" t="s">
        <v>1260</v>
      </c>
      <c r="AB218" s="564" t="s">
        <v>1260</v>
      </c>
      <c r="AC218" s="564" t="s">
        <v>1260</v>
      </c>
      <c r="AD218" s="564" t="s">
        <v>1260</v>
      </c>
      <c r="AE218" s="564" t="s">
        <v>1260</v>
      </c>
      <c r="AF218" s="564" t="s">
        <v>1260</v>
      </c>
      <c r="AG218" s="564" t="s">
        <v>1260</v>
      </c>
      <c r="AH218" s="564" t="s">
        <v>1260</v>
      </c>
      <c r="AI218" s="564" t="s">
        <v>1260</v>
      </c>
      <c r="AJ218" s="564" t="s">
        <v>1260</v>
      </c>
      <c r="AK218" s="564" t="s">
        <v>1260</v>
      </c>
    </row>
    <row r="219" spans="2:37" hidden="1" outlineLevel="1" x14ac:dyDescent="0.2">
      <c r="B219" s="563" t="s">
        <v>1288</v>
      </c>
      <c r="C219" s="560" t="str">
        <f>"G_"&amp;GFSdet!B159</f>
        <v>G_2. 2.21</v>
      </c>
      <c r="D219" s="564" t="s">
        <v>1260</v>
      </c>
      <c r="E219" s="564" t="s">
        <v>1260</v>
      </c>
      <c r="F219" s="564" t="s">
        <v>1260</v>
      </c>
      <c r="G219" s="564" t="s">
        <v>1260</v>
      </c>
      <c r="H219" s="564" t="s">
        <v>1260</v>
      </c>
      <c r="I219" s="564" t="s">
        <v>1260</v>
      </c>
      <c r="J219" s="564" t="s">
        <v>1260</v>
      </c>
      <c r="K219" s="564" t="s">
        <v>1260</v>
      </c>
      <c r="L219" s="564" t="s">
        <v>1260</v>
      </c>
      <c r="M219" s="564" t="s">
        <v>1260</v>
      </c>
      <c r="N219" s="564" t="s">
        <v>1260</v>
      </c>
      <c r="O219" s="564" t="s">
        <v>1260</v>
      </c>
      <c r="P219" s="564" t="s">
        <v>1260</v>
      </c>
      <c r="Q219" s="564" t="s">
        <v>1260</v>
      </c>
      <c r="R219" s="564" t="s">
        <v>1260</v>
      </c>
      <c r="S219" s="564" t="s">
        <v>1260</v>
      </c>
      <c r="T219" s="564" t="s">
        <v>1260</v>
      </c>
      <c r="U219" s="564" t="s">
        <v>1260</v>
      </c>
      <c r="V219" s="564" t="s">
        <v>1260</v>
      </c>
      <c r="W219" s="564" t="s">
        <v>1260</v>
      </c>
      <c r="X219" s="564" t="s">
        <v>1260</v>
      </c>
      <c r="Y219" s="564" t="s">
        <v>1260</v>
      </c>
      <c r="Z219" s="564" t="s">
        <v>1260</v>
      </c>
      <c r="AA219" s="564" t="s">
        <v>1260</v>
      </c>
      <c r="AB219" s="564" t="s">
        <v>1260</v>
      </c>
      <c r="AC219" s="564" t="s">
        <v>1260</v>
      </c>
      <c r="AD219" s="564" t="s">
        <v>1260</v>
      </c>
      <c r="AE219" s="564" t="s">
        <v>1260</v>
      </c>
      <c r="AF219" s="564" t="s">
        <v>1260</v>
      </c>
      <c r="AG219" s="564" t="s">
        <v>1260</v>
      </c>
      <c r="AH219" s="564" t="s">
        <v>1260</v>
      </c>
      <c r="AI219" s="564" t="s">
        <v>1260</v>
      </c>
      <c r="AJ219" s="564" t="s">
        <v>1260</v>
      </c>
      <c r="AK219" s="564" t="s">
        <v>1260</v>
      </c>
    </row>
    <row r="220" spans="2:37" hidden="1" outlineLevel="1" x14ac:dyDescent="0.2">
      <c r="B220" s="563" t="s">
        <v>1288</v>
      </c>
      <c r="C220" s="560" t="str">
        <f>"G_"&amp;GFSdet!B160</f>
        <v>G_2. 2.22</v>
      </c>
      <c r="D220" s="564" t="s">
        <v>1260</v>
      </c>
      <c r="E220" s="564" t="s">
        <v>1260</v>
      </c>
      <c r="F220" s="564" t="s">
        <v>1260</v>
      </c>
      <c r="G220" s="564" t="s">
        <v>1260</v>
      </c>
      <c r="H220" s="564" t="s">
        <v>1260</v>
      </c>
      <c r="I220" s="564" t="s">
        <v>1260</v>
      </c>
      <c r="J220" s="564" t="s">
        <v>1260</v>
      </c>
      <c r="K220" s="564" t="s">
        <v>1260</v>
      </c>
      <c r="L220" s="564" t="s">
        <v>1260</v>
      </c>
      <c r="M220" s="564" t="s">
        <v>1260</v>
      </c>
      <c r="N220" s="564" t="s">
        <v>1260</v>
      </c>
      <c r="O220" s="564" t="s">
        <v>1260</v>
      </c>
      <c r="P220" s="564" t="s">
        <v>1260</v>
      </c>
      <c r="Q220" s="564" t="s">
        <v>1260</v>
      </c>
      <c r="R220" s="564" t="s">
        <v>1260</v>
      </c>
      <c r="S220" s="564" t="s">
        <v>1260</v>
      </c>
      <c r="T220" s="564" t="s">
        <v>1260</v>
      </c>
      <c r="U220" s="564" t="s">
        <v>1260</v>
      </c>
      <c r="V220" s="564" t="s">
        <v>1260</v>
      </c>
      <c r="W220" s="564" t="s">
        <v>1260</v>
      </c>
      <c r="X220" s="564" t="s">
        <v>1260</v>
      </c>
      <c r="Y220" s="564" t="s">
        <v>1260</v>
      </c>
      <c r="Z220" s="564" t="s">
        <v>1260</v>
      </c>
      <c r="AA220" s="564" t="s">
        <v>1260</v>
      </c>
      <c r="AB220" s="564" t="s">
        <v>1260</v>
      </c>
      <c r="AC220" s="564" t="s">
        <v>1260</v>
      </c>
      <c r="AD220" s="564" t="s">
        <v>1260</v>
      </c>
      <c r="AE220" s="564" t="s">
        <v>1260</v>
      </c>
      <c r="AF220" s="564" t="s">
        <v>1260</v>
      </c>
      <c r="AG220" s="564" t="s">
        <v>1260</v>
      </c>
      <c r="AH220" s="564" t="s">
        <v>1260</v>
      </c>
      <c r="AI220" s="564" t="s">
        <v>1260</v>
      </c>
      <c r="AJ220" s="564" t="s">
        <v>1260</v>
      </c>
      <c r="AK220" s="564" t="s">
        <v>1260</v>
      </c>
    </row>
    <row r="221" spans="2:37" hidden="1" outlineLevel="1" x14ac:dyDescent="0.2">
      <c r="B221" s="563" t="s">
        <v>1288</v>
      </c>
      <c r="C221" s="560" t="str">
        <f>"G_"&amp;GFSdet!B161</f>
        <v>G_2. 2.23</v>
      </c>
      <c r="D221" s="564" t="s">
        <v>1260</v>
      </c>
      <c r="E221" s="564" t="s">
        <v>1260</v>
      </c>
      <c r="F221" s="564" t="s">
        <v>1260</v>
      </c>
      <c r="G221" s="564" t="s">
        <v>1260</v>
      </c>
      <c r="H221" s="564" t="s">
        <v>1260</v>
      </c>
      <c r="I221" s="564" t="s">
        <v>1260</v>
      </c>
      <c r="J221" s="564" t="s">
        <v>1260</v>
      </c>
      <c r="K221" s="564" t="s">
        <v>1260</v>
      </c>
      <c r="L221" s="564" t="s">
        <v>1260</v>
      </c>
      <c r="M221" s="564" t="s">
        <v>1260</v>
      </c>
      <c r="N221" s="564" t="s">
        <v>1260</v>
      </c>
      <c r="O221" s="564" t="s">
        <v>1260</v>
      </c>
      <c r="P221" s="564" t="s">
        <v>1260</v>
      </c>
      <c r="Q221" s="564" t="s">
        <v>1260</v>
      </c>
      <c r="R221" s="564" t="s">
        <v>1260</v>
      </c>
      <c r="S221" s="564" t="s">
        <v>1260</v>
      </c>
      <c r="T221" s="564" t="s">
        <v>1260</v>
      </c>
      <c r="U221" s="564" t="s">
        <v>1260</v>
      </c>
      <c r="V221" s="564" t="s">
        <v>1260</v>
      </c>
      <c r="W221" s="564" t="s">
        <v>1260</v>
      </c>
      <c r="X221" s="564" t="s">
        <v>1260</v>
      </c>
      <c r="Y221" s="564" t="s">
        <v>1260</v>
      </c>
      <c r="Z221" s="564" t="s">
        <v>1260</v>
      </c>
      <c r="AA221" s="564" t="s">
        <v>1260</v>
      </c>
      <c r="AB221" s="564" t="s">
        <v>1260</v>
      </c>
      <c r="AC221" s="564" t="s">
        <v>1260</v>
      </c>
      <c r="AD221" s="564" t="s">
        <v>1260</v>
      </c>
      <c r="AE221" s="564" t="s">
        <v>1260</v>
      </c>
      <c r="AF221" s="564" t="s">
        <v>1260</v>
      </c>
      <c r="AG221" s="564" t="s">
        <v>1260</v>
      </c>
      <c r="AH221" s="564" t="s">
        <v>1260</v>
      </c>
      <c r="AI221" s="564" t="s">
        <v>1260</v>
      </c>
      <c r="AJ221" s="564" t="s">
        <v>1260</v>
      </c>
      <c r="AK221" s="564" t="s">
        <v>1260</v>
      </c>
    </row>
    <row r="222" spans="2:37" hidden="1" outlineLevel="1" x14ac:dyDescent="0.2">
      <c r="B222" s="563" t="s">
        <v>1288</v>
      </c>
      <c r="C222" s="560" t="str">
        <f>"G_"&amp;GFSdet!B162</f>
        <v>G_2. 2.24</v>
      </c>
      <c r="D222" s="564" t="s">
        <v>1260</v>
      </c>
      <c r="E222" s="564" t="s">
        <v>1260</v>
      </c>
      <c r="F222" s="564" t="s">
        <v>1260</v>
      </c>
      <c r="G222" s="564" t="s">
        <v>1260</v>
      </c>
      <c r="H222" s="564" t="s">
        <v>1260</v>
      </c>
      <c r="I222" s="564" t="s">
        <v>1260</v>
      </c>
      <c r="J222" s="564" t="s">
        <v>1260</v>
      </c>
      <c r="K222" s="564" t="s">
        <v>1260</v>
      </c>
      <c r="L222" s="564" t="s">
        <v>1260</v>
      </c>
      <c r="M222" s="564" t="s">
        <v>1260</v>
      </c>
      <c r="N222" s="564" t="s">
        <v>1260</v>
      </c>
      <c r="O222" s="564" t="s">
        <v>1260</v>
      </c>
      <c r="P222" s="564" t="s">
        <v>1260</v>
      </c>
      <c r="Q222" s="564" t="s">
        <v>1260</v>
      </c>
      <c r="R222" s="564" t="s">
        <v>1260</v>
      </c>
      <c r="S222" s="564" t="s">
        <v>1260</v>
      </c>
      <c r="T222" s="564" t="s">
        <v>1260</v>
      </c>
      <c r="U222" s="564" t="s">
        <v>1260</v>
      </c>
      <c r="V222" s="564" t="s">
        <v>1260</v>
      </c>
      <c r="W222" s="564" t="s">
        <v>1260</v>
      </c>
      <c r="X222" s="564" t="s">
        <v>1260</v>
      </c>
      <c r="Y222" s="564" t="s">
        <v>1260</v>
      </c>
      <c r="Z222" s="564" t="s">
        <v>1260</v>
      </c>
      <c r="AA222" s="564" t="s">
        <v>1260</v>
      </c>
      <c r="AB222" s="564" t="s">
        <v>1260</v>
      </c>
      <c r="AC222" s="564" t="s">
        <v>1260</v>
      </c>
      <c r="AD222" s="564" t="s">
        <v>1260</v>
      </c>
      <c r="AE222" s="564" t="s">
        <v>1260</v>
      </c>
      <c r="AF222" s="564" t="s">
        <v>1260</v>
      </c>
      <c r="AG222" s="564" t="s">
        <v>1260</v>
      </c>
      <c r="AH222" s="564" t="s">
        <v>1260</v>
      </c>
      <c r="AI222" s="564" t="s">
        <v>1260</v>
      </c>
      <c r="AJ222" s="564" t="s">
        <v>1260</v>
      </c>
      <c r="AK222" s="564" t="s">
        <v>1260</v>
      </c>
    </row>
    <row r="223" spans="2:37" hidden="1" outlineLevel="1" x14ac:dyDescent="0.2">
      <c r="B223" s="563" t="s">
        <v>1288</v>
      </c>
      <c r="C223" s="560" t="str">
        <f>"G_"&amp;GFSdet!B163</f>
        <v>G_2. 2.25</v>
      </c>
      <c r="D223" s="564" t="s">
        <v>1260</v>
      </c>
      <c r="E223" s="564" t="s">
        <v>1260</v>
      </c>
      <c r="F223" s="564" t="s">
        <v>1260</v>
      </c>
      <c r="G223" s="564" t="s">
        <v>1260</v>
      </c>
      <c r="H223" s="564" t="s">
        <v>1260</v>
      </c>
      <c r="I223" s="564" t="s">
        <v>1260</v>
      </c>
      <c r="J223" s="564" t="s">
        <v>1260</v>
      </c>
      <c r="K223" s="564" t="s">
        <v>1260</v>
      </c>
      <c r="L223" s="564" t="s">
        <v>1260</v>
      </c>
      <c r="M223" s="564" t="s">
        <v>1260</v>
      </c>
      <c r="N223" s="564" t="s">
        <v>1260</v>
      </c>
      <c r="O223" s="564" t="s">
        <v>1260</v>
      </c>
      <c r="P223" s="564" t="s">
        <v>1260</v>
      </c>
      <c r="Q223" s="564" t="s">
        <v>1260</v>
      </c>
      <c r="R223" s="564" t="s">
        <v>1260</v>
      </c>
      <c r="S223" s="564" t="s">
        <v>1260</v>
      </c>
      <c r="T223" s="564" t="s">
        <v>1260</v>
      </c>
      <c r="U223" s="564" t="s">
        <v>1260</v>
      </c>
      <c r="V223" s="564" t="s">
        <v>1260</v>
      </c>
      <c r="W223" s="564" t="s">
        <v>1260</v>
      </c>
      <c r="X223" s="564" t="s">
        <v>1260</v>
      </c>
      <c r="Y223" s="564" t="s">
        <v>1260</v>
      </c>
      <c r="Z223" s="564" t="s">
        <v>1260</v>
      </c>
      <c r="AA223" s="564" t="s">
        <v>1260</v>
      </c>
      <c r="AB223" s="564" t="s">
        <v>1260</v>
      </c>
      <c r="AC223" s="564" t="s">
        <v>1260</v>
      </c>
      <c r="AD223" s="564" t="s">
        <v>1260</v>
      </c>
      <c r="AE223" s="564" t="s">
        <v>1260</v>
      </c>
      <c r="AF223" s="564" t="s">
        <v>1260</v>
      </c>
      <c r="AG223" s="564" t="s">
        <v>1260</v>
      </c>
      <c r="AH223" s="564" t="s">
        <v>1260</v>
      </c>
      <c r="AI223" s="564" t="s">
        <v>1260</v>
      </c>
      <c r="AJ223" s="564" t="s">
        <v>1260</v>
      </c>
      <c r="AK223" s="564" t="s">
        <v>1260</v>
      </c>
    </row>
    <row r="224" spans="2:37" hidden="1" outlineLevel="1" x14ac:dyDescent="0.2">
      <c r="B224" s="563" t="s">
        <v>1288</v>
      </c>
      <c r="C224" s="560" t="str">
        <f>"G_"&amp;GFSdet!B164</f>
        <v>G_2. 2.26</v>
      </c>
      <c r="D224" s="564" t="s">
        <v>1260</v>
      </c>
      <c r="E224" s="564" t="s">
        <v>1260</v>
      </c>
      <c r="F224" s="564" t="s">
        <v>1260</v>
      </c>
      <c r="G224" s="564" t="s">
        <v>1260</v>
      </c>
      <c r="H224" s="564" t="s">
        <v>1260</v>
      </c>
      <c r="I224" s="564" t="s">
        <v>1260</v>
      </c>
      <c r="J224" s="564" t="s">
        <v>1260</v>
      </c>
      <c r="K224" s="564" t="s">
        <v>1260</v>
      </c>
      <c r="L224" s="564" t="s">
        <v>1260</v>
      </c>
      <c r="M224" s="564" t="s">
        <v>1260</v>
      </c>
      <c r="N224" s="564" t="s">
        <v>1260</v>
      </c>
      <c r="O224" s="564" t="s">
        <v>1260</v>
      </c>
      <c r="P224" s="564" t="s">
        <v>1260</v>
      </c>
      <c r="Q224" s="564" t="s">
        <v>1260</v>
      </c>
      <c r="R224" s="564" t="s">
        <v>1260</v>
      </c>
      <c r="S224" s="564" t="s">
        <v>1260</v>
      </c>
      <c r="T224" s="564" t="s">
        <v>1260</v>
      </c>
      <c r="U224" s="564" t="s">
        <v>1260</v>
      </c>
      <c r="V224" s="564" t="s">
        <v>1260</v>
      </c>
      <c r="W224" s="564" t="s">
        <v>1260</v>
      </c>
      <c r="X224" s="564" t="s">
        <v>1260</v>
      </c>
      <c r="Y224" s="564" t="s">
        <v>1260</v>
      </c>
      <c r="Z224" s="564" t="s">
        <v>1260</v>
      </c>
      <c r="AA224" s="564" t="s">
        <v>1260</v>
      </c>
      <c r="AB224" s="564" t="s">
        <v>1260</v>
      </c>
      <c r="AC224" s="564" t="s">
        <v>1260</v>
      </c>
      <c r="AD224" s="564" t="s">
        <v>1260</v>
      </c>
      <c r="AE224" s="564" t="s">
        <v>1260</v>
      </c>
      <c r="AF224" s="564" t="s">
        <v>1260</v>
      </c>
      <c r="AG224" s="564" t="s">
        <v>1260</v>
      </c>
      <c r="AH224" s="564" t="s">
        <v>1260</v>
      </c>
      <c r="AI224" s="564" t="s">
        <v>1260</v>
      </c>
      <c r="AJ224" s="564" t="s">
        <v>1260</v>
      </c>
      <c r="AK224" s="564" t="s">
        <v>1260</v>
      </c>
    </row>
    <row r="225" spans="2:37" hidden="1" outlineLevel="1" x14ac:dyDescent="0.2">
      <c r="B225" s="563" t="s">
        <v>1288</v>
      </c>
      <c r="C225" s="560" t="str">
        <f>"G_"&amp;GFSdet!B165</f>
        <v>G_2. 3</v>
      </c>
      <c r="D225" s="564" t="s">
        <v>1260</v>
      </c>
      <c r="E225" s="564" t="s">
        <v>1260</v>
      </c>
      <c r="F225" s="564" t="s">
        <v>1260</v>
      </c>
      <c r="G225" s="564" t="s">
        <v>1260</v>
      </c>
      <c r="H225" s="564" t="s">
        <v>1260</v>
      </c>
      <c r="I225" s="564" t="s">
        <v>1260</v>
      </c>
      <c r="J225" s="564" t="s">
        <v>1260</v>
      </c>
      <c r="K225" s="564" t="s">
        <v>1260</v>
      </c>
      <c r="L225" s="564" t="s">
        <v>1260</v>
      </c>
      <c r="M225" s="564" t="s">
        <v>1260</v>
      </c>
      <c r="N225" s="564" t="s">
        <v>1260</v>
      </c>
      <c r="O225" s="564" t="s">
        <v>1260</v>
      </c>
      <c r="P225" s="564" t="s">
        <v>1260</v>
      </c>
      <c r="Q225" s="564" t="s">
        <v>1260</v>
      </c>
      <c r="R225" s="564" t="s">
        <v>1260</v>
      </c>
      <c r="S225" s="564" t="s">
        <v>1260</v>
      </c>
      <c r="T225" s="564" t="s">
        <v>1260</v>
      </c>
      <c r="U225" s="564" t="s">
        <v>1260</v>
      </c>
      <c r="V225" s="564" t="s">
        <v>1260</v>
      </c>
      <c r="W225" s="564" t="s">
        <v>1260</v>
      </c>
      <c r="X225" s="564" t="s">
        <v>1260</v>
      </c>
      <c r="Y225" s="564" t="s">
        <v>1260</v>
      </c>
      <c r="Z225" s="564" t="s">
        <v>1260</v>
      </c>
      <c r="AA225" s="564" t="s">
        <v>1260</v>
      </c>
      <c r="AB225" s="564" t="s">
        <v>1260</v>
      </c>
      <c r="AC225" s="564" t="s">
        <v>1260</v>
      </c>
      <c r="AD225" s="564" t="s">
        <v>1260</v>
      </c>
      <c r="AE225" s="564" t="s">
        <v>1260</v>
      </c>
      <c r="AF225" s="564" t="s">
        <v>1260</v>
      </c>
      <c r="AG225" s="564" t="s">
        <v>1260</v>
      </c>
      <c r="AH225" s="564" t="s">
        <v>1260</v>
      </c>
      <c r="AI225" s="564" t="s">
        <v>1260</v>
      </c>
      <c r="AJ225" s="564" t="s">
        <v>1260</v>
      </c>
      <c r="AK225" s="564" t="s">
        <v>1260</v>
      </c>
    </row>
    <row r="226" spans="2:37" hidden="1" outlineLevel="1" x14ac:dyDescent="0.2">
      <c r="B226" s="563" t="s">
        <v>1288</v>
      </c>
      <c r="C226" s="560" t="str">
        <f>"G_"&amp;GFSdet!B166</f>
        <v>G_2. 4</v>
      </c>
      <c r="D226" s="564" t="s">
        <v>1260</v>
      </c>
      <c r="E226" s="564" t="s">
        <v>1260</v>
      </c>
      <c r="F226" s="564" t="s">
        <v>1260</v>
      </c>
      <c r="G226" s="564" t="s">
        <v>1260</v>
      </c>
      <c r="H226" s="564" t="s">
        <v>1260</v>
      </c>
      <c r="I226" s="564" t="s">
        <v>1260</v>
      </c>
      <c r="J226" s="564" t="s">
        <v>1260</v>
      </c>
      <c r="K226" s="564" t="s">
        <v>1260</v>
      </c>
      <c r="L226" s="564" t="s">
        <v>1260</v>
      </c>
      <c r="M226" s="564" t="s">
        <v>1260</v>
      </c>
      <c r="N226" s="564" t="s">
        <v>1260</v>
      </c>
      <c r="O226" s="564" t="s">
        <v>1260</v>
      </c>
      <c r="P226" s="564" t="s">
        <v>1260</v>
      </c>
      <c r="Q226" s="564" t="s">
        <v>1260</v>
      </c>
      <c r="R226" s="564" t="s">
        <v>1260</v>
      </c>
      <c r="S226" s="564" t="s">
        <v>1260</v>
      </c>
      <c r="T226" s="564" t="s">
        <v>1260</v>
      </c>
      <c r="U226" s="564" t="s">
        <v>1260</v>
      </c>
      <c r="V226" s="564" t="s">
        <v>1260</v>
      </c>
      <c r="W226" s="564" t="s">
        <v>1260</v>
      </c>
      <c r="X226" s="564" t="s">
        <v>1260</v>
      </c>
      <c r="Y226" s="564" t="s">
        <v>1260</v>
      </c>
      <c r="Z226" s="564" t="s">
        <v>1260</v>
      </c>
      <c r="AA226" s="564" t="s">
        <v>1260</v>
      </c>
      <c r="AB226" s="564" t="s">
        <v>1260</v>
      </c>
      <c r="AC226" s="564" t="s">
        <v>1260</v>
      </c>
      <c r="AD226" s="564" t="s">
        <v>1260</v>
      </c>
      <c r="AE226" s="564" t="s">
        <v>1260</v>
      </c>
      <c r="AF226" s="564" t="s">
        <v>1260</v>
      </c>
      <c r="AG226" s="564" t="s">
        <v>1260</v>
      </c>
      <c r="AH226" s="564" t="s">
        <v>1260</v>
      </c>
      <c r="AI226" s="564" t="s">
        <v>1260</v>
      </c>
      <c r="AJ226" s="564" t="s">
        <v>1260</v>
      </c>
      <c r="AK226" s="564" t="s">
        <v>1260</v>
      </c>
    </row>
    <row r="227" spans="2:37" hidden="1" outlineLevel="1" x14ac:dyDescent="0.2">
      <c r="B227" s="563" t="s">
        <v>1288</v>
      </c>
      <c r="C227" s="560" t="str">
        <f>"G_"&amp;GFSdet!B167</f>
        <v>G_2. 4.1</v>
      </c>
      <c r="D227" s="564" t="s">
        <v>1260</v>
      </c>
      <c r="E227" s="564" t="s">
        <v>1260</v>
      </c>
      <c r="F227" s="564" t="s">
        <v>1260</v>
      </c>
      <c r="G227" s="564" t="s">
        <v>1260</v>
      </c>
      <c r="H227" s="564" t="s">
        <v>1260</v>
      </c>
      <c r="I227" s="564" t="s">
        <v>1260</v>
      </c>
      <c r="J227" s="564" t="s">
        <v>1260</v>
      </c>
      <c r="K227" s="564" t="s">
        <v>1260</v>
      </c>
      <c r="L227" s="564" t="s">
        <v>1260</v>
      </c>
      <c r="M227" s="564" t="s">
        <v>1260</v>
      </c>
      <c r="N227" s="564" t="s">
        <v>1260</v>
      </c>
      <c r="O227" s="564" t="s">
        <v>1260</v>
      </c>
      <c r="P227" s="564" t="s">
        <v>1260</v>
      </c>
      <c r="Q227" s="564" t="s">
        <v>1260</v>
      </c>
      <c r="R227" s="564" t="s">
        <v>1260</v>
      </c>
      <c r="S227" s="564" t="s">
        <v>1260</v>
      </c>
      <c r="T227" s="564" t="s">
        <v>1260</v>
      </c>
      <c r="U227" s="564" t="s">
        <v>1260</v>
      </c>
      <c r="V227" s="564" t="s">
        <v>1260</v>
      </c>
      <c r="W227" s="564" t="s">
        <v>1260</v>
      </c>
      <c r="X227" s="564" t="s">
        <v>1260</v>
      </c>
      <c r="Y227" s="564" t="s">
        <v>1260</v>
      </c>
      <c r="Z227" s="564" t="s">
        <v>1260</v>
      </c>
      <c r="AA227" s="564" t="s">
        <v>1260</v>
      </c>
      <c r="AB227" s="564" t="s">
        <v>1260</v>
      </c>
      <c r="AC227" s="564" t="s">
        <v>1260</v>
      </c>
      <c r="AD227" s="564" t="s">
        <v>1260</v>
      </c>
      <c r="AE227" s="564" t="s">
        <v>1260</v>
      </c>
      <c r="AF227" s="564" t="s">
        <v>1260</v>
      </c>
      <c r="AG227" s="564" t="s">
        <v>1260</v>
      </c>
      <c r="AH227" s="564" t="s">
        <v>1260</v>
      </c>
      <c r="AI227" s="564" t="s">
        <v>1260</v>
      </c>
      <c r="AJ227" s="564" t="s">
        <v>1260</v>
      </c>
      <c r="AK227" s="564" t="s">
        <v>1260</v>
      </c>
    </row>
    <row r="228" spans="2:37" hidden="1" outlineLevel="1" x14ac:dyDescent="0.2">
      <c r="B228" s="563" t="s">
        <v>1288</v>
      </c>
      <c r="C228" s="560" t="str">
        <f>"G_"&amp;GFSdet!B168</f>
        <v>G_2. 4.2</v>
      </c>
      <c r="D228" s="564" t="s">
        <v>1260</v>
      </c>
      <c r="E228" s="564" t="s">
        <v>1260</v>
      </c>
      <c r="F228" s="564" t="s">
        <v>1260</v>
      </c>
      <c r="G228" s="564" t="s">
        <v>1260</v>
      </c>
      <c r="H228" s="564" t="s">
        <v>1260</v>
      </c>
      <c r="I228" s="564" t="s">
        <v>1260</v>
      </c>
      <c r="J228" s="564" t="s">
        <v>1260</v>
      </c>
      <c r="K228" s="564" t="s">
        <v>1260</v>
      </c>
      <c r="L228" s="564" t="s">
        <v>1260</v>
      </c>
      <c r="M228" s="564" t="s">
        <v>1260</v>
      </c>
      <c r="N228" s="564" t="s">
        <v>1260</v>
      </c>
      <c r="O228" s="564" t="s">
        <v>1260</v>
      </c>
      <c r="P228" s="564" t="s">
        <v>1260</v>
      </c>
      <c r="Q228" s="564" t="s">
        <v>1260</v>
      </c>
      <c r="R228" s="564" t="s">
        <v>1260</v>
      </c>
      <c r="S228" s="564" t="s">
        <v>1260</v>
      </c>
      <c r="T228" s="564" t="s">
        <v>1260</v>
      </c>
      <c r="U228" s="564" t="s">
        <v>1260</v>
      </c>
      <c r="V228" s="564" t="s">
        <v>1260</v>
      </c>
      <c r="W228" s="564" t="s">
        <v>1260</v>
      </c>
      <c r="X228" s="564" t="s">
        <v>1260</v>
      </c>
      <c r="Y228" s="564" t="s">
        <v>1260</v>
      </c>
      <c r="Z228" s="564" t="s">
        <v>1260</v>
      </c>
      <c r="AA228" s="564" t="s">
        <v>1260</v>
      </c>
      <c r="AB228" s="564" t="s">
        <v>1260</v>
      </c>
      <c r="AC228" s="564" t="s">
        <v>1260</v>
      </c>
      <c r="AD228" s="564" t="s">
        <v>1260</v>
      </c>
      <c r="AE228" s="564" t="s">
        <v>1260</v>
      </c>
      <c r="AF228" s="564" t="s">
        <v>1260</v>
      </c>
      <c r="AG228" s="564" t="s">
        <v>1260</v>
      </c>
      <c r="AH228" s="564" t="s">
        <v>1260</v>
      </c>
      <c r="AI228" s="564" t="s">
        <v>1260</v>
      </c>
      <c r="AJ228" s="564" t="s">
        <v>1260</v>
      </c>
      <c r="AK228" s="564" t="s">
        <v>1260</v>
      </c>
    </row>
    <row r="229" spans="2:37" hidden="1" outlineLevel="1" x14ac:dyDescent="0.2">
      <c r="B229" s="563" t="s">
        <v>1288</v>
      </c>
      <c r="C229" s="560" t="str">
        <f>"G_"&amp;GFSdet!B169</f>
        <v>G_2. 4.3</v>
      </c>
      <c r="D229" s="564" t="s">
        <v>1260</v>
      </c>
      <c r="E229" s="564" t="s">
        <v>1260</v>
      </c>
      <c r="F229" s="564" t="s">
        <v>1260</v>
      </c>
      <c r="G229" s="564" t="s">
        <v>1260</v>
      </c>
      <c r="H229" s="564" t="s">
        <v>1260</v>
      </c>
      <c r="I229" s="564" t="s">
        <v>1260</v>
      </c>
      <c r="J229" s="564" t="s">
        <v>1260</v>
      </c>
      <c r="K229" s="564" t="s">
        <v>1260</v>
      </c>
      <c r="L229" s="564" t="s">
        <v>1260</v>
      </c>
      <c r="M229" s="564" t="s">
        <v>1260</v>
      </c>
      <c r="N229" s="564" t="s">
        <v>1260</v>
      </c>
      <c r="O229" s="564" t="s">
        <v>1260</v>
      </c>
      <c r="P229" s="564" t="s">
        <v>1260</v>
      </c>
      <c r="Q229" s="564" t="s">
        <v>1260</v>
      </c>
      <c r="R229" s="564" t="s">
        <v>1260</v>
      </c>
      <c r="S229" s="564" t="s">
        <v>1260</v>
      </c>
      <c r="T229" s="564" t="s">
        <v>1260</v>
      </c>
      <c r="U229" s="564" t="s">
        <v>1260</v>
      </c>
      <c r="V229" s="564" t="s">
        <v>1260</v>
      </c>
      <c r="W229" s="564" t="s">
        <v>1260</v>
      </c>
      <c r="X229" s="564" t="s">
        <v>1260</v>
      </c>
      <c r="Y229" s="564" t="s">
        <v>1260</v>
      </c>
      <c r="Z229" s="564" t="s">
        <v>1260</v>
      </c>
      <c r="AA229" s="564" t="s">
        <v>1260</v>
      </c>
      <c r="AB229" s="564" t="s">
        <v>1260</v>
      </c>
      <c r="AC229" s="564" t="s">
        <v>1260</v>
      </c>
      <c r="AD229" s="564" t="s">
        <v>1260</v>
      </c>
      <c r="AE229" s="564" t="s">
        <v>1260</v>
      </c>
      <c r="AF229" s="564" t="s">
        <v>1260</v>
      </c>
      <c r="AG229" s="564" t="s">
        <v>1260</v>
      </c>
      <c r="AH229" s="564" t="s">
        <v>1260</v>
      </c>
      <c r="AI229" s="564" t="s">
        <v>1260</v>
      </c>
      <c r="AJ229" s="564" t="s">
        <v>1260</v>
      </c>
      <c r="AK229" s="564" t="s">
        <v>1260</v>
      </c>
    </row>
    <row r="230" spans="2:37" hidden="1" outlineLevel="1" x14ac:dyDescent="0.2">
      <c r="B230" s="563" t="s">
        <v>1288</v>
      </c>
      <c r="C230" s="560" t="str">
        <f>"G_"&amp;GFSdet!B170</f>
        <v>G_2. 5</v>
      </c>
      <c r="D230" s="564" t="s">
        <v>1260</v>
      </c>
      <c r="E230" s="564" t="s">
        <v>1260</v>
      </c>
      <c r="F230" s="564" t="s">
        <v>1260</v>
      </c>
      <c r="G230" s="564" t="s">
        <v>1260</v>
      </c>
      <c r="H230" s="564" t="s">
        <v>1260</v>
      </c>
      <c r="I230" s="564" t="s">
        <v>1260</v>
      </c>
      <c r="J230" s="564" t="s">
        <v>1260</v>
      </c>
      <c r="K230" s="564" t="s">
        <v>1260</v>
      </c>
      <c r="L230" s="564" t="s">
        <v>1260</v>
      </c>
      <c r="M230" s="564" t="s">
        <v>1260</v>
      </c>
      <c r="N230" s="564" t="s">
        <v>1260</v>
      </c>
      <c r="O230" s="564" t="s">
        <v>1260</v>
      </c>
      <c r="P230" s="564" t="s">
        <v>1260</v>
      </c>
      <c r="Q230" s="564" t="s">
        <v>1260</v>
      </c>
      <c r="R230" s="564" t="s">
        <v>1260</v>
      </c>
      <c r="S230" s="564" t="s">
        <v>1260</v>
      </c>
      <c r="T230" s="564" t="s">
        <v>1260</v>
      </c>
      <c r="U230" s="564" t="s">
        <v>1260</v>
      </c>
      <c r="V230" s="564" t="s">
        <v>1260</v>
      </c>
      <c r="W230" s="564" t="s">
        <v>1260</v>
      </c>
      <c r="X230" s="564" t="s">
        <v>1260</v>
      </c>
      <c r="Y230" s="564" t="s">
        <v>1260</v>
      </c>
      <c r="Z230" s="564" t="s">
        <v>1260</v>
      </c>
      <c r="AA230" s="564" t="s">
        <v>1260</v>
      </c>
      <c r="AB230" s="564" t="s">
        <v>1260</v>
      </c>
      <c r="AC230" s="564" t="s">
        <v>1260</v>
      </c>
      <c r="AD230" s="564" t="s">
        <v>1260</v>
      </c>
      <c r="AE230" s="564" t="s">
        <v>1260</v>
      </c>
      <c r="AF230" s="564" t="s">
        <v>1260</v>
      </c>
      <c r="AG230" s="564" t="s">
        <v>1260</v>
      </c>
      <c r="AH230" s="564" t="s">
        <v>1260</v>
      </c>
      <c r="AI230" s="564" t="s">
        <v>1260</v>
      </c>
      <c r="AJ230" s="564" t="s">
        <v>1260</v>
      </c>
      <c r="AK230" s="564" t="s">
        <v>1260</v>
      </c>
    </row>
    <row r="231" spans="2:37" hidden="1" outlineLevel="1" x14ac:dyDescent="0.2">
      <c r="B231" s="563" t="s">
        <v>1288</v>
      </c>
      <c r="C231" s="560" t="str">
        <f>"G_"&amp;GFSdet!B171</f>
        <v>G_2. 5.1</v>
      </c>
      <c r="D231" s="564" t="s">
        <v>1260</v>
      </c>
      <c r="E231" s="564" t="s">
        <v>1260</v>
      </c>
      <c r="F231" s="564" t="s">
        <v>1260</v>
      </c>
      <c r="G231" s="564" t="s">
        <v>1260</v>
      </c>
      <c r="H231" s="564" t="s">
        <v>1260</v>
      </c>
      <c r="I231" s="564" t="s">
        <v>1260</v>
      </c>
      <c r="J231" s="564" t="s">
        <v>1260</v>
      </c>
      <c r="K231" s="564" t="s">
        <v>1260</v>
      </c>
      <c r="L231" s="564" t="s">
        <v>1260</v>
      </c>
      <c r="M231" s="564" t="s">
        <v>1260</v>
      </c>
      <c r="N231" s="564" t="s">
        <v>1260</v>
      </c>
      <c r="O231" s="564" t="s">
        <v>1260</v>
      </c>
      <c r="P231" s="564" t="s">
        <v>1260</v>
      </c>
      <c r="Q231" s="564" t="s">
        <v>1260</v>
      </c>
      <c r="R231" s="564" t="s">
        <v>1260</v>
      </c>
      <c r="S231" s="564" t="s">
        <v>1260</v>
      </c>
      <c r="T231" s="564" t="s">
        <v>1260</v>
      </c>
      <c r="U231" s="564" t="s">
        <v>1260</v>
      </c>
      <c r="V231" s="564" t="s">
        <v>1260</v>
      </c>
      <c r="W231" s="564" t="s">
        <v>1260</v>
      </c>
      <c r="X231" s="564" t="s">
        <v>1260</v>
      </c>
      <c r="Y231" s="564" t="s">
        <v>1260</v>
      </c>
      <c r="Z231" s="564" t="s">
        <v>1260</v>
      </c>
      <c r="AA231" s="564" t="s">
        <v>1260</v>
      </c>
      <c r="AB231" s="564" t="s">
        <v>1260</v>
      </c>
      <c r="AC231" s="564" t="s">
        <v>1260</v>
      </c>
      <c r="AD231" s="564" t="s">
        <v>1260</v>
      </c>
      <c r="AE231" s="564" t="s">
        <v>1260</v>
      </c>
      <c r="AF231" s="564" t="s">
        <v>1260</v>
      </c>
      <c r="AG231" s="564" t="s">
        <v>1260</v>
      </c>
      <c r="AH231" s="564" t="s">
        <v>1260</v>
      </c>
      <c r="AI231" s="564" t="s">
        <v>1260</v>
      </c>
      <c r="AJ231" s="564" t="s">
        <v>1260</v>
      </c>
      <c r="AK231" s="564" t="s">
        <v>1260</v>
      </c>
    </row>
    <row r="232" spans="2:37" hidden="1" outlineLevel="1" x14ac:dyDescent="0.2">
      <c r="B232" s="563" t="s">
        <v>1288</v>
      </c>
      <c r="C232" s="560" t="str">
        <f>"G_"&amp;GFSdet!B172</f>
        <v>G_2. 5.1.1</v>
      </c>
      <c r="D232" s="564" t="s">
        <v>1260</v>
      </c>
      <c r="E232" s="564" t="s">
        <v>1260</v>
      </c>
      <c r="F232" s="564" t="s">
        <v>1260</v>
      </c>
      <c r="G232" s="564" t="s">
        <v>1260</v>
      </c>
      <c r="H232" s="564" t="s">
        <v>1260</v>
      </c>
      <c r="I232" s="564" t="s">
        <v>1260</v>
      </c>
      <c r="J232" s="564" t="s">
        <v>1260</v>
      </c>
      <c r="K232" s="564" t="s">
        <v>1260</v>
      </c>
      <c r="L232" s="564" t="s">
        <v>1260</v>
      </c>
      <c r="M232" s="564" t="s">
        <v>1260</v>
      </c>
      <c r="N232" s="564" t="s">
        <v>1260</v>
      </c>
      <c r="O232" s="564" t="s">
        <v>1260</v>
      </c>
      <c r="P232" s="564" t="s">
        <v>1260</v>
      </c>
      <c r="Q232" s="564" t="s">
        <v>1260</v>
      </c>
      <c r="R232" s="564" t="s">
        <v>1260</v>
      </c>
      <c r="S232" s="564" t="s">
        <v>1260</v>
      </c>
      <c r="T232" s="564" t="s">
        <v>1260</v>
      </c>
      <c r="U232" s="564" t="s">
        <v>1260</v>
      </c>
      <c r="V232" s="564" t="s">
        <v>1260</v>
      </c>
      <c r="W232" s="564" t="s">
        <v>1260</v>
      </c>
      <c r="X232" s="564" t="s">
        <v>1260</v>
      </c>
      <c r="Y232" s="564" t="s">
        <v>1260</v>
      </c>
      <c r="Z232" s="564" t="s">
        <v>1260</v>
      </c>
      <c r="AA232" s="564" t="s">
        <v>1260</v>
      </c>
      <c r="AB232" s="564" t="s">
        <v>1260</v>
      </c>
      <c r="AC232" s="564" t="s">
        <v>1260</v>
      </c>
      <c r="AD232" s="564" t="s">
        <v>1260</v>
      </c>
      <c r="AE232" s="564" t="s">
        <v>1260</v>
      </c>
      <c r="AF232" s="564" t="s">
        <v>1260</v>
      </c>
      <c r="AG232" s="564" t="s">
        <v>1260</v>
      </c>
      <c r="AH232" s="564" t="s">
        <v>1260</v>
      </c>
      <c r="AI232" s="564" t="s">
        <v>1260</v>
      </c>
      <c r="AJ232" s="564" t="s">
        <v>1260</v>
      </c>
      <c r="AK232" s="564" t="s">
        <v>1260</v>
      </c>
    </row>
    <row r="233" spans="2:37" hidden="1" outlineLevel="1" x14ac:dyDescent="0.2">
      <c r="B233" s="563" t="s">
        <v>1288</v>
      </c>
      <c r="C233" s="560" t="str">
        <f>"G_"&amp;GFSdet!B173</f>
        <v>G_2. 5.1.1.1</v>
      </c>
      <c r="D233" s="564" t="s">
        <v>1260</v>
      </c>
      <c r="E233" s="564" t="s">
        <v>1260</v>
      </c>
      <c r="F233" s="564" t="s">
        <v>1260</v>
      </c>
      <c r="G233" s="564" t="s">
        <v>1260</v>
      </c>
      <c r="H233" s="564" t="s">
        <v>1260</v>
      </c>
      <c r="I233" s="564" t="s">
        <v>1260</v>
      </c>
      <c r="J233" s="564" t="s">
        <v>1260</v>
      </c>
      <c r="K233" s="564" t="s">
        <v>1260</v>
      </c>
      <c r="L233" s="564" t="s">
        <v>1260</v>
      </c>
      <c r="M233" s="564" t="s">
        <v>1260</v>
      </c>
      <c r="N233" s="564" t="s">
        <v>1260</v>
      </c>
      <c r="O233" s="564" t="s">
        <v>1260</v>
      </c>
      <c r="P233" s="564" t="s">
        <v>1260</v>
      </c>
      <c r="Q233" s="564" t="s">
        <v>1260</v>
      </c>
      <c r="R233" s="564" t="s">
        <v>1260</v>
      </c>
      <c r="S233" s="564" t="s">
        <v>1260</v>
      </c>
      <c r="T233" s="564" t="s">
        <v>1260</v>
      </c>
      <c r="U233" s="564" t="s">
        <v>1260</v>
      </c>
      <c r="V233" s="564" t="s">
        <v>1260</v>
      </c>
      <c r="W233" s="564" t="s">
        <v>1260</v>
      </c>
      <c r="X233" s="564" t="s">
        <v>1260</v>
      </c>
      <c r="Y233" s="564" t="s">
        <v>1260</v>
      </c>
      <c r="Z233" s="564" t="s">
        <v>1260</v>
      </c>
      <c r="AA233" s="564" t="s">
        <v>1260</v>
      </c>
      <c r="AB233" s="564" t="s">
        <v>1260</v>
      </c>
      <c r="AC233" s="564" t="s">
        <v>1260</v>
      </c>
      <c r="AD233" s="564" t="s">
        <v>1260</v>
      </c>
      <c r="AE233" s="564" t="s">
        <v>1260</v>
      </c>
      <c r="AF233" s="564" t="s">
        <v>1260</v>
      </c>
      <c r="AG233" s="564" t="s">
        <v>1260</v>
      </c>
      <c r="AH233" s="564" t="s">
        <v>1260</v>
      </c>
      <c r="AI233" s="564" t="s">
        <v>1260</v>
      </c>
      <c r="AJ233" s="564" t="s">
        <v>1260</v>
      </c>
      <c r="AK233" s="564" t="s">
        <v>1260</v>
      </c>
    </row>
    <row r="234" spans="2:37" hidden="1" outlineLevel="1" x14ac:dyDescent="0.2">
      <c r="B234" s="563" t="s">
        <v>1288</v>
      </c>
      <c r="C234" s="560" t="str">
        <f>"G_"&amp;GFSdet!B174</f>
        <v>G_2. 5.1.1.2</v>
      </c>
      <c r="D234" s="564" t="s">
        <v>1260</v>
      </c>
      <c r="E234" s="564" t="s">
        <v>1260</v>
      </c>
      <c r="F234" s="564" t="s">
        <v>1260</v>
      </c>
      <c r="G234" s="564" t="s">
        <v>1260</v>
      </c>
      <c r="H234" s="564" t="s">
        <v>1260</v>
      </c>
      <c r="I234" s="564" t="s">
        <v>1260</v>
      </c>
      <c r="J234" s="564" t="s">
        <v>1260</v>
      </c>
      <c r="K234" s="564" t="s">
        <v>1260</v>
      </c>
      <c r="L234" s="564" t="s">
        <v>1260</v>
      </c>
      <c r="M234" s="564" t="s">
        <v>1260</v>
      </c>
      <c r="N234" s="564" t="s">
        <v>1260</v>
      </c>
      <c r="O234" s="564" t="s">
        <v>1260</v>
      </c>
      <c r="P234" s="564" t="s">
        <v>1260</v>
      </c>
      <c r="Q234" s="564" t="s">
        <v>1260</v>
      </c>
      <c r="R234" s="564" t="s">
        <v>1260</v>
      </c>
      <c r="S234" s="564" t="s">
        <v>1260</v>
      </c>
      <c r="T234" s="564" t="s">
        <v>1260</v>
      </c>
      <c r="U234" s="564" t="s">
        <v>1260</v>
      </c>
      <c r="V234" s="564" t="s">
        <v>1260</v>
      </c>
      <c r="W234" s="564" t="s">
        <v>1260</v>
      </c>
      <c r="X234" s="564" t="s">
        <v>1260</v>
      </c>
      <c r="Y234" s="564" t="s">
        <v>1260</v>
      </c>
      <c r="Z234" s="564" t="s">
        <v>1260</v>
      </c>
      <c r="AA234" s="564" t="s">
        <v>1260</v>
      </c>
      <c r="AB234" s="564" t="s">
        <v>1260</v>
      </c>
      <c r="AC234" s="564" t="s">
        <v>1260</v>
      </c>
      <c r="AD234" s="564" t="s">
        <v>1260</v>
      </c>
      <c r="AE234" s="564" t="s">
        <v>1260</v>
      </c>
      <c r="AF234" s="564" t="s">
        <v>1260</v>
      </c>
      <c r="AG234" s="564" t="s">
        <v>1260</v>
      </c>
      <c r="AH234" s="564" t="s">
        <v>1260</v>
      </c>
      <c r="AI234" s="564" t="s">
        <v>1260</v>
      </c>
      <c r="AJ234" s="564" t="s">
        <v>1260</v>
      </c>
      <c r="AK234" s="564" t="s">
        <v>1260</v>
      </c>
    </row>
    <row r="235" spans="2:37" hidden="1" outlineLevel="1" x14ac:dyDescent="0.2">
      <c r="B235" s="563" t="s">
        <v>1288</v>
      </c>
      <c r="C235" s="560" t="str">
        <f>"G_"&amp;GFSdet!B175</f>
        <v>G_2. 5.1.1.3</v>
      </c>
      <c r="D235" s="564" t="s">
        <v>1260</v>
      </c>
      <c r="E235" s="564" t="s">
        <v>1260</v>
      </c>
      <c r="F235" s="564" t="s">
        <v>1260</v>
      </c>
      <c r="G235" s="564" t="s">
        <v>1260</v>
      </c>
      <c r="H235" s="564" t="s">
        <v>1260</v>
      </c>
      <c r="I235" s="564" t="s">
        <v>1260</v>
      </c>
      <c r="J235" s="564" t="s">
        <v>1260</v>
      </c>
      <c r="K235" s="564" t="s">
        <v>1260</v>
      </c>
      <c r="L235" s="564" t="s">
        <v>1260</v>
      </c>
      <c r="M235" s="564" t="s">
        <v>1260</v>
      </c>
      <c r="N235" s="564" t="s">
        <v>1260</v>
      </c>
      <c r="O235" s="564" t="s">
        <v>1260</v>
      </c>
      <c r="P235" s="564" t="s">
        <v>1260</v>
      </c>
      <c r="Q235" s="564" t="s">
        <v>1260</v>
      </c>
      <c r="R235" s="564" t="s">
        <v>1260</v>
      </c>
      <c r="S235" s="564" t="s">
        <v>1260</v>
      </c>
      <c r="T235" s="564" t="s">
        <v>1260</v>
      </c>
      <c r="U235" s="564" t="s">
        <v>1260</v>
      </c>
      <c r="V235" s="564" t="s">
        <v>1260</v>
      </c>
      <c r="W235" s="564" t="s">
        <v>1260</v>
      </c>
      <c r="X235" s="564" t="s">
        <v>1260</v>
      </c>
      <c r="Y235" s="564" t="s">
        <v>1260</v>
      </c>
      <c r="Z235" s="564" t="s">
        <v>1260</v>
      </c>
      <c r="AA235" s="564" t="s">
        <v>1260</v>
      </c>
      <c r="AB235" s="564" t="s">
        <v>1260</v>
      </c>
      <c r="AC235" s="564" t="s">
        <v>1260</v>
      </c>
      <c r="AD235" s="564" t="s">
        <v>1260</v>
      </c>
      <c r="AE235" s="564" t="s">
        <v>1260</v>
      </c>
      <c r="AF235" s="564" t="s">
        <v>1260</v>
      </c>
      <c r="AG235" s="564" t="s">
        <v>1260</v>
      </c>
      <c r="AH235" s="564" t="s">
        <v>1260</v>
      </c>
      <c r="AI235" s="564" t="s">
        <v>1260</v>
      </c>
      <c r="AJ235" s="564" t="s">
        <v>1260</v>
      </c>
      <c r="AK235" s="564" t="s">
        <v>1260</v>
      </c>
    </row>
    <row r="236" spans="2:37" hidden="1" outlineLevel="1" x14ac:dyDescent="0.2">
      <c r="B236" s="563" t="s">
        <v>1288</v>
      </c>
      <c r="C236" s="560" t="str">
        <f>"G_"&amp;GFSdet!B176</f>
        <v>G_2. 5.1.2</v>
      </c>
      <c r="D236" s="564" t="s">
        <v>1260</v>
      </c>
      <c r="E236" s="564" t="s">
        <v>1260</v>
      </c>
      <c r="F236" s="564" t="s">
        <v>1260</v>
      </c>
      <c r="G236" s="564" t="s">
        <v>1260</v>
      </c>
      <c r="H236" s="564" t="s">
        <v>1260</v>
      </c>
      <c r="I236" s="564" t="s">
        <v>1260</v>
      </c>
      <c r="J236" s="564" t="s">
        <v>1260</v>
      </c>
      <c r="K236" s="564" t="s">
        <v>1260</v>
      </c>
      <c r="L236" s="564" t="s">
        <v>1260</v>
      </c>
      <c r="M236" s="564" t="s">
        <v>1260</v>
      </c>
      <c r="N236" s="564" t="s">
        <v>1260</v>
      </c>
      <c r="O236" s="564" t="s">
        <v>1260</v>
      </c>
      <c r="P236" s="564" t="s">
        <v>1260</v>
      </c>
      <c r="Q236" s="564" t="s">
        <v>1260</v>
      </c>
      <c r="R236" s="564" t="s">
        <v>1260</v>
      </c>
      <c r="S236" s="564" t="s">
        <v>1260</v>
      </c>
      <c r="T236" s="564" t="s">
        <v>1260</v>
      </c>
      <c r="U236" s="564" t="s">
        <v>1260</v>
      </c>
      <c r="V236" s="564" t="s">
        <v>1260</v>
      </c>
      <c r="W236" s="564" t="s">
        <v>1260</v>
      </c>
      <c r="X236" s="564" t="s">
        <v>1260</v>
      </c>
      <c r="Y236" s="564" t="s">
        <v>1260</v>
      </c>
      <c r="Z236" s="564" t="s">
        <v>1260</v>
      </c>
      <c r="AA236" s="564" t="s">
        <v>1260</v>
      </c>
      <c r="AB236" s="564" t="s">
        <v>1260</v>
      </c>
      <c r="AC236" s="564" t="s">
        <v>1260</v>
      </c>
      <c r="AD236" s="564" t="s">
        <v>1260</v>
      </c>
      <c r="AE236" s="564" t="s">
        <v>1260</v>
      </c>
      <c r="AF236" s="564" t="s">
        <v>1260</v>
      </c>
      <c r="AG236" s="564" t="s">
        <v>1260</v>
      </c>
      <c r="AH236" s="564" t="s">
        <v>1260</v>
      </c>
      <c r="AI236" s="564" t="s">
        <v>1260</v>
      </c>
      <c r="AJ236" s="564" t="s">
        <v>1260</v>
      </c>
      <c r="AK236" s="564" t="s">
        <v>1260</v>
      </c>
    </row>
    <row r="237" spans="2:37" hidden="1" outlineLevel="1" x14ac:dyDescent="0.2">
      <c r="B237" s="563" t="s">
        <v>1288</v>
      </c>
      <c r="C237" s="560" t="str">
        <f>"G_"&amp;GFSdet!B177</f>
        <v>G_2. 5.2</v>
      </c>
      <c r="D237" s="564" t="s">
        <v>1260</v>
      </c>
      <c r="E237" s="564" t="s">
        <v>1260</v>
      </c>
      <c r="F237" s="564" t="s">
        <v>1260</v>
      </c>
      <c r="G237" s="564" t="s">
        <v>1260</v>
      </c>
      <c r="H237" s="564" t="s">
        <v>1260</v>
      </c>
      <c r="I237" s="564" t="s">
        <v>1260</v>
      </c>
      <c r="J237" s="564" t="s">
        <v>1260</v>
      </c>
      <c r="K237" s="564" t="s">
        <v>1260</v>
      </c>
      <c r="L237" s="564" t="s">
        <v>1260</v>
      </c>
      <c r="M237" s="564" t="s">
        <v>1260</v>
      </c>
      <c r="N237" s="564" t="s">
        <v>1260</v>
      </c>
      <c r="O237" s="564" t="s">
        <v>1260</v>
      </c>
      <c r="P237" s="564" t="s">
        <v>1260</v>
      </c>
      <c r="Q237" s="564" t="s">
        <v>1260</v>
      </c>
      <c r="R237" s="564" t="s">
        <v>1260</v>
      </c>
      <c r="S237" s="564" t="s">
        <v>1260</v>
      </c>
      <c r="T237" s="564" t="s">
        <v>1260</v>
      </c>
      <c r="U237" s="564" t="s">
        <v>1260</v>
      </c>
      <c r="V237" s="564" t="s">
        <v>1260</v>
      </c>
      <c r="W237" s="564" t="s">
        <v>1260</v>
      </c>
      <c r="X237" s="564" t="s">
        <v>1260</v>
      </c>
      <c r="Y237" s="564" t="s">
        <v>1260</v>
      </c>
      <c r="Z237" s="564" t="s">
        <v>1260</v>
      </c>
      <c r="AA237" s="564" t="s">
        <v>1260</v>
      </c>
      <c r="AB237" s="564" t="s">
        <v>1260</v>
      </c>
      <c r="AC237" s="564" t="s">
        <v>1260</v>
      </c>
      <c r="AD237" s="564" t="s">
        <v>1260</v>
      </c>
      <c r="AE237" s="564" t="s">
        <v>1260</v>
      </c>
      <c r="AF237" s="564" t="s">
        <v>1260</v>
      </c>
      <c r="AG237" s="564" t="s">
        <v>1260</v>
      </c>
      <c r="AH237" s="564" t="s">
        <v>1260</v>
      </c>
      <c r="AI237" s="564" t="s">
        <v>1260</v>
      </c>
      <c r="AJ237" s="564" t="s">
        <v>1260</v>
      </c>
      <c r="AK237" s="564" t="s">
        <v>1260</v>
      </c>
    </row>
    <row r="238" spans="2:37" hidden="1" outlineLevel="1" x14ac:dyDescent="0.2">
      <c r="B238" s="563" t="s">
        <v>1288</v>
      </c>
      <c r="C238" s="560" t="str">
        <f>"G_"&amp;GFSdet!B178</f>
        <v>G_2. 5.2.1</v>
      </c>
      <c r="D238" s="564" t="s">
        <v>1260</v>
      </c>
      <c r="E238" s="564" t="s">
        <v>1260</v>
      </c>
      <c r="F238" s="564" t="s">
        <v>1260</v>
      </c>
      <c r="G238" s="564" t="s">
        <v>1260</v>
      </c>
      <c r="H238" s="564" t="s">
        <v>1260</v>
      </c>
      <c r="I238" s="564" t="s">
        <v>1260</v>
      </c>
      <c r="J238" s="564" t="s">
        <v>1260</v>
      </c>
      <c r="K238" s="564" t="s">
        <v>1260</v>
      </c>
      <c r="L238" s="564" t="s">
        <v>1260</v>
      </c>
      <c r="M238" s="564" t="s">
        <v>1260</v>
      </c>
      <c r="N238" s="564" t="s">
        <v>1260</v>
      </c>
      <c r="O238" s="564" t="s">
        <v>1260</v>
      </c>
      <c r="P238" s="564" t="s">
        <v>1260</v>
      </c>
      <c r="Q238" s="564" t="s">
        <v>1260</v>
      </c>
      <c r="R238" s="564" t="s">
        <v>1260</v>
      </c>
      <c r="S238" s="564" t="s">
        <v>1260</v>
      </c>
      <c r="T238" s="564" t="s">
        <v>1260</v>
      </c>
      <c r="U238" s="564" t="s">
        <v>1260</v>
      </c>
      <c r="V238" s="564" t="s">
        <v>1260</v>
      </c>
      <c r="W238" s="564" t="s">
        <v>1260</v>
      </c>
      <c r="X238" s="564" t="s">
        <v>1260</v>
      </c>
      <c r="Y238" s="564" t="s">
        <v>1260</v>
      </c>
      <c r="Z238" s="564" t="s">
        <v>1260</v>
      </c>
      <c r="AA238" s="564" t="s">
        <v>1260</v>
      </c>
      <c r="AB238" s="564" t="s">
        <v>1260</v>
      </c>
      <c r="AC238" s="564" t="s">
        <v>1260</v>
      </c>
      <c r="AD238" s="564" t="s">
        <v>1260</v>
      </c>
      <c r="AE238" s="564" t="s">
        <v>1260</v>
      </c>
      <c r="AF238" s="564" t="s">
        <v>1260</v>
      </c>
      <c r="AG238" s="564" t="s">
        <v>1260</v>
      </c>
      <c r="AH238" s="564" t="s">
        <v>1260</v>
      </c>
      <c r="AI238" s="564" t="s">
        <v>1260</v>
      </c>
      <c r="AJ238" s="564" t="s">
        <v>1260</v>
      </c>
      <c r="AK238" s="564" t="s">
        <v>1260</v>
      </c>
    </row>
    <row r="239" spans="2:37" hidden="1" outlineLevel="1" x14ac:dyDescent="0.2">
      <c r="B239" s="563" t="s">
        <v>1288</v>
      </c>
      <c r="C239" s="560" t="str">
        <f>"G_"&amp;GFSdet!B179</f>
        <v>G_2. 5.2.2</v>
      </c>
      <c r="D239" s="564" t="s">
        <v>1260</v>
      </c>
      <c r="E239" s="564" t="s">
        <v>1260</v>
      </c>
      <c r="F239" s="564" t="s">
        <v>1260</v>
      </c>
      <c r="G239" s="564" t="s">
        <v>1260</v>
      </c>
      <c r="H239" s="564" t="s">
        <v>1260</v>
      </c>
      <c r="I239" s="564" t="s">
        <v>1260</v>
      </c>
      <c r="J239" s="564" t="s">
        <v>1260</v>
      </c>
      <c r="K239" s="564" t="s">
        <v>1260</v>
      </c>
      <c r="L239" s="564" t="s">
        <v>1260</v>
      </c>
      <c r="M239" s="564" t="s">
        <v>1260</v>
      </c>
      <c r="N239" s="564" t="s">
        <v>1260</v>
      </c>
      <c r="O239" s="564" t="s">
        <v>1260</v>
      </c>
      <c r="P239" s="564" t="s">
        <v>1260</v>
      </c>
      <c r="Q239" s="564" t="s">
        <v>1260</v>
      </c>
      <c r="R239" s="564" t="s">
        <v>1260</v>
      </c>
      <c r="S239" s="564" t="s">
        <v>1260</v>
      </c>
      <c r="T239" s="564" t="s">
        <v>1260</v>
      </c>
      <c r="U239" s="564" t="s">
        <v>1260</v>
      </c>
      <c r="V239" s="564" t="s">
        <v>1260</v>
      </c>
      <c r="W239" s="564" t="s">
        <v>1260</v>
      </c>
      <c r="X239" s="564" t="s">
        <v>1260</v>
      </c>
      <c r="Y239" s="564" t="s">
        <v>1260</v>
      </c>
      <c r="Z239" s="564" t="s">
        <v>1260</v>
      </c>
      <c r="AA239" s="564" t="s">
        <v>1260</v>
      </c>
      <c r="AB239" s="564" t="s">
        <v>1260</v>
      </c>
      <c r="AC239" s="564" t="s">
        <v>1260</v>
      </c>
      <c r="AD239" s="564" t="s">
        <v>1260</v>
      </c>
      <c r="AE239" s="564" t="s">
        <v>1260</v>
      </c>
      <c r="AF239" s="564" t="s">
        <v>1260</v>
      </c>
      <c r="AG239" s="564" t="s">
        <v>1260</v>
      </c>
      <c r="AH239" s="564" t="s">
        <v>1260</v>
      </c>
      <c r="AI239" s="564" t="s">
        <v>1260</v>
      </c>
      <c r="AJ239" s="564" t="s">
        <v>1260</v>
      </c>
      <c r="AK239" s="564" t="s">
        <v>1260</v>
      </c>
    </row>
    <row r="240" spans="2:37" hidden="1" outlineLevel="1" x14ac:dyDescent="0.2">
      <c r="B240" s="563" t="s">
        <v>1288</v>
      </c>
      <c r="C240" s="560" t="str">
        <f>"G_"&amp;GFSdet!B180</f>
        <v>G_2. 5.3</v>
      </c>
      <c r="D240" s="564" t="s">
        <v>1260</v>
      </c>
      <c r="E240" s="564" t="s">
        <v>1260</v>
      </c>
      <c r="F240" s="564" t="s">
        <v>1260</v>
      </c>
      <c r="G240" s="564" t="s">
        <v>1260</v>
      </c>
      <c r="H240" s="564" t="s">
        <v>1260</v>
      </c>
      <c r="I240" s="564" t="s">
        <v>1260</v>
      </c>
      <c r="J240" s="564" t="s">
        <v>1260</v>
      </c>
      <c r="K240" s="564" t="s">
        <v>1260</v>
      </c>
      <c r="L240" s="564" t="s">
        <v>1260</v>
      </c>
      <c r="M240" s="564" t="s">
        <v>1260</v>
      </c>
      <c r="N240" s="564" t="s">
        <v>1260</v>
      </c>
      <c r="O240" s="564" t="s">
        <v>1260</v>
      </c>
      <c r="P240" s="564" t="s">
        <v>1260</v>
      </c>
      <c r="Q240" s="564" t="s">
        <v>1260</v>
      </c>
      <c r="R240" s="564" t="s">
        <v>1260</v>
      </c>
      <c r="S240" s="564" t="s">
        <v>1260</v>
      </c>
      <c r="T240" s="564" t="s">
        <v>1260</v>
      </c>
      <c r="U240" s="564" t="s">
        <v>1260</v>
      </c>
      <c r="V240" s="564" t="s">
        <v>1260</v>
      </c>
      <c r="W240" s="564" t="s">
        <v>1260</v>
      </c>
      <c r="X240" s="564" t="s">
        <v>1260</v>
      </c>
      <c r="Y240" s="564" t="s">
        <v>1260</v>
      </c>
      <c r="Z240" s="564" t="s">
        <v>1260</v>
      </c>
      <c r="AA240" s="564" t="s">
        <v>1260</v>
      </c>
      <c r="AB240" s="564" t="s">
        <v>1260</v>
      </c>
      <c r="AC240" s="564" t="s">
        <v>1260</v>
      </c>
      <c r="AD240" s="564" t="s">
        <v>1260</v>
      </c>
      <c r="AE240" s="564" t="s">
        <v>1260</v>
      </c>
      <c r="AF240" s="564" t="s">
        <v>1260</v>
      </c>
      <c r="AG240" s="564" t="s">
        <v>1260</v>
      </c>
      <c r="AH240" s="564" t="s">
        <v>1260</v>
      </c>
      <c r="AI240" s="564" t="s">
        <v>1260</v>
      </c>
      <c r="AJ240" s="564" t="s">
        <v>1260</v>
      </c>
      <c r="AK240" s="564" t="s">
        <v>1260</v>
      </c>
    </row>
    <row r="241" spans="2:37" hidden="1" outlineLevel="1" x14ac:dyDescent="0.2">
      <c r="B241" s="563" t="s">
        <v>1288</v>
      </c>
      <c r="C241" s="560" t="str">
        <f>"G_"&amp;GFSdet!B181</f>
        <v>G_2. 6</v>
      </c>
      <c r="D241" s="564" t="s">
        <v>1260</v>
      </c>
      <c r="E241" s="564" t="s">
        <v>1260</v>
      </c>
      <c r="F241" s="564" t="s">
        <v>1260</v>
      </c>
      <c r="G241" s="564" t="s">
        <v>1260</v>
      </c>
      <c r="H241" s="564" t="s">
        <v>1260</v>
      </c>
      <c r="I241" s="564" t="s">
        <v>1260</v>
      </c>
      <c r="J241" s="564" t="s">
        <v>1260</v>
      </c>
      <c r="K241" s="564" t="s">
        <v>1260</v>
      </c>
      <c r="L241" s="564" t="s">
        <v>1260</v>
      </c>
      <c r="M241" s="564" t="s">
        <v>1260</v>
      </c>
      <c r="N241" s="564" t="s">
        <v>1260</v>
      </c>
      <c r="O241" s="564" t="s">
        <v>1260</v>
      </c>
      <c r="P241" s="564" t="s">
        <v>1260</v>
      </c>
      <c r="Q241" s="564" t="s">
        <v>1260</v>
      </c>
      <c r="R241" s="564" t="s">
        <v>1260</v>
      </c>
      <c r="S241" s="564" t="s">
        <v>1260</v>
      </c>
      <c r="T241" s="564" t="s">
        <v>1260</v>
      </c>
      <c r="U241" s="564" t="s">
        <v>1260</v>
      </c>
      <c r="V241" s="564" t="s">
        <v>1260</v>
      </c>
      <c r="W241" s="564" t="s">
        <v>1260</v>
      </c>
      <c r="X241" s="564" t="s">
        <v>1260</v>
      </c>
      <c r="Y241" s="564" t="s">
        <v>1260</v>
      </c>
      <c r="Z241" s="564" t="s">
        <v>1260</v>
      </c>
      <c r="AA241" s="564" t="s">
        <v>1260</v>
      </c>
      <c r="AB241" s="564" t="s">
        <v>1260</v>
      </c>
      <c r="AC241" s="564" t="s">
        <v>1260</v>
      </c>
      <c r="AD241" s="564" t="s">
        <v>1260</v>
      </c>
      <c r="AE241" s="564" t="s">
        <v>1260</v>
      </c>
      <c r="AF241" s="564" t="s">
        <v>1260</v>
      </c>
      <c r="AG241" s="564" t="s">
        <v>1260</v>
      </c>
      <c r="AH241" s="564" t="s">
        <v>1260</v>
      </c>
      <c r="AI241" s="564" t="s">
        <v>1260</v>
      </c>
      <c r="AJ241" s="564" t="s">
        <v>1260</v>
      </c>
      <c r="AK241" s="564" t="s">
        <v>1260</v>
      </c>
    </row>
    <row r="242" spans="2:37" hidden="1" outlineLevel="1" x14ac:dyDescent="0.2">
      <c r="B242" s="563" t="s">
        <v>1288</v>
      </c>
      <c r="C242" s="560" t="str">
        <f>"G_"&amp;GFSdet!B182</f>
        <v>G_2. 6.1</v>
      </c>
      <c r="D242" s="564" t="s">
        <v>1260</v>
      </c>
      <c r="E242" s="564" t="s">
        <v>1260</v>
      </c>
      <c r="F242" s="564" t="s">
        <v>1260</v>
      </c>
      <c r="G242" s="564" t="s">
        <v>1260</v>
      </c>
      <c r="H242" s="564" t="s">
        <v>1260</v>
      </c>
      <c r="I242" s="564" t="s">
        <v>1260</v>
      </c>
      <c r="J242" s="564" t="s">
        <v>1260</v>
      </c>
      <c r="K242" s="564" t="s">
        <v>1260</v>
      </c>
      <c r="L242" s="564" t="s">
        <v>1260</v>
      </c>
      <c r="M242" s="564" t="s">
        <v>1260</v>
      </c>
      <c r="N242" s="564" t="s">
        <v>1260</v>
      </c>
      <c r="O242" s="564" t="s">
        <v>1260</v>
      </c>
      <c r="P242" s="564" t="s">
        <v>1260</v>
      </c>
      <c r="Q242" s="564" t="s">
        <v>1260</v>
      </c>
      <c r="R242" s="564" t="s">
        <v>1260</v>
      </c>
      <c r="S242" s="564" t="s">
        <v>1260</v>
      </c>
      <c r="T242" s="564" t="s">
        <v>1260</v>
      </c>
      <c r="U242" s="564" t="s">
        <v>1260</v>
      </c>
      <c r="V242" s="564" t="s">
        <v>1260</v>
      </c>
      <c r="W242" s="564" t="s">
        <v>1260</v>
      </c>
      <c r="X242" s="564" t="s">
        <v>1260</v>
      </c>
      <c r="Y242" s="564" t="s">
        <v>1260</v>
      </c>
      <c r="Z242" s="564" t="s">
        <v>1260</v>
      </c>
      <c r="AA242" s="564" t="s">
        <v>1260</v>
      </c>
      <c r="AB242" s="564" t="s">
        <v>1260</v>
      </c>
      <c r="AC242" s="564" t="s">
        <v>1260</v>
      </c>
      <c r="AD242" s="564" t="s">
        <v>1260</v>
      </c>
      <c r="AE242" s="564" t="s">
        <v>1260</v>
      </c>
      <c r="AF242" s="564" t="s">
        <v>1260</v>
      </c>
      <c r="AG242" s="564" t="s">
        <v>1260</v>
      </c>
      <c r="AH242" s="564" t="s">
        <v>1260</v>
      </c>
      <c r="AI242" s="564" t="s">
        <v>1260</v>
      </c>
      <c r="AJ242" s="564" t="s">
        <v>1260</v>
      </c>
      <c r="AK242" s="564" t="s">
        <v>1260</v>
      </c>
    </row>
    <row r="243" spans="2:37" hidden="1" outlineLevel="1" x14ac:dyDescent="0.2">
      <c r="B243" s="563" t="s">
        <v>1288</v>
      </c>
      <c r="C243" s="560" t="str">
        <f>"G_"&amp;GFSdet!B183</f>
        <v>G_2. 6.1.1</v>
      </c>
      <c r="D243" s="564" t="s">
        <v>1260</v>
      </c>
      <c r="E243" s="564" t="s">
        <v>1260</v>
      </c>
      <c r="F243" s="564" t="s">
        <v>1260</v>
      </c>
      <c r="G243" s="564" t="s">
        <v>1260</v>
      </c>
      <c r="H243" s="564" t="s">
        <v>1260</v>
      </c>
      <c r="I243" s="564" t="s">
        <v>1260</v>
      </c>
      <c r="J243" s="564" t="s">
        <v>1260</v>
      </c>
      <c r="K243" s="564" t="s">
        <v>1260</v>
      </c>
      <c r="L243" s="564" t="s">
        <v>1260</v>
      </c>
      <c r="M243" s="564" t="s">
        <v>1260</v>
      </c>
      <c r="N243" s="564" t="s">
        <v>1260</v>
      </c>
      <c r="O243" s="564" t="s">
        <v>1260</v>
      </c>
      <c r="P243" s="564" t="s">
        <v>1260</v>
      </c>
      <c r="Q243" s="564" t="s">
        <v>1260</v>
      </c>
      <c r="R243" s="564" t="s">
        <v>1260</v>
      </c>
      <c r="S243" s="564" t="s">
        <v>1260</v>
      </c>
      <c r="T243" s="564" t="s">
        <v>1260</v>
      </c>
      <c r="U243" s="564" t="s">
        <v>1260</v>
      </c>
      <c r="V243" s="564" t="s">
        <v>1260</v>
      </c>
      <c r="W243" s="564" t="s">
        <v>1260</v>
      </c>
      <c r="X243" s="564" t="s">
        <v>1260</v>
      </c>
      <c r="Y243" s="564" t="s">
        <v>1260</v>
      </c>
      <c r="Z243" s="564" t="s">
        <v>1260</v>
      </c>
      <c r="AA243" s="564" t="s">
        <v>1260</v>
      </c>
      <c r="AB243" s="564" t="s">
        <v>1260</v>
      </c>
      <c r="AC243" s="564" t="s">
        <v>1260</v>
      </c>
      <c r="AD243" s="564" t="s">
        <v>1260</v>
      </c>
      <c r="AE243" s="564" t="s">
        <v>1260</v>
      </c>
      <c r="AF243" s="564" t="s">
        <v>1260</v>
      </c>
      <c r="AG243" s="564" t="s">
        <v>1260</v>
      </c>
      <c r="AH243" s="564" t="s">
        <v>1260</v>
      </c>
      <c r="AI243" s="564" t="s">
        <v>1260</v>
      </c>
      <c r="AJ243" s="564" t="s">
        <v>1260</v>
      </c>
      <c r="AK243" s="564" t="s">
        <v>1260</v>
      </c>
    </row>
    <row r="244" spans="2:37" hidden="1" outlineLevel="1" x14ac:dyDescent="0.2">
      <c r="B244" s="563" t="s">
        <v>1288</v>
      </c>
      <c r="C244" s="560" t="str">
        <f>"G_"&amp;GFSdet!B184</f>
        <v>G_2. 6.1.2</v>
      </c>
      <c r="D244" s="564" t="s">
        <v>1260</v>
      </c>
      <c r="E244" s="564" t="s">
        <v>1260</v>
      </c>
      <c r="F244" s="564" t="s">
        <v>1260</v>
      </c>
      <c r="G244" s="564" t="s">
        <v>1260</v>
      </c>
      <c r="H244" s="564" t="s">
        <v>1260</v>
      </c>
      <c r="I244" s="564" t="s">
        <v>1260</v>
      </c>
      <c r="J244" s="564" t="s">
        <v>1260</v>
      </c>
      <c r="K244" s="564" t="s">
        <v>1260</v>
      </c>
      <c r="L244" s="564" t="s">
        <v>1260</v>
      </c>
      <c r="M244" s="564" t="s">
        <v>1260</v>
      </c>
      <c r="N244" s="564" t="s">
        <v>1260</v>
      </c>
      <c r="O244" s="564" t="s">
        <v>1260</v>
      </c>
      <c r="P244" s="564" t="s">
        <v>1260</v>
      </c>
      <c r="Q244" s="564" t="s">
        <v>1260</v>
      </c>
      <c r="R244" s="564" t="s">
        <v>1260</v>
      </c>
      <c r="S244" s="564" t="s">
        <v>1260</v>
      </c>
      <c r="T244" s="564" t="s">
        <v>1260</v>
      </c>
      <c r="U244" s="564" t="s">
        <v>1260</v>
      </c>
      <c r="V244" s="564" t="s">
        <v>1260</v>
      </c>
      <c r="W244" s="564" t="s">
        <v>1260</v>
      </c>
      <c r="X244" s="564" t="s">
        <v>1260</v>
      </c>
      <c r="Y244" s="564" t="s">
        <v>1260</v>
      </c>
      <c r="Z244" s="564" t="s">
        <v>1260</v>
      </c>
      <c r="AA244" s="564" t="s">
        <v>1260</v>
      </c>
      <c r="AB244" s="564" t="s">
        <v>1260</v>
      </c>
      <c r="AC244" s="564" t="s">
        <v>1260</v>
      </c>
      <c r="AD244" s="564" t="s">
        <v>1260</v>
      </c>
      <c r="AE244" s="564" t="s">
        <v>1260</v>
      </c>
      <c r="AF244" s="564" t="s">
        <v>1260</v>
      </c>
      <c r="AG244" s="564" t="s">
        <v>1260</v>
      </c>
      <c r="AH244" s="564" t="s">
        <v>1260</v>
      </c>
      <c r="AI244" s="564" t="s">
        <v>1260</v>
      </c>
      <c r="AJ244" s="564" t="s">
        <v>1260</v>
      </c>
      <c r="AK244" s="564" t="s">
        <v>1260</v>
      </c>
    </row>
    <row r="245" spans="2:37" hidden="1" outlineLevel="1" x14ac:dyDescent="0.2">
      <c r="B245" s="563" t="s">
        <v>1288</v>
      </c>
      <c r="C245" s="560" t="str">
        <f>"G_"&amp;GFSdet!B185</f>
        <v>G_2. 6.2</v>
      </c>
      <c r="D245" s="564" t="s">
        <v>1260</v>
      </c>
      <c r="E245" s="564" t="s">
        <v>1260</v>
      </c>
      <c r="F245" s="564" t="s">
        <v>1260</v>
      </c>
      <c r="G245" s="564" t="s">
        <v>1260</v>
      </c>
      <c r="H245" s="564" t="s">
        <v>1260</v>
      </c>
      <c r="I245" s="564" t="s">
        <v>1260</v>
      </c>
      <c r="J245" s="564" t="s">
        <v>1260</v>
      </c>
      <c r="K245" s="564" t="s">
        <v>1260</v>
      </c>
      <c r="L245" s="564" t="s">
        <v>1260</v>
      </c>
      <c r="M245" s="564" t="s">
        <v>1260</v>
      </c>
      <c r="N245" s="564" t="s">
        <v>1260</v>
      </c>
      <c r="O245" s="564" t="s">
        <v>1260</v>
      </c>
      <c r="P245" s="564" t="s">
        <v>1260</v>
      </c>
      <c r="Q245" s="564" t="s">
        <v>1260</v>
      </c>
      <c r="R245" s="564" t="s">
        <v>1260</v>
      </c>
      <c r="S245" s="564" t="s">
        <v>1260</v>
      </c>
      <c r="T245" s="564" t="s">
        <v>1260</v>
      </c>
      <c r="U245" s="564" t="s">
        <v>1260</v>
      </c>
      <c r="V245" s="564" t="s">
        <v>1260</v>
      </c>
      <c r="W245" s="564" t="s">
        <v>1260</v>
      </c>
      <c r="X245" s="564" t="s">
        <v>1260</v>
      </c>
      <c r="Y245" s="564" t="s">
        <v>1260</v>
      </c>
      <c r="Z245" s="564" t="s">
        <v>1260</v>
      </c>
      <c r="AA245" s="564" t="s">
        <v>1260</v>
      </c>
      <c r="AB245" s="564" t="s">
        <v>1260</v>
      </c>
      <c r="AC245" s="564" t="s">
        <v>1260</v>
      </c>
      <c r="AD245" s="564" t="s">
        <v>1260</v>
      </c>
      <c r="AE245" s="564" t="s">
        <v>1260</v>
      </c>
      <c r="AF245" s="564" t="s">
        <v>1260</v>
      </c>
      <c r="AG245" s="564" t="s">
        <v>1260</v>
      </c>
      <c r="AH245" s="564" t="s">
        <v>1260</v>
      </c>
      <c r="AI245" s="564" t="s">
        <v>1260</v>
      </c>
      <c r="AJ245" s="564" t="s">
        <v>1260</v>
      </c>
      <c r="AK245" s="564" t="s">
        <v>1260</v>
      </c>
    </row>
    <row r="246" spans="2:37" hidden="1" outlineLevel="1" x14ac:dyDescent="0.2">
      <c r="B246" s="563" t="s">
        <v>1288</v>
      </c>
      <c r="C246" s="560" t="str">
        <f>"G_"&amp;GFSdet!B186</f>
        <v>G_2. 6.2.1</v>
      </c>
      <c r="D246" s="564" t="s">
        <v>1260</v>
      </c>
      <c r="E246" s="564" t="s">
        <v>1260</v>
      </c>
      <c r="F246" s="564" t="s">
        <v>1260</v>
      </c>
      <c r="G246" s="564" t="s">
        <v>1260</v>
      </c>
      <c r="H246" s="564" t="s">
        <v>1260</v>
      </c>
      <c r="I246" s="564" t="s">
        <v>1260</v>
      </c>
      <c r="J246" s="564" t="s">
        <v>1260</v>
      </c>
      <c r="K246" s="564" t="s">
        <v>1260</v>
      </c>
      <c r="L246" s="564" t="s">
        <v>1260</v>
      </c>
      <c r="M246" s="564" t="s">
        <v>1260</v>
      </c>
      <c r="N246" s="564" t="s">
        <v>1260</v>
      </c>
      <c r="O246" s="564" t="s">
        <v>1260</v>
      </c>
      <c r="P246" s="564" t="s">
        <v>1260</v>
      </c>
      <c r="Q246" s="564" t="s">
        <v>1260</v>
      </c>
      <c r="R246" s="564" t="s">
        <v>1260</v>
      </c>
      <c r="S246" s="564" t="s">
        <v>1260</v>
      </c>
      <c r="T246" s="564" t="s">
        <v>1260</v>
      </c>
      <c r="U246" s="564" t="s">
        <v>1260</v>
      </c>
      <c r="V246" s="564" t="s">
        <v>1260</v>
      </c>
      <c r="W246" s="564" t="s">
        <v>1260</v>
      </c>
      <c r="X246" s="564" t="s">
        <v>1260</v>
      </c>
      <c r="Y246" s="564" t="s">
        <v>1260</v>
      </c>
      <c r="Z246" s="564" t="s">
        <v>1260</v>
      </c>
      <c r="AA246" s="564" t="s">
        <v>1260</v>
      </c>
      <c r="AB246" s="564" t="s">
        <v>1260</v>
      </c>
      <c r="AC246" s="564" t="s">
        <v>1260</v>
      </c>
      <c r="AD246" s="564" t="s">
        <v>1260</v>
      </c>
      <c r="AE246" s="564" t="s">
        <v>1260</v>
      </c>
      <c r="AF246" s="564" t="s">
        <v>1260</v>
      </c>
      <c r="AG246" s="564" t="s">
        <v>1260</v>
      </c>
      <c r="AH246" s="564" t="s">
        <v>1260</v>
      </c>
      <c r="AI246" s="564" t="s">
        <v>1260</v>
      </c>
      <c r="AJ246" s="564" t="s">
        <v>1260</v>
      </c>
      <c r="AK246" s="564" t="s">
        <v>1260</v>
      </c>
    </row>
    <row r="247" spans="2:37" hidden="1" outlineLevel="1" x14ac:dyDescent="0.2">
      <c r="B247" s="563" t="s">
        <v>1288</v>
      </c>
      <c r="C247" s="560" t="str">
        <f>"G_"&amp;GFSdet!B187</f>
        <v>G_2. 6.2.2</v>
      </c>
      <c r="D247" s="564" t="s">
        <v>1260</v>
      </c>
      <c r="E247" s="564" t="s">
        <v>1260</v>
      </c>
      <c r="F247" s="564" t="s">
        <v>1260</v>
      </c>
      <c r="G247" s="564" t="s">
        <v>1260</v>
      </c>
      <c r="H247" s="564" t="s">
        <v>1260</v>
      </c>
      <c r="I247" s="564" t="s">
        <v>1260</v>
      </c>
      <c r="J247" s="564" t="s">
        <v>1260</v>
      </c>
      <c r="K247" s="564" t="s">
        <v>1260</v>
      </c>
      <c r="L247" s="564" t="s">
        <v>1260</v>
      </c>
      <c r="M247" s="564" t="s">
        <v>1260</v>
      </c>
      <c r="N247" s="564" t="s">
        <v>1260</v>
      </c>
      <c r="O247" s="564" t="s">
        <v>1260</v>
      </c>
      <c r="P247" s="564" t="s">
        <v>1260</v>
      </c>
      <c r="Q247" s="564" t="s">
        <v>1260</v>
      </c>
      <c r="R247" s="564" t="s">
        <v>1260</v>
      </c>
      <c r="S247" s="564" t="s">
        <v>1260</v>
      </c>
      <c r="T247" s="564" t="s">
        <v>1260</v>
      </c>
      <c r="U247" s="564" t="s">
        <v>1260</v>
      </c>
      <c r="V247" s="564" t="s">
        <v>1260</v>
      </c>
      <c r="W247" s="564" t="s">
        <v>1260</v>
      </c>
      <c r="X247" s="564" t="s">
        <v>1260</v>
      </c>
      <c r="Y247" s="564" t="s">
        <v>1260</v>
      </c>
      <c r="Z247" s="564" t="s">
        <v>1260</v>
      </c>
      <c r="AA247" s="564" t="s">
        <v>1260</v>
      </c>
      <c r="AB247" s="564" t="s">
        <v>1260</v>
      </c>
      <c r="AC247" s="564" t="s">
        <v>1260</v>
      </c>
      <c r="AD247" s="564" t="s">
        <v>1260</v>
      </c>
      <c r="AE247" s="564" t="s">
        <v>1260</v>
      </c>
      <c r="AF247" s="564" t="s">
        <v>1260</v>
      </c>
      <c r="AG247" s="564" t="s">
        <v>1260</v>
      </c>
      <c r="AH247" s="564" t="s">
        <v>1260</v>
      </c>
      <c r="AI247" s="564" t="s">
        <v>1260</v>
      </c>
      <c r="AJ247" s="564" t="s">
        <v>1260</v>
      </c>
      <c r="AK247" s="564" t="s">
        <v>1260</v>
      </c>
    </row>
    <row r="248" spans="2:37" hidden="1" outlineLevel="1" x14ac:dyDescent="0.2">
      <c r="B248" s="563" t="s">
        <v>1288</v>
      </c>
      <c r="C248" s="560" t="str">
        <f>"G_"&amp;GFSdet!B188</f>
        <v>G_2. 6.3</v>
      </c>
      <c r="D248" s="564" t="s">
        <v>1260</v>
      </c>
      <c r="E248" s="564" t="s">
        <v>1260</v>
      </c>
      <c r="F248" s="564" t="s">
        <v>1260</v>
      </c>
      <c r="G248" s="564" t="s">
        <v>1260</v>
      </c>
      <c r="H248" s="564" t="s">
        <v>1260</v>
      </c>
      <c r="I248" s="564" t="s">
        <v>1260</v>
      </c>
      <c r="J248" s="564" t="s">
        <v>1260</v>
      </c>
      <c r="K248" s="564" t="s">
        <v>1260</v>
      </c>
      <c r="L248" s="564" t="s">
        <v>1260</v>
      </c>
      <c r="M248" s="564" t="s">
        <v>1260</v>
      </c>
      <c r="N248" s="564" t="s">
        <v>1260</v>
      </c>
      <c r="O248" s="564" t="s">
        <v>1260</v>
      </c>
      <c r="P248" s="564" t="s">
        <v>1260</v>
      </c>
      <c r="Q248" s="564" t="s">
        <v>1260</v>
      </c>
      <c r="R248" s="564" t="s">
        <v>1260</v>
      </c>
      <c r="S248" s="564" t="s">
        <v>1260</v>
      </c>
      <c r="T248" s="564" t="s">
        <v>1260</v>
      </c>
      <c r="U248" s="564" t="s">
        <v>1260</v>
      </c>
      <c r="V248" s="564" t="s">
        <v>1260</v>
      </c>
      <c r="W248" s="564" t="s">
        <v>1260</v>
      </c>
      <c r="X248" s="564" t="s">
        <v>1260</v>
      </c>
      <c r="Y248" s="564" t="s">
        <v>1260</v>
      </c>
      <c r="Z248" s="564" t="s">
        <v>1260</v>
      </c>
      <c r="AA248" s="564" t="s">
        <v>1260</v>
      </c>
      <c r="AB248" s="564" t="s">
        <v>1260</v>
      </c>
      <c r="AC248" s="564" t="s">
        <v>1260</v>
      </c>
      <c r="AD248" s="564" t="s">
        <v>1260</v>
      </c>
      <c r="AE248" s="564" t="s">
        <v>1260</v>
      </c>
      <c r="AF248" s="564" t="s">
        <v>1260</v>
      </c>
      <c r="AG248" s="564" t="s">
        <v>1260</v>
      </c>
      <c r="AH248" s="564" t="s">
        <v>1260</v>
      </c>
      <c r="AI248" s="564" t="s">
        <v>1260</v>
      </c>
      <c r="AJ248" s="564" t="s">
        <v>1260</v>
      </c>
      <c r="AK248" s="564" t="s">
        <v>1260</v>
      </c>
    </row>
    <row r="249" spans="2:37" hidden="1" outlineLevel="1" x14ac:dyDescent="0.2">
      <c r="B249" s="563" t="s">
        <v>1288</v>
      </c>
      <c r="C249" s="560" t="str">
        <f>"G_"&amp;GFSdet!B189</f>
        <v>G_2. 6.3.1</v>
      </c>
      <c r="D249" s="564" t="s">
        <v>1260</v>
      </c>
      <c r="E249" s="564" t="s">
        <v>1260</v>
      </c>
      <c r="F249" s="564" t="s">
        <v>1260</v>
      </c>
      <c r="G249" s="564" t="s">
        <v>1260</v>
      </c>
      <c r="H249" s="564" t="s">
        <v>1260</v>
      </c>
      <c r="I249" s="564" t="s">
        <v>1260</v>
      </c>
      <c r="J249" s="564" t="s">
        <v>1260</v>
      </c>
      <c r="K249" s="564" t="s">
        <v>1260</v>
      </c>
      <c r="L249" s="564" t="s">
        <v>1260</v>
      </c>
      <c r="M249" s="564" t="s">
        <v>1260</v>
      </c>
      <c r="N249" s="564" t="s">
        <v>1260</v>
      </c>
      <c r="O249" s="564" t="s">
        <v>1260</v>
      </c>
      <c r="P249" s="564" t="s">
        <v>1260</v>
      </c>
      <c r="Q249" s="564" t="s">
        <v>1260</v>
      </c>
      <c r="R249" s="564" t="s">
        <v>1260</v>
      </c>
      <c r="S249" s="564" t="s">
        <v>1260</v>
      </c>
      <c r="T249" s="564" t="s">
        <v>1260</v>
      </c>
      <c r="U249" s="564" t="s">
        <v>1260</v>
      </c>
      <c r="V249" s="564" t="s">
        <v>1260</v>
      </c>
      <c r="W249" s="564" t="s">
        <v>1260</v>
      </c>
      <c r="X249" s="564" t="s">
        <v>1260</v>
      </c>
      <c r="Y249" s="564" t="s">
        <v>1260</v>
      </c>
      <c r="Z249" s="564" t="s">
        <v>1260</v>
      </c>
      <c r="AA249" s="564" t="s">
        <v>1260</v>
      </c>
      <c r="AB249" s="564" t="s">
        <v>1260</v>
      </c>
      <c r="AC249" s="564" t="s">
        <v>1260</v>
      </c>
      <c r="AD249" s="564" t="s">
        <v>1260</v>
      </c>
      <c r="AE249" s="564" t="s">
        <v>1260</v>
      </c>
      <c r="AF249" s="564" t="s">
        <v>1260</v>
      </c>
      <c r="AG249" s="564" t="s">
        <v>1260</v>
      </c>
      <c r="AH249" s="564" t="s">
        <v>1260</v>
      </c>
      <c r="AI249" s="564" t="s">
        <v>1260</v>
      </c>
      <c r="AJ249" s="564" t="s">
        <v>1260</v>
      </c>
      <c r="AK249" s="564" t="s">
        <v>1260</v>
      </c>
    </row>
    <row r="250" spans="2:37" hidden="1" outlineLevel="1" x14ac:dyDescent="0.2">
      <c r="B250" s="563" t="s">
        <v>1288</v>
      </c>
      <c r="C250" s="560" t="str">
        <f>"G_"&amp;GFSdet!B190</f>
        <v>G_2. 6.3.1.1</v>
      </c>
      <c r="D250" s="564" t="s">
        <v>1260</v>
      </c>
      <c r="E250" s="564" t="s">
        <v>1260</v>
      </c>
      <c r="F250" s="564" t="s">
        <v>1260</v>
      </c>
      <c r="G250" s="564" t="s">
        <v>1260</v>
      </c>
      <c r="H250" s="564" t="s">
        <v>1260</v>
      </c>
      <c r="I250" s="564" t="s">
        <v>1260</v>
      </c>
      <c r="J250" s="564" t="s">
        <v>1260</v>
      </c>
      <c r="K250" s="564" t="s">
        <v>1260</v>
      </c>
      <c r="L250" s="564" t="s">
        <v>1260</v>
      </c>
      <c r="M250" s="564" t="s">
        <v>1260</v>
      </c>
      <c r="N250" s="564" t="s">
        <v>1260</v>
      </c>
      <c r="O250" s="564" t="s">
        <v>1260</v>
      </c>
      <c r="P250" s="564" t="s">
        <v>1260</v>
      </c>
      <c r="Q250" s="564" t="s">
        <v>1260</v>
      </c>
      <c r="R250" s="564" t="s">
        <v>1260</v>
      </c>
      <c r="S250" s="564" t="s">
        <v>1260</v>
      </c>
      <c r="T250" s="564" t="s">
        <v>1260</v>
      </c>
      <c r="U250" s="564" t="s">
        <v>1260</v>
      </c>
      <c r="V250" s="564" t="s">
        <v>1260</v>
      </c>
      <c r="W250" s="564" t="s">
        <v>1260</v>
      </c>
      <c r="X250" s="564" t="s">
        <v>1260</v>
      </c>
      <c r="Y250" s="564" t="s">
        <v>1260</v>
      </c>
      <c r="Z250" s="564" t="s">
        <v>1260</v>
      </c>
      <c r="AA250" s="564" t="s">
        <v>1260</v>
      </c>
      <c r="AB250" s="564" t="s">
        <v>1260</v>
      </c>
      <c r="AC250" s="564" t="s">
        <v>1260</v>
      </c>
      <c r="AD250" s="564" t="s">
        <v>1260</v>
      </c>
      <c r="AE250" s="564" t="s">
        <v>1260</v>
      </c>
      <c r="AF250" s="564" t="s">
        <v>1260</v>
      </c>
      <c r="AG250" s="564" t="s">
        <v>1260</v>
      </c>
      <c r="AH250" s="564" t="s">
        <v>1260</v>
      </c>
      <c r="AI250" s="564" t="s">
        <v>1260</v>
      </c>
      <c r="AJ250" s="564" t="s">
        <v>1260</v>
      </c>
      <c r="AK250" s="564" t="s">
        <v>1260</v>
      </c>
    </row>
    <row r="251" spans="2:37" hidden="1" outlineLevel="1" x14ac:dyDescent="0.2">
      <c r="B251" s="563" t="s">
        <v>1288</v>
      </c>
      <c r="C251" s="560" t="str">
        <f>"G_"&amp;GFSdet!B191</f>
        <v>G_2. 6.3.1.1.01</v>
      </c>
      <c r="D251" s="564" t="s">
        <v>1260</v>
      </c>
      <c r="E251" s="564" t="s">
        <v>1260</v>
      </c>
      <c r="F251" s="564" t="s">
        <v>1260</v>
      </c>
      <c r="G251" s="564" t="s">
        <v>1260</v>
      </c>
      <c r="H251" s="564" t="s">
        <v>1260</v>
      </c>
      <c r="I251" s="564" t="s">
        <v>1260</v>
      </c>
      <c r="J251" s="564" t="s">
        <v>1260</v>
      </c>
      <c r="K251" s="564" t="s">
        <v>1260</v>
      </c>
      <c r="L251" s="564" t="s">
        <v>1260</v>
      </c>
      <c r="M251" s="564" t="s">
        <v>1260</v>
      </c>
      <c r="N251" s="564" t="s">
        <v>1260</v>
      </c>
      <c r="O251" s="564" t="s">
        <v>1260</v>
      </c>
      <c r="P251" s="564" t="s">
        <v>1260</v>
      </c>
      <c r="Q251" s="564" t="s">
        <v>1260</v>
      </c>
      <c r="R251" s="564" t="s">
        <v>1260</v>
      </c>
      <c r="S251" s="564" t="s">
        <v>1260</v>
      </c>
      <c r="T251" s="564" t="s">
        <v>1260</v>
      </c>
      <c r="U251" s="564" t="s">
        <v>1260</v>
      </c>
      <c r="V251" s="564" t="s">
        <v>1260</v>
      </c>
      <c r="W251" s="564" t="s">
        <v>1260</v>
      </c>
      <c r="X251" s="564" t="s">
        <v>1260</v>
      </c>
      <c r="Y251" s="564" t="s">
        <v>1260</v>
      </c>
      <c r="Z251" s="564" t="s">
        <v>1260</v>
      </c>
      <c r="AA251" s="564" t="s">
        <v>1260</v>
      </c>
      <c r="AB251" s="564" t="s">
        <v>1260</v>
      </c>
      <c r="AC251" s="564" t="s">
        <v>1260</v>
      </c>
      <c r="AD251" s="564" t="s">
        <v>1260</v>
      </c>
      <c r="AE251" s="564" t="s">
        <v>1260</v>
      </c>
      <c r="AF251" s="564" t="s">
        <v>1260</v>
      </c>
      <c r="AG251" s="564" t="s">
        <v>1260</v>
      </c>
      <c r="AH251" s="564" t="s">
        <v>1260</v>
      </c>
      <c r="AI251" s="564" t="s">
        <v>1260</v>
      </c>
      <c r="AJ251" s="564" t="s">
        <v>1260</v>
      </c>
      <c r="AK251" s="564" t="s">
        <v>1260</v>
      </c>
    </row>
    <row r="252" spans="2:37" hidden="1" outlineLevel="1" x14ac:dyDescent="0.2">
      <c r="B252" s="563" t="s">
        <v>1288</v>
      </c>
      <c r="C252" s="560" t="str">
        <f>"G_"&amp;GFSdet!B192</f>
        <v>G_2. 6.3.1.1.02</v>
      </c>
      <c r="D252" s="564" t="s">
        <v>1260</v>
      </c>
      <c r="E252" s="564" t="s">
        <v>1260</v>
      </c>
      <c r="F252" s="564" t="s">
        <v>1260</v>
      </c>
      <c r="G252" s="564" t="s">
        <v>1260</v>
      </c>
      <c r="H252" s="564" t="s">
        <v>1260</v>
      </c>
      <c r="I252" s="564" t="s">
        <v>1260</v>
      </c>
      <c r="J252" s="564" t="s">
        <v>1260</v>
      </c>
      <c r="K252" s="564" t="s">
        <v>1260</v>
      </c>
      <c r="L252" s="564" t="s">
        <v>1260</v>
      </c>
      <c r="M252" s="564" t="s">
        <v>1260</v>
      </c>
      <c r="N252" s="564" t="s">
        <v>1260</v>
      </c>
      <c r="O252" s="564" t="s">
        <v>1260</v>
      </c>
      <c r="P252" s="564" t="s">
        <v>1260</v>
      </c>
      <c r="Q252" s="564" t="s">
        <v>1260</v>
      </c>
      <c r="R252" s="564" t="s">
        <v>1260</v>
      </c>
      <c r="S252" s="564" t="s">
        <v>1260</v>
      </c>
      <c r="T252" s="564" t="s">
        <v>1260</v>
      </c>
      <c r="U252" s="564" t="s">
        <v>1260</v>
      </c>
      <c r="V252" s="564" t="s">
        <v>1260</v>
      </c>
      <c r="W252" s="564" t="s">
        <v>1260</v>
      </c>
      <c r="X252" s="564" t="s">
        <v>1260</v>
      </c>
      <c r="Y252" s="564" t="s">
        <v>1260</v>
      </c>
      <c r="Z252" s="564" t="s">
        <v>1260</v>
      </c>
      <c r="AA252" s="564" t="s">
        <v>1260</v>
      </c>
      <c r="AB252" s="564" t="s">
        <v>1260</v>
      </c>
      <c r="AC252" s="564" t="s">
        <v>1260</v>
      </c>
      <c r="AD252" s="564" t="s">
        <v>1260</v>
      </c>
      <c r="AE252" s="564" t="s">
        <v>1260</v>
      </c>
      <c r="AF252" s="564" t="s">
        <v>1260</v>
      </c>
      <c r="AG252" s="564" t="s">
        <v>1260</v>
      </c>
      <c r="AH252" s="564" t="s">
        <v>1260</v>
      </c>
      <c r="AI252" s="564" t="s">
        <v>1260</v>
      </c>
      <c r="AJ252" s="564" t="s">
        <v>1260</v>
      </c>
      <c r="AK252" s="564" t="s">
        <v>1260</v>
      </c>
    </row>
    <row r="253" spans="2:37" hidden="1" outlineLevel="1" x14ac:dyDescent="0.2">
      <c r="B253" s="563" t="s">
        <v>1288</v>
      </c>
      <c r="C253" s="560" t="str">
        <f>"G_"&amp;GFSdet!B193</f>
        <v>G_2. 6.3.1.1.03</v>
      </c>
      <c r="D253" s="564" t="s">
        <v>1260</v>
      </c>
      <c r="E253" s="564" t="s">
        <v>1260</v>
      </c>
      <c r="F253" s="564" t="s">
        <v>1260</v>
      </c>
      <c r="G253" s="564" t="s">
        <v>1260</v>
      </c>
      <c r="H253" s="564" t="s">
        <v>1260</v>
      </c>
      <c r="I253" s="564" t="s">
        <v>1260</v>
      </c>
      <c r="J253" s="564" t="s">
        <v>1260</v>
      </c>
      <c r="K253" s="564" t="s">
        <v>1260</v>
      </c>
      <c r="L253" s="564" t="s">
        <v>1260</v>
      </c>
      <c r="M253" s="564" t="s">
        <v>1260</v>
      </c>
      <c r="N253" s="564" t="s">
        <v>1260</v>
      </c>
      <c r="O253" s="564" t="s">
        <v>1260</v>
      </c>
      <c r="P253" s="564" t="s">
        <v>1260</v>
      </c>
      <c r="Q253" s="564" t="s">
        <v>1260</v>
      </c>
      <c r="R253" s="564" t="s">
        <v>1260</v>
      </c>
      <c r="S253" s="564" t="s">
        <v>1260</v>
      </c>
      <c r="T253" s="564" t="s">
        <v>1260</v>
      </c>
      <c r="U253" s="564" t="s">
        <v>1260</v>
      </c>
      <c r="V253" s="564" t="s">
        <v>1260</v>
      </c>
      <c r="W253" s="564" t="s">
        <v>1260</v>
      </c>
      <c r="X253" s="564" t="s">
        <v>1260</v>
      </c>
      <c r="Y253" s="564" t="s">
        <v>1260</v>
      </c>
      <c r="Z253" s="564" t="s">
        <v>1260</v>
      </c>
      <c r="AA253" s="564" t="s">
        <v>1260</v>
      </c>
      <c r="AB253" s="564" t="s">
        <v>1260</v>
      </c>
      <c r="AC253" s="564" t="s">
        <v>1260</v>
      </c>
      <c r="AD253" s="564" t="s">
        <v>1260</v>
      </c>
      <c r="AE253" s="564" t="s">
        <v>1260</v>
      </c>
      <c r="AF253" s="564" t="s">
        <v>1260</v>
      </c>
      <c r="AG253" s="564" t="s">
        <v>1260</v>
      </c>
      <c r="AH253" s="564" t="s">
        <v>1260</v>
      </c>
      <c r="AI253" s="564" t="s">
        <v>1260</v>
      </c>
      <c r="AJ253" s="564" t="s">
        <v>1260</v>
      </c>
      <c r="AK253" s="564" t="s">
        <v>1260</v>
      </c>
    </row>
    <row r="254" spans="2:37" hidden="1" outlineLevel="1" x14ac:dyDescent="0.2">
      <c r="B254" s="563" t="s">
        <v>1288</v>
      </c>
      <c r="C254" s="560" t="str">
        <f>"G_"&amp;GFSdet!B194</f>
        <v>G_2. 6.3.1.1.04</v>
      </c>
      <c r="D254" s="564" t="s">
        <v>1260</v>
      </c>
      <c r="E254" s="564" t="s">
        <v>1260</v>
      </c>
      <c r="F254" s="564" t="s">
        <v>1260</v>
      </c>
      <c r="G254" s="564" t="s">
        <v>1260</v>
      </c>
      <c r="H254" s="564" t="s">
        <v>1260</v>
      </c>
      <c r="I254" s="564" t="s">
        <v>1260</v>
      </c>
      <c r="J254" s="564" t="s">
        <v>1260</v>
      </c>
      <c r="K254" s="564" t="s">
        <v>1260</v>
      </c>
      <c r="L254" s="564" t="s">
        <v>1260</v>
      </c>
      <c r="M254" s="564" t="s">
        <v>1260</v>
      </c>
      <c r="N254" s="564" t="s">
        <v>1260</v>
      </c>
      <c r="O254" s="564" t="s">
        <v>1260</v>
      </c>
      <c r="P254" s="564" t="s">
        <v>1260</v>
      </c>
      <c r="Q254" s="564" t="s">
        <v>1260</v>
      </c>
      <c r="R254" s="564" t="s">
        <v>1260</v>
      </c>
      <c r="S254" s="564" t="s">
        <v>1260</v>
      </c>
      <c r="T254" s="564" t="s">
        <v>1260</v>
      </c>
      <c r="U254" s="564" t="s">
        <v>1260</v>
      </c>
      <c r="V254" s="564" t="s">
        <v>1260</v>
      </c>
      <c r="W254" s="564" t="s">
        <v>1260</v>
      </c>
      <c r="X254" s="564" t="s">
        <v>1260</v>
      </c>
      <c r="Y254" s="564" t="s">
        <v>1260</v>
      </c>
      <c r="Z254" s="564" t="s">
        <v>1260</v>
      </c>
      <c r="AA254" s="564" t="s">
        <v>1260</v>
      </c>
      <c r="AB254" s="564" t="s">
        <v>1260</v>
      </c>
      <c r="AC254" s="564" t="s">
        <v>1260</v>
      </c>
      <c r="AD254" s="564" t="s">
        <v>1260</v>
      </c>
      <c r="AE254" s="564" t="s">
        <v>1260</v>
      </c>
      <c r="AF254" s="564" t="s">
        <v>1260</v>
      </c>
      <c r="AG254" s="564" t="s">
        <v>1260</v>
      </c>
      <c r="AH254" s="564" t="s">
        <v>1260</v>
      </c>
      <c r="AI254" s="564" t="s">
        <v>1260</v>
      </c>
      <c r="AJ254" s="564" t="s">
        <v>1260</v>
      </c>
      <c r="AK254" s="564" t="s">
        <v>1260</v>
      </c>
    </row>
    <row r="255" spans="2:37" hidden="1" outlineLevel="1" x14ac:dyDescent="0.2">
      <c r="B255" s="563" t="s">
        <v>1288</v>
      </c>
      <c r="C255" s="560" t="str">
        <f>"G_"&amp;GFSdet!B195</f>
        <v>G_2. 6.3.1.1.05</v>
      </c>
      <c r="D255" s="564" t="s">
        <v>1260</v>
      </c>
      <c r="E255" s="564" t="s">
        <v>1260</v>
      </c>
      <c r="F255" s="564" t="s">
        <v>1260</v>
      </c>
      <c r="G255" s="564" t="s">
        <v>1260</v>
      </c>
      <c r="H255" s="564" t="s">
        <v>1260</v>
      </c>
      <c r="I255" s="564" t="s">
        <v>1260</v>
      </c>
      <c r="J255" s="564" t="s">
        <v>1260</v>
      </c>
      <c r="K255" s="564" t="s">
        <v>1260</v>
      </c>
      <c r="L255" s="564" t="s">
        <v>1260</v>
      </c>
      <c r="M255" s="564" t="s">
        <v>1260</v>
      </c>
      <c r="N255" s="564" t="s">
        <v>1260</v>
      </c>
      <c r="O255" s="564" t="s">
        <v>1260</v>
      </c>
      <c r="P255" s="564" t="s">
        <v>1260</v>
      </c>
      <c r="Q255" s="564" t="s">
        <v>1260</v>
      </c>
      <c r="R255" s="564" t="s">
        <v>1260</v>
      </c>
      <c r="S255" s="564" t="s">
        <v>1260</v>
      </c>
      <c r="T255" s="564" t="s">
        <v>1260</v>
      </c>
      <c r="U255" s="564" t="s">
        <v>1260</v>
      </c>
      <c r="V255" s="564" t="s">
        <v>1260</v>
      </c>
      <c r="W255" s="564" t="s">
        <v>1260</v>
      </c>
      <c r="X255" s="564" t="s">
        <v>1260</v>
      </c>
      <c r="Y255" s="564" t="s">
        <v>1260</v>
      </c>
      <c r="Z255" s="564" t="s">
        <v>1260</v>
      </c>
      <c r="AA255" s="564" t="s">
        <v>1260</v>
      </c>
      <c r="AB255" s="564" t="s">
        <v>1260</v>
      </c>
      <c r="AC255" s="564" t="s">
        <v>1260</v>
      </c>
      <c r="AD255" s="564" t="s">
        <v>1260</v>
      </c>
      <c r="AE255" s="564" t="s">
        <v>1260</v>
      </c>
      <c r="AF255" s="564" t="s">
        <v>1260</v>
      </c>
      <c r="AG255" s="564" t="s">
        <v>1260</v>
      </c>
      <c r="AH255" s="564" t="s">
        <v>1260</v>
      </c>
      <c r="AI255" s="564" t="s">
        <v>1260</v>
      </c>
      <c r="AJ255" s="564" t="s">
        <v>1260</v>
      </c>
      <c r="AK255" s="564" t="s">
        <v>1260</v>
      </c>
    </row>
    <row r="256" spans="2:37" hidden="1" outlineLevel="1" x14ac:dyDescent="0.2">
      <c r="B256" s="563" t="s">
        <v>1288</v>
      </c>
      <c r="C256" s="560" t="str">
        <f>"G_"&amp;GFSdet!B196</f>
        <v>G_2. 6.3.1.1.06</v>
      </c>
      <c r="D256" s="564" t="s">
        <v>1260</v>
      </c>
      <c r="E256" s="564" t="s">
        <v>1260</v>
      </c>
      <c r="F256" s="564" t="s">
        <v>1260</v>
      </c>
      <c r="G256" s="564" t="s">
        <v>1260</v>
      </c>
      <c r="H256" s="564" t="s">
        <v>1260</v>
      </c>
      <c r="I256" s="564" t="s">
        <v>1260</v>
      </c>
      <c r="J256" s="564" t="s">
        <v>1260</v>
      </c>
      <c r="K256" s="564" t="s">
        <v>1260</v>
      </c>
      <c r="L256" s="564" t="s">
        <v>1260</v>
      </c>
      <c r="M256" s="564" t="s">
        <v>1260</v>
      </c>
      <c r="N256" s="564" t="s">
        <v>1260</v>
      </c>
      <c r="O256" s="564" t="s">
        <v>1260</v>
      </c>
      <c r="P256" s="564" t="s">
        <v>1260</v>
      </c>
      <c r="Q256" s="564" t="s">
        <v>1260</v>
      </c>
      <c r="R256" s="564" t="s">
        <v>1260</v>
      </c>
      <c r="S256" s="564" t="s">
        <v>1260</v>
      </c>
      <c r="T256" s="564" t="s">
        <v>1260</v>
      </c>
      <c r="U256" s="564" t="s">
        <v>1260</v>
      </c>
      <c r="V256" s="564" t="s">
        <v>1260</v>
      </c>
      <c r="W256" s="564" t="s">
        <v>1260</v>
      </c>
      <c r="X256" s="564" t="s">
        <v>1260</v>
      </c>
      <c r="Y256" s="564" t="s">
        <v>1260</v>
      </c>
      <c r="Z256" s="564" t="s">
        <v>1260</v>
      </c>
      <c r="AA256" s="564" t="s">
        <v>1260</v>
      </c>
      <c r="AB256" s="564" t="s">
        <v>1260</v>
      </c>
      <c r="AC256" s="564" t="s">
        <v>1260</v>
      </c>
      <c r="AD256" s="564" t="s">
        <v>1260</v>
      </c>
      <c r="AE256" s="564" t="s">
        <v>1260</v>
      </c>
      <c r="AF256" s="564" t="s">
        <v>1260</v>
      </c>
      <c r="AG256" s="564" t="s">
        <v>1260</v>
      </c>
      <c r="AH256" s="564" t="s">
        <v>1260</v>
      </c>
      <c r="AI256" s="564" t="s">
        <v>1260</v>
      </c>
      <c r="AJ256" s="564" t="s">
        <v>1260</v>
      </c>
      <c r="AK256" s="564" t="s">
        <v>1260</v>
      </c>
    </row>
    <row r="257" spans="2:37" hidden="1" outlineLevel="1" x14ac:dyDescent="0.2">
      <c r="B257" s="563" t="s">
        <v>1288</v>
      </c>
      <c r="C257" s="560" t="str">
        <f>"G_"&amp;GFSdet!B197</f>
        <v>G_2. 6.3.1.1.07</v>
      </c>
      <c r="D257" s="564" t="s">
        <v>1260</v>
      </c>
      <c r="E257" s="564" t="s">
        <v>1260</v>
      </c>
      <c r="F257" s="564" t="s">
        <v>1260</v>
      </c>
      <c r="G257" s="564" t="s">
        <v>1260</v>
      </c>
      <c r="H257" s="564" t="s">
        <v>1260</v>
      </c>
      <c r="I257" s="564" t="s">
        <v>1260</v>
      </c>
      <c r="J257" s="564" t="s">
        <v>1260</v>
      </c>
      <c r="K257" s="564" t="s">
        <v>1260</v>
      </c>
      <c r="L257" s="564" t="s">
        <v>1260</v>
      </c>
      <c r="M257" s="564" t="s">
        <v>1260</v>
      </c>
      <c r="N257" s="564" t="s">
        <v>1260</v>
      </c>
      <c r="O257" s="564" t="s">
        <v>1260</v>
      </c>
      <c r="P257" s="564" t="s">
        <v>1260</v>
      </c>
      <c r="Q257" s="564" t="s">
        <v>1260</v>
      </c>
      <c r="R257" s="564" t="s">
        <v>1260</v>
      </c>
      <c r="S257" s="564" t="s">
        <v>1260</v>
      </c>
      <c r="T257" s="564" t="s">
        <v>1260</v>
      </c>
      <c r="U257" s="564" t="s">
        <v>1260</v>
      </c>
      <c r="V257" s="564" t="s">
        <v>1260</v>
      </c>
      <c r="W257" s="564" t="s">
        <v>1260</v>
      </c>
      <c r="X257" s="564" t="s">
        <v>1260</v>
      </c>
      <c r="Y257" s="564" t="s">
        <v>1260</v>
      </c>
      <c r="Z257" s="564" t="s">
        <v>1260</v>
      </c>
      <c r="AA257" s="564" t="s">
        <v>1260</v>
      </c>
      <c r="AB257" s="564" t="s">
        <v>1260</v>
      </c>
      <c r="AC257" s="564" t="s">
        <v>1260</v>
      </c>
      <c r="AD257" s="564" t="s">
        <v>1260</v>
      </c>
      <c r="AE257" s="564" t="s">
        <v>1260</v>
      </c>
      <c r="AF257" s="564" t="s">
        <v>1260</v>
      </c>
      <c r="AG257" s="564" t="s">
        <v>1260</v>
      </c>
      <c r="AH257" s="564" t="s">
        <v>1260</v>
      </c>
      <c r="AI257" s="564" t="s">
        <v>1260</v>
      </c>
      <c r="AJ257" s="564" t="s">
        <v>1260</v>
      </c>
      <c r="AK257" s="564" t="s">
        <v>1260</v>
      </c>
    </row>
    <row r="258" spans="2:37" hidden="1" outlineLevel="1" x14ac:dyDescent="0.2">
      <c r="B258" s="563" t="s">
        <v>1288</v>
      </c>
      <c r="C258" s="560" t="str">
        <f>"G_"&amp;GFSdet!B198</f>
        <v>G_2. 6.3.1.1.08</v>
      </c>
      <c r="D258" s="564" t="s">
        <v>1260</v>
      </c>
      <c r="E258" s="564" t="s">
        <v>1260</v>
      </c>
      <c r="F258" s="564" t="s">
        <v>1260</v>
      </c>
      <c r="G258" s="564" t="s">
        <v>1260</v>
      </c>
      <c r="H258" s="564" t="s">
        <v>1260</v>
      </c>
      <c r="I258" s="564" t="s">
        <v>1260</v>
      </c>
      <c r="J258" s="564" t="s">
        <v>1260</v>
      </c>
      <c r="K258" s="564" t="s">
        <v>1260</v>
      </c>
      <c r="L258" s="564" t="s">
        <v>1260</v>
      </c>
      <c r="M258" s="564" t="s">
        <v>1260</v>
      </c>
      <c r="N258" s="564" t="s">
        <v>1260</v>
      </c>
      <c r="O258" s="564" t="s">
        <v>1260</v>
      </c>
      <c r="P258" s="564" t="s">
        <v>1260</v>
      </c>
      <c r="Q258" s="564" t="s">
        <v>1260</v>
      </c>
      <c r="R258" s="564" t="s">
        <v>1260</v>
      </c>
      <c r="S258" s="564" t="s">
        <v>1260</v>
      </c>
      <c r="T258" s="564" t="s">
        <v>1260</v>
      </c>
      <c r="U258" s="564" t="s">
        <v>1260</v>
      </c>
      <c r="V258" s="564" t="s">
        <v>1260</v>
      </c>
      <c r="W258" s="564" t="s">
        <v>1260</v>
      </c>
      <c r="X258" s="564" t="s">
        <v>1260</v>
      </c>
      <c r="Y258" s="564" t="s">
        <v>1260</v>
      </c>
      <c r="Z258" s="564" t="s">
        <v>1260</v>
      </c>
      <c r="AA258" s="564" t="s">
        <v>1260</v>
      </c>
      <c r="AB258" s="564" t="s">
        <v>1260</v>
      </c>
      <c r="AC258" s="564" t="s">
        <v>1260</v>
      </c>
      <c r="AD258" s="564" t="s">
        <v>1260</v>
      </c>
      <c r="AE258" s="564" t="s">
        <v>1260</v>
      </c>
      <c r="AF258" s="564" t="s">
        <v>1260</v>
      </c>
      <c r="AG258" s="564" t="s">
        <v>1260</v>
      </c>
      <c r="AH258" s="564" t="s">
        <v>1260</v>
      </c>
      <c r="AI258" s="564" t="s">
        <v>1260</v>
      </c>
      <c r="AJ258" s="564" t="s">
        <v>1260</v>
      </c>
      <c r="AK258" s="564" t="s">
        <v>1260</v>
      </c>
    </row>
    <row r="259" spans="2:37" hidden="1" outlineLevel="1" x14ac:dyDescent="0.2">
      <c r="B259" s="563" t="s">
        <v>1288</v>
      </c>
      <c r="C259" s="560" t="str">
        <f>"G_"&amp;GFSdet!B199</f>
        <v>G_2. 6.3.1.1.09</v>
      </c>
      <c r="D259" s="564" t="s">
        <v>1260</v>
      </c>
      <c r="E259" s="564" t="s">
        <v>1260</v>
      </c>
      <c r="F259" s="564" t="s">
        <v>1260</v>
      </c>
      <c r="G259" s="564" t="s">
        <v>1260</v>
      </c>
      <c r="H259" s="564" t="s">
        <v>1260</v>
      </c>
      <c r="I259" s="564" t="s">
        <v>1260</v>
      </c>
      <c r="J259" s="564" t="s">
        <v>1260</v>
      </c>
      <c r="K259" s="564" t="s">
        <v>1260</v>
      </c>
      <c r="L259" s="564" t="s">
        <v>1260</v>
      </c>
      <c r="M259" s="564" t="s">
        <v>1260</v>
      </c>
      <c r="N259" s="564" t="s">
        <v>1260</v>
      </c>
      <c r="O259" s="564" t="s">
        <v>1260</v>
      </c>
      <c r="P259" s="564" t="s">
        <v>1260</v>
      </c>
      <c r="Q259" s="564" t="s">
        <v>1260</v>
      </c>
      <c r="R259" s="564" t="s">
        <v>1260</v>
      </c>
      <c r="S259" s="564" t="s">
        <v>1260</v>
      </c>
      <c r="T259" s="564" t="s">
        <v>1260</v>
      </c>
      <c r="U259" s="564" t="s">
        <v>1260</v>
      </c>
      <c r="V259" s="564" t="s">
        <v>1260</v>
      </c>
      <c r="W259" s="564" t="s">
        <v>1260</v>
      </c>
      <c r="X259" s="564" t="s">
        <v>1260</v>
      </c>
      <c r="Y259" s="564" t="s">
        <v>1260</v>
      </c>
      <c r="Z259" s="564" t="s">
        <v>1260</v>
      </c>
      <c r="AA259" s="564" t="s">
        <v>1260</v>
      </c>
      <c r="AB259" s="564" t="s">
        <v>1260</v>
      </c>
      <c r="AC259" s="564" t="s">
        <v>1260</v>
      </c>
      <c r="AD259" s="564" t="s">
        <v>1260</v>
      </c>
      <c r="AE259" s="564" t="s">
        <v>1260</v>
      </c>
      <c r="AF259" s="564" t="s">
        <v>1260</v>
      </c>
      <c r="AG259" s="564" t="s">
        <v>1260</v>
      </c>
      <c r="AH259" s="564" t="s">
        <v>1260</v>
      </c>
      <c r="AI259" s="564" t="s">
        <v>1260</v>
      </c>
      <c r="AJ259" s="564" t="s">
        <v>1260</v>
      </c>
      <c r="AK259" s="564" t="s">
        <v>1260</v>
      </c>
    </row>
    <row r="260" spans="2:37" hidden="1" outlineLevel="1" x14ac:dyDescent="0.2">
      <c r="B260" s="563" t="s">
        <v>1288</v>
      </c>
      <c r="C260" s="560" t="str">
        <f>"G_"&amp;GFSdet!B200</f>
        <v>G_2. 6.3.1.1.10</v>
      </c>
      <c r="D260" s="564" t="s">
        <v>1260</v>
      </c>
      <c r="E260" s="564" t="s">
        <v>1260</v>
      </c>
      <c r="F260" s="564" t="s">
        <v>1260</v>
      </c>
      <c r="G260" s="564" t="s">
        <v>1260</v>
      </c>
      <c r="H260" s="564" t="s">
        <v>1260</v>
      </c>
      <c r="I260" s="564" t="s">
        <v>1260</v>
      </c>
      <c r="J260" s="564" t="s">
        <v>1260</v>
      </c>
      <c r="K260" s="564" t="s">
        <v>1260</v>
      </c>
      <c r="L260" s="564" t="s">
        <v>1260</v>
      </c>
      <c r="M260" s="564" t="s">
        <v>1260</v>
      </c>
      <c r="N260" s="564" t="s">
        <v>1260</v>
      </c>
      <c r="O260" s="564" t="s">
        <v>1260</v>
      </c>
      <c r="P260" s="564" t="s">
        <v>1260</v>
      </c>
      <c r="Q260" s="564" t="s">
        <v>1260</v>
      </c>
      <c r="R260" s="564" t="s">
        <v>1260</v>
      </c>
      <c r="S260" s="564" t="s">
        <v>1260</v>
      </c>
      <c r="T260" s="564" t="s">
        <v>1260</v>
      </c>
      <c r="U260" s="564" t="s">
        <v>1260</v>
      </c>
      <c r="V260" s="564" t="s">
        <v>1260</v>
      </c>
      <c r="W260" s="564" t="s">
        <v>1260</v>
      </c>
      <c r="X260" s="564" t="s">
        <v>1260</v>
      </c>
      <c r="Y260" s="564" t="s">
        <v>1260</v>
      </c>
      <c r="Z260" s="564" t="s">
        <v>1260</v>
      </c>
      <c r="AA260" s="564" t="s">
        <v>1260</v>
      </c>
      <c r="AB260" s="564" t="s">
        <v>1260</v>
      </c>
      <c r="AC260" s="564" t="s">
        <v>1260</v>
      </c>
      <c r="AD260" s="564" t="s">
        <v>1260</v>
      </c>
      <c r="AE260" s="564" t="s">
        <v>1260</v>
      </c>
      <c r="AF260" s="564" t="s">
        <v>1260</v>
      </c>
      <c r="AG260" s="564" t="s">
        <v>1260</v>
      </c>
      <c r="AH260" s="564" t="s">
        <v>1260</v>
      </c>
      <c r="AI260" s="564" t="s">
        <v>1260</v>
      </c>
      <c r="AJ260" s="564" t="s">
        <v>1260</v>
      </c>
      <c r="AK260" s="564" t="s">
        <v>1260</v>
      </c>
    </row>
    <row r="261" spans="2:37" hidden="1" outlineLevel="1" x14ac:dyDescent="0.2">
      <c r="B261" s="563" t="s">
        <v>1288</v>
      </c>
      <c r="C261" s="560" t="str">
        <f>"G_"&amp;GFSdet!B201</f>
        <v>G_2. 6.3.1.1.11</v>
      </c>
      <c r="D261" s="564" t="s">
        <v>1260</v>
      </c>
      <c r="E261" s="564" t="s">
        <v>1260</v>
      </c>
      <c r="F261" s="564" t="s">
        <v>1260</v>
      </c>
      <c r="G261" s="564" t="s">
        <v>1260</v>
      </c>
      <c r="H261" s="564" t="s">
        <v>1260</v>
      </c>
      <c r="I261" s="564" t="s">
        <v>1260</v>
      </c>
      <c r="J261" s="564" t="s">
        <v>1260</v>
      </c>
      <c r="K261" s="564" t="s">
        <v>1260</v>
      </c>
      <c r="L261" s="564" t="s">
        <v>1260</v>
      </c>
      <c r="M261" s="564" t="s">
        <v>1260</v>
      </c>
      <c r="N261" s="564" t="s">
        <v>1260</v>
      </c>
      <c r="O261" s="564" t="s">
        <v>1260</v>
      </c>
      <c r="P261" s="564" t="s">
        <v>1260</v>
      </c>
      <c r="Q261" s="564" t="s">
        <v>1260</v>
      </c>
      <c r="R261" s="564" t="s">
        <v>1260</v>
      </c>
      <c r="S261" s="564" t="s">
        <v>1260</v>
      </c>
      <c r="T261" s="564" t="s">
        <v>1260</v>
      </c>
      <c r="U261" s="564" t="s">
        <v>1260</v>
      </c>
      <c r="V261" s="564" t="s">
        <v>1260</v>
      </c>
      <c r="W261" s="564" t="s">
        <v>1260</v>
      </c>
      <c r="X261" s="564" t="s">
        <v>1260</v>
      </c>
      <c r="Y261" s="564" t="s">
        <v>1260</v>
      </c>
      <c r="Z261" s="564" t="s">
        <v>1260</v>
      </c>
      <c r="AA261" s="564" t="s">
        <v>1260</v>
      </c>
      <c r="AB261" s="564" t="s">
        <v>1260</v>
      </c>
      <c r="AC261" s="564" t="s">
        <v>1260</v>
      </c>
      <c r="AD261" s="564" t="s">
        <v>1260</v>
      </c>
      <c r="AE261" s="564" t="s">
        <v>1260</v>
      </c>
      <c r="AF261" s="564" t="s">
        <v>1260</v>
      </c>
      <c r="AG261" s="564" t="s">
        <v>1260</v>
      </c>
      <c r="AH261" s="564" t="s">
        <v>1260</v>
      </c>
      <c r="AI261" s="564" t="s">
        <v>1260</v>
      </c>
      <c r="AJ261" s="564" t="s">
        <v>1260</v>
      </c>
      <c r="AK261" s="564" t="s">
        <v>1260</v>
      </c>
    </row>
    <row r="262" spans="2:37" hidden="1" outlineLevel="1" x14ac:dyDescent="0.2">
      <c r="B262" s="563" t="s">
        <v>1288</v>
      </c>
      <c r="C262" s="560" t="str">
        <f>"G_"&amp;GFSdet!B202</f>
        <v>G_2. 6.3.1.1.12</v>
      </c>
      <c r="D262" s="564" t="s">
        <v>1260</v>
      </c>
      <c r="E262" s="564" t="s">
        <v>1260</v>
      </c>
      <c r="F262" s="564" t="s">
        <v>1260</v>
      </c>
      <c r="G262" s="564" t="s">
        <v>1260</v>
      </c>
      <c r="H262" s="564" t="s">
        <v>1260</v>
      </c>
      <c r="I262" s="564" t="s">
        <v>1260</v>
      </c>
      <c r="J262" s="564" t="s">
        <v>1260</v>
      </c>
      <c r="K262" s="564" t="s">
        <v>1260</v>
      </c>
      <c r="L262" s="564" t="s">
        <v>1260</v>
      </c>
      <c r="M262" s="564" t="s">
        <v>1260</v>
      </c>
      <c r="N262" s="564" t="s">
        <v>1260</v>
      </c>
      <c r="O262" s="564" t="s">
        <v>1260</v>
      </c>
      <c r="P262" s="564" t="s">
        <v>1260</v>
      </c>
      <c r="Q262" s="564" t="s">
        <v>1260</v>
      </c>
      <c r="R262" s="564" t="s">
        <v>1260</v>
      </c>
      <c r="S262" s="564" t="s">
        <v>1260</v>
      </c>
      <c r="T262" s="564" t="s">
        <v>1260</v>
      </c>
      <c r="U262" s="564" t="s">
        <v>1260</v>
      </c>
      <c r="V262" s="564" t="s">
        <v>1260</v>
      </c>
      <c r="W262" s="564" t="s">
        <v>1260</v>
      </c>
      <c r="X262" s="564" t="s">
        <v>1260</v>
      </c>
      <c r="Y262" s="564" t="s">
        <v>1260</v>
      </c>
      <c r="Z262" s="564" t="s">
        <v>1260</v>
      </c>
      <c r="AA262" s="564" t="s">
        <v>1260</v>
      </c>
      <c r="AB262" s="564" t="s">
        <v>1260</v>
      </c>
      <c r="AC262" s="564" t="s">
        <v>1260</v>
      </c>
      <c r="AD262" s="564" t="s">
        <v>1260</v>
      </c>
      <c r="AE262" s="564" t="s">
        <v>1260</v>
      </c>
      <c r="AF262" s="564" t="s">
        <v>1260</v>
      </c>
      <c r="AG262" s="564" t="s">
        <v>1260</v>
      </c>
      <c r="AH262" s="564" t="s">
        <v>1260</v>
      </c>
      <c r="AI262" s="564" t="s">
        <v>1260</v>
      </c>
      <c r="AJ262" s="564" t="s">
        <v>1260</v>
      </c>
      <c r="AK262" s="564" t="s">
        <v>1260</v>
      </c>
    </row>
    <row r="263" spans="2:37" hidden="1" outlineLevel="1" x14ac:dyDescent="0.2">
      <c r="B263" s="563" t="s">
        <v>1288</v>
      </c>
      <c r="C263" s="560" t="str">
        <f>"G_"&amp;GFSdet!B203</f>
        <v>G_2. 6.3.1.1.13</v>
      </c>
      <c r="D263" s="564" t="s">
        <v>1260</v>
      </c>
      <c r="E263" s="564" t="s">
        <v>1260</v>
      </c>
      <c r="F263" s="564" t="s">
        <v>1260</v>
      </c>
      <c r="G263" s="564" t="s">
        <v>1260</v>
      </c>
      <c r="H263" s="564" t="s">
        <v>1260</v>
      </c>
      <c r="I263" s="564" t="s">
        <v>1260</v>
      </c>
      <c r="J263" s="564" t="s">
        <v>1260</v>
      </c>
      <c r="K263" s="564" t="s">
        <v>1260</v>
      </c>
      <c r="L263" s="564" t="s">
        <v>1260</v>
      </c>
      <c r="M263" s="564" t="s">
        <v>1260</v>
      </c>
      <c r="N263" s="564" t="s">
        <v>1260</v>
      </c>
      <c r="O263" s="564" t="s">
        <v>1260</v>
      </c>
      <c r="P263" s="564" t="s">
        <v>1260</v>
      </c>
      <c r="Q263" s="564" t="s">
        <v>1260</v>
      </c>
      <c r="R263" s="564" t="s">
        <v>1260</v>
      </c>
      <c r="S263" s="564" t="s">
        <v>1260</v>
      </c>
      <c r="T263" s="564" t="s">
        <v>1260</v>
      </c>
      <c r="U263" s="564" t="s">
        <v>1260</v>
      </c>
      <c r="V263" s="564" t="s">
        <v>1260</v>
      </c>
      <c r="W263" s="564" t="s">
        <v>1260</v>
      </c>
      <c r="X263" s="564" t="s">
        <v>1260</v>
      </c>
      <c r="Y263" s="564" t="s">
        <v>1260</v>
      </c>
      <c r="Z263" s="564" t="s">
        <v>1260</v>
      </c>
      <c r="AA263" s="564" t="s">
        <v>1260</v>
      </c>
      <c r="AB263" s="564" t="s">
        <v>1260</v>
      </c>
      <c r="AC263" s="564" t="s">
        <v>1260</v>
      </c>
      <c r="AD263" s="564" t="s">
        <v>1260</v>
      </c>
      <c r="AE263" s="564" t="s">
        <v>1260</v>
      </c>
      <c r="AF263" s="564" t="s">
        <v>1260</v>
      </c>
      <c r="AG263" s="564" t="s">
        <v>1260</v>
      </c>
      <c r="AH263" s="564" t="s">
        <v>1260</v>
      </c>
      <c r="AI263" s="564" t="s">
        <v>1260</v>
      </c>
      <c r="AJ263" s="564" t="s">
        <v>1260</v>
      </c>
      <c r="AK263" s="564" t="s">
        <v>1260</v>
      </c>
    </row>
    <row r="264" spans="2:37" hidden="1" outlineLevel="1" x14ac:dyDescent="0.2">
      <c r="B264" s="563" t="s">
        <v>1288</v>
      </c>
      <c r="C264" s="560" t="str">
        <f>"G_"&amp;GFSdet!B204</f>
        <v>G_2. 6.3.1.1.99</v>
      </c>
      <c r="D264" s="564" t="s">
        <v>1260</v>
      </c>
      <c r="E264" s="564" t="s">
        <v>1260</v>
      </c>
      <c r="F264" s="564" t="s">
        <v>1260</v>
      </c>
      <c r="G264" s="564" t="s">
        <v>1260</v>
      </c>
      <c r="H264" s="564" t="s">
        <v>1260</v>
      </c>
      <c r="I264" s="564" t="s">
        <v>1260</v>
      </c>
      <c r="J264" s="564" t="s">
        <v>1260</v>
      </c>
      <c r="K264" s="564" t="s">
        <v>1260</v>
      </c>
      <c r="L264" s="564" t="s">
        <v>1260</v>
      </c>
      <c r="M264" s="564" t="s">
        <v>1260</v>
      </c>
      <c r="N264" s="564" t="s">
        <v>1260</v>
      </c>
      <c r="O264" s="564" t="s">
        <v>1260</v>
      </c>
      <c r="P264" s="564" t="s">
        <v>1260</v>
      </c>
      <c r="Q264" s="564" t="s">
        <v>1260</v>
      </c>
      <c r="R264" s="564" t="s">
        <v>1260</v>
      </c>
      <c r="S264" s="564" t="s">
        <v>1260</v>
      </c>
      <c r="T264" s="564" t="s">
        <v>1260</v>
      </c>
      <c r="U264" s="564" t="s">
        <v>1260</v>
      </c>
      <c r="V264" s="564" t="s">
        <v>1260</v>
      </c>
      <c r="W264" s="564" t="s">
        <v>1260</v>
      </c>
      <c r="X264" s="564" t="s">
        <v>1260</v>
      </c>
      <c r="Y264" s="564" t="s">
        <v>1260</v>
      </c>
      <c r="Z264" s="564" t="s">
        <v>1260</v>
      </c>
      <c r="AA264" s="564" t="s">
        <v>1260</v>
      </c>
      <c r="AB264" s="564" t="s">
        <v>1260</v>
      </c>
      <c r="AC264" s="564" t="s">
        <v>1260</v>
      </c>
      <c r="AD264" s="564" t="s">
        <v>1260</v>
      </c>
      <c r="AE264" s="564" t="s">
        <v>1260</v>
      </c>
      <c r="AF264" s="564" t="s">
        <v>1260</v>
      </c>
      <c r="AG264" s="564" t="s">
        <v>1260</v>
      </c>
      <c r="AH264" s="564" t="s">
        <v>1260</v>
      </c>
      <c r="AI264" s="564" t="s">
        <v>1260</v>
      </c>
      <c r="AJ264" s="564" t="s">
        <v>1260</v>
      </c>
      <c r="AK264" s="564" t="s">
        <v>1260</v>
      </c>
    </row>
    <row r="265" spans="2:37" hidden="1" outlineLevel="1" x14ac:dyDescent="0.2">
      <c r="B265" s="563" t="s">
        <v>1288</v>
      </c>
      <c r="C265" s="560" t="str">
        <f>"G_"&amp;GFSdet!B205</f>
        <v>G_2. 6.3.1.2</v>
      </c>
      <c r="D265" s="564" t="s">
        <v>1260</v>
      </c>
      <c r="E265" s="564" t="s">
        <v>1260</v>
      </c>
      <c r="F265" s="564" t="s">
        <v>1260</v>
      </c>
      <c r="G265" s="564" t="s">
        <v>1260</v>
      </c>
      <c r="H265" s="564" t="s">
        <v>1260</v>
      </c>
      <c r="I265" s="564" t="s">
        <v>1260</v>
      </c>
      <c r="J265" s="564" t="s">
        <v>1260</v>
      </c>
      <c r="K265" s="564" t="s">
        <v>1260</v>
      </c>
      <c r="L265" s="564" t="s">
        <v>1260</v>
      </c>
      <c r="M265" s="564" t="s">
        <v>1260</v>
      </c>
      <c r="N265" s="564" t="s">
        <v>1260</v>
      </c>
      <c r="O265" s="564" t="s">
        <v>1260</v>
      </c>
      <c r="P265" s="564" t="s">
        <v>1260</v>
      </c>
      <c r="Q265" s="564" t="s">
        <v>1260</v>
      </c>
      <c r="R265" s="564" t="s">
        <v>1260</v>
      </c>
      <c r="S265" s="564" t="s">
        <v>1260</v>
      </c>
      <c r="T265" s="564" t="s">
        <v>1260</v>
      </c>
      <c r="U265" s="564" t="s">
        <v>1260</v>
      </c>
      <c r="V265" s="564" t="s">
        <v>1260</v>
      </c>
      <c r="W265" s="564" t="s">
        <v>1260</v>
      </c>
      <c r="X265" s="564" t="s">
        <v>1260</v>
      </c>
      <c r="Y265" s="564" t="s">
        <v>1260</v>
      </c>
      <c r="Z265" s="564" t="s">
        <v>1260</v>
      </c>
      <c r="AA265" s="564" t="s">
        <v>1260</v>
      </c>
      <c r="AB265" s="564" t="s">
        <v>1260</v>
      </c>
      <c r="AC265" s="564" t="s">
        <v>1260</v>
      </c>
      <c r="AD265" s="564" t="s">
        <v>1260</v>
      </c>
      <c r="AE265" s="564" t="s">
        <v>1260</v>
      </c>
      <c r="AF265" s="564" t="s">
        <v>1260</v>
      </c>
      <c r="AG265" s="564" t="s">
        <v>1260</v>
      </c>
      <c r="AH265" s="564" t="s">
        <v>1260</v>
      </c>
      <c r="AI265" s="564" t="s">
        <v>1260</v>
      </c>
      <c r="AJ265" s="564" t="s">
        <v>1260</v>
      </c>
      <c r="AK265" s="564" t="s">
        <v>1260</v>
      </c>
    </row>
    <row r="266" spans="2:37" hidden="1" outlineLevel="1" x14ac:dyDescent="0.2">
      <c r="B266" s="563" t="s">
        <v>1288</v>
      </c>
      <c r="C266" s="560" t="str">
        <f>"G_"&amp;GFSdet!B206</f>
        <v>G_2. 6.3.1.3</v>
      </c>
      <c r="D266" s="564" t="s">
        <v>1260</v>
      </c>
      <c r="E266" s="564" t="s">
        <v>1260</v>
      </c>
      <c r="F266" s="564" t="s">
        <v>1260</v>
      </c>
      <c r="G266" s="564" t="s">
        <v>1260</v>
      </c>
      <c r="H266" s="564" t="s">
        <v>1260</v>
      </c>
      <c r="I266" s="564" t="s">
        <v>1260</v>
      </c>
      <c r="J266" s="564" t="s">
        <v>1260</v>
      </c>
      <c r="K266" s="564" t="s">
        <v>1260</v>
      </c>
      <c r="L266" s="564" t="s">
        <v>1260</v>
      </c>
      <c r="M266" s="564" t="s">
        <v>1260</v>
      </c>
      <c r="N266" s="564" t="s">
        <v>1260</v>
      </c>
      <c r="O266" s="564" t="s">
        <v>1260</v>
      </c>
      <c r="P266" s="564" t="s">
        <v>1260</v>
      </c>
      <c r="Q266" s="564" t="s">
        <v>1260</v>
      </c>
      <c r="R266" s="564" t="s">
        <v>1260</v>
      </c>
      <c r="S266" s="564" t="s">
        <v>1260</v>
      </c>
      <c r="T266" s="564" t="s">
        <v>1260</v>
      </c>
      <c r="U266" s="564" t="s">
        <v>1260</v>
      </c>
      <c r="V266" s="564" t="s">
        <v>1260</v>
      </c>
      <c r="W266" s="564" t="s">
        <v>1260</v>
      </c>
      <c r="X266" s="564" t="s">
        <v>1260</v>
      </c>
      <c r="Y266" s="564" t="s">
        <v>1260</v>
      </c>
      <c r="Z266" s="564" t="s">
        <v>1260</v>
      </c>
      <c r="AA266" s="564" t="s">
        <v>1260</v>
      </c>
      <c r="AB266" s="564" t="s">
        <v>1260</v>
      </c>
      <c r="AC266" s="564" t="s">
        <v>1260</v>
      </c>
      <c r="AD266" s="564" t="s">
        <v>1260</v>
      </c>
      <c r="AE266" s="564" t="s">
        <v>1260</v>
      </c>
      <c r="AF266" s="564" t="s">
        <v>1260</v>
      </c>
      <c r="AG266" s="564" t="s">
        <v>1260</v>
      </c>
      <c r="AH266" s="564" t="s">
        <v>1260</v>
      </c>
      <c r="AI266" s="564" t="s">
        <v>1260</v>
      </c>
      <c r="AJ266" s="564" t="s">
        <v>1260</v>
      </c>
      <c r="AK266" s="564" t="s">
        <v>1260</v>
      </c>
    </row>
    <row r="267" spans="2:37" hidden="1" outlineLevel="1" x14ac:dyDescent="0.2">
      <c r="B267" s="563" t="s">
        <v>1288</v>
      </c>
      <c r="C267" s="560" t="str">
        <f>"G_"&amp;GFSdet!B207</f>
        <v>G_2. 6.3.1.3.1</v>
      </c>
      <c r="D267" s="564" t="s">
        <v>1260</v>
      </c>
      <c r="E267" s="564" t="s">
        <v>1260</v>
      </c>
      <c r="F267" s="564" t="s">
        <v>1260</v>
      </c>
      <c r="G267" s="564" t="s">
        <v>1260</v>
      </c>
      <c r="H267" s="564" t="s">
        <v>1260</v>
      </c>
      <c r="I267" s="564" t="s">
        <v>1260</v>
      </c>
      <c r="J267" s="564" t="s">
        <v>1260</v>
      </c>
      <c r="K267" s="564" t="s">
        <v>1260</v>
      </c>
      <c r="L267" s="564" t="s">
        <v>1260</v>
      </c>
      <c r="M267" s="564" t="s">
        <v>1260</v>
      </c>
      <c r="N267" s="564" t="s">
        <v>1260</v>
      </c>
      <c r="O267" s="564" t="s">
        <v>1260</v>
      </c>
      <c r="P267" s="564" t="s">
        <v>1260</v>
      </c>
      <c r="Q267" s="564" t="s">
        <v>1260</v>
      </c>
      <c r="R267" s="564" t="s">
        <v>1260</v>
      </c>
      <c r="S267" s="564" t="s">
        <v>1260</v>
      </c>
      <c r="T267" s="564" t="s">
        <v>1260</v>
      </c>
      <c r="U267" s="564" t="s">
        <v>1260</v>
      </c>
      <c r="V267" s="564" t="s">
        <v>1260</v>
      </c>
      <c r="W267" s="564" t="s">
        <v>1260</v>
      </c>
      <c r="X267" s="564" t="s">
        <v>1260</v>
      </c>
      <c r="Y267" s="564" t="s">
        <v>1260</v>
      </c>
      <c r="Z267" s="564" t="s">
        <v>1260</v>
      </c>
      <c r="AA267" s="564" t="s">
        <v>1260</v>
      </c>
      <c r="AB267" s="564" t="s">
        <v>1260</v>
      </c>
      <c r="AC267" s="564" t="s">
        <v>1260</v>
      </c>
      <c r="AD267" s="564" t="s">
        <v>1260</v>
      </c>
      <c r="AE267" s="564" t="s">
        <v>1260</v>
      </c>
      <c r="AF267" s="564" t="s">
        <v>1260</v>
      </c>
      <c r="AG267" s="564" t="s">
        <v>1260</v>
      </c>
      <c r="AH267" s="564" t="s">
        <v>1260</v>
      </c>
      <c r="AI267" s="564" t="s">
        <v>1260</v>
      </c>
      <c r="AJ267" s="564" t="s">
        <v>1260</v>
      </c>
      <c r="AK267" s="564" t="s">
        <v>1260</v>
      </c>
    </row>
    <row r="268" spans="2:37" hidden="1" outlineLevel="1" x14ac:dyDescent="0.2">
      <c r="B268" s="563" t="s">
        <v>1288</v>
      </c>
      <c r="C268" s="560" t="str">
        <f>"G_"&amp;GFSdet!B208</f>
        <v>G_2. 6.3.1.3.2</v>
      </c>
      <c r="D268" s="564" t="s">
        <v>1260</v>
      </c>
      <c r="E268" s="564" t="s">
        <v>1260</v>
      </c>
      <c r="F268" s="564" t="s">
        <v>1260</v>
      </c>
      <c r="G268" s="564" t="s">
        <v>1260</v>
      </c>
      <c r="H268" s="564" t="s">
        <v>1260</v>
      </c>
      <c r="I268" s="564" t="s">
        <v>1260</v>
      </c>
      <c r="J268" s="564" t="s">
        <v>1260</v>
      </c>
      <c r="K268" s="564" t="s">
        <v>1260</v>
      </c>
      <c r="L268" s="564" t="s">
        <v>1260</v>
      </c>
      <c r="M268" s="564" t="s">
        <v>1260</v>
      </c>
      <c r="N268" s="564" t="s">
        <v>1260</v>
      </c>
      <c r="O268" s="564" t="s">
        <v>1260</v>
      </c>
      <c r="P268" s="564" t="s">
        <v>1260</v>
      </c>
      <c r="Q268" s="564" t="s">
        <v>1260</v>
      </c>
      <c r="R268" s="564" t="s">
        <v>1260</v>
      </c>
      <c r="S268" s="564" t="s">
        <v>1260</v>
      </c>
      <c r="T268" s="564" t="s">
        <v>1260</v>
      </c>
      <c r="U268" s="564" t="s">
        <v>1260</v>
      </c>
      <c r="V268" s="564" t="s">
        <v>1260</v>
      </c>
      <c r="W268" s="564" t="s">
        <v>1260</v>
      </c>
      <c r="X268" s="564" t="s">
        <v>1260</v>
      </c>
      <c r="Y268" s="564" t="s">
        <v>1260</v>
      </c>
      <c r="Z268" s="564" t="s">
        <v>1260</v>
      </c>
      <c r="AA268" s="564" t="s">
        <v>1260</v>
      </c>
      <c r="AB268" s="564" t="s">
        <v>1260</v>
      </c>
      <c r="AC268" s="564" t="s">
        <v>1260</v>
      </c>
      <c r="AD268" s="564" t="s">
        <v>1260</v>
      </c>
      <c r="AE268" s="564" t="s">
        <v>1260</v>
      </c>
      <c r="AF268" s="564" t="s">
        <v>1260</v>
      </c>
      <c r="AG268" s="564" t="s">
        <v>1260</v>
      </c>
      <c r="AH268" s="564" t="s">
        <v>1260</v>
      </c>
      <c r="AI268" s="564" t="s">
        <v>1260</v>
      </c>
      <c r="AJ268" s="564" t="s">
        <v>1260</v>
      </c>
      <c r="AK268" s="564" t="s">
        <v>1260</v>
      </c>
    </row>
    <row r="269" spans="2:37" hidden="1" outlineLevel="1" x14ac:dyDescent="0.2">
      <c r="B269" s="563" t="s">
        <v>1288</v>
      </c>
      <c r="C269" s="560" t="str">
        <f>"G_"&amp;GFSdet!B209</f>
        <v>G_2. 6.3.1.3.3</v>
      </c>
      <c r="D269" s="564" t="s">
        <v>1260</v>
      </c>
      <c r="E269" s="564" t="s">
        <v>1260</v>
      </c>
      <c r="F269" s="564" t="s">
        <v>1260</v>
      </c>
      <c r="G269" s="564" t="s">
        <v>1260</v>
      </c>
      <c r="H269" s="564" t="s">
        <v>1260</v>
      </c>
      <c r="I269" s="564" t="s">
        <v>1260</v>
      </c>
      <c r="J269" s="564" t="s">
        <v>1260</v>
      </c>
      <c r="K269" s="564" t="s">
        <v>1260</v>
      </c>
      <c r="L269" s="564" t="s">
        <v>1260</v>
      </c>
      <c r="M269" s="564" t="s">
        <v>1260</v>
      </c>
      <c r="N269" s="564" t="s">
        <v>1260</v>
      </c>
      <c r="O269" s="564" t="s">
        <v>1260</v>
      </c>
      <c r="P269" s="564" t="s">
        <v>1260</v>
      </c>
      <c r="Q269" s="564" t="s">
        <v>1260</v>
      </c>
      <c r="R269" s="564" t="s">
        <v>1260</v>
      </c>
      <c r="S269" s="564" t="s">
        <v>1260</v>
      </c>
      <c r="T269" s="564" t="s">
        <v>1260</v>
      </c>
      <c r="U269" s="564" t="s">
        <v>1260</v>
      </c>
      <c r="V269" s="564" t="s">
        <v>1260</v>
      </c>
      <c r="W269" s="564" t="s">
        <v>1260</v>
      </c>
      <c r="X269" s="564" t="s">
        <v>1260</v>
      </c>
      <c r="Y269" s="564" t="s">
        <v>1260</v>
      </c>
      <c r="Z269" s="564" t="s">
        <v>1260</v>
      </c>
      <c r="AA269" s="564" t="s">
        <v>1260</v>
      </c>
      <c r="AB269" s="564" t="s">
        <v>1260</v>
      </c>
      <c r="AC269" s="564" t="s">
        <v>1260</v>
      </c>
      <c r="AD269" s="564" t="s">
        <v>1260</v>
      </c>
      <c r="AE269" s="564" t="s">
        <v>1260</v>
      </c>
      <c r="AF269" s="564" t="s">
        <v>1260</v>
      </c>
      <c r="AG269" s="564" t="s">
        <v>1260</v>
      </c>
      <c r="AH269" s="564" t="s">
        <v>1260</v>
      </c>
      <c r="AI269" s="564" t="s">
        <v>1260</v>
      </c>
      <c r="AJ269" s="564" t="s">
        <v>1260</v>
      </c>
      <c r="AK269" s="564" t="s">
        <v>1260</v>
      </c>
    </row>
    <row r="270" spans="2:37" hidden="1" outlineLevel="1" x14ac:dyDescent="0.2">
      <c r="B270" s="563" t="s">
        <v>1288</v>
      </c>
      <c r="C270" s="560" t="str">
        <f>"G_"&amp;GFSdet!B210</f>
        <v>G_2. 6.3.2</v>
      </c>
      <c r="D270" s="564" t="s">
        <v>1260</v>
      </c>
      <c r="E270" s="564" t="s">
        <v>1260</v>
      </c>
      <c r="F270" s="564" t="s">
        <v>1260</v>
      </c>
      <c r="G270" s="564" t="s">
        <v>1260</v>
      </c>
      <c r="H270" s="564" t="s">
        <v>1260</v>
      </c>
      <c r="I270" s="564" t="s">
        <v>1260</v>
      </c>
      <c r="J270" s="564" t="s">
        <v>1260</v>
      </c>
      <c r="K270" s="564" t="s">
        <v>1260</v>
      </c>
      <c r="L270" s="564" t="s">
        <v>1260</v>
      </c>
      <c r="M270" s="564" t="s">
        <v>1260</v>
      </c>
      <c r="N270" s="564" t="s">
        <v>1260</v>
      </c>
      <c r="O270" s="564" t="s">
        <v>1260</v>
      </c>
      <c r="P270" s="564" t="s">
        <v>1260</v>
      </c>
      <c r="Q270" s="564" t="s">
        <v>1260</v>
      </c>
      <c r="R270" s="564" t="s">
        <v>1260</v>
      </c>
      <c r="S270" s="564" t="s">
        <v>1260</v>
      </c>
      <c r="T270" s="564" t="s">
        <v>1260</v>
      </c>
      <c r="U270" s="564" t="s">
        <v>1260</v>
      </c>
      <c r="V270" s="564" t="s">
        <v>1260</v>
      </c>
      <c r="W270" s="564" t="s">
        <v>1260</v>
      </c>
      <c r="X270" s="564" t="s">
        <v>1260</v>
      </c>
      <c r="Y270" s="564" t="s">
        <v>1260</v>
      </c>
      <c r="Z270" s="564" t="s">
        <v>1260</v>
      </c>
      <c r="AA270" s="564" t="s">
        <v>1260</v>
      </c>
      <c r="AB270" s="564" t="s">
        <v>1260</v>
      </c>
      <c r="AC270" s="564" t="s">
        <v>1260</v>
      </c>
      <c r="AD270" s="564" t="s">
        <v>1260</v>
      </c>
      <c r="AE270" s="564" t="s">
        <v>1260</v>
      </c>
      <c r="AF270" s="564" t="s">
        <v>1260</v>
      </c>
      <c r="AG270" s="564" t="s">
        <v>1260</v>
      </c>
      <c r="AH270" s="564" t="s">
        <v>1260</v>
      </c>
      <c r="AI270" s="564" t="s">
        <v>1260</v>
      </c>
      <c r="AJ270" s="564" t="s">
        <v>1260</v>
      </c>
      <c r="AK270" s="564" t="s">
        <v>1260</v>
      </c>
    </row>
    <row r="271" spans="2:37" hidden="1" outlineLevel="1" x14ac:dyDescent="0.2">
      <c r="B271" s="563" t="s">
        <v>1288</v>
      </c>
      <c r="C271" s="560" t="str">
        <f>"G_"&amp;GFSdet!B211</f>
        <v>G_2. 6.3.2.1</v>
      </c>
      <c r="D271" s="564" t="s">
        <v>1260</v>
      </c>
      <c r="E271" s="564" t="s">
        <v>1260</v>
      </c>
      <c r="F271" s="564" t="s">
        <v>1260</v>
      </c>
      <c r="G271" s="564" t="s">
        <v>1260</v>
      </c>
      <c r="H271" s="564" t="s">
        <v>1260</v>
      </c>
      <c r="I271" s="564" t="s">
        <v>1260</v>
      </c>
      <c r="J271" s="564" t="s">
        <v>1260</v>
      </c>
      <c r="K271" s="564" t="s">
        <v>1260</v>
      </c>
      <c r="L271" s="564" t="s">
        <v>1260</v>
      </c>
      <c r="M271" s="564" t="s">
        <v>1260</v>
      </c>
      <c r="N271" s="564" t="s">
        <v>1260</v>
      </c>
      <c r="O271" s="564" t="s">
        <v>1260</v>
      </c>
      <c r="P271" s="564" t="s">
        <v>1260</v>
      </c>
      <c r="Q271" s="564" t="s">
        <v>1260</v>
      </c>
      <c r="R271" s="564" t="s">
        <v>1260</v>
      </c>
      <c r="S271" s="564" t="s">
        <v>1260</v>
      </c>
      <c r="T271" s="564" t="s">
        <v>1260</v>
      </c>
      <c r="U271" s="564" t="s">
        <v>1260</v>
      </c>
      <c r="V271" s="564" t="s">
        <v>1260</v>
      </c>
      <c r="W271" s="564" t="s">
        <v>1260</v>
      </c>
      <c r="X271" s="564" t="s">
        <v>1260</v>
      </c>
      <c r="Y271" s="564" t="s">
        <v>1260</v>
      </c>
      <c r="Z271" s="564" t="s">
        <v>1260</v>
      </c>
      <c r="AA271" s="564" t="s">
        <v>1260</v>
      </c>
      <c r="AB271" s="564" t="s">
        <v>1260</v>
      </c>
      <c r="AC271" s="564" t="s">
        <v>1260</v>
      </c>
      <c r="AD271" s="564" t="s">
        <v>1260</v>
      </c>
      <c r="AE271" s="564" t="s">
        <v>1260</v>
      </c>
      <c r="AF271" s="564" t="s">
        <v>1260</v>
      </c>
      <c r="AG271" s="564" t="s">
        <v>1260</v>
      </c>
      <c r="AH271" s="564" t="s">
        <v>1260</v>
      </c>
      <c r="AI271" s="564" t="s">
        <v>1260</v>
      </c>
      <c r="AJ271" s="564" t="s">
        <v>1260</v>
      </c>
      <c r="AK271" s="564" t="s">
        <v>1260</v>
      </c>
    </row>
    <row r="272" spans="2:37" hidden="1" outlineLevel="1" x14ac:dyDescent="0.2">
      <c r="B272" s="563" t="s">
        <v>1288</v>
      </c>
      <c r="C272" s="560" t="str">
        <f>"G_"&amp;GFSdet!B212</f>
        <v>G_2. 6.3.2.2</v>
      </c>
      <c r="D272" s="564" t="s">
        <v>1260</v>
      </c>
      <c r="E272" s="564" t="s">
        <v>1260</v>
      </c>
      <c r="F272" s="564" t="s">
        <v>1260</v>
      </c>
      <c r="G272" s="564" t="s">
        <v>1260</v>
      </c>
      <c r="H272" s="564" t="s">
        <v>1260</v>
      </c>
      <c r="I272" s="564" t="s">
        <v>1260</v>
      </c>
      <c r="J272" s="564" t="s">
        <v>1260</v>
      </c>
      <c r="K272" s="564" t="s">
        <v>1260</v>
      </c>
      <c r="L272" s="564" t="s">
        <v>1260</v>
      </c>
      <c r="M272" s="564" t="s">
        <v>1260</v>
      </c>
      <c r="N272" s="564" t="s">
        <v>1260</v>
      </c>
      <c r="O272" s="564" t="s">
        <v>1260</v>
      </c>
      <c r="P272" s="564" t="s">
        <v>1260</v>
      </c>
      <c r="Q272" s="564" t="s">
        <v>1260</v>
      </c>
      <c r="R272" s="564" t="s">
        <v>1260</v>
      </c>
      <c r="S272" s="564" t="s">
        <v>1260</v>
      </c>
      <c r="T272" s="564" t="s">
        <v>1260</v>
      </c>
      <c r="U272" s="564" t="s">
        <v>1260</v>
      </c>
      <c r="V272" s="564" t="s">
        <v>1260</v>
      </c>
      <c r="W272" s="564" t="s">
        <v>1260</v>
      </c>
      <c r="X272" s="564" t="s">
        <v>1260</v>
      </c>
      <c r="Y272" s="564" t="s">
        <v>1260</v>
      </c>
      <c r="Z272" s="564" t="s">
        <v>1260</v>
      </c>
      <c r="AA272" s="564" t="s">
        <v>1260</v>
      </c>
      <c r="AB272" s="564" t="s">
        <v>1260</v>
      </c>
      <c r="AC272" s="564" t="s">
        <v>1260</v>
      </c>
      <c r="AD272" s="564" t="s">
        <v>1260</v>
      </c>
      <c r="AE272" s="564" t="s">
        <v>1260</v>
      </c>
      <c r="AF272" s="564" t="s">
        <v>1260</v>
      </c>
      <c r="AG272" s="564" t="s">
        <v>1260</v>
      </c>
      <c r="AH272" s="564" t="s">
        <v>1260</v>
      </c>
      <c r="AI272" s="564" t="s">
        <v>1260</v>
      </c>
      <c r="AJ272" s="564" t="s">
        <v>1260</v>
      </c>
      <c r="AK272" s="564" t="s">
        <v>1260</v>
      </c>
    </row>
    <row r="273" spans="2:37" hidden="1" outlineLevel="1" x14ac:dyDescent="0.2">
      <c r="B273" s="563" t="s">
        <v>1288</v>
      </c>
      <c r="C273" s="560" t="str">
        <f>"G_"&amp;GFSdet!B213</f>
        <v>G_2. 6.3.2.3</v>
      </c>
      <c r="D273" s="564" t="s">
        <v>1260</v>
      </c>
      <c r="E273" s="564" t="s">
        <v>1260</v>
      </c>
      <c r="F273" s="564" t="s">
        <v>1260</v>
      </c>
      <c r="G273" s="564" t="s">
        <v>1260</v>
      </c>
      <c r="H273" s="564" t="s">
        <v>1260</v>
      </c>
      <c r="I273" s="564" t="s">
        <v>1260</v>
      </c>
      <c r="J273" s="564" t="s">
        <v>1260</v>
      </c>
      <c r="K273" s="564" t="s">
        <v>1260</v>
      </c>
      <c r="L273" s="564" t="s">
        <v>1260</v>
      </c>
      <c r="M273" s="564" t="s">
        <v>1260</v>
      </c>
      <c r="N273" s="564" t="s">
        <v>1260</v>
      </c>
      <c r="O273" s="564" t="s">
        <v>1260</v>
      </c>
      <c r="P273" s="564" t="s">
        <v>1260</v>
      </c>
      <c r="Q273" s="564" t="s">
        <v>1260</v>
      </c>
      <c r="R273" s="564" t="s">
        <v>1260</v>
      </c>
      <c r="S273" s="564" t="s">
        <v>1260</v>
      </c>
      <c r="T273" s="564" t="s">
        <v>1260</v>
      </c>
      <c r="U273" s="564" t="s">
        <v>1260</v>
      </c>
      <c r="V273" s="564" t="s">
        <v>1260</v>
      </c>
      <c r="W273" s="564" t="s">
        <v>1260</v>
      </c>
      <c r="X273" s="564" t="s">
        <v>1260</v>
      </c>
      <c r="Y273" s="564" t="s">
        <v>1260</v>
      </c>
      <c r="Z273" s="564" t="s">
        <v>1260</v>
      </c>
      <c r="AA273" s="564" t="s">
        <v>1260</v>
      </c>
      <c r="AB273" s="564" t="s">
        <v>1260</v>
      </c>
      <c r="AC273" s="564" t="s">
        <v>1260</v>
      </c>
      <c r="AD273" s="564" t="s">
        <v>1260</v>
      </c>
      <c r="AE273" s="564" t="s">
        <v>1260</v>
      </c>
      <c r="AF273" s="564" t="s">
        <v>1260</v>
      </c>
      <c r="AG273" s="564" t="s">
        <v>1260</v>
      </c>
      <c r="AH273" s="564" t="s">
        <v>1260</v>
      </c>
      <c r="AI273" s="564" t="s">
        <v>1260</v>
      </c>
      <c r="AJ273" s="564" t="s">
        <v>1260</v>
      </c>
      <c r="AK273" s="564" t="s">
        <v>1260</v>
      </c>
    </row>
    <row r="274" spans="2:37" hidden="1" outlineLevel="1" x14ac:dyDescent="0.2">
      <c r="B274" s="563" t="s">
        <v>1288</v>
      </c>
      <c r="C274" s="560" t="str">
        <f>"G_"&amp;GFSdet!B214</f>
        <v>G_2. 7</v>
      </c>
      <c r="D274" s="564" t="s">
        <v>1260</v>
      </c>
      <c r="E274" s="564" t="s">
        <v>1260</v>
      </c>
      <c r="F274" s="564" t="s">
        <v>1260</v>
      </c>
      <c r="G274" s="564" t="s">
        <v>1260</v>
      </c>
      <c r="H274" s="564" t="s">
        <v>1260</v>
      </c>
      <c r="I274" s="564" t="s">
        <v>1260</v>
      </c>
      <c r="J274" s="564" t="s">
        <v>1260</v>
      </c>
      <c r="K274" s="564" t="s">
        <v>1260</v>
      </c>
      <c r="L274" s="564" t="s">
        <v>1260</v>
      </c>
      <c r="M274" s="564" t="s">
        <v>1260</v>
      </c>
      <c r="N274" s="564" t="s">
        <v>1260</v>
      </c>
      <c r="O274" s="564" t="s">
        <v>1260</v>
      </c>
      <c r="P274" s="564" t="s">
        <v>1260</v>
      </c>
      <c r="Q274" s="564" t="s">
        <v>1260</v>
      </c>
      <c r="R274" s="564" t="s">
        <v>1260</v>
      </c>
      <c r="S274" s="564" t="s">
        <v>1260</v>
      </c>
      <c r="T274" s="564" t="s">
        <v>1260</v>
      </c>
      <c r="U274" s="564" t="s">
        <v>1260</v>
      </c>
      <c r="V274" s="564" t="s">
        <v>1260</v>
      </c>
      <c r="W274" s="564" t="s">
        <v>1260</v>
      </c>
      <c r="X274" s="564" t="s">
        <v>1260</v>
      </c>
      <c r="Y274" s="564" t="s">
        <v>1260</v>
      </c>
      <c r="Z274" s="564" t="s">
        <v>1260</v>
      </c>
      <c r="AA274" s="564" t="s">
        <v>1260</v>
      </c>
      <c r="AB274" s="564" t="s">
        <v>1260</v>
      </c>
      <c r="AC274" s="564" t="s">
        <v>1260</v>
      </c>
      <c r="AD274" s="564" t="s">
        <v>1260</v>
      </c>
      <c r="AE274" s="564" t="s">
        <v>1260</v>
      </c>
      <c r="AF274" s="564" t="s">
        <v>1260</v>
      </c>
      <c r="AG274" s="564" t="s">
        <v>1260</v>
      </c>
      <c r="AH274" s="564" t="s">
        <v>1260</v>
      </c>
      <c r="AI274" s="564" t="s">
        <v>1260</v>
      </c>
      <c r="AJ274" s="564" t="s">
        <v>1260</v>
      </c>
      <c r="AK274" s="564" t="s">
        <v>1260</v>
      </c>
    </row>
    <row r="275" spans="2:37" hidden="1" outlineLevel="1" x14ac:dyDescent="0.2">
      <c r="B275" s="563" t="s">
        <v>1288</v>
      </c>
      <c r="C275" s="560" t="str">
        <f>"G_"&amp;GFSdet!B215</f>
        <v>G_2. 7.1</v>
      </c>
      <c r="D275" s="564" t="s">
        <v>1260</v>
      </c>
      <c r="E275" s="564" t="s">
        <v>1260</v>
      </c>
      <c r="F275" s="564" t="s">
        <v>1260</v>
      </c>
      <c r="G275" s="564" t="s">
        <v>1260</v>
      </c>
      <c r="H275" s="564" t="s">
        <v>1260</v>
      </c>
      <c r="I275" s="564" t="s">
        <v>1260</v>
      </c>
      <c r="J275" s="564" t="s">
        <v>1260</v>
      </c>
      <c r="K275" s="564" t="s">
        <v>1260</v>
      </c>
      <c r="L275" s="564" t="s">
        <v>1260</v>
      </c>
      <c r="M275" s="564" t="s">
        <v>1260</v>
      </c>
      <c r="N275" s="564" t="s">
        <v>1260</v>
      </c>
      <c r="O275" s="564" t="s">
        <v>1260</v>
      </c>
      <c r="P275" s="564" t="s">
        <v>1260</v>
      </c>
      <c r="Q275" s="564" t="s">
        <v>1260</v>
      </c>
      <c r="R275" s="564" t="s">
        <v>1260</v>
      </c>
      <c r="S275" s="564" t="s">
        <v>1260</v>
      </c>
      <c r="T275" s="564" t="s">
        <v>1260</v>
      </c>
      <c r="U275" s="564" t="s">
        <v>1260</v>
      </c>
      <c r="V275" s="564" t="s">
        <v>1260</v>
      </c>
      <c r="W275" s="564" t="s">
        <v>1260</v>
      </c>
      <c r="X275" s="564" t="s">
        <v>1260</v>
      </c>
      <c r="Y275" s="564" t="s">
        <v>1260</v>
      </c>
      <c r="Z275" s="564" t="s">
        <v>1260</v>
      </c>
      <c r="AA275" s="564" t="s">
        <v>1260</v>
      </c>
      <c r="AB275" s="564" t="s">
        <v>1260</v>
      </c>
      <c r="AC275" s="564" t="s">
        <v>1260</v>
      </c>
      <c r="AD275" s="564" t="s">
        <v>1260</v>
      </c>
      <c r="AE275" s="564" t="s">
        <v>1260</v>
      </c>
      <c r="AF275" s="564" t="s">
        <v>1260</v>
      </c>
      <c r="AG275" s="564" t="s">
        <v>1260</v>
      </c>
      <c r="AH275" s="564" t="s">
        <v>1260</v>
      </c>
      <c r="AI275" s="564" t="s">
        <v>1260</v>
      </c>
      <c r="AJ275" s="564" t="s">
        <v>1260</v>
      </c>
      <c r="AK275" s="564" t="s">
        <v>1260</v>
      </c>
    </row>
    <row r="276" spans="2:37" hidden="1" outlineLevel="1" x14ac:dyDescent="0.2">
      <c r="B276" s="563" t="s">
        <v>1288</v>
      </c>
      <c r="C276" s="560" t="str">
        <f>"G_"&amp;GFSdet!B216</f>
        <v>G_2. 7.1.1</v>
      </c>
      <c r="D276" s="564" t="s">
        <v>1260</v>
      </c>
      <c r="E276" s="564" t="s">
        <v>1260</v>
      </c>
      <c r="F276" s="564" t="s">
        <v>1260</v>
      </c>
      <c r="G276" s="564" t="s">
        <v>1260</v>
      </c>
      <c r="H276" s="564" t="s">
        <v>1260</v>
      </c>
      <c r="I276" s="564" t="s">
        <v>1260</v>
      </c>
      <c r="J276" s="564" t="s">
        <v>1260</v>
      </c>
      <c r="K276" s="564" t="s">
        <v>1260</v>
      </c>
      <c r="L276" s="564" t="s">
        <v>1260</v>
      </c>
      <c r="M276" s="564" t="s">
        <v>1260</v>
      </c>
      <c r="N276" s="564" t="s">
        <v>1260</v>
      </c>
      <c r="O276" s="564" t="s">
        <v>1260</v>
      </c>
      <c r="P276" s="564" t="s">
        <v>1260</v>
      </c>
      <c r="Q276" s="564" t="s">
        <v>1260</v>
      </c>
      <c r="R276" s="564" t="s">
        <v>1260</v>
      </c>
      <c r="S276" s="564" t="s">
        <v>1260</v>
      </c>
      <c r="T276" s="564" t="s">
        <v>1260</v>
      </c>
      <c r="U276" s="564" t="s">
        <v>1260</v>
      </c>
      <c r="V276" s="564" t="s">
        <v>1260</v>
      </c>
      <c r="W276" s="564" t="s">
        <v>1260</v>
      </c>
      <c r="X276" s="564" t="s">
        <v>1260</v>
      </c>
      <c r="Y276" s="564" t="s">
        <v>1260</v>
      </c>
      <c r="Z276" s="564" t="s">
        <v>1260</v>
      </c>
      <c r="AA276" s="564" t="s">
        <v>1260</v>
      </c>
      <c r="AB276" s="564" t="s">
        <v>1260</v>
      </c>
      <c r="AC276" s="564" t="s">
        <v>1260</v>
      </c>
      <c r="AD276" s="564" t="s">
        <v>1260</v>
      </c>
      <c r="AE276" s="564" t="s">
        <v>1260</v>
      </c>
      <c r="AF276" s="564" t="s">
        <v>1260</v>
      </c>
      <c r="AG276" s="564" t="s">
        <v>1260</v>
      </c>
      <c r="AH276" s="564" t="s">
        <v>1260</v>
      </c>
      <c r="AI276" s="564" t="s">
        <v>1260</v>
      </c>
      <c r="AJ276" s="564" t="s">
        <v>1260</v>
      </c>
      <c r="AK276" s="564" t="s">
        <v>1260</v>
      </c>
    </row>
    <row r="277" spans="2:37" hidden="1" outlineLevel="1" x14ac:dyDescent="0.2">
      <c r="B277" s="563" t="s">
        <v>1288</v>
      </c>
      <c r="C277" s="560" t="str">
        <f>"G_"&amp;GFSdet!B217</f>
        <v>G_2. 7.1.2</v>
      </c>
      <c r="D277" s="564" t="s">
        <v>1260</v>
      </c>
      <c r="E277" s="564" t="s">
        <v>1260</v>
      </c>
      <c r="F277" s="564" t="s">
        <v>1260</v>
      </c>
      <c r="G277" s="564" t="s">
        <v>1260</v>
      </c>
      <c r="H277" s="564" t="s">
        <v>1260</v>
      </c>
      <c r="I277" s="564" t="s">
        <v>1260</v>
      </c>
      <c r="J277" s="564" t="s">
        <v>1260</v>
      </c>
      <c r="K277" s="564" t="s">
        <v>1260</v>
      </c>
      <c r="L277" s="564" t="s">
        <v>1260</v>
      </c>
      <c r="M277" s="564" t="s">
        <v>1260</v>
      </c>
      <c r="N277" s="564" t="s">
        <v>1260</v>
      </c>
      <c r="O277" s="564" t="s">
        <v>1260</v>
      </c>
      <c r="P277" s="564" t="s">
        <v>1260</v>
      </c>
      <c r="Q277" s="564" t="s">
        <v>1260</v>
      </c>
      <c r="R277" s="564" t="s">
        <v>1260</v>
      </c>
      <c r="S277" s="564" t="s">
        <v>1260</v>
      </c>
      <c r="T277" s="564" t="s">
        <v>1260</v>
      </c>
      <c r="U277" s="564" t="s">
        <v>1260</v>
      </c>
      <c r="V277" s="564" t="s">
        <v>1260</v>
      </c>
      <c r="W277" s="564" t="s">
        <v>1260</v>
      </c>
      <c r="X277" s="564" t="s">
        <v>1260</v>
      </c>
      <c r="Y277" s="564" t="s">
        <v>1260</v>
      </c>
      <c r="Z277" s="564" t="s">
        <v>1260</v>
      </c>
      <c r="AA277" s="564" t="s">
        <v>1260</v>
      </c>
      <c r="AB277" s="564" t="s">
        <v>1260</v>
      </c>
      <c r="AC277" s="564" t="s">
        <v>1260</v>
      </c>
      <c r="AD277" s="564" t="s">
        <v>1260</v>
      </c>
      <c r="AE277" s="564" t="s">
        <v>1260</v>
      </c>
      <c r="AF277" s="564" t="s">
        <v>1260</v>
      </c>
      <c r="AG277" s="564" t="s">
        <v>1260</v>
      </c>
      <c r="AH277" s="564" t="s">
        <v>1260</v>
      </c>
      <c r="AI277" s="564" t="s">
        <v>1260</v>
      </c>
      <c r="AJ277" s="564" t="s">
        <v>1260</v>
      </c>
      <c r="AK277" s="564" t="s">
        <v>1260</v>
      </c>
    </row>
    <row r="278" spans="2:37" hidden="1" outlineLevel="1" x14ac:dyDescent="0.2">
      <c r="B278" s="563" t="s">
        <v>1288</v>
      </c>
      <c r="C278" s="560" t="str">
        <f>"G_"&amp;GFSdet!B218</f>
        <v>G_2. 7.2</v>
      </c>
      <c r="D278" s="564" t="s">
        <v>1260</v>
      </c>
      <c r="E278" s="564" t="s">
        <v>1260</v>
      </c>
      <c r="F278" s="564" t="s">
        <v>1260</v>
      </c>
      <c r="G278" s="564" t="s">
        <v>1260</v>
      </c>
      <c r="H278" s="564" t="s">
        <v>1260</v>
      </c>
      <c r="I278" s="564" t="s">
        <v>1260</v>
      </c>
      <c r="J278" s="564" t="s">
        <v>1260</v>
      </c>
      <c r="K278" s="564" t="s">
        <v>1260</v>
      </c>
      <c r="L278" s="564" t="s">
        <v>1260</v>
      </c>
      <c r="M278" s="564" t="s">
        <v>1260</v>
      </c>
      <c r="N278" s="564" t="s">
        <v>1260</v>
      </c>
      <c r="O278" s="564" t="s">
        <v>1260</v>
      </c>
      <c r="P278" s="564" t="s">
        <v>1260</v>
      </c>
      <c r="Q278" s="564" t="s">
        <v>1260</v>
      </c>
      <c r="R278" s="564" t="s">
        <v>1260</v>
      </c>
      <c r="S278" s="564" t="s">
        <v>1260</v>
      </c>
      <c r="T278" s="564" t="s">
        <v>1260</v>
      </c>
      <c r="U278" s="564" t="s">
        <v>1260</v>
      </c>
      <c r="V278" s="564" t="s">
        <v>1260</v>
      </c>
      <c r="W278" s="564" t="s">
        <v>1260</v>
      </c>
      <c r="X278" s="564" t="s">
        <v>1260</v>
      </c>
      <c r="Y278" s="564" t="s">
        <v>1260</v>
      </c>
      <c r="Z278" s="564" t="s">
        <v>1260</v>
      </c>
      <c r="AA278" s="564" t="s">
        <v>1260</v>
      </c>
      <c r="AB278" s="564" t="s">
        <v>1260</v>
      </c>
      <c r="AC278" s="564" t="s">
        <v>1260</v>
      </c>
      <c r="AD278" s="564" t="s">
        <v>1260</v>
      </c>
      <c r="AE278" s="564" t="s">
        <v>1260</v>
      </c>
      <c r="AF278" s="564" t="s">
        <v>1260</v>
      </c>
      <c r="AG278" s="564" t="s">
        <v>1260</v>
      </c>
      <c r="AH278" s="564" t="s">
        <v>1260</v>
      </c>
      <c r="AI278" s="564" t="s">
        <v>1260</v>
      </c>
      <c r="AJ278" s="564" t="s">
        <v>1260</v>
      </c>
      <c r="AK278" s="564" t="s">
        <v>1260</v>
      </c>
    </row>
    <row r="279" spans="2:37" hidden="1" outlineLevel="1" x14ac:dyDescent="0.2">
      <c r="B279" s="563" t="s">
        <v>1288</v>
      </c>
      <c r="C279" s="560" t="str">
        <f>"G_"&amp;GFSdet!B219</f>
        <v>G_2. 7.2.1</v>
      </c>
      <c r="D279" s="564" t="s">
        <v>1260</v>
      </c>
      <c r="E279" s="564" t="s">
        <v>1260</v>
      </c>
      <c r="F279" s="564" t="s">
        <v>1260</v>
      </c>
      <c r="G279" s="564" t="s">
        <v>1260</v>
      </c>
      <c r="H279" s="564" t="s">
        <v>1260</v>
      </c>
      <c r="I279" s="564" t="s">
        <v>1260</v>
      </c>
      <c r="J279" s="564" t="s">
        <v>1260</v>
      </c>
      <c r="K279" s="564" t="s">
        <v>1260</v>
      </c>
      <c r="L279" s="564" t="s">
        <v>1260</v>
      </c>
      <c r="M279" s="564" t="s">
        <v>1260</v>
      </c>
      <c r="N279" s="564" t="s">
        <v>1260</v>
      </c>
      <c r="O279" s="564" t="s">
        <v>1260</v>
      </c>
      <c r="P279" s="564" t="s">
        <v>1260</v>
      </c>
      <c r="Q279" s="564" t="s">
        <v>1260</v>
      </c>
      <c r="R279" s="564" t="s">
        <v>1260</v>
      </c>
      <c r="S279" s="564" t="s">
        <v>1260</v>
      </c>
      <c r="T279" s="564" t="s">
        <v>1260</v>
      </c>
      <c r="U279" s="564" t="s">
        <v>1260</v>
      </c>
      <c r="V279" s="564" t="s">
        <v>1260</v>
      </c>
      <c r="W279" s="564" t="s">
        <v>1260</v>
      </c>
      <c r="X279" s="564" t="s">
        <v>1260</v>
      </c>
      <c r="Y279" s="564" t="s">
        <v>1260</v>
      </c>
      <c r="Z279" s="564" t="s">
        <v>1260</v>
      </c>
      <c r="AA279" s="564" t="s">
        <v>1260</v>
      </c>
      <c r="AB279" s="564" t="s">
        <v>1260</v>
      </c>
      <c r="AC279" s="564" t="s">
        <v>1260</v>
      </c>
      <c r="AD279" s="564" t="s">
        <v>1260</v>
      </c>
      <c r="AE279" s="564" t="s">
        <v>1260</v>
      </c>
      <c r="AF279" s="564" t="s">
        <v>1260</v>
      </c>
      <c r="AG279" s="564" t="s">
        <v>1260</v>
      </c>
      <c r="AH279" s="564" t="s">
        <v>1260</v>
      </c>
      <c r="AI279" s="564" t="s">
        <v>1260</v>
      </c>
      <c r="AJ279" s="564" t="s">
        <v>1260</v>
      </c>
      <c r="AK279" s="564" t="s">
        <v>1260</v>
      </c>
    </row>
    <row r="280" spans="2:37" hidden="1" outlineLevel="1" x14ac:dyDescent="0.2">
      <c r="B280" s="563" t="s">
        <v>1288</v>
      </c>
      <c r="C280" s="560" t="str">
        <f>"G_"&amp;GFSdet!B220</f>
        <v>G_2. 7.2.2</v>
      </c>
      <c r="D280" s="564" t="s">
        <v>1260</v>
      </c>
      <c r="E280" s="564" t="s">
        <v>1260</v>
      </c>
      <c r="F280" s="564" t="s">
        <v>1260</v>
      </c>
      <c r="G280" s="564" t="s">
        <v>1260</v>
      </c>
      <c r="H280" s="564" t="s">
        <v>1260</v>
      </c>
      <c r="I280" s="564" t="s">
        <v>1260</v>
      </c>
      <c r="J280" s="564" t="s">
        <v>1260</v>
      </c>
      <c r="K280" s="564" t="s">
        <v>1260</v>
      </c>
      <c r="L280" s="564" t="s">
        <v>1260</v>
      </c>
      <c r="M280" s="564" t="s">
        <v>1260</v>
      </c>
      <c r="N280" s="564" t="s">
        <v>1260</v>
      </c>
      <c r="O280" s="564" t="s">
        <v>1260</v>
      </c>
      <c r="P280" s="564" t="s">
        <v>1260</v>
      </c>
      <c r="Q280" s="564" t="s">
        <v>1260</v>
      </c>
      <c r="R280" s="564" t="s">
        <v>1260</v>
      </c>
      <c r="S280" s="564" t="s">
        <v>1260</v>
      </c>
      <c r="T280" s="564" t="s">
        <v>1260</v>
      </c>
      <c r="U280" s="564" t="s">
        <v>1260</v>
      </c>
      <c r="V280" s="564" t="s">
        <v>1260</v>
      </c>
      <c r="W280" s="564" t="s">
        <v>1260</v>
      </c>
      <c r="X280" s="564" t="s">
        <v>1260</v>
      </c>
      <c r="Y280" s="564" t="s">
        <v>1260</v>
      </c>
      <c r="Z280" s="564" t="s">
        <v>1260</v>
      </c>
      <c r="AA280" s="564" t="s">
        <v>1260</v>
      </c>
      <c r="AB280" s="564" t="s">
        <v>1260</v>
      </c>
      <c r="AC280" s="564" t="s">
        <v>1260</v>
      </c>
      <c r="AD280" s="564" t="s">
        <v>1260</v>
      </c>
      <c r="AE280" s="564" t="s">
        <v>1260</v>
      </c>
      <c r="AF280" s="564" t="s">
        <v>1260</v>
      </c>
      <c r="AG280" s="564" t="s">
        <v>1260</v>
      </c>
      <c r="AH280" s="564" t="s">
        <v>1260</v>
      </c>
      <c r="AI280" s="564" t="s">
        <v>1260</v>
      </c>
      <c r="AJ280" s="564" t="s">
        <v>1260</v>
      </c>
      <c r="AK280" s="564" t="s">
        <v>1260</v>
      </c>
    </row>
    <row r="281" spans="2:37" hidden="1" outlineLevel="1" x14ac:dyDescent="0.2">
      <c r="B281" s="563" t="s">
        <v>1288</v>
      </c>
      <c r="C281" s="560" t="str">
        <f>"G_"&amp;GFSdet!B221</f>
        <v>G_2. 7.3</v>
      </c>
      <c r="D281" s="564" t="s">
        <v>1260</v>
      </c>
      <c r="E281" s="564" t="s">
        <v>1260</v>
      </c>
      <c r="F281" s="564" t="s">
        <v>1260</v>
      </c>
      <c r="G281" s="564" t="s">
        <v>1260</v>
      </c>
      <c r="H281" s="564" t="s">
        <v>1260</v>
      </c>
      <c r="I281" s="564" t="s">
        <v>1260</v>
      </c>
      <c r="J281" s="564" t="s">
        <v>1260</v>
      </c>
      <c r="K281" s="564" t="s">
        <v>1260</v>
      </c>
      <c r="L281" s="564" t="s">
        <v>1260</v>
      </c>
      <c r="M281" s="564" t="s">
        <v>1260</v>
      </c>
      <c r="N281" s="564" t="s">
        <v>1260</v>
      </c>
      <c r="O281" s="564" t="s">
        <v>1260</v>
      </c>
      <c r="P281" s="564" t="s">
        <v>1260</v>
      </c>
      <c r="Q281" s="564" t="s">
        <v>1260</v>
      </c>
      <c r="R281" s="564" t="s">
        <v>1260</v>
      </c>
      <c r="S281" s="564" t="s">
        <v>1260</v>
      </c>
      <c r="T281" s="564" t="s">
        <v>1260</v>
      </c>
      <c r="U281" s="564" t="s">
        <v>1260</v>
      </c>
      <c r="V281" s="564" t="s">
        <v>1260</v>
      </c>
      <c r="W281" s="564" t="s">
        <v>1260</v>
      </c>
      <c r="X281" s="564" t="s">
        <v>1260</v>
      </c>
      <c r="Y281" s="564" t="s">
        <v>1260</v>
      </c>
      <c r="Z281" s="564" t="s">
        <v>1260</v>
      </c>
      <c r="AA281" s="564" t="s">
        <v>1260</v>
      </c>
      <c r="AB281" s="564" t="s">
        <v>1260</v>
      </c>
      <c r="AC281" s="564" t="s">
        <v>1260</v>
      </c>
      <c r="AD281" s="564" t="s">
        <v>1260</v>
      </c>
      <c r="AE281" s="564" t="s">
        <v>1260</v>
      </c>
      <c r="AF281" s="564" t="s">
        <v>1260</v>
      </c>
      <c r="AG281" s="564" t="s">
        <v>1260</v>
      </c>
      <c r="AH281" s="564" t="s">
        <v>1260</v>
      </c>
      <c r="AI281" s="564" t="s">
        <v>1260</v>
      </c>
      <c r="AJ281" s="564" t="s">
        <v>1260</v>
      </c>
      <c r="AK281" s="564" t="s">
        <v>1260</v>
      </c>
    </row>
    <row r="282" spans="2:37" hidden="1" outlineLevel="1" x14ac:dyDescent="0.2">
      <c r="B282" s="563" t="s">
        <v>1288</v>
      </c>
      <c r="C282" s="560" t="str">
        <f>"G_"&amp;GFSdet!B222</f>
        <v>G_2. 7.3.1</v>
      </c>
      <c r="D282" s="564" t="s">
        <v>1260</v>
      </c>
      <c r="E282" s="564" t="s">
        <v>1260</v>
      </c>
      <c r="F282" s="564" t="s">
        <v>1260</v>
      </c>
      <c r="G282" s="564" t="s">
        <v>1260</v>
      </c>
      <c r="H282" s="564" t="s">
        <v>1260</v>
      </c>
      <c r="I282" s="564" t="s">
        <v>1260</v>
      </c>
      <c r="J282" s="564" t="s">
        <v>1260</v>
      </c>
      <c r="K282" s="564" t="s">
        <v>1260</v>
      </c>
      <c r="L282" s="564" t="s">
        <v>1260</v>
      </c>
      <c r="M282" s="564" t="s">
        <v>1260</v>
      </c>
      <c r="N282" s="564" t="s">
        <v>1260</v>
      </c>
      <c r="O282" s="564" t="s">
        <v>1260</v>
      </c>
      <c r="P282" s="564" t="s">
        <v>1260</v>
      </c>
      <c r="Q282" s="564" t="s">
        <v>1260</v>
      </c>
      <c r="R282" s="564" t="s">
        <v>1260</v>
      </c>
      <c r="S282" s="564" t="s">
        <v>1260</v>
      </c>
      <c r="T282" s="564" t="s">
        <v>1260</v>
      </c>
      <c r="U282" s="564" t="s">
        <v>1260</v>
      </c>
      <c r="V282" s="564" t="s">
        <v>1260</v>
      </c>
      <c r="W282" s="564" t="s">
        <v>1260</v>
      </c>
      <c r="X282" s="564" t="s">
        <v>1260</v>
      </c>
      <c r="Y282" s="564" t="s">
        <v>1260</v>
      </c>
      <c r="Z282" s="564" t="s">
        <v>1260</v>
      </c>
      <c r="AA282" s="564" t="s">
        <v>1260</v>
      </c>
      <c r="AB282" s="564" t="s">
        <v>1260</v>
      </c>
      <c r="AC282" s="564" t="s">
        <v>1260</v>
      </c>
      <c r="AD282" s="564" t="s">
        <v>1260</v>
      </c>
      <c r="AE282" s="564" t="s">
        <v>1260</v>
      </c>
      <c r="AF282" s="564" t="s">
        <v>1260</v>
      </c>
      <c r="AG282" s="564" t="s">
        <v>1260</v>
      </c>
      <c r="AH282" s="564" t="s">
        <v>1260</v>
      </c>
      <c r="AI282" s="564" t="s">
        <v>1260</v>
      </c>
      <c r="AJ282" s="564" t="s">
        <v>1260</v>
      </c>
      <c r="AK282" s="564" t="s">
        <v>1260</v>
      </c>
    </row>
    <row r="283" spans="2:37" hidden="1" outlineLevel="1" x14ac:dyDescent="0.2">
      <c r="B283" s="563" t="s">
        <v>1288</v>
      </c>
      <c r="C283" s="560" t="str">
        <f>"G_"&amp;GFSdet!B223</f>
        <v>G_2. 7.3.2</v>
      </c>
      <c r="D283" s="564" t="s">
        <v>1260</v>
      </c>
      <c r="E283" s="564" t="s">
        <v>1260</v>
      </c>
      <c r="F283" s="564" t="s">
        <v>1260</v>
      </c>
      <c r="G283" s="564" t="s">
        <v>1260</v>
      </c>
      <c r="H283" s="564" t="s">
        <v>1260</v>
      </c>
      <c r="I283" s="564" t="s">
        <v>1260</v>
      </c>
      <c r="J283" s="564" t="s">
        <v>1260</v>
      </c>
      <c r="K283" s="564" t="s">
        <v>1260</v>
      </c>
      <c r="L283" s="564" t="s">
        <v>1260</v>
      </c>
      <c r="M283" s="564" t="s">
        <v>1260</v>
      </c>
      <c r="N283" s="564" t="s">
        <v>1260</v>
      </c>
      <c r="O283" s="564" t="s">
        <v>1260</v>
      </c>
      <c r="P283" s="564" t="s">
        <v>1260</v>
      </c>
      <c r="Q283" s="564" t="s">
        <v>1260</v>
      </c>
      <c r="R283" s="564" t="s">
        <v>1260</v>
      </c>
      <c r="S283" s="564" t="s">
        <v>1260</v>
      </c>
      <c r="T283" s="564" t="s">
        <v>1260</v>
      </c>
      <c r="U283" s="564" t="s">
        <v>1260</v>
      </c>
      <c r="V283" s="564" t="s">
        <v>1260</v>
      </c>
      <c r="W283" s="564" t="s">
        <v>1260</v>
      </c>
      <c r="X283" s="564" t="s">
        <v>1260</v>
      </c>
      <c r="Y283" s="564" t="s">
        <v>1260</v>
      </c>
      <c r="Z283" s="564" t="s">
        <v>1260</v>
      </c>
      <c r="AA283" s="564" t="s">
        <v>1260</v>
      </c>
      <c r="AB283" s="564" t="s">
        <v>1260</v>
      </c>
      <c r="AC283" s="564" t="s">
        <v>1260</v>
      </c>
      <c r="AD283" s="564" t="s">
        <v>1260</v>
      </c>
      <c r="AE283" s="564" t="s">
        <v>1260</v>
      </c>
      <c r="AF283" s="564" t="s">
        <v>1260</v>
      </c>
      <c r="AG283" s="564" t="s">
        <v>1260</v>
      </c>
      <c r="AH283" s="564" t="s">
        <v>1260</v>
      </c>
      <c r="AI283" s="564" t="s">
        <v>1260</v>
      </c>
      <c r="AJ283" s="564" t="s">
        <v>1260</v>
      </c>
      <c r="AK283" s="564" t="s">
        <v>1260</v>
      </c>
    </row>
    <row r="284" spans="2:37" hidden="1" outlineLevel="1" x14ac:dyDescent="0.2">
      <c r="B284" s="563" t="s">
        <v>1288</v>
      </c>
      <c r="C284" s="560" t="str">
        <f>"G_"&amp;GFSdet!B224</f>
        <v>G_2. 8</v>
      </c>
      <c r="D284" s="564" t="s">
        <v>1260</v>
      </c>
      <c r="E284" s="564" t="s">
        <v>1260</v>
      </c>
      <c r="F284" s="564" t="s">
        <v>1260</v>
      </c>
      <c r="G284" s="564" t="s">
        <v>1260</v>
      </c>
      <c r="H284" s="564" t="s">
        <v>1260</v>
      </c>
      <c r="I284" s="564" t="s">
        <v>1260</v>
      </c>
      <c r="J284" s="564" t="s">
        <v>1260</v>
      </c>
      <c r="K284" s="564" t="s">
        <v>1260</v>
      </c>
      <c r="L284" s="564" t="s">
        <v>1260</v>
      </c>
      <c r="M284" s="564" t="s">
        <v>1260</v>
      </c>
      <c r="N284" s="564" t="s">
        <v>1260</v>
      </c>
      <c r="O284" s="564" t="s">
        <v>1260</v>
      </c>
      <c r="P284" s="564" t="s">
        <v>1260</v>
      </c>
      <c r="Q284" s="564" t="s">
        <v>1260</v>
      </c>
      <c r="R284" s="564" t="s">
        <v>1260</v>
      </c>
      <c r="S284" s="564" t="s">
        <v>1260</v>
      </c>
      <c r="T284" s="564" t="s">
        <v>1260</v>
      </c>
      <c r="U284" s="564" t="s">
        <v>1260</v>
      </c>
      <c r="V284" s="564" t="s">
        <v>1260</v>
      </c>
      <c r="W284" s="564" t="s">
        <v>1260</v>
      </c>
      <c r="X284" s="564" t="s">
        <v>1260</v>
      </c>
      <c r="Y284" s="564" t="s">
        <v>1260</v>
      </c>
      <c r="Z284" s="564" t="s">
        <v>1260</v>
      </c>
      <c r="AA284" s="564" t="s">
        <v>1260</v>
      </c>
      <c r="AB284" s="564" t="s">
        <v>1260</v>
      </c>
      <c r="AC284" s="564" t="s">
        <v>1260</v>
      </c>
      <c r="AD284" s="564" t="s">
        <v>1260</v>
      </c>
      <c r="AE284" s="564" t="s">
        <v>1260</v>
      </c>
      <c r="AF284" s="564" t="s">
        <v>1260</v>
      </c>
      <c r="AG284" s="564" t="s">
        <v>1260</v>
      </c>
      <c r="AH284" s="564" t="s">
        <v>1260</v>
      </c>
      <c r="AI284" s="564" t="s">
        <v>1260</v>
      </c>
      <c r="AJ284" s="564" t="s">
        <v>1260</v>
      </c>
      <c r="AK284" s="564" t="s">
        <v>1260</v>
      </c>
    </row>
    <row r="285" spans="2:37" hidden="1" outlineLevel="1" x14ac:dyDescent="0.2">
      <c r="B285" s="563" t="s">
        <v>1288</v>
      </c>
      <c r="C285" s="560" t="str">
        <f>"G_"&amp;GFSdet!B225</f>
        <v>G_2. 8.1</v>
      </c>
      <c r="D285" s="564" t="s">
        <v>1260</v>
      </c>
      <c r="E285" s="564" t="s">
        <v>1260</v>
      </c>
      <c r="F285" s="564" t="s">
        <v>1260</v>
      </c>
      <c r="G285" s="564" t="s">
        <v>1260</v>
      </c>
      <c r="H285" s="564" t="s">
        <v>1260</v>
      </c>
      <c r="I285" s="564" t="s">
        <v>1260</v>
      </c>
      <c r="J285" s="564" t="s">
        <v>1260</v>
      </c>
      <c r="K285" s="564" t="s">
        <v>1260</v>
      </c>
      <c r="L285" s="564" t="s">
        <v>1260</v>
      </c>
      <c r="M285" s="564" t="s">
        <v>1260</v>
      </c>
      <c r="N285" s="564" t="s">
        <v>1260</v>
      </c>
      <c r="O285" s="564" t="s">
        <v>1260</v>
      </c>
      <c r="P285" s="564" t="s">
        <v>1260</v>
      </c>
      <c r="Q285" s="564" t="s">
        <v>1260</v>
      </c>
      <c r="R285" s="564" t="s">
        <v>1260</v>
      </c>
      <c r="S285" s="564" t="s">
        <v>1260</v>
      </c>
      <c r="T285" s="564" t="s">
        <v>1260</v>
      </c>
      <c r="U285" s="564" t="s">
        <v>1260</v>
      </c>
      <c r="V285" s="564" t="s">
        <v>1260</v>
      </c>
      <c r="W285" s="564" t="s">
        <v>1260</v>
      </c>
      <c r="X285" s="564" t="s">
        <v>1260</v>
      </c>
      <c r="Y285" s="564" t="s">
        <v>1260</v>
      </c>
      <c r="Z285" s="564" t="s">
        <v>1260</v>
      </c>
      <c r="AA285" s="564" t="s">
        <v>1260</v>
      </c>
      <c r="AB285" s="564" t="s">
        <v>1260</v>
      </c>
      <c r="AC285" s="564" t="s">
        <v>1260</v>
      </c>
      <c r="AD285" s="564" t="s">
        <v>1260</v>
      </c>
      <c r="AE285" s="564" t="s">
        <v>1260</v>
      </c>
      <c r="AF285" s="564" t="s">
        <v>1260</v>
      </c>
      <c r="AG285" s="564" t="s">
        <v>1260</v>
      </c>
      <c r="AH285" s="564" t="s">
        <v>1260</v>
      </c>
      <c r="AI285" s="564" t="s">
        <v>1260</v>
      </c>
      <c r="AJ285" s="564" t="s">
        <v>1260</v>
      </c>
      <c r="AK285" s="564" t="s">
        <v>1260</v>
      </c>
    </row>
    <row r="286" spans="2:37" hidden="1" outlineLevel="1" x14ac:dyDescent="0.2">
      <c r="B286" s="563" t="s">
        <v>1288</v>
      </c>
      <c r="C286" s="560" t="str">
        <f>"G_"&amp;GFSdet!B226</f>
        <v>G_2. 8.1.1</v>
      </c>
      <c r="D286" s="564" t="s">
        <v>1260</v>
      </c>
      <c r="E286" s="564" t="s">
        <v>1260</v>
      </c>
      <c r="F286" s="564" t="s">
        <v>1260</v>
      </c>
      <c r="G286" s="564" t="s">
        <v>1260</v>
      </c>
      <c r="H286" s="564" t="s">
        <v>1260</v>
      </c>
      <c r="I286" s="564" t="s">
        <v>1260</v>
      </c>
      <c r="J286" s="564" t="s">
        <v>1260</v>
      </c>
      <c r="K286" s="564" t="s">
        <v>1260</v>
      </c>
      <c r="L286" s="564" t="s">
        <v>1260</v>
      </c>
      <c r="M286" s="564" t="s">
        <v>1260</v>
      </c>
      <c r="N286" s="564" t="s">
        <v>1260</v>
      </c>
      <c r="O286" s="564" t="s">
        <v>1260</v>
      </c>
      <c r="P286" s="564" t="s">
        <v>1260</v>
      </c>
      <c r="Q286" s="564" t="s">
        <v>1260</v>
      </c>
      <c r="R286" s="564" t="s">
        <v>1260</v>
      </c>
      <c r="S286" s="564" t="s">
        <v>1260</v>
      </c>
      <c r="T286" s="564" t="s">
        <v>1260</v>
      </c>
      <c r="U286" s="564" t="s">
        <v>1260</v>
      </c>
      <c r="V286" s="564" t="s">
        <v>1260</v>
      </c>
      <c r="W286" s="564" t="s">
        <v>1260</v>
      </c>
      <c r="X286" s="564" t="s">
        <v>1260</v>
      </c>
      <c r="Y286" s="564" t="s">
        <v>1260</v>
      </c>
      <c r="Z286" s="564" t="s">
        <v>1260</v>
      </c>
      <c r="AA286" s="564" t="s">
        <v>1260</v>
      </c>
      <c r="AB286" s="564" t="s">
        <v>1260</v>
      </c>
      <c r="AC286" s="564" t="s">
        <v>1260</v>
      </c>
      <c r="AD286" s="564" t="s">
        <v>1260</v>
      </c>
      <c r="AE286" s="564" t="s">
        <v>1260</v>
      </c>
      <c r="AF286" s="564" t="s">
        <v>1260</v>
      </c>
      <c r="AG286" s="564" t="s">
        <v>1260</v>
      </c>
      <c r="AH286" s="564" t="s">
        <v>1260</v>
      </c>
      <c r="AI286" s="564" t="s">
        <v>1260</v>
      </c>
      <c r="AJ286" s="564" t="s">
        <v>1260</v>
      </c>
      <c r="AK286" s="564" t="s">
        <v>1260</v>
      </c>
    </row>
    <row r="287" spans="2:37" hidden="1" outlineLevel="1" x14ac:dyDescent="0.2">
      <c r="B287" s="563" t="s">
        <v>1288</v>
      </c>
      <c r="C287" s="560" t="str">
        <f>"G_"&amp;GFSdet!B227</f>
        <v>G_2. 8.1.2</v>
      </c>
      <c r="D287" s="564" t="s">
        <v>1260</v>
      </c>
      <c r="E287" s="564" t="s">
        <v>1260</v>
      </c>
      <c r="F287" s="564" t="s">
        <v>1260</v>
      </c>
      <c r="G287" s="564" t="s">
        <v>1260</v>
      </c>
      <c r="H287" s="564" t="s">
        <v>1260</v>
      </c>
      <c r="I287" s="564" t="s">
        <v>1260</v>
      </c>
      <c r="J287" s="564" t="s">
        <v>1260</v>
      </c>
      <c r="K287" s="564" t="s">
        <v>1260</v>
      </c>
      <c r="L287" s="564" t="s">
        <v>1260</v>
      </c>
      <c r="M287" s="564" t="s">
        <v>1260</v>
      </c>
      <c r="N287" s="564" t="s">
        <v>1260</v>
      </c>
      <c r="O287" s="564" t="s">
        <v>1260</v>
      </c>
      <c r="P287" s="564" t="s">
        <v>1260</v>
      </c>
      <c r="Q287" s="564" t="s">
        <v>1260</v>
      </c>
      <c r="R287" s="564" t="s">
        <v>1260</v>
      </c>
      <c r="S287" s="564" t="s">
        <v>1260</v>
      </c>
      <c r="T287" s="564" t="s">
        <v>1260</v>
      </c>
      <c r="U287" s="564" t="s">
        <v>1260</v>
      </c>
      <c r="V287" s="564" t="s">
        <v>1260</v>
      </c>
      <c r="W287" s="564" t="s">
        <v>1260</v>
      </c>
      <c r="X287" s="564" t="s">
        <v>1260</v>
      </c>
      <c r="Y287" s="564" t="s">
        <v>1260</v>
      </c>
      <c r="Z287" s="564" t="s">
        <v>1260</v>
      </c>
      <c r="AA287" s="564" t="s">
        <v>1260</v>
      </c>
      <c r="AB287" s="564" t="s">
        <v>1260</v>
      </c>
      <c r="AC287" s="564" t="s">
        <v>1260</v>
      </c>
      <c r="AD287" s="564" t="s">
        <v>1260</v>
      </c>
      <c r="AE287" s="564" t="s">
        <v>1260</v>
      </c>
      <c r="AF287" s="564" t="s">
        <v>1260</v>
      </c>
      <c r="AG287" s="564" t="s">
        <v>1260</v>
      </c>
      <c r="AH287" s="564" t="s">
        <v>1260</v>
      </c>
      <c r="AI287" s="564" t="s">
        <v>1260</v>
      </c>
      <c r="AJ287" s="564" t="s">
        <v>1260</v>
      </c>
      <c r="AK287" s="564" t="s">
        <v>1260</v>
      </c>
    </row>
    <row r="288" spans="2:37" hidden="1" outlineLevel="1" x14ac:dyDescent="0.2">
      <c r="B288" s="563" t="s">
        <v>1288</v>
      </c>
      <c r="C288" s="560" t="str">
        <f>"G_"&amp;GFSdet!B228</f>
        <v>G_2. 8.1.3</v>
      </c>
      <c r="D288" s="564" t="s">
        <v>1260</v>
      </c>
      <c r="E288" s="564" t="s">
        <v>1260</v>
      </c>
      <c r="F288" s="564" t="s">
        <v>1260</v>
      </c>
      <c r="G288" s="564" t="s">
        <v>1260</v>
      </c>
      <c r="H288" s="564" t="s">
        <v>1260</v>
      </c>
      <c r="I288" s="564" t="s">
        <v>1260</v>
      </c>
      <c r="J288" s="564" t="s">
        <v>1260</v>
      </c>
      <c r="K288" s="564" t="s">
        <v>1260</v>
      </c>
      <c r="L288" s="564" t="s">
        <v>1260</v>
      </c>
      <c r="M288" s="564" t="s">
        <v>1260</v>
      </c>
      <c r="N288" s="564" t="s">
        <v>1260</v>
      </c>
      <c r="O288" s="564" t="s">
        <v>1260</v>
      </c>
      <c r="P288" s="564" t="s">
        <v>1260</v>
      </c>
      <c r="Q288" s="564" t="s">
        <v>1260</v>
      </c>
      <c r="R288" s="564" t="s">
        <v>1260</v>
      </c>
      <c r="S288" s="564" t="s">
        <v>1260</v>
      </c>
      <c r="T288" s="564" t="s">
        <v>1260</v>
      </c>
      <c r="U288" s="564" t="s">
        <v>1260</v>
      </c>
      <c r="V288" s="564" t="s">
        <v>1260</v>
      </c>
      <c r="W288" s="564" t="s">
        <v>1260</v>
      </c>
      <c r="X288" s="564" t="s">
        <v>1260</v>
      </c>
      <c r="Y288" s="564" t="s">
        <v>1260</v>
      </c>
      <c r="Z288" s="564" t="s">
        <v>1260</v>
      </c>
      <c r="AA288" s="564" t="s">
        <v>1260</v>
      </c>
      <c r="AB288" s="564" t="s">
        <v>1260</v>
      </c>
      <c r="AC288" s="564" t="s">
        <v>1260</v>
      </c>
      <c r="AD288" s="564" t="s">
        <v>1260</v>
      </c>
      <c r="AE288" s="564" t="s">
        <v>1260</v>
      </c>
      <c r="AF288" s="564" t="s">
        <v>1260</v>
      </c>
      <c r="AG288" s="564" t="s">
        <v>1260</v>
      </c>
      <c r="AH288" s="564" t="s">
        <v>1260</v>
      </c>
      <c r="AI288" s="564" t="s">
        <v>1260</v>
      </c>
      <c r="AJ288" s="564" t="s">
        <v>1260</v>
      </c>
      <c r="AK288" s="564" t="s">
        <v>1260</v>
      </c>
    </row>
    <row r="289" spans="2:37" hidden="1" outlineLevel="1" x14ac:dyDescent="0.2">
      <c r="B289" s="563" t="s">
        <v>1288</v>
      </c>
      <c r="C289" s="560" t="str">
        <f>"G_"&amp;GFSdet!B229</f>
        <v>G_2. 8.1.4</v>
      </c>
      <c r="D289" s="564" t="s">
        <v>1260</v>
      </c>
      <c r="E289" s="564" t="s">
        <v>1260</v>
      </c>
      <c r="F289" s="564" t="s">
        <v>1260</v>
      </c>
      <c r="G289" s="564" t="s">
        <v>1260</v>
      </c>
      <c r="H289" s="564" t="s">
        <v>1260</v>
      </c>
      <c r="I289" s="564" t="s">
        <v>1260</v>
      </c>
      <c r="J289" s="564" t="s">
        <v>1260</v>
      </c>
      <c r="K289" s="564" t="s">
        <v>1260</v>
      </c>
      <c r="L289" s="564" t="s">
        <v>1260</v>
      </c>
      <c r="M289" s="564" t="s">
        <v>1260</v>
      </c>
      <c r="N289" s="564" t="s">
        <v>1260</v>
      </c>
      <c r="O289" s="564" t="s">
        <v>1260</v>
      </c>
      <c r="P289" s="564" t="s">
        <v>1260</v>
      </c>
      <c r="Q289" s="564" t="s">
        <v>1260</v>
      </c>
      <c r="R289" s="564" t="s">
        <v>1260</v>
      </c>
      <c r="S289" s="564" t="s">
        <v>1260</v>
      </c>
      <c r="T289" s="564" t="s">
        <v>1260</v>
      </c>
      <c r="U289" s="564" t="s">
        <v>1260</v>
      </c>
      <c r="V289" s="564" t="s">
        <v>1260</v>
      </c>
      <c r="W289" s="564" t="s">
        <v>1260</v>
      </c>
      <c r="X289" s="564" t="s">
        <v>1260</v>
      </c>
      <c r="Y289" s="564" t="s">
        <v>1260</v>
      </c>
      <c r="Z289" s="564" t="s">
        <v>1260</v>
      </c>
      <c r="AA289" s="564" t="s">
        <v>1260</v>
      </c>
      <c r="AB289" s="564" t="s">
        <v>1260</v>
      </c>
      <c r="AC289" s="564" t="s">
        <v>1260</v>
      </c>
      <c r="AD289" s="564" t="s">
        <v>1260</v>
      </c>
      <c r="AE289" s="564" t="s">
        <v>1260</v>
      </c>
      <c r="AF289" s="564" t="s">
        <v>1260</v>
      </c>
      <c r="AG289" s="564" t="s">
        <v>1260</v>
      </c>
      <c r="AH289" s="564" t="s">
        <v>1260</v>
      </c>
      <c r="AI289" s="564" t="s">
        <v>1260</v>
      </c>
      <c r="AJ289" s="564" t="s">
        <v>1260</v>
      </c>
      <c r="AK289" s="564" t="s">
        <v>1260</v>
      </c>
    </row>
    <row r="290" spans="2:37" hidden="1" outlineLevel="1" x14ac:dyDescent="0.2">
      <c r="B290" s="563" t="s">
        <v>1288</v>
      </c>
      <c r="C290" s="560" t="str">
        <f>"G_"&amp;GFSdet!B230</f>
        <v>G_2. 8.1.5</v>
      </c>
      <c r="D290" s="564" t="s">
        <v>1260</v>
      </c>
      <c r="E290" s="564" t="s">
        <v>1260</v>
      </c>
      <c r="F290" s="564" t="s">
        <v>1260</v>
      </c>
      <c r="G290" s="564" t="s">
        <v>1260</v>
      </c>
      <c r="H290" s="564" t="s">
        <v>1260</v>
      </c>
      <c r="I290" s="564" t="s">
        <v>1260</v>
      </c>
      <c r="J290" s="564" t="s">
        <v>1260</v>
      </c>
      <c r="K290" s="564" t="s">
        <v>1260</v>
      </c>
      <c r="L290" s="564" t="s">
        <v>1260</v>
      </c>
      <c r="M290" s="564" t="s">
        <v>1260</v>
      </c>
      <c r="N290" s="564" t="s">
        <v>1260</v>
      </c>
      <c r="O290" s="564" t="s">
        <v>1260</v>
      </c>
      <c r="P290" s="564" t="s">
        <v>1260</v>
      </c>
      <c r="Q290" s="564" t="s">
        <v>1260</v>
      </c>
      <c r="R290" s="564" t="s">
        <v>1260</v>
      </c>
      <c r="S290" s="564" t="s">
        <v>1260</v>
      </c>
      <c r="T290" s="564" t="s">
        <v>1260</v>
      </c>
      <c r="U290" s="564" t="s">
        <v>1260</v>
      </c>
      <c r="V290" s="564" t="s">
        <v>1260</v>
      </c>
      <c r="W290" s="564" t="s">
        <v>1260</v>
      </c>
      <c r="X290" s="564" t="s">
        <v>1260</v>
      </c>
      <c r="Y290" s="564" t="s">
        <v>1260</v>
      </c>
      <c r="Z290" s="564" t="s">
        <v>1260</v>
      </c>
      <c r="AA290" s="564" t="s">
        <v>1260</v>
      </c>
      <c r="AB290" s="564" t="s">
        <v>1260</v>
      </c>
      <c r="AC290" s="564" t="s">
        <v>1260</v>
      </c>
      <c r="AD290" s="564" t="s">
        <v>1260</v>
      </c>
      <c r="AE290" s="564" t="s">
        <v>1260</v>
      </c>
      <c r="AF290" s="564" t="s">
        <v>1260</v>
      </c>
      <c r="AG290" s="564" t="s">
        <v>1260</v>
      </c>
      <c r="AH290" s="564" t="s">
        <v>1260</v>
      </c>
      <c r="AI290" s="564" t="s">
        <v>1260</v>
      </c>
      <c r="AJ290" s="564" t="s">
        <v>1260</v>
      </c>
      <c r="AK290" s="564" t="s">
        <v>1260</v>
      </c>
    </row>
    <row r="291" spans="2:37" hidden="1" outlineLevel="1" x14ac:dyDescent="0.2">
      <c r="B291" s="563" t="s">
        <v>1288</v>
      </c>
      <c r="C291" s="560" t="str">
        <f>"G_"&amp;GFSdet!B231</f>
        <v>G_2. 8.2</v>
      </c>
      <c r="D291" s="564" t="s">
        <v>1260</v>
      </c>
      <c r="E291" s="564" t="s">
        <v>1260</v>
      </c>
      <c r="F291" s="564" t="s">
        <v>1260</v>
      </c>
      <c r="G291" s="564" t="s">
        <v>1260</v>
      </c>
      <c r="H291" s="564" t="s">
        <v>1260</v>
      </c>
      <c r="I291" s="564" t="s">
        <v>1260</v>
      </c>
      <c r="J291" s="564" t="s">
        <v>1260</v>
      </c>
      <c r="K291" s="564" t="s">
        <v>1260</v>
      </c>
      <c r="L291" s="564" t="s">
        <v>1260</v>
      </c>
      <c r="M291" s="564" t="s">
        <v>1260</v>
      </c>
      <c r="N291" s="564" t="s">
        <v>1260</v>
      </c>
      <c r="O291" s="564" t="s">
        <v>1260</v>
      </c>
      <c r="P291" s="564" t="s">
        <v>1260</v>
      </c>
      <c r="Q291" s="564" t="s">
        <v>1260</v>
      </c>
      <c r="R291" s="564" t="s">
        <v>1260</v>
      </c>
      <c r="S291" s="564" t="s">
        <v>1260</v>
      </c>
      <c r="T291" s="564" t="s">
        <v>1260</v>
      </c>
      <c r="U291" s="564" t="s">
        <v>1260</v>
      </c>
      <c r="V291" s="564" t="s">
        <v>1260</v>
      </c>
      <c r="W291" s="564" t="s">
        <v>1260</v>
      </c>
      <c r="X291" s="564" t="s">
        <v>1260</v>
      </c>
      <c r="Y291" s="564" t="s">
        <v>1260</v>
      </c>
      <c r="Z291" s="564" t="s">
        <v>1260</v>
      </c>
      <c r="AA291" s="564" t="s">
        <v>1260</v>
      </c>
      <c r="AB291" s="564" t="s">
        <v>1260</v>
      </c>
      <c r="AC291" s="564" t="s">
        <v>1260</v>
      </c>
      <c r="AD291" s="564" t="s">
        <v>1260</v>
      </c>
      <c r="AE291" s="564" t="s">
        <v>1260</v>
      </c>
      <c r="AF291" s="564" t="s">
        <v>1260</v>
      </c>
      <c r="AG291" s="564" t="s">
        <v>1260</v>
      </c>
      <c r="AH291" s="564" t="s">
        <v>1260</v>
      </c>
      <c r="AI291" s="564" t="s">
        <v>1260</v>
      </c>
      <c r="AJ291" s="564" t="s">
        <v>1260</v>
      </c>
      <c r="AK291" s="564" t="s">
        <v>1260</v>
      </c>
    </row>
    <row r="292" spans="2:37" hidden="1" outlineLevel="1" x14ac:dyDescent="0.2">
      <c r="B292" s="563" t="s">
        <v>1288</v>
      </c>
      <c r="C292" s="560" t="str">
        <f>"G_"&amp;GFSdet!B232</f>
        <v>G_2. 8.2.1</v>
      </c>
      <c r="D292" s="564" t="s">
        <v>1260</v>
      </c>
      <c r="E292" s="564" t="s">
        <v>1260</v>
      </c>
      <c r="F292" s="564" t="s">
        <v>1260</v>
      </c>
      <c r="G292" s="564" t="s">
        <v>1260</v>
      </c>
      <c r="H292" s="564" t="s">
        <v>1260</v>
      </c>
      <c r="I292" s="564" t="s">
        <v>1260</v>
      </c>
      <c r="J292" s="564" t="s">
        <v>1260</v>
      </c>
      <c r="K292" s="564" t="s">
        <v>1260</v>
      </c>
      <c r="L292" s="564" t="s">
        <v>1260</v>
      </c>
      <c r="M292" s="564" t="s">
        <v>1260</v>
      </c>
      <c r="N292" s="564" t="s">
        <v>1260</v>
      </c>
      <c r="O292" s="564" t="s">
        <v>1260</v>
      </c>
      <c r="P292" s="564" t="s">
        <v>1260</v>
      </c>
      <c r="Q292" s="564" t="s">
        <v>1260</v>
      </c>
      <c r="R292" s="564" t="s">
        <v>1260</v>
      </c>
      <c r="S292" s="564" t="s">
        <v>1260</v>
      </c>
      <c r="T292" s="564" t="s">
        <v>1260</v>
      </c>
      <c r="U292" s="564" t="s">
        <v>1260</v>
      </c>
      <c r="V292" s="564" t="s">
        <v>1260</v>
      </c>
      <c r="W292" s="564" t="s">
        <v>1260</v>
      </c>
      <c r="X292" s="564" t="s">
        <v>1260</v>
      </c>
      <c r="Y292" s="564" t="s">
        <v>1260</v>
      </c>
      <c r="Z292" s="564" t="s">
        <v>1260</v>
      </c>
      <c r="AA292" s="564" t="s">
        <v>1260</v>
      </c>
      <c r="AB292" s="564" t="s">
        <v>1260</v>
      </c>
      <c r="AC292" s="564" t="s">
        <v>1260</v>
      </c>
      <c r="AD292" s="564" t="s">
        <v>1260</v>
      </c>
      <c r="AE292" s="564" t="s">
        <v>1260</v>
      </c>
      <c r="AF292" s="564" t="s">
        <v>1260</v>
      </c>
      <c r="AG292" s="564" t="s">
        <v>1260</v>
      </c>
      <c r="AH292" s="564" t="s">
        <v>1260</v>
      </c>
      <c r="AI292" s="564" t="s">
        <v>1260</v>
      </c>
      <c r="AJ292" s="564" t="s">
        <v>1260</v>
      </c>
      <c r="AK292" s="564" t="s">
        <v>1260</v>
      </c>
    </row>
    <row r="293" spans="2:37" hidden="1" outlineLevel="1" x14ac:dyDescent="0.2">
      <c r="B293" s="563" t="s">
        <v>1288</v>
      </c>
      <c r="C293" s="560" t="str">
        <f>"G_"&amp;GFSdet!B233</f>
        <v>G_2. 8.2.1.1</v>
      </c>
      <c r="D293" s="564" t="s">
        <v>1260</v>
      </c>
      <c r="E293" s="564" t="s">
        <v>1260</v>
      </c>
      <c r="F293" s="564" t="s">
        <v>1260</v>
      </c>
      <c r="G293" s="564" t="s">
        <v>1260</v>
      </c>
      <c r="H293" s="564" t="s">
        <v>1260</v>
      </c>
      <c r="I293" s="564" t="s">
        <v>1260</v>
      </c>
      <c r="J293" s="564" t="s">
        <v>1260</v>
      </c>
      <c r="K293" s="564" t="s">
        <v>1260</v>
      </c>
      <c r="L293" s="564" t="s">
        <v>1260</v>
      </c>
      <c r="M293" s="564" t="s">
        <v>1260</v>
      </c>
      <c r="N293" s="564" t="s">
        <v>1260</v>
      </c>
      <c r="O293" s="564" t="s">
        <v>1260</v>
      </c>
      <c r="P293" s="564" t="s">
        <v>1260</v>
      </c>
      <c r="Q293" s="564" t="s">
        <v>1260</v>
      </c>
      <c r="R293" s="564" t="s">
        <v>1260</v>
      </c>
      <c r="S293" s="564" t="s">
        <v>1260</v>
      </c>
      <c r="T293" s="564" t="s">
        <v>1260</v>
      </c>
      <c r="U293" s="564" t="s">
        <v>1260</v>
      </c>
      <c r="V293" s="564" t="s">
        <v>1260</v>
      </c>
      <c r="W293" s="564" t="s">
        <v>1260</v>
      </c>
      <c r="X293" s="564" t="s">
        <v>1260</v>
      </c>
      <c r="Y293" s="564" t="s">
        <v>1260</v>
      </c>
      <c r="Z293" s="564" t="s">
        <v>1260</v>
      </c>
      <c r="AA293" s="564" t="s">
        <v>1260</v>
      </c>
      <c r="AB293" s="564" t="s">
        <v>1260</v>
      </c>
      <c r="AC293" s="564" t="s">
        <v>1260</v>
      </c>
      <c r="AD293" s="564" t="s">
        <v>1260</v>
      </c>
      <c r="AE293" s="564" t="s">
        <v>1260</v>
      </c>
      <c r="AF293" s="564" t="s">
        <v>1260</v>
      </c>
      <c r="AG293" s="564" t="s">
        <v>1260</v>
      </c>
      <c r="AH293" s="564" t="s">
        <v>1260</v>
      </c>
      <c r="AI293" s="564" t="s">
        <v>1260</v>
      </c>
      <c r="AJ293" s="564" t="s">
        <v>1260</v>
      </c>
      <c r="AK293" s="564" t="s">
        <v>1260</v>
      </c>
    </row>
    <row r="294" spans="2:37" hidden="1" outlineLevel="1" x14ac:dyDescent="0.2">
      <c r="B294" s="563" t="s">
        <v>1288</v>
      </c>
      <c r="C294" s="560" t="str">
        <f>"G_"&amp;GFSdet!B234</f>
        <v>G_2. 8.2.1.1.1</v>
      </c>
      <c r="D294" s="564" t="s">
        <v>1260</v>
      </c>
      <c r="E294" s="564" t="s">
        <v>1260</v>
      </c>
      <c r="F294" s="564" t="s">
        <v>1260</v>
      </c>
      <c r="G294" s="564" t="s">
        <v>1260</v>
      </c>
      <c r="H294" s="564" t="s">
        <v>1260</v>
      </c>
      <c r="I294" s="564" t="s">
        <v>1260</v>
      </c>
      <c r="J294" s="564" t="s">
        <v>1260</v>
      </c>
      <c r="K294" s="564" t="s">
        <v>1260</v>
      </c>
      <c r="L294" s="564" t="s">
        <v>1260</v>
      </c>
      <c r="M294" s="564" t="s">
        <v>1260</v>
      </c>
      <c r="N294" s="564" t="s">
        <v>1260</v>
      </c>
      <c r="O294" s="564" t="s">
        <v>1260</v>
      </c>
      <c r="P294" s="564" t="s">
        <v>1260</v>
      </c>
      <c r="Q294" s="564" t="s">
        <v>1260</v>
      </c>
      <c r="R294" s="564" t="s">
        <v>1260</v>
      </c>
      <c r="S294" s="564" t="s">
        <v>1260</v>
      </c>
      <c r="T294" s="564" t="s">
        <v>1260</v>
      </c>
      <c r="U294" s="564" t="s">
        <v>1260</v>
      </c>
      <c r="V294" s="564" t="s">
        <v>1260</v>
      </c>
      <c r="W294" s="564" t="s">
        <v>1260</v>
      </c>
      <c r="X294" s="564" t="s">
        <v>1260</v>
      </c>
      <c r="Y294" s="564" t="s">
        <v>1260</v>
      </c>
      <c r="Z294" s="564" t="s">
        <v>1260</v>
      </c>
      <c r="AA294" s="564" t="s">
        <v>1260</v>
      </c>
      <c r="AB294" s="564" t="s">
        <v>1260</v>
      </c>
      <c r="AC294" s="564" t="s">
        <v>1260</v>
      </c>
      <c r="AD294" s="564" t="s">
        <v>1260</v>
      </c>
      <c r="AE294" s="564" t="s">
        <v>1260</v>
      </c>
      <c r="AF294" s="564" t="s">
        <v>1260</v>
      </c>
      <c r="AG294" s="564" t="s">
        <v>1260</v>
      </c>
      <c r="AH294" s="564" t="s">
        <v>1260</v>
      </c>
      <c r="AI294" s="564" t="s">
        <v>1260</v>
      </c>
      <c r="AJ294" s="564" t="s">
        <v>1260</v>
      </c>
      <c r="AK294" s="564" t="s">
        <v>1260</v>
      </c>
    </row>
    <row r="295" spans="2:37" hidden="1" outlineLevel="1" x14ac:dyDescent="0.2">
      <c r="B295" s="563" t="s">
        <v>1288</v>
      </c>
      <c r="C295" s="560" t="str">
        <f>"G_"&amp;GFSdet!B235</f>
        <v>G_2. 8.2.1.1.2</v>
      </c>
      <c r="D295" s="564" t="s">
        <v>1260</v>
      </c>
      <c r="E295" s="564" t="s">
        <v>1260</v>
      </c>
      <c r="F295" s="564" t="s">
        <v>1260</v>
      </c>
      <c r="G295" s="564" t="s">
        <v>1260</v>
      </c>
      <c r="H295" s="564" t="s">
        <v>1260</v>
      </c>
      <c r="I295" s="564" t="s">
        <v>1260</v>
      </c>
      <c r="J295" s="564" t="s">
        <v>1260</v>
      </c>
      <c r="K295" s="564" t="s">
        <v>1260</v>
      </c>
      <c r="L295" s="564" t="s">
        <v>1260</v>
      </c>
      <c r="M295" s="564" t="s">
        <v>1260</v>
      </c>
      <c r="N295" s="564" t="s">
        <v>1260</v>
      </c>
      <c r="O295" s="564" t="s">
        <v>1260</v>
      </c>
      <c r="P295" s="564" t="s">
        <v>1260</v>
      </c>
      <c r="Q295" s="564" t="s">
        <v>1260</v>
      </c>
      <c r="R295" s="564" t="s">
        <v>1260</v>
      </c>
      <c r="S295" s="564" t="s">
        <v>1260</v>
      </c>
      <c r="T295" s="564" t="s">
        <v>1260</v>
      </c>
      <c r="U295" s="564" t="s">
        <v>1260</v>
      </c>
      <c r="V295" s="564" t="s">
        <v>1260</v>
      </c>
      <c r="W295" s="564" t="s">
        <v>1260</v>
      </c>
      <c r="X295" s="564" t="s">
        <v>1260</v>
      </c>
      <c r="Y295" s="564" t="s">
        <v>1260</v>
      </c>
      <c r="Z295" s="564" t="s">
        <v>1260</v>
      </c>
      <c r="AA295" s="564" t="s">
        <v>1260</v>
      </c>
      <c r="AB295" s="564" t="s">
        <v>1260</v>
      </c>
      <c r="AC295" s="564" t="s">
        <v>1260</v>
      </c>
      <c r="AD295" s="564" t="s">
        <v>1260</v>
      </c>
      <c r="AE295" s="564" t="s">
        <v>1260</v>
      </c>
      <c r="AF295" s="564" t="s">
        <v>1260</v>
      </c>
      <c r="AG295" s="564" t="s">
        <v>1260</v>
      </c>
      <c r="AH295" s="564" t="s">
        <v>1260</v>
      </c>
      <c r="AI295" s="564" t="s">
        <v>1260</v>
      </c>
      <c r="AJ295" s="564" t="s">
        <v>1260</v>
      </c>
      <c r="AK295" s="564" t="s">
        <v>1260</v>
      </c>
    </row>
    <row r="296" spans="2:37" hidden="1" outlineLevel="1" x14ac:dyDescent="0.2">
      <c r="B296" s="563" t="s">
        <v>1288</v>
      </c>
      <c r="C296" s="560" t="str">
        <f>"G_"&amp;GFSdet!B236</f>
        <v>G_2. 8.2.1.2</v>
      </c>
      <c r="D296" s="564" t="s">
        <v>1260</v>
      </c>
      <c r="E296" s="564" t="s">
        <v>1260</v>
      </c>
      <c r="F296" s="564" t="s">
        <v>1260</v>
      </c>
      <c r="G296" s="564" t="s">
        <v>1260</v>
      </c>
      <c r="H296" s="564" t="s">
        <v>1260</v>
      </c>
      <c r="I296" s="564" t="s">
        <v>1260</v>
      </c>
      <c r="J296" s="564" t="s">
        <v>1260</v>
      </c>
      <c r="K296" s="564" t="s">
        <v>1260</v>
      </c>
      <c r="L296" s="564" t="s">
        <v>1260</v>
      </c>
      <c r="M296" s="564" t="s">
        <v>1260</v>
      </c>
      <c r="N296" s="564" t="s">
        <v>1260</v>
      </c>
      <c r="O296" s="564" t="s">
        <v>1260</v>
      </c>
      <c r="P296" s="564" t="s">
        <v>1260</v>
      </c>
      <c r="Q296" s="564" t="s">
        <v>1260</v>
      </c>
      <c r="R296" s="564" t="s">
        <v>1260</v>
      </c>
      <c r="S296" s="564" t="s">
        <v>1260</v>
      </c>
      <c r="T296" s="564" t="s">
        <v>1260</v>
      </c>
      <c r="U296" s="564" t="s">
        <v>1260</v>
      </c>
      <c r="V296" s="564" t="s">
        <v>1260</v>
      </c>
      <c r="W296" s="564" t="s">
        <v>1260</v>
      </c>
      <c r="X296" s="564" t="s">
        <v>1260</v>
      </c>
      <c r="Y296" s="564" t="s">
        <v>1260</v>
      </c>
      <c r="Z296" s="564" t="s">
        <v>1260</v>
      </c>
      <c r="AA296" s="564" t="s">
        <v>1260</v>
      </c>
      <c r="AB296" s="564" t="s">
        <v>1260</v>
      </c>
      <c r="AC296" s="564" t="s">
        <v>1260</v>
      </c>
      <c r="AD296" s="564" t="s">
        <v>1260</v>
      </c>
      <c r="AE296" s="564" t="s">
        <v>1260</v>
      </c>
      <c r="AF296" s="564" t="s">
        <v>1260</v>
      </c>
      <c r="AG296" s="564" t="s">
        <v>1260</v>
      </c>
      <c r="AH296" s="564" t="s">
        <v>1260</v>
      </c>
      <c r="AI296" s="564" t="s">
        <v>1260</v>
      </c>
      <c r="AJ296" s="564" t="s">
        <v>1260</v>
      </c>
      <c r="AK296" s="564" t="s">
        <v>1260</v>
      </c>
    </row>
    <row r="297" spans="2:37" hidden="1" outlineLevel="1" x14ac:dyDescent="0.2">
      <c r="B297" s="563" t="s">
        <v>1288</v>
      </c>
      <c r="C297" s="560" t="str">
        <f>"G_"&amp;GFSdet!B237</f>
        <v>G_2. 8.2.1.2.1</v>
      </c>
      <c r="D297" s="564" t="s">
        <v>1260</v>
      </c>
      <c r="E297" s="564" t="s">
        <v>1260</v>
      </c>
      <c r="F297" s="564" t="s">
        <v>1260</v>
      </c>
      <c r="G297" s="564" t="s">
        <v>1260</v>
      </c>
      <c r="H297" s="564" t="s">
        <v>1260</v>
      </c>
      <c r="I297" s="564" t="s">
        <v>1260</v>
      </c>
      <c r="J297" s="564" t="s">
        <v>1260</v>
      </c>
      <c r="K297" s="564" t="s">
        <v>1260</v>
      </c>
      <c r="L297" s="564" t="s">
        <v>1260</v>
      </c>
      <c r="M297" s="564" t="s">
        <v>1260</v>
      </c>
      <c r="N297" s="564" t="s">
        <v>1260</v>
      </c>
      <c r="O297" s="564" t="s">
        <v>1260</v>
      </c>
      <c r="P297" s="564" t="s">
        <v>1260</v>
      </c>
      <c r="Q297" s="564" t="s">
        <v>1260</v>
      </c>
      <c r="R297" s="564" t="s">
        <v>1260</v>
      </c>
      <c r="S297" s="564" t="s">
        <v>1260</v>
      </c>
      <c r="T297" s="564" t="s">
        <v>1260</v>
      </c>
      <c r="U297" s="564" t="s">
        <v>1260</v>
      </c>
      <c r="V297" s="564" t="s">
        <v>1260</v>
      </c>
      <c r="W297" s="564" t="s">
        <v>1260</v>
      </c>
      <c r="X297" s="564" t="s">
        <v>1260</v>
      </c>
      <c r="Y297" s="564" t="s">
        <v>1260</v>
      </c>
      <c r="Z297" s="564" t="s">
        <v>1260</v>
      </c>
      <c r="AA297" s="564" t="s">
        <v>1260</v>
      </c>
      <c r="AB297" s="564" t="s">
        <v>1260</v>
      </c>
      <c r="AC297" s="564" t="s">
        <v>1260</v>
      </c>
      <c r="AD297" s="564" t="s">
        <v>1260</v>
      </c>
      <c r="AE297" s="564" t="s">
        <v>1260</v>
      </c>
      <c r="AF297" s="564" t="s">
        <v>1260</v>
      </c>
      <c r="AG297" s="564" t="s">
        <v>1260</v>
      </c>
      <c r="AH297" s="564" t="s">
        <v>1260</v>
      </c>
      <c r="AI297" s="564" t="s">
        <v>1260</v>
      </c>
      <c r="AJ297" s="564" t="s">
        <v>1260</v>
      </c>
      <c r="AK297" s="564" t="s">
        <v>1260</v>
      </c>
    </row>
    <row r="298" spans="2:37" hidden="1" outlineLevel="1" x14ac:dyDescent="0.2">
      <c r="B298" s="563" t="s">
        <v>1288</v>
      </c>
      <c r="C298" s="560" t="str">
        <f>"G_"&amp;GFSdet!B238</f>
        <v>G_2. 8.2.1.2.2</v>
      </c>
      <c r="D298" s="564" t="s">
        <v>1260</v>
      </c>
      <c r="E298" s="564" t="s">
        <v>1260</v>
      </c>
      <c r="F298" s="564" t="s">
        <v>1260</v>
      </c>
      <c r="G298" s="564" t="s">
        <v>1260</v>
      </c>
      <c r="H298" s="564" t="s">
        <v>1260</v>
      </c>
      <c r="I298" s="564" t="s">
        <v>1260</v>
      </c>
      <c r="J298" s="564" t="s">
        <v>1260</v>
      </c>
      <c r="K298" s="564" t="s">
        <v>1260</v>
      </c>
      <c r="L298" s="564" t="s">
        <v>1260</v>
      </c>
      <c r="M298" s="564" t="s">
        <v>1260</v>
      </c>
      <c r="N298" s="564" t="s">
        <v>1260</v>
      </c>
      <c r="O298" s="564" t="s">
        <v>1260</v>
      </c>
      <c r="P298" s="564" t="s">
        <v>1260</v>
      </c>
      <c r="Q298" s="564" t="s">
        <v>1260</v>
      </c>
      <c r="R298" s="564" t="s">
        <v>1260</v>
      </c>
      <c r="S298" s="564" t="s">
        <v>1260</v>
      </c>
      <c r="T298" s="564" t="s">
        <v>1260</v>
      </c>
      <c r="U298" s="564" t="s">
        <v>1260</v>
      </c>
      <c r="V298" s="564" t="s">
        <v>1260</v>
      </c>
      <c r="W298" s="564" t="s">
        <v>1260</v>
      </c>
      <c r="X298" s="564" t="s">
        <v>1260</v>
      </c>
      <c r="Y298" s="564" t="s">
        <v>1260</v>
      </c>
      <c r="Z298" s="564" t="s">
        <v>1260</v>
      </c>
      <c r="AA298" s="564" t="s">
        <v>1260</v>
      </c>
      <c r="AB298" s="564" t="s">
        <v>1260</v>
      </c>
      <c r="AC298" s="564" t="s">
        <v>1260</v>
      </c>
      <c r="AD298" s="564" t="s">
        <v>1260</v>
      </c>
      <c r="AE298" s="564" t="s">
        <v>1260</v>
      </c>
      <c r="AF298" s="564" t="s">
        <v>1260</v>
      </c>
      <c r="AG298" s="564" t="s">
        <v>1260</v>
      </c>
      <c r="AH298" s="564" t="s">
        <v>1260</v>
      </c>
      <c r="AI298" s="564" t="s">
        <v>1260</v>
      </c>
      <c r="AJ298" s="564" t="s">
        <v>1260</v>
      </c>
      <c r="AK298" s="564" t="s">
        <v>1260</v>
      </c>
    </row>
    <row r="299" spans="2:37" hidden="1" outlineLevel="1" x14ac:dyDescent="0.2">
      <c r="B299" s="563" t="s">
        <v>1288</v>
      </c>
      <c r="C299" s="560" t="str">
        <f>"G_"&amp;GFSdet!B239</f>
        <v>G_2. 8.2.2</v>
      </c>
      <c r="D299" s="564" t="s">
        <v>1260</v>
      </c>
      <c r="E299" s="564" t="s">
        <v>1260</v>
      </c>
      <c r="F299" s="564" t="s">
        <v>1260</v>
      </c>
      <c r="G299" s="564" t="s">
        <v>1260</v>
      </c>
      <c r="H299" s="564" t="s">
        <v>1260</v>
      </c>
      <c r="I299" s="564" t="s">
        <v>1260</v>
      </c>
      <c r="J299" s="564" t="s">
        <v>1260</v>
      </c>
      <c r="K299" s="564" t="s">
        <v>1260</v>
      </c>
      <c r="L299" s="564" t="s">
        <v>1260</v>
      </c>
      <c r="M299" s="564" t="s">
        <v>1260</v>
      </c>
      <c r="N299" s="564" t="s">
        <v>1260</v>
      </c>
      <c r="O299" s="564" t="s">
        <v>1260</v>
      </c>
      <c r="P299" s="564" t="s">
        <v>1260</v>
      </c>
      <c r="Q299" s="564" t="s">
        <v>1260</v>
      </c>
      <c r="R299" s="564" t="s">
        <v>1260</v>
      </c>
      <c r="S299" s="564" t="s">
        <v>1260</v>
      </c>
      <c r="T299" s="564" t="s">
        <v>1260</v>
      </c>
      <c r="U299" s="564" t="s">
        <v>1260</v>
      </c>
      <c r="V299" s="564" t="s">
        <v>1260</v>
      </c>
      <c r="W299" s="564" t="s">
        <v>1260</v>
      </c>
      <c r="X299" s="564" t="s">
        <v>1260</v>
      </c>
      <c r="Y299" s="564" t="s">
        <v>1260</v>
      </c>
      <c r="Z299" s="564" t="s">
        <v>1260</v>
      </c>
      <c r="AA299" s="564" t="s">
        <v>1260</v>
      </c>
      <c r="AB299" s="564" t="s">
        <v>1260</v>
      </c>
      <c r="AC299" s="564" t="s">
        <v>1260</v>
      </c>
      <c r="AD299" s="564" t="s">
        <v>1260</v>
      </c>
      <c r="AE299" s="564" t="s">
        <v>1260</v>
      </c>
      <c r="AF299" s="564" t="s">
        <v>1260</v>
      </c>
      <c r="AG299" s="564" t="s">
        <v>1260</v>
      </c>
      <c r="AH299" s="564" t="s">
        <v>1260</v>
      </c>
      <c r="AI299" s="564" t="s">
        <v>1260</v>
      </c>
      <c r="AJ299" s="564" t="s">
        <v>1260</v>
      </c>
      <c r="AK299" s="564" t="s">
        <v>1260</v>
      </c>
    </row>
    <row r="300" spans="2:37" hidden="1" outlineLevel="1" x14ac:dyDescent="0.2">
      <c r="B300" s="563" t="s">
        <v>1288</v>
      </c>
      <c r="C300" s="560" t="str">
        <f>"G_"&amp;GFSdet!B240</f>
        <v>G_2. 8.2.2.1</v>
      </c>
      <c r="D300" s="564" t="s">
        <v>1260</v>
      </c>
      <c r="E300" s="564" t="s">
        <v>1260</v>
      </c>
      <c r="F300" s="564" t="s">
        <v>1260</v>
      </c>
      <c r="G300" s="564" t="s">
        <v>1260</v>
      </c>
      <c r="H300" s="564" t="s">
        <v>1260</v>
      </c>
      <c r="I300" s="564" t="s">
        <v>1260</v>
      </c>
      <c r="J300" s="564" t="s">
        <v>1260</v>
      </c>
      <c r="K300" s="564" t="s">
        <v>1260</v>
      </c>
      <c r="L300" s="564" t="s">
        <v>1260</v>
      </c>
      <c r="M300" s="564" t="s">
        <v>1260</v>
      </c>
      <c r="N300" s="564" t="s">
        <v>1260</v>
      </c>
      <c r="O300" s="564" t="s">
        <v>1260</v>
      </c>
      <c r="P300" s="564" t="s">
        <v>1260</v>
      </c>
      <c r="Q300" s="564" t="s">
        <v>1260</v>
      </c>
      <c r="R300" s="564" t="s">
        <v>1260</v>
      </c>
      <c r="S300" s="564" t="s">
        <v>1260</v>
      </c>
      <c r="T300" s="564" t="s">
        <v>1260</v>
      </c>
      <c r="U300" s="564" t="s">
        <v>1260</v>
      </c>
      <c r="V300" s="564" t="s">
        <v>1260</v>
      </c>
      <c r="W300" s="564" t="s">
        <v>1260</v>
      </c>
      <c r="X300" s="564" t="s">
        <v>1260</v>
      </c>
      <c r="Y300" s="564" t="s">
        <v>1260</v>
      </c>
      <c r="Z300" s="564" t="s">
        <v>1260</v>
      </c>
      <c r="AA300" s="564" t="s">
        <v>1260</v>
      </c>
      <c r="AB300" s="564" t="s">
        <v>1260</v>
      </c>
      <c r="AC300" s="564" t="s">
        <v>1260</v>
      </c>
      <c r="AD300" s="564" t="s">
        <v>1260</v>
      </c>
      <c r="AE300" s="564" t="s">
        <v>1260</v>
      </c>
      <c r="AF300" s="564" t="s">
        <v>1260</v>
      </c>
      <c r="AG300" s="564" t="s">
        <v>1260</v>
      </c>
      <c r="AH300" s="564" t="s">
        <v>1260</v>
      </c>
      <c r="AI300" s="564" t="s">
        <v>1260</v>
      </c>
      <c r="AJ300" s="564" t="s">
        <v>1260</v>
      </c>
      <c r="AK300" s="564" t="s">
        <v>1260</v>
      </c>
    </row>
    <row r="301" spans="2:37" hidden="1" outlineLevel="1" x14ac:dyDescent="0.2">
      <c r="B301" s="563" t="s">
        <v>1288</v>
      </c>
      <c r="C301" s="560" t="str">
        <f>"G_"&amp;GFSdet!B241</f>
        <v>G_2. 8.2.2.2</v>
      </c>
      <c r="D301" s="564" t="s">
        <v>1260</v>
      </c>
      <c r="E301" s="564" t="s">
        <v>1260</v>
      </c>
      <c r="F301" s="564" t="s">
        <v>1260</v>
      </c>
      <c r="G301" s="564" t="s">
        <v>1260</v>
      </c>
      <c r="H301" s="564" t="s">
        <v>1260</v>
      </c>
      <c r="I301" s="564" t="s">
        <v>1260</v>
      </c>
      <c r="J301" s="564" t="s">
        <v>1260</v>
      </c>
      <c r="K301" s="564" t="s">
        <v>1260</v>
      </c>
      <c r="L301" s="564" t="s">
        <v>1260</v>
      </c>
      <c r="M301" s="564" t="s">
        <v>1260</v>
      </c>
      <c r="N301" s="564" t="s">
        <v>1260</v>
      </c>
      <c r="O301" s="564" t="s">
        <v>1260</v>
      </c>
      <c r="P301" s="564" t="s">
        <v>1260</v>
      </c>
      <c r="Q301" s="564" t="s">
        <v>1260</v>
      </c>
      <c r="R301" s="564" t="s">
        <v>1260</v>
      </c>
      <c r="S301" s="564" t="s">
        <v>1260</v>
      </c>
      <c r="T301" s="564" t="s">
        <v>1260</v>
      </c>
      <c r="U301" s="564" t="s">
        <v>1260</v>
      </c>
      <c r="V301" s="564" t="s">
        <v>1260</v>
      </c>
      <c r="W301" s="564" t="s">
        <v>1260</v>
      </c>
      <c r="X301" s="564" t="s">
        <v>1260</v>
      </c>
      <c r="Y301" s="564" t="s">
        <v>1260</v>
      </c>
      <c r="Z301" s="564" t="s">
        <v>1260</v>
      </c>
      <c r="AA301" s="564" t="s">
        <v>1260</v>
      </c>
      <c r="AB301" s="564" t="s">
        <v>1260</v>
      </c>
      <c r="AC301" s="564" t="s">
        <v>1260</v>
      </c>
      <c r="AD301" s="564" t="s">
        <v>1260</v>
      </c>
      <c r="AE301" s="564" t="s">
        <v>1260</v>
      </c>
      <c r="AF301" s="564" t="s">
        <v>1260</v>
      </c>
      <c r="AG301" s="564" t="s">
        <v>1260</v>
      </c>
      <c r="AH301" s="564" t="s">
        <v>1260</v>
      </c>
      <c r="AI301" s="564" t="s">
        <v>1260</v>
      </c>
      <c r="AJ301" s="564" t="s">
        <v>1260</v>
      </c>
      <c r="AK301" s="564" t="s">
        <v>1260</v>
      </c>
    </row>
    <row r="302" spans="2:37" hidden="1" outlineLevel="1" x14ac:dyDescent="0.2">
      <c r="B302" s="563" t="s">
        <v>1288</v>
      </c>
      <c r="C302" s="560" t="str">
        <f>"G_"&amp;GFSdet!B242</f>
        <v>G_2. 8.2.2.3</v>
      </c>
      <c r="D302" s="564" t="s">
        <v>1260</v>
      </c>
      <c r="E302" s="564" t="s">
        <v>1260</v>
      </c>
      <c r="F302" s="564" t="s">
        <v>1260</v>
      </c>
      <c r="G302" s="564" t="s">
        <v>1260</v>
      </c>
      <c r="H302" s="564" t="s">
        <v>1260</v>
      </c>
      <c r="I302" s="564" t="s">
        <v>1260</v>
      </c>
      <c r="J302" s="564" t="s">
        <v>1260</v>
      </c>
      <c r="K302" s="564" t="s">
        <v>1260</v>
      </c>
      <c r="L302" s="564" t="s">
        <v>1260</v>
      </c>
      <c r="M302" s="564" t="s">
        <v>1260</v>
      </c>
      <c r="N302" s="564" t="s">
        <v>1260</v>
      </c>
      <c r="O302" s="564" t="s">
        <v>1260</v>
      </c>
      <c r="P302" s="564" t="s">
        <v>1260</v>
      </c>
      <c r="Q302" s="564" t="s">
        <v>1260</v>
      </c>
      <c r="R302" s="564" t="s">
        <v>1260</v>
      </c>
      <c r="S302" s="564" t="s">
        <v>1260</v>
      </c>
      <c r="T302" s="564" t="s">
        <v>1260</v>
      </c>
      <c r="U302" s="564" t="s">
        <v>1260</v>
      </c>
      <c r="V302" s="564" t="s">
        <v>1260</v>
      </c>
      <c r="W302" s="564" t="s">
        <v>1260</v>
      </c>
      <c r="X302" s="564" t="s">
        <v>1260</v>
      </c>
      <c r="Y302" s="564" t="s">
        <v>1260</v>
      </c>
      <c r="Z302" s="564" t="s">
        <v>1260</v>
      </c>
      <c r="AA302" s="564" t="s">
        <v>1260</v>
      </c>
      <c r="AB302" s="564" t="s">
        <v>1260</v>
      </c>
      <c r="AC302" s="564" t="s">
        <v>1260</v>
      </c>
      <c r="AD302" s="564" t="s">
        <v>1260</v>
      </c>
      <c r="AE302" s="564" t="s">
        <v>1260</v>
      </c>
      <c r="AF302" s="564" t="s">
        <v>1260</v>
      </c>
      <c r="AG302" s="564" t="s">
        <v>1260</v>
      </c>
      <c r="AH302" s="564" t="s">
        <v>1260</v>
      </c>
      <c r="AI302" s="564" t="s">
        <v>1260</v>
      </c>
      <c r="AJ302" s="564" t="s">
        <v>1260</v>
      </c>
      <c r="AK302" s="564" t="s">
        <v>1260</v>
      </c>
    </row>
    <row r="303" spans="2:37" hidden="1" outlineLevel="1" x14ac:dyDescent="0.2">
      <c r="B303" s="563" t="s">
        <v>1288</v>
      </c>
      <c r="C303" s="560" t="str">
        <f>"G_"&amp;GFSdet!B243</f>
        <v>G_2. 8.2.2.4</v>
      </c>
      <c r="D303" s="564" t="s">
        <v>1260</v>
      </c>
      <c r="E303" s="564" t="s">
        <v>1260</v>
      </c>
      <c r="F303" s="564" t="s">
        <v>1260</v>
      </c>
      <c r="G303" s="564" t="s">
        <v>1260</v>
      </c>
      <c r="H303" s="564" t="s">
        <v>1260</v>
      </c>
      <c r="I303" s="564" t="s">
        <v>1260</v>
      </c>
      <c r="J303" s="564" t="s">
        <v>1260</v>
      </c>
      <c r="K303" s="564" t="s">
        <v>1260</v>
      </c>
      <c r="L303" s="564" t="s">
        <v>1260</v>
      </c>
      <c r="M303" s="564" t="s">
        <v>1260</v>
      </c>
      <c r="N303" s="564" t="s">
        <v>1260</v>
      </c>
      <c r="O303" s="564" t="s">
        <v>1260</v>
      </c>
      <c r="P303" s="564" t="s">
        <v>1260</v>
      </c>
      <c r="Q303" s="564" t="s">
        <v>1260</v>
      </c>
      <c r="R303" s="564" t="s">
        <v>1260</v>
      </c>
      <c r="S303" s="564" t="s">
        <v>1260</v>
      </c>
      <c r="T303" s="564" t="s">
        <v>1260</v>
      </c>
      <c r="U303" s="564" t="s">
        <v>1260</v>
      </c>
      <c r="V303" s="564" t="s">
        <v>1260</v>
      </c>
      <c r="W303" s="564" t="s">
        <v>1260</v>
      </c>
      <c r="X303" s="564" t="s">
        <v>1260</v>
      </c>
      <c r="Y303" s="564" t="s">
        <v>1260</v>
      </c>
      <c r="Z303" s="564" t="s">
        <v>1260</v>
      </c>
      <c r="AA303" s="564" t="s">
        <v>1260</v>
      </c>
      <c r="AB303" s="564" t="s">
        <v>1260</v>
      </c>
      <c r="AC303" s="564" t="s">
        <v>1260</v>
      </c>
      <c r="AD303" s="564" t="s">
        <v>1260</v>
      </c>
      <c r="AE303" s="564" t="s">
        <v>1260</v>
      </c>
      <c r="AF303" s="564" t="s">
        <v>1260</v>
      </c>
      <c r="AG303" s="564" t="s">
        <v>1260</v>
      </c>
      <c r="AH303" s="564" t="s">
        <v>1260</v>
      </c>
      <c r="AI303" s="564" t="s">
        <v>1260</v>
      </c>
      <c r="AJ303" s="564" t="s">
        <v>1260</v>
      </c>
      <c r="AK303" s="564" t="s">
        <v>1260</v>
      </c>
    </row>
    <row r="304" spans="2:37" hidden="1" outlineLevel="1" x14ac:dyDescent="0.2">
      <c r="B304" s="563" t="s">
        <v>1288</v>
      </c>
      <c r="C304" s="560" t="str">
        <f>"G_"&amp;GFSdet!B244</f>
        <v>G_2. 8.2.2.5</v>
      </c>
      <c r="D304" s="564" t="s">
        <v>1260</v>
      </c>
      <c r="E304" s="564" t="s">
        <v>1260</v>
      </c>
      <c r="F304" s="564" t="s">
        <v>1260</v>
      </c>
      <c r="G304" s="564" t="s">
        <v>1260</v>
      </c>
      <c r="H304" s="564" t="s">
        <v>1260</v>
      </c>
      <c r="I304" s="564" t="s">
        <v>1260</v>
      </c>
      <c r="J304" s="564" t="s">
        <v>1260</v>
      </c>
      <c r="K304" s="564" t="s">
        <v>1260</v>
      </c>
      <c r="L304" s="564" t="s">
        <v>1260</v>
      </c>
      <c r="M304" s="564" t="s">
        <v>1260</v>
      </c>
      <c r="N304" s="564" t="s">
        <v>1260</v>
      </c>
      <c r="O304" s="564" t="s">
        <v>1260</v>
      </c>
      <c r="P304" s="564" t="s">
        <v>1260</v>
      </c>
      <c r="Q304" s="564" t="s">
        <v>1260</v>
      </c>
      <c r="R304" s="564" t="s">
        <v>1260</v>
      </c>
      <c r="S304" s="564" t="s">
        <v>1260</v>
      </c>
      <c r="T304" s="564" t="s">
        <v>1260</v>
      </c>
      <c r="U304" s="564" t="s">
        <v>1260</v>
      </c>
      <c r="V304" s="564" t="s">
        <v>1260</v>
      </c>
      <c r="W304" s="564" t="s">
        <v>1260</v>
      </c>
      <c r="X304" s="564" t="s">
        <v>1260</v>
      </c>
      <c r="Y304" s="564" t="s">
        <v>1260</v>
      </c>
      <c r="Z304" s="564" t="s">
        <v>1260</v>
      </c>
      <c r="AA304" s="564" t="s">
        <v>1260</v>
      </c>
      <c r="AB304" s="564" t="s">
        <v>1260</v>
      </c>
      <c r="AC304" s="564" t="s">
        <v>1260</v>
      </c>
      <c r="AD304" s="564" t="s">
        <v>1260</v>
      </c>
      <c r="AE304" s="564" t="s">
        <v>1260</v>
      </c>
      <c r="AF304" s="564" t="s">
        <v>1260</v>
      </c>
      <c r="AG304" s="564" t="s">
        <v>1260</v>
      </c>
      <c r="AH304" s="564" t="s">
        <v>1260</v>
      </c>
      <c r="AI304" s="564" t="s">
        <v>1260</v>
      </c>
      <c r="AJ304" s="564" t="s">
        <v>1260</v>
      </c>
      <c r="AK304" s="564" t="s">
        <v>1260</v>
      </c>
    </row>
    <row r="305" spans="2:37" hidden="1" outlineLevel="1" x14ac:dyDescent="0.2">
      <c r="B305" s="563" t="s">
        <v>1288</v>
      </c>
      <c r="C305" s="560" t="str">
        <f>"G_"&amp;GFSdet!B245</f>
        <v>G_2. 8.2.2.6</v>
      </c>
      <c r="D305" s="564" t="s">
        <v>1260</v>
      </c>
      <c r="E305" s="564" t="s">
        <v>1260</v>
      </c>
      <c r="F305" s="564" t="s">
        <v>1260</v>
      </c>
      <c r="G305" s="564" t="s">
        <v>1260</v>
      </c>
      <c r="H305" s="564" t="s">
        <v>1260</v>
      </c>
      <c r="I305" s="564" t="s">
        <v>1260</v>
      </c>
      <c r="J305" s="564" t="s">
        <v>1260</v>
      </c>
      <c r="K305" s="564" t="s">
        <v>1260</v>
      </c>
      <c r="L305" s="564" t="s">
        <v>1260</v>
      </c>
      <c r="M305" s="564" t="s">
        <v>1260</v>
      </c>
      <c r="N305" s="564" t="s">
        <v>1260</v>
      </c>
      <c r="O305" s="564" t="s">
        <v>1260</v>
      </c>
      <c r="P305" s="564" t="s">
        <v>1260</v>
      </c>
      <c r="Q305" s="564" t="s">
        <v>1260</v>
      </c>
      <c r="R305" s="564" t="s">
        <v>1260</v>
      </c>
      <c r="S305" s="564" t="s">
        <v>1260</v>
      </c>
      <c r="T305" s="564" t="s">
        <v>1260</v>
      </c>
      <c r="U305" s="564" t="s">
        <v>1260</v>
      </c>
      <c r="V305" s="564" t="s">
        <v>1260</v>
      </c>
      <c r="W305" s="564" t="s">
        <v>1260</v>
      </c>
      <c r="X305" s="564" t="s">
        <v>1260</v>
      </c>
      <c r="Y305" s="564" t="s">
        <v>1260</v>
      </c>
      <c r="Z305" s="564" t="s">
        <v>1260</v>
      </c>
      <c r="AA305" s="564" t="s">
        <v>1260</v>
      </c>
      <c r="AB305" s="564" t="s">
        <v>1260</v>
      </c>
      <c r="AC305" s="564" t="s">
        <v>1260</v>
      </c>
      <c r="AD305" s="564" t="s">
        <v>1260</v>
      </c>
      <c r="AE305" s="564" t="s">
        <v>1260</v>
      </c>
      <c r="AF305" s="564" t="s">
        <v>1260</v>
      </c>
      <c r="AG305" s="564" t="s">
        <v>1260</v>
      </c>
      <c r="AH305" s="564" t="s">
        <v>1260</v>
      </c>
      <c r="AI305" s="564" t="s">
        <v>1260</v>
      </c>
      <c r="AJ305" s="564" t="s">
        <v>1260</v>
      </c>
      <c r="AK305" s="564" t="s">
        <v>1260</v>
      </c>
    </row>
    <row r="306" spans="2:37" hidden="1" outlineLevel="1" x14ac:dyDescent="0.2">
      <c r="B306" s="563" t="s">
        <v>1288</v>
      </c>
      <c r="C306" s="560" t="str">
        <f>"G_"&amp;GFSdet!B246</f>
        <v>G_2. 8.3</v>
      </c>
      <c r="D306" s="564" t="s">
        <v>1260</v>
      </c>
      <c r="E306" s="564" t="s">
        <v>1260</v>
      </c>
      <c r="F306" s="564" t="s">
        <v>1260</v>
      </c>
      <c r="G306" s="564" t="s">
        <v>1260</v>
      </c>
      <c r="H306" s="564" t="s">
        <v>1260</v>
      </c>
      <c r="I306" s="564" t="s">
        <v>1260</v>
      </c>
      <c r="J306" s="564" t="s">
        <v>1260</v>
      </c>
      <c r="K306" s="564" t="s">
        <v>1260</v>
      </c>
      <c r="L306" s="564" t="s">
        <v>1260</v>
      </c>
      <c r="M306" s="564" t="s">
        <v>1260</v>
      </c>
      <c r="N306" s="564" t="s">
        <v>1260</v>
      </c>
      <c r="O306" s="564" t="s">
        <v>1260</v>
      </c>
      <c r="P306" s="564" t="s">
        <v>1260</v>
      </c>
      <c r="Q306" s="564" t="s">
        <v>1260</v>
      </c>
      <c r="R306" s="564" t="s">
        <v>1260</v>
      </c>
      <c r="S306" s="564" t="s">
        <v>1260</v>
      </c>
      <c r="T306" s="564" t="s">
        <v>1260</v>
      </c>
      <c r="U306" s="564" t="s">
        <v>1260</v>
      </c>
      <c r="V306" s="564" t="s">
        <v>1260</v>
      </c>
      <c r="W306" s="564" t="s">
        <v>1260</v>
      </c>
      <c r="X306" s="564" t="s">
        <v>1260</v>
      </c>
      <c r="Y306" s="564" t="s">
        <v>1260</v>
      </c>
      <c r="Z306" s="564" t="s">
        <v>1260</v>
      </c>
      <c r="AA306" s="564" t="s">
        <v>1260</v>
      </c>
      <c r="AB306" s="564" t="s">
        <v>1260</v>
      </c>
      <c r="AC306" s="564" t="s">
        <v>1260</v>
      </c>
      <c r="AD306" s="564" t="s">
        <v>1260</v>
      </c>
      <c r="AE306" s="564" t="s">
        <v>1260</v>
      </c>
      <c r="AF306" s="564" t="s">
        <v>1260</v>
      </c>
      <c r="AG306" s="564" t="s">
        <v>1260</v>
      </c>
      <c r="AH306" s="564" t="s">
        <v>1260</v>
      </c>
      <c r="AI306" s="564" t="s">
        <v>1260</v>
      </c>
      <c r="AJ306" s="564" t="s">
        <v>1260</v>
      </c>
      <c r="AK306" s="564" t="s">
        <v>1260</v>
      </c>
    </row>
    <row r="307" spans="2:37" hidden="1" outlineLevel="1" x14ac:dyDescent="0.2">
      <c r="B307" s="563" t="s">
        <v>1288</v>
      </c>
      <c r="C307" s="560" t="str">
        <f>"G_"&amp;GFSdet!B247</f>
        <v>G_2. 8.3.1</v>
      </c>
      <c r="D307" s="564" t="s">
        <v>1260</v>
      </c>
      <c r="E307" s="564" t="s">
        <v>1260</v>
      </c>
      <c r="F307" s="564" t="s">
        <v>1260</v>
      </c>
      <c r="G307" s="564" t="s">
        <v>1260</v>
      </c>
      <c r="H307" s="564" t="s">
        <v>1260</v>
      </c>
      <c r="I307" s="564" t="s">
        <v>1260</v>
      </c>
      <c r="J307" s="564" t="s">
        <v>1260</v>
      </c>
      <c r="K307" s="564" t="s">
        <v>1260</v>
      </c>
      <c r="L307" s="564" t="s">
        <v>1260</v>
      </c>
      <c r="M307" s="564" t="s">
        <v>1260</v>
      </c>
      <c r="N307" s="564" t="s">
        <v>1260</v>
      </c>
      <c r="O307" s="564" t="s">
        <v>1260</v>
      </c>
      <c r="P307" s="564" t="s">
        <v>1260</v>
      </c>
      <c r="Q307" s="564" t="s">
        <v>1260</v>
      </c>
      <c r="R307" s="564" t="s">
        <v>1260</v>
      </c>
      <c r="S307" s="564" t="s">
        <v>1260</v>
      </c>
      <c r="T307" s="564" t="s">
        <v>1260</v>
      </c>
      <c r="U307" s="564" t="s">
        <v>1260</v>
      </c>
      <c r="V307" s="564" t="s">
        <v>1260</v>
      </c>
      <c r="W307" s="564" t="s">
        <v>1260</v>
      </c>
      <c r="X307" s="564" t="s">
        <v>1260</v>
      </c>
      <c r="Y307" s="564" t="s">
        <v>1260</v>
      </c>
      <c r="Z307" s="564" t="s">
        <v>1260</v>
      </c>
      <c r="AA307" s="564" t="s">
        <v>1260</v>
      </c>
      <c r="AB307" s="564" t="s">
        <v>1260</v>
      </c>
      <c r="AC307" s="564" t="s">
        <v>1260</v>
      </c>
      <c r="AD307" s="564" t="s">
        <v>1260</v>
      </c>
      <c r="AE307" s="564" t="s">
        <v>1260</v>
      </c>
      <c r="AF307" s="564" t="s">
        <v>1260</v>
      </c>
      <c r="AG307" s="564" t="s">
        <v>1260</v>
      </c>
      <c r="AH307" s="564" t="s">
        <v>1260</v>
      </c>
      <c r="AI307" s="564" t="s">
        <v>1260</v>
      </c>
      <c r="AJ307" s="564" t="s">
        <v>1260</v>
      </c>
      <c r="AK307" s="564" t="s">
        <v>1260</v>
      </c>
    </row>
    <row r="308" spans="2:37" hidden="1" outlineLevel="1" x14ac:dyDescent="0.2">
      <c r="B308" s="563" t="s">
        <v>1288</v>
      </c>
      <c r="C308" s="560" t="str">
        <f>"G_"&amp;GFSdet!B248</f>
        <v>G_2. 8.3.2</v>
      </c>
      <c r="D308" s="564" t="s">
        <v>1260</v>
      </c>
      <c r="E308" s="564" t="s">
        <v>1260</v>
      </c>
      <c r="F308" s="564" t="s">
        <v>1260</v>
      </c>
      <c r="G308" s="564" t="s">
        <v>1260</v>
      </c>
      <c r="H308" s="564" t="s">
        <v>1260</v>
      </c>
      <c r="I308" s="564" t="s">
        <v>1260</v>
      </c>
      <c r="J308" s="564" t="s">
        <v>1260</v>
      </c>
      <c r="K308" s="564" t="s">
        <v>1260</v>
      </c>
      <c r="L308" s="564" t="s">
        <v>1260</v>
      </c>
      <c r="M308" s="564" t="s">
        <v>1260</v>
      </c>
      <c r="N308" s="564" t="s">
        <v>1260</v>
      </c>
      <c r="O308" s="564" t="s">
        <v>1260</v>
      </c>
      <c r="P308" s="564" t="s">
        <v>1260</v>
      </c>
      <c r="Q308" s="564" t="s">
        <v>1260</v>
      </c>
      <c r="R308" s="564" t="s">
        <v>1260</v>
      </c>
      <c r="S308" s="564" t="s">
        <v>1260</v>
      </c>
      <c r="T308" s="564" t="s">
        <v>1260</v>
      </c>
      <c r="U308" s="564" t="s">
        <v>1260</v>
      </c>
      <c r="V308" s="564" t="s">
        <v>1260</v>
      </c>
      <c r="W308" s="564" t="s">
        <v>1260</v>
      </c>
      <c r="X308" s="564" t="s">
        <v>1260</v>
      </c>
      <c r="Y308" s="564" t="s">
        <v>1260</v>
      </c>
      <c r="Z308" s="564" t="s">
        <v>1260</v>
      </c>
      <c r="AA308" s="564" t="s">
        <v>1260</v>
      </c>
      <c r="AB308" s="564" t="s">
        <v>1260</v>
      </c>
      <c r="AC308" s="564" t="s">
        <v>1260</v>
      </c>
      <c r="AD308" s="564" t="s">
        <v>1260</v>
      </c>
      <c r="AE308" s="564" t="s">
        <v>1260</v>
      </c>
      <c r="AF308" s="564" t="s">
        <v>1260</v>
      </c>
      <c r="AG308" s="564" t="s">
        <v>1260</v>
      </c>
      <c r="AH308" s="564" t="s">
        <v>1260</v>
      </c>
      <c r="AI308" s="564" t="s">
        <v>1260</v>
      </c>
      <c r="AJ308" s="564" t="s">
        <v>1260</v>
      </c>
      <c r="AK308" s="564" t="s">
        <v>1260</v>
      </c>
    </row>
    <row r="309" spans="2:37" hidden="1" outlineLevel="1" x14ac:dyDescent="0.2">
      <c r="B309" s="563" t="s">
        <v>1288</v>
      </c>
      <c r="C309" s="560" t="str">
        <f>"G_"&amp;GFSdet!B249</f>
        <v>G_2. 8.4</v>
      </c>
      <c r="D309" s="564" t="s">
        <v>1260</v>
      </c>
      <c r="E309" s="564" t="s">
        <v>1260</v>
      </c>
      <c r="F309" s="564" t="s">
        <v>1260</v>
      </c>
      <c r="G309" s="564" t="s">
        <v>1260</v>
      </c>
      <c r="H309" s="564" t="s">
        <v>1260</v>
      </c>
      <c r="I309" s="564" t="s">
        <v>1260</v>
      </c>
      <c r="J309" s="564" t="s">
        <v>1260</v>
      </c>
      <c r="K309" s="564" t="s">
        <v>1260</v>
      </c>
      <c r="L309" s="564" t="s">
        <v>1260</v>
      </c>
      <c r="M309" s="564" t="s">
        <v>1260</v>
      </c>
      <c r="N309" s="564" t="s">
        <v>1260</v>
      </c>
      <c r="O309" s="564" t="s">
        <v>1260</v>
      </c>
      <c r="P309" s="564" t="s">
        <v>1260</v>
      </c>
      <c r="Q309" s="564" t="s">
        <v>1260</v>
      </c>
      <c r="R309" s="564" t="s">
        <v>1260</v>
      </c>
      <c r="S309" s="564" t="s">
        <v>1260</v>
      </c>
      <c r="T309" s="564" t="s">
        <v>1260</v>
      </c>
      <c r="U309" s="564" t="s">
        <v>1260</v>
      </c>
      <c r="V309" s="564" t="s">
        <v>1260</v>
      </c>
      <c r="W309" s="564" t="s">
        <v>1260</v>
      </c>
      <c r="X309" s="564" t="s">
        <v>1260</v>
      </c>
      <c r="Y309" s="564" t="s">
        <v>1260</v>
      </c>
      <c r="Z309" s="564" t="s">
        <v>1260</v>
      </c>
      <c r="AA309" s="564" t="s">
        <v>1260</v>
      </c>
      <c r="AB309" s="564" t="s">
        <v>1260</v>
      </c>
      <c r="AC309" s="564" t="s">
        <v>1260</v>
      </c>
      <c r="AD309" s="564" t="s">
        <v>1260</v>
      </c>
      <c r="AE309" s="564" t="s">
        <v>1260</v>
      </c>
      <c r="AF309" s="564" t="s">
        <v>1260</v>
      </c>
      <c r="AG309" s="564" t="s">
        <v>1260</v>
      </c>
      <c r="AH309" s="564" t="s">
        <v>1260</v>
      </c>
      <c r="AI309" s="564" t="s">
        <v>1260</v>
      </c>
      <c r="AJ309" s="564" t="s">
        <v>1260</v>
      </c>
      <c r="AK309" s="564" t="s">
        <v>1260</v>
      </c>
    </row>
    <row r="310" spans="2:37" hidden="1" outlineLevel="1" x14ac:dyDescent="0.2">
      <c r="B310" s="563"/>
      <c r="C310" s="560"/>
      <c r="D310" s="564"/>
      <c r="E310" s="564"/>
      <c r="F310" s="564"/>
      <c r="G310" s="564"/>
      <c r="H310" s="564"/>
      <c r="I310" s="564"/>
      <c r="J310" s="564"/>
      <c r="K310" s="564"/>
      <c r="L310" s="564"/>
      <c r="M310" s="564"/>
      <c r="N310" s="564"/>
      <c r="O310" s="564"/>
      <c r="P310" s="564"/>
      <c r="Q310" s="564"/>
      <c r="R310" s="564"/>
      <c r="S310" s="564"/>
      <c r="T310" s="564"/>
      <c r="U310" s="564"/>
      <c r="V310" s="564"/>
      <c r="W310" s="564"/>
      <c r="X310" s="564"/>
      <c r="Y310" s="564"/>
      <c r="Z310" s="564"/>
      <c r="AA310" s="564"/>
      <c r="AB310" s="564"/>
      <c r="AC310" s="564"/>
      <c r="AD310" s="564"/>
      <c r="AE310" s="564"/>
      <c r="AF310" s="564"/>
      <c r="AG310" s="564"/>
      <c r="AH310" s="564"/>
      <c r="AI310" s="564"/>
      <c r="AJ310" s="564"/>
      <c r="AK310" s="564"/>
    </row>
    <row r="311" spans="2:37" hidden="1" outlineLevel="1" x14ac:dyDescent="0.2">
      <c r="B311" s="563"/>
      <c r="C311" s="560"/>
      <c r="D311" s="564"/>
      <c r="E311" s="564"/>
      <c r="F311" s="564"/>
      <c r="G311" s="564"/>
      <c r="H311" s="564"/>
      <c r="I311" s="564"/>
      <c r="J311" s="564"/>
      <c r="K311" s="564"/>
      <c r="L311" s="564"/>
      <c r="M311" s="564"/>
      <c r="N311" s="564"/>
      <c r="O311" s="564"/>
      <c r="P311" s="564"/>
      <c r="Q311" s="564"/>
      <c r="R311" s="564"/>
      <c r="S311" s="564"/>
      <c r="T311" s="564"/>
      <c r="U311" s="564"/>
      <c r="V311" s="564"/>
      <c r="W311" s="564"/>
      <c r="X311" s="564"/>
      <c r="Y311" s="564"/>
      <c r="Z311" s="564"/>
      <c r="AA311" s="564"/>
      <c r="AB311" s="564"/>
      <c r="AC311" s="564"/>
      <c r="AD311" s="564"/>
      <c r="AE311" s="564"/>
      <c r="AF311" s="564"/>
      <c r="AG311" s="564"/>
      <c r="AH311" s="564"/>
      <c r="AI311" s="564"/>
      <c r="AJ311" s="564"/>
      <c r="AK311" s="564"/>
    </row>
    <row r="312" spans="2:37" hidden="1" outlineLevel="1" x14ac:dyDescent="0.2">
      <c r="B312" s="563" t="s">
        <v>1288</v>
      </c>
      <c r="C312" s="560" t="str">
        <f>"G_"&amp;GFSdet!B252</f>
        <v>G_3</v>
      </c>
      <c r="D312" s="564" t="s">
        <v>1260</v>
      </c>
      <c r="E312" s="564" t="s">
        <v>1260</v>
      </c>
      <c r="F312" s="564" t="s">
        <v>1260</v>
      </c>
      <c r="G312" s="564" t="s">
        <v>1260</v>
      </c>
      <c r="H312" s="564" t="s">
        <v>1260</v>
      </c>
      <c r="I312" s="564" t="s">
        <v>1260</v>
      </c>
      <c r="J312" s="564" t="s">
        <v>1260</v>
      </c>
      <c r="K312" s="564" t="s">
        <v>1260</v>
      </c>
      <c r="L312" s="564" t="s">
        <v>1260</v>
      </c>
      <c r="M312" s="564" t="s">
        <v>1260</v>
      </c>
      <c r="N312" s="564" t="s">
        <v>1260</v>
      </c>
      <c r="O312" s="564" t="s">
        <v>1260</v>
      </c>
      <c r="P312" s="564" t="s">
        <v>1260</v>
      </c>
      <c r="Q312" s="564" t="s">
        <v>1260</v>
      </c>
      <c r="R312" s="564" t="s">
        <v>1260</v>
      </c>
      <c r="S312" s="564" t="s">
        <v>1260</v>
      </c>
      <c r="T312" s="564" t="s">
        <v>1260</v>
      </c>
      <c r="U312" s="564" t="s">
        <v>1260</v>
      </c>
      <c r="V312" s="564" t="s">
        <v>1260</v>
      </c>
      <c r="W312" s="564" t="s">
        <v>1260</v>
      </c>
      <c r="X312" s="564" t="s">
        <v>1260</v>
      </c>
      <c r="Y312" s="564" t="s">
        <v>1260</v>
      </c>
      <c r="Z312" s="564" t="s">
        <v>1260</v>
      </c>
      <c r="AA312" s="564" t="s">
        <v>1260</v>
      </c>
      <c r="AB312" s="564" t="s">
        <v>1260</v>
      </c>
      <c r="AC312" s="564" t="s">
        <v>1260</v>
      </c>
      <c r="AD312" s="564" t="s">
        <v>1260</v>
      </c>
      <c r="AE312" s="564" t="s">
        <v>1260</v>
      </c>
      <c r="AF312" s="564" t="s">
        <v>1260</v>
      </c>
      <c r="AG312" s="564" t="s">
        <v>1260</v>
      </c>
      <c r="AH312" s="564" t="s">
        <v>1260</v>
      </c>
      <c r="AI312" s="564" t="s">
        <v>1260</v>
      </c>
      <c r="AJ312" s="564" t="s">
        <v>1260</v>
      </c>
      <c r="AK312" s="564" t="s">
        <v>1260</v>
      </c>
    </row>
    <row r="313" spans="2:37" hidden="1" outlineLevel="1" x14ac:dyDescent="0.2">
      <c r="B313" s="563" t="s">
        <v>1288</v>
      </c>
      <c r="C313" s="560" t="str">
        <f>"G_"&amp;GFSdet!B253</f>
        <v>G_3. 1</v>
      </c>
      <c r="D313" s="564" t="s">
        <v>1260</v>
      </c>
      <c r="E313" s="564" t="s">
        <v>1260</v>
      </c>
      <c r="F313" s="564" t="s">
        <v>1260</v>
      </c>
      <c r="G313" s="564" t="s">
        <v>1260</v>
      </c>
      <c r="H313" s="564" t="s">
        <v>1260</v>
      </c>
      <c r="I313" s="564" t="s">
        <v>1260</v>
      </c>
      <c r="J313" s="564" t="s">
        <v>1260</v>
      </c>
      <c r="K313" s="564" t="s">
        <v>1260</v>
      </c>
      <c r="L313" s="564" t="s">
        <v>1260</v>
      </c>
      <c r="M313" s="564" t="s">
        <v>1260</v>
      </c>
      <c r="N313" s="564" t="s">
        <v>1260</v>
      </c>
      <c r="O313" s="564" t="s">
        <v>1260</v>
      </c>
      <c r="P313" s="564" t="s">
        <v>1260</v>
      </c>
      <c r="Q313" s="564" t="s">
        <v>1260</v>
      </c>
      <c r="R313" s="564" t="s">
        <v>1260</v>
      </c>
      <c r="S313" s="564" t="s">
        <v>1260</v>
      </c>
      <c r="T313" s="564" t="s">
        <v>1260</v>
      </c>
      <c r="U313" s="564" t="s">
        <v>1260</v>
      </c>
      <c r="V313" s="564" t="s">
        <v>1260</v>
      </c>
      <c r="W313" s="564" t="s">
        <v>1260</v>
      </c>
      <c r="X313" s="564" t="s">
        <v>1260</v>
      </c>
      <c r="Y313" s="564" t="s">
        <v>1260</v>
      </c>
      <c r="Z313" s="564" t="s">
        <v>1260</v>
      </c>
      <c r="AA313" s="564" t="s">
        <v>1260</v>
      </c>
      <c r="AB313" s="564" t="s">
        <v>1260</v>
      </c>
      <c r="AC313" s="564" t="s">
        <v>1260</v>
      </c>
      <c r="AD313" s="564" t="s">
        <v>1260</v>
      </c>
      <c r="AE313" s="564" t="s">
        <v>1260</v>
      </c>
      <c r="AF313" s="564" t="s">
        <v>1260</v>
      </c>
      <c r="AG313" s="564" t="s">
        <v>1260</v>
      </c>
      <c r="AH313" s="564" t="s">
        <v>1260</v>
      </c>
      <c r="AI313" s="564" t="s">
        <v>1260</v>
      </c>
      <c r="AJ313" s="564" t="s">
        <v>1260</v>
      </c>
      <c r="AK313" s="564" t="s">
        <v>1260</v>
      </c>
    </row>
    <row r="314" spans="2:37" hidden="1" outlineLevel="1" x14ac:dyDescent="0.2">
      <c r="B314" s="563" t="s">
        <v>1288</v>
      </c>
      <c r="C314" s="560" t="str">
        <f>"G_"&amp;GFSdet!B254</f>
        <v>G_3. 1.1</v>
      </c>
      <c r="D314" s="564" t="s">
        <v>1260</v>
      </c>
      <c r="E314" s="564" t="s">
        <v>1260</v>
      </c>
      <c r="F314" s="564" t="s">
        <v>1260</v>
      </c>
      <c r="G314" s="564" t="s">
        <v>1260</v>
      </c>
      <c r="H314" s="564" t="s">
        <v>1260</v>
      </c>
      <c r="I314" s="564" t="s">
        <v>1260</v>
      </c>
      <c r="J314" s="564" t="s">
        <v>1260</v>
      </c>
      <c r="K314" s="564" t="s">
        <v>1260</v>
      </c>
      <c r="L314" s="564" t="s">
        <v>1260</v>
      </c>
      <c r="M314" s="564" t="s">
        <v>1260</v>
      </c>
      <c r="N314" s="564" t="s">
        <v>1260</v>
      </c>
      <c r="O314" s="564" t="s">
        <v>1260</v>
      </c>
      <c r="P314" s="564" t="s">
        <v>1260</v>
      </c>
      <c r="Q314" s="564" t="s">
        <v>1260</v>
      </c>
      <c r="R314" s="564" t="s">
        <v>1260</v>
      </c>
      <c r="S314" s="564" t="s">
        <v>1260</v>
      </c>
      <c r="T314" s="564" t="s">
        <v>1260</v>
      </c>
      <c r="U314" s="564" t="s">
        <v>1260</v>
      </c>
      <c r="V314" s="564" t="s">
        <v>1260</v>
      </c>
      <c r="W314" s="564" t="s">
        <v>1260</v>
      </c>
      <c r="X314" s="564" t="s">
        <v>1260</v>
      </c>
      <c r="Y314" s="564" t="s">
        <v>1260</v>
      </c>
      <c r="Z314" s="564" t="s">
        <v>1260</v>
      </c>
      <c r="AA314" s="564" t="s">
        <v>1260</v>
      </c>
      <c r="AB314" s="564" t="s">
        <v>1260</v>
      </c>
      <c r="AC314" s="564" t="s">
        <v>1260</v>
      </c>
      <c r="AD314" s="564" t="s">
        <v>1260</v>
      </c>
      <c r="AE314" s="564" t="s">
        <v>1260</v>
      </c>
      <c r="AF314" s="564" t="s">
        <v>1260</v>
      </c>
      <c r="AG314" s="564" t="s">
        <v>1260</v>
      </c>
      <c r="AH314" s="564" t="s">
        <v>1260</v>
      </c>
      <c r="AI314" s="564" t="s">
        <v>1260</v>
      </c>
      <c r="AJ314" s="564" t="s">
        <v>1260</v>
      </c>
      <c r="AK314" s="564" t="s">
        <v>1260</v>
      </c>
    </row>
    <row r="315" spans="2:37" hidden="1" outlineLevel="1" x14ac:dyDescent="0.2">
      <c r="B315" s="563" t="s">
        <v>1288</v>
      </c>
      <c r="C315" s="560" t="str">
        <f>"G_"&amp;GFSdet!B255</f>
        <v>G_3. 1.1.1</v>
      </c>
      <c r="D315" s="564" t="s">
        <v>1260</v>
      </c>
      <c r="E315" s="564" t="s">
        <v>1260</v>
      </c>
      <c r="F315" s="564" t="s">
        <v>1260</v>
      </c>
      <c r="G315" s="564" t="s">
        <v>1260</v>
      </c>
      <c r="H315" s="564" t="s">
        <v>1260</v>
      </c>
      <c r="I315" s="564" t="s">
        <v>1260</v>
      </c>
      <c r="J315" s="564" t="s">
        <v>1260</v>
      </c>
      <c r="K315" s="564" t="s">
        <v>1260</v>
      </c>
      <c r="L315" s="564" t="s">
        <v>1260</v>
      </c>
      <c r="M315" s="564" t="s">
        <v>1260</v>
      </c>
      <c r="N315" s="564" t="s">
        <v>1260</v>
      </c>
      <c r="O315" s="564" t="s">
        <v>1260</v>
      </c>
      <c r="P315" s="564" t="s">
        <v>1260</v>
      </c>
      <c r="Q315" s="564" t="s">
        <v>1260</v>
      </c>
      <c r="R315" s="564" t="s">
        <v>1260</v>
      </c>
      <c r="S315" s="564" t="s">
        <v>1260</v>
      </c>
      <c r="T315" s="564" t="s">
        <v>1260</v>
      </c>
      <c r="U315" s="564" t="s">
        <v>1260</v>
      </c>
      <c r="V315" s="564" t="s">
        <v>1260</v>
      </c>
      <c r="W315" s="564" t="s">
        <v>1260</v>
      </c>
      <c r="X315" s="564" t="s">
        <v>1260</v>
      </c>
      <c r="Y315" s="564" t="s">
        <v>1260</v>
      </c>
      <c r="Z315" s="564" t="s">
        <v>1260</v>
      </c>
      <c r="AA315" s="564" t="s">
        <v>1260</v>
      </c>
      <c r="AB315" s="564" t="s">
        <v>1260</v>
      </c>
      <c r="AC315" s="564" t="s">
        <v>1260</v>
      </c>
      <c r="AD315" s="564" t="s">
        <v>1260</v>
      </c>
      <c r="AE315" s="564" t="s">
        <v>1260</v>
      </c>
      <c r="AF315" s="564" t="s">
        <v>1260</v>
      </c>
      <c r="AG315" s="564" t="s">
        <v>1260</v>
      </c>
      <c r="AH315" s="564" t="s">
        <v>1260</v>
      </c>
      <c r="AI315" s="564" t="s">
        <v>1260</v>
      </c>
      <c r="AJ315" s="564" t="s">
        <v>1260</v>
      </c>
      <c r="AK315" s="564" t="s">
        <v>1260</v>
      </c>
    </row>
    <row r="316" spans="2:37" hidden="1" outlineLevel="1" x14ac:dyDescent="0.2">
      <c r="B316" s="563" t="s">
        <v>1288</v>
      </c>
      <c r="C316" s="560" t="str">
        <f>"G_"&amp;GFSdet!B256</f>
        <v>G_3. 1.1.1.1</v>
      </c>
      <c r="D316" s="564" t="s">
        <v>1260</v>
      </c>
      <c r="E316" s="564" t="s">
        <v>1260</v>
      </c>
      <c r="F316" s="564" t="s">
        <v>1260</v>
      </c>
      <c r="G316" s="564" t="s">
        <v>1260</v>
      </c>
      <c r="H316" s="564" t="s">
        <v>1260</v>
      </c>
      <c r="I316" s="564" t="s">
        <v>1260</v>
      </c>
      <c r="J316" s="564" t="s">
        <v>1260</v>
      </c>
      <c r="K316" s="564" t="s">
        <v>1260</v>
      </c>
      <c r="L316" s="564" t="s">
        <v>1260</v>
      </c>
      <c r="M316" s="564" t="s">
        <v>1260</v>
      </c>
      <c r="N316" s="564" t="s">
        <v>1260</v>
      </c>
      <c r="O316" s="564" t="s">
        <v>1260</v>
      </c>
      <c r="P316" s="564" t="s">
        <v>1260</v>
      </c>
      <c r="Q316" s="564" t="s">
        <v>1260</v>
      </c>
      <c r="R316" s="564" t="s">
        <v>1260</v>
      </c>
      <c r="S316" s="564" t="s">
        <v>1260</v>
      </c>
      <c r="T316" s="564" t="s">
        <v>1260</v>
      </c>
      <c r="U316" s="564" t="s">
        <v>1260</v>
      </c>
      <c r="V316" s="564" t="s">
        <v>1260</v>
      </c>
      <c r="W316" s="564" t="s">
        <v>1260</v>
      </c>
      <c r="X316" s="564" t="s">
        <v>1260</v>
      </c>
      <c r="Y316" s="564" t="s">
        <v>1260</v>
      </c>
      <c r="Z316" s="564" t="s">
        <v>1260</v>
      </c>
      <c r="AA316" s="564" t="s">
        <v>1260</v>
      </c>
      <c r="AB316" s="564" t="s">
        <v>1260</v>
      </c>
      <c r="AC316" s="564" t="s">
        <v>1260</v>
      </c>
      <c r="AD316" s="564" t="s">
        <v>1260</v>
      </c>
      <c r="AE316" s="564" t="s">
        <v>1260</v>
      </c>
      <c r="AF316" s="564" t="s">
        <v>1260</v>
      </c>
      <c r="AG316" s="564" t="s">
        <v>1260</v>
      </c>
      <c r="AH316" s="564" t="s">
        <v>1260</v>
      </c>
      <c r="AI316" s="564" t="s">
        <v>1260</v>
      </c>
      <c r="AJ316" s="564" t="s">
        <v>1260</v>
      </c>
      <c r="AK316" s="564" t="s">
        <v>1260</v>
      </c>
    </row>
    <row r="317" spans="2:37" hidden="1" outlineLevel="1" x14ac:dyDescent="0.2">
      <c r="B317" s="563" t="s">
        <v>1288</v>
      </c>
      <c r="C317" s="560" t="str">
        <f>"G_"&amp;GFSdet!B257</f>
        <v>G_3. 1.1.1.2</v>
      </c>
      <c r="D317" s="564" t="s">
        <v>1260</v>
      </c>
      <c r="E317" s="564" t="s">
        <v>1260</v>
      </c>
      <c r="F317" s="564" t="s">
        <v>1260</v>
      </c>
      <c r="G317" s="564" t="s">
        <v>1260</v>
      </c>
      <c r="H317" s="564" t="s">
        <v>1260</v>
      </c>
      <c r="I317" s="564" t="s">
        <v>1260</v>
      </c>
      <c r="J317" s="564" t="s">
        <v>1260</v>
      </c>
      <c r="K317" s="564" t="s">
        <v>1260</v>
      </c>
      <c r="L317" s="564" t="s">
        <v>1260</v>
      </c>
      <c r="M317" s="564" t="s">
        <v>1260</v>
      </c>
      <c r="N317" s="564" t="s">
        <v>1260</v>
      </c>
      <c r="O317" s="564" t="s">
        <v>1260</v>
      </c>
      <c r="P317" s="564" t="s">
        <v>1260</v>
      </c>
      <c r="Q317" s="564" t="s">
        <v>1260</v>
      </c>
      <c r="R317" s="564" t="s">
        <v>1260</v>
      </c>
      <c r="S317" s="564" t="s">
        <v>1260</v>
      </c>
      <c r="T317" s="564" t="s">
        <v>1260</v>
      </c>
      <c r="U317" s="564" t="s">
        <v>1260</v>
      </c>
      <c r="V317" s="564" t="s">
        <v>1260</v>
      </c>
      <c r="W317" s="564" t="s">
        <v>1260</v>
      </c>
      <c r="X317" s="564" t="s">
        <v>1260</v>
      </c>
      <c r="Y317" s="564" t="s">
        <v>1260</v>
      </c>
      <c r="Z317" s="564" t="s">
        <v>1260</v>
      </c>
      <c r="AA317" s="564" t="s">
        <v>1260</v>
      </c>
      <c r="AB317" s="564" t="s">
        <v>1260</v>
      </c>
      <c r="AC317" s="564" t="s">
        <v>1260</v>
      </c>
      <c r="AD317" s="564" t="s">
        <v>1260</v>
      </c>
      <c r="AE317" s="564" t="s">
        <v>1260</v>
      </c>
      <c r="AF317" s="564" t="s">
        <v>1260</v>
      </c>
      <c r="AG317" s="564" t="s">
        <v>1260</v>
      </c>
      <c r="AH317" s="564" t="s">
        <v>1260</v>
      </c>
      <c r="AI317" s="564" t="s">
        <v>1260</v>
      </c>
      <c r="AJ317" s="564" t="s">
        <v>1260</v>
      </c>
      <c r="AK317" s="564" t="s">
        <v>1260</v>
      </c>
    </row>
    <row r="318" spans="2:37" hidden="1" outlineLevel="1" x14ac:dyDescent="0.2">
      <c r="B318" s="563" t="s">
        <v>1288</v>
      </c>
      <c r="C318" s="560" t="str">
        <f>"G_"&amp;GFSdet!B258</f>
        <v>G_3. 1.1.1.3</v>
      </c>
      <c r="D318" s="564" t="s">
        <v>1260</v>
      </c>
      <c r="E318" s="564" t="s">
        <v>1260</v>
      </c>
      <c r="F318" s="564" t="s">
        <v>1260</v>
      </c>
      <c r="G318" s="564" t="s">
        <v>1260</v>
      </c>
      <c r="H318" s="564" t="s">
        <v>1260</v>
      </c>
      <c r="I318" s="564" t="s">
        <v>1260</v>
      </c>
      <c r="J318" s="564" t="s">
        <v>1260</v>
      </c>
      <c r="K318" s="564" t="s">
        <v>1260</v>
      </c>
      <c r="L318" s="564" t="s">
        <v>1260</v>
      </c>
      <c r="M318" s="564" t="s">
        <v>1260</v>
      </c>
      <c r="N318" s="564" t="s">
        <v>1260</v>
      </c>
      <c r="O318" s="564" t="s">
        <v>1260</v>
      </c>
      <c r="P318" s="564" t="s">
        <v>1260</v>
      </c>
      <c r="Q318" s="564" t="s">
        <v>1260</v>
      </c>
      <c r="R318" s="564" t="s">
        <v>1260</v>
      </c>
      <c r="S318" s="564" t="s">
        <v>1260</v>
      </c>
      <c r="T318" s="564" t="s">
        <v>1260</v>
      </c>
      <c r="U318" s="564" t="s">
        <v>1260</v>
      </c>
      <c r="V318" s="564" t="s">
        <v>1260</v>
      </c>
      <c r="W318" s="564" t="s">
        <v>1260</v>
      </c>
      <c r="X318" s="564" t="s">
        <v>1260</v>
      </c>
      <c r="Y318" s="564" t="s">
        <v>1260</v>
      </c>
      <c r="Z318" s="564" t="s">
        <v>1260</v>
      </c>
      <c r="AA318" s="564" t="s">
        <v>1260</v>
      </c>
      <c r="AB318" s="564" t="s">
        <v>1260</v>
      </c>
      <c r="AC318" s="564" t="s">
        <v>1260</v>
      </c>
      <c r="AD318" s="564" t="s">
        <v>1260</v>
      </c>
      <c r="AE318" s="564" t="s">
        <v>1260</v>
      </c>
      <c r="AF318" s="564" t="s">
        <v>1260</v>
      </c>
      <c r="AG318" s="564" t="s">
        <v>1260</v>
      </c>
      <c r="AH318" s="564" t="s">
        <v>1260</v>
      </c>
      <c r="AI318" s="564" t="s">
        <v>1260</v>
      </c>
      <c r="AJ318" s="564" t="s">
        <v>1260</v>
      </c>
      <c r="AK318" s="564" t="s">
        <v>1260</v>
      </c>
    </row>
    <row r="319" spans="2:37" hidden="1" outlineLevel="1" x14ac:dyDescent="0.2">
      <c r="B319" s="563" t="s">
        <v>1288</v>
      </c>
      <c r="C319" s="560" t="str">
        <f>"G_"&amp;GFSdet!B259</f>
        <v>G_3. 1.1.1.4</v>
      </c>
      <c r="D319" s="564" t="s">
        <v>1260</v>
      </c>
      <c r="E319" s="564" t="s">
        <v>1260</v>
      </c>
      <c r="F319" s="564" t="s">
        <v>1260</v>
      </c>
      <c r="G319" s="564" t="s">
        <v>1260</v>
      </c>
      <c r="H319" s="564" t="s">
        <v>1260</v>
      </c>
      <c r="I319" s="564" t="s">
        <v>1260</v>
      </c>
      <c r="J319" s="564" t="s">
        <v>1260</v>
      </c>
      <c r="K319" s="564" t="s">
        <v>1260</v>
      </c>
      <c r="L319" s="564" t="s">
        <v>1260</v>
      </c>
      <c r="M319" s="564" t="s">
        <v>1260</v>
      </c>
      <c r="N319" s="564" t="s">
        <v>1260</v>
      </c>
      <c r="O319" s="564" t="s">
        <v>1260</v>
      </c>
      <c r="P319" s="564" t="s">
        <v>1260</v>
      </c>
      <c r="Q319" s="564" t="s">
        <v>1260</v>
      </c>
      <c r="R319" s="564" t="s">
        <v>1260</v>
      </c>
      <c r="S319" s="564" t="s">
        <v>1260</v>
      </c>
      <c r="T319" s="564" t="s">
        <v>1260</v>
      </c>
      <c r="U319" s="564" t="s">
        <v>1260</v>
      </c>
      <c r="V319" s="564" t="s">
        <v>1260</v>
      </c>
      <c r="W319" s="564" t="s">
        <v>1260</v>
      </c>
      <c r="X319" s="564" t="s">
        <v>1260</v>
      </c>
      <c r="Y319" s="564" t="s">
        <v>1260</v>
      </c>
      <c r="Z319" s="564" t="s">
        <v>1260</v>
      </c>
      <c r="AA319" s="564" t="s">
        <v>1260</v>
      </c>
      <c r="AB319" s="564" t="s">
        <v>1260</v>
      </c>
      <c r="AC319" s="564" t="s">
        <v>1260</v>
      </c>
      <c r="AD319" s="564" t="s">
        <v>1260</v>
      </c>
      <c r="AE319" s="564" t="s">
        <v>1260</v>
      </c>
      <c r="AF319" s="564" t="s">
        <v>1260</v>
      </c>
      <c r="AG319" s="564" t="s">
        <v>1260</v>
      </c>
      <c r="AH319" s="564" t="s">
        <v>1260</v>
      </c>
      <c r="AI319" s="564" t="s">
        <v>1260</v>
      </c>
      <c r="AJ319" s="564" t="s">
        <v>1260</v>
      </c>
      <c r="AK319" s="564" t="s">
        <v>1260</v>
      </c>
    </row>
    <row r="320" spans="2:37" hidden="1" outlineLevel="1" x14ac:dyDescent="0.2">
      <c r="B320" s="563" t="s">
        <v>1288</v>
      </c>
      <c r="C320" s="560" t="str">
        <f>"G_"&amp;GFSdet!B260</f>
        <v>G_3. 1.1.2</v>
      </c>
      <c r="D320" s="564" t="s">
        <v>1260</v>
      </c>
      <c r="E320" s="564" t="s">
        <v>1260</v>
      </c>
      <c r="F320" s="564" t="s">
        <v>1260</v>
      </c>
      <c r="G320" s="564" t="s">
        <v>1260</v>
      </c>
      <c r="H320" s="564" t="s">
        <v>1260</v>
      </c>
      <c r="I320" s="564" t="s">
        <v>1260</v>
      </c>
      <c r="J320" s="564" t="s">
        <v>1260</v>
      </c>
      <c r="K320" s="564" t="s">
        <v>1260</v>
      </c>
      <c r="L320" s="564" t="s">
        <v>1260</v>
      </c>
      <c r="M320" s="564" t="s">
        <v>1260</v>
      </c>
      <c r="N320" s="564" t="s">
        <v>1260</v>
      </c>
      <c r="O320" s="564" t="s">
        <v>1260</v>
      </c>
      <c r="P320" s="564" t="s">
        <v>1260</v>
      </c>
      <c r="Q320" s="564" t="s">
        <v>1260</v>
      </c>
      <c r="R320" s="564" t="s">
        <v>1260</v>
      </c>
      <c r="S320" s="564" t="s">
        <v>1260</v>
      </c>
      <c r="T320" s="564" t="s">
        <v>1260</v>
      </c>
      <c r="U320" s="564" t="s">
        <v>1260</v>
      </c>
      <c r="V320" s="564" t="s">
        <v>1260</v>
      </c>
      <c r="W320" s="564" t="s">
        <v>1260</v>
      </c>
      <c r="X320" s="564" t="s">
        <v>1260</v>
      </c>
      <c r="Y320" s="564" t="s">
        <v>1260</v>
      </c>
      <c r="Z320" s="564" t="s">
        <v>1260</v>
      </c>
      <c r="AA320" s="564" t="s">
        <v>1260</v>
      </c>
      <c r="AB320" s="564" t="s">
        <v>1260</v>
      </c>
      <c r="AC320" s="564" t="s">
        <v>1260</v>
      </c>
      <c r="AD320" s="564" t="s">
        <v>1260</v>
      </c>
      <c r="AE320" s="564" t="s">
        <v>1260</v>
      </c>
      <c r="AF320" s="564" t="s">
        <v>1260</v>
      </c>
      <c r="AG320" s="564" t="s">
        <v>1260</v>
      </c>
      <c r="AH320" s="564" t="s">
        <v>1260</v>
      </c>
      <c r="AI320" s="564" t="s">
        <v>1260</v>
      </c>
      <c r="AJ320" s="564" t="s">
        <v>1260</v>
      </c>
      <c r="AK320" s="564" t="s">
        <v>1260</v>
      </c>
    </row>
    <row r="321" spans="2:37" hidden="1" outlineLevel="1" x14ac:dyDescent="0.2">
      <c r="B321" s="563" t="s">
        <v>1288</v>
      </c>
      <c r="C321" s="560" t="str">
        <f>"G_"&amp;GFSdet!B261</f>
        <v>G_3. 1.1.2.1</v>
      </c>
      <c r="D321" s="564" t="s">
        <v>1260</v>
      </c>
      <c r="E321" s="564" t="s">
        <v>1260</v>
      </c>
      <c r="F321" s="564" t="s">
        <v>1260</v>
      </c>
      <c r="G321" s="564" t="s">
        <v>1260</v>
      </c>
      <c r="H321" s="564" t="s">
        <v>1260</v>
      </c>
      <c r="I321" s="564" t="s">
        <v>1260</v>
      </c>
      <c r="J321" s="564" t="s">
        <v>1260</v>
      </c>
      <c r="K321" s="564" t="s">
        <v>1260</v>
      </c>
      <c r="L321" s="564" t="s">
        <v>1260</v>
      </c>
      <c r="M321" s="564" t="s">
        <v>1260</v>
      </c>
      <c r="N321" s="564" t="s">
        <v>1260</v>
      </c>
      <c r="O321" s="564" t="s">
        <v>1260</v>
      </c>
      <c r="P321" s="564" t="s">
        <v>1260</v>
      </c>
      <c r="Q321" s="564" t="s">
        <v>1260</v>
      </c>
      <c r="R321" s="564" t="s">
        <v>1260</v>
      </c>
      <c r="S321" s="564" t="s">
        <v>1260</v>
      </c>
      <c r="T321" s="564" t="s">
        <v>1260</v>
      </c>
      <c r="U321" s="564" t="s">
        <v>1260</v>
      </c>
      <c r="V321" s="564" t="s">
        <v>1260</v>
      </c>
      <c r="W321" s="564" t="s">
        <v>1260</v>
      </c>
      <c r="X321" s="564" t="s">
        <v>1260</v>
      </c>
      <c r="Y321" s="564" t="s">
        <v>1260</v>
      </c>
      <c r="Z321" s="564" t="s">
        <v>1260</v>
      </c>
      <c r="AA321" s="564" t="s">
        <v>1260</v>
      </c>
      <c r="AB321" s="564" t="s">
        <v>1260</v>
      </c>
      <c r="AC321" s="564" t="s">
        <v>1260</v>
      </c>
      <c r="AD321" s="564" t="s">
        <v>1260</v>
      </c>
      <c r="AE321" s="564" t="s">
        <v>1260</v>
      </c>
      <c r="AF321" s="564" t="s">
        <v>1260</v>
      </c>
      <c r="AG321" s="564" t="s">
        <v>1260</v>
      </c>
      <c r="AH321" s="564" t="s">
        <v>1260</v>
      </c>
      <c r="AI321" s="564" t="s">
        <v>1260</v>
      </c>
      <c r="AJ321" s="564" t="s">
        <v>1260</v>
      </c>
      <c r="AK321" s="564" t="s">
        <v>1260</v>
      </c>
    </row>
    <row r="322" spans="2:37" hidden="1" outlineLevel="1" x14ac:dyDescent="0.2">
      <c r="B322" s="563" t="s">
        <v>1288</v>
      </c>
      <c r="C322" s="560" t="str">
        <f>"G_"&amp;GFSdet!B262</f>
        <v>G_3. 1.1.2.2</v>
      </c>
      <c r="D322" s="564" t="s">
        <v>1260</v>
      </c>
      <c r="E322" s="564" t="s">
        <v>1260</v>
      </c>
      <c r="F322" s="564" t="s">
        <v>1260</v>
      </c>
      <c r="G322" s="564" t="s">
        <v>1260</v>
      </c>
      <c r="H322" s="564" t="s">
        <v>1260</v>
      </c>
      <c r="I322" s="564" t="s">
        <v>1260</v>
      </c>
      <c r="J322" s="564" t="s">
        <v>1260</v>
      </c>
      <c r="K322" s="564" t="s">
        <v>1260</v>
      </c>
      <c r="L322" s="564" t="s">
        <v>1260</v>
      </c>
      <c r="M322" s="564" t="s">
        <v>1260</v>
      </c>
      <c r="N322" s="564" t="s">
        <v>1260</v>
      </c>
      <c r="O322" s="564" t="s">
        <v>1260</v>
      </c>
      <c r="P322" s="564" t="s">
        <v>1260</v>
      </c>
      <c r="Q322" s="564" t="s">
        <v>1260</v>
      </c>
      <c r="R322" s="564" t="s">
        <v>1260</v>
      </c>
      <c r="S322" s="564" t="s">
        <v>1260</v>
      </c>
      <c r="T322" s="564" t="s">
        <v>1260</v>
      </c>
      <c r="U322" s="564" t="s">
        <v>1260</v>
      </c>
      <c r="V322" s="564" t="s">
        <v>1260</v>
      </c>
      <c r="W322" s="564" t="s">
        <v>1260</v>
      </c>
      <c r="X322" s="564" t="s">
        <v>1260</v>
      </c>
      <c r="Y322" s="564" t="s">
        <v>1260</v>
      </c>
      <c r="Z322" s="564" t="s">
        <v>1260</v>
      </c>
      <c r="AA322" s="564" t="s">
        <v>1260</v>
      </c>
      <c r="AB322" s="564" t="s">
        <v>1260</v>
      </c>
      <c r="AC322" s="564" t="s">
        <v>1260</v>
      </c>
      <c r="AD322" s="564" t="s">
        <v>1260</v>
      </c>
      <c r="AE322" s="564" t="s">
        <v>1260</v>
      </c>
      <c r="AF322" s="564" t="s">
        <v>1260</v>
      </c>
      <c r="AG322" s="564" t="s">
        <v>1260</v>
      </c>
      <c r="AH322" s="564" t="s">
        <v>1260</v>
      </c>
      <c r="AI322" s="564" t="s">
        <v>1260</v>
      </c>
      <c r="AJ322" s="564" t="s">
        <v>1260</v>
      </c>
      <c r="AK322" s="564" t="s">
        <v>1260</v>
      </c>
    </row>
    <row r="323" spans="2:37" hidden="1" outlineLevel="1" x14ac:dyDescent="0.2">
      <c r="B323" s="563" t="s">
        <v>1288</v>
      </c>
      <c r="C323" s="560" t="str">
        <f>"G_"&amp;GFSdet!B263</f>
        <v>G_3. 1.1.3</v>
      </c>
      <c r="D323" s="564" t="s">
        <v>1260</v>
      </c>
      <c r="E323" s="564" t="s">
        <v>1260</v>
      </c>
      <c r="F323" s="564" t="s">
        <v>1260</v>
      </c>
      <c r="G323" s="564" t="s">
        <v>1260</v>
      </c>
      <c r="H323" s="564" t="s">
        <v>1260</v>
      </c>
      <c r="I323" s="564" t="s">
        <v>1260</v>
      </c>
      <c r="J323" s="564" t="s">
        <v>1260</v>
      </c>
      <c r="K323" s="564" t="s">
        <v>1260</v>
      </c>
      <c r="L323" s="564" t="s">
        <v>1260</v>
      </c>
      <c r="M323" s="564" t="s">
        <v>1260</v>
      </c>
      <c r="N323" s="564" t="s">
        <v>1260</v>
      </c>
      <c r="O323" s="564" t="s">
        <v>1260</v>
      </c>
      <c r="P323" s="564" t="s">
        <v>1260</v>
      </c>
      <c r="Q323" s="564" t="s">
        <v>1260</v>
      </c>
      <c r="R323" s="564" t="s">
        <v>1260</v>
      </c>
      <c r="S323" s="564" t="s">
        <v>1260</v>
      </c>
      <c r="T323" s="564" t="s">
        <v>1260</v>
      </c>
      <c r="U323" s="564" t="s">
        <v>1260</v>
      </c>
      <c r="V323" s="564" t="s">
        <v>1260</v>
      </c>
      <c r="W323" s="564" t="s">
        <v>1260</v>
      </c>
      <c r="X323" s="564" t="s">
        <v>1260</v>
      </c>
      <c r="Y323" s="564" t="s">
        <v>1260</v>
      </c>
      <c r="Z323" s="564" t="s">
        <v>1260</v>
      </c>
      <c r="AA323" s="564" t="s">
        <v>1260</v>
      </c>
      <c r="AB323" s="564" t="s">
        <v>1260</v>
      </c>
      <c r="AC323" s="564" t="s">
        <v>1260</v>
      </c>
      <c r="AD323" s="564" t="s">
        <v>1260</v>
      </c>
      <c r="AE323" s="564" t="s">
        <v>1260</v>
      </c>
      <c r="AF323" s="564" t="s">
        <v>1260</v>
      </c>
      <c r="AG323" s="564" t="s">
        <v>1260</v>
      </c>
      <c r="AH323" s="564" t="s">
        <v>1260</v>
      </c>
      <c r="AI323" s="564" t="s">
        <v>1260</v>
      </c>
      <c r="AJ323" s="564" t="s">
        <v>1260</v>
      </c>
      <c r="AK323" s="564" t="s">
        <v>1260</v>
      </c>
    </row>
    <row r="324" spans="2:37" hidden="1" outlineLevel="1" x14ac:dyDescent="0.2">
      <c r="B324" s="563" t="s">
        <v>1288</v>
      </c>
      <c r="C324" s="560" t="str">
        <f>"G_"&amp;GFSdet!B264</f>
        <v>G_3. 1.1.3.1</v>
      </c>
      <c r="D324" s="564" t="s">
        <v>1260</v>
      </c>
      <c r="E324" s="564" t="s">
        <v>1260</v>
      </c>
      <c r="F324" s="564" t="s">
        <v>1260</v>
      </c>
      <c r="G324" s="564" t="s">
        <v>1260</v>
      </c>
      <c r="H324" s="564" t="s">
        <v>1260</v>
      </c>
      <c r="I324" s="564" t="s">
        <v>1260</v>
      </c>
      <c r="J324" s="564" t="s">
        <v>1260</v>
      </c>
      <c r="K324" s="564" t="s">
        <v>1260</v>
      </c>
      <c r="L324" s="564" t="s">
        <v>1260</v>
      </c>
      <c r="M324" s="564" t="s">
        <v>1260</v>
      </c>
      <c r="N324" s="564" t="s">
        <v>1260</v>
      </c>
      <c r="O324" s="564" t="s">
        <v>1260</v>
      </c>
      <c r="P324" s="564" t="s">
        <v>1260</v>
      </c>
      <c r="Q324" s="564" t="s">
        <v>1260</v>
      </c>
      <c r="R324" s="564" t="s">
        <v>1260</v>
      </c>
      <c r="S324" s="564" t="s">
        <v>1260</v>
      </c>
      <c r="T324" s="564" t="s">
        <v>1260</v>
      </c>
      <c r="U324" s="564" t="s">
        <v>1260</v>
      </c>
      <c r="V324" s="564" t="s">
        <v>1260</v>
      </c>
      <c r="W324" s="564" t="s">
        <v>1260</v>
      </c>
      <c r="X324" s="564" t="s">
        <v>1260</v>
      </c>
      <c r="Y324" s="564" t="s">
        <v>1260</v>
      </c>
      <c r="Z324" s="564" t="s">
        <v>1260</v>
      </c>
      <c r="AA324" s="564" t="s">
        <v>1260</v>
      </c>
      <c r="AB324" s="564" t="s">
        <v>1260</v>
      </c>
      <c r="AC324" s="564" t="s">
        <v>1260</v>
      </c>
      <c r="AD324" s="564" t="s">
        <v>1260</v>
      </c>
      <c r="AE324" s="564" t="s">
        <v>1260</v>
      </c>
      <c r="AF324" s="564" t="s">
        <v>1260</v>
      </c>
      <c r="AG324" s="564" t="s">
        <v>1260</v>
      </c>
      <c r="AH324" s="564" t="s">
        <v>1260</v>
      </c>
      <c r="AI324" s="564" t="s">
        <v>1260</v>
      </c>
      <c r="AJ324" s="564" t="s">
        <v>1260</v>
      </c>
      <c r="AK324" s="564" t="s">
        <v>1260</v>
      </c>
    </row>
    <row r="325" spans="2:37" hidden="1" outlineLevel="1" x14ac:dyDescent="0.2">
      <c r="B325" s="563" t="s">
        <v>1288</v>
      </c>
      <c r="C325" s="560" t="str">
        <f>"G_"&amp;GFSdet!B265</f>
        <v>G_3. 1.1.3.2</v>
      </c>
      <c r="D325" s="564" t="s">
        <v>1260</v>
      </c>
      <c r="E325" s="564" t="s">
        <v>1260</v>
      </c>
      <c r="F325" s="564" t="s">
        <v>1260</v>
      </c>
      <c r="G325" s="564" t="s">
        <v>1260</v>
      </c>
      <c r="H325" s="564" t="s">
        <v>1260</v>
      </c>
      <c r="I325" s="564" t="s">
        <v>1260</v>
      </c>
      <c r="J325" s="564" t="s">
        <v>1260</v>
      </c>
      <c r="K325" s="564" t="s">
        <v>1260</v>
      </c>
      <c r="L325" s="564" t="s">
        <v>1260</v>
      </c>
      <c r="M325" s="564" t="s">
        <v>1260</v>
      </c>
      <c r="N325" s="564" t="s">
        <v>1260</v>
      </c>
      <c r="O325" s="564" t="s">
        <v>1260</v>
      </c>
      <c r="P325" s="564" t="s">
        <v>1260</v>
      </c>
      <c r="Q325" s="564" t="s">
        <v>1260</v>
      </c>
      <c r="R325" s="564" t="s">
        <v>1260</v>
      </c>
      <c r="S325" s="564" t="s">
        <v>1260</v>
      </c>
      <c r="T325" s="564" t="s">
        <v>1260</v>
      </c>
      <c r="U325" s="564" t="s">
        <v>1260</v>
      </c>
      <c r="V325" s="564" t="s">
        <v>1260</v>
      </c>
      <c r="W325" s="564" t="s">
        <v>1260</v>
      </c>
      <c r="X325" s="564" t="s">
        <v>1260</v>
      </c>
      <c r="Y325" s="564" t="s">
        <v>1260</v>
      </c>
      <c r="Z325" s="564" t="s">
        <v>1260</v>
      </c>
      <c r="AA325" s="564" t="s">
        <v>1260</v>
      </c>
      <c r="AB325" s="564" t="s">
        <v>1260</v>
      </c>
      <c r="AC325" s="564" t="s">
        <v>1260</v>
      </c>
      <c r="AD325" s="564" t="s">
        <v>1260</v>
      </c>
      <c r="AE325" s="564" t="s">
        <v>1260</v>
      </c>
      <c r="AF325" s="564" t="s">
        <v>1260</v>
      </c>
      <c r="AG325" s="564" t="s">
        <v>1260</v>
      </c>
      <c r="AH325" s="564" t="s">
        <v>1260</v>
      </c>
      <c r="AI325" s="564" t="s">
        <v>1260</v>
      </c>
      <c r="AJ325" s="564" t="s">
        <v>1260</v>
      </c>
      <c r="AK325" s="564" t="s">
        <v>1260</v>
      </c>
    </row>
    <row r="326" spans="2:37" hidden="1" outlineLevel="1" x14ac:dyDescent="0.2">
      <c r="B326" s="563" t="s">
        <v>1288</v>
      </c>
      <c r="C326" s="560" t="str">
        <f>"G_"&amp;GFSdet!B266</f>
        <v>G_3. 1.1.4</v>
      </c>
      <c r="D326" s="564" t="s">
        <v>1260</v>
      </c>
      <c r="E326" s="564" t="s">
        <v>1260</v>
      </c>
      <c r="F326" s="564" t="s">
        <v>1260</v>
      </c>
      <c r="G326" s="564" t="s">
        <v>1260</v>
      </c>
      <c r="H326" s="564" t="s">
        <v>1260</v>
      </c>
      <c r="I326" s="564" t="s">
        <v>1260</v>
      </c>
      <c r="J326" s="564" t="s">
        <v>1260</v>
      </c>
      <c r="K326" s="564" t="s">
        <v>1260</v>
      </c>
      <c r="L326" s="564" t="s">
        <v>1260</v>
      </c>
      <c r="M326" s="564" t="s">
        <v>1260</v>
      </c>
      <c r="N326" s="564" t="s">
        <v>1260</v>
      </c>
      <c r="O326" s="564" t="s">
        <v>1260</v>
      </c>
      <c r="P326" s="564" t="s">
        <v>1260</v>
      </c>
      <c r="Q326" s="564" t="s">
        <v>1260</v>
      </c>
      <c r="R326" s="564" t="s">
        <v>1260</v>
      </c>
      <c r="S326" s="564" t="s">
        <v>1260</v>
      </c>
      <c r="T326" s="564" t="s">
        <v>1260</v>
      </c>
      <c r="U326" s="564" t="s">
        <v>1260</v>
      </c>
      <c r="V326" s="564" t="s">
        <v>1260</v>
      </c>
      <c r="W326" s="564" t="s">
        <v>1260</v>
      </c>
      <c r="X326" s="564" t="s">
        <v>1260</v>
      </c>
      <c r="Y326" s="564" t="s">
        <v>1260</v>
      </c>
      <c r="Z326" s="564" t="s">
        <v>1260</v>
      </c>
      <c r="AA326" s="564" t="s">
        <v>1260</v>
      </c>
      <c r="AB326" s="564" t="s">
        <v>1260</v>
      </c>
      <c r="AC326" s="564" t="s">
        <v>1260</v>
      </c>
      <c r="AD326" s="564" t="s">
        <v>1260</v>
      </c>
      <c r="AE326" s="564" t="s">
        <v>1260</v>
      </c>
      <c r="AF326" s="564" t="s">
        <v>1260</v>
      </c>
      <c r="AG326" s="564" t="s">
        <v>1260</v>
      </c>
      <c r="AH326" s="564" t="s">
        <v>1260</v>
      </c>
      <c r="AI326" s="564" t="s">
        <v>1260</v>
      </c>
      <c r="AJ326" s="564" t="s">
        <v>1260</v>
      </c>
      <c r="AK326" s="564" t="s">
        <v>1260</v>
      </c>
    </row>
    <row r="327" spans="2:37" hidden="1" outlineLevel="1" x14ac:dyDescent="0.2">
      <c r="B327" s="563" t="s">
        <v>1288</v>
      </c>
      <c r="C327" s="560" t="str">
        <f>"G_"&amp;GFSdet!B267</f>
        <v>G_3. 1.1.5</v>
      </c>
      <c r="D327" s="564" t="s">
        <v>1260</v>
      </c>
      <c r="E327" s="564" t="s">
        <v>1260</v>
      </c>
      <c r="F327" s="564" t="s">
        <v>1260</v>
      </c>
      <c r="G327" s="564" t="s">
        <v>1260</v>
      </c>
      <c r="H327" s="564" t="s">
        <v>1260</v>
      </c>
      <c r="I327" s="564" t="s">
        <v>1260</v>
      </c>
      <c r="J327" s="564" t="s">
        <v>1260</v>
      </c>
      <c r="K327" s="564" t="s">
        <v>1260</v>
      </c>
      <c r="L327" s="564" t="s">
        <v>1260</v>
      </c>
      <c r="M327" s="564" t="s">
        <v>1260</v>
      </c>
      <c r="N327" s="564" t="s">
        <v>1260</v>
      </c>
      <c r="O327" s="564" t="s">
        <v>1260</v>
      </c>
      <c r="P327" s="564" t="s">
        <v>1260</v>
      </c>
      <c r="Q327" s="564" t="s">
        <v>1260</v>
      </c>
      <c r="R327" s="564" t="s">
        <v>1260</v>
      </c>
      <c r="S327" s="564" t="s">
        <v>1260</v>
      </c>
      <c r="T327" s="564" t="s">
        <v>1260</v>
      </c>
      <c r="U327" s="564" t="s">
        <v>1260</v>
      </c>
      <c r="V327" s="564" t="s">
        <v>1260</v>
      </c>
      <c r="W327" s="564" t="s">
        <v>1260</v>
      </c>
      <c r="X327" s="564" t="s">
        <v>1260</v>
      </c>
      <c r="Y327" s="564" t="s">
        <v>1260</v>
      </c>
      <c r="Z327" s="564" t="s">
        <v>1260</v>
      </c>
      <c r="AA327" s="564" t="s">
        <v>1260</v>
      </c>
      <c r="AB327" s="564" t="s">
        <v>1260</v>
      </c>
      <c r="AC327" s="564" t="s">
        <v>1260</v>
      </c>
      <c r="AD327" s="564" t="s">
        <v>1260</v>
      </c>
      <c r="AE327" s="564" t="s">
        <v>1260</v>
      </c>
      <c r="AF327" s="564" t="s">
        <v>1260</v>
      </c>
      <c r="AG327" s="564" t="s">
        <v>1260</v>
      </c>
      <c r="AH327" s="564" t="s">
        <v>1260</v>
      </c>
      <c r="AI327" s="564" t="s">
        <v>1260</v>
      </c>
      <c r="AJ327" s="564" t="s">
        <v>1260</v>
      </c>
      <c r="AK327" s="564" t="s">
        <v>1260</v>
      </c>
    </row>
    <row r="328" spans="2:37" hidden="1" outlineLevel="1" x14ac:dyDescent="0.2">
      <c r="B328" s="563" t="s">
        <v>1288</v>
      </c>
      <c r="C328" s="560" t="str">
        <f>"G_"&amp;GFSdet!B268</f>
        <v>G_3. 1.2</v>
      </c>
      <c r="D328" s="564" t="s">
        <v>1260</v>
      </c>
      <c r="E328" s="564" t="s">
        <v>1260</v>
      </c>
      <c r="F328" s="564" t="s">
        <v>1260</v>
      </c>
      <c r="G328" s="564" t="s">
        <v>1260</v>
      </c>
      <c r="H328" s="564" t="s">
        <v>1260</v>
      </c>
      <c r="I328" s="564" t="s">
        <v>1260</v>
      </c>
      <c r="J328" s="564" t="s">
        <v>1260</v>
      </c>
      <c r="K328" s="564" t="s">
        <v>1260</v>
      </c>
      <c r="L328" s="564" t="s">
        <v>1260</v>
      </c>
      <c r="M328" s="564" t="s">
        <v>1260</v>
      </c>
      <c r="N328" s="564" t="s">
        <v>1260</v>
      </c>
      <c r="O328" s="564" t="s">
        <v>1260</v>
      </c>
      <c r="P328" s="564" t="s">
        <v>1260</v>
      </c>
      <c r="Q328" s="564" t="s">
        <v>1260</v>
      </c>
      <c r="R328" s="564" t="s">
        <v>1260</v>
      </c>
      <c r="S328" s="564" t="s">
        <v>1260</v>
      </c>
      <c r="T328" s="564" t="s">
        <v>1260</v>
      </c>
      <c r="U328" s="564" t="s">
        <v>1260</v>
      </c>
      <c r="V328" s="564" t="s">
        <v>1260</v>
      </c>
      <c r="W328" s="564" t="s">
        <v>1260</v>
      </c>
      <c r="X328" s="564" t="s">
        <v>1260</v>
      </c>
      <c r="Y328" s="564" t="s">
        <v>1260</v>
      </c>
      <c r="Z328" s="564" t="s">
        <v>1260</v>
      </c>
      <c r="AA328" s="564" t="s">
        <v>1260</v>
      </c>
      <c r="AB328" s="564" t="s">
        <v>1260</v>
      </c>
      <c r="AC328" s="564" t="s">
        <v>1260</v>
      </c>
      <c r="AD328" s="564" t="s">
        <v>1260</v>
      </c>
      <c r="AE328" s="564" t="s">
        <v>1260</v>
      </c>
      <c r="AF328" s="564" t="s">
        <v>1260</v>
      </c>
      <c r="AG328" s="564" t="s">
        <v>1260</v>
      </c>
      <c r="AH328" s="564" t="s">
        <v>1260</v>
      </c>
      <c r="AI328" s="564" t="s">
        <v>1260</v>
      </c>
      <c r="AJ328" s="564" t="s">
        <v>1260</v>
      </c>
      <c r="AK328" s="564" t="s">
        <v>1260</v>
      </c>
    </row>
    <row r="329" spans="2:37" hidden="1" outlineLevel="1" x14ac:dyDescent="0.2">
      <c r="B329" s="563" t="s">
        <v>1288</v>
      </c>
      <c r="C329" s="560" t="str">
        <f>"G_"&amp;GFSdet!B269</f>
        <v>G_3. 1.3</v>
      </c>
      <c r="D329" s="564" t="s">
        <v>1260</v>
      </c>
      <c r="E329" s="564" t="s">
        <v>1260</v>
      </c>
      <c r="F329" s="564" t="s">
        <v>1260</v>
      </c>
      <c r="G329" s="564" t="s">
        <v>1260</v>
      </c>
      <c r="H329" s="564" t="s">
        <v>1260</v>
      </c>
      <c r="I329" s="564" t="s">
        <v>1260</v>
      </c>
      <c r="J329" s="564" t="s">
        <v>1260</v>
      </c>
      <c r="K329" s="564" t="s">
        <v>1260</v>
      </c>
      <c r="L329" s="564" t="s">
        <v>1260</v>
      </c>
      <c r="M329" s="564" t="s">
        <v>1260</v>
      </c>
      <c r="N329" s="564" t="s">
        <v>1260</v>
      </c>
      <c r="O329" s="564" t="s">
        <v>1260</v>
      </c>
      <c r="P329" s="564" t="s">
        <v>1260</v>
      </c>
      <c r="Q329" s="564" t="s">
        <v>1260</v>
      </c>
      <c r="R329" s="564" t="s">
        <v>1260</v>
      </c>
      <c r="S329" s="564" t="s">
        <v>1260</v>
      </c>
      <c r="T329" s="564" t="s">
        <v>1260</v>
      </c>
      <c r="U329" s="564" t="s">
        <v>1260</v>
      </c>
      <c r="V329" s="564" t="s">
        <v>1260</v>
      </c>
      <c r="W329" s="564" t="s">
        <v>1260</v>
      </c>
      <c r="X329" s="564" t="s">
        <v>1260</v>
      </c>
      <c r="Y329" s="564" t="s">
        <v>1260</v>
      </c>
      <c r="Z329" s="564" t="s">
        <v>1260</v>
      </c>
      <c r="AA329" s="564" t="s">
        <v>1260</v>
      </c>
      <c r="AB329" s="564" t="s">
        <v>1260</v>
      </c>
      <c r="AC329" s="564" t="s">
        <v>1260</v>
      </c>
      <c r="AD329" s="564" t="s">
        <v>1260</v>
      </c>
      <c r="AE329" s="564" t="s">
        <v>1260</v>
      </c>
      <c r="AF329" s="564" t="s">
        <v>1260</v>
      </c>
      <c r="AG329" s="564" t="s">
        <v>1260</v>
      </c>
      <c r="AH329" s="564" t="s">
        <v>1260</v>
      </c>
      <c r="AI329" s="564" t="s">
        <v>1260</v>
      </c>
      <c r="AJ329" s="564" t="s">
        <v>1260</v>
      </c>
      <c r="AK329" s="564" t="s">
        <v>1260</v>
      </c>
    </row>
    <row r="330" spans="2:37" hidden="1" outlineLevel="1" x14ac:dyDescent="0.2">
      <c r="B330" s="563" t="s">
        <v>1288</v>
      </c>
      <c r="C330" s="560" t="str">
        <f>"G_"&amp;GFSdet!B270</f>
        <v>G_3. 1.4</v>
      </c>
      <c r="D330" s="564" t="s">
        <v>1260</v>
      </c>
      <c r="E330" s="564" t="s">
        <v>1260</v>
      </c>
      <c r="F330" s="564" t="s">
        <v>1260</v>
      </c>
      <c r="G330" s="564" t="s">
        <v>1260</v>
      </c>
      <c r="H330" s="564" t="s">
        <v>1260</v>
      </c>
      <c r="I330" s="564" t="s">
        <v>1260</v>
      </c>
      <c r="J330" s="564" t="s">
        <v>1260</v>
      </c>
      <c r="K330" s="564" t="s">
        <v>1260</v>
      </c>
      <c r="L330" s="564" t="s">
        <v>1260</v>
      </c>
      <c r="M330" s="564" t="s">
        <v>1260</v>
      </c>
      <c r="N330" s="564" t="s">
        <v>1260</v>
      </c>
      <c r="O330" s="564" t="s">
        <v>1260</v>
      </c>
      <c r="P330" s="564" t="s">
        <v>1260</v>
      </c>
      <c r="Q330" s="564" t="s">
        <v>1260</v>
      </c>
      <c r="R330" s="564" t="s">
        <v>1260</v>
      </c>
      <c r="S330" s="564" t="s">
        <v>1260</v>
      </c>
      <c r="T330" s="564" t="s">
        <v>1260</v>
      </c>
      <c r="U330" s="564" t="s">
        <v>1260</v>
      </c>
      <c r="V330" s="564" t="s">
        <v>1260</v>
      </c>
      <c r="W330" s="564" t="s">
        <v>1260</v>
      </c>
      <c r="X330" s="564" t="s">
        <v>1260</v>
      </c>
      <c r="Y330" s="564" t="s">
        <v>1260</v>
      </c>
      <c r="Z330" s="564" t="s">
        <v>1260</v>
      </c>
      <c r="AA330" s="564" t="s">
        <v>1260</v>
      </c>
      <c r="AB330" s="564" t="s">
        <v>1260</v>
      </c>
      <c r="AC330" s="564" t="s">
        <v>1260</v>
      </c>
      <c r="AD330" s="564" t="s">
        <v>1260</v>
      </c>
      <c r="AE330" s="564" t="s">
        <v>1260</v>
      </c>
      <c r="AF330" s="564" t="s">
        <v>1260</v>
      </c>
      <c r="AG330" s="564" t="s">
        <v>1260</v>
      </c>
      <c r="AH330" s="564" t="s">
        <v>1260</v>
      </c>
      <c r="AI330" s="564" t="s">
        <v>1260</v>
      </c>
      <c r="AJ330" s="564" t="s">
        <v>1260</v>
      </c>
      <c r="AK330" s="564" t="s">
        <v>1260</v>
      </c>
    </row>
    <row r="331" spans="2:37" hidden="1" outlineLevel="1" x14ac:dyDescent="0.2">
      <c r="B331" s="563" t="s">
        <v>1288</v>
      </c>
      <c r="C331" s="560" t="str">
        <f>"G_"&amp;GFSdet!B271</f>
        <v>G_3. 1.4.1</v>
      </c>
      <c r="D331" s="564" t="s">
        <v>1260</v>
      </c>
      <c r="E331" s="564" t="s">
        <v>1260</v>
      </c>
      <c r="F331" s="564" t="s">
        <v>1260</v>
      </c>
      <c r="G331" s="564" t="s">
        <v>1260</v>
      </c>
      <c r="H331" s="564" t="s">
        <v>1260</v>
      </c>
      <c r="I331" s="564" t="s">
        <v>1260</v>
      </c>
      <c r="J331" s="564" t="s">
        <v>1260</v>
      </c>
      <c r="K331" s="564" t="s">
        <v>1260</v>
      </c>
      <c r="L331" s="564" t="s">
        <v>1260</v>
      </c>
      <c r="M331" s="564" t="s">
        <v>1260</v>
      </c>
      <c r="N331" s="564" t="s">
        <v>1260</v>
      </c>
      <c r="O331" s="564" t="s">
        <v>1260</v>
      </c>
      <c r="P331" s="564" t="s">
        <v>1260</v>
      </c>
      <c r="Q331" s="564" t="s">
        <v>1260</v>
      </c>
      <c r="R331" s="564" t="s">
        <v>1260</v>
      </c>
      <c r="S331" s="564" t="s">
        <v>1260</v>
      </c>
      <c r="T331" s="564" t="s">
        <v>1260</v>
      </c>
      <c r="U331" s="564" t="s">
        <v>1260</v>
      </c>
      <c r="V331" s="564" t="s">
        <v>1260</v>
      </c>
      <c r="W331" s="564" t="s">
        <v>1260</v>
      </c>
      <c r="X331" s="564" t="s">
        <v>1260</v>
      </c>
      <c r="Y331" s="564" t="s">
        <v>1260</v>
      </c>
      <c r="Z331" s="564" t="s">
        <v>1260</v>
      </c>
      <c r="AA331" s="564" t="s">
        <v>1260</v>
      </c>
      <c r="AB331" s="564" t="s">
        <v>1260</v>
      </c>
      <c r="AC331" s="564" t="s">
        <v>1260</v>
      </c>
      <c r="AD331" s="564" t="s">
        <v>1260</v>
      </c>
      <c r="AE331" s="564" t="s">
        <v>1260</v>
      </c>
      <c r="AF331" s="564" t="s">
        <v>1260</v>
      </c>
      <c r="AG331" s="564" t="s">
        <v>1260</v>
      </c>
      <c r="AH331" s="564" t="s">
        <v>1260</v>
      </c>
      <c r="AI331" s="564" t="s">
        <v>1260</v>
      </c>
      <c r="AJ331" s="564" t="s">
        <v>1260</v>
      </c>
      <c r="AK331" s="564" t="s">
        <v>1260</v>
      </c>
    </row>
    <row r="332" spans="2:37" hidden="1" outlineLevel="1" x14ac:dyDescent="0.2">
      <c r="B332" s="563" t="s">
        <v>1288</v>
      </c>
      <c r="C332" s="560" t="str">
        <f>"G_"&amp;GFSdet!B272</f>
        <v>G_3. 1.4.2</v>
      </c>
      <c r="D332" s="564" t="s">
        <v>1260</v>
      </c>
      <c r="E332" s="564" t="s">
        <v>1260</v>
      </c>
      <c r="F332" s="564" t="s">
        <v>1260</v>
      </c>
      <c r="G332" s="564" t="s">
        <v>1260</v>
      </c>
      <c r="H332" s="564" t="s">
        <v>1260</v>
      </c>
      <c r="I332" s="564" t="s">
        <v>1260</v>
      </c>
      <c r="J332" s="564" t="s">
        <v>1260</v>
      </c>
      <c r="K332" s="564" t="s">
        <v>1260</v>
      </c>
      <c r="L332" s="564" t="s">
        <v>1260</v>
      </c>
      <c r="M332" s="564" t="s">
        <v>1260</v>
      </c>
      <c r="N332" s="564" t="s">
        <v>1260</v>
      </c>
      <c r="O332" s="564" t="s">
        <v>1260</v>
      </c>
      <c r="P332" s="564" t="s">
        <v>1260</v>
      </c>
      <c r="Q332" s="564" t="s">
        <v>1260</v>
      </c>
      <c r="R332" s="564" t="s">
        <v>1260</v>
      </c>
      <c r="S332" s="564" t="s">
        <v>1260</v>
      </c>
      <c r="T332" s="564" t="s">
        <v>1260</v>
      </c>
      <c r="U332" s="564" t="s">
        <v>1260</v>
      </c>
      <c r="V332" s="564" t="s">
        <v>1260</v>
      </c>
      <c r="W332" s="564" t="s">
        <v>1260</v>
      </c>
      <c r="X332" s="564" t="s">
        <v>1260</v>
      </c>
      <c r="Y332" s="564" t="s">
        <v>1260</v>
      </c>
      <c r="Z332" s="564" t="s">
        <v>1260</v>
      </c>
      <c r="AA332" s="564" t="s">
        <v>1260</v>
      </c>
      <c r="AB332" s="564" t="s">
        <v>1260</v>
      </c>
      <c r="AC332" s="564" t="s">
        <v>1260</v>
      </c>
      <c r="AD332" s="564" t="s">
        <v>1260</v>
      </c>
      <c r="AE332" s="564" t="s">
        <v>1260</v>
      </c>
      <c r="AF332" s="564" t="s">
        <v>1260</v>
      </c>
      <c r="AG332" s="564" t="s">
        <v>1260</v>
      </c>
      <c r="AH332" s="564" t="s">
        <v>1260</v>
      </c>
      <c r="AI332" s="564" t="s">
        <v>1260</v>
      </c>
      <c r="AJ332" s="564" t="s">
        <v>1260</v>
      </c>
      <c r="AK332" s="564" t="s">
        <v>1260</v>
      </c>
    </row>
    <row r="333" spans="2:37" hidden="1" outlineLevel="1" x14ac:dyDescent="0.2">
      <c r="B333" s="563" t="s">
        <v>1288</v>
      </c>
      <c r="C333" s="560" t="str">
        <f>"G_"&amp;GFSdet!B273</f>
        <v>G_3. 1.4.3</v>
      </c>
      <c r="D333" s="564" t="s">
        <v>1260</v>
      </c>
      <c r="E333" s="564" t="s">
        <v>1260</v>
      </c>
      <c r="F333" s="564" t="s">
        <v>1260</v>
      </c>
      <c r="G333" s="564" t="s">
        <v>1260</v>
      </c>
      <c r="H333" s="564" t="s">
        <v>1260</v>
      </c>
      <c r="I333" s="564" t="s">
        <v>1260</v>
      </c>
      <c r="J333" s="564" t="s">
        <v>1260</v>
      </c>
      <c r="K333" s="564" t="s">
        <v>1260</v>
      </c>
      <c r="L333" s="564" t="s">
        <v>1260</v>
      </c>
      <c r="M333" s="564" t="s">
        <v>1260</v>
      </c>
      <c r="N333" s="564" t="s">
        <v>1260</v>
      </c>
      <c r="O333" s="564" t="s">
        <v>1260</v>
      </c>
      <c r="P333" s="564" t="s">
        <v>1260</v>
      </c>
      <c r="Q333" s="564" t="s">
        <v>1260</v>
      </c>
      <c r="R333" s="564" t="s">
        <v>1260</v>
      </c>
      <c r="S333" s="564" t="s">
        <v>1260</v>
      </c>
      <c r="T333" s="564" t="s">
        <v>1260</v>
      </c>
      <c r="U333" s="564" t="s">
        <v>1260</v>
      </c>
      <c r="V333" s="564" t="s">
        <v>1260</v>
      </c>
      <c r="W333" s="564" t="s">
        <v>1260</v>
      </c>
      <c r="X333" s="564" t="s">
        <v>1260</v>
      </c>
      <c r="Y333" s="564" t="s">
        <v>1260</v>
      </c>
      <c r="Z333" s="564" t="s">
        <v>1260</v>
      </c>
      <c r="AA333" s="564" t="s">
        <v>1260</v>
      </c>
      <c r="AB333" s="564" t="s">
        <v>1260</v>
      </c>
      <c r="AC333" s="564" t="s">
        <v>1260</v>
      </c>
      <c r="AD333" s="564" t="s">
        <v>1260</v>
      </c>
      <c r="AE333" s="564" t="s">
        <v>1260</v>
      </c>
      <c r="AF333" s="564" t="s">
        <v>1260</v>
      </c>
      <c r="AG333" s="564" t="s">
        <v>1260</v>
      </c>
      <c r="AH333" s="564" t="s">
        <v>1260</v>
      </c>
      <c r="AI333" s="564" t="s">
        <v>1260</v>
      </c>
      <c r="AJ333" s="564" t="s">
        <v>1260</v>
      </c>
      <c r="AK333" s="564" t="s">
        <v>1260</v>
      </c>
    </row>
    <row r="334" spans="2:37" hidden="1" outlineLevel="1" x14ac:dyDescent="0.2">
      <c r="B334" s="563" t="s">
        <v>1288</v>
      </c>
      <c r="C334" s="560" t="str">
        <f>"G_"&amp;GFSdet!B274</f>
        <v>G_3. 1.4.3.1</v>
      </c>
      <c r="D334" s="564" t="s">
        <v>1260</v>
      </c>
      <c r="E334" s="564" t="s">
        <v>1260</v>
      </c>
      <c r="F334" s="564" t="s">
        <v>1260</v>
      </c>
      <c r="G334" s="564" t="s">
        <v>1260</v>
      </c>
      <c r="H334" s="564" t="s">
        <v>1260</v>
      </c>
      <c r="I334" s="564" t="s">
        <v>1260</v>
      </c>
      <c r="J334" s="564" t="s">
        <v>1260</v>
      </c>
      <c r="K334" s="564" t="s">
        <v>1260</v>
      </c>
      <c r="L334" s="564" t="s">
        <v>1260</v>
      </c>
      <c r="M334" s="564" t="s">
        <v>1260</v>
      </c>
      <c r="N334" s="564" t="s">
        <v>1260</v>
      </c>
      <c r="O334" s="564" t="s">
        <v>1260</v>
      </c>
      <c r="P334" s="564" t="s">
        <v>1260</v>
      </c>
      <c r="Q334" s="564" t="s">
        <v>1260</v>
      </c>
      <c r="R334" s="564" t="s">
        <v>1260</v>
      </c>
      <c r="S334" s="564" t="s">
        <v>1260</v>
      </c>
      <c r="T334" s="564" t="s">
        <v>1260</v>
      </c>
      <c r="U334" s="564" t="s">
        <v>1260</v>
      </c>
      <c r="V334" s="564" t="s">
        <v>1260</v>
      </c>
      <c r="W334" s="564" t="s">
        <v>1260</v>
      </c>
      <c r="X334" s="564" t="s">
        <v>1260</v>
      </c>
      <c r="Y334" s="564" t="s">
        <v>1260</v>
      </c>
      <c r="Z334" s="564" t="s">
        <v>1260</v>
      </c>
      <c r="AA334" s="564" t="s">
        <v>1260</v>
      </c>
      <c r="AB334" s="564" t="s">
        <v>1260</v>
      </c>
      <c r="AC334" s="564" t="s">
        <v>1260</v>
      </c>
      <c r="AD334" s="564" t="s">
        <v>1260</v>
      </c>
      <c r="AE334" s="564" t="s">
        <v>1260</v>
      </c>
      <c r="AF334" s="564" t="s">
        <v>1260</v>
      </c>
      <c r="AG334" s="564" t="s">
        <v>1260</v>
      </c>
      <c r="AH334" s="564" t="s">
        <v>1260</v>
      </c>
      <c r="AI334" s="564" t="s">
        <v>1260</v>
      </c>
      <c r="AJ334" s="564" t="s">
        <v>1260</v>
      </c>
      <c r="AK334" s="564" t="s">
        <v>1260</v>
      </c>
    </row>
    <row r="335" spans="2:37" hidden="1" outlineLevel="1" x14ac:dyDescent="0.2">
      <c r="B335" s="563" t="s">
        <v>1288</v>
      </c>
      <c r="C335" s="560" t="str">
        <f>"G_"&amp;GFSdet!B275</f>
        <v>G_3. 1.4.3.2</v>
      </c>
      <c r="D335" s="564" t="s">
        <v>1260</v>
      </c>
      <c r="E335" s="564" t="s">
        <v>1260</v>
      </c>
      <c r="F335" s="564" t="s">
        <v>1260</v>
      </c>
      <c r="G335" s="564" t="s">
        <v>1260</v>
      </c>
      <c r="H335" s="564" t="s">
        <v>1260</v>
      </c>
      <c r="I335" s="564" t="s">
        <v>1260</v>
      </c>
      <c r="J335" s="564" t="s">
        <v>1260</v>
      </c>
      <c r="K335" s="564" t="s">
        <v>1260</v>
      </c>
      <c r="L335" s="564" t="s">
        <v>1260</v>
      </c>
      <c r="M335" s="564" t="s">
        <v>1260</v>
      </c>
      <c r="N335" s="564" t="s">
        <v>1260</v>
      </c>
      <c r="O335" s="564" t="s">
        <v>1260</v>
      </c>
      <c r="P335" s="564" t="s">
        <v>1260</v>
      </c>
      <c r="Q335" s="564" t="s">
        <v>1260</v>
      </c>
      <c r="R335" s="564" t="s">
        <v>1260</v>
      </c>
      <c r="S335" s="564" t="s">
        <v>1260</v>
      </c>
      <c r="T335" s="564" t="s">
        <v>1260</v>
      </c>
      <c r="U335" s="564" t="s">
        <v>1260</v>
      </c>
      <c r="V335" s="564" t="s">
        <v>1260</v>
      </c>
      <c r="W335" s="564" t="s">
        <v>1260</v>
      </c>
      <c r="X335" s="564" t="s">
        <v>1260</v>
      </c>
      <c r="Y335" s="564" t="s">
        <v>1260</v>
      </c>
      <c r="Z335" s="564" t="s">
        <v>1260</v>
      </c>
      <c r="AA335" s="564" t="s">
        <v>1260</v>
      </c>
      <c r="AB335" s="564" t="s">
        <v>1260</v>
      </c>
      <c r="AC335" s="564" t="s">
        <v>1260</v>
      </c>
      <c r="AD335" s="564" t="s">
        <v>1260</v>
      </c>
      <c r="AE335" s="564" t="s">
        <v>1260</v>
      </c>
      <c r="AF335" s="564" t="s">
        <v>1260</v>
      </c>
      <c r="AG335" s="564" t="s">
        <v>1260</v>
      </c>
      <c r="AH335" s="564" t="s">
        <v>1260</v>
      </c>
      <c r="AI335" s="564" t="s">
        <v>1260</v>
      </c>
      <c r="AJ335" s="564" t="s">
        <v>1260</v>
      </c>
      <c r="AK335" s="564" t="s">
        <v>1260</v>
      </c>
    </row>
    <row r="336" spans="2:37" hidden="1" outlineLevel="1" x14ac:dyDescent="0.2">
      <c r="B336" s="563" t="s">
        <v>1288</v>
      </c>
      <c r="C336" s="560" t="str">
        <f>"G_"&amp;GFSdet!B276</f>
        <v>G_3. 1.4.3.3</v>
      </c>
      <c r="D336" s="564" t="s">
        <v>1260</v>
      </c>
      <c r="E336" s="564" t="s">
        <v>1260</v>
      </c>
      <c r="F336" s="564" t="s">
        <v>1260</v>
      </c>
      <c r="G336" s="564" t="s">
        <v>1260</v>
      </c>
      <c r="H336" s="564" t="s">
        <v>1260</v>
      </c>
      <c r="I336" s="564" t="s">
        <v>1260</v>
      </c>
      <c r="J336" s="564" t="s">
        <v>1260</v>
      </c>
      <c r="K336" s="564" t="s">
        <v>1260</v>
      </c>
      <c r="L336" s="564" t="s">
        <v>1260</v>
      </c>
      <c r="M336" s="564" t="s">
        <v>1260</v>
      </c>
      <c r="N336" s="564" t="s">
        <v>1260</v>
      </c>
      <c r="O336" s="564" t="s">
        <v>1260</v>
      </c>
      <c r="P336" s="564" t="s">
        <v>1260</v>
      </c>
      <c r="Q336" s="564" t="s">
        <v>1260</v>
      </c>
      <c r="R336" s="564" t="s">
        <v>1260</v>
      </c>
      <c r="S336" s="564" t="s">
        <v>1260</v>
      </c>
      <c r="T336" s="564" t="s">
        <v>1260</v>
      </c>
      <c r="U336" s="564" t="s">
        <v>1260</v>
      </c>
      <c r="V336" s="564" t="s">
        <v>1260</v>
      </c>
      <c r="W336" s="564" t="s">
        <v>1260</v>
      </c>
      <c r="X336" s="564" t="s">
        <v>1260</v>
      </c>
      <c r="Y336" s="564" t="s">
        <v>1260</v>
      </c>
      <c r="Z336" s="564" t="s">
        <v>1260</v>
      </c>
      <c r="AA336" s="564" t="s">
        <v>1260</v>
      </c>
      <c r="AB336" s="564" t="s">
        <v>1260</v>
      </c>
      <c r="AC336" s="564" t="s">
        <v>1260</v>
      </c>
      <c r="AD336" s="564" t="s">
        <v>1260</v>
      </c>
      <c r="AE336" s="564" t="s">
        <v>1260</v>
      </c>
      <c r="AF336" s="564" t="s">
        <v>1260</v>
      </c>
      <c r="AG336" s="564" t="s">
        <v>1260</v>
      </c>
      <c r="AH336" s="564" t="s">
        <v>1260</v>
      </c>
      <c r="AI336" s="564" t="s">
        <v>1260</v>
      </c>
      <c r="AJ336" s="564" t="s">
        <v>1260</v>
      </c>
      <c r="AK336" s="564" t="s">
        <v>1260</v>
      </c>
    </row>
    <row r="337" spans="2:37" hidden="1" outlineLevel="1" x14ac:dyDescent="0.2">
      <c r="B337" s="563" t="s">
        <v>1288</v>
      </c>
      <c r="C337" s="560" t="str">
        <f>"G_"&amp;GFSdet!B277</f>
        <v>G_3. 1.4.4</v>
      </c>
      <c r="D337" s="564" t="s">
        <v>1260</v>
      </c>
      <c r="E337" s="564" t="s">
        <v>1260</v>
      </c>
      <c r="F337" s="564" t="s">
        <v>1260</v>
      </c>
      <c r="G337" s="564" t="s">
        <v>1260</v>
      </c>
      <c r="H337" s="564" t="s">
        <v>1260</v>
      </c>
      <c r="I337" s="564" t="s">
        <v>1260</v>
      </c>
      <c r="J337" s="564" t="s">
        <v>1260</v>
      </c>
      <c r="K337" s="564" t="s">
        <v>1260</v>
      </c>
      <c r="L337" s="564" t="s">
        <v>1260</v>
      </c>
      <c r="M337" s="564" t="s">
        <v>1260</v>
      </c>
      <c r="N337" s="564" t="s">
        <v>1260</v>
      </c>
      <c r="O337" s="564" t="s">
        <v>1260</v>
      </c>
      <c r="P337" s="564" t="s">
        <v>1260</v>
      </c>
      <c r="Q337" s="564" t="s">
        <v>1260</v>
      </c>
      <c r="R337" s="564" t="s">
        <v>1260</v>
      </c>
      <c r="S337" s="564" t="s">
        <v>1260</v>
      </c>
      <c r="T337" s="564" t="s">
        <v>1260</v>
      </c>
      <c r="U337" s="564" t="s">
        <v>1260</v>
      </c>
      <c r="V337" s="564" t="s">
        <v>1260</v>
      </c>
      <c r="W337" s="564" t="s">
        <v>1260</v>
      </c>
      <c r="X337" s="564" t="s">
        <v>1260</v>
      </c>
      <c r="Y337" s="564" t="s">
        <v>1260</v>
      </c>
      <c r="Z337" s="564" t="s">
        <v>1260</v>
      </c>
      <c r="AA337" s="564" t="s">
        <v>1260</v>
      </c>
      <c r="AB337" s="564" t="s">
        <v>1260</v>
      </c>
      <c r="AC337" s="564" t="s">
        <v>1260</v>
      </c>
      <c r="AD337" s="564" t="s">
        <v>1260</v>
      </c>
      <c r="AE337" s="564" t="s">
        <v>1260</v>
      </c>
      <c r="AF337" s="564" t="s">
        <v>1260</v>
      </c>
      <c r="AG337" s="564" t="s">
        <v>1260</v>
      </c>
      <c r="AH337" s="564" t="s">
        <v>1260</v>
      </c>
      <c r="AI337" s="564" t="s">
        <v>1260</v>
      </c>
      <c r="AJ337" s="564" t="s">
        <v>1260</v>
      </c>
      <c r="AK337" s="564" t="s">
        <v>1260</v>
      </c>
    </row>
    <row r="338" spans="2:37" hidden="1" outlineLevel="1" x14ac:dyDescent="0.2">
      <c r="B338" s="563" t="s">
        <v>1288</v>
      </c>
      <c r="C338" s="560" t="str">
        <f>"G_"&amp;GFSdet!B278</f>
        <v>G_3. 1.4.4.1</v>
      </c>
      <c r="D338" s="564" t="s">
        <v>1260</v>
      </c>
      <c r="E338" s="564" t="s">
        <v>1260</v>
      </c>
      <c r="F338" s="564" t="s">
        <v>1260</v>
      </c>
      <c r="G338" s="564" t="s">
        <v>1260</v>
      </c>
      <c r="H338" s="564" t="s">
        <v>1260</v>
      </c>
      <c r="I338" s="564" t="s">
        <v>1260</v>
      </c>
      <c r="J338" s="564" t="s">
        <v>1260</v>
      </c>
      <c r="K338" s="564" t="s">
        <v>1260</v>
      </c>
      <c r="L338" s="564" t="s">
        <v>1260</v>
      </c>
      <c r="M338" s="564" t="s">
        <v>1260</v>
      </c>
      <c r="N338" s="564" t="s">
        <v>1260</v>
      </c>
      <c r="O338" s="564" t="s">
        <v>1260</v>
      </c>
      <c r="P338" s="564" t="s">
        <v>1260</v>
      </c>
      <c r="Q338" s="564" t="s">
        <v>1260</v>
      </c>
      <c r="R338" s="564" t="s">
        <v>1260</v>
      </c>
      <c r="S338" s="564" t="s">
        <v>1260</v>
      </c>
      <c r="T338" s="564" t="s">
        <v>1260</v>
      </c>
      <c r="U338" s="564" t="s">
        <v>1260</v>
      </c>
      <c r="V338" s="564" t="s">
        <v>1260</v>
      </c>
      <c r="W338" s="564" t="s">
        <v>1260</v>
      </c>
      <c r="X338" s="564" t="s">
        <v>1260</v>
      </c>
      <c r="Y338" s="564" t="s">
        <v>1260</v>
      </c>
      <c r="Z338" s="564" t="s">
        <v>1260</v>
      </c>
      <c r="AA338" s="564" t="s">
        <v>1260</v>
      </c>
      <c r="AB338" s="564" t="s">
        <v>1260</v>
      </c>
      <c r="AC338" s="564" t="s">
        <v>1260</v>
      </c>
      <c r="AD338" s="564" t="s">
        <v>1260</v>
      </c>
      <c r="AE338" s="564" t="s">
        <v>1260</v>
      </c>
      <c r="AF338" s="564" t="s">
        <v>1260</v>
      </c>
      <c r="AG338" s="564" t="s">
        <v>1260</v>
      </c>
      <c r="AH338" s="564" t="s">
        <v>1260</v>
      </c>
      <c r="AI338" s="564" t="s">
        <v>1260</v>
      </c>
      <c r="AJ338" s="564" t="s">
        <v>1260</v>
      </c>
      <c r="AK338" s="564" t="s">
        <v>1260</v>
      </c>
    </row>
    <row r="339" spans="2:37" hidden="1" outlineLevel="1" x14ac:dyDescent="0.2">
      <c r="B339" s="563" t="s">
        <v>1288</v>
      </c>
      <c r="C339" s="560" t="str">
        <f>"G_"&amp;GFSdet!B279</f>
        <v>G_3. 1.4.4.2</v>
      </c>
      <c r="D339" s="564" t="s">
        <v>1260</v>
      </c>
      <c r="E339" s="564" t="s">
        <v>1260</v>
      </c>
      <c r="F339" s="564" t="s">
        <v>1260</v>
      </c>
      <c r="G339" s="564" t="s">
        <v>1260</v>
      </c>
      <c r="H339" s="564" t="s">
        <v>1260</v>
      </c>
      <c r="I339" s="564" t="s">
        <v>1260</v>
      </c>
      <c r="J339" s="564" t="s">
        <v>1260</v>
      </c>
      <c r="K339" s="564" t="s">
        <v>1260</v>
      </c>
      <c r="L339" s="564" t="s">
        <v>1260</v>
      </c>
      <c r="M339" s="564" t="s">
        <v>1260</v>
      </c>
      <c r="N339" s="564" t="s">
        <v>1260</v>
      </c>
      <c r="O339" s="564" t="s">
        <v>1260</v>
      </c>
      <c r="P339" s="564" t="s">
        <v>1260</v>
      </c>
      <c r="Q339" s="564" t="s">
        <v>1260</v>
      </c>
      <c r="R339" s="564" t="s">
        <v>1260</v>
      </c>
      <c r="S339" s="564" t="s">
        <v>1260</v>
      </c>
      <c r="T339" s="564" t="s">
        <v>1260</v>
      </c>
      <c r="U339" s="564" t="s">
        <v>1260</v>
      </c>
      <c r="V339" s="564" t="s">
        <v>1260</v>
      </c>
      <c r="W339" s="564" t="s">
        <v>1260</v>
      </c>
      <c r="X339" s="564" t="s">
        <v>1260</v>
      </c>
      <c r="Y339" s="564" t="s">
        <v>1260</v>
      </c>
      <c r="Z339" s="564" t="s">
        <v>1260</v>
      </c>
      <c r="AA339" s="564" t="s">
        <v>1260</v>
      </c>
      <c r="AB339" s="564" t="s">
        <v>1260</v>
      </c>
      <c r="AC339" s="564" t="s">
        <v>1260</v>
      </c>
      <c r="AD339" s="564" t="s">
        <v>1260</v>
      </c>
      <c r="AE339" s="564" t="s">
        <v>1260</v>
      </c>
      <c r="AF339" s="564" t="s">
        <v>1260</v>
      </c>
      <c r="AG339" s="564" t="s">
        <v>1260</v>
      </c>
      <c r="AH339" s="564" t="s">
        <v>1260</v>
      </c>
      <c r="AI339" s="564" t="s">
        <v>1260</v>
      </c>
      <c r="AJ339" s="564" t="s">
        <v>1260</v>
      </c>
      <c r="AK339" s="564" t="s">
        <v>1260</v>
      </c>
    </row>
    <row r="340" spans="2:37" hidden="1" outlineLevel="1" x14ac:dyDescent="0.2">
      <c r="B340" s="563" t="s">
        <v>1288</v>
      </c>
      <c r="C340" s="560" t="str">
        <f>"G_"&amp;GFSdet!B280</f>
        <v>G_3. 2</v>
      </c>
      <c r="D340" s="564" t="s">
        <v>1260</v>
      </c>
      <c r="E340" s="564" t="s">
        <v>1260</v>
      </c>
      <c r="F340" s="564" t="s">
        <v>1260</v>
      </c>
      <c r="G340" s="564" t="s">
        <v>1260</v>
      </c>
      <c r="H340" s="564" t="s">
        <v>1260</v>
      </c>
      <c r="I340" s="564" t="s">
        <v>1260</v>
      </c>
      <c r="J340" s="564" t="s">
        <v>1260</v>
      </c>
      <c r="K340" s="564" t="s">
        <v>1260</v>
      </c>
      <c r="L340" s="564" t="s">
        <v>1260</v>
      </c>
      <c r="M340" s="564" t="s">
        <v>1260</v>
      </c>
      <c r="N340" s="564" t="s">
        <v>1260</v>
      </c>
      <c r="O340" s="564" t="s">
        <v>1260</v>
      </c>
      <c r="P340" s="564" t="s">
        <v>1260</v>
      </c>
      <c r="Q340" s="564" t="s">
        <v>1260</v>
      </c>
      <c r="R340" s="564" t="s">
        <v>1260</v>
      </c>
      <c r="S340" s="564" t="s">
        <v>1260</v>
      </c>
      <c r="T340" s="564" t="s">
        <v>1260</v>
      </c>
      <c r="U340" s="564" t="s">
        <v>1260</v>
      </c>
      <c r="V340" s="564" t="s">
        <v>1260</v>
      </c>
      <c r="W340" s="564" t="s">
        <v>1260</v>
      </c>
      <c r="X340" s="564" t="s">
        <v>1260</v>
      </c>
      <c r="Y340" s="564" t="s">
        <v>1260</v>
      </c>
      <c r="Z340" s="564" t="s">
        <v>1260</v>
      </c>
      <c r="AA340" s="564" t="s">
        <v>1260</v>
      </c>
      <c r="AB340" s="564" t="s">
        <v>1260</v>
      </c>
      <c r="AC340" s="564" t="s">
        <v>1260</v>
      </c>
      <c r="AD340" s="564" t="s">
        <v>1260</v>
      </c>
      <c r="AE340" s="564" t="s">
        <v>1260</v>
      </c>
      <c r="AF340" s="564" t="s">
        <v>1260</v>
      </c>
      <c r="AG340" s="564" t="s">
        <v>1260</v>
      </c>
      <c r="AH340" s="564" t="s">
        <v>1260</v>
      </c>
      <c r="AI340" s="564" t="s">
        <v>1260</v>
      </c>
      <c r="AJ340" s="564" t="s">
        <v>1260</v>
      </c>
      <c r="AK340" s="564" t="s">
        <v>1260</v>
      </c>
    </row>
    <row r="341" spans="2:37" hidden="1" outlineLevel="1" x14ac:dyDescent="0.2">
      <c r="B341" s="563" t="s">
        <v>1288</v>
      </c>
      <c r="C341" s="560" t="str">
        <f>"G_"&amp;GFSdet!B281</f>
        <v>G_3. 2.0.1</v>
      </c>
      <c r="D341" s="564" t="s">
        <v>1260</v>
      </c>
      <c r="E341" s="564" t="s">
        <v>1260</v>
      </c>
      <c r="F341" s="564" t="s">
        <v>1260</v>
      </c>
      <c r="G341" s="564" t="s">
        <v>1260</v>
      </c>
      <c r="H341" s="564" t="s">
        <v>1260</v>
      </c>
      <c r="I341" s="564" t="s">
        <v>1260</v>
      </c>
      <c r="J341" s="564" t="s">
        <v>1260</v>
      </c>
      <c r="K341" s="564" t="s">
        <v>1260</v>
      </c>
      <c r="L341" s="564" t="s">
        <v>1260</v>
      </c>
      <c r="M341" s="564" t="s">
        <v>1260</v>
      </c>
      <c r="N341" s="564" t="s">
        <v>1260</v>
      </c>
      <c r="O341" s="564" t="s">
        <v>1260</v>
      </c>
      <c r="P341" s="564" t="s">
        <v>1260</v>
      </c>
      <c r="Q341" s="564" t="s">
        <v>1260</v>
      </c>
      <c r="R341" s="564" t="s">
        <v>1260</v>
      </c>
      <c r="S341" s="564" t="s">
        <v>1260</v>
      </c>
      <c r="T341" s="564" t="s">
        <v>1260</v>
      </c>
      <c r="U341" s="564" t="s">
        <v>1260</v>
      </c>
      <c r="V341" s="564" t="s">
        <v>1260</v>
      </c>
      <c r="W341" s="564" t="s">
        <v>1260</v>
      </c>
      <c r="X341" s="564" t="s">
        <v>1260</v>
      </c>
      <c r="Y341" s="564" t="s">
        <v>1260</v>
      </c>
      <c r="Z341" s="564" t="s">
        <v>1260</v>
      </c>
      <c r="AA341" s="564" t="s">
        <v>1260</v>
      </c>
      <c r="AB341" s="564" t="s">
        <v>1260</v>
      </c>
      <c r="AC341" s="564" t="s">
        <v>1260</v>
      </c>
      <c r="AD341" s="564" t="s">
        <v>1260</v>
      </c>
      <c r="AE341" s="564" t="s">
        <v>1260</v>
      </c>
      <c r="AF341" s="564" t="s">
        <v>1260</v>
      </c>
      <c r="AG341" s="564" t="s">
        <v>1260</v>
      </c>
      <c r="AH341" s="564" t="s">
        <v>1260</v>
      </c>
      <c r="AI341" s="564" t="s">
        <v>1260</v>
      </c>
      <c r="AJ341" s="564" t="s">
        <v>1260</v>
      </c>
      <c r="AK341" s="564" t="s">
        <v>1260</v>
      </c>
    </row>
    <row r="342" spans="2:37" hidden="1" outlineLevel="1" x14ac:dyDescent="0.2">
      <c r="B342" s="563" t="s">
        <v>1288</v>
      </c>
      <c r="C342" s="560" t="str">
        <f>"G_"&amp;GFSdet!B282</f>
        <v>G_3. 2.0.1.1</v>
      </c>
      <c r="D342" s="564" t="s">
        <v>1260</v>
      </c>
      <c r="E342" s="564" t="s">
        <v>1260</v>
      </c>
      <c r="F342" s="564" t="s">
        <v>1260</v>
      </c>
      <c r="G342" s="564" t="s">
        <v>1260</v>
      </c>
      <c r="H342" s="564" t="s">
        <v>1260</v>
      </c>
      <c r="I342" s="564" t="s">
        <v>1260</v>
      </c>
      <c r="J342" s="564" t="s">
        <v>1260</v>
      </c>
      <c r="K342" s="564" t="s">
        <v>1260</v>
      </c>
      <c r="L342" s="564" t="s">
        <v>1260</v>
      </c>
      <c r="M342" s="564" t="s">
        <v>1260</v>
      </c>
      <c r="N342" s="564" t="s">
        <v>1260</v>
      </c>
      <c r="O342" s="564" t="s">
        <v>1260</v>
      </c>
      <c r="P342" s="564" t="s">
        <v>1260</v>
      </c>
      <c r="Q342" s="564" t="s">
        <v>1260</v>
      </c>
      <c r="R342" s="564" t="s">
        <v>1260</v>
      </c>
      <c r="S342" s="564" t="s">
        <v>1260</v>
      </c>
      <c r="T342" s="564" t="s">
        <v>1260</v>
      </c>
      <c r="U342" s="564" t="s">
        <v>1260</v>
      </c>
      <c r="V342" s="564" t="s">
        <v>1260</v>
      </c>
      <c r="W342" s="564" t="s">
        <v>1260</v>
      </c>
      <c r="X342" s="564" t="s">
        <v>1260</v>
      </c>
      <c r="Y342" s="564" t="s">
        <v>1260</v>
      </c>
      <c r="Z342" s="564" t="s">
        <v>1260</v>
      </c>
      <c r="AA342" s="564" t="s">
        <v>1260</v>
      </c>
      <c r="AB342" s="564" t="s">
        <v>1260</v>
      </c>
      <c r="AC342" s="564" t="s">
        <v>1260</v>
      </c>
      <c r="AD342" s="564" t="s">
        <v>1260</v>
      </c>
      <c r="AE342" s="564" t="s">
        <v>1260</v>
      </c>
      <c r="AF342" s="564" t="s">
        <v>1260</v>
      </c>
      <c r="AG342" s="564" t="s">
        <v>1260</v>
      </c>
      <c r="AH342" s="564" t="s">
        <v>1260</v>
      </c>
      <c r="AI342" s="564" t="s">
        <v>1260</v>
      </c>
      <c r="AJ342" s="564" t="s">
        <v>1260</v>
      </c>
      <c r="AK342" s="564" t="s">
        <v>1260</v>
      </c>
    </row>
    <row r="343" spans="2:37" hidden="1" outlineLevel="1" x14ac:dyDescent="0.2">
      <c r="B343" s="563" t="s">
        <v>1288</v>
      </c>
      <c r="C343" s="560" t="str">
        <f>"G_"&amp;GFSdet!B283</f>
        <v>G_3. 2.0.1.2</v>
      </c>
      <c r="D343" s="564" t="s">
        <v>1260</v>
      </c>
      <c r="E343" s="564" t="s">
        <v>1260</v>
      </c>
      <c r="F343" s="564" t="s">
        <v>1260</v>
      </c>
      <c r="G343" s="564" t="s">
        <v>1260</v>
      </c>
      <c r="H343" s="564" t="s">
        <v>1260</v>
      </c>
      <c r="I343" s="564" t="s">
        <v>1260</v>
      </c>
      <c r="J343" s="564" t="s">
        <v>1260</v>
      </c>
      <c r="K343" s="564" t="s">
        <v>1260</v>
      </c>
      <c r="L343" s="564" t="s">
        <v>1260</v>
      </c>
      <c r="M343" s="564" t="s">
        <v>1260</v>
      </c>
      <c r="N343" s="564" t="s">
        <v>1260</v>
      </c>
      <c r="O343" s="564" t="s">
        <v>1260</v>
      </c>
      <c r="P343" s="564" t="s">
        <v>1260</v>
      </c>
      <c r="Q343" s="564" t="s">
        <v>1260</v>
      </c>
      <c r="R343" s="564" t="s">
        <v>1260</v>
      </c>
      <c r="S343" s="564" t="s">
        <v>1260</v>
      </c>
      <c r="T343" s="564" t="s">
        <v>1260</v>
      </c>
      <c r="U343" s="564" t="s">
        <v>1260</v>
      </c>
      <c r="V343" s="564" t="s">
        <v>1260</v>
      </c>
      <c r="W343" s="564" t="s">
        <v>1260</v>
      </c>
      <c r="X343" s="564" t="s">
        <v>1260</v>
      </c>
      <c r="Y343" s="564" t="s">
        <v>1260</v>
      </c>
      <c r="Z343" s="564" t="s">
        <v>1260</v>
      </c>
      <c r="AA343" s="564" t="s">
        <v>1260</v>
      </c>
      <c r="AB343" s="564" t="s">
        <v>1260</v>
      </c>
      <c r="AC343" s="564" t="s">
        <v>1260</v>
      </c>
      <c r="AD343" s="564" t="s">
        <v>1260</v>
      </c>
      <c r="AE343" s="564" t="s">
        <v>1260</v>
      </c>
      <c r="AF343" s="564" t="s">
        <v>1260</v>
      </c>
      <c r="AG343" s="564" t="s">
        <v>1260</v>
      </c>
      <c r="AH343" s="564" t="s">
        <v>1260</v>
      </c>
      <c r="AI343" s="564" t="s">
        <v>1260</v>
      </c>
      <c r="AJ343" s="564" t="s">
        <v>1260</v>
      </c>
      <c r="AK343" s="564" t="s">
        <v>1260</v>
      </c>
    </row>
    <row r="344" spans="2:37" hidden="1" outlineLevel="1" x14ac:dyDescent="0.2">
      <c r="B344" s="563" t="s">
        <v>1288</v>
      </c>
      <c r="C344" s="560" t="str">
        <f>"G_"&amp;GFSdet!B284</f>
        <v>G_3. 2.1</v>
      </c>
      <c r="D344" s="564" t="s">
        <v>1260</v>
      </c>
      <c r="E344" s="564" t="s">
        <v>1260</v>
      </c>
      <c r="F344" s="564" t="s">
        <v>1260</v>
      </c>
      <c r="G344" s="564" t="s">
        <v>1260</v>
      </c>
      <c r="H344" s="564" t="s">
        <v>1260</v>
      </c>
      <c r="I344" s="564" t="s">
        <v>1260</v>
      </c>
      <c r="J344" s="564" t="s">
        <v>1260</v>
      </c>
      <c r="K344" s="564" t="s">
        <v>1260</v>
      </c>
      <c r="L344" s="564" t="s">
        <v>1260</v>
      </c>
      <c r="M344" s="564" t="s">
        <v>1260</v>
      </c>
      <c r="N344" s="564" t="s">
        <v>1260</v>
      </c>
      <c r="O344" s="564" t="s">
        <v>1260</v>
      </c>
      <c r="P344" s="564" t="s">
        <v>1260</v>
      </c>
      <c r="Q344" s="564" t="s">
        <v>1260</v>
      </c>
      <c r="R344" s="564" t="s">
        <v>1260</v>
      </c>
      <c r="S344" s="564" t="s">
        <v>1260</v>
      </c>
      <c r="T344" s="564" t="s">
        <v>1260</v>
      </c>
      <c r="U344" s="564" t="s">
        <v>1260</v>
      </c>
      <c r="V344" s="564" t="s">
        <v>1260</v>
      </c>
      <c r="W344" s="564" t="s">
        <v>1260</v>
      </c>
      <c r="X344" s="564" t="s">
        <v>1260</v>
      </c>
      <c r="Y344" s="564" t="s">
        <v>1260</v>
      </c>
      <c r="Z344" s="564" t="s">
        <v>1260</v>
      </c>
      <c r="AA344" s="564" t="s">
        <v>1260</v>
      </c>
      <c r="AB344" s="564" t="s">
        <v>1260</v>
      </c>
      <c r="AC344" s="564" t="s">
        <v>1260</v>
      </c>
      <c r="AD344" s="564" t="s">
        <v>1260</v>
      </c>
      <c r="AE344" s="564" t="s">
        <v>1260</v>
      </c>
      <c r="AF344" s="564" t="s">
        <v>1260</v>
      </c>
      <c r="AG344" s="564" t="s">
        <v>1260</v>
      </c>
      <c r="AH344" s="564" t="s">
        <v>1260</v>
      </c>
      <c r="AI344" s="564" t="s">
        <v>1260</v>
      </c>
      <c r="AJ344" s="564" t="s">
        <v>1260</v>
      </c>
      <c r="AK344" s="564" t="s">
        <v>1260</v>
      </c>
    </row>
    <row r="345" spans="2:37" hidden="1" outlineLevel="1" x14ac:dyDescent="0.2">
      <c r="B345" s="563" t="s">
        <v>1288</v>
      </c>
      <c r="C345" s="560" t="str">
        <f>"G_"&amp;GFSdet!B285</f>
        <v>G_3. 2.1.2</v>
      </c>
      <c r="D345" s="564" t="s">
        <v>1260</v>
      </c>
      <c r="E345" s="564" t="s">
        <v>1260</v>
      </c>
      <c r="F345" s="564" t="s">
        <v>1260</v>
      </c>
      <c r="G345" s="564" t="s">
        <v>1260</v>
      </c>
      <c r="H345" s="564" t="s">
        <v>1260</v>
      </c>
      <c r="I345" s="564" t="s">
        <v>1260</v>
      </c>
      <c r="J345" s="564" t="s">
        <v>1260</v>
      </c>
      <c r="K345" s="564" t="s">
        <v>1260</v>
      </c>
      <c r="L345" s="564" t="s">
        <v>1260</v>
      </c>
      <c r="M345" s="564" t="s">
        <v>1260</v>
      </c>
      <c r="N345" s="564" t="s">
        <v>1260</v>
      </c>
      <c r="O345" s="564" t="s">
        <v>1260</v>
      </c>
      <c r="P345" s="564" t="s">
        <v>1260</v>
      </c>
      <c r="Q345" s="564" t="s">
        <v>1260</v>
      </c>
      <c r="R345" s="564" t="s">
        <v>1260</v>
      </c>
      <c r="S345" s="564" t="s">
        <v>1260</v>
      </c>
      <c r="T345" s="564" t="s">
        <v>1260</v>
      </c>
      <c r="U345" s="564" t="s">
        <v>1260</v>
      </c>
      <c r="V345" s="564" t="s">
        <v>1260</v>
      </c>
      <c r="W345" s="564" t="s">
        <v>1260</v>
      </c>
      <c r="X345" s="564" t="s">
        <v>1260</v>
      </c>
      <c r="Y345" s="564" t="s">
        <v>1260</v>
      </c>
      <c r="Z345" s="564" t="s">
        <v>1260</v>
      </c>
      <c r="AA345" s="564" t="s">
        <v>1260</v>
      </c>
      <c r="AB345" s="564" t="s">
        <v>1260</v>
      </c>
      <c r="AC345" s="564" t="s">
        <v>1260</v>
      </c>
      <c r="AD345" s="564" t="s">
        <v>1260</v>
      </c>
      <c r="AE345" s="564" t="s">
        <v>1260</v>
      </c>
      <c r="AF345" s="564" t="s">
        <v>1260</v>
      </c>
      <c r="AG345" s="564" t="s">
        <v>1260</v>
      </c>
      <c r="AH345" s="564" t="s">
        <v>1260</v>
      </c>
      <c r="AI345" s="564" t="s">
        <v>1260</v>
      </c>
      <c r="AJ345" s="564" t="s">
        <v>1260</v>
      </c>
      <c r="AK345" s="564" t="s">
        <v>1260</v>
      </c>
    </row>
    <row r="346" spans="2:37" hidden="1" outlineLevel="1" x14ac:dyDescent="0.2">
      <c r="B346" s="563" t="s">
        <v>1288</v>
      </c>
      <c r="C346" s="560" t="str">
        <f>"G_"&amp;GFSdet!B286</f>
        <v>G_3. 2.1.3</v>
      </c>
      <c r="D346" s="564" t="s">
        <v>1260</v>
      </c>
      <c r="E346" s="564" t="s">
        <v>1260</v>
      </c>
      <c r="F346" s="564" t="s">
        <v>1260</v>
      </c>
      <c r="G346" s="564" t="s">
        <v>1260</v>
      </c>
      <c r="H346" s="564" t="s">
        <v>1260</v>
      </c>
      <c r="I346" s="564" t="s">
        <v>1260</v>
      </c>
      <c r="J346" s="564" t="s">
        <v>1260</v>
      </c>
      <c r="K346" s="564" t="s">
        <v>1260</v>
      </c>
      <c r="L346" s="564" t="s">
        <v>1260</v>
      </c>
      <c r="M346" s="564" t="s">
        <v>1260</v>
      </c>
      <c r="N346" s="564" t="s">
        <v>1260</v>
      </c>
      <c r="O346" s="564" t="s">
        <v>1260</v>
      </c>
      <c r="P346" s="564" t="s">
        <v>1260</v>
      </c>
      <c r="Q346" s="564" t="s">
        <v>1260</v>
      </c>
      <c r="R346" s="564" t="s">
        <v>1260</v>
      </c>
      <c r="S346" s="564" t="s">
        <v>1260</v>
      </c>
      <c r="T346" s="564" t="s">
        <v>1260</v>
      </c>
      <c r="U346" s="564" t="s">
        <v>1260</v>
      </c>
      <c r="V346" s="564" t="s">
        <v>1260</v>
      </c>
      <c r="W346" s="564" t="s">
        <v>1260</v>
      </c>
      <c r="X346" s="564" t="s">
        <v>1260</v>
      </c>
      <c r="Y346" s="564" t="s">
        <v>1260</v>
      </c>
      <c r="Z346" s="564" t="s">
        <v>1260</v>
      </c>
      <c r="AA346" s="564" t="s">
        <v>1260</v>
      </c>
      <c r="AB346" s="564" t="s">
        <v>1260</v>
      </c>
      <c r="AC346" s="564" t="s">
        <v>1260</v>
      </c>
      <c r="AD346" s="564" t="s">
        <v>1260</v>
      </c>
      <c r="AE346" s="564" t="s">
        <v>1260</v>
      </c>
      <c r="AF346" s="564" t="s">
        <v>1260</v>
      </c>
      <c r="AG346" s="564" t="s">
        <v>1260</v>
      </c>
      <c r="AH346" s="564" t="s">
        <v>1260</v>
      </c>
      <c r="AI346" s="564" t="s">
        <v>1260</v>
      </c>
      <c r="AJ346" s="564" t="s">
        <v>1260</v>
      </c>
      <c r="AK346" s="564" t="s">
        <v>1260</v>
      </c>
    </row>
    <row r="347" spans="2:37" hidden="1" outlineLevel="1" x14ac:dyDescent="0.2">
      <c r="B347" s="563" t="s">
        <v>1288</v>
      </c>
      <c r="C347" s="560" t="str">
        <f>"G_"&amp;GFSdet!B287</f>
        <v>G_3. 2.1.4</v>
      </c>
      <c r="D347" s="564" t="s">
        <v>1260</v>
      </c>
      <c r="E347" s="564" t="s">
        <v>1260</v>
      </c>
      <c r="F347" s="564" t="s">
        <v>1260</v>
      </c>
      <c r="G347" s="564" t="s">
        <v>1260</v>
      </c>
      <c r="H347" s="564" t="s">
        <v>1260</v>
      </c>
      <c r="I347" s="564" t="s">
        <v>1260</v>
      </c>
      <c r="J347" s="564" t="s">
        <v>1260</v>
      </c>
      <c r="K347" s="564" t="s">
        <v>1260</v>
      </c>
      <c r="L347" s="564" t="s">
        <v>1260</v>
      </c>
      <c r="M347" s="564" t="s">
        <v>1260</v>
      </c>
      <c r="N347" s="564" t="s">
        <v>1260</v>
      </c>
      <c r="O347" s="564" t="s">
        <v>1260</v>
      </c>
      <c r="P347" s="564" t="s">
        <v>1260</v>
      </c>
      <c r="Q347" s="564" t="s">
        <v>1260</v>
      </c>
      <c r="R347" s="564" t="s">
        <v>1260</v>
      </c>
      <c r="S347" s="564" t="s">
        <v>1260</v>
      </c>
      <c r="T347" s="564" t="s">
        <v>1260</v>
      </c>
      <c r="U347" s="564" t="s">
        <v>1260</v>
      </c>
      <c r="V347" s="564" t="s">
        <v>1260</v>
      </c>
      <c r="W347" s="564" t="s">
        <v>1260</v>
      </c>
      <c r="X347" s="564" t="s">
        <v>1260</v>
      </c>
      <c r="Y347" s="564" t="s">
        <v>1260</v>
      </c>
      <c r="Z347" s="564" t="s">
        <v>1260</v>
      </c>
      <c r="AA347" s="564" t="s">
        <v>1260</v>
      </c>
      <c r="AB347" s="564" t="s">
        <v>1260</v>
      </c>
      <c r="AC347" s="564" t="s">
        <v>1260</v>
      </c>
      <c r="AD347" s="564" t="s">
        <v>1260</v>
      </c>
      <c r="AE347" s="564" t="s">
        <v>1260</v>
      </c>
      <c r="AF347" s="564" t="s">
        <v>1260</v>
      </c>
      <c r="AG347" s="564" t="s">
        <v>1260</v>
      </c>
      <c r="AH347" s="564" t="s">
        <v>1260</v>
      </c>
      <c r="AI347" s="564" t="s">
        <v>1260</v>
      </c>
      <c r="AJ347" s="564" t="s">
        <v>1260</v>
      </c>
      <c r="AK347" s="564" t="s">
        <v>1260</v>
      </c>
    </row>
    <row r="348" spans="2:37" hidden="1" outlineLevel="1" x14ac:dyDescent="0.2">
      <c r="B348" s="563" t="s">
        <v>1288</v>
      </c>
      <c r="C348" s="560" t="str">
        <f>"G_"&amp;GFSdet!B288</f>
        <v>G_3. 2.1.5</v>
      </c>
      <c r="D348" s="564" t="s">
        <v>1260</v>
      </c>
      <c r="E348" s="564" t="s">
        <v>1260</v>
      </c>
      <c r="F348" s="564" t="s">
        <v>1260</v>
      </c>
      <c r="G348" s="564" t="s">
        <v>1260</v>
      </c>
      <c r="H348" s="564" t="s">
        <v>1260</v>
      </c>
      <c r="I348" s="564" t="s">
        <v>1260</v>
      </c>
      <c r="J348" s="564" t="s">
        <v>1260</v>
      </c>
      <c r="K348" s="564" t="s">
        <v>1260</v>
      </c>
      <c r="L348" s="564" t="s">
        <v>1260</v>
      </c>
      <c r="M348" s="564" t="s">
        <v>1260</v>
      </c>
      <c r="N348" s="564" t="s">
        <v>1260</v>
      </c>
      <c r="O348" s="564" t="s">
        <v>1260</v>
      </c>
      <c r="P348" s="564" t="s">
        <v>1260</v>
      </c>
      <c r="Q348" s="564" t="s">
        <v>1260</v>
      </c>
      <c r="R348" s="564" t="s">
        <v>1260</v>
      </c>
      <c r="S348" s="564" t="s">
        <v>1260</v>
      </c>
      <c r="T348" s="564" t="s">
        <v>1260</v>
      </c>
      <c r="U348" s="564" t="s">
        <v>1260</v>
      </c>
      <c r="V348" s="564" t="s">
        <v>1260</v>
      </c>
      <c r="W348" s="564" t="s">
        <v>1260</v>
      </c>
      <c r="X348" s="564" t="s">
        <v>1260</v>
      </c>
      <c r="Y348" s="564" t="s">
        <v>1260</v>
      </c>
      <c r="Z348" s="564" t="s">
        <v>1260</v>
      </c>
      <c r="AA348" s="564" t="s">
        <v>1260</v>
      </c>
      <c r="AB348" s="564" t="s">
        <v>1260</v>
      </c>
      <c r="AC348" s="564" t="s">
        <v>1260</v>
      </c>
      <c r="AD348" s="564" t="s">
        <v>1260</v>
      </c>
      <c r="AE348" s="564" t="s">
        <v>1260</v>
      </c>
      <c r="AF348" s="564" t="s">
        <v>1260</v>
      </c>
      <c r="AG348" s="564" t="s">
        <v>1260</v>
      </c>
      <c r="AH348" s="564" t="s">
        <v>1260</v>
      </c>
      <c r="AI348" s="564" t="s">
        <v>1260</v>
      </c>
      <c r="AJ348" s="564" t="s">
        <v>1260</v>
      </c>
      <c r="AK348" s="564" t="s">
        <v>1260</v>
      </c>
    </row>
    <row r="349" spans="2:37" hidden="1" outlineLevel="1" x14ac:dyDescent="0.2">
      <c r="B349" s="563" t="s">
        <v>1288</v>
      </c>
      <c r="C349" s="560" t="str">
        <f>"G_"&amp;GFSdet!B289</f>
        <v>G_3. 2.1.5.1</v>
      </c>
      <c r="D349" s="564" t="s">
        <v>1260</v>
      </c>
      <c r="E349" s="564" t="s">
        <v>1260</v>
      </c>
      <c r="F349" s="564" t="s">
        <v>1260</v>
      </c>
      <c r="G349" s="564" t="s">
        <v>1260</v>
      </c>
      <c r="H349" s="564" t="s">
        <v>1260</v>
      </c>
      <c r="I349" s="564" t="s">
        <v>1260</v>
      </c>
      <c r="J349" s="564" t="s">
        <v>1260</v>
      </c>
      <c r="K349" s="564" t="s">
        <v>1260</v>
      </c>
      <c r="L349" s="564" t="s">
        <v>1260</v>
      </c>
      <c r="M349" s="564" t="s">
        <v>1260</v>
      </c>
      <c r="N349" s="564" t="s">
        <v>1260</v>
      </c>
      <c r="O349" s="564" t="s">
        <v>1260</v>
      </c>
      <c r="P349" s="564" t="s">
        <v>1260</v>
      </c>
      <c r="Q349" s="564" t="s">
        <v>1260</v>
      </c>
      <c r="R349" s="564" t="s">
        <v>1260</v>
      </c>
      <c r="S349" s="564" t="s">
        <v>1260</v>
      </c>
      <c r="T349" s="564" t="s">
        <v>1260</v>
      </c>
      <c r="U349" s="564" t="s">
        <v>1260</v>
      </c>
      <c r="V349" s="564" t="s">
        <v>1260</v>
      </c>
      <c r="W349" s="564" t="s">
        <v>1260</v>
      </c>
      <c r="X349" s="564" t="s">
        <v>1260</v>
      </c>
      <c r="Y349" s="564" t="s">
        <v>1260</v>
      </c>
      <c r="Z349" s="564" t="s">
        <v>1260</v>
      </c>
      <c r="AA349" s="564" t="s">
        <v>1260</v>
      </c>
      <c r="AB349" s="564" t="s">
        <v>1260</v>
      </c>
      <c r="AC349" s="564" t="s">
        <v>1260</v>
      </c>
      <c r="AD349" s="564" t="s">
        <v>1260</v>
      </c>
      <c r="AE349" s="564" t="s">
        <v>1260</v>
      </c>
      <c r="AF349" s="564" t="s">
        <v>1260</v>
      </c>
      <c r="AG349" s="564" t="s">
        <v>1260</v>
      </c>
      <c r="AH349" s="564" t="s">
        <v>1260</v>
      </c>
      <c r="AI349" s="564" t="s">
        <v>1260</v>
      </c>
      <c r="AJ349" s="564" t="s">
        <v>1260</v>
      </c>
      <c r="AK349" s="564" t="s">
        <v>1260</v>
      </c>
    </row>
    <row r="350" spans="2:37" hidden="1" outlineLevel="1" x14ac:dyDescent="0.2">
      <c r="B350" s="563" t="s">
        <v>1288</v>
      </c>
      <c r="C350" s="560" t="str">
        <f>"G_"&amp;GFSdet!B290</f>
        <v>G_3. 2.1.5.2</v>
      </c>
      <c r="D350" s="564" t="s">
        <v>1260</v>
      </c>
      <c r="E350" s="564" t="s">
        <v>1260</v>
      </c>
      <c r="F350" s="564" t="s">
        <v>1260</v>
      </c>
      <c r="G350" s="564" t="s">
        <v>1260</v>
      </c>
      <c r="H350" s="564" t="s">
        <v>1260</v>
      </c>
      <c r="I350" s="564" t="s">
        <v>1260</v>
      </c>
      <c r="J350" s="564" t="s">
        <v>1260</v>
      </c>
      <c r="K350" s="564" t="s">
        <v>1260</v>
      </c>
      <c r="L350" s="564" t="s">
        <v>1260</v>
      </c>
      <c r="M350" s="564" t="s">
        <v>1260</v>
      </c>
      <c r="N350" s="564" t="s">
        <v>1260</v>
      </c>
      <c r="O350" s="564" t="s">
        <v>1260</v>
      </c>
      <c r="P350" s="564" t="s">
        <v>1260</v>
      </c>
      <c r="Q350" s="564" t="s">
        <v>1260</v>
      </c>
      <c r="R350" s="564" t="s">
        <v>1260</v>
      </c>
      <c r="S350" s="564" t="s">
        <v>1260</v>
      </c>
      <c r="T350" s="564" t="s">
        <v>1260</v>
      </c>
      <c r="U350" s="564" t="s">
        <v>1260</v>
      </c>
      <c r="V350" s="564" t="s">
        <v>1260</v>
      </c>
      <c r="W350" s="564" t="s">
        <v>1260</v>
      </c>
      <c r="X350" s="564" t="s">
        <v>1260</v>
      </c>
      <c r="Y350" s="564" t="s">
        <v>1260</v>
      </c>
      <c r="Z350" s="564" t="s">
        <v>1260</v>
      </c>
      <c r="AA350" s="564" t="s">
        <v>1260</v>
      </c>
      <c r="AB350" s="564" t="s">
        <v>1260</v>
      </c>
      <c r="AC350" s="564" t="s">
        <v>1260</v>
      </c>
      <c r="AD350" s="564" t="s">
        <v>1260</v>
      </c>
      <c r="AE350" s="564" t="s">
        <v>1260</v>
      </c>
      <c r="AF350" s="564" t="s">
        <v>1260</v>
      </c>
      <c r="AG350" s="564" t="s">
        <v>1260</v>
      </c>
      <c r="AH350" s="564" t="s">
        <v>1260</v>
      </c>
      <c r="AI350" s="564" t="s">
        <v>1260</v>
      </c>
      <c r="AJ350" s="564" t="s">
        <v>1260</v>
      </c>
      <c r="AK350" s="564" t="s">
        <v>1260</v>
      </c>
    </row>
    <row r="351" spans="2:37" hidden="1" outlineLevel="1" x14ac:dyDescent="0.2">
      <c r="B351" s="563" t="s">
        <v>1288</v>
      </c>
      <c r="C351" s="560" t="str">
        <f>"G_"&amp;GFSdet!B291</f>
        <v>G_3. 2.1.6</v>
      </c>
      <c r="D351" s="564" t="s">
        <v>1260</v>
      </c>
      <c r="E351" s="564" t="s">
        <v>1260</v>
      </c>
      <c r="F351" s="564" t="s">
        <v>1260</v>
      </c>
      <c r="G351" s="564" t="s">
        <v>1260</v>
      </c>
      <c r="H351" s="564" t="s">
        <v>1260</v>
      </c>
      <c r="I351" s="564" t="s">
        <v>1260</v>
      </c>
      <c r="J351" s="564" t="s">
        <v>1260</v>
      </c>
      <c r="K351" s="564" t="s">
        <v>1260</v>
      </c>
      <c r="L351" s="564" t="s">
        <v>1260</v>
      </c>
      <c r="M351" s="564" t="s">
        <v>1260</v>
      </c>
      <c r="N351" s="564" t="s">
        <v>1260</v>
      </c>
      <c r="O351" s="564" t="s">
        <v>1260</v>
      </c>
      <c r="P351" s="564" t="s">
        <v>1260</v>
      </c>
      <c r="Q351" s="564" t="s">
        <v>1260</v>
      </c>
      <c r="R351" s="564" t="s">
        <v>1260</v>
      </c>
      <c r="S351" s="564" t="s">
        <v>1260</v>
      </c>
      <c r="T351" s="564" t="s">
        <v>1260</v>
      </c>
      <c r="U351" s="564" t="s">
        <v>1260</v>
      </c>
      <c r="V351" s="564" t="s">
        <v>1260</v>
      </c>
      <c r="W351" s="564" t="s">
        <v>1260</v>
      </c>
      <c r="X351" s="564" t="s">
        <v>1260</v>
      </c>
      <c r="Y351" s="564" t="s">
        <v>1260</v>
      </c>
      <c r="Z351" s="564" t="s">
        <v>1260</v>
      </c>
      <c r="AA351" s="564" t="s">
        <v>1260</v>
      </c>
      <c r="AB351" s="564" t="s">
        <v>1260</v>
      </c>
      <c r="AC351" s="564" t="s">
        <v>1260</v>
      </c>
      <c r="AD351" s="564" t="s">
        <v>1260</v>
      </c>
      <c r="AE351" s="564" t="s">
        <v>1260</v>
      </c>
      <c r="AF351" s="564" t="s">
        <v>1260</v>
      </c>
      <c r="AG351" s="564" t="s">
        <v>1260</v>
      </c>
      <c r="AH351" s="564" t="s">
        <v>1260</v>
      </c>
      <c r="AI351" s="564" t="s">
        <v>1260</v>
      </c>
      <c r="AJ351" s="564" t="s">
        <v>1260</v>
      </c>
      <c r="AK351" s="564" t="s">
        <v>1260</v>
      </c>
    </row>
    <row r="352" spans="2:37" hidden="1" outlineLevel="1" x14ac:dyDescent="0.2">
      <c r="B352" s="563" t="s">
        <v>1288</v>
      </c>
      <c r="C352" s="560" t="str">
        <f>"G_"&amp;GFSdet!B292</f>
        <v>G_3. 2.1.6.1</v>
      </c>
      <c r="D352" s="564" t="s">
        <v>1260</v>
      </c>
      <c r="E352" s="564" t="s">
        <v>1260</v>
      </c>
      <c r="F352" s="564" t="s">
        <v>1260</v>
      </c>
      <c r="G352" s="564" t="s">
        <v>1260</v>
      </c>
      <c r="H352" s="564" t="s">
        <v>1260</v>
      </c>
      <c r="I352" s="564" t="s">
        <v>1260</v>
      </c>
      <c r="J352" s="564" t="s">
        <v>1260</v>
      </c>
      <c r="K352" s="564" t="s">
        <v>1260</v>
      </c>
      <c r="L352" s="564" t="s">
        <v>1260</v>
      </c>
      <c r="M352" s="564" t="s">
        <v>1260</v>
      </c>
      <c r="N352" s="564" t="s">
        <v>1260</v>
      </c>
      <c r="O352" s="564" t="s">
        <v>1260</v>
      </c>
      <c r="P352" s="564" t="s">
        <v>1260</v>
      </c>
      <c r="Q352" s="564" t="s">
        <v>1260</v>
      </c>
      <c r="R352" s="564" t="s">
        <v>1260</v>
      </c>
      <c r="S352" s="564" t="s">
        <v>1260</v>
      </c>
      <c r="T352" s="564" t="s">
        <v>1260</v>
      </c>
      <c r="U352" s="564" t="s">
        <v>1260</v>
      </c>
      <c r="V352" s="564" t="s">
        <v>1260</v>
      </c>
      <c r="W352" s="564" t="s">
        <v>1260</v>
      </c>
      <c r="X352" s="564" t="s">
        <v>1260</v>
      </c>
      <c r="Y352" s="564" t="s">
        <v>1260</v>
      </c>
      <c r="Z352" s="564" t="s">
        <v>1260</v>
      </c>
      <c r="AA352" s="564" t="s">
        <v>1260</v>
      </c>
      <c r="AB352" s="564" t="s">
        <v>1260</v>
      </c>
      <c r="AC352" s="564" t="s">
        <v>1260</v>
      </c>
      <c r="AD352" s="564" t="s">
        <v>1260</v>
      </c>
      <c r="AE352" s="564" t="s">
        <v>1260</v>
      </c>
      <c r="AF352" s="564" t="s">
        <v>1260</v>
      </c>
      <c r="AG352" s="564" t="s">
        <v>1260</v>
      </c>
      <c r="AH352" s="564" t="s">
        <v>1260</v>
      </c>
      <c r="AI352" s="564" t="s">
        <v>1260</v>
      </c>
      <c r="AJ352" s="564" t="s">
        <v>1260</v>
      </c>
      <c r="AK352" s="564" t="s">
        <v>1260</v>
      </c>
    </row>
    <row r="353" spans="2:37" hidden="1" outlineLevel="1" x14ac:dyDescent="0.2">
      <c r="B353" s="563" t="s">
        <v>1288</v>
      </c>
      <c r="C353" s="560" t="str">
        <f>"G_"&amp;GFSdet!B293</f>
        <v>G_3. 2.1.6.2</v>
      </c>
      <c r="D353" s="564" t="s">
        <v>1260</v>
      </c>
      <c r="E353" s="564" t="s">
        <v>1260</v>
      </c>
      <c r="F353" s="564" t="s">
        <v>1260</v>
      </c>
      <c r="G353" s="564" t="s">
        <v>1260</v>
      </c>
      <c r="H353" s="564" t="s">
        <v>1260</v>
      </c>
      <c r="I353" s="564" t="s">
        <v>1260</v>
      </c>
      <c r="J353" s="564" t="s">
        <v>1260</v>
      </c>
      <c r="K353" s="564" t="s">
        <v>1260</v>
      </c>
      <c r="L353" s="564" t="s">
        <v>1260</v>
      </c>
      <c r="M353" s="564" t="s">
        <v>1260</v>
      </c>
      <c r="N353" s="564" t="s">
        <v>1260</v>
      </c>
      <c r="O353" s="564" t="s">
        <v>1260</v>
      </c>
      <c r="P353" s="564" t="s">
        <v>1260</v>
      </c>
      <c r="Q353" s="564" t="s">
        <v>1260</v>
      </c>
      <c r="R353" s="564" t="s">
        <v>1260</v>
      </c>
      <c r="S353" s="564" t="s">
        <v>1260</v>
      </c>
      <c r="T353" s="564" t="s">
        <v>1260</v>
      </c>
      <c r="U353" s="564" t="s">
        <v>1260</v>
      </c>
      <c r="V353" s="564" t="s">
        <v>1260</v>
      </c>
      <c r="W353" s="564" t="s">
        <v>1260</v>
      </c>
      <c r="X353" s="564" t="s">
        <v>1260</v>
      </c>
      <c r="Y353" s="564" t="s">
        <v>1260</v>
      </c>
      <c r="Z353" s="564" t="s">
        <v>1260</v>
      </c>
      <c r="AA353" s="564" t="s">
        <v>1260</v>
      </c>
      <c r="AB353" s="564" t="s">
        <v>1260</v>
      </c>
      <c r="AC353" s="564" t="s">
        <v>1260</v>
      </c>
      <c r="AD353" s="564" t="s">
        <v>1260</v>
      </c>
      <c r="AE353" s="564" t="s">
        <v>1260</v>
      </c>
      <c r="AF353" s="564" t="s">
        <v>1260</v>
      </c>
      <c r="AG353" s="564" t="s">
        <v>1260</v>
      </c>
      <c r="AH353" s="564" t="s">
        <v>1260</v>
      </c>
      <c r="AI353" s="564" t="s">
        <v>1260</v>
      </c>
      <c r="AJ353" s="564" t="s">
        <v>1260</v>
      </c>
      <c r="AK353" s="564" t="s">
        <v>1260</v>
      </c>
    </row>
    <row r="354" spans="2:37" hidden="1" outlineLevel="1" x14ac:dyDescent="0.2">
      <c r="B354" s="563" t="s">
        <v>1288</v>
      </c>
      <c r="C354" s="560" t="str">
        <f>"G_"&amp;GFSdet!B294</f>
        <v>G_3. 2.1.6.3</v>
      </c>
      <c r="D354" s="564" t="s">
        <v>1260</v>
      </c>
      <c r="E354" s="564" t="s">
        <v>1260</v>
      </c>
      <c r="F354" s="564" t="s">
        <v>1260</v>
      </c>
      <c r="G354" s="564" t="s">
        <v>1260</v>
      </c>
      <c r="H354" s="564" t="s">
        <v>1260</v>
      </c>
      <c r="I354" s="564" t="s">
        <v>1260</v>
      </c>
      <c r="J354" s="564" t="s">
        <v>1260</v>
      </c>
      <c r="K354" s="564" t="s">
        <v>1260</v>
      </c>
      <c r="L354" s="564" t="s">
        <v>1260</v>
      </c>
      <c r="M354" s="564" t="s">
        <v>1260</v>
      </c>
      <c r="N354" s="564" t="s">
        <v>1260</v>
      </c>
      <c r="O354" s="564" t="s">
        <v>1260</v>
      </c>
      <c r="P354" s="564" t="s">
        <v>1260</v>
      </c>
      <c r="Q354" s="564" t="s">
        <v>1260</v>
      </c>
      <c r="R354" s="564" t="s">
        <v>1260</v>
      </c>
      <c r="S354" s="564" t="s">
        <v>1260</v>
      </c>
      <c r="T354" s="564" t="s">
        <v>1260</v>
      </c>
      <c r="U354" s="564" t="s">
        <v>1260</v>
      </c>
      <c r="V354" s="564" t="s">
        <v>1260</v>
      </c>
      <c r="W354" s="564" t="s">
        <v>1260</v>
      </c>
      <c r="X354" s="564" t="s">
        <v>1260</v>
      </c>
      <c r="Y354" s="564" t="s">
        <v>1260</v>
      </c>
      <c r="Z354" s="564" t="s">
        <v>1260</v>
      </c>
      <c r="AA354" s="564" t="s">
        <v>1260</v>
      </c>
      <c r="AB354" s="564" t="s">
        <v>1260</v>
      </c>
      <c r="AC354" s="564" t="s">
        <v>1260</v>
      </c>
      <c r="AD354" s="564" t="s">
        <v>1260</v>
      </c>
      <c r="AE354" s="564" t="s">
        <v>1260</v>
      </c>
      <c r="AF354" s="564" t="s">
        <v>1260</v>
      </c>
      <c r="AG354" s="564" t="s">
        <v>1260</v>
      </c>
      <c r="AH354" s="564" t="s">
        <v>1260</v>
      </c>
      <c r="AI354" s="564" t="s">
        <v>1260</v>
      </c>
      <c r="AJ354" s="564" t="s">
        <v>1260</v>
      </c>
      <c r="AK354" s="564" t="s">
        <v>1260</v>
      </c>
    </row>
    <row r="355" spans="2:37" hidden="1" outlineLevel="1" x14ac:dyDescent="0.2">
      <c r="B355" s="563" t="s">
        <v>1288</v>
      </c>
      <c r="C355" s="560" t="str">
        <f>"G_"&amp;GFSdet!B295</f>
        <v>G_3. 2.1.6.4</v>
      </c>
      <c r="D355" s="564" t="s">
        <v>1260</v>
      </c>
      <c r="E355" s="564" t="s">
        <v>1260</v>
      </c>
      <c r="F355" s="564" t="s">
        <v>1260</v>
      </c>
      <c r="G355" s="564" t="s">
        <v>1260</v>
      </c>
      <c r="H355" s="564" t="s">
        <v>1260</v>
      </c>
      <c r="I355" s="564" t="s">
        <v>1260</v>
      </c>
      <c r="J355" s="564" t="s">
        <v>1260</v>
      </c>
      <c r="K355" s="564" t="s">
        <v>1260</v>
      </c>
      <c r="L355" s="564" t="s">
        <v>1260</v>
      </c>
      <c r="M355" s="564" t="s">
        <v>1260</v>
      </c>
      <c r="N355" s="564" t="s">
        <v>1260</v>
      </c>
      <c r="O355" s="564" t="s">
        <v>1260</v>
      </c>
      <c r="P355" s="564" t="s">
        <v>1260</v>
      </c>
      <c r="Q355" s="564" t="s">
        <v>1260</v>
      </c>
      <c r="R355" s="564" t="s">
        <v>1260</v>
      </c>
      <c r="S355" s="564" t="s">
        <v>1260</v>
      </c>
      <c r="T355" s="564" t="s">
        <v>1260</v>
      </c>
      <c r="U355" s="564" t="s">
        <v>1260</v>
      </c>
      <c r="V355" s="564" t="s">
        <v>1260</v>
      </c>
      <c r="W355" s="564" t="s">
        <v>1260</v>
      </c>
      <c r="X355" s="564" t="s">
        <v>1260</v>
      </c>
      <c r="Y355" s="564" t="s">
        <v>1260</v>
      </c>
      <c r="Z355" s="564" t="s">
        <v>1260</v>
      </c>
      <c r="AA355" s="564" t="s">
        <v>1260</v>
      </c>
      <c r="AB355" s="564" t="s">
        <v>1260</v>
      </c>
      <c r="AC355" s="564" t="s">
        <v>1260</v>
      </c>
      <c r="AD355" s="564" t="s">
        <v>1260</v>
      </c>
      <c r="AE355" s="564" t="s">
        <v>1260</v>
      </c>
      <c r="AF355" s="564" t="s">
        <v>1260</v>
      </c>
      <c r="AG355" s="564" t="s">
        <v>1260</v>
      </c>
      <c r="AH355" s="564" t="s">
        <v>1260</v>
      </c>
      <c r="AI355" s="564" t="s">
        <v>1260</v>
      </c>
      <c r="AJ355" s="564" t="s">
        <v>1260</v>
      </c>
      <c r="AK355" s="564" t="s">
        <v>1260</v>
      </c>
    </row>
    <row r="356" spans="2:37" hidden="1" outlineLevel="1" x14ac:dyDescent="0.2">
      <c r="B356" s="563" t="s">
        <v>1288</v>
      </c>
      <c r="C356" s="560" t="str">
        <f>"G_"&amp;GFSdet!B296</f>
        <v>G_3. 2.1.6.5</v>
      </c>
      <c r="D356" s="564" t="s">
        <v>1260</v>
      </c>
      <c r="E356" s="564" t="s">
        <v>1260</v>
      </c>
      <c r="F356" s="564" t="s">
        <v>1260</v>
      </c>
      <c r="G356" s="564" t="s">
        <v>1260</v>
      </c>
      <c r="H356" s="564" t="s">
        <v>1260</v>
      </c>
      <c r="I356" s="564" t="s">
        <v>1260</v>
      </c>
      <c r="J356" s="564" t="s">
        <v>1260</v>
      </c>
      <c r="K356" s="564" t="s">
        <v>1260</v>
      </c>
      <c r="L356" s="564" t="s">
        <v>1260</v>
      </c>
      <c r="M356" s="564" t="s">
        <v>1260</v>
      </c>
      <c r="N356" s="564" t="s">
        <v>1260</v>
      </c>
      <c r="O356" s="564" t="s">
        <v>1260</v>
      </c>
      <c r="P356" s="564" t="s">
        <v>1260</v>
      </c>
      <c r="Q356" s="564" t="s">
        <v>1260</v>
      </c>
      <c r="R356" s="564" t="s">
        <v>1260</v>
      </c>
      <c r="S356" s="564" t="s">
        <v>1260</v>
      </c>
      <c r="T356" s="564" t="s">
        <v>1260</v>
      </c>
      <c r="U356" s="564" t="s">
        <v>1260</v>
      </c>
      <c r="V356" s="564" t="s">
        <v>1260</v>
      </c>
      <c r="W356" s="564" t="s">
        <v>1260</v>
      </c>
      <c r="X356" s="564" t="s">
        <v>1260</v>
      </c>
      <c r="Y356" s="564" t="s">
        <v>1260</v>
      </c>
      <c r="Z356" s="564" t="s">
        <v>1260</v>
      </c>
      <c r="AA356" s="564" t="s">
        <v>1260</v>
      </c>
      <c r="AB356" s="564" t="s">
        <v>1260</v>
      </c>
      <c r="AC356" s="564" t="s">
        <v>1260</v>
      </c>
      <c r="AD356" s="564" t="s">
        <v>1260</v>
      </c>
      <c r="AE356" s="564" t="s">
        <v>1260</v>
      </c>
      <c r="AF356" s="564" t="s">
        <v>1260</v>
      </c>
      <c r="AG356" s="564" t="s">
        <v>1260</v>
      </c>
      <c r="AH356" s="564" t="s">
        <v>1260</v>
      </c>
      <c r="AI356" s="564" t="s">
        <v>1260</v>
      </c>
      <c r="AJ356" s="564" t="s">
        <v>1260</v>
      </c>
      <c r="AK356" s="564" t="s">
        <v>1260</v>
      </c>
    </row>
    <row r="357" spans="2:37" hidden="1" outlineLevel="1" x14ac:dyDescent="0.2">
      <c r="B357" s="563" t="s">
        <v>1288</v>
      </c>
      <c r="C357" s="560" t="str">
        <f>"G_"&amp;GFSdet!B297</f>
        <v>G_3. 2.1.7</v>
      </c>
      <c r="D357" s="564" t="s">
        <v>1260</v>
      </c>
      <c r="E357" s="564" t="s">
        <v>1260</v>
      </c>
      <c r="F357" s="564" t="s">
        <v>1260</v>
      </c>
      <c r="G357" s="564" t="s">
        <v>1260</v>
      </c>
      <c r="H357" s="564" t="s">
        <v>1260</v>
      </c>
      <c r="I357" s="564" t="s">
        <v>1260</v>
      </c>
      <c r="J357" s="564" t="s">
        <v>1260</v>
      </c>
      <c r="K357" s="564" t="s">
        <v>1260</v>
      </c>
      <c r="L357" s="564" t="s">
        <v>1260</v>
      </c>
      <c r="M357" s="564" t="s">
        <v>1260</v>
      </c>
      <c r="N357" s="564" t="s">
        <v>1260</v>
      </c>
      <c r="O357" s="564" t="s">
        <v>1260</v>
      </c>
      <c r="P357" s="564" t="s">
        <v>1260</v>
      </c>
      <c r="Q357" s="564" t="s">
        <v>1260</v>
      </c>
      <c r="R357" s="564" t="s">
        <v>1260</v>
      </c>
      <c r="S357" s="564" t="s">
        <v>1260</v>
      </c>
      <c r="T357" s="564" t="s">
        <v>1260</v>
      </c>
      <c r="U357" s="564" t="s">
        <v>1260</v>
      </c>
      <c r="V357" s="564" t="s">
        <v>1260</v>
      </c>
      <c r="W357" s="564" t="s">
        <v>1260</v>
      </c>
      <c r="X357" s="564" t="s">
        <v>1260</v>
      </c>
      <c r="Y357" s="564" t="s">
        <v>1260</v>
      </c>
      <c r="Z357" s="564" t="s">
        <v>1260</v>
      </c>
      <c r="AA357" s="564" t="s">
        <v>1260</v>
      </c>
      <c r="AB357" s="564" t="s">
        <v>1260</v>
      </c>
      <c r="AC357" s="564" t="s">
        <v>1260</v>
      </c>
      <c r="AD357" s="564" t="s">
        <v>1260</v>
      </c>
      <c r="AE357" s="564" t="s">
        <v>1260</v>
      </c>
      <c r="AF357" s="564" t="s">
        <v>1260</v>
      </c>
      <c r="AG357" s="564" t="s">
        <v>1260</v>
      </c>
      <c r="AH357" s="564" t="s">
        <v>1260</v>
      </c>
      <c r="AI357" s="564" t="s">
        <v>1260</v>
      </c>
      <c r="AJ357" s="564" t="s">
        <v>1260</v>
      </c>
      <c r="AK357" s="564" t="s">
        <v>1260</v>
      </c>
    </row>
    <row r="358" spans="2:37" hidden="1" outlineLevel="1" x14ac:dyDescent="0.2">
      <c r="B358" s="563" t="s">
        <v>1288</v>
      </c>
      <c r="C358" s="560" t="str">
        <f>"G_"&amp;GFSdet!B298</f>
        <v>G_3. 2.1.7.1</v>
      </c>
      <c r="D358" s="564" t="s">
        <v>1260</v>
      </c>
      <c r="E358" s="564" t="s">
        <v>1260</v>
      </c>
      <c r="F358" s="564" t="s">
        <v>1260</v>
      </c>
      <c r="G358" s="564" t="s">
        <v>1260</v>
      </c>
      <c r="H358" s="564" t="s">
        <v>1260</v>
      </c>
      <c r="I358" s="564" t="s">
        <v>1260</v>
      </c>
      <c r="J358" s="564" t="s">
        <v>1260</v>
      </c>
      <c r="K358" s="564" t="s">
        <v>1260</v>
      </c>
      <c r="L358" s="564" t="s">
        <v>1260</v>
      </c>
      <c r="M358" s="564" t="s">
        <v>1260</v>
      </c>
      <c r="N358" s="564" t="s">
        <v>1260</v>
      </c>
      <c r="O358" s="564" t="s">
        <v>1260</v>
      </c>
      <c r="P358" s="564" t="s">
        <v>1260</v>
      </c>
      <c r="Q358" s="564" t="s">
        <v>1260</v>
      </c>
      <c r="R358" s="564" t="s">
        <v>1260</v>
      </c>
      <c r="S358" s="564" t="s">
        <v>1260</v>
      </c>
      <c r="T358" s="564" t="s">
        <v>1260</v>
      </c>
      <c r="U358" s="564" t="s">
        <v>1260</v>
      </c>
      <c r="V358" s="564" t="s">
        <v>1260</v>
      </c>
      <c r="W358" s="564" t="s">
        <v>1260</v>
      </c>
      <c r="X358" s="564" t="s">
        <v>1260</v>
      </c>
      <c r="Y358" s="564" t="s">
        <v>1260</v>
      </c>
      <c r="Z358" s="564" t="s">
        <v>1260</v>
      </c>
      <c r="AA358" s="564" t="s">
        <v>1260</v>
      </c>
      <c r="AB358" s="564" t="s">
        <v>1260</v>
      </c>
      <c r="AC358" s="564" t="s">
        <v>1260</v>
      </c>
      <c r="AD358" s="564" t="s">
        <v>1260</v>
      </c>
      <c r="AE358" s="564" t="s">
        <v>1260</v>
      </c>
      <c r="AF358" s="564" t="s">
        <v>1260</v>
      </c>
      <c r="AG358" s="564" t="s">
        <v>1260</v>
      </c>
      <c r="AH358" s="564" t="s">
        <v>1260</v>
      </c>
      <c r="AI358" s="564" t="s">
        <v>1260</v>
      </c>
      <c r="AJ358" s="564" t="s">
        <v>1260</v>
      </c>
      <c r="AK358" s="564" t="s">
        <v>1260</v>
      </c>
    </row>
    <row r="359" spans="2:37" hidden="1" outlineLevel="1" x14ac:dyDescent="0.2">
      <c r="B359" s="563" t="s">
        <v>1288</v>
      </c>
      <c r="C359" s="560" t="str">
        <f>"G_"&amp;GFSdet!B299</f>
        <v>G_3. 2.1.7.2</v>
      </c>
      <c r="D359" s="564" t="s">
        <v>1260</v>
      </c>
      <c r="E359" s="564" t="s">
        <v>1260</v>
      </c>
      <c r="F359" s="564" t="s">
        <v>1260</v>
      </c>
      <c r="G359" s="564" t="s">
        <v>1260</v>
      </c>
      <c r="H359" s="564" t="s">
        <v>1260</v>
      </c>
      <c r="I359" s="564" t="s">
        <v>1260</v>
      </c>
      <c r="J359" s="564" t="s">
        <v>1260</v>
      </c>
      <c r="K359" s="564" t="s">
        <v>1260</v>
      </c>
      <c r="L359" s="564" t="s">
        <v>1260</v>
      </c>
      <c r="M359" s="564" t="s">
        <v>1260</v>
      </c>
      <c r="N359" s="564" t="s">
        <v>1260</v>
      </c>
      <c r="O359" s="564" t="s">
        <v>1260</v>
      </c>
      <c r="P359" s="564" t="s">
        <v>1260</v>
      </c>
      <c r="Q359" s="564" t="s">
        <v>1260</v>
      </c>
      <c r="R359" s="564" t="s">
        <v>1260</v>
      </c>
      <c r="S359" s="564" t="s">
        <v>1260</v>
      </c>
      <c r="T359" s="564" t="s">
        <v>1260</v>
      </c>
      <c r="U359" s="564" t="s">
        <v>1260</v>
      </c>
      <c r="V359" s="564" t="s">
        <v>1260</v>
      </c>
      <c r="W359" s="564" t="s">
        <v>1260</v>
      </c>
      <c r="X359" s="564" t="s">
        <v>1260</v>
      </c>
      <c r="Y359" s="564" t="s">
        <v>1260</v>
      </c>
      <c r="Z359" s="564" t="s">
        <v>1260</v>
      </c>
      <c r="AA359" s="564" t="s">
        <v>1260</v>
      </c>
      <c r="AB359" s="564" t="s">
        <v>1260</v>
      </c>
      <c r="AC359" s="564" t="s">
        <v>1260</v>
      </c>
      <c r="AD359" s="564" t="s">
        <v>1260</v>
      </c>
      <c r="AE359" s="564" t="s">
        <v>1260</v>
      </c>
      <c r="AF359" s="564" t="s">
        <v>1260</v>
      </c>
      <c r="AG359" s="564" t="s">
        <v>1260</v>
      </c>
      <c r="AH359" s="564" t="s">
        <v>1260</v>
      </c>
      <c r="AI359" s="564" t="s">
        <v>1260</v>
      </c>
      <c r="AJ359" s="564" t="s">
        <v>1260</v>
      </c>
      <c r="AK359" s="564" t="s">
        <v>1260</v>
      </c>
    </row>
    <row r="360" spans="2:37" hidden="1" outlineLevel="1" x14ac:dyDescent="0.2">
      <c r="B360" s="563" t="s">
        <v>1288</v>
      </c>
      <c r="C360" s="560" t="str">
        <f>"G_"&amp;GFSdet!B300</f>
        <v>G_3. 2.1.8</v>
      </c>
      <c r="D360" s="564" t="s">
        <v>1260</v>
      </c>
      <c r="E360" s="564" t="s">
        <v>1260</v>
      </c>
      <c r="F360" s="564" t="s">
        <v>1260</v>
      </c>
      <c r="G360" s="564" t="s">
        <v>1260</v>
      </c>
      <c r="H360" s="564" t="s">
        <v>1260</v>
      </c>
      <c r="I360" s="564" t="s">
        <v>1260</v>
      </c>
      <c r="J360" s="564" t="s">
        <v>1260</v>
      </c>
      <c r="K360" s="564" t="s">
        <v>1260</v>
      </c>
      <c r="L360" s="564" t="s">
        <v>1260</v>
      </c>
      <c r="M360" s="564" t="s">
        <v>1260</v>
      </c>
      <c r="N360" s="564" t="s">
        <v>1260</v>
      </c>
      <c r="O360" s="564" t="s">
        <v>1260</v>
      </c>
      <c r="P360" s="564" t="s">
        <v>1260</v>
      </c>
      <c r="Q360" s="564" t="s">
        <v>1260</v>
      </c>
      <c r="R360" s="564" t="s">
        <v>1260</v>
      </c>
      <c r="S360" s="564" t="s">
        <v>1260</v>
      </c>
      <c r="T360" s="564" t="s">
        <v>1260</v>
      </c>
      <c r="U360" s="564" t="s">
        <v>1260</v>
      </c>
      <c r="V360" s="564" t="s">
        <v>1260</v>
      </c>
      <c r="W360" s="564" t="s">
        <v>1260</v>
      </c>
      <c r="X360" s="564" t="s">
        <v>1260</v>
      </c>
      <c r="Y360" s="564" t="s">
        <v>1260</v>
      </c>
      <c r="Z360" s="564" t="s">
        <v>1260</v>
      </c>
      <c r="AA360" s="564" t="s">
        <v>1260</v>
      </c>
      <c r="AB360" s="564" t="s">
        <v>1260</v>
      </c>
      <c r="AC360" s="564" t="s">
        <v>1260</v>
      </c>
      <c r="AD360" s="564" t="s">
        <v>1260</v>
      </c>
      <c r="AE360" s="564" t="s">
        <v>1260</v>
      </c>
      <c r="AF360" s="564" t="s">
        <v>1260</v>
      </c>
      <c r="AG360" s="564" t="s">
        <v>1260</v>
      </c>
      <c r="AH360" s="564" t="s">
        <v>1260</v>
      </c>
      <c r="AI360" s="564" t="s">
        <v>1260</v>
      </c>
      <c r="AJ360" s="564" t="s">
        <v>1260</v>
      </c>
      <c r="AK360" s="564" t="s">
        <v>1260</v>
      </c>
    </row>
    <row r="361" spans="2:37" hidden="1" outlineLevel="1" x14ac:dyDescent="0.2">
      <c r="B361" s="563" t="s">
        <v>1288</v>
      </c>
      <c r="C361" s="560" t="str">
        <f>"G_"&amp;GFSdet!B301</f>
        <v>G_3. 2.1.8.1</v>
      </c>
      <c r="D361" s="564" t="s">
        <v>1260</v>
      </c>
      <c r="E361" s="564" t="s">
        <v>1260</v>
      </c>
      <c r="F361" s="564" t="s">
        <v>1260</v>
      </c>
      <c r="G361" s="564" t="s">
        <v>1260</v>
      </c>
      <c r="H361" s="564" t="s">
        <v>1260</v>
      </c>
      <c r="I361" s="564" t="s">
        <v>1260</v>
      </c>
      <c r="J361" s="564" t="s">
        <v>1260</v>
      </c>
      <c r="K361" s="564" t="s">
        <v>1260</v>
      </c>
      <c r="L361" s="564" t="s">
        <v>1260</v>
      </c>
      <c r="M361" s="564" t="s">
        <v>1260</v>
      </c>
      <c r="N361" s="564" t="s">
        <v>1260</v>
      </c>
      <c r="O361" s="564" t="s">
        <v>1260</v>
      </c>
      <c r="P361" s="564" t="s">
        <v>1260</v>
      </c>
      <c r="Q361" s="564" t="s">
        <v>1260</v>
      </c>
      <c r="R361" s="564" t="s">
        <v>1260</v>
      </c>
      <c r="S361" s="564" t="s">
        <v>1260</v>
      </c>
      <c r="T361" s="564" t="s">
        <v>1260</v>
      </c>
      <c r="U361" s="564" t="s">
        <v>1260</v>
      </c>
      <c r="V361" s="564" t="s">
        <v>1260</v>
      </c>
      <c r="W361" s="564" t="s">
        <v>1260</v>
      </c>
      <c r="X361" s="564" t="s">
        <v>1260</v>
      </c>
      <c r="Y361" s="564" t="s">
        <v>1260</v>
      </c>
      <c r="Z361" s="564" t="s">
        <v>1260</v>
      </c>
      <c r="AA361" s="564" t="s">
        <v>1260</v>
      </c>
      <c r="AB361" s="564" t="s">
        <v>1260</v>
      </c>
      <c r="AC361" s="564" t="s">
        <v>1260</v>
      </c>
      <c r="AD361" s="564" t="s">
        <v>1260</v>
      </c>
      <c r="AE361" s="564" t="s">
        <v>1260</v>
      </c>
      <c r="AF361" s="564" t="s">
        <v>1260</v>
      </c>
      <c r="AG361" s="564" t="s">
        <v>1260</v>
      </c>
      <c r="AH361" s="564" t="s">
        <v>1260</v>
      </c>
      <c r="AI361" s="564" t="s">
        <v>1260</v>
      </c>
      <c r="AJ361" s="564" t="s">
        <v>1260</v>
      </c>
      <c r="AK361" s="564" t="s">
        <v>1260</v>
      </c>
    </row>
    <row r="362" spans="2:37" hidden="1" outlineLevel="1" x14ac:dyDescent="0.2">
      <c r="B362" s="563" t="s">
        <v>1288</v>
      </c>
      <c r="C362" s="560" t="str">
        <f>"G_"&amp;GFSdet!B302</f>
        <v>G_3. 2.1.8.2</v>
      </c>
      <c r="D362" s="564" t="s">
        <v>1260</v>
      </c>
      <c r="E362" s="564" t="s">
        <v>1260</v>
      </c>
      <c r="F362" s="564" t="s">
        <v>1260</v>
      </c>
      <c r="G362" s="564" t="s">
        <v>1260</v>
      </c>
      <c r="H362" s="564" t="s">
        <v>1260</v>
      </c>
      <c r="I362" s="564" t="s">
        <v>1260</v>
      </c>
      <c r="J362" s="564" t="s">
        <v>1260</v>
      </c>
      <c r="K362" s="564" t="s">
        <v>1260</v>
      </c>
      <c r="L362" s="564" t="s">
        <v>1260</v>
      </c>
      <c r="M362" s="564" t="s">
        <v>1260</v>
      </c>
      <c r="N362" s="564" t="s">
        <v>1260</v>
      </c>
      <c r="O362" s="564" t="s">
        <v>1260</v>
      </c>
      <c r="P362" s="564" t="s">
        <v>1260</v>
      </c>
      <c r="Q362" s="564" t="s">
        <v>1260</v>
      </c>
      <c r="R362" s="564" t="s">
        <v>1260</v>
      </c>
      <c r="S362" s="564" t="s">
        <v>1260</v>
      </c>
      <c r="T362" s="564" t="s">
        <v>1260</v>
      </c>
      <c r="U362" s="564" t="s">
        <v>1260</v>
      </c>
      <c r="V362" s="564" t="s">
        <v>1260</v>
      </c>
      <c r="W362" s="564" t="s">
        <v>1260</v>
      </c>
      <c r="X362" s="564" t="s">
        <v>1260</v>
      </c>
      <c r="Y362" s="564" t="s">
        <v>1260</v>
      </c>
      <c r="Z362" s="564" t="s">
        <v>1260</v>
      </c>
      <c r="AA362" s="564" t="s">
        <v>1260</v>
      </c>
      <c r="AB362" s="564" t="s">
        <v>1260</v>
      </c>
      <c r="AC362" s="564" t="s">
        <v>1260</v>
      </c>
      <c r="AD362" s="564" t="s">
        <v>1260</v>
      </c>
      <c r="AE362" s="564" t="s">
        <v>1260</v>
      </c>
      <c r="AF362" s="564" t="s">
        <v>1260</v>
      </c>
      <c r="AG362" s="564" t="s">
        <v>1260</v>
      </c>
      <c r="AH362" s="564" t="s">
        <v>1260</v>
      </c>
      <c r="AI362" s="564" t="s">
        <v>1260</v>
      </c>
      <c r="AJ362" s="564" t="s">
        <v>1260</v>
      </c>
      <c r="AK362" s="564" t="s">
        <v>1260</v>
      </c>
    </row>
    <row r="363" spans="2:37" hidden="1" outlineLevel="1" x14ac:dyDescent="0.2">
      <c r="B363" s="563" t="s">
        <v>1288</v>
      </c>
      <c r="C363" s="560" t="str">
        <f>"G_"&amp;GFSdet!B303</f>
        <v>G_3. 2.2</v>
      </c>
      <c r="D363" s="564" t="s">
        <v>1260</v>
      </c>
      <c r="E363" s="564" t="s">
        <v>1260</v>
      </c>
      <c r="F363" s="564" t="s">
        <v>1260</v>
      </c>
      <c r="G363" s="564" t="s">
        <v>1260</v>
      </c>
      <c r="H363" s="564" t="s">
        <v>1260</v>
      </c>
      <c r="I363" s="564" t="s">
        <v>1260</v>
      </c>
      <c r="J363" s="564" t="s">
        <v>1260</v>
      </c>
      <c r="K363" s="564" t="s">
        <v>1260</v>
      </c>
      <c r="L363" s="564" t="s">
        <v>1260</v>
      </c>
      <c r="M363" s="564" t="s">
        <v>1260</v>
      </c>
      <c r="N363" s="564" t="s">
        <v>1260</v>
      </c>
      <c r="O363" s="564" t="s">
        <v>1260</v>
      </c>
      <c r="P363" s="564" t="s">
        <v>1260</v>
      </c>
      <c r="Q363" s="564" t="s">
        <v>1260</v>
      </c>
      <c r="R363" s="564" t="s">
        <v>1260</v>
      </c>
      <c r="S363" s="564" t="s">
        <v>1260</v>
      </c>
      <c r="T363" s="564" t="s">
        <v>1260</v>
      </c>
      <c r="U363" s="564" t="s">
        <v>1260</v>
      </c>
      <c r="V363" s="564" t="s">
        <v>1260</v>
      </c>
      <c r="W363" s="564" t="s">
        <v>1260</v>
      </c>
      <c r="X363" s="564" t="s">
        <v>1260</v>
      </c>
      <c r="Y363" s="564" t="s">
        <v>1260</v>
      </c>
      <c r="Z363" s="564" t="s">
        <v>1260</v>
      </c>
      <c r="AA363" s="564" t="s">
        <v>1260</v>
      </c>
      <c r="AB363" s="564" t="s">
        <v>1260</v>
      </c>
      <c r="AC363" s="564" t="s">
        <v>1260</v>
      </c>
      <c r="AD363" s="564" t="s">
        <v>1260</v>
      </c>
      <c r="AE363" s="564" t="s">
        <v>1260</v>
      </c>
      <c r="AF363" s="564" t="s">
        <v>1260</v>
      </c>
      <c r="AG363" s="564" t="s">
        <v>1260</v>
      </c>
      <c r="AH363" s="564" t="s">
        <v>1260</v>
      </c>
      <c r="AI363" s="564" t="s">
        <v>1260</v>
      </c>
      <c r="AJ363" s="564" t="s">
        <v>1260</v>
      </c>
      <c r="AK363" s="564" t="s">
        <v>1260</v>
      </c>
    </row>
    <row r="364" spans="2:37" hidden="1" outlineLevel="1" x14ac:dyDescent="0.2">
      <c r="B364" s="563" t="s">
        <v>1288</v>
      </c>
      <c r="C364" s="560" t="str">
        <f>"G_"&amp;GFSdet!B304</f>
        <v>G_3. 2.2.2</v>
      </c>
      <c r="D364" s="564" t="s">
        <v>1260</v>
      </c>
      <c r="E364" s="564" t="s">
        <v>1260</v>
      </c>
      <c r="F364" s="564" t="s">
        <v>1260</v>
      </c>
      <c r="G364" s="564" t="s">
        <v>1260</v>
      </c>
      <c r="H364" s="564" t="s">
        <v>1260</v>
      </c>
      <c r="I364" s="564" t="s">
        <v>1260</v>
      </c>
      <c r="J364" s="564" t="s">
        <v>1260</v>
      </c>
      <c r="K364" s="564" t="s">
        <v>1260</v>
      </c>
      <c r="L364" s="564" t="s">
        <v>1260</v>
      </c>
      <c r="M364" s="564" t="s">
        <v>1260</v>
      </c>
      <c r="N364" s="564" t="s">
        <v>1260</v>
      </c>
      <c r="O364" s="564" t="s">
        <v>1260</v>
      </c>
      <c r="P364" s="564" t="s">
        <v>1260</v>
      </c>
      <c r="Q364" s="564" t="s">
        <v>1260</v>
      </c>
      <c r="R364" s="564" t="s">
        <v>1260</v>
      </c>
      <c r="S364" s="564" t="s">
        <v>1260</v>
      </c>
      <c r="T364" s="564" t="s">
        <v>1260</v>
      </c>
      <c r="U364" s="564" t="s">
        <v>1260</v>
      </c>
      <c r="V364" s="564" t="s">
        <v>1260</v>
      </c>
      <c r="W364" s="564" t="s">
        <v>1260</v>
      </c>
      <c r="X364" s="564" t="s">
        <v>1260</v>
      </c>
      <c r="Y364" s="564" t="s">
        <v>1260</v>
      </c>
      <c r="Z364" s="564" t="s">
        <v>1260</v>
      </c>
      <c r="AA364" s="564" t="s">
        <v>1260</v>
      </c>
      <c r="AB364" s="564" t="s">
        <v>1260</v>
      </c>
      <c r="AC364" s="564" t="s">
        <v>1260</v>
      </c>
      <c r="AD364" s="564" t="s">
        <v>1260</v>
      </c>
      <c r="AE364" s="564" t="s">
        <v>1260</v>
      </c>
      <c r="AF364" s="564" t="s">
        <v>1260</v>
      </c>
      <c r="AG364" s="564" t="s">
        <v>1260</v>
      </c>
      <c r="AH364" s="564" t="s">
        <v>1260</v>
      </c>
      <c r="AI364" s="564" t="s">
        <v>1260</v>
      </c>
      <c r="AJ364" s="564" t="s">
        <v>1260</v>
      </c>
      <c r="AK364" s="564" t="s">
        <v>1260</v>
      </c>
    </row>
    <row r="365" spans="2:37" hidden="1" outlineLevel="1" x14ac:dyDescent="0.2">
      <c r="B365" s="563" t="s">
        <v>1288</v>
      </c>
      <c r="C365" s="560" t="str">
        <f>"G_"&amp;GFSdet!B305</f>
        <v>G_3. 2.2.3</v>
      </c>
      <c r="D365" s="564" t="s">
        <v>1260</v>
      </c>
      <c r="E365" s="564" t="s">
        <v>1260</v>
      </c>
      <c r="F365" s="564" t="s">
        <v>1260</v>
      </c>
      <c r="G365" s="564" t="s">
        <v>1260</v>
      </c>
      <c r="H365" s="564" t="s">
        <v>1260</v>
      </c>
      <c r="I365" s="564" t="s">
        <v>1260</v>
      </c>
      <c r="J365" s="564" t="s">
        <v>1260</v>
      </c>
      <c r="K365" s="564" t="s">
        <v>1260</v>
      </c>
      <c r="L365" s="564" t="s">
        <v>1260</v>
      </c>
      <c r="M365" s="564" t="s">
        <v>1260</v>
      </c>
      <c r="N365" s="564" t="s">
        <v>1260</v>
      </c>
      <c r="O365" s="564" t="s">
        <v>1260</v>
      </c>
      <c r="P365" s="564" t="s">
        <v>1260</v>
      </c>
      <c r="Q365" s="564" t="s">
        <v>1260</v>
      </c>
      <c r="R365" s="564" t="s">
        <v>1260</v>
      </c>
      <c r="S365" s="564" t="s">
        <v>1260</v>
      </c>
      <c r="T365" s="564" t="s">
        <v>1260</v>
      </c>
      <c r="U365" s="564" t="s">
        <v>1260</v>
      </c>
      <c r="V365" s="564" t="s">
        <v>1260</v>
      </c>
      <c r="W365" s="564" t="s">
        <v>1260</v>
      </c>
      <c r="X365" s="564" t="s">
        <v>1260</v>
      </c>
      <c r="Y365" s="564" t="s">
        <v>1260</v>
      </c>
      <c r="Z365" s="564" t="s">
        <v>1260</v>
      </c>
      <c r="AA365" s="564" t="s">
        <v>1260</v>
      </c>
      <c r="AB365" s="564" t="s">
        <v>1260</v>
      </c>
      <c r="AC365" s="564" t="s">
        <v>1260</v>
      </c>
      <c r="AD365" s="564" t="s">
        <v>1260</v>
      </c>
      <c r="AE365" s="564" t="s">
        <v>1260</v>
      </c>
      <c r="AF365" s="564" t="s">
        <v>1260</v>
      </c>
      <c r="AG365" s="564" t="s">
        <v>1260</v>
      </c>
      <c r="AH365" s="564" t="s">
        <v>1260</v>
      </c>
      <c r="AI365" s="564" t="s">
        <v>1260</v>
      </c>
      <c r="AJ365" s="564" t="s">
        <v>1260</v>
      </c>
      <c r="AK365" s="564" t="s">
        <v>1260</v>
      </c>
    </row>
    <row r="366" spans="2:37" hidden="1" outlineLevel="1" x14ac:dyDescent="0.2">
      <c r="B366" s="563" t="s">
        <v>1288</v>
      </c>
      <c r="C366" s="560" t="str">
        <f>"G_"&amp;GFSdet!B306</f>
        <v>G_3. 2.2.4</v>
      </c>
      <c r="D366" s="564" t="s">
        <v>1260</v>
      </c>
      <c r="E366" s="564" t="s">
        <v>1260</v>
      </c>
      <c r="F366" s="564" t="s">
        <v>1260</v>
      </c>
      <c r="G366" s="564" t="s">
        <v>1260</v>
      </c>
      <c r="H366" s="564" t="s">
        <v>1260</v>
      </c>
      <c r="I366" s="564" t="s">
        <v>1260</v>
      </c>
      <c r="J366" s="564" t="s">
        <v>1260</v>
      </c>
      <c r="K366" s="564" t="s">
        <v>1260</v>
      </c>
      <c r="L366" s="564" t="s">
        <v>1260</v>
      </c>
      <c r="M366" s="564" t="s">
        <v>1260</v>
      </c>
      <c r="N366" s="564" t="s">
        <v>1260</v>
      </c>
      <c r="O366" s="564" t="s">
        <v>1260</v>
      </c>
      <c r="P366" s="564" t="s">
        <v>1260</v>
      </c>
      <c r="Q366" s="564" t="s">
        <v>1260</v>
      </c>
      <c r="R366" s="564" t="s">
        <v>1260</v>
      </c>
      <c r="S366" s="564" t="s">
        <v>1260</v>
      </c>
      <c r="T366" s="564" t="s">
        <v>1260</v>
      </c>
      <c r="U366" s="564" t="s">
        <v>1260</v>
      </c>
      <c r="V366" s="564" t="s">
        <v>1260</v>
      </c>
      <c r="W366" s="564" t="s">
        <v>1260</v>
      </c>
      <c r="X366" s="564" t="s">
        <v>1260</v>
      </c>
      <c r="Y366" s="564" t="s">
        <v>1260</v>
      </c>
      <c r="Z366" s="564" t="s">
        <v>1260</v>
      </c>
      <c r="AA366" s="564" t="s">
        <v>1260</v>
      </c>
      <c r="AB366" s="564" t="s">
        <v>1260</v>
      </c>
      <c r="AC366" s="564" t="s">
        <v>1260</v>
      </c>
      <c r="AD366" s="564" t="s">
        <v>1260</v>
      </c>
      <c r="AE366" s="564" t="s">
        <v>1260</v>
      </c>
      <c r="AF366" s="564" t="s">
        <v>1260</v>
      </c>
      <c r="AG366" s="564" t="s">
        <v>1260</v>
      </c>
      <c r="AH366" s="564" t="s">
        <v>1260</v>
      </c>
      <c r="AI366" s="564" t="s">
        <v>1260</v>
      </c>
      <c r="AJ366" s="564" t="s">
        <v>1260</v>
      </c>
      <c r="AK366" s="564" t="s">
        <v>1260</v>
      </c>
    </row>
    <row r="367" spans="2:37" hidden="1" outlineLevel="1" x14ac:dyDescent="0.2">
      <c r="B367" s="563" t="s">
        <v>1288</v>
      </c>
      <c r="C367" s="560" t="str">
        <f>"G_"&amp;GFSdet!B307</f>
        <v>G_3. 2.2.5</v>
      </c>
      <c r="D367" s="564" t="s">
        <v>1260</v>
      </c>
      <c r="E367" s="564" t="s">
        <v>1260</v>
      </c>
      <c r="F367" s="564" t="s">
        <v>1260</v>
      </c>
      <c r="G367" s="564" t="s">
        <v>1260</v>
      </c>
      <c r="H367" s="564" t="s">
        <v>1260</v>
      </c>
      <c r="I367" s="564" t="s">
        <v>1260</v>
      </c>
      <c r="J367" s="564" t="s">
        <v>1260</v>
      </c>
      <c r="K367" s="564" t="s">
        <v>1260</v>
      </c>
      <c r="L367" s="564" t="s">
        <v>1260</v>
      </c>
      <c r="M367" s="564" t="s">
        <v>1260</v>
      </c>
      <c r="N367" s="564" t="s">
        <v>1260</v>
      </c>
      <c r="O367" s="564" t="s">
        <v>1260</v>
      </c>
      <c r="P367" s="564" t="s">
        <v>1260</v>
      </c>
      <c r="Q367" s="564" t="s">
        <v>1260</v>
      </c>
      <c r="R367" s="564" t="s">
        <v>1260</v>
      </c>
      <c r="S367" s="564" t="s">
        <v>1260</v>
      </c>
      <c r="T367" s="564" t="s">
        <v>1260</v>
      </c>
      <c r="U367" s="564" t="s">
        <v>1260</v>
      </c>
      <c r="V367" s="564" t="s">
        <v>1260</v>
      </c>
      <c r="W367" s="564" t="s">
        <v>1260</v>
      </c>
      <c r="X367" s="564" t="s">
        <v>1260</v>
      </c>
      <c r="Y367" s="564" t="s">
        <v>1260</v>
      </c>
      <c r="Z367" s="564" t="s">
        <v>1260</v>
      </c>
      <c r="AA367" s="564" t="s">
        <v>1260</v>
      </c>
      <c r="AB367" s="564" t="s">
        <v>1260</v>
      </c>
      <c r="AC367" s="564" t="s">
        <v>1260</v>
      </c>
      <c r="AD367" s="564" t="s">
        <v>1260</v>
      </c>
      <c r="AE367" s="564" t="s">
        <v>1260</v>
      </c>
      <c r="AF367" s="564" t="s">
        <v>1260</v>
      </c>
      <c r="AG367" s="564" t="s">
        <v>1260</v>
      </c>
      <c r="AH367" s="564" t="s">
        <v>1260</v>
      </c>
      <c r="AI367" s="564" t="s">
        <v>1260</v>
      </c>
      <c r="AJ367" s="564" t="s">
        <v>1260</v>
      </c>
      <c r="AK367" s="564" t="s">
        <v>1260</v>
      </c>
    </row>
    <row r="368" spans="2:37" hidden="1" outlineLevel="1" x14ac:dyDescent="0.2">
      <c r="B368" s="563" t="s">
        <v>1288</v>
      </c>
      <c r="C368" s="560" t="str">
        <f>"G_"&amp;GFSdet!B308</f>
        <v>G_3. 2.2.5.1</v>
      </c>
      <c r="D368" s="564" t="s">
        <v>1260</v>
      </c>
      <c r="E368" s="564" t="s">
        <v>1260</v>
      </c>
      <c r="F368" s="564" t="s">
        <v>1260</v>
      </c>
      <c r="G368" s="564" t="s">
        <v>1260</v>
      </c>
      <c r="H368" s="564" t="s">
        <v>1260</v>
      </c>
      <c r="I368" s="564" t="s">
        <v>1260</v>
      </c>
      <c r="J368" s="564" t="s">
        <v>1260</v>
      </c>
      <c r="K368" s="564" t="s">
        <v>1260</v>
      </c>
      <c r="L368" s="564" t="s">
        <v>1260</v>
      </c>
      <c r="M368" s="564" t="s">
        <v>1260</v>
      </c>
      <c r="N368" s="564" t="s">
        <v>1260</v>
      </c>
      <c r="O368" s="564" t="s">
        <v>1260</v>
      </c>
      <c r="P368" s="564" t="s">
        <v>1260</v>
      </c>
      <c r="Q368" s="564" t="s">
        <v>1260</v>
      </c>
      <c r="R368" s="564" t="s">
        <v>1260</v>
      </c>
      <c r="S368" s="564" t="s">
        <v>1260</v>
      </c>
      <c r="T368" s="564" t="s">
        <v>1260</v>
      </c>
      <c r="U368" s="564" t="s">
        <v>1260</v>
      </c>
      <c r="V368" s="564" t="s">
        <v>1260</v>
      </c>
      <c r="W368" s="564" t="s">
        <v>1260</v>
      </c>
      <c r="X368" s="564" t="s">
        <v>1260</v>
      </c>
      <c r="Y368" s="564" t="s">
        <v>1260</v>
      </c>
      <c r="Z368" s="564" t="s">
        <v>1260</v>
      </c>
      <c r="AA368" s="564" t="s">
        <v>1260</v>
      </c>
      <c r="AB368" s="564" t="s">
        <v>1260</v>
      </c>
      <c r="AC368" s="564" t="s">
        <v>1260</v>
      </c>
      <c r="AD368" s="564" t="s">
        <v>1260</v>
      </c>
      <c r="AE368" s="564" t="s">
        <v>1260</v>
      </c>
      <c r="AF368" s="564" t="s">
        <v>1260</v>
      </c>
      <c r="AG368" s="564" t="s">
        <v>1260</v>
      </c>
      <c r="AH368" s="564" t="s">
        <v>1260</v>
      </c>
      <c r="AI368" s="564" t="s">
        <v>1260</v>
      </c>
      <c r="AJ368" s="564" t="s">
        <v>1260</v>
      </c>
      <c r="AK368" s="564" t="s">
        <v>1260</v>
      </c>
    </row>
    <row r="369" spans="2:37" hidden="1" outlineLevel="1" x14ac:dyDescent="0.2">
      <c r="B369" s="563" t="s">
        <v>1288</v>
      </c>
      <c r="C369" s="560" t="str">
        <f>"G_"&amp;GFSdet!B309</f>
        <v>G_3. 2.2.5.2</v>
      </c>
      <c r="D369" s="564" t="s">
        <v>1260</v>
      </c>
      <c r="E369" s="564" t="s">
        <v>1260</v>
      </c>
      <c r="F369" s="564" t="s">
        <v>1260</v>
      </c>
      <c r="G369" s="564" t="s">
        <v>1260</v>
      </c>
      <c r="H369" s="564" t="s">
        <v>1260</v>
      </c>
      <c r="I369" s="564" t="s">
        <v>1260</v>
      </c>
      <c r="J369" s="564" t="s">
        <v>1260</v>
      </c>
      <c r="K369" s="564" t="s">
        <v>1260</v>
      </c>
      <c r="L369" s="564" t="s">
        <v>1260</v>
      </c>
      <c r="M369" s="564" t="s">
        <v>1260</v>
      </c>
      <c r="N369" s="564" t="s">
        <v>1260</v>
      </c>
      <c r="O369" s="564" t="s">
        <v>1260</v>
      </c>
      <c r="P369" s="564" t="s">
        <v>1260</v>
      </c>
      <c r="Q369" s="564" t="s">
        <v>1260</v>
      </c>
      <c r="R369" s="564" t="s">
        <v>1260</v>
      </c>
      <c r="S369" s="564" t="s">
        <v>1260</v>
      </c>
      <c r="T369" s="564" t="s">
        <v>1260</v>
      </c>
      <c r="U369" s="564" t="s">
        <v>1260</v>
      </c>
      <c r="V369" s="564" t="s">
        <v>1260</v>
      </c>
      <c r="W369" s="564" t="s">
        <v>1260</v>
      </c>
      <c r="X369" s="564" t="s">
        <v>1260</v>
      </c>
      <c r="Y369" s="564" t="s">
        <v>1260</v>
      </c>
      <c r="Z369" s="564" t="s">
        <v>1260</v>
      </c>
      <c r="AA369" s="564" t="s">
        <v>1260</v>
      </c>
      <c r="AB369" s="564" t="s">
        <v>1260</v>
      </c>
      <c r="AC369" s="564" t="s">
        <v>1260</v>
      </c>
      <c r="AD369" s="564" t="s">
        <v>1260</v>
      </c>
      <c r="AE369" s="564" t="s">
        <v>1260</v>
      </c>
      <c r="AF369" s="564" t="s">
        <v>1260</v>
      </c>
      <c r="AG369" s="564" t="s">
        <v>1260</v>
      </c>
      <c r="AH369" s="564" t="s">
        <v>1260</v>
      </c>
      <c r="AI369" s="564" t="s">
        <v>1260</v>
      </c>
      <c r="AJ369" s="564" t="s">
        <v>1260</v>
      </c>
      <c r="AK369" s="564" t="s">
        <v>1260</v>
      </c>
    </row>
    <row r="370" spans="2:37" hidden="1" outlineLevel="1" x14ac:dyDescent="0.2">
      <c r="B370" s="563" t="s">
        <v>1288</v>
      </c>
      <c r="C370" s="560" t="str">
        <f>"G_"&amp;GFSdet!B310</f>
        <v>G_3. 2.2.6</v>
      </c>
      <c r="D370" s="564" t="s">
        <v>1260</v>
      </c>
      <c r="E370" s="564" t="s">
        <v>1260</v>
      </c>
      <c r="F370" s="564" t="s">
        <v>1260</v>
      </c>
      <c r="G370" s="564" t="s">
        <v>1260</v>
      </c>
      <c r="H370" s="564" t="s">
        <v>1260</v>
      </c>
      <c r="I370" s="564" t="s">
        <v>1260</v>
      </c>
      <c r="J370" s="564" t="s">
        <v>1260</v>
      </c>
      <c r="K370" s="564" t="s">
        <v>1260</v>
      </c>
      <c r="L370" s="564" t="s">
        <v>1260</v>
      </c>
      <c r="M370" s="564" t="s">
        <v>1260</v>
      </c>
      <c r="N370" s="564" t="s">
        <v>1260</v>
      </c>
      <c r="O370" s="564" t="s">
        <v>1260</v>
      </c>
      <c r="P370" s="564" t="s">
        <v>1260</v>
      </c>
      <c r="Q370" s="564" t="s">
        <v>1260</v>
      </c>
      <c r="R370" s="564" t="s">
        <v>1260</v>
      </c>
      <c r="S370" s="564" t="s">
        <v>1260</v>
      </c>
      <c r="T370" s="564" t="s">
        <v>1260</v>
      </c>
      <c r="U370" s="564" t="s">
        <v>1260</v>
      </c>
      <c r="V370" s="564" t="s">
        <v>1260</v>
      </c>
      <c r="W370" s="564" t="s">
        <v>1260</v>
      </c>
      <c r="X370" s="564" t="s">
        <v>1260</v>
      </c>
      <c r="Y370" s="564" t="s">
        <v>1260</v>
      </c>
      <c r="Z370" s="564" t="s">
        <v>1260</v>
      </c>
      <c r="AA370" s="564" t="s">
        <v>1260</v>
      </c>
      <c r="AB370" s="564" t="s">
        <v>1260</v>
      </c>
      <c r="AC370" s="564" t="s">
        <v>1260</v>
      </c>
      <c r="AD370" s="564" t="s">
        <v>1260</v>
      </c>
      <c r="AE370" s="564" t="s">
        <v>1260</v>
      </c>
      <c r="AF370" s="564" t="s">
        <v>1260</v>
      </c>
      <c r="AG370" s="564" t="s">
        <v>1260</v>
      </c>
      <c r="AH370" s="564" t="s">
        <v>1260</v>
      </c>
      <c r="AI370" s="564" t="s">
        <v>1260</v>
      </c>
      <c r="AJ370" s="564" t="s">
        <v>1260</v>
      </c>
      <c r="AK370" s="564" t="s">
        <v>1260</v>
      </c>
    </row>
    <row r="371" spans="2:37" hidden="1" outlineLevel="1" x14ac:dyDescent="0.2">
      <c r="B371" s="563" t="s">
        <v>1288</v>
      </c>
      <c r="C371" s="560" t="str">
        <f>"G_"&amp;GFSdet!B311</f>
        <v>G_3. 2.2.6.1</v>
      </c>
      <c r="D371" s="564" t="s">
        <v>1260</v>
      </c>
      <c r="E371" s="564" t="s">
        <v>1260</v>
      </c>
      <c r="F371" s="564" t="s">
        <v>1260</v>
      </c>
      <c r="G371" s="564" t="s">
        <v>1260</v>
      </c>
      <c r="H371" s="564" t="s">
        <v>1260</v>
      </c>
      <c r="I371" s="564" t="s">
        <v>1260</v>
      </c>
      <c r="J371" s="564" t="s">
        <v>1260</v>
      </c>
      <c r="K371" s="564" t="s">
        <v>1260</v>
      </c>
      <c r="L371" s="564" t="s">
        <v>1260</v>
      </c>
      <c r="M371" s="564" t="s">
        <v>1260</v>
      </c>
      <c r="N371" s="564" t="s">
        <v>1260</v>
      </c>
      <c r="O371" s="564" t="s">
        <v>1260</v>
      </c>
      <c r="P371" s="564" t="s">
        <v>1260</v>
      </c>
      <c r="Q371" s="564" t="s">
        <v>1260</v>
      </c>
      <c r="R371" s="564" t="s">
        <v>1260</v>
      </c>
      <c r="S371" s="564" t="s">
        <v>1260</v>
      </c>
      <c r="T371" s="564" t="s">
        <v>1260</v>
      </c>
      <c r="U371" s="564" t="s">
        <v>1260</v>
      </c>
      <c r="V371" s="564" t="s">
        <v>1260</v>
      </c>
      <c r="W371" s="564" t="s">
        <v>1260</v>
      </c>
      <c r="X371" s="564" t="s">
        <v>1260</v>
      </c>
      <c r="Y371" s="564" t="s">
        <v>1260</v>
      </c>
      <c r="Z371" s="564" t="s">
        <v>1260</v>
      </c>
      <c r="AA371" s="564" t="s">
        <v>1260</v>
      </c>
      <c r="AB371" s="564" t="s">
        <v>1260</v>
      </c>
      <c r="AC371" s="564" t="s">
        <v>1260</v>
      </c>
      <c r="AD371" s="564" t="s">
        <v>1260</v>
      </c>
      <c r="AE371" s="564" t="s">
        <v>1260</v>
      </c>
      <c r="AF371" s="564" t="s">
        <v>1260</v>
      </c>
      <c r="AG371" s="564" t="s">
        <v>1260</v>
      </c>
      <c r="AH371" s="564" t="s">
        <v>1260</v>
      </c>
      <c r="AI371" s="564" t="s">
        <v>1260</v>
      </c>
      <c r="AJ371" s="564" t="s">
        <v>1260</v>
      </c>
      <c r="AK371" s="564" t="s">
        <v>1260</v>
      </c>
    </row>
    <row r="372" spans="2:37" hidden="1" outlineLevel="1" x14ac:dyDescent="0.2">
      <c r="B372" s="563" t="s">
        <v>1288</v>
      </c>
      <c r="C372" s="560" t="str">
        <f>"G_"&amp;GFSdet!B312</f>
        <v>G_3. 2.2.6.2</v>
      </c>
      <c r="D372" s="564" t="s">
        <v>1260</v>
      </c>
      <c r="E372" s="564" t="s">
        <v>1260</v>
      </c>
      <c r="F372" s="564" t="s">
        <v>1260</v>
      </c>
      <c r="G372" s="564" t="s">
        <v>1260</v>
      </c>
      <c r="H372" s="564" t="s">
        <v>1260</v>
      </c>
      <c r="I372" s="564" t="s">
        <v>1260</v>
      </c>
      <c r="J372" s="564" t="s">
        <v>1260</v>
      </c>
      <c r="K372" s="564" t="s">
        <v>1260</v>
      </c>
      <c r="L372" s="564" t="s">
        <v>1260</v>
      </c>
      <c r="M372" s="564" t="s">
        <v>1260</v>
      </c>
      <c r="N372" s="564" t="s">
        <v>1260</v>
      </c>
      <c r="O372" s="564" t="s">
        <v>1260</v>
      </c>
      <c r="P372" s="564" t="s">
        <v>1260</v>
      </c>
      <c r="Q372" s="564" t="s">
        <v>1260</v>
      </c>
      <c r="R372" s="564" t="s">
        <v>1260</v>
      </c>
      <c r="S372" s="564" t="s">
        <v>1260</v>
      </c>
      <c r="T372" s="564" t="s">
        <v>1260</v>
      </c>
      <c r="U372" s="564" t="s">
        <v>1260</v>
      </c>
      <c r="V372" s="564" t="s">
        <v>1260</v>
      </c>
      <c r="W372" s="564" t="s">
        <v>1260</v>
      </c>
      <c r="X372" s="564" t="s">
        <v>1260</v>
      </c>
      <c r="Y372" s="564" t="s">
        <v>1260</v>
      </c>
      <c r="Z372" s="564" t="s">
        <v>1260</v>
      </c>
      <c r="AA372" s="564" t="s">
        <v>1260</v>
      </c>
      <c r="AB372" s="564" t="s">
        <v>1260</v>
      </c>
      <c r="AC372" s="564" t="s">
        <v>1260</v>
      </c>
      <c r="AD372" s="564" t="s">
        <v>1260</v>
      </c>
      <c r="AE372" s="564" t="s">
        <v>1260</v>
      </c>
      <c r="AF372" s="564" t="s">
        <v>1260</v>
      </c>
      <c r="AG372" s="564" t="s">
        <v>1260</v>
      </c>
      <c r="AH372" s="564" t="s">
        <v>1260</v>
      </c>
      <c r="AI372" s="564" t="s">
        <v>1260</v>
      </c>
      <c r="AJ372" s="564" t="s">
        <v>1260</v>
      </c>
      <c r="AK372" s="564" t="s">
        <v>1260</v>
      </c>
    </row>
    <row r="373" spans="2:37" hidden="1" outlineLevel="1" x14ac:dyDescent="0.2">
      <c r="B373" s="563" t="s">
        <v>1288</v>
      </c>
      <c r="C373" s="560" t="str">
        <f>"G_"&amp;GFSdet!B313</f>
        <v>G_3. 2.2.6.3</v>
      </c>
      <c r="D373" s="564" t="s">
        <v>1260</v>
      </c>
      <c r="E373" s="564" t="s">
        <v>1260</v>
      </c>
      <c r="F373" s="564" t="s">
        <v>1260</v>
      </c>
      <c r="G373" s="564" t="s">
        <v>1260</v>
      </c>
      <c r="H373" s="564" t="s">
        <v>1260</v>
      </c>
      <c r="I373" s="564" t="s">
        <v>1260</v>
      </c>
      <c r="J373" s="564" t="s">
        <v>1260</v>
      </c>
      <c r="K373" s="564" t="s">
        <v>1260</v>
      </c>
      <c r="L373" s="564" t="s">
        <v>1260</v>
      </c>
      <c r="M373" s="564" t="s">
        <v>1260</v>
      </c>
      <c r="N373" s="564" t="s">
        <v>1260</v>
      </c>
      <c r="O373" s="564" t="s">
        <v>1260</v>
      </c>
      <c r="P373" s="564" t="s">
        <v>1260</v>
      </c>
      <c r="Q373" s="564" t="s">
        <v>1260</v>
      </c>
      <c r="R373" s="564" t="s">
        <v>1260</v>
      </c>
      <c r="S373" s="564" t="s">
        <v>1260</v>
      </c>
      <c r="T373" s="564" t="s">
        <v>1260</v>
      </c>
      <c r="U373" s="564" t="s">
        <v>1260</v>
      </c>
      <c r="V373" s="564" t="s">
        <v>1260</v>
      </c>
      <c r="W373" s="564" t="s">
        <v>1260</v>
      </c>
      <c r="X373" s="564" t="s">
        <v>1260</v>
      </c>
      <c r="Y373" s="564" t="s">
        <v>1260</v>
      </c>
      <c r="Z373" s="564" t="s">
        <v>1260</v>
      </c>
      <c r="AA373" s="564" t="s">
        <v>1260</v>
      </c>
      <c r="AB373" s="564" t="s">
        <v>1260</v>
      </c>
      <c r="AC373" s="564" t="s">
        <v>1260</v>
      </c>
      <c r="AD373" s="564" t="s">
        <v>1260</v>
      </c>
      <c r="AE373" s="564" t="s">
        <v>1260</v>
      </c>
      <c r="AF373" s="564" t="s">
        <v>1260</v>
      </c>
      <c r="AG373" s="564" t="s">
        <v>1260</v>
      </c>
      <c r="AH373" s="564" t="s">
        <v>1260</v>
      </c>
      <c r="AI373" s="564" t="s">
        <v>1260</v>
      </c>
      <c r="AJ373" s="564" t="s">
        <v>1260</v>
      </c>
      <c r="AK373" s="564" t="s">
        <v>1260</v>
      </c>
    </row>
    <row r="374" spans="2:37" hidden="1" outlineLevel="1" x14ac:dyDescent="0.2">
      <c r="B374" s="563" t="s">
        <v>1288</v>
      </c>
      <c r="C374" s="560" t="str">
        <f>"G_"&amp;GFSdet!B314</f>
        <v>G_3. 2.2.6.4</v>
      </c>
      <c r="D374" s="564" t="s">
        <v>1260</v>
      </c>
      <c r="E374" s="564" t="s">
        <v>1260</v>
      </c>
      <c r="F374" s="564" t="s">
        <v>1260</v>
      </c>
      <c r="G374" s="564" t="s">
        <v>1260</v>
      </c>
      <c r="H374" s="564" t="s">
        <v>1260</v>
      </c>
      <c r="I374" s="564" t="s">
        <v>1260</v>
      </c>
      <c r="J374" s="564" t="s">
        <v>1260</v>
      </c>
      <c r="K374" s="564" t="s">
        <v>1260</v>
      </c>
      <c r="L374" s="564" t="s">
        <v>1260</v>
      </c>
      <c r="M374" s="564" t="s">
        <v>1260</v>
      </c>
      <c r="N374" s="564" t="s">
        <v>1260</v>
      </c>
      <c r="O374" s="564" t="s">
        <v>1260</v>
      </c>
      <c r="P374" s="564" t="s">
        <v>1260</v>
      </c>
      <c r="Q374" s="564" t="s">
        <v>1260</v>
      </c>
      <c r="R374" s="564" t="s">
        <v>1260</v>
      </c>
      <c r="S374" s="564" t="s">
        <v>1260</v>
      </c>
      <c r="T374" s="564" t="s">
        <v>1260</v>
      </c>
      <c r="U374" s="564" t="s">
        <v>1260</v>
      </c>
      <c r="V374" s="564" t="s">
        <v>1260</v>
      </c>
      <c r="W374" s="564" t="s">
        <v>1260</v>
      </c>
      <c r="X374" s="564" t="s">
        <v>1260</v>
      </c>
      <c r="Y374" s="564" t="s">
        <v>1260</v>
      </c>
      <c r="Z374" s="564" t="s">
        <v>1260</v>
      </c>
      <c r="AA374" s="564" t="s">
        <v>1260</v>
      </c>
      <c r="AB374" s="564" t="s">
        <v>1260</v>
      </c>
      <c r="AC374" s="564" t="s">
        <v>1260</v>
      </c>
      <c r="AD374" s="564" t="s">
        <v>1260</v>
      </c>
      <c r="AE374" s="564" t="s">
        <v>1260</v>
      </c>
      <c r="AF374" s="564" t="s">
        <v>1260</v>
      </c>
      <c r="AG374" s="564" t="s">
        <v>1260</v>
      </c>
      <c r="AH374" s="564" t="s">
        <v>1260</v>
      </c>
      <c r="AI374" s="564" t="s">
        <v>1260</v>
      </c>
      <c r="AJ374" s="564" t="s">
        <v>1260</v>
      </c>
      <c r="AK374" s="564" t="s">
        <v>1260</v>
      </c>
    </row>
    <row r="375" spans="2:37" hidden="1" outlineLevel="1" x14ac:dyDescent="0.2">
      <c r="B375" s="563" t="s">
        <v>1288</v>
      </c>
      <c r="C375" s="560" t="str">
        <f>"G_"&amp;GFSdet!B315</f>
        <v>G_3. 2.2.6.5</v>
      </c>
      <c r="D375" s="564" t="s">
        <v>1260</v>
      </c>
      <c r="E375" s="564" t="s">
        <v>1260</v>
      </c>
      <c r="F375" s="564" t="s">
        <v>1260</v>
      </c>
      <c r="G375" s="564" t="s">
        <v>1260</v>
      </c>
      <c r="H375" s="564" t="s">
        <v>1260</v>
      </c>
      <c r="I375" s="564" t="s">
        <v>1260</v>
      </c>
      <c r="J375" s="564" t="s">
        <v>1260</v>
      </c>
      <c r="K375" s="564" t="s">
        <v>1260</v>
      </c>
      <c r="L375" s="564" t="s">
        <v>1260</v>
      </c>
      <c r="M375" s="564" t="s">
        <v>1260</v>
      </c>
      <c r="N375" s="564" t="s">
        <v>1260</v>
      </c>
      <c r="O375" s="564" t="s">
        <v>1260</v>
      </c>
      <c r="P375" s="564" t="s">
        <v>1260</v>
      </c>
      <c r="Q375" s="564" t="s">
        <v>1260</v>
      </c>
      <c r="R375" s="564" t="s">
        <v>1260</v>
      </c>
      <c r="S375" s="564" t="s">
        <v>1260</v>
      </c>
      <c r="T375" s="564" t="s">
        <v>1260</v>
      </c>
      <c r="U375" s="564" t="s">
        <v>1260</v>
      </c>
      <c r="V375" s="564" t="s">
        <v>1260</v>
      </c>
      <c r="W375" s="564" t="s">
        <v>1260</v>
      </c>
      <c r="X375" s="564" t="s">
        <v>1260</v>
      </c>
      <c r="Y375" s="564" t="s">
        <v>1260</v>
      </c>
      <c r="Z375" s="564" t="s">
        <v>1260</v>
      </c>
      <c r="AA375" s="564" t="s">
        <v>1260</v>
      </c>
      <c r="AB375" s="564" t="s">
        <v>1260</v>
      </c>
      <c r="AC375" s="564" t="s">
        <v>1260</v>
      </c>
      <c r="AD375" s="564" t="s">
        <v>1260</v>
      </c>
      <c r="AE375" s="564" t="s">
        <v>1260</v>
      </c>
      <c r="AF375" s="564" t="s">
        <v>1260</v>
      </c>
      <c r="AG375" s="564" t="s">
        <v>1260</v>
      </c>
      <c r="AH375" s="564" t="s">
        <v>1260</v>
      </c>
      <c r="AI375" s="564" t="s">
        <v>1260</v>
      </c>
      <c r="AJ375" s="564" t="s">
        <v>1260</v>
      </c>
      <c r="AK375" s="564" t="s">
        <v>1260</v>
      </c>
    </row>
    <row r="376" spans="2:37" hidden="1" outlineLevel="1" x14ac:dyDescent="0.2">
      <c r="B376" s="563" t="s">
        <v>1288</v>
      </c>
      <c r="C376" s="560" t="str">
        <f>"G_"&amp;GFSdet!B316</f>
        <v>G_3. 2.2.7</v>
      </c>
      <c r="D376" s="564" t="s">
        <v>1260</v>
      </c>
      <c r="E376" s="564" t="s">
        <v>1260</v>
      </c>
      <c r="F376" s="564" t="s">
        <v>1260</v>
      </c>
      <c r="G376" s="564" t="s">
        <v>1260</v>
      </c>
      <c r="H376" s="564" t="s">
        <v>1260</v>
      </c>
      <c r="I376" s="564" t="s">
        <v>1260</v>
      </c>
      <c r="J376" s="564" t="s">
        <v>1260</v>
      </c>
      <c r="K376" s="564" t="s">
        <v>1260</v>
      </c>
      <c r="L376" s="564" t="s">
        <v>1260</v>
      </c>
      <c r="M376" s="564" t="s">
        <v>1260</v>
      </c>
      <c r="N376" s="564" t="s">
        <v>1260</v>
      </c>
      <c r="O376" s="564" t="s">
        <v>1260</v>
      </c>
      <c r="P376" s="564" t="s">
        <v>1260</v>
      </c>
      <c r="Q376" s="564" t="s">
        <v>1260</v>
      </c>
      <c r="R376" s="564" t="s">
        <v>1260</v>
      </c>
      <c r="S376" s="564" t="s">
        <v>1260</v>
      </c>
      <c r="T376" s="564" t="s">
        <v>1260</v>
      </c>
      <c r="U376" s="564" t="s">
        <v>1260</v>
      </c>
      <c r="V376" s="564" t="s">
        <v>1260</v>
      </c>
      <c r="W376" s="564" t="s">
        <v>1260</v>
      </c>
      <c r="X376" s="564" t="s">
        <v>1260</v>
      </c>
      <c r="Y376" s="564" t="s">
        <v>1260</v>
      </c>
      <c r="Z376" s="564" t="s">
        <v>1260</v>
      </c>
      <c r="AA376" s="564" t="s">
        <v>1260</v>
      </c>
      <c r="AB376" s="564" t="s">
        <v>1260</v>
      </c>
      <c r="AC376" s="564" t="s">
        <v>1260</v>
      </c>
      <c r="AD376" s="564" t="s">
        <v>1260</v>
      </c>
      <c r="AE376" s="564" t="s">
        <v>1260</v>
      </c>
      <c r="AF376" s="564" t="s">
        <v>1260</v>
      </c>
      <c r="AG376" s="564" t="s">
        <v>1260</v>
      </c>
      <c r="AH376" s="564" t="s">
        <v>1260</v>
      </c>
      <c r="AI376" s="564" t="s">
        <v>1260</v>
      </c>
      <c r="AJ376" s="564" t="s">
        <v>1260</v>
      </c>
      <c r="AK376" s="564" t="s">
        <v>1260</v>
      </c>
    </row>
    <row r="377" spans="2:37" hidden="1" outlineLevel="1" x14ac:dyDescent="0.2">
      <c r="B377" s="563" t="s">
        <v>1288</v>
      </c>
      <c r="C377" s="560" t="str">
        <f>"G_"&amp;GFSdet!B317</f>
        <v>G_3. 2.2.7.1</v>
      </c>
      <c r="D377" s="564" t="s">
        <v>1260</v>
      </c>
      <c r="E377" s="564" t="s">
        <v>1260</v>
      </c>
      <c r="F377" s="564" t="s">
        <v>1260</v>
      </c>
      <c r="G377" s="564" t="s">
        <v>1260</v>
      </c>
      <c r="H377" s="564" t="s">
        <v>1260</v>
      </c>
      <c r="I377" s="564" t="s">
        <v>1260</v>
      </c>
      <c r="J377" s="564" t="s">
        <v>1260</v>
      </c>
      <c r="K377" s="564" t="s">
        <v>1260</v>
      </c>
      <c r="L377" s="564" t="s">
        <v>1260</v>
      </c>
      <c r="M377" s="564" t="s">
        <v>1260</v>
      </c>
      <c r="N377" s="564" t="s">
        <v>1260</v>
      </c>
      <c r="O377" s="564" t="s">
        <v>1260</v>
      </c>
      <c r="P377" s="564" t="s">
        <v>1260</v>
      </c>
      <c r="Q377" s="564" t="s">
        <v>1260</v>
      </c>
      <c r="R377" s="564" t="s">
        <v>1260</v>
      </c>
      <c r="S377" s="564" t="s">
        <v>1260</v>
      </c>
      <c r="T377" s="564" t="s">
        <v>1260</v>
      </c>
      <c r="U377" s="564" t="s">
        <v>1260</v>
      </c>
      <c r="V377" s="564" t="s">
        <v>1260</v>
      </c>
      <c r="W377" s="564" t="s">
        <v>1260</v>
      </c>
      <c r="X377" s="564" t="s">
        <v>1260</v>
      </c>
      <c r="Y377" s="564" t="s">
        <v>1260</v>
      </c>
      <c r="Z377" s="564" t="s">
        <v>1260</v>
      </c>
      <c r="AA377" s="564" t="s">
        <v>1260</v>
      </c>
      <c r="AB377" s="564" t="s">
        <v>1260</v>
      </c>
      <c r="AC377" s="564" t="s">
        <v>1260</v>
      </c>
      <c r="AD377" s="564" t="s">
        <v>1260</v>
      </c>
      <c r="AE377" s="564" t="s">
        <v>1260</v>
      </c>
      <c r="AF377" s="564" t="s">
        <v>1260</v>
      </c>
      <c r="AG377" s="564" t="s">
        <v>1260</v>
      </c>
      <c r="AH377" s="564" t="s">
        <v>1260</v>
      </c>
      <c r="AI377" s="564" t="s">
        <v>1260</v>
      </c>
      <c r="AJ377" s="564" t="s">
        <v>1260</v>
      </c>
      <c r="AK377" s="564" t="s">
        <v>1260</v>
      </c>
    </row>
    <row r="378" spans="2:37" hidden="1" outlineLevel="1" x14ac:dyDescent="0.2">
      <c r="B378" s="563" t="s">
        <v>1288</v>
      </c>
      <c r="C378" s="560" t="str">
        <f>"G_"&amp;GFSdet!B318</f>
        <v>G_3. 2.2.7.2</v>
      </c>
      <c r="D378" s="564" t="s">
        <v>1260</v>
      </c>
      <c r="E378" s="564" t="s">
        <v>1260</v>
      </c>
      <c r="F378" s="564" t="s">
        <v>1260</v>
      </c>
      <c r="G378" s="564" t="s">
        <v>1260</v>
      </c>
      <c r="H378" s="564" t="s">
        <v>1260</v>
      </c>
      <c r="I378" s="564" t="s">
        <v>1260</v>
      </c>
      <c r="J378" s="564" t="s">
        <v>1260</v>
      </c>
      <c r="K378" s="564" t="s">
        <v>1260</v>
      </c>
      <c r="L378" s="564" t="s">
        <v>1260</v>
      </c>
      <c r="M378" s="564" t="s">
        <v>1260</v>
      </c>
      <c r="N378" s="564" t="s">
        <v>1260</v>
      </c>
      <c r="O378" s="564" t="s">
        <v>1260</v>
      </c>
      <c r="P378" s="564" t="s">
        <v>1260</v>
      </c>
      <c r="Q378" s="564" t="s">
        <v>1260</v>
      </c>
      <c r="R378" s="564" t="s">
        <v>1260</v>
      </c>
      <c r="S378" s="564" t="s">
        <v>1260</v>
      </c>
      <c r="T378" s="564" t="s">
        <v>1260</v>
      </c>
      <c r="U378" s="564" t="s">
        <v>1260</v>
      </c>
      <c r="V378" s="564" t="s">
        <v>1260</v>
      </c>
      <c r="W378" s="564" t="s">
        <v>1260</v>
      </c>
      <c r="X378" s="564" t="s">
        <v>1260</v>
      </c>
      <c r="Y378" s="564" t="s">
        <v>1260</v>
      </c>
      <c r="Z378" s="564" t="s">
        <v>1260</v>
      </c>
      <c r="AA378" s="564" t="s">
        <v>1260</v>
      </c>
      <c r="AB378" s="564" t="s">
        <v>1260</v>
      </c>
      <c r="AC378" s="564" t="s">
        <v>1260</v>
      </c>
      <c r="AD378" s="564" t="s">
        <v>1260</v>
      </c>
      <c r="AE378" s="564" t="s">
        <v>1260</v>
      </c>
      <c r="AF378" s="564" t="s">
        <v>1260</v>
      </c>
      <c r="AG378" s="564" t="s">
        <v>1260</v>
      </c>
      <c r="AH378" s="564" t="s">
        <v>1260</v>
      </c>
      <c r="AI378" s="564" t="s">
        <v>1260</v>
      </c>
      <c r="AJ378" s="564" t="s">
        <v>1260</v>
      </c>
      <c r="AK378" s="564" t="s">
        <v>1260</v>
      </c>
    </row>
    <row r="379" spans="2:37" hidden="1" outlineLevel="1" x14ac:dyDescent="0.2">
      <c r="B379" s="563" t="s">
        <v>1288</v>
      </c>
      <c r="C379" s="560" t="str">
        <f>"G_"&amp;GFSdet!B319</f>
        <v>G_3. 2.2.8</v>
      </c>
      <c r="D379" s="564" t="s">
        <v>1260</v>
      </c>
      <c r="E379" s="564" t="s">
        <v>1260</v>
      </c>
      <c r="F379" s="564" t="s">
        <v>1260</v>
      </c>
      <c r="G379" s="564" t="s">
        <v>1260</v>
      </c>
      <c r="H379" s="564" t="s">
        <v>1260</v>
      </c>
      <c r="I379" s="564" t="s">
        <v>1260</v>
      </c>
      <c r="J379" s="564" t="s">
        <v>1260</v>
      </c>
      <c r="K379" s="564" t="s">
        <v>1260</v>
      </c>
      <c r="L379" s="564" t="s">
        <v>1260</v>
      </c>
      <c r="M379" s="564" t="s">
        <v>1260</v>
      </c>
      <c r="N379" s="564" t="s">
        <v>1260</v>
      </c>
      <c r="O379" s="564" t="s">
        <v>1260</v>
      </c>
      <c r="P379" s="564" t="s">
        <v>1260</v>
      </c>
      <c r="Q379" s="564" t="s">
        <v>1260</v>
      </c>
      <c r="R379" s="564" t="s">
        <v>1260</v>
      </c>
      <c r="S379" s="564" t="s">
        <v>1260</v>
      </c>
      <c r="T379" s="564" t="s">
        <v>1260</v>
      </c>
      <c r="U379" s="564" t="s">
        <v>1260</v>
      </c>
      <c r="V379" s="564" t="s">
        <v>1260</v>
      </c>
      <c r="W379" s="564" t="s">
        <v>1260</v>
      </c>
      <c r="X379" s="564" t="s">
        <v>1260</v>
      </c>
      <c r="Y379" s="564" t="s">
        <v>1260</v>
      </c>
      <c r="Z379" s="564" t="s">
        <v>1260</v>
      </c>
      <c r="AA379" s="564" t="s">
        <v>1260</v>
      </c>
      <c r="AB379" s="564" t="s">
        <v>1260</v>
      </c>
      <c r="AC379" s="564" t="s">
        <v>1260</v>
      </c>
      <c r="AD379" s="564" t="s">
        <v>1260</v>
      </c>
      <c r="AE379" s="564" t="s">
        <v>1260</v>
      </c>
      <c r="AF379" s="564" t="s">
        <v>1260</v>
      </c>
      <c r="AG379" s="564" t="s">
        <v>1260</v>
      </c>
      <c r="AH379" s="564" t="s">
        <v>1260</v>
      </c>
      <c r="AI379" s="564" t="s">
        <v>1260</v>
      </c>
      <c r="AJ379" s="564" t="s">
        <v>1260</v>
      </c>
      <c r="AK379" s="564" t="s">
        <v>1260</v>
      </c>
    </row>
    <row r="380" spans="2:37" hidden="1" outlineLevel="1" x14ac:dyDescent="0.2">
      <c r="B380" s="563" t="s">
        <v>1288</v>
      </c>
      <c r="C380" s="560" t="str">
        <f>"G_"&amp;GFSdet!B320</f>
        <v>G_3. 2.2.8.1</v>
      </c>
      <c r="D380" s="564" t="s">
        <v>1260</v>
      </c>
      <c r="E380" s="564" t="s">
        <v>1260</v>
      </c>
      <c r="F380" s="564" t="s">
        <v>1260</v>
      </c>
      <c r="G380" s="564" t="s">
        <v>1260</v>
      </c>
      <c r="H380" s="564" t="s">
        <v>1260</v>
      </c>
      <c r="I380" s="564" t="s">
        <v>1260</v>
      </c>
      <c r="J380" s="564" t="s">
        <v>1260</v>
      </c>
      <c r="K380" s="564" t="s">
        <v>1260</v>
      </c>
      <c r="L380" s="564" t="s">
        <v>1260</v>
      </c>
      <c r="M380" s="564" t="s">
        <v>1260</v>
      </c>
      <c r="N380" s="564" t="s">
        <v>1260</v>
      </c>
      <c r="O380" s="564" t="s">
        <v>1260</v>
      </c>
      <c r="P380" s="564" t="s">
        <v>1260</v>
      </c>
      <c r="Q380" s="564" t="s">
        <v>1260</v>
      </c>
      <c r="R380" s="564" t="s">
        <v>1260</v>
      </c>
      <c r="S380" s="564" t="s">
        <v>1260</v>
      </c>
      <c r="T380" s="564" t="s">
        <v>1260</v>
      </c>
      <c r="U380" s="564" t="s">
        <v>1260</v>
      </c>
      <c r="V380" s="564" t="s">
        <v>1260</v>
      </c>
      <c r="W380" s="564" t="s">
        <v>1260</v>
      </c>
      <c r="X380" s="564" t="s">
        <v>1260</v>
      </c>
      <c r="Y380" s="564" t="s">
        <v>1260</v>
      </c>
      <c r="Z380" s="564" t="s">
        <v>1260</v>
      </c>
      <c r="AA380" s="564" t="s">
        <v>1260</v>
      </c>
      <c r="AB380" s="564" t="s">
        <v>1260</v>
      </c>
      <c r="AC380" s="564" t="s">
        <v>1260</v>
      </c>
      <c r="AD380" s="564" t="s">
        <v>1260</v>
      </c>
      <c r="AE380" s="564" t="s">
        <v>1260</v>
      </c>
      <c r="AF380" s="564" t="s">
        <v>1260</v>
      </c>
      <c r="AG380" s="564" t="s">
        <v>1260</v>
      </c>
      <c r="AH380" s="564" t="s">
        <v>1260</v>
      </c>
      <c r="AI380" s="564" t="s">
        <v>1260</v>
      </c>
      <c r="AJ380" s="564" t="s">
        <v>1260</v>
      </c>
      <c r="AK380" s="564" t="s">
        <v>1260</v>
      </c>
    </row>
    <row r="381" spans="2:37" hidden="1" outlineLevel="1" x14ac:dyDescent="0.2">
      <c r="B381" s="563" t="s">
        <v>1288</v>
      </c>
      <c r="C381" s="560" t="str">
        <f>"G_"&amp;GFSdet!B321</f>
        <v>G_3. 2.2.8.2</v>
      </c>
      <c r="D381" s="564" t="s">
        <v>1260</v>
      </c>
      <c r="E381" s="564" t="s">
        <v>1260</v>
      </c>
      <c r="F381" s="564" t="s">
        <v>1260</v>
      </c>
      <c r="G381" s="564" t="s">
        <v>1260</v>
      </c>
      <c r="H381" s="564" t="s">
        <v>1260</v>
      </c>
      <c r="I381" s="564" t="s">
        <v>1260</v>
      </c>
      <c r="J381" s="564" t="s">
        <v>1260</v>
      </c>
      <c r="K381" s="564" t="s">
        <v>1260</v>
      </c>
      <c r="L381" s="564" t="s">
        <v>1260</v>
      </c>
      <c r="M381" s="564" t="s">
        <v>1260</v>
      </c>
      <c r="N381" s="564" t="s">
        <v>1260</v>
      </c>
      <c r="O381" s="564" t="s">
        <v>1260</v>
      </c>
      <c r="P381" s="564" t="s">
        <v>1260</v>
      </c>
      <c r="Q381" s="564" t="s">
        <v>1260</v>
      </c>
      <c r="R381" s="564" t="s">
        <v>1260</v>
      </c>
      <c r="S381" s="564" t="s">
        <v>1260</v>
      </c>
      <c r="T381" s="564" t="s">
        <v>1260</v>
      </c>
      <c r="U381" s="564" t="s">
        <v>1260</v>
      </c>
      <c r="V381" s="564" t="s">
        <v>1260</v>
      </c>
      <c r="W381" s="564" t="s">
        <v>1260</v>
      </c>
      <c r="X381" s="564" t="s">
        <v>1260</v>
      </c>
      <c r="Y381" s="564" t="s">
        <v>1260</v>
      </c>
      <c r="Z381" s="564" t="s">
        <v>1260</v>
      </c>
      <c r="AA381" s="564" t="s">
        <v>1260</v>
      </c>
      <c r="AB381" s="564" t="s">
        <v>1260</v>
      </c>
      <c r="AC381" s="564" t="s">
        <v>1260</v>
      </c>
      <c r="AD381" s="564" t="s">
        <v>1260</v>
      </c>
      <c r="AE381" s="564" t="s">
        <v>1260</v>
      </c>
      <c r="AF381" s="564" t="s">
        <v>1260</v>
      </c>
      <c r="AG381" s="564" t="s">
        <v>1260</v>
      </c>
      <c r="AH381" s="564" t="s">
        <v>1260</v>
      </c>
      <c r="AI381" s="564" t="s">
        <v>1260</v>
      </c>
      <c r="AJ381" s="564" t="s">
        <v>1260</v>
      </c>
      <c r="AK381" s="564" t="s">
        <v>1260</v>
      </c>
    </row>
    <row r="382" spans="2:37" hidden="1" outlineLevel="1" x14ac:dyDescent="0.2">
      <c r="B382" s="563" t="s">
        <v>1288</v>
      </c>
      <c r="C382" s="560" t="str">
        <f>"G_"&amp;GFSdet!B322</f>
        <v>G_3. 3</v>
      </c>
      <c r="D382" s="564" t="s">
        <v>1260</v>
      </c>
      <c r="E382" s="564" t="s">
        <v>1260</v>
      </c>
      <c r="F382" s="564" t="s">
        <v>1260</v>
      </c>
      <c r="G382" s="564" t="s">
        <v>1260</v>
      </c>
      <c r="H382" s="564" t="s">
        <v>1260</v>
      </c>
      <c r="I382" s="564" t="s">
        <v>1260</v>
      </c>
      <c r="J382" s="564" t="s">
        <v>1260</v>
      </c>
      <c r="K382" s="564" t="s">
        <v>1260</v>
      </c>
      <c r="L382" s="564" t="s">
        <v>1260</v>
      </c>
      <c r="M382" s="564" t="s">
        <v>1260</v>
      </c>
      <c r="N382" s="564" t="s">
        <v>1260</v>
      </c>
      <c r="O382" s="564" t="s">
        <v>1260</v>
      </c>
      <c r="P382" s="564" t="s">
        <v>1260</v>
      </c>
      <c r="Q382" s="564" t="s">
        <v>1260</v>
      </c>
      <c r="R382" s="564" t="s">
        <v>1260</v>
      </c>
      <c r="S382" s="564" t="s">
        <v>1260</v>
      </c>
      <c r="T382" s="564" t="s">
        <v>1260</v>
      </c>
      <c r="U382" s="564" t="s">
        <v>1260</v>
      </c>
      <c r="V382" s="564" t="s">
        <v>1260</v>
      </c>
      <c r="W382" s="564" t="s">
        <v>1260</v>
      </c>
      <c r="X382" s="564" t="s">
        <v>1260</v>
      </c>
      <c r="Y382" s="564" t="s">
        <v>1260</v>
      </c>
      <c r="Z382" s="564" t="s">
        <v>1260</v>
      </c>
      <c r="AA382" s="564" t="s">
        <v>1260</v>
      </c>
      <c r="AB382" s="564" t="s">
        <v>1260</v>
      </c>
      <c r="AC382" s="564" t="s">
        <v>1260</v>
      </c>
      <c r="AD382" s="564" t="s">
        <v>1260</v>
      </c>
      <c r="AE382" s="564" t="s">
        <v>1260</v>
      </c>
      <c r="AF382" s="564" t="s">
        <v>1260</v>
      </c>
      <c r="AG382" s="564" t="s">
        <v>1260</v>
      </c>
      <c r="AH382" s="564" t="s">
        <v>1260</v>
      </c>
      <c r="AI382" s="564" t="s">
        <v>1260</v>
      </c>
      <c r="AJ382" s="564" t="s">
        <v>1260</v>
      </c>
      <c r="AK382" s="564" t="s">
        <v>1260</v>
      </c>
    </row>
    <row r="383" spans="2:37" hidden="1" outlineLevel="1" x14ac:dyDescent="0.2">
      <c r="B383" s="563" t="s">
        <v>1288</v>
      </c>
      <c r="C383" s="560" t="str">
        <f>"G_"&amp;GFSdet!B323</f>
        <v>G_3. 3.1</v>
      </c>
      <c r="D383" s="564" t="s">
        <v>1260</v>
      </c>
      <c r="E383" s="564" t="s">
        <v>1260</v>
      </c>
      <c r="F383" s="564" t="s">
        <v>1260</v>
      </c>
      <c r="G383" s="564" t="s">
        <v>1260</v>
      </c>
      <c r="H383" s="564" t="s">
        <v>1260</v>
      </c>
      <c r="I383" s="564" t="s">
        <v>1260</v>
      </c>
      <c r="J383" s="564" t="s">
        <v>1260</v>
      </c>
      <c r="K383" s="564" t="s">
        <v>1260</v>
      </c>
      <c r="L383" s="564" t="s">
        <v>1260</v>
      </c>
      <c r="M383" s="564" t="s">
        <v>1260</v>
      </c>
      <c r="N383" s="564" t="s">
        <v>1260</v>
      </c>
      <c r="O383" s="564" t="s">
        <v>1260</v>
      </c>
      <c r="P383" s="564" t="s">
        <v>1260</v>
      </c>
      <c r="Q383" s="564" t="s">
        <v>1260</v>
      </c>
      <c r="R383" s="564" t="s">
        <v>1260</v>
      </c>
      <c r="S383" s="564" t="s">
        <v>1260</v>
      </c>
      <c r="T383" s="564" t="s">
        <v>1260</v>
      </c>
      <c r="U383" s="564" t="s">
        <v>1260</v>
      </c>
      <c r="V383" s="564" t="s">
        <v>1260</v>
      </c>
      <c r="W383" s="564" t="s">
        <v>1260</v>
      </c>
      <c r="X383" s="564" t="s">
        <v>1260</v>
      </c>
      <c r="Y383" s="564" t="s">
        <v>1260</v>
      </c>
      <c r="Z383" s="564" t="s">
        <v>1260</v>
      </c>
      <c r="AA383" s="564" t="s">
        <v>1260</v>
      </c>
      <c r="AB383" s="564" t="s">
        <v>1260</v>
      </c>
      <c r="AC383" s="564" t="s">
        <v>1260</v>
      </c>
      <c r="AD383" s="564" t="s">
        <v>1260</v>
      </c>
      <c r="AE383" s="564" t="s">
        <v>1260</v>
      </c>
      <c r="AF383" s="564" t="s">
        <v>1260</v>
      </c>
      <c r="AG383" s="564" t="s">
        <v>1260</v>
      </c>
      <c r="AH383" s="564" t="s">
        <v>1260</v>
      </c>
      <c r="AI383" s="564" t="s">
        <v>1260</v>
      </c>
      <c r="AJ383" s="564" t="s">
        <v>1260</v>
      </c>
      <c r="AK383" s="564" t="s">
        <v>1260</v>
      </c>
    </row>
    <row r="384" spans="2:37" hidden="1" outlineLevel="1" x14ac:dyDescent="0.2">
      <c r="B384" s="563" t="s">
        <v>1288</v>
      </c>
      <c r="C384" s="560" t="str">
        <f>"G_"&amp;GFSdet!B324</f>
        <v>G_3. 3.1.2</v>
      </c>
      <c r="D384" s="564" t="s">
        <v>1260</v>
      </c>
      <c r="E384" s="564" t="s">
        <v>1260</v>
      </c>
      <c r="F384" s="564" t="s">
        <v>1260</v>
      </c>
      <c r="G384" s="564" t="s">
        <v>1260</v>
      </c>
      <c r="H384" s="564" t="s">
        <v>1260</v>
      </c>
      <c r="I384" s="564" t="s">
        <v>1260</v>
      </c>
      <c r="J384" s="564" t="s">
        <v>1260</v>
      </c>
      <c r="K384" s="564" t="s">
        <v>1260</v>
      </c>
      <c r="L384" s="564" t="s">
        <v>1260</v>
      </c>
      <c r="M384" s="564" t="s">
        <v>1260</v>
      </c>
      <c r="N384" s="564" t="s">
        <v>1260</v>
      </c>
      <c r="O384" s="564" t="s">
        <v>1260</v>
      </c>
      <c r="P384" s="564" t="s">
        <v>1260</v>
      </c>
      <c r="Q384" s="564" t="s">
        <v>1260</v>
      </c>
      <c r="R384" s="564" t="s">
        <v>1260</v>
      </c>
      <c r="S384" s="564" t="s">
        <v>1260</v>
      </c>
      <c r="T384" s="564" t="s">
        <v>1260</v>
      </c>
      <c r="U384" s="564" t="s">
        <v>1260</v>
      </c>
      <c r="V384" s="564" t="s">
        <v>1260</v>
      </c>
      <c r="W384" s="564" t="s">
        <v>1260</v>
      </c>
      <c r="X384" s="564" t="s">
        <v>1260</v>
      </c>
      <c r="Y384" s="564" t="s">
        <v>1260</v>
      </c>
      <c r="Z384" s="564" t="s">
        <v>1260</v>
      </c>
      <c r="AA384" s="564" t="s">
        <v>1260</v>
      </c>
      <c r="AB384" s="564" t="s">
        <v>1260</v>
      </c>
      <c r="AC384" s="564" t="s">
        <v>1260</v>
      </c>
      <c r="AD384" s="564" t="s">
        <v>1260</v>
      </c>
      <c r="AE384" s="564" t="s">
        <v>1260</v>
      </c>
      <c r="AF384" s="564" t="s">
        <v>1260</v>
      </c>
      <c r="AG384" s="564" t="s">
        <v>1260</v>
      </c>
      <c r="AH384" s="564" t="s">
        <v>1260</v>
      </c>
      <c r="AI384" s="564" t="s">
        <v>1260</v>
      </c>
      <c r="AJ384" s="564" t="s">
        <v>1260</v>
      </c>
      <c r="AK384" s="564" t="s">
        <v>1260</v>
      </c>
    </row>
    <row r="385" spans="2:37" hidden="1" outlineLevel="1" x14ac:dyDescent="0.2">
      <c r="B385" s="563" t="s">
        <v>1288</v>
      </c>
      <c r="C385" s="560" t="str">
        <f>"G_"&amp;GFSdet!B325</f>
        <v>G_3. 3.1.3</v>
      </c>
      <c r="D385" s="564" t="s">
        <v>1260</v>
      </c>
      <c r="E385" s="564" t="s">
        <v>1260</v>
      </c>
      <c r="F385" s="564" t="s">
        <v>1260</v>
      </c>
      <c r="G385" s="564" t="s">
        <v>1260</v>
      </c>
      <c r="H385" s="564" t="s">
        <v>1260</v>
      </c>
      <c r="I385" s="564" t="s">
        <v>1260</v>
      </c>
      <c r="J385" s="564" t="s">
        <v>1260</v>
      </c>
      <c r="K385" s="564" t="s">
        <v>1260</v>
      </c>
      <c r="L385" s="564" t="s">
        <v>1260</v>
      </c>
      <c r="M385" s="564" t="s">
        <v>1260</v>
      </c>
      <c r="N385" s="564" t="s">
        <v>1260</v>
      </c>
      <c r="O385" s="564" t="s">
        <v>1260</v>
      </c>
      <c r="P385" s="564" t="s">
        <v>1260</v>
      </c>
      <c r="Q385" s="564" t="s">
        <v>1260</v>
      </c>
      <c r="R385" s="564" t="s">
        <v>1260</v>
      </c>
      <c r="S385" s="564" t="s">
        <v>1260</v>
      </c>
      <c r="T385" s="564" t="s">
        <v>1260</v>
      </c>
      <c r="U385" s="564" t="s">
        <v>1260</v>
      </c>
      <c r="V385" s="564" t="s">
        <v>1260</v>
      </c>
      <c r="W385" s="564" t="s">
        <v>1260</v>
      </c>
      <c r="X385" s="564" t="s">
        <v>1260</v>
      </c>
      <c r="Y385" s="564" t="s">
        <v>1260</v>
      </c>
      <c r="Z385" s="564" t="s">
        <v>1260</v>
      </c>
      <c r="AA385" s="564" t="s">
        <v>1260</v>
      </c>
      <c r="AB385" s="564" t="s">
        <v>1260</v>
      </c>
      <c r="AC385" s="564" t="s">
        <v>1260</v>
      </c>
      <c r="AD385" s="564" t="s">
        <v>1260</v>
      </c>
      <c r="AE385" s="564" t="s">
        <v>1260</v>
      </c>
      <c r="AF385" s="564" t="s">
        <v>1260</v>
      </c>
      <c r="AG385" s="564" t="s">
        <v>1260</v>
      </c>
      <c r="AH385" s="564" t="s">
        <v>1260</v>
      </c>
      <c r="AI385" s="564" t="s">
        <v>1260</v>
      </c>
      <c r="AJ385" s="564" t="s">
        <v>1260</v>
      </c>
      <c r="AK385" s="564" t="s">
        <v>1260</v>
      </c>
    </row>
    <row r="386" spans="2:37" hidden="1" outlineLevel="1" x14ac:dyDescent="0.2">
      <c r="B386" s="563" t="s">
        <v>1288</v>
      </c>
      <c r="C386" s="560" t="str">
        <f>"G_"&amp;GFSdet!B326</f>
        <v>G_3. 3.1.4</v>
      </c>
      <c r="D386" s="564" t="s">
        <v>1260</v>
      </c>
      <c r="E386" s="564" t="s">
        <v>1260</v>
      </c>
      <c r="F386" s="564" t="s">
        <v>1260</v>
      </c>
      <c r="G386" s="564" t="s">
        <v>1260</v>
      </c>
      <c r="H386" s="564" t="s">
        <v>1260</v>
      </c>
      <c r="I386" s="564" t="s">
        <v>1260</v>
      </c>
      <c r="J386" s="564" t="s">
        <v>1260</v>
      </c>
      <c r="K386" s="564" t="s">
        <v>1260</v>
      </c>
      <c r="L386" s="564" t="s">
        <v>1260</v>
      </c>
      <c r="M386" s="564" t="s">
        <v>1260</v>
      </c>
      <c r="N386" s="564" t="s">
        <v>1260</v>
      </c>
      <c r="O386" s="564" t="s">
        <v>1260</v>
      </c>
      <c r="P386" s="564" t="s">
        <v>1260</v>
      </c>
      <c r="Q386" s="564" t="s">
        <v>1260</v>
      </c>
      <c r="R386" s="564" t="s">
        <v>1260</v>
      </c>
      <c r="S386" s="564" t="s">
        <v>1260</v>
      </c>
      <c r="T386" s="564" t="s">
        <v>1260</v>
      </c>
      <c r="U386" s="564" t="s">
        <v>1260</v>
      </c>
      <c r="V386" s="564" t="s">
        <v>1260</v>
      </c>
      <c r="W386" s="564" t="s">
        <v>1260</v>
      </c>
      <c r="X386" s="564" t="s">
        <v>1260</v>
      </c>
      <c r="Y386" s="564" t="s">
        <v>1260</v>
      </c>
      <c r="Z386" s="564" t="s">
        <v>1260</v>
      </c>
      <c r="AA386" s="564" t="s">
        <v>1260</v>
      </c>
      <c r="AB386" s="564" t="s">
        <v>1260</v>
      </c>
      <c r="AC386" s="564" t="s">
        <v>1260</v>
      </c>
      <c r="AD386" s="564" t="s">
        <v>1260</v>
      </c>
      <c r="AE386" s="564" t="s">
        <v>1260</v>
      </c>
      <c r="AF386" s="564" t="s">
        <v>1260</v>
      </c>
      <c r="AG386" s="564" t="s">
        <v>1260</v>
      </c>
      <c r="AH386" s="564" t="s">
        <v>1260</v>
      </c>
      <c r="AI386" s="564" t="s">
        <v>1260</v>
      </c>
      <c r="AJ386" s="564" t="s">
        <v>1260</v>
      </c>
      <c r="AK386" s="564" t="s">
        <v>1260</v>
      </c>
    </row>
    <row r="387" spans="2:37" hidden="1" outlineLevel="1" x14ac:dyDescent="0.2">
      <c r="B387" s="563" t="s">
        <v>1288</v>
      </c>
      <c r="C387" s="560" t="str">
        <f>"G_"&amp;GFSdet!B327</f>
        <v>G_3. 3.1.5</v>
      </c>
      <c r="D387" s="564" t="s">
        <v>1260</v>
      </c>
      <c r="E387" s="564" t="s">
        <v>1260</v>
      </c>
      <c r="F387" s="564" t="s">
        <v>1260</v>
      </c>
      <c r="G387" s="564" t="s">
        <v>1260</v>
      </c>
      <c r="H387" s="564" t="s">
        <v>1260</v>
      </c>
      <c r="I387" s="564" t="s">
        <v>1260</v>
      </c>
      <c r="J387" s="564" t="s">
        <v>1260</v>
      </c>
      <c r="K387" s="564" t="s">
        <v>1260</v>
      </c>
      <c r="L387" s="564" t="s">
        <v>1260</v>
      </c>
      <c r="M387" s="564" t="s">
        <v>1260</v>
      </c>
      <c r="N387" s="564" t="s">
        <v>1260</v>
      </c>
      <c r="O387" s="564" t="s">
        <v>1260</v>
      </c>
      <c r="P387" s="564" t="s">
        <v>1260</v>
      </c>
      <c r="Q387" s="564" t="s">
        <v>1260</v>
      </c>
      <c r="R387" s="564" t="s">
        <v>1260</v>
      </c>
      <c r="S387" s="564" t="s">
        <v>1260</v>
      </c>
      <c r="T387" s="564" t="s">
        <v>1260</v>
      </c>
      <c r="U387" s="564" t="s">
        <v>1260</v>
      </c>
      <c r="V387" s="564" t="s">
        <v>1260</v>
      </c>
      <c r="W387" s="564" t="s">
        <v>1260</v>
      </c>
      <c r="X387" s="564" t="s">
        <v>1260</v>
      </c>
      <c r="Y387" s="564" t="s">
        <v>1260</v>
      </c>
      <c r="Z387" s="564" t="s">
        <v>1260</v>
      </c>
      <c r="AA387" s="564" t="s">
        <v>1260</v>
      </c>
      <c r="AB387" s="564" t="s">
        <v>1260</v>
      </c>
      <c r="AC387" s="564" t="s">
        <v>1260</v>
      </c>
      <c r="AD387" s="564" t="s">
        <v>1260</v>
      </c>
      <c r="AE387" s="564" t="s">
        <v>1260</v>
      </c>
      <c r="AF387" s="564" t="s">
        <v>1260</v>
      </c>
      <c r="AG387" s="564" t="s">
        <v>1260</v>
      </c>
      <c r="AH387" s="564" t="s">
        <v>1260</v>
      </c>
      <c r="AI387" s="564" t="s">
        <v>1260</v>
      </c>
      <c r="AJ387" s="564" t="s">
        <v>1260</v>
      </c>
      <c r="AK387" s="564" t="s">
        <v>1260</v>
      </c>
    </row>
    <row r="388" spans="2:37" hidden="1" outlineLevel="1" x14ac:dyDescent="0.2">
      <c r="B388" s="563" t="s">
        <v>1288</v>
      </c>
      <c r="C388" s="560" t="str">
        <f>"G_"&amp;GFSdet!B328</f>
        <v>G_3. 3.1.5.1</v>
      </c>
      <c r="D388" s="564" t="s">
        <v>1260</v>
      </c>
      <c r="E388" s="564" t="s">
        <v>1260</v>
      </c>
      <c r="F388" s="564" t="s">
        <v>1260</v>
      </c>
      <c r="G388" s="564" t="s">
        <v>1260</v>
      </c>
      <c r="H388" s="564" t="s">
        <v>1260</v>
      </c>
      <c r="I388" s="564" t="s">
        <v>1260</v>
      </c>
      <c r="J388" s="564" t="s">
        <v>1260</v>
      </c>
      <c r="K388" s="564" t="s">
        <v>1260</v>
      </c>
      <c r="L388" s="564" t="s">
        <v>1260</v>
      </c>
      <c r="M388" s="564" t="s">
        <v>1260</v>
      </c>
      <c r="N388" s="564" t="s">
        <v>1260</v>
      </c>
      <c r="O388" s="564" t="s">
        <v>1260</v>
      </c>
      <c r="P388" s="564" t="s">
        <v>1260</v>
      </c>
      <c r="Q388" s="564" t="s">
        <v>1260</v>
      </c>
      <c r="R388" s="564" t="s">
        <v>1260</v>
      </c>
      <c r="S388" s="564" t="s">
        <v>1260</v>
      </c>
      <c r="T388" s="564" t="s">
        <v>1260</v>
      </c>
      <c r="U388" s="564" t="s">
        <v>1260</v>
      </c>
      <c r="V388" s="564" t="s">
        <v>1260</v>
      </c>
      <c r="W388" s="564" t="s">
        <v>1260</v>
      </c>
      <c r="X388" s="564" t="s">
        <v>1260</v>
      </c>
      <c r="Y388" s="564" t="s">
        <v>1260</v>
      </c>
      <c r="Z388" s="564" t="s">
        <v>1260</v>
      </c>
      <c r="AA388" s="564" t="s">
        <v>1260</v>
      </c>
      <c r="AB388" s="564" t="s">
        <v>1260</v>
      </c>
      <c r="AC388" s="564" t="s">
        <v>1260</v>
      </c>
      <c r="AD388" s="564" t="s">
        <v>1260</v>
      </c>
      <c r="AE388" s="564" t="s">
        <v>1260</v>
      </c>
      <c r="AF388" s="564" t="s">
        <v>1260</v>
      </c>
      <c r="AG388" s="564" t="s">
        <v>1260</v>
      </c>
      <c r="AH388" s="564" t="s">
        <v>1260</v>
      </c>
      <c r="AI388" s="564" t="s">
        <v>1260</v>
      </c>
      <c r="AJ388" s="564" t="s">
        <v>1260</v>
      </c>
      <c r="AK388" s="564" t="s">
        <v>1260</v>
      </c>
    </row>
    <row r="389" spans="2:37" hidden="1" outlineLevel="1" x14ac:dyDescent="0.2">
      <c r="B389" s="563" t="s">
        <v>1288</v>
      </c>
      <c r="C389" s="560" t="str">
        <f>"G_"&amp;GFSdet!B329</f>
        <v>G_3. 3.1.5.2</v>
      </c>
      <c r="D389" s="564" t="s">
        <v>1260</v>
      </c>
      <c r="E389" s="564" t="s">
        <v>1260</v>
      </c>
      <c r="F389" s="564" t="s">
        <v>1260</v>
      </c>
      <c r="G389" s="564" t="s">
        <v>1260</v>
      </c>
      <c r="H389" s="564" t="s">
        <v>1260</v>
      </c>
      <c r="I389" s="564" t="s">
        <v>1260</v>
      </c>
      <c r="J389" s="564" t="s">
        <v>1260</v>
      </c>
      <c r="K389" s="564" t="s">
        <v>1260</v>
      </c>
      <c r="L389" s="564" t="s">
        <v>1260</v>
      </c>
      <c r="M389" s="564" t="s">
        <v>1260</v>
      </c>
      <c r="N389" s="564" t="s">
        <v>1260</v>
      </c>
      <c r="O389" s="564" t="s">
        <v>1260</v>
      </c>
      <c r="P389" s="564" t="s">
        <v>1260</v>
      </c>
      <c r="Q389" s="564" t="s">
        <v>1260</v>
      </c>
      <c r="R389" s="564" t="s">
        <v>1260</v>
      </c>
      <c r="S389" s="564" t="s">
        <v>1260</v>
      </c>
      <c r="T389" s="564" t="s">
        <v>1260</v>
      </c>
      <c r="U389" s="564" t="s">
        <v>1260</v>
      </c>
      <c r="V389" s="564" t="s">
        <v>1260</v>
      </c>
      <c r="W389" s="564" t="s">
        <v>1260</v>
      </c>
      <c r="X389" s="564" t="s">
        <v>1260</v>
      </c>
      <c r="Y389" s="564" t="s">
        <v>1260</v>
      </c>
      <c r="Z389" s="564" t="s">
        <v>1260</v>
      </c>
      <c r="AA389" s="564" t="s">
        <v>1260</v>
      </c>
      <c r="AB389" s="564" t="s">
        <v>1260</v>
      </c>
      <c r="AC389" s="564" t="s">
        <v>1260</v>
      </c>
      <c r="AD389" s="564" t="s">
        <v>1260</v>
      </c>
      <c r="AE389" s="564" t="s">
        <v>1260</v>
      </c>
      <c r="AF389" s="564" t="s">
        <v>1260</v>
      </c>
      <c r="AG389" s="564" t="s">
        <v>1260</v>
      </c>
      <c r="AH389" s="564" t="s">
        <v>1260</v>
      </c>
      <c r="AI389" s="564" t="s">
        <v>1260</v>
      </c>
      <c r="AJ389" s="564" t="s">
        <v>1260</v>
      </c>
      <c r="AK389" s="564" t="s">
        <v>1260</v>
      </c>
    </row>
    <row r="390" spans="2:37" hidden="1" outlineLevel="1" x14ac:dyDescent="0.2">
      <c r="B390" s="563" t="s">
        <v>1288</v>
      </c>
      <c r="C390" s="560" t="str">
        <f>"G_"&amp;GFSdet!B330</f>
        <v>G_3. 3.1.6</v>
      </c>
      <c r="D390" s="564" t="s">
        <v>1260</v>
      </c>
      <c r="E390" s="564" t="s">
        <v>1260</v>
      </c>
      <c r="F390" s="564" t="s">
        <v>1260</v>
      </c>
      <c r="G390" s="564" t="s">
        <v>1260</v>
      </c>
      <c r="H390" s="564" t="s">
        <v>1260</v>
      </c>
      <c r="I390" s="564" t="s">
        <v>1260</v>
      </c>
      <c r="J390" s="564" t="s">
        <v>1260</v>
      </c>
      <c r="K390" s="564" t="s">
        <v>1260</v>
      </c>
      <c r="L390" s="564" t="s">
        <v>1260</v>
      </c>
      <c r="M390" s="564" t="s">
        <v>1260</v>
      </c>
      <c r="N390" s="564" t="s">
        <v>1260</v>
      </c>
      <c r="O390" s="564" t="s">
        <v>1260</v>
      </c>
      <c r="P390" s="564" t="s">
        <v>1260</v>
      </c>
      <c r="Q390" s="564" t="s">
        <v>1260</v>
      </c>
      <c r="R390" s="564" t="s">
        <v>1260</v>
      </c>
      <c r="S390" s="564" t="s">
        <v>1260</v>
      </c>
      <c r="T390" s="564" t="s">
        <v>1260</v>
      </c>
      <c r="U390" s="564" t="s">
        <v>1260</v>
      </c>
      <c r="V390" s="564" t="s">
        <v>1260</v>
      </c>
      <c r="W390" s="564" t="s">
        <v>1260</v>
      </c>
      <c r="X390" s="564" t="s">
        <v>1260</v>
      </c>
      <c r="Y390" s="564" t="s">
        <v>1260</v>
      </c>
      <c r="Z390" s="564" t="s">
        <v>1260</v>
      </c>
      <c r="AA390" s="564" t="s">
        <v>1260</v>
      </c>
      <c r="AB390" s="564" t="s">
        <v>1260</v>
      </c>
      <c r="AC390" s="564" t="s">
        <v>1260</v>
      </c>
      <c r="AD390" s="564" t="s">
        <v>1260</v>
      </c>
      <c r="AE390" s="564" t="s">
        <v>1260</v>
      </c>
      <c r="AF390" s="564" t="s">
        <v>1260</v>
      </c>
      <c r="AG390" s="564" t="s">
        <v>1260</v>
      </c>
      <c r="AH390" s="564" t="s">
        <v>1260</v>
      </c>
      <c r="AI390" s="564" t="s">
        <v>1260</v>
      </c>
      <c r="AJ390" s="564" t="s">
        <v>1260</v>
      </c>
      <c r="AK390" s="564" t="s">
        <v>1260</v>
      </c>
    </row>
    <row r="391" spans="2:37" hidden="1" outlineLevel="1" x14ac:dyDescent="0.2">
      <c r="B391" s="563" t="s">
        <v>1288</v>
      </c>
      <c r="C391" s="560" t="str">
        <f>"G_"&amp;GFSdet!B331</f>
        <v>G_3. 3.1.6.1</v>
      </c>
      <c r="D391" s="564" t="s">
        <v>1260</v>
      </c>
      <c r="E391" s="564" t="s">
        <v>1260</v>
      </c>
      <c r="F391" s="564" t="s">
        <v>1260</v>
      </c>
      <c r="G391" s="564" t="s">
        <v>1260</v>
      </c>
      <c r="H391" s="564" t="s">
        <v>1260</v>
      </c>
      <c r="I391" s="564" t="s">
        <v>1260</v>
      </c>
      <c r="J391" s="564" t="s">
        <v>1260</v>
      </c>
      <c r="K391" s="564" t="s">
        <v>1260</v>
      </c>
      <c r="L391" s="564" t="s">
        <v>1260</v>
      </c>
      <c r="M391" s="564" t="s">
        <v>1260</v>
      </c>
      <c r="N391" s="564" t="s">
        <v>1260</v>
      </c>
      <c r="O391" s="564" t="s">
        <v>1260</v>
      </c>
      <c r="P391" s="564" t="s">
        <v>1260</v>
      </c>
      <c r="Q391" s="564" t="s">
        <v>1260</v>
      </c>
      <c r="R391" s="564" t="s">
        <v>1260</v>
      </c>
      <c r="S391" s="564" t="s">
        <v>1260</v>
      </c>
      <c r="T391" s="564" t="s">
        <v>1260</v>
      </c>
      <c r="U391" s="564" t="s">
        <v>1260</v>
      </c>
      <c r="V391" s="564" t="s">
        <v>1260</v>
      </c>
      <c r="W391" s="564" t="s">
        <v>1260</v>
      </c>
      <c r="X391" s="564" t="s">
        <v>1260</v>
      </c>
      <c r="Y391" s="564" t="s">
        <v>1260</v>
      </c>
      <c r="Z391" s="564" t="s">
        <v>1260</v>
      </c>
      <c r="AA391" s="564" t="s">
        <v>1260</v>
      </c>
      <c r="AB391" s="564" t="s">
        <v>1260</v>
      </c>
      <c r="AC391" s="564" t="s">
        <v>1260</v>
      </c>
      <c r="AD391" s="564" t="s">
        <v>1260</v>
      </c>
      <c r="AE391" s="564" t="s">
        <v>1260</v>
      </c>
      <c r="AF391" s="564" t="s">
        <v>1260</v>
      </c>
      <c r="AG391" s="564" t="s">
        <v>1260</v>
      </c>
      <c r="AH391" s="564" t="s">
        <v>1260</v>
      </c>
      <c r="AI391" s="564" t="s">
        <v>1260</v>
      </c>
      <c r="AJ391" s="564" t="s">
        <v>1260</v>
      </c>
      <c r="AK391" s="564" t="s">
        <v>1260</v>
      </c>
    </row>
    <row r="392" spans="2:37" hidden="1" outlineLevel="1" x14ac:dyDescent="0.2">
      <c r="B392" s="563" t="s">
        <v>1288</v>
      </c>
      <c r="C392" s="560" t="str">
        <f>"G_"&amp;GFSdet!B332</f>
        <v>G_3. 3.1.6.2</v>
      </c>
      <c r="D392" s="564" t="s">
        <v>1260</v>
      </c>
      <c r="E392" s="564" t="s">
        <v>1260</v>
      </c>
      <c r="F392" s="564" t="s">
        <v>1260</v>
      </c>
      <c r="G392" s="564" t="s">
        <v>1260</v>
      </c>
      <c r="H392" s="564" t="s">
        <v>1260</v>
      </c>
      <c r="I392" s="564" t="s">
        <v>1260</v>
      </c>
      <c r="J392" s="564" t="s">
        <v>1260</v>
      </c>
      <c r="K392" s="564" t="s">
        <v>1260</v>
      </c>
      <c r="L392" s="564" t="s">
        <v>1260</v>
      </c>
      <c r="M392" s="564" t="s">
        <v>1260</v>
      </c>
      <c r="N392" s="564" t="s">
        <v>1260</v>
      </c>
      <c r="O392" s="564" t="s">
        <v>1260</v>
      </c>
      <c r="P392" s="564" t="s">
        <v>1260</v>
      </c>
      <c r="Q392" s="564" t="s">
        <v>1260</v>
      </c>
      <c r="R392" s="564" t="s">
        <v>1260</v>
      </c>
      <c r="S392" s="564" t="s">
        <v>1260</v>
      </c>
      <c r="T392" s="564" t="s">
        <v>1260</v>
      </c>
      <c r="U392" s="564" t="s">
        <v>1260</v>
      </c>
      <c r="V392" s="564" t="s">
        <v>1260</v>
      </c>
      <c r="W392" s="564" t="s">
        <v>1260</v>
      </c>
      <c r="X392" s="564" t="s">
        <v>1260</v>
      </c>
      <c r="Y392" s="564" t="s">
        <v>1260</v>
      </c>
      <c r="Z392" s="564" t="s">
        <v>1260</v>
      </c>
      <c r="AA392" s="564" t="s">
        <v>1260</v>
      </c>
      <c r="AB392" s="564" t="s">
        <v>1260</v>
      </c>
      <c r="AC392" s="564" t="s">
        <v>1260</v>
      </c>
      <c r="AD392" s="564" t="s">
        <v>1260</v>
      </c>
      <c r="AE392" s="564" t="s">
        <v>1260</v>
      </c>
      <c r="AF392" s="564" t="s">
        <v>1260</v>
      </c>
      <c r="AG392" s="564" t="s">
        <v>1260</v>
      </c>
      <c r="AH392" s="564" t="s">
        <v>1260</v>
      </c>
      <c r="AI392" s="564" t="s">
        <v>1260</v>
      </c>
      <c r="AJ392" s="564" t="s">
        <v>1260</v>
      </c>
      <c r="AK392" s="564" t="s">
        <v>1260</v>
      </c>
    </row>
    <row r="393" spans="2:37" hidden="1" outlineLevel="1" x14ac:dyDescent="0.2">
      <c r="B393" s="563" t="s">
        <v>1288</v>
      </c>
      <c r="C393" s="560" t="str">
        <f>"G_"&amp;GFSdet!B333</f>
        <v>G_3. 3.1.6.3</v>
      </c>
      <c r="D393" s="564" t="s">
        <v>1260</v>
      </c>
      <c r="E393" s="564" t="s">
        <v>1260</v>
      </c>
      <c r="F393" s="564" t="s">
        <v>1260</v>
      </c>
      <c r="G393" s="564" t="s">
        <v>1260</v>
      </c>
      <c r="H393" s="564" t="s">
        <v>1260</v>
      </c>
      <c r="I393" s="564" t="s">
        <v>1260</v>
      </c>
      <c r="J393" s="564" t="s">
        <v>1260</v>
      </c>
      <c r="K393" s="564" t="s">
        <v>1260</v>
      </c>
      <c r="L393" s="564" t="s">
        <v>1260</v>
      </c>
      <c r="M393" s="564" t="s">
        <v>1260</v>
      </c>
      <c r="N393" s="564" t="s">
        <v>1260</v>
      </c>
      <c r="O393" s="564" t="s">
        <v>1260</v>
      </c>
      <c r="P393" s="564" t="s">
        <v>1260</v>
      </c>
      <c r="Q393" s="564" t="s">
        <v>1260</v>
      </c>
      <c r="R393" s="564" t="s">
        <v>1260</v>
      </c>
      <c r="S393" s="564" t="s">
        <v>1260</v>
      </c>
      <c r="T393" s="564" t="s">
        <v>1260</v>
      </c>
      <c r="U393" s="564" t="s">
        <v>1260</v>
      </c>
      <c r="V393" s="564" t="s">
        <v>1260</v>
      </c>
      <c r="W393" s="564" t="s">
        <v>1260</v>
      </c>
      <c r="X393" s="564" t="s">
        <v>1260</v>
      </c>
      <c r="Y393" s="564" t="s">
        <v>1260</v>
      </c>
      <c r="Z393" s="564" t="s">
        <v>1260</v>
      </c>
      <c r="AA393" s="564" t="s">
        <v>1260</v>
      </c>
      <c r="AB393" s="564" t="s">
        <v>1260</v>
      </c>
      <c r="AC393" s="564" t="s">
        <v>1260</v>
      </c>
      <c r="AD393" s="564" t="s">
        <v>1260</v>
      </c>
      <c r="AE393" s="564" t="s">
        <v>1260</v>
      </c>
      <c r="AF393" s="564" t="s">
        <v>1260</v>
      </c>
      <c r="AG393" s="564" t="s">
        <v>1260</v>
      </c>
      <c r="AH393" s="564" t="s">
        <v>1260</v>
      </c>
      <c r="AI393" s="564" t="s">
        <v>1260</v>
      </c>
      <c r="AJ393" s="564" t="s">
        <v>1260</v>
      </c>
      <c r="AK393" s="564" t="s">
        <v>1260</v>
      </c>
    </row>
    <row r="394" spans="2:37" hidden="1" outlineLevel="1" x14ac:dyDescent="0.2">
      <c r="B394" s="563" t="s">
        <v>1288</v>
      </c>
      <c r="C394" s="560" t="str">
        <f>"G_"&amp;GFSdet!B334</f>
        <v>G_3. 3.1.6.4</v>
      </c>
      <c r="D394" s="564" t="s">
        <v>1260</v>
      </c>
      <c r="E394" s="564" t="s">
        <v>1260</v>
      </c>
      <c r="F394" s="564" t="s">
        <v>1260</v>
      </c>
      <c r="G394" s="564" t="s">
        <v>1260</v>
      </c>
      <c r="H394" s="564" t="s">
        <v>1260</v>
      </c>
      <c r="I394" s="564" t="s">
        <v>1260</v>
      </c>
      <c r="J394" s="564" t="s">
        <v>1260</v>
      </c>
      <c r="K394" s="564" t="s">
        <v>1260</v>
      </c>
      <c r="L394" s="564" t="s">
        <v>1260</v>
      </c>
      <c r="M394" s="564" t="s">
        <v>1260</v>
      </c>
      <c r="N394" s="564" t="s">
        <v>1260</v>
      </c>
      <c r="O394" s="564" t="s">
        <v>1260</v>
      </c>
      <c r="P394" s="564" t="s">
        <v>1260</v>
      </c>
      <c r="Q394" s="564" t="s">
        <v>1260</v>
      </c>
      <c r="R394" s="564" t="s">
        <v>1260</v>
      </c>
      <c r="S394" s="564" t="s">
        <v>1260</v>
      </c>
      <c r="T394" s="564" t="s">
        <v>1260</v>
      </c>
      <c r="U394" s="564" t="s">
        <v>1260</v>
      </c>
      <c r="V394" s="564" t="s">
        <v>1260</v>
      </c>
      <c r="W394" s="564" t="s">
        <v>1260</v>
      </c>
      <c r="X394" s="564" t="s">
        <v>1260</v>
      </c>
      <c r="Y394" s="564" t="s">
        <v>1260</v>
      </c>
      <c r="Z394" s="564" t="s">
        <v>1260</v>
      </c>
      <c r="AA394" s="564" t="s">
        <v>1260</v>
      </c>
      <c r="AB394" s="564" t="s">
        <v>1260</v>
      </c>
      <c r="AC394" s="564" t="s">
        <v>1260</v>
      </c>
      <c r="AD394" s="564" t="s">
        <v>1260</v>
      </c>
      <c r="AE394" s="564" t="s">
        <v>1260</v>
      </c>
      <c r="AF394" s="564" t="s">
        <v>1260</v>
      </c>
      <c r="AG394" s="564" t="s">
        <v>1260</v>
      </c>
      <c r="AH394" s="564" t="s">
        <v>1260</v>
      </c>
      <c r="AI394" s="564" t="s">
        <v>1260</v>
      </c>
      <c r="AJ394" s="564" t="s">
        <v>1260</v>
      </c>
      <c r="AK394" s="564" t="s">
        <v>1260</v>
      </c>
    </row>
    <row r="395" spans="2:37" hidden="1" outlineLevel="1" x14ac:dyDescent="0.2">
      <c r="B395" s="563" t="s">
        <v>1288</v>
      </c>
      <c r="C395" s="560" t="str">
        <f>"G_"&amp;GFSdet!B335</f>
        <v>G_3. 3.1.6.5</v>
      </c>
      <c r="D395" s="564" t="s">
        <v>1260</v>
      </c>
      <c r="E395" s="564" t="s">
        <v>1260</v>
      </c>
      <c r="F395" s="564" t="s">
        <v>1260</v>
      </c>
      <c r="G395" s="564" t="s">
        <v>1260</v>
      </c>
      <c r="H395" s="564" t="s">
        <v>1260</v>
      </c>
      <c r="I395" s="564" t="s">
        <v>1260</v>
      </c>
      <c r="J395" s="564" t="s">
        <v>1260</v>
      </c>
      <c r="K395" s="564" t="s">
        <v>1260</v>
      </c>
      <c r="L395" s="564" t="s">
        <v>1260</v>
      </c>
      <c r="M395" s="564" t="s">
        <v>1260</v>
      </c>
      <c r="N395" s="564" t="s">
        <v>1260</v>
      </c>
      <c r="O395" s="564" t="s">
        <v>1260</v>
      </c>
      <c r="P395" s="564" t="s">
        <v>1260</v>
      </c>
      <c r="Q395" s="564" t="s">
        <v>1260</v>
      </c>
      <c r="R395" s="564" t="s">
        <v>1260</v>
      </c>
      <c r="S395" s="564" t="s">
        <v>1260</v>
      </c>
      <c r="T395" s="564" t="s">
        <v>1260</v>
      </c>
      <c r="U395" s="564" t="s">
        <v>1260</v>
      </c>
      <c r="V395" s="564" t="s">
        <v>1260</v>
      </c>
      <c r="W395" s="564" t="s">
        <v>1260</v>
      </c>
      <c r="X395" s="564" t="s">
        <v>1260</v>
      </c>
      <c r="Y395" s="564" t="s">
        <v>1260</v>
      </c>
      <c r="Z395" s="564" t="s">
        <v>1260</v>
      </c>
      <c r="AA395" s="564" t="s">
        <v>1260</v>
      </c>
      <c r="AB395" s="564" t="s">
        <v>1260</v>
      </c>
      <c r="AC395" s="564" t="s">
        <v>1260</v>
      </c>
      <c r="AD395" s="564" t="s">
        <v>1260</v>
      </c>
      <c r="AE395" s="564" t="s">
        <v>1260</v>
      </c>
      <c r="AF395" s="564" t="s">
        <v>1260</v>
      </c>
      <c r="AG395" s="564" t="s">
        <v>1260</v>
      </c>
      <c r="AH395" s="564" t="s">
        <v>1260</v>
      </c>
      <c r="AI395" s="564" t="s">
        <v>1260</v>
      </c>
      <c r="AJ395" s="564" t="s">
        <v>1260</v>
      </c>
      <c r="AK395" s="564" t="s">
        <v>1260</v>
      </c>
    </row>
    <row r="396" spans="2:37" hidden="1" outlineLevel="1" x14ac:dyDescent="0.2">
      <c r="B396" s="563" t="s">
        <v>1288</v>
      </c>
      <c r="C396" s="560" t="str">
        <f>"G_"&amp;GFSdet!B336</f>
        <v>G_3. 3.1.7</v>
      </c>
      <c r="D396" s="564" t="s">
        <v>1260</v>
      </c>
      <c r="E396" s="564" t="s">
        <v>1260</v>
      </c>
      <c r="F396" s="564" t="s">
        <v>1260</v>
      </c>
      <c r="G396" s="564" t="s">
        <v>1260</v>
      </c>
      <c r="H396" s="564" t="s">
        <v>1260</v>
      </c>
      <c r="I396" s="564" t="s">
        <v>1260</v>
      </c>
      <c r="J396" s="564" t="s">
        <v>1260</v>
      </c>
      <c r="K396" s="564" t="s">
        <v>1260</v>
      </c>
      <c r="L396" s="564" t="s">
        <v>1260</v>
      </c>
      <c r="M396" s="564" t="s">
        <v>1260</v>
      </c>
      <c r="N396" s="564" t="s">
        <v>1260</v>
      </c>
      <c r="O396" s="564" t="s">
        <v>1260</v>
      </c>
      <c r="P396" s="564" t="s">
        <v>1260</v>
      </c>
      <c r="Q396" s="564" t="s">
        <v>1260</v>
      </c>
      <c r="R396" s="564" t="s">
        <v>1260</v>
      </c>
      <c r="S396" s="564" t="s">
        <v>1260</v>
      </c>
      <c r="T396" s="564" t="s">
        <v>1260</v>
      </c>
      <c r="U396" s="564" t="s">
        <v>1260</v>
      </c>
      <c r="V396" s="564" t="s">
        <v>1260</v>
      </c>
      <c r="W396" s="564" t="s">
        <v>1260</v>
      </c>
      <c r="X396" s="564" t="s">
        <v>1260</v>
      </c>
      <c r="Y396" s="564" t="s">
        <v>1260</v>
      </c>
      <c r="Z396" s="564" t="s">
        <v>1260</v>
      </c>
      <c r="AA396" s="564" t="s">
        <v>1260</v>
      </c>
      <c r="AB396" s="564" t="s">
        <v>1260</v>
      </c>
      <c r="AC396" s="564" t="s">
        <v>1260</v>
      </c>
      <c r="AD396" s="564" t="s">
        <v>1260</v>
      </c>
      <c r="AE396" s="564" t="s">
        <v>1260</v>
      </c>
      <c r="AF396" s="564" t="s">
        <v>1260</v>
      </c>
      <c r="AG396" s="564" t="s">
        <v>1260</v>
      </c>
      <c r="AH396" s="564" t="s">
        <v>1260</v>
      </c>
      <c r="AI396" s="564" t="s">
        <v>1260</v>
      </c>
      <c r="AJ396" s="564" t="s">
        <v>1260</v>
      </c>
      <c r="AK396" s="564" t="s">
        <v>1260</v>
      </c>
    </row>
    <row r="397" spans="2:37" hidden="1" outlineLevel="1" x14ac:dyDescent="0.2">
      <c r="B397" s="563" t="s">
        <v>1288</v>
      </c>
      <c r="C397" s="560" t="str">
        <f>"G_"&amp;GFSdet!B337</f>
        <v>G_3. 3.1.7.1</v>
      </c>
      <c r="D397" s="564" t="s">
        <v>1260</v>
      </c>
      <c r="E397" s="564" t="s">
        <v>1260</v>
      </c>
      <c r="F397" s="564" t="s">
        <v>1260</v>
      </c>
      <c r="G397" s="564" t="s">
        <v>1260</v>
      </c>
      <c r="H397" s="564" t="s">
        <v>1260</v>
      </c>
      <c r="I397" s="564" t="s">
        <v>1260</v>
      </c>
      <c r="J397" s="564" t="s">
        <v>1260</v>
      </c>
      <c r="K397" s="564" t="s">
        <v>1260</v>
      </c>
      <c r="L397" s="564" t="s">
        <v>1260</v>
      </c>
      <c r="M397" s="564" t="s">
        <v>1260</v>
      </c>
      <c r="N397" s="564" t="s">
        <v>1260</v>
      </c>
      <c r="O397" s="564" t="s">
        <v>1260</v>
      </c>
      <c r="P397" s="564" t="s">
        <v>1260</v>
      </c>
      <c r="Q397" s="564" t="s">
        <v>1260</v>
      </c>
      <c r="R397" s="564" t="s">
        <v>1260</v>
      </c>
      <c r="S397" s="564" t="s">
        <v>1260</v>
      </c>
      <c r="T397" s="564" t="s">
        <v>1260</v>
      </c>
      <c r="U397" s="564" t="s">
        <v>1260</v>
      </c>
      <c r="V397" s="564" t="s">
        <v>1260</v>
      </c>
      <c r="W397" s="564" t="s">
        <v>1260</v>
      </c>
      <c r="X397" s="564" t="s">
        <v>1260</v>
      </c>
      <c r="Y397" s="564" t="s">
        <v>1260</v>
      </c>
      <c r="Z397" s="564" t="s">
        <v>1260</v>
      </c>
      <c r="AA397" s="564" t="s">
        <v>1260</v>
      </c>
      <c r="AB397" s="564" t="s">
        <v>1260</v>
      </c>
      <c r="AC397" s="564" t="s">
        <v>1260</v>
      </c>
      <c r="AD397" s="564" t="s">
        <v>1260</v>
      </c>
      <c r="AE397" s="564" t="s">
        <v>1260</v>
      </c>
      <c r="AF397" s="564" t="s">
        <v>1260</v>
      </c>
      <c r="AG397" s="564" t="s">
        <v>1260</v>
      </c>
      <c r="AH397" s="564" t="s">
        <v>1260</v>
      </c>
      <c r="AI397" s="564" t="s">
        <v>1260</v>
      </c>
      <c r="AJ397" s="564" t="s">
        <v>1260</v>
      </c>
      <c r="AK397" s="564" t="s">
        <v>1260</v>
      </c>
    </row>
    <row r="398" spans="2:37" hidden="1" outlineLevel="1" x14ac:dyDescent="0.2">
      <c r="B398" s="563" t="s">
        <v>1288</v>
      </c>
      <c r="C398" s="560" t="str">
        <f>"G_"&amp;GFSdet!B338</f>
        <v>G_3. 3.1.7.2</v>
      </c>
      <c r="D398" s="564" t="s">
        <v>1260</v>
      </c>
      <c r="E398" s="564" t="s">
        <v>1260</v>
      </c>
      <c r="F398" s="564" t="s">
        <v>1260</v>
      </c>
      <c r="G398" s="564" t="s">
        <v>1260</v>
      </c>
      <c r="H398" s="564" t="s">
        <v>1260</v>
      </c>
      <c r="I398" s="564" t="s">
        <v>1260</v>
      </c>
      <c r="J398" s="564" t="s">
        <v>1260</v>
      </c>
      <c r="K398" s="564" t="s">
        <v>1260</v>
      </c>
      <c r="L398" s="564" t="s">
        <v>1260</v>
      </c>
      <c r="M398" s="564" t="s">
        <v>1260</v>
      </c>
      <c r="N398" s="564" t="s">
        <v>1260</v>
      </c>
      <c r="O398" s="564" t="s">
        <v>1260</v>
      </c>
      <c r="P398" s="564" t="s">
        <v>1260</v>
      </c>
      <c r="Q398" s="564" t="s">
        <v>1260</v>
      </c>
      <c r="R398" s="564" t="s">
        <v>1260</v>
      </c>
      <c r="S398" s="564" t="s">
        <v>1260</v>
      </c>
      <c r="T398" s="564" t="s">
        <v>1260</v>
      </c>
      <c r="U398" s="564" t="s">
        <v>1260</v>
      </c>
      <c r="V398" s="564" t="s">
        <v>1260</v>
      </c>
      <c r="W398" s="564" t="s">
        <v>1260</v>
      </c>
      <c r="X398" s="564" t="s">
        <v>1260</v>
      </c>
      <c r="Y398" s="564" t="s">
        <v>1260</v>
      </c>
      <c r="Z398" s="564" t="s">
        <v>1260</v>
      </c>
      <c r="AA398" s="564" t="s">
        <v>1260</v>
      </c>
      <c r="AB398" s="564" t="s">
        <v>1260</v>
      </c>
      <c r="AC398" s="564" t="s">
        <v>1260</v>
      </c>
      <c r="AD398" s="564" t="s">
        <v>1260</v>
      </c>
      <c r="AE398" s="564" t="s">
        <v>1260</v>
      </c>
      <c r="AF398" s="564" t="s">
        <v>1260</v>
      </c>
      <c r="AG398" s="564" t="s">
        <v>1260</v>
      </c>
      <c r="AH398" s="564" t="s">
        <v>1260</v>
      </c>
      <c r="AI398" s="564" t="s">
        <v>1260</v>
      </c>
      <c r="AJ398" s="564" t="s">
        <v>1260</v>
      </c>
      <c r="AK398" s="564" t="s">
        <v>1260</v>
      </c>
    </row>
    <row r="399" spans="2:37" hidden="1" outlineLevel="1" x14ac:dyDescent="0.2">
      <c r="B399" s="563" t="s">
        <v>1288</v>
      </c>
      <c r="C399" s="560" t="str">
        <f>"G_"&amp;GFSdet!B339</f>
        <v>G_3. 3.1.8</v>
      </c>
      <c r="D399" s="564" t="s">
        <v>1260</v>
      </c>
      <c r="E399" s="564" t="s">
        <v>1260</v>
      </c>
      <c r="F399" s="564" t="s">
        <v>1260</v>
      </c>
      <c r="G399" s="564" t="s">
        <v>1260</v>
      </c>
      <c r="H399" s="564" t="s">
        <v>1260</v>
      </c>
      <c r="I399" s="564" t="s">
        <v>1260</v>
      </c>
      <c r="J399" s="564" t="s">
        <v>1260</v>
      </c>
      <c r="K399" s="564" t="s">
        <v>1260</v>
      </c>
      <c r="L399" s="564" t="s">
        <v>1260</v>
      </c>
      <c r="M399" s="564" t="s">
        <v>1260</v>
      </c>
      <c r="N399" s="564" t="s">
        <v>1260</v>
      </c>
      <c r="O399" s="564" t="s">
        <v>1260</v>
      </c>
      <c r="P399" s="564" t="s">
        <v>1260</v>
      </c>
      <c r="Q399" s="564" t="s">
        <v>1260</v>
      </c>
      <c r="R399" s="564" t="s">
        <v>1260</v>
      </c>
      <c r="S399" s="564" t="s">
        <v>1260</v>
      </c>
      <c r="T399" s="564" t="s">
        <v>1260</v>
      </c>
      <c r="U399" s="564" t="s">
        <v>1260</v>
      </c>
      <c r="V399" s="564" t="s">
        <v>1260</v>
      </c>
      <c r="W399" s="564" t="s">
        <v>1260</v>
      </c>
      <c r="X399" s="564" t="s">
        <v>1260</v>
      </c>
      <c r="Y399" s="564" t="s">
        <v>1260</v>
      </c>
      <c r="Z399" s="564" t="s">
        <v>1260</v>
      </c>
      <c r="AA399" s="564" t="s">
        <v>1260</v>
      </c>
      <c r="AB399" s="564" t="s">
        <v>1260</v>
      </c>
      <c r="AC399" s="564" t="s">
        <v>1260</v>
      </c>
      <c r="AD399" s="564" t="s">
        <v>1260</v>
      </c>
      <c r="AE399" s="564" t="s">
        <v>1260</v>
      </c>
      <c r="AF399" s="564" t="s">
        <v>1260</v>
      </c>
      <c r="AG399" s="564" t="s">
        <v>1260</v>
      </c>
      <c r="AH399" s="564" t="s">
        <v>1260</v>
      </c>
      <c r="AI399" s="564" t="s">
        <v>1260</v>
      </c>
      <c r="AJ399" s="564" t="s">
        <v>1260</v>
      </c>
      <c r="AK399" s="564" t="s">
        <v>1260</v>
      </c>
    </row>
    <row r="400" spans="2:37" hidden="1" outlineLevel="1" x14ac:dyDescent="0.2">
      <c r="B400" s="563" t="s">
        <v>1288</v>
      </c>
      <c r="C400" s="560" t="str">
        <f>"G_"&amp;GFSdet!B340</f>
        <v>G_3. 3.1.8.1</v>
      </c>
      <c r="D400" s="564" t="s">
        <v>1260</v>
      </c>
      <c r="E400" s="564" t="s">
        <v>1260</v>
      </c>
      <c r="F400" s="564" t="s">
        <v>1260</v>
      </c>
      <c r="G400" s="564" t="s">
        <v>1260</v>
      </c>
      <c r="H400" s="564" t="s">
        <v>1260</v>
      </c>
      <c r="I400" s="564" t="s">
        <v>1260</v>
      </c>
      <c r="J400" s="564" t="s">
        <v>1260</v>
      </c>
      <c r="K400" s="564" t="s">
        <v>1260</v>
      </c>
      <c r="L400" s="564" t="s">
        <v>1260</v>
      </c>
      <c r="M400" s="564" t="s">
        <v>1260</v>
      </c>
      <c r="N400" s="564" t="s">
        <v>1260</v>
      </c>
      <c r="O400" s="564" t="s">
        <v>1260</v>
      </c>
      <c r="P400" s="564" t="s">
        <v>1260</v>
      </c>
      <c r="Q400" s="564" t="s">
        <v>1260</v>
      </c>
      <c r="R400" s="564" t="s">
        <v>1260</v>
      </c>
      <c r="S400" s="564" t="s">
        <v>1260</v>
      </c>
      <c r="T400" s="564" t="s">
        <v>1260</v>
      </c>
      <c r="U400" s="564" t="s">
        <v>1260</v>
      </c>
      <c r="V400" s="564" t="s">
        <v>1260</v>
      </c>
      <c r="W400" s="564" t="s">
        <v>1260</v>
      </c>
      <c r="X400" s="564" t="s">
        <v>1260</v>
      </c>
      <c r="Y400" s="564" t="s">
        <v>1260</v>
      </c>
      <c r="Z400" s="564" t="s">
        <v>1260</v>
      </c>
      <c r="AA400" s="564" t="s">
        <v>1260</v>
      </c>
      <c r="AB400" s="564" t="s">
        <v>1260</v>
      </c>
      <c r="AC400" s="564" t="s">
        <v>1260</v>
      </c>
      <c r="AD400" s="564" t="s">
        <v>1260</v>
      </c>
      <c r="AE400" s="564" t="s">
        <v>1260</v>
      </c>
      <c r="AF400" s="564" t="s">
        <v>1260</v>
      </c>
      <c r="AG400" s="564" t="s">
        <v>1260</v>
      </c>
      <c r="AH400" s="564" t="s">
        <v>1260</v>
      </c>
      <c r="AI400" s="564" t="s">
        <v>1260</v>
      </c>
      <c r="AJ400" s="564" t="s">
        <v>1260</v>
      </c>
      <c r="AK400" s="564" t="s">
        <v>1260</v>
      </c>
    </row>
    <row r="401" spans="2:37" hidden="1" outlineLevel="1" x14ac:dyDescent="0.2">
      <c r="B401" s="563" t="s">
        <v>1288</v>
      </c>
      <c r="C401" s="560" t="str">
        <f>"G_"&amp;GFSdet!B341</f>
        <v>G_3. 3.1.8.2</v>
      </c>
      <c r="D401" s="564" t="s">
        <v>1260</v>
      </c>
      <c r="E401" s="564" t="s">
        <v>1260</v>
      </c>
      <c r="F401" s="564" t="s">
        <v>1260</v>
      </c>
      <c r="G401" s="564" t="s">
        <v>1260</v>
      </c>
      <c r="H401" s="564" t="s">
        <v>1260</v>
      </c>
      <c r="I401" s="564" t="s">
        <v>1260</v>
      </c>
      <c r="J401" s="564" t="s">
        <v>1260</v>
      </c>
      <c r="K401" s="564" t="s">
        <v>1260</v>
      </c>
      <c r="L401" s="564" t="s">
        <v>1260</v>
      </c>
      <c r="M401" s="564" t="s">
        <v>1260</v>
      </c>
      <c r="N401" s="564" t="s">
        <v>1260</v>
      </c>
      <c r="O401" s="564" t="s">
        <v>1260</v>
      </c>
      <c r="P401" s="564" t="s">
        <v>1260</v>
      </c>
      <c r="Q401" s="564" t="s">
        <v>1260</v>
      </c>
      <c r="R401" s="564" t="s">
        <v>1260</v>
      </c>
      <c r="S401" s="564" t="s">
        <v>1260</v>
      </c>
      <c r="T401" s="564" t="s">
        <v>1260</v>
      </c>
      <c r="U401" s="564" t="s">
        <v>1260</v>
      </c>
      <c r="V401" s="564" t="s">
        <v>1260</v>
      </c>
      <c r="W401" s="564" t="s">
        <v>1260</v>
      </c>
      <c r="X401" s="564" t="s">
        <v>1260</v>
      </c>
      <c r="Y401" s="564" t="s">
        <v>1260</v>
      </c>
      <c r="Z401" s="564" t="s">
        <v>1260</v>
      </c>
      <c r="AA401" s="564" t="s">
        <v>1260</v>
      </c>
      <c r="AB401" s="564" t="s">
        <v>1260</v>
      </c>
      <c r="AC401" s="564" t="s">
        <v>1260</v>
      </c>
      <c r="AD401" s="564" t="s">
        <v>1260</v>
      </c>
      <c r="AE401" s="564" t="s">
        <v>1260</v>
      </c>
      <c r="AF401" s="564" t="s">
        <v>1260</v>
      </c>
      <c r="AG401" s="564" t="s">
        <v>1260</v>
      </c>
      <c r="AH401" s="564" t="s">
        <v>1260</v>
      </c>
      <c r="AI401" s="564" t="s">
        <v>1260</v>
      </c>
      <c r="AJ401" s="564" t="s">
        <v>1260</v>
      </c>
      <c r="AK401" s="564" t="s">
        <v>1260</v>
      </c>
    </row>
    <row r="402" spans="2:37" hidden="1" outlineLevel="1" x14ac:dyDescent="0.2">
      <c r="B402" s="563" t="s">
        <v>1288</v>
      </c>
      <c r="C402" s="560" t="str">
        <f>"G_"&amp;GFSdet!B342</f>
        <v>G_3. 3.2</v>
      </c>
      <c r="D402" s="564" t="s">
        <v>1260</v>
      </c>
      <c r="E402" s="564" t="s">
        <v>1260</v>
      </c>
      <c r="F402" s="564" t="s">
        <v>1260</v>
      </c>
      <c r="G402" s="564" t="s">
        <v>1260</v>
      </c>
      <c r="H402" s="564" t="s">
        <v>1260</v>
      </c>
      <c r="I402" s="564" t="s">
        <v>1260</v>
      </c>
      <c r="J402" s="564" t="s">
        <v>1260</v>
      </c>
      <c r="K402" s="564" t="s">
        <v>1260</v>
      </c>
      <c r="L402" s="564" t="s">
        <v>1260</v>
      </c>
      <c r="M402" s="564" t="s">
        <v>1260</v>
      </c>
      <c r="N402" s="564" t="s">
        <v>1260</v>
      </c>
      <c r="O402" s="564" t="s">
        <v>1260</v>
      </c>
      <c r="P402" s="564" t="s">
        <v>1260</v>
      </c>
      <c r="Q402" s="564" t="s">
        <v>1260</v>
      </c>
      <c r="R402" s="564" t="s">
        <v>1260</v>
      </c>
      <c r="S402" s="564" t="s">
        <v>1260</v>
      </c>
      <c r="T402" s="564" t="s">
        <v>1260</v>
      </c>
      <c r="U402" s="564" t="s">
        <v>1260</v>
      </c>
      <c r="V402" s="564" t="s">
        <v>1260</v>
      </c>
      <c r="W402" s="564" t="s">
        <v>1260</v>
      </c>
      <c r="X402" s="564" t="s">
        <v>1260</v>
      </c>
      <c r="Y402" s="564" t="s">
        <v>1260</v>
      </c>
      <c r="Z402" s="564" t="s">
        <v>1260</v>
      </c>
      <c r="AA402" s="564" t="s">
        <v>1260</v>
      </c>
      <c r="AB402" s="564" t="s">
        <v>1260</v>
      </c>
      <c r="AC402" s="564" t="s">
        <v>1260</v>
      </c>
      <c r="AD402" s="564" t="s">
        <v>1260</v>
      </c>
      <c r="AE402" s="564" t="s">
        <v>1260</v>
      </c>
      <c r="AF402" s="564" t="s">
        <v>1260</v>
      </c>
      <c r="AG402" s="564" t="s">
        <v>1260</v>
      </c>
      <c r="AH402" s="564" t="s">
        <v>1260</v>
      </c>
      <c r="AI402" s="564" t="s">
        <v>1260</v>
      </c>
      <c r="AJ402" s="564" t="s">
        <v>1260</v>
      </c>
      <c r="AK402" s="564" t="s">
        <v>1260</v>
      </c>
    </row>
    <row r="403" spans="2:37" hidden="1" outlineLevel="1" x14ac:dyDescent="0.2">
      <c r="B403" s="563" t="s">
        <v>1288</v>
      </c>
      <c r="C403" s="560" t="str">
        <f>"G_"&amp;GFSdet!B343</f>
        <v>G_3. 3.2.2</v>
      </c>
      <c r="D403" s="564" t="s">
        <v>1260</v>
      </c>
      <c r="E403" s="564" t="s">
        <v>1260</v>
      </c>
      <c r="F403" s="564" t="s">
        <v>1260</v>
      </c>
      <c r="G403" s="564" t="s">
        <v>1260</v>
      </c>
      <c r="H403" s="564" t="s">
        <v>1260</v>
      </c>
      <c r="I403" s="564" t="s">
        <v>1260</v>
      </c>
      <c r="J403" s="564" t="s">
        <v>1260</v>
      </c>
      <c r="K403" s="564" t="s">
        <v>1260</v>
      </c>
      <c r="L403" s="564" t="s">
        <v>1260</v>
      </c>
      <c r="M403" s="564" t="s">
        <v>1260</v>
      </c>
      <c r="N403" s="564" t="s">
        <v>1260</v>
      </c>
      <c r="O403" s="564" t="s">
        <v>1260</v>
      </c>
      <c r="P403" s="564" t="s">
        <v>1260</v>
      </c>
      <c r="Q403" s="564" t="s">
        <v>1260</v>
      </c>
      <c r="R403" s="564" t="s">
        <v>1260</v>
      </c>
      <c r="S403" s="564" t="s">
        <v>1260</v>
      </c>
      <c r="T403" s="564" t="s">
        <v>1260</v>
      </c>
      <c r="U403" s="564" t="s">
        <v>1260</v>
      </c>
      <c r="V403" s="564" t="s">
        <v>1260</v>
      </c>
      <c r="W403" s="564" t="s">
        <v>1260</v>
      </c>
      <c r="X403" s="564" t="s">
        <v>1260</v>
      </c>
      <c r="Y403" s="564" t="s">
        <v>1260</v>
      </c>
      <c r="Z403" s="564" t="s">
        <v>1260</v>
      </c>
      <c r="AA403" s="564" t="s">
        <v>1260</v>
      </c>
      <c r="AB403" s="564" t="s">
        <v>1260</v>
      </c>
      <c r="AC403" s="564" t="s">
        <v>1260</v>
      </c>
      <c r="AD403" s="564" t="s">
        <v>1260</v>
      </c>
      <c r="AE403" s="564" t="s">
        <v>1260</v>
      </c>
      <c r="AF403" s="564" t="s">
        <v>1260</v>
      </c>
      <c r="AG403" s="564" t="s">
        <v>1260</v>
      </c>
      <c r="AH403" s="564" t="s">
        <v>1260</v>
      </c>
      <c r="AI403" s="564" t="s">
        <v>1260</v>
      </c>
      <c r="AJ403" s="564" t="s">
        <v>1260</v>
      </c>
      <c r="AK403" s="564" t="s">
        <v>1260</v>
      </c>
    </row>
    <row r="404" spans="2:37" hidden="1" outlineLevel="1" x14ac:dyDescent="0.2">
      <c r="B404" s="563" t="s">
        <v>1288</v>
      </c>
      <c r="C404" s="560" t="str">
        <f>"G_"&amp;GFSdet!B344</f>
        <v>G_3. 3.2.3</v>
      </c>
      <c r="D404" s="564" t="s">
        <v>1260</v>
      </c>
      <c r="E404" s="564" t="s">
        <v>1260</v>
      </c>
      <c r="F404" s="564" t="s">
        <v>1260</v>
      </c>
      <c r="G404" s="564" t="s">
        <v>1260</v>
      </c>
      <c r="H404" s="564" t="s">
        <v>1260</v>
      </c>
      <c r="I404" s="564" t="s">
        <v>1260</v>
      </c>
      <c r="J404" s="564" t="s">
        <v>1260</v>
      </c>
      <c r="K404" s="564" t="s">
        <v>1260</v>
      </c>
      <c r="L404" s="564" t="s">
        <v>1260</v>
      </c>
      <c r="M404" s="564" t="s">
        <v>1260</v>
      </c>
      <c r="N404" s="564" t="s">
        <v>1260</v>
      </c>
      <c r="O404" s="564" t="s">
        <v>1260</v>
      </c>
      <c r="P404" s="564" t="s">
        <v>1260</v>
      </c>
      <c r="Q404" s="564" t="s">
        <v>1260</v>
      </c>
      <c r="R404" s="564" t="s">
        <v>1260</v>
      </c>
      <c r="S404" s="564" t="s">
        <v>1260</v>
      </c>
      <c r="T404" s="564" t="s">
        <v>1260</v>
      </c>
      <c r="U404" s="564" t="s">
        <v>1260</v>
      </c>
      <c r="V404" s="564" t="s">
        <v>1260</v>
      </c>
      <c r="W404" s="564" t="s">
        <v>1260</v>
      </c>
      <c r="X404" s="564" t="s">
        <v>1260</v>
      </c>
      <c r="Y404" s="564" t="s">
        <v>1260</v>
      </c>
      <c r="Z404" s="564" t="s">
        <v>1260</v>
      </c>
      <c r="AA404" s="564" t="s">
        <v>1260</v>
      </c>
      <c r="AB404" s="564" t="s">
        <v>1260</v>
      </c>
      <c r="AC404" s="564" t="s">
        <v>1260</v>
      </c>
      <c r="AD404" s="564" t="s">
        <v>1260</v>
      </c>
      <c r="AE404" s="564" t="s">
        <v>1260</v>
      </c>
      <c r="AF404" s="564" t="s">
        <v>1260</v>
      </c>
      <c r="AG404" s="564" t="s">
        <v>1260</v>
      </c>
      <c r="AH404" s="564" t="s">
        <v>1260</v>
      </c>
      <c r="AI404" s="564" t="s">
        <v>1260</v>
      </c>
      <c r="AJ404" s="564" t="s">
        <v>1260</v>
      </c>
      <c r="AK404" s="564" t="s">
        <v>1260</v>
      </c>
    </row>
    <row r="405" spans="2:37" hidden="1" outlineLevel="1" x14ac:dyDescent="0.2">
      <c r="B405" s="563" t="s">
        <v>1288</v>
      </c>
      <c r="C405" s="560" t="str">
        <f>"G_"&amp;GFSdet!B345</f>
        <v>G_3. 3.2.4</v>
      </c>
      <c r="D405" s="564" t="s">
        <v>1260</v>
      </c>
      <c r="E405" s="564" t="s">
        <v>1260</v>
      </c>
      <c r="F405" s="564" t="s">
        <v>1260</v>
      </c>
      <c r="G405" s="564" t="s">
        <v>1260</v>
      </c>
      <c r="H405" s="564" t="s">
        <v>1260</v>
      </c>
      <c r="I405" s="564" t="s">
        <v>1260</v>
      </c>
      <c r="J405" s="564" t="s">
        <v>1260</v>
      </c>
      <c r="K405" s="564" t="s">
        <v>1260</v>
      </c>
      <c r="L405" s="564" t="s">
        <v>1260</v>
      </c>
      <c r="M405" s="564" t="s">
        <v>1260</v>
      </c>
      <c r="N405" s="564" t="s">
        <v>1260</v>
      </c>
      <c r="O405" s="564" t="s">
        <v>1260</v>
      </c>
      <c r="P405" s="564" t="s">
        <v>1260</v>
      </c>
      <c r="Q405" s="564" t="s">
        <v>1260</v>
      </c>
      <c r="R405" s="564" t="s">
        <v>1260</v>
      </c>
      <c r="S405" s="564" t="s">
        <v>1260</v>
      </c>
      <c r="T405" s="564" t="s">
        <v>1260</v>
      </c>
      <c r="U405" s="564" t="s">
        <v>1260</v>
      </c>
      <c r="V405" s="564" t="s">
        <v>1260</v>
      </c>
      <c r="W405" s="564" t="s">
        <v>1260</v>
      </c>
      <c r="X405" s="564" t="s">
        <v>1260</v>
      </c>
      <c r="Y405" s="564" t="s">
        <v>1260</v>
      </c>
      <c r="Z405" s="564" t="s">
        <v>1260</v>
      </c>
      <c r="AA405" s="564" t="s">
        <v>1260</v>
      </c>
      <c r="AB405" s="564" t="s">
        <v>1260</v>
      </c>
      <c r="AC405" s="564" t="s">
        <v>1260</v>
      </c>
      <c r="AD405" s="564" t="s">
        <v>1260</v>
      </c>
      <c r="AE405" s="564" t="s">
        <v>1260</v>
      </c>
      <c r="AF405" s="564" t="s">
        <v>1260</v>
      </c>
      <c r="AG405" s="564" t="s">
        <v>1260</v>
      </c>
      <c r="AH405" s="564" t="s">
        <v>1260</v>
      </c>
      <c r="AI405" s="564" t="s">
        <v>1260</v>
      </c>
      <c r="AJ405" s="564" t="s">
        <v>1260</v>
      </c>
      <c r="AK405" s="564" t="s">
        <v>1260</v>
      </c>
    </row>
    <row r="406" spans="2:37" hidden="1" outlineLevel="1" x14ac:dyDescent="0.2">
      <c r="B406" s="563" t="s">
        <v>1288</v>
      </c>
      <c r="C406" s="560" t="str">
        <f>"G_"&amp;GFSdet!B346</f>
        <v>G_3. 3.2.5</v>
      </c>
      <c r="D406" s="564" t="s">
        <v>1260</v>
      </c>
      <c r="E406" s="564" t="s">
        <v>1260</v>
      </c>
      <c r="F406" s="564" t="s">
        <v>1260</v>
      </c>
      <c r="G406" s="564" t="s">
        <v>1260</v>
      </c>
      <c r="H406" s="564" t="s">
        <v>1260</v>
      </c>
      <c r="I406" s="564" t="s">
        <v>1260</v>
      </c>
      <c r="J406" s="564" t="s">
        <v>1260</v>
      </c>
      <c r="K406" s="564" t="s">
        <v>1260</v>
      </c>
      <c r="L406" s="564" t="s">
        <v>1260</v>
      </c>
      <c r="M406" s="564" t="s">
        <v>1260</v>
      </c>
      <c r="N406" s="564" t="s">
        <v>1260</v>
      </c>
      <c r="O406" s="564" t="s">
        <v>1260</v>
      </c>
      <c r="P406" s="564" t="s">
        <v>1260</v>
      </c>
      <c r="Q406" s="564" t="s">
        <v>1260</v>
      </c>
      <c r="R406" s="564" t="s">
        <v>1260</v>
      </c>
      <c r="S406" s="564" t="s">
        <v>1260</v>
      </c>
      <c r="T406" s="564" t="s">
        <v>1260</v>
      </c>
      <c r="U406" s="564" t="s">
        <v>1260</v>
      </c>
      <c r="V406" s="564" t="s">
        <v>1260</v>
      </c>
      <c r="W406" s="564" t="s">
        <v>1260</v>
      </c>
      <c r="X406" s="564" t="s">
        <v>1260</v>
      </c>
      <c r="Y406" s="564" t="s">
        <v>1260</v>
      </c>
      <c r="Z406" s="564" t="s">
        <v>1260</v>
      </c>
      <c r="AA406" s="564" t="s">
        <v>1260</v>
      </c>
      <c r="AB406" s="564" t="s">
        <v>1260</v>
      </c>
      <c r="AC406" s="564" t="s">
        <v>1260</v>
      </c>
      <c r="AD406" s="564" t="s">
        <v>1260</v>
      </c>
      <c r="AE406" s="564" t="s">
        <v>1260</v>
      </c>
      <c r="AF406" s="564" t="s">
        <v>1260</v>
      </c>
      <c r="AG406" s="564" t="s">
        <v>1260</v>
      </c>
      <c r="AH406" s="564" t="s">
        <v>1260</v>
      </c>
      <c r="AI406" s="564" t="s">
        <v>1260</v>
      </c>
      <c r="AJ406" s="564" t="s">
        <v>1260</v>
      </c>
      <c r="AK406" s="564" t="s">
        <v>1260</v>
      </c>
    </row>
    <row r="407" spans="2:37" hidden="1" outlineLevel="1" x14ac:dyDescent="0.2">
      <c r="B407" s="563" t="s">
        <v>1288</v>
      </c>
      <c r="C407" s="560" t="str">
        <f>"G_"&amp;GFSdet!B347</f>
        <v>G_3. 3.2.5.1</v>
      </c>
      <c r="D407" s="564" t="s">
        <v>1260</v>
      </c>
      <c r="E407" s="564" t="s">
        <v>1260</v>
      </c>
      <c r="F407" s="564" t="s">
        <v>1260</v>
      </c>
      <c r="G407" s="564" t="s">
        <v>1260</v>
      </c>
      <c r="H407" s="564" t="s">
        <v>1260</v>
      </c>
      <c r="I407" s="564" t="s">
        <v>1260</v>
      </c>
      <c r="J407" s="564" t="s">
        <v>1260</v>
      </c>
      <c r="K407" s="564" t="s">
        <v>1260</v>
      </c>
      <c r="L407" s="564" t="s">
        <v>1260</v>
      </c>
      <c r="M407" s="564" t="s">
        <v>1260</v>
      </c>
      <c r="N407" s="564" t="s">
        <v>1260</v>
      </c>
      <c r="O407" s="564" t="s">
        <v>1260</v>
      </c>
      <c r="P407" s="564" t="s">
        <v>1260</v>
      </c>
      <c r="Q407" s="564" t="s">
        <v>1260</v>
      </c>
      <c r="R407" s="564" t="s">
        <v>1260</v>
      </c>
      <c r="S407" s="564" t="s">
        <v>1260</v>
      </c>
      <c r="T407" s="564" t="s">
        <v>1260</v>
      </c>
      <c r="U407" s="564" t="s">
        <v>1260</v>
      </c>
      <c r="V407" s="564" t="s">
        <v>1260</v>
      </c>
      <c r="W407" s="564" t="s">
        <v>1260</v>
      </c>
      <c r="X407" s="564" t="s">
        <v>1260</v>
      </c>
      <c r="Y407" s="564" t="s">
        <v>1260</v>
      </c>
      <c r="Z407" s="564" t="s">
        <v>1260</v>
      </c>
      <c r="AA407" s="564" t="s">
        <v>1260</v>
      </c>
      <c r="AB407" s="564" t="s">
        <v>1260</v>
      </c>
      <c r="AC407" s="564" t="s">
        <v>1260</v>
      </c>
      <c r="AD407" s="564" t="s">
        <v>1260</v>
      </c>
      <c r="AE407" s="564" t="s">
        <v>1260</v>
      </c>
      <c r="AF407" s="564" t="s">
        <v>1260</v>
      </c>
      <c r="AG407" s="564" t="s">
        <v>1260</v>
      </c>
      <c r="AH407" s="564" t="s">
        <v>1260</v>
      </c>
      <c r="AI407" s="564" t="s">
        <v>1260</v>
      </c>
      <c r="AJ407" s="564" t="s">
        <v>1260</v>
      </c>
      <c r="AK407" s="564" t="s">
        <v>1260</v>
      </c>
    </row>
    <row r="408" spans="2:37" hidden="1" outlineLevel="1" x14ac:dyDescent="0.2">
      <c r="B408" s="563" t="s">
        <v>1288</v>
      </c>
      <c r="C408" s="560" t="str">
        <f>"G_"&amp;GFSdet!B348</f>
        <v>G_3. 3.2.5.2</v>
      </c>
      <c r="D408" s="564" t="s">
        <v>1260</v>
      </c>
      <c r="E408" s="564" t="s">
        <v>1260</v>
      </c>
      <c r="F408" s="564" t="s">
        <v>1260</v>
      </c>
      <c r="G408" s="564" t="s">
        <v>1260</v>
      </c>
      <c r="H408" s="564" t="s">
        <v>1260</v>
      </c>
      <c r="I408" s="564" t="s">
        <v>1260</v>
      </c>
      <c r="J408" s="564" t="s">
        <v>1260</v>
      </c>
      <c r="K408" s="564" t="s">
        <v>1260</v>
      </c>
      <c r="L408" s="564" t="s">
        <v>1260</v>
      </c>
      <c r="M408" s="564" t="s">
        <v>1260</v>
      </c>
      <c r="N408" s="564" t="s">
        <v>1260</v>
      </c>
      <c r="O408" s="564" t="s">
        <v>1260</v>
      </c>
      <c r="P408" s="564" t="s">
        <v>1260</v>
      </c>
      <c r="Q408" s="564" t="s">
        <v>1260</v>
      </c>
      <c r="R408" s="564" t="s">
        <v>1260</v>
      </c>
      <c r="S408" s="564" t="s">
        <v>1260</v>
      </c>
      <c r="T408" s="564" t="s">
        <v>1260</v>
      </c>
      <c r="U408" s="564" t="s">
        <v>1260</v>
      </c>
      <c r="V408" s="564" t="s">
        <v>1260</v>
      </c>
      <c r="W408" s="564" t="s">
        <v>1260</v>
      </c>
      <c r="X408" s="564" t="s">
        <v>1260</v>
      </c>
      <c r="Y408" s="564" t="s">
        <v>1260</v>
      </c>
      <c r="Z408" s="564" t="s">
        <v>1260</v>
      </c>
      <c r="AA408" s="564" t="s">
        <v>1260</v>
      </c>
      <c r="AB408" s="564" t="s">
        <v>1260</v>
      </c>
      <c r="AC408" s="564" t="s">
        <v>1260</v>
      </c>
      <c r="AD408" s="564" t="s">
        <v>1260</v>
      </c>
      <c r="AE408" s="564" t="s">
        <v>1260</v>
      </c>
      <c r="AF408" s="564" t="s">
        <v>1260</v>
      </c>
      <c r="AG408" s="564" t="s">
        <v>1260</v>
      </c>
      <c r="AH408" s="564" t="s">
        <v>1260</v>
      </c>
      <c r="AI408" s="564" t="s">
        <v>1260</v>
      </c>
      <c r="AJ408" s="564" t="s">
        <v>1260</v>
      </c>
      <c r="AK408" s="564" t="s">
        <v>1260</v>
      </c>
    </row>
    <row r="409" spans="2:37" hidden="1" outlineLevel="1" x14ac:dyDescent="0.2">
      <c r="B409" s="563" t="s">
        <v>1288</v>
      </c>
      <c r="C409" s="560" t="str">
        <f>"G_"&amp;GFSdet!B349</f>
        <v>G_3. 3.2.6</v>
      </c>
      <c r="D409" s="564" t="s">
        <v>1260</v>
      </c>
      <c r="E409" s="564" t="s">
        <v>1260</v>
      </c>
      <c r="F409" s="564" t="s">
        <v>1260</v>
      </c>
      <c r="G409" s="564" t="s">
        <v>1260</v>
      </c>
      <c r="H409" s="564" t="s">
        <v>1260</v>
      </c>
      <c r="I409" s="564" t="s">
        <v>1260</v>
      </c>
      <c r="J409" s="564" t="s">
        <v>1260</v>
      </c>
      <c r="K409" s="564" t="s">
        <v>1260</v>
      </c>
      <c r="L409" s="564" t="s">
        <v>1260</v>
      </c>
      <c r="M409" s="564" t="s">
        <v>1260</v>
      </c>
      <c r="N409" s="564" t="s">
        <v>1260</v>
      </c>
      <c r="O409" s="564" t="s">
        <v>1260</v>
      </c>
      <c r="P409" s="564" t="s">
        <v>1260</v>
      </c>
      <c r="Q409" s="564" t="s">
        <v>1260</v>
      </c>
      <c r="R409" s="564" t="s">
        <v>1260</v>
      </c>
      <c r="S409" s="564" t="s">
        <v>1260</v>
      </c>
      <c r="T409" s="564" t="s">
        <v>1260</v>
      </c>
      <c r="U409" s="564" t="s">
        <v>1260</v>
      </c>
      <c r="V409" s="564" t="s">
        <v>1260</v>
      </c>
      <c r="W409" s="564" t="s">
        <v>1260</v>
      </c>
      <c r="X409" s="564" t="s">
        <v>1260</v>
      </c>
      <c r="Y409" s="564" t="s">
        <v>1260</v>
      </c>
      <c r="Z409" s="564" t="s">
        <v>1260</v>
      </c>
      <c r="AA409" s="564" t="s">
        <v>1260</v>
      </c>
      <c r="AB409" s="564" t="s">
        <v>1260</v>
      </c>
      <c r="AC409" s="564" t="s">
        <v>1260</v>
      </c>
      <c r="AD409" s="564" t="s">
        <v>1260</v>
      </c>
      <c r="AE409" s="564" t="s">
        <v>1260</v>
      </c>
      <c r="AF409" s="564" t="s">
        <v>1260</v>
      </c>
      <c r="AG409" s="564" t="s">
        <v>1260</v>
      </c>
      <c r="AH409" s="564" t="s">
        <v>1260</v>
      </c>
      <c r="AI409" s="564" t="s">
        <v>1260</v>
      </c>
      <c r="AJ409" s="564" t="s">
        <v>1260</v>
      </c>
      <c r="AK409" s="564" t="s">
        <v>1260</v>
      </c>
    </row>
    <row r="410" spans="2:37" hidden="1" outlineLevel="1" x14ac:dyDescent="0.2">
      <c r="B410" s="563" t="s">
        <v>1288</v>
      </c>
      <c r="C410" s="560" t="str">
        <f>"G_"&amp;GFSdet!B350</f>
        <v>G_3. 3.2.6.1</v>
      </c>
      <c r="D410" s="564" t="s">
        <v>1260</v>
      </c>
      <c r="E410" s="564" t="s">
        <v>1260</v>
      </c>
      <c r="F410" s="564" t="s">
        <v>1260</v>
      </c>
      <c r="G410" s="564" t="s">
        <v>1260</v>
      </c>
      <c r="H410" s="564" t="s">
        <v>1260</v>
      </c>
      <c r="I410" s="564" t="s">
        <v>1260</v>
      </c>
      <c r="J410" s="564" t="s">
        <v>1260</v>
      </c>
      <c r="K410" s="564" t="s">
        <v>1260</v>
      </c>
      <c r="L410" s="564" t="s">
        <v>1260</v>
      </c>
      <c r="M410" s="564" t="s">
        <v>1260</v>
      </c>
      <c r="N410" s="564" t="s">
        <v>1260</v>
      </c>
      <c r="O410" s="564" t="s">
        <v>1260</v>
      </c>
      <c r="P410" s="564" t="s">
        <v>1260</v>
      </c>
      <c r="Q410" s="564" t="s">
        <v>1260</v>
      </c>
      <c r="R410" s="564" t="s">
        <v>1260</v>
      </c>
      <c r="S410" s="564" t="s">
        <v>1260</v>
      </c>
      <c r="T410" s="564" t="s">
        <v>1260</v>
      </c>
      <c r="U410" s="564" t="s">
        <v>1260</v>
      </c>
      <c r="V410" s="564" t="s">
        <v>1260</v>
      </c>
      <c r="W410" s="564" t="s">
        <v>1260</v>
      </c>
      <c r="X410" s="564" t="s">
        <v>1260</v>
      </c>
      <c r="Y410" s="564" t="s">
        <v>1260</v>
      </c>
      <c r="Z410" s="564" t="s">
        <v>1260</v>
      </c>
      <c r="AA410" s="564" t="s">
        <v>1260</v>
      </c>
      <c r="AB410" s="564" t="s">
        <v>1260</v>
      </c>
      <c r="AC410" s="564" t="s">
        <v>1260</v>
      </c>
      <c r="AD410" s="564" t="s">
        <v>1260</v>
      </c>
      <c r="AE410" s="564" t="s">
        <v>1260</v>
      </c>
      <c r="AF410" s="564" t="s">
        <v>1260</v>
      </c>
      <c r="AG410" s="564" t="s">
        <v>1260</v>
      </c>
      <c r="AH410" s="564" t="s">
        <v>1260</v>
      </c>
      <c r="AI410" s="564" t="s">
        <v>1260</v>
      </c>
      <c r="AJ410" s="564" t="s">
        <v>1260</v>
      </c>
      <c r="AK410" s="564" t="s">
        <v>1260</v>
      </c>
    </row>
    <row r="411" spans="2:37" hidden="1" outlineLevel="1" x14ac:dyDescent="0.2">
      <c r="B411" s="563" t="s">
        <v>1288</v>
      </c>
      <c r="C411" s="560" t="str">
        <f>"G_"&amp;GFSdet!B351</f>
        <v>G_3. 3.2.6.2</v>
      </c>
      <c r="D411" s="564" t="s">
        <v>1260</v>
      </c>
      <c r="E411" s="564" t="s">
        <v>1260</v>
      </c>
      <c r="F411" s="564" t="s">
        <v>1260</v>
      </c>
      <c r="G411" s="564" t="s">
        <v>1260</v>
      </c>
      <c r="H411" s="564" t="s">
        <v>1260</v>
      </c>
      <c r="I411" s="564" t="s">
        <v>1260</v>
      </c>
      <c r="J411" s="564" t="s">
        <v>1260</v>
      </c>
      <c r="K411" s="564" t="s">
        <v>1260</v>
      </c>
      <c r="L411" s="564" t="s">
        <v>1260</v>
      </c>
      <c r="M411" s="564" t="s">
        <v>1260</v>
      </c>
      <c r="N411" s="564" t="s">
        <v>1260</v>
      </c>
      <c r="O411" s="564" t="s">
        <v>1260</v>
      </c>
      <c r="P411" s="564" t="s">
        <v>1260</v>
      </c>
      <c r="Q411" s="564" t="s">
        <v>1260</v>
      </c>
      <c r="R411" s="564" t="s">
        <v>1260</v>
      </c>
      <c r="S411" s="564" t="s">
        <v>1260</v>
      </c>
      <c r="T411" s="564" t="s">
        <v>1260</v>
      </c>
      <c r="U411" s="564" t="s">
        <v>1260</v>
      </c>
      <c r="V411" s="564" t="s">
        <v>1260</v>
      </c>
      <c r="W411" s="564" t="s">
        <v>1260</v>
      </c>
      <c r="X411" s="564" t="s">
        <v>1260</v>
      </c>
      <c r="Y411" s="564" t="s">
        <v>1260</v>
      </c>
      <c r="Z411" s="564" t="s">
        <v>1260</v>
      </c>
      <c r="AA411" s="564" t="s">
        <v>1260</v>
      </c>
      <c r="AB411" s="564" t="s">
        <v>1260</v>
      </c>
      <c r="AC411" s="564" t="s">
        <v>1260</v>
      </c>
      <c r="AD411" s="564" t="s">
        <v>1260</v>
      </c>
      <c r="AE411" s="564" t="s">
        <v>1260</v>
      </c>
      <c r="AF411" s="564" t="s">
        <v>1260</v>
      </c>
      <c r="AG411" s="564" t="s">
        <v>1260</v>
      </c>
      <c r="AH411" s="564" t="s">
        <v>1260</v>
      </c>
      <c r="AI411" s="564" t="s">
        <v>1260</v>
      </c>
      <c r="AJ411" s="564" t="s">
        <v>1260</v>
      </c>
      <c r="AK411" s="564" t="s">
        <v>1260</v>
      </c>
    </row>
    <row r="412" spans="2:37" hidden="1" outlineLevel="1" x14ac:dyDescent="0.2">
      <c r="B412" s="563" t="s">
        <v>1288</v>
      </c>
      <c r="C412" s="560" t="str">
        <f>"G_"&amp;GFSdet!B352</f>
        <v>G_3. 3.2.6.3</v>
      </c>
      <c r="D412" s="564" t="s">
        <v>1260</v>
      </c>
      <c r="E412" s="564" t="s">
        <v>1260</v>
      </c>
      <c r="F412" s="564" t="s">
        <v>1260</v>
      </c>
      <c r="G412" s="564" t="s">
        <v>1260</v>
      </c>
      <c r="H412" s="564" t="s">
        <v>1260</v>
      </c>
      <c r="I412" s="564" t="s">
        <v>1260</v>
      </c>
      <c r="J412" s="564" t="s">
        <v>1260</v>
      </c>
      <c r="K412" s="564" t="s">
        <v>1260</v>
      </c>
      <c r="L412" s="564" t="s">
        <v>1260</v>
      </c>
      <c r="M412" s="564" t="s">
        <v>1260</v>
      </c>
      <c r="N412" s="564" t="s">
        <v>1260</v>
      </c>
      <c r="O412" s="564" t="s">
        <v>1260</v>
      </c>
      <c r="P412" s="564" t="s">
        <v>1260</v>
      </c>
      <c r="Q412" s="564" t="s">
        <v>1260</v>
      </c>
      <c r="R412" s="564" t="s">
        <v>1260</v>
      </c>
      <c r="S412" s="564" t="s">
        <v>1260</v>
      </c>
      <c r="T412" s="564" t="s">
        <v>1260</v>
      </c>
      <c r="U412" s="564" t="s">
        <v>1260</v>
      </c>
      <c r="V412" s="564" t="s">
        <v>1260</v>
      </c>
      <c r="W412" s="564" t="s">
        <v>1260</v>
      </c>
      <c r="X412" s="564" t="s">
        <v>1260</v>
      </c>
      <c r="Y412" s="564" t="s">
        <v>1260</v>
      </c>
      <c r="Z412" s="564" t="s">
        <v>1260</v>
      </c>
      <c r="AA412" s="564" t="s">
        <v>1260</v>
      </c>
      <c r="AB412" s="564" t="s">
        <v>1260</v>
      </c>
      <c r="AC412" s="564" t="s">
        <v>1260</v>
      </c>
      <c r="AD412" s="564" t="s">
        <v>1260</v>
      </c>
      <c r="AE412" s="564" t="s">
        <v>1260</v>
      </c>
      <c r="AF412" s="564" t="s">
        <v>1260</v>
      </c>
      <c r="AG412" s="564" t="s">
        <v>1260</v>
      </c>
      <c r="AH412" s="564" t="s">
        <v>1260</v>
      </c>
      <c r="AI412" s="564" t="s">
        <v>1260</v>
      </c>
      <c r="AJ412" s="564" t="s">
        <v>1260</v>
      </c>
      <c r="AK412" s="564" t="s">
        <v>1260</v>
      </c>
    </row>
    <row r="413" spans="2:37" hidden="1" outlineLevel="1" x14ac:dyDescent="0.2">
      <c r="B413" s="563" t="s">
        <v>1288</v>
      </c>
      <c r="C413" s="560" t="str">
        <f>"G_"&amp;GFSdet!B353</f>
        <v>G_3. 3.2.6.4</v>
      </c>
      <c r="D413" s="564" t="s">
        <v>1260</v>
      </c>
      <c r="E413" s="564" t="s">
        <v>1260</v>
      </c>
      <c r="F413" s="564" t="s">
        <v>1260</v>
      </c>
      <c r="G413" s="564" t="s">
        <v>1260</v>
      </c>
      <c r="H413" s="564" t="s">
        <v>1260</v>
      </c>
      <c r="I413" s="564" t="s">
        <v>1260</v>
      </c>
      <c r="J413" s="564" t="s">
        <v>1260</v>
      </c>
      <c r="K413" s="564" t="s">
        <v>1260</v>
      </c>
      <c r="L413" s="564" t="s">
        <v>1260</v>
      </c>
      <c r="M413" s="564" t="s">
        <v>1260</v>
      </c>
      <c r="N413" s="564" t="s">
        <v>1260</v>
      </c>
      <c r="O413" s="564" t="s">
        <v>1260</v>
      </c>
      <c r="P413" s="564" t="s">
        <v>1260</v>
      </c>
      <c r="Q413" s="564" t="s">
        <v>1260</v>
      </c>
      <c r="R413" s="564" t="s">
        <v>1260</v>
      </c>
      <c r="S413" s="564" t="s">
        <v>1260</v>
      </c>
      <c r="T413" s="564" t="s">
        <v>1260</v>
      </c>
      <c r="U413" s="564" t="s">
        <v>1260</v>
      </c>
      <c r="V413" s="564" t="s">
        <v>1260</v>
      </c>
      <c r="W413" s="564" t="s">
        <v>1260</v>
      </c>
      <c r="X413" s="564" t="s">
        <v>1260</v>
      </c>
      <c r="Y413" s="564" t="s">
        <v>1260</v>
      </c>
      <c r="Z413" s="564" t="s">
        <v>1260</v>
      </c>
      <c r="AA413" s="564" t="s">
        <v>1260</v>
      </c>
      <c r="AB413" s="564" t="s">
        <v>1260</v>
      </c>
      <c r="AC413" s="564" t="s">
        <v>1260</v>
      </c>
      <c r="AD413" s="564" t="s">
        <v>1260</v>
      </c>
      <c r="AE413" s="564" t="s">
        <v>1260</v>
      </c>
      <c r="AF413" s="564" t="s">
        <v>1260</v>
      </c>
      <c r="AG413" s="564" t="s">
        <v>1260</v>
      </c>
      <c r="AH413" s="564" t="s">
        <v>1260</v>
      </c>
      <c r="AI413" s="564" t="s">
        <v>1260</v>
      </c>
      <c r="AJ413" s="564" t="s">
        <v>1260</v>
      </c>
      <c r="AK413" s="564" t="s">
        <v>1260</v>
      </c>
    </row>
    <row r="414" spans="2:37" hidden="1" outlineLevel="1" x14ac:dyDescent="0.2">
      <c r="B414" s="563" t="s">
        <v>1288</v>
      </c>
      <c r="C414" s="560" t="str">
        <f>"G_"&amp;GFSdet!B354</f>
        <v>G_3. 3.2.6.5</v>
      </c>
      <c r="D414" s="564" t="s">
        <v>1260</v>
      </c>
      <c r="E414" s="564" t="s">
        <v>1260</v>
      </c>
      <c r="F414" s="564" t="s">
        <v>1260</v>
      </c>
      <c r="G414" s="564" t="s">
        <v>1260</v>
      </c>
      <c r="H414" s="564" t="s">
        <v>1260</v>
      </c>
      <c r="I414" s="564" t="s">
        <v>1260</v>
      </c>
      <c r="J414" s="564" t="s">
        <v>1260</v>
      </c>
      <c r="K414" s="564" t="s">
        <v>1260</v>
      </c>
      <c r="L414" s="564" t="s">
        <v>1260</v>
      </c>
      <c r="M414" s="564" t="s">
        <v>1260</v>
      </c>
      <c r="N414" s="564" t="s">
        <v>1260</v>
      </c>
      <c r="O414" s="564" t="s">
        <v>1260</v>
      </c>
      <c r="P414" s="564" t="s">
        <v>1260</v>
      </c>
      <c r="Q414" s="564" t="s">
        <v>1260</v>
      </c>
      <c r="R414" s="564" t="s">
        <v>1260</v>
      </c>
      <c r="S414" s="564" t="s">
        <v>1260</v>
      </c>
      <c r="T414" s="564" t="s">
        <v>1260</v>
      </c>
      <c r="U414" s="564" t="s">
        <v>1260</v>
      </c>
      <c r="V414" s="564" t="s">
        <v>1260</v>
      </c>
      <c r="W414" s="564" t="s">
        <v>1260</v>
      </c>
      <c r="X414" s="564" t="s">
        <v>1260</v>
      </c>
      <c r="Y414" s="564" t="s">
        <v>1260</v>
      </c>
      <c r="Z414" s="564" t="s">
        <v>1260</v>
      </c>
      <c r="AA414" s="564" t="s">
        <v>1260</v>
      </c>
      <c r="AB414" s="564" t="s">
        <v>1260</v>
      </c>
      <c r="AC414" s="564" t="s">
        <v>1260</v>
      </c>
      <c r="AD414" s="564" t="s">
        <v>1260</v>
      </c>
      <c r="AE414" s="564" t="s">
        <v>1260</v>
      </c>
      <c r="AF414" s="564" t="s">
        <v>1260</v>
      </c>
      <c r="AG414" s="564" t="s">
        <v>1260</v>
      </c>
      <c r="AH414" s="564" t="s">
        <v>1260</v>
      </c>
      <c r="AI414" s="564" t="s">
        <v>1260</v>
      </c>
      <c r="AJ414" s="564" t="s">
        <v>1260</v>
      </c>
      <c r="AK414" s="564" t="s">
        <v>1260</v>
      </c>
    </row>
    <row r="415" spans="2:37" hidden="1" outlineLevel="1" x14ac:dyDescent="0.2">
      <c r="B415" s="563" t="s">
        <v>1288</v>
      </c>
      <c r="C415" s="560" t="str">
        <f>"G_"&amp;GFSdet!B355</f>
        <v>G_3. 3.2.7</v>
      </c>
      <c r="D415" s="564" t="s">
        <v>1260</v>
      </c>
      <c r="E415" s="564" t="s">
        <v>1260</v>
      </c>
      <c r="F415" s="564" t="s">
        <v>1260</v>
      </c>
      <c r="G415" s="564" t="s">
        <v>1260</v>
      </c>
      <c r="H415" s="564" t="s">
        <v>1260</v>
      </c>
      <c r="I415" s="564" t="s">
        <v>1260</v>
      </c>
      <c r="J415" s="564" t="s">
        <v>1260</v>
      </c>
      <c r="K415" s="564" t="s">
        <v>1260</v>
      </c>
      <c r="L415" s="564" t="s">
        <v>1260</v>
      </c>
      <c r="M415" s="564" t="s">
        <v>1260</v>
      </c>
      <c r="N415" s="564" t="s">
        <v>1260</v>
      </c>
      <c r="O415" s="564" t="s">
        <v>1260</v>
      </c>
      <c r="P415" s="564" t="s">
        <v>1260</v>
      </c>
      <c r="Q415" s="564" t="s">
        <v>1260</v>
      </c>
      <c r="R415" s="564" t="s">
        <v>1260</v>
      </c>
      <c r="S415" s="564" t="s">
        <v>1260</v>
      </c>
      <c r="T415" s="564" t="s">
        <v>1260</v>
      </c>
      <c r="U415" s="564" t="s">
        <v>1260</v>
      </c>
      <c r="V415" s="564" t="s">
        <v>1260</v>
      </c>
      <c r="W415" s="564" t="s">
        <v>1260</v>
      </c>
      <c r="X415" s="564" t="s">
        <v>1260</v>
      </c>
      <c r="Y415" s="564" t="s">
        <v>1260</v>
      </c>
      <c r="Z415" s="564" t="s">
        <v>1260</v>
      </c>
      <c r="AA415" s="564" t="s">
        <v>1260</v>
      </c>
      <c r="AB415" s="564" t="s">
        <v>1260</v>
      </c>
      <c r="AC415" s="564" t="s">
        <v>1260</v>
      </c>
      <c r="AD415" s="564" t="s">
        <v>1260</v>
      </c>
      <c r="AE415" s="564" t="s">
        <v>1260</v>
      </c>
      <c r="AF415" s="564" t="s">
        <v>1260</v>
      </c>
      <c r="AG415" s="564" t="s">
        <v>1260</v>
      </c>
      <c r="AH415" s="564" t="s">
        <v>1260</v>
      </c>
      <c r="AI415" s="564" t="s">
        <v>1260</v>
      </c>
      <c r="AJ415" s="564" t="s">
        <v>1260</v>
      </c>
      <c r="AK415" s="564" t="s">
        <v>1260</v>
      </c>
    </row>
    <row r="416" spans="2:37" hidden="1" outlineLevel="1" x14ac:dyDescent="0.2">
      <c r="B416" s="563" t="s">
        <v>1288</v>
      </c>
      <c r="C416" s="560" t="str">
        <f>"G_"&amp;GFSdet!B356</f>
        <v>G_3. 3.2.7.1</v>
      </c>
      <c r="D416" s="564" t="s">
        <v>1260</v>
      </c>
      <c r="E416" s="564" t="s">
        <v>1260</v>
      </c>
      <c r="F416" s="564" t="s">
        <v>1260</v>
      </c>
      <c r="G416" s="564" t="s">
        <v>1260</v>
      </c>
      <c r="H416" s="564" t="s">
        <v>1260</v>
      </c>
      <c r="I416" s="564" t="s">
        <v>1260</v>
      </c>
      <c r="J416" s="564" t="s">
        <v>1260</v>
      </c>
      <c r="K416" s="564" t="s">
        <v>1260</v>
      </c>
      <c r="L416" s="564" t="s">
        <v>1260</v>
      </c>
      <c r="M416" s="564" t="s">
        <v>1260</v>
      </c>
      <c r="N416" s="564" t="s">
        <v>1260</v>
      </c>
      <c r="O416" s="564" t="s">
        <v>1260</v>
      </c>
      <c r="P416" s="564" t="s">
        <v>1260</v>
      </c>
      <c r="Q416" s="564" t="s">
        <v>1260</v>
      </c>
      <c r="R416" s="564" t="s">
        <v>1260</v>
      </c>
      <c r="S416" s="564" t="s">
        <v>1260</v>
      </c>
      <c r="T416" s="564" t="s">
        <v>1260</v>
      </c>
      <c r="U416" s="564" t="s">
        <v>1260</v>
      </c>
      <c r="V416" s="564" t="s">
        <v>1260</v>
      </c>
      <c r="W416" s="564" t="s">
        <v>1260</v>
      </c>
      <c r="X416" s="564" t="s">
        <v>1260</v>
      </c>
      <c r="Y416" s="564" t="s">
        <v>1260</v>
      </c>
      <c r="Z416" s="564" t="s">
        <v>1260</v>
      </c>
      <c r="AA416" s="564" t="s">
        <v>1260</v>
      </c>
      <c r="AB416" s="564" t="s">
        <v>1260</v>
      </c>
      <c r="AC416" s="564" t="s">
        <v>1260</v>
      </c>
      <c r="AD416" s="564" t="s">
        <v>1260</v>
      </c>
      <c r="AE416" s="564" t="s">
        <v>1260</v>
      </c>
      <c r="AF416" s="564" t="s">
        <v>1260</v>
      </c>
      <c r="AG416" s="564" t="s">
        <v>1260</v>
      </c>
      <c r="AH416" s="564" t="s">
        <v>1260</v>
      </c>
      <c r="AI416" s="564" t="s">
        <v>1260</v>
      </c>
      <c r="AJ416" s="564" t="s">
        <v>1260</v>
      </c>
      <c r="AK416" s="564" t="s">
        <v>1260</v>
      </c>
    </row>
    <row r="417" spans="1:37" hidden="1" outlineLevel="1" x14ac:dyDescent="0.2">
      <c r="B417" s="563" t="s">
        <v>1288</v>
      </c>
      <c r="C417" s="560" t="str">
        <f>"G_"&amp;GFSdet!B357</f>
        <v>G_3. 3.2.7.2</v>
      </c>
      <c r="D417" s="564" t="s">
        <v>1260</v>
      </c>
      <c r="E417" s="564" t="s">
        <v>1260</v>
      </c>
      <c r="F417" s="564" t="s">
        <v>1260</v>
      </c>
      <c r="G417" s="564" t="s">
        <v>1260</v>
      </c>
      <c r="H417" s="564" t="s">
        <v>1260</v>
      </c>
      <c r="I417" s="564" t="s">
        <v>1260</v>
      </c>
      <c r="J417" s="564" t="s">
        <v>1260</v>
      </c>
      <c r="K417" s="564" t="s">
        <v>1260</v>
      </c>
      <c r="L417" s="564" t="s">
        <v>1260</v>
      </c>
      <c r="M417" s="564" t="s">
        <v>1260</v>
      </c>
      <c r="N417" s="564" t="s">
        <v>1260</v>
      </c>
      <c r="O417" s="564" t="s">
        <v>1260</v>
      </c>
      <c r="P417" s="564" t="s">
        <v>1260</v>
      </c>
      <c r="Q417" s="564" t="s">
        <v>1260</v>
      </c>
      <c r="R417" s="564" t="s">
        <v>1260</v>
      </c>
      <c r="S417" s="564" t="s">
        <v>1260</v>
      </c>
      <c r="T417" s="564" t="s">
        <v>1260</v>
      </c>
      <c r="U417" s="564" t="s">
        <v>1260</v>
      </c>
      <c r="V417" s="564" t="s">
        <v>1260</v>
      </c>
      <c r="W417" s="564" t="s">
        <v>1260</v>
      </c>
      <c r="X417" s="564" t="s">
        <v>1260</v>
      </c>
      <c r="Y417" s="564" t="s">
        <v>1260</v>
      </c>
      <c r="Z417" s="564" t="s">
        <v>1260</v>
      </c>
      <c r="AA417" s="564" t="s">
        <v>1260</v>
      </c>
      <c r="AB417" s="564" t="s">
        <v>1260</v>
      </c>
      <c r="AC417" s="564" t="s">
        <v>1260</v>
      </c>
      <c r="AD417" s="564" t="s">
        <v>1260</v>
      </c>
      <c r="AE417" s="564" t="s">
        <v>1260</v>
      </c>
      <c r="AF417" s="564" t="s">
        <v>1260</v>
      </c>
      <c r="AG417" s="564" t="s">
        <v>1260</v>
      </c>
      <c r="AH417" s="564" t="s">
        <v>1260</v>
      </c>
      <c r="AI417" s="564" t="s">
        <v>1260</v>
      </c>
      <c r="AJ417" s="564" t="s">
        <v>1260</v>
      </c>
      <c r="AK417" s="564" t="s">
        <v>1260</v>
      </c>
    </row>
    <row r="418" spans="1:37" hidden="1" outlineLevel="1" x14ac:dyDescent="0.2">
      <c r="B418" s="563" t="s">
        <v>1288</v>
      </c>
      <c r="C418" s="560" t="str">
        <f>"G_"&amp;GFSdet!B358</f>
        <v>G_3. 3.2.8</v>
      </c>
      <c r="D418" s="564" t="s">
        <v>1260</v>
      </c>
      <c r="E418" s="564" t="s">
        <v>1260</v>
      </c>
      <c r="F418" s="564" t="s">
        <v>1260</v>
      </c>
      <c r="G418" s="564" t="s">
        <v>1260</v>
      </c>
      <c r="H418" s="564" t="s">
        <v>1260</v>
      </c>
      <c r="I418" s="564" t="s">
        <v>1260</v>
      </c>
      <c r="J418" s="564" t="s">
        <v>1260</v>
      </c>
      <c r="K418" s="564" t="s">
        <v>1260</v>
      </c>
      <c r="L418" s="564" t="s">
        <v>1260</v>
      </c>
      <c r="M418" s="564" t="s">
        <v>1260</v>
      </c>
      <c r="N418" s="564" t="s">
        <v>1260</v>
      </c>
      <c r="O418" s="564" t="s">
        <v>1260</v>
      </c>
      <c r="P418" s="564" t="s">
        <v>1260</v>
      </c>
      <c r="Q418" s="564" t="s">
        <v>1260</v>
      </c>
      <c r="R418" s="564" t="s">
        <v>1260</v>
      </c>
      <c r="S418" s="564" t="s">
        <v>1260</v>
      </c>
      <c r="T418" s="564" t="s">
        <v>1260</v>
      </c>
      <c r="U418" s="564" t="s">
        <v>1260</v>
      </c>
      <c r="V418" s="564" t="s">
        <v>1260</v>
      </c>
      <c r="W418" s="564" t="s">
        <v>1260</v>
      </c>
      <c r="X418" s="564" t="s">
        <v>1260</v>
      </c>
      <c r="Y418" s="564" t="s">
        <v>1260</v>
      </c>
      <c r="Z418" s="564" t="s">
        <v>1260</v>
      </c>
      <c r="AA418" s="564" t="s">
        <v>1260</v>
      </c>
      <c r="AB418" s="564" t="s">
        <v>1260</v>
      </c>
      <c r="AC418" s="564" t="s">
        <v>1260</v>
      </c>
      <c r="AD418" s="564" t="s">
        <v>1260</v>
      </c>
      <c r="AE418" s="564" t="s">
        <v>1260</v>
      </c>
      <c r="AF418" s="564" t="s">
        <v>1260</v>
      </c>
      <c r="AG418" s="564" t="s">
        <v>1260</v>
      </c>
      <c r="AH418" s="564" t="s">
        <v>1260</v>
      </c>
      <c r="AI418" s="564" t="s">
        <v>1260</v>
      </c>
      <c r="AJ418" s="564" t="s">
        <v>1260</v>
      </c>
      <c r="AK418" s="564" t="s">
        <v>1260</v>
      </c>
    </row>
    <row r="419" spans="1:37" hidden="1" outlineLevel="1" x14ac:dyDescent="0.2">
      <c r="B419" s="563" t="s">
        <v>1288</v>
      </c>
      <c r="C419" s="560" t="str">
        <f>"G_"&amp;GFSdet!B359</f>
        <v>G_3. 3.2.8.1</v>
      </c>
      <c r="D419" s="564" t="s">
        <v>1260</v>
      </c>
      <c r="E419" s="564" t="s">
        <v>1260</v>
      </c>
      <c r="F419" s="564" t="s">
        <v>1260</v>
      </c>
      <c r="G419" s="564" t="s">
        <v>1260</v>
      </c>
      <c r="H419" s="564" t="s">
        <v>1260</v>
      </c>
      <c r="I419" s="564" t="s">
        <v>1260</v>
      </c>
      <c r="J419" s="564" t="s">
        <v>1260</v>
      </c>
      <c r="K419" s="564" t="s">
        <v>1260</v>
      </c>
      <c r="L419" s="564" t="s">
        <v>1260</v>
      </c>
      <c r="M419" s="564" t="s">
        <v>1260</v>
      </c>
      <c r="N419" s="564" t="s">
        <v>1260</v>
      </c>
      <c r="O419" s="564" t="s">
        <v>1260</v>
      </c>
      <c r="P419" s="564" t="s">
        <v>1260</v>
      </c>
      <c r="Q419" s="564" t="s">
        <v>1260</v>
      </c>
      <c r="R419" s="564" t="s">
        <v>1260</v>
      </c>
      <c r="S419" s="564" t="s">
        <v>1260</v>
      </c>
      <c r="T419" s="564" t="s">
        <v>1260</v>
      </c>
      <c r="U419" s="564" t="s">
        <v>1260</v>
      </c>
      <c r="V419" s="564" t="s">
        <v>1260</v>
      </c>
      <c r="W419" s="564" t="s">
        <v>1260</v>
      </c>
      <c r="X419" s="564" t="s">
        <v>1260</v>
      </c>
      <c r="Y419" s="564" t="s">
        <v>1260</v>
      </c>
      <c r="Z419" s="564" t="s">
        <v>1260</v>
      </c>
      <c r="AA419" s="564" t="s">
        <v>1260</v>
      </c>
      <c r="AB419" s="564" t="s">
        <v>1260</v>
      </c>
      <c r="AC419" s="564" t="s">
        <v>1260</v>
      </c>
      <c r="AD419" s="564" t="s">
        <v>1260</v>
      </c>
      <c r="AE419" s="564" t="s">
        <v>1260</v>
      </c>
      <c r="AF419" s="564" t="s">
        <v>1260</v>
      </c>
      <c r="AG419" s="564" t="s">
        <v>1260</v>
      </c>
      <c r="AH419" s="564" t="s">
        <v>1260</v>
      </c>
      <c r="AI419" s="564" t="s">
        <v>1260</v>
      </c>
      <c r="AJ419" s="564" t="s">
        <v>1260</v>
      </c>
      <c r="AK419" s="564" t="s">
        <v>1260</v>
      </c>
    </row>
    <row r="420" spans="1:37" hidden="1" outlineLevel="1" x14ac:dyDescent="0.2">
      <c r="B420" s="563" t="s">
        <v>1288</v>
      </c>
      <c r="C420" s="560" t="str">
        <f>"G_"&amp;GFSdet!B360</f>
        <v>G_3. 3.2.8.2</v>
      </c>
      <c r="D420" s="564" t="s">
        <v>1260</v>
      </c>
      <c r="E420" s="564" t="s">
        <v>1260</v>
      </c>
      <c r="F420" s="564" t="s">
        <v>1260</v>
      </c>
      <c r="G420" s="564" t="s">
        <v>1260</v>
      </c>
      <c r="H420" s="564" t="s">
        <v>1260</v>
      </c>
      <c r="I420" s="564" t="s">
        <v>1260</v>
      </c>
      <c r="J420" s="564" t="s">
        <v>1260</v>
      </c>
      <c r="K420" s="564" t="s">
        <v>1260</v>
      </c>
      <c r="L420" s="564" t="s">
        <v>1260</v>
      </c>
      <c r="M420" s="564" t="s">
        <v>1260</v>
      </c>
      <c r="N420" s="564" t="s">
        <v>1260</v>
      </c>
      <c r="O420" s="564" t="s">
        <v>1260</v>
      </c>
      <c r="P420" s="564" t="s">
        <v>1260</v>
      </c>
      <c r="Q420" s="564" t="s">
        <v>1260</v>
      </c>
      <c r="R420" s="564" t="s">
        <v>1260</v>
      </c>
      <c r="S420" s="564" t="s">
        <v>1260</v>
      </c>
      <c r="T420" s="564" t="s">
        <v>1260</v>
      </c>
      <c r="U420" s="564" t="s">
        <v>1260</v>
      </c>
      <c r="V420" s="564" t="s">
        <v>1260</v>
      </c>
      <c r="W420" s="564" t="s">
        <v>1260</v>
      </c>
      <c r="X420" s="564" t="s">
        <v>1260</v>
      </c>
      <c r="Y420" s="564" t="s">
        <v>1260</v>
      </c>
      <c r="Z420" s="564" t="s">
        <v>1260</v>
      </c>
      <c r="AA420" s="564" t="s">
        <v>1260</v>
      </c>
      <c r="AB420" s="564" t="s">
        <v>1260</v>
      </c>
      <c r="AC420" s="564" t="s">
        <v>1260</v>
      </c>
      <c r="AD420" s="564" t="s">
        <v>1260</v>
      </c>
      <c r="AE420" s="564" t="s">
        <v>1260</v>
      </c>
      <c r="AF420" s="564" t="s">
        <v>1260</v>
      </c>
      <c r="AG420" s="564" t="s">
        <v>1260</v>
      </c>
      <c r="AH420" s="564" t="s">
        <v>1260</v>
      </c>
      <c r="AI420" s="564" t="s">
        <v>1260</v>
      </c>
      <c r="AJ420" s="564" t="s">
        <v>1260</v>
      </c>
      <c r="AK420" s="564" t="s">
        <v>1260</v>
      </c>
    </row>
    <row r="421" spans="1:37" hidden="1" outlineLevel="1" x14ac:dyDescent="0.2">
      <c r="B421" s="563"/>
      <c r="C421" s="560"/>
      <c r="D421" s="564"/>
      <c r="E421" s="564"/>
      <c r="F421" s="564"/>
      <c r="G421" s="564"/>
      <c r="H421" s="564"/>
      <c r="I421" s="564"/>
      <c r="J421" s="564"/>
      <c r="K421" s="564"/>
      <c r="L421" s="564"/>
      <c r="M421" s="564"/>
      <c r="N421" s="564"/>
      <c r="O421" s="564"/>
      <c r="P421" s="564"/>
      <c r="Q421" s="564"/>
      <c r="R421" s="564"/>
      <c r="S421" s="564"/>
      <c r="T421" s="564"/>
      <c r="U421" s="564"/>
      <c r="V421" s="564"/>
      <c r="W421" s="564"/>
      <c r="X421" s="564"/>
      <c r="Y421" s="564"/>
      <c r="Z421" s="564"/>
      <c r="AA421" s="564"/>
      <c r="AB421" s="564"/>
      <c r="AC421" s="564"/>
      <c r="AD421" s="564"/>
      <c r="AE421" s="564"/>
      <c r="AF421" s="564"/>
      <c r="AG421" s="564"/>
      <c r="AH421" s="564"/>
      <c r="AI421" s="564"/>
      <c r="AJ421" s="564"/>
      <c r="AK421" s="564"/>
    </row>
    <row r="422" spans="1:37" hidden="1" outlineLevel="1" x14ac:dyDescent="0.2">
      <c r="B422" s="563"/>
      <c r="C422" s="563"/>
      <c r="D422" s="563"/>
      <c r="E422" s="563"/>
      <c r="F422" s="563"/>
      <c r="G422" s="563"/>
      <c r="H422" s="563"/>
      <c r="I422" s="563"/>
      <c r="J422" s="563"/>
      <c r="K422" s="563"/>
      <c r="L422" s="564"/>
      <c r="M422" s="564"/>
      <c r="N422" s="564"/>
      <c r="O422" s="564"/>
      <c r="P422" s="564"/>
      <c r="Q422" s="564"/>
      <c r="R422" s="564"/>
      <c r="S422" s="564"/>
      <c r="T422" s="564"/>
      <c r="U422" s="564"/>
      <c r="V422" s="564"/>
      <c r="W422" s="564"/>
      <c r="X422" s="564"/>
      <c r="Y422" s="564"/>
      <c r="Z422" s="564"/>
      <c r="AA422" s="564"/>
      <c r="AB422" s="564"/>
      <c r="AC422" s="564"/>
      <c r="AD422" s="564"/>
      <c r="AE422" s="564"/>
      <c r="AF422" s="564"/>
      <c r="AG422" s="564"/>
      <c r="AH422" s="564"/>
      <c r="AI422" s="564"/>
      <c r="AJ422" s="564"/>
      <c r="AK422" s="564"/>
    </row>
    <row r="423" spans="1:37" hidden="1" outlineLevel="1" x14ac:dyDescent="0.2">
      <c r="A423" s="565" t="s">
        <v>245</v>
      </c>
      <c r="B423" s="563" t="s">
        <v>1288</v>
      </c>
      <c r="C423" s="560" t="s">
        <v>1289</v>
      </c>
      <c r="D423" s="564" t="s">
        <v>1260</v>
      </c>
      <c r="E423" s="564" t="s">
        <v>1260</v>
      </c>
      <c r="F423" s="564" t="s">
        <v>1260</v>
      </c>
      <c r="G423" s="564" t="s">
        <v>1260</v>
      </c>
      <c r="H423" s="564" t="s">
        <v>1260</v>
      </c>
      <c r="I423" s="564" t="s">
        <v>1260</v>
      </c>
      <c r="J423" s="564" t="s">
        <v>1260</v>
      </c>
      <c r="K423" s="564" t="s">
        <v>1260</v>
      </c>
      <c r="L423" s="564" t="s">
        <v>1260</v>
      </c>
      <c r="M423" s="564" t="s">
        <v>1260</v>
      </c>
      <c r="N423" s="564" t="s">
        <v>1260</v>
      </c>
      <c r="O423" s="564" t="s">
        <v>1260</v>
      </c>
      <c r="P423" s="564" t="s">
        <v>1260</v>
      </c>
      <c r="Q423" s="564" t="s">
        <v>1260</v>
      </c>
      <c r="R423" s="564" t="s">
        <v>1260</v>
      </c>
      <c r="S423" s="564" t="s">
        <v>1260</v>
      </c>
      <c r="T423" s="564" t="s">
        <v>1260</v>
      </c>
      <c r="U423" s="564" t="s">
        <v>1260</v>
      </c>
      <c r="V423" s="564" t="s">
        <v>1260</v>
      </c>
      <c r="W423" s="564" t="s">
        <v>1260</v>
      </c>
      <c r="X423" s="564" t="s">
        <v>1260</v>
      </c>
      <c r="Y423" s="564" t="s">
        <v>1260</v>
      </c>
      <c r="Z423" s="564" t="s">
        <v>1260</v>
      </c>
      <c r="AA423" s="564" t="s">
        <v>1260</v>
      </c>
      <c r="AB423" s="564" t="s">
        <v>1260</v>
      </c>
      <c r="AC423" s="564" t="s">
        <v>1260</v>
      </c>
      <c r="AD423" s="564" t="s">
        <v>1260</v>
      </c>
      <c r="AE423" s="564" t="s">
        <v>1260</v>
      </c>
      <c r="AF423" s="564" t="s">
        <v>1260</v>
      </c>
      <c r="AG423" s="564" t="s">
        <v>1260</v>
      </c>
      <c r="AH423" s="564" t="s">
        <v>1260</v>
      </c>
      <c r="AI423" s="564" t="s">
        <v>1260</v>
      </c>
      <c r="AJ423" s="564" t="s">
        <v>1260</v>
      </c>
      <c r="AK423" s="564" t="s">
        <v>1260</v>
      </c>
    </row>
    <row r="424" spans="1:37" hidden="1" outlineLevel="1" x14ac:dyDescent="0.2">
      <c r="A424" s="565" t="s">
        <v>246</v>
      </c>
      <c r="B424" s="563" t="s">
        <v>1288</v>
      </c>
      <c r="C424" s="560" t="s">
        <v>1290</v>
      </c>
      <c r="D424" s="564" t="s">
        <v>1260</v>
      </c>
      <c r="E424" s="564" t="s">
        <v>1260</v>
      </c>
      <c r="F424" s="564" t="s">
        <v>1260</v>
      </c>
      <c r="G424" s="564" t="s">
        <v>1260</v>
      </c>
      <c r="H424" s="564" t="s">
        <v>1260</v>
      </c>
      <c r="I424" s="564" t="s">
        <v>1260</v>
      </c>
      <c r="J424" s="564" t="s">
        <v>1260</v>
      </c>
      <c r="K424" s="564" t="s">
        <v>1260</v>
      </c>
      <c r="L424" s="564" t="s">
        <v>1260</v>
      </c>
      <c r="M424" s="564" t="s">
        <v>1260</v>
      </c>
      <c r="N424" s="564" t="s">
        <v>1260</v>
      </c>
      <c r="O424" s="564" t="s">
        <v>1260</v>
      </c>
      <c r="P424" s="564" t="s">
        <v>1260</v>
      </c>
      <c r="Q424" s="564" t="s">
        <v>1260</v>
      </c>
      <c r="R424" s="564" t="s">
        <v>1260</v>
      </c>
      <c r="S424" s="564" t="s">
        <v>1260</v>
      </c>
      <c r="T424" s="564" t="s">
        <v>1260</v>
      </c>
      <c r="U424" s="564" t="s">
        <v>1260</v>
      </c>
      <c r="V424" s="564" t="s">
        <v>1260</v>
      </c>
      <c r="W424" s="564" t="s">
        <v>1260</v>
      </c>
      <c r="X424" s="564" t="s">
        <v>1260</v>
      </c>
      <c r="Y424" s="564" t="s">
        <v>1260</v>
      </c>
      <c r="Z424" s="564" t="s">
        <v>1260</v>
      </c>
      <c r="AA424" s="564" t="s">
        <v>1260</v>
      </c>
      <c r="AB424" s="564" t="s">
        <v>1260</v>
      </c>
      <c r="AC424" s="564" t="s">
        <v>1260</v>
      </c>
      <c r="AD424" s="564" t="s">
        <v>1260</v>
      </c>
      <c r="AE424" s="564" t="s">
        <v>1260</v>
      </c>
      <c r="AF424" s="564" t="s">
        <v>1260</v>
      </c>
      <c r="AG424" s="564" t="s">
        <v>1260</v>
      </c>
      <c r="AH424" s="564" t="s">
        <v>1260</v>
      </c>
      <c r="AI424" s="564" t="s">
        <v>1260</v>
      </c>
      <c r="AJ424" s="564" t="s">
        <v>1260</v>
      </c>
      <c r="AK424" s="564" t="s">
        <v>1260</v>
      </c>
    </row>
    <row r="425" spans="1:37" hidden="1" outlineLevel="1" x14ac:dyDescent="0.2">
      <c r="A425" s="565" t="s">
        <v>250</v>
      </c>
      <c r="B425" s="563" t="s">
        <v>1288</v>
      </c>
      <c r="C425" s="560" t="s">
        <v>1291</v>
      </c>
      <c r="D425" s="564" t="s">
        <v>1260</v>
      </c>
      <c r="E425" s="564" t="s">
        <v>1260</v>
      </c>
      <c r="F425" s="564" t="s">
        <v>1260</v>
      </c>
      <c r="G425" s="564" t="s">
        <v>1260</v>
      </c>
      <c r="H425" s="564" t="s">
        <v>1260</v>
      </c>
      <c r="I425" s="564" t="s">
        <v>1260</v>
      </c>
      <c r="J425" s="564" t="s">
        <v>1260</v>
      </c>
      <c r="K425" s="564" t="s">
        <v>1260</v>
      </c>
      <c r="L425" s="564" t="s">
        <v>1260</v>
      </c>
      <c r="M425" s="564" t="s">
        <v>1260</v>
      </c>
      <c r="N425" s="564" t="s">
        <v>1260</v>
      </c>
      <c r="O425" s="564" t="s">
        <v>1260</v>
      </c>
      <c r="P425" s="564" t="s">
        <v>1260</v>
      </c>
      <c r="Q425" s="564" t="s">
        <v>1260</v>
      </c>
      <c r="R425" s="564" t="s">
        <v>1260</v>
      </c>
      <c r="S425" s="564" t="s">
        <v>1260</v>
      </c>
      <c r="T425" s="564" t="s">
        <v>1260</v>
      </c>
      <c r="U425" s="564" t="s">
        <v>1260</v>
      </c>
      <c r="V425" s="564" t="s">
        <v>1260</v>
      </c>
      <c r="W425" s="564" t="s">
        <v>1260</v>
      </c>
      <c r="X425" s="564" t="s">
        <v>1260</v>
      </c>
      <c r="Y425" s="564" t="s">
        <v>1260</v>
      </c>
      <c r="Z425" s="564" t="s">
        <v>1260</v>
      </c>
      <c r="AA425" s="564" t="s">
        <v>1260</v>
      </c>
      <c r="AB425" s="564" t="s">
        <v>1260</v>
      </c>
      <c r="AC425" s="564" t="s">
        <v>1260</v>
      </c>
      <c r="AD425" s="564" t="s">
        <v>1260</v>
      </c>
      <c r="AE425" s="564" t="s">
        <v>1260</v>
      </c>
      <c r="AF425" s="564" t="s">
        <v>1260</v>
      </c>
      <c r="AG425" s="564" t="s">
        <v>1260</v>
      </c>
      <c r="AH425" s="564" t="s">
        <v>1260</v>
      </c>
      <c r="AI425" s="564" t="s">
        <v>1260</v>
      </c>
      <c r="AJ425" s="564" t="s">
        <v>1260</v>
      </c>
      <c r="AK425" s="564" t="s">
        <v>1260</v>
      </c>
    </row>
    <row r="426" spans="1:37" hidden="1" outlineLevel="1" x14ac:dyDescent="0.2">
      <c r="A426" s="565" t="s">
        <v>247</v>
      </c>
      <c r="B426" s="563" t="s">
        <v>1288</v>
      </c>
      <c r="C426" s="560" t="s">
        <v>1292</v>
      </c>
      <c r="D426" s="564" t="s">
        <v>1260</v>
      </c>
      <c r="E426" s="564" t="s">
        <v>1260</v>
      </c>
      <c r="F426" s="564" t="s">
        <v>1260</v>
      </c>
      <c r="G426" s="564" t="s">
        <v>1260</v>
      </c>
      <c r="H426" s="564" t="s">
        <v>1260</v>
      </c>
      <c r="I426" s="564" t="s">
        <v>1260</v>
      </c>
      <c r="J426" s="564" t="s">
        <v>1260</v>
      </c>
      <c r="K426" s="564" t="s">
        <v>1260</v>
      </c>
      <c r="L426" s="564" t="s">
        <v>1260</v>
      </c>
      <c r="M426" s="564" t="s">
        <v>1260</v>
      </c>
      <c r="N426" s="564" t="s">
        <v>1260</v>
      </c>
      <c r="O426" s="564" t="s">
        <v>1260</v>
      </c>
      <c r="P426" s="564" t="s">
        <v>1260</v>
      </c>
      <c r="Q426" s="564" t="s">
        <v>1260</v>
      </c>
      <c r="R426" s="564" t="s">
        <v>1260</v>
      </c>
      <c r="S426" s="564" t="s">
        <v>1260</v>
      </c>
      <c r="T426" s="564" t="s">
        <v>1260</v>
      </c>
      <c r="U426" s="564" t="s">
        <v>1260</v>
      </c>
      <c r="V426" s="564" t="s">
        <v>1260</v>
      </c>
      <c r="W426" s="564" t="s">
        <v>1260</v>
      </c>
      <c r="X426" s="564" t="s">
        <v>1260</v>
      </c>
      <c r="Y426" s="564" t="s">
        <v>1260</v>
      </c>
      <c r="Z426" s="564" t="s">
        <v>1260</v>
      </c>
      <c r="AA426" s="564" t="s">
        <v>1260</v>
      </c>
      <c r="AB426" s="564" t="s">
        <v>1260</v>
      </c>
      <c r="AC426" s="564" t="s">
        <v>1260</v>
      </c>
      <c r="AD426" s="564" t="s">
        <v>1260</v>
      </c>
      <c r="AE426" s="564" t="s">
        <v>1260</v>
      </c>
      <c r="AF426" s="564" t="s">
        <v>1260</v>
      </c>
      <c r="AG426" s="564" t="s">
        <v>1260</v>
      </c>
      <c r="AH426" s="564" t="s">
        <v>1260</v>
      </c>
      <c r="AI426" s="564" t="s">
        <v>1260</v>
      </c>
      <c r="AJ426" s="564" t="s">
        <v>1260</v>
      </c>
      <c r="AK426" s="564" t="s">
        <v>1260</v>
      </c>
    </row>
    <row r="427" spans="1:37" hidden="1" outlineLevel="1" x14ac:dyDescent="0.2">
      <c r="A427" s="565" t="s">
        <v>248</v>
      </c>
      <c r="B427" s="563" t="s">
        <v>1288</v>
      </c>
      <c r="C427" s="560" t="s">
        <v>1293</v>
      </c>
      <c r="D427" s="564" t="s">
        <v>1260</v>
      </c>
      <c r="E427" s="564" t="s">
        <v>1260</v>
      </c>
      <c r="F427" s="564" t="s">
        <v>1260</v>
      </c>
      <c r="G427" s="564" t="s">
        <v>1260</v>
      </c>
      <c r="H427" s="564" t="s">
        <v>1260</v>
      </c>
      <c r="I427" s="564" t="s">
        <v>1260</v>
      </c>
      <c r="J427" s="564" t="s">
        <v>1260</v>
      </c>
      <c r="K427" s="564" t="s">
        <v>1260</v>
      </c>
      <c r="L427" s="564" t="s">
        <v>1260</v>
      </c>
      <c r="M427" s="564" t="s">
        <v>1260</v>
      </c>
      <c r="N427" s="564" t="s">
        <v>1260</v>
      </c>
      <c r="O427" s="564" t="s">
        <v>1260</v>
      </c>
      <c r="P427" s="564" t="s">
        <v>1260</v>
      </c>
      <c r="Q427" s="564" t="s">
        <v>1260</v>
      </c>
      <c r="R427" s="564" t="s">
        <v>1260</v>
      </c>
      <c r="S427" s="564" t="s">
        <v>1260</v>
      </c>
      <c r="T427" s="564" t="s">
        <v>1260</v>
      </c>
      <c r="U427" s="564" t="s">
        <v>1260</v>
      </c>
      <c r="V427" s="564" t="s">
        <v>1260</v>
      </c>
      <c r="W427" s="564" t="s">
        <v>1260</v>
      </c>
      <c r="X427" s="564" t="s">
        <v>1260</v>
      </c>
      <c r="Y427" s="564" t="s">
        <v>1260</v>
      </c>
      <c r="Z427" s="564" t="s">
        <v>1260</v>
      </c>
      <c r="AA427" s="564" t="s">
        <v>1260</v>
      </c>
      <c r="AB427" s="564" t="s">
        <v>1260</v>
      </c>
      <c r="AC427" s="564" t="s">
        <v>1260</v>
      </c>
      <c r="AD427" s="564" t="s">
        <v>1260</v>
      </c>
      <c r="AE427" s="564" t="s">
        <v>1260</v>
      </c>
      <c r="AF427" s="564" t="s">
        <v>1260</v>
      </c>
      <c r="AG427" s="564" t="s">
        <v>1260</v>
      </c>
      <c r="AH427" s="564" t="s">
        <v>1260</v>
      </c>
      <c r="AI427" s="564" t="s">
        <v>1260</v>
      </c>
      <c r="AJ427" s="564" t="s">
        <v>1260</v>
      </c>
      <c r="AK427" s="564" t="s">
        <v>1260</v>
      </c>
    </row>
    <row r="428" spans="1:37" hidden="1" outlineLevel="1" x14ac:dyDescent="0.2">
      <c r="A428" s="565" t="s">
        <v>251</v>
      </c>
      <c r="B428" s="563" t="s">
        <v>1288</v>
      </c>
      <c r="C428" s="560" t="s">
        <v>1294</v>
      </c>
      <c r="D428" s="564" t="s">
        <v>1260</v>
      </c>
      <c r="E428" s="564" t="s">
        <v>1260</v>
      </c>
      <c r="F428" s="564" t="s">
        <v>1260</v>
      </c>
      <c r="G428" s="564" t="s">
        <v>1260</v>
      </c>
      <c r="H428" s="564" t="s">
        <v>1260</v>
      </c>
      <c r="I428" s="564" t="s">
        <v>1260</v>
      </c>
      <c r="J428" s="564" t="s">
        <v>1260</v>
      </c>
      <c r="K428" s="564" t="s">
        <v>1260</v>
      </c>
      <c r="L428" s="564" t="s">
        <v>1260</v>
      </c>
      <c r="M428" s="564" t="s">
        <v>1260</v>
      </c>
      <c r="N428" s="564" t="s">
        <v>1260</v>
      </c>
      <c r="O428" s="564" t="s">
        <v>1260</v>
      </c>
      <c r="P428" s="564" t="s">
        <v>1260</v>
      </c>
      <c r="Q428" s="564" t="s">
        <v>1260</v>
      </c>
      <c r="R428" s="564" t="s">
        <v>1260</v>
      </c>
      <c r="S428" s="564" t="s">
        <v>1260</v>
      </c>
      <c r="T428" s="564" t="s">
        <v>1260</v>
      </c>
      <c r="U428" s="564" t="s">
        <v>1260</v>
      </c>
      <c r="V428" s="564" t="s">
        <v>1260</v>
      </c>
      <c r="W428" s="564" t="s">
        <v>1260</v>
      </c>
      <c r="X428" s="564" t="s">
        <v>1260</v>
      </c>
      <c r="Y428" s="564" t="s">
        <v>1260</v>
      </c>
      <c r="Z428" s="564" t="s">
        <v>1260</v>
      </c>
      <c r="AA428" s="564" t="s">
        <v>1260</v>
      </c>
      <c r="AB428" s="564" t="s">
        <v>1260</v>
      </c>
      <c r="AC428" s="564" t="s">
        <v>1260</v>
      </c>
      <c r="AD428" s="564" t="s">
        <v>1260</v>
      </c>
      <c r="AE428" s="564" t="s">
        <v>1260</v>
      </c>
      <c r="AF428" s="564" t="s">
        <v>1260</v>
      </c>
      <c r="AG428" s="564" t="s">
        <v>1260</v>
      </c>
      <c r="AH428" s="564" t="s">
        <v>1260</v>
      </c>
      <c r="AI428" s="564" t="s">
        <v>1260</v>
      </c>
      <c r="AJ428" s="564" t="s">
        <v>1260</v>
      </c>
      <c r="AK428" s="564" t="s">
        <v>1260</v>
      </c>
    </row>
    <row r="429" spans="1:37" hidden="1" outlineLevel="1" x14ac:dyDescent="0.2">
      <c r="A429" s="565" t="s">
        <v>84</v>
      </c>
      <c r="B429" s="563" t="s">
        <v>1288</v>
      </c>
      <c r="C429" s="560" t="s">
        <v>1295</v>
      </c>
      <c r="D429" s="564" t="s">
        <v>1260</v>
      </c>
      <c r="E429" s="564" t="s">
        <v>1260</v>
      </c>
      <c r="F429" s="564" t="s">
        <v>1260</v>
      </c>
      <c r="G429" s="564" t="s">
        <v>1260</v>
      </c>
      <c r="H429" s="564" t="s">
        <v>1260</v>
      </c>
      <c r="I429" s="564" t="s">
        <v>1260</v>
      </c>
      <c r="J429" s="564" t="s">
        <v>1260</v>
      </c>
      <c r="K429" s="564" t="s">
        <v>1260</v>
      </c>
      <c r="L429" s="564" t="s">
        <v>1260</v>
      </c>
      <c r="M429" s="564" t="s">
        <v>1260</v>
      </c>
      <c r="N429" s="564" t="s">
        <v>1260</v>
      </c>
      <c r="O429" s="564" t="s">
        <v>1260</v>
      </c>
      <c r="P429" s="564" t="s">
        <v>1260</v>
      </c>
      <c r="Q429" s="564" t="s">
        <v>1260</v>
      </c>
      <c r="R429" s="564" t="s">
        <v>1260</v>
      </c>
      <c r="S429" s="564" t="s">
        <v>1260</v>
      </c>
      <c r="T429" s="564" t="s">
        <v>1260</v>
      </c>
      <c r="U429" s="564" t="s">
        <v>1260</v>
      </c>
      <c r="V429" s="564" t="s">
        <v>1260</v>
      </c>
      <c r="W429" s="564" t="s">
        <v>1260</v>
      </c>
      <c r="X429" s="564" t="s">
        <v>1260</v>
      </c>
      <c r="Y429" s="564" t="s">
        <v>1260</v>
      </c>
      <c r="Z429" s="564" t="s">
        <v>1260</v>
      </c>
      <c r="AA429" s="564" t="s">
        <v>1260</v>
      </c>
      <c r="AB429" s="564" t="s">
        <v>1260</v>
      </c>
      <c r="AC429" s="564" t="s">
        <v>1260</v>
      </c>
      <c r="AD429" s="564" t="s">
        <v>1260</v>
      </c>
      <c r="AE429" s="564" t="s">
        <v>1260</v>
      </c>
      <c r="AF429" s="564" t="s">
        <v>1260</v>
      </c>
      <c r="AG429" s="564" t="s">
        <v>1260</v>
      </c>
      <c r="AH429" s="564" t="s">
        <v>1260</v>
      </c>
      <c r="AI429" s="564" t="s">
        <v>1260</v>
      </c>
      <c r="AJ429" s="564" t="s">
        <v>1260</v>
      </c>
      <c r="AK429" s="564" t="s">
        <v>1260</v>
      </c>
    </row>
    <row r="430" spans="1:37" hidden="1" outlineLevel="1" x14ac:dyDescent="0.2">
      <c r="A430" s="565" t="s">
        <v>425</v>
      </c>
      <c r="B430" s="563" t="s">
        <v>1288</v>
      </c>
      <c r="C430" s="560" t="s">
        <v>1296</v>
      </c>
      <c r="D430" s="564" t="s">
        <v>1260</v>
      </c>
      <c r="E430" s="564" t="s">
        <v>1260</v>
      </c>
      <c r="F430" s="564" t="s">
        <v>1260</v>
      </c>
      <c r="G430" s="564" t="s">
        <v>1260</v>
      </c>
      <c r="H430" s="564" t="s">
        <v>1260</v>
      </c>
      <c r="I430" s="564" t="s">
        <v>1260</v>
      </c>
      <c r="J430" s="564" t="s">
        <v>1260</v>
      </c>
      <c r="K430" s="564" t="s">
        <v>1260</v>
      </c>
      <c r="L430" s="564" t="s">
        <v>1260</v>
      </c>
      <c r="M430" s="564" t="s">
        <v>1260</v>
      </c>
      <c r="N430" s="564" t="s">
        <v>1260</v>
      </c>
      <c r="O430" s="564" t="s">
        <v>1260</v>
      </c>
      <c r="P430" s="564" t="s">
        <v>1260</v>
      </c>
      <c r="Q430" s="564" t="s">
        <v>1260</v>
      </c>
      <c r="R430" s="564" t="s">
        <v>1260</v>
      </c>
      <c r="S430" s="564" t="s">
        <v>1260</v>
      </c>
      <c r="T430" s="564" t="s">
        <v>1260</v>
      </c>
      <c r="U430" s="564" t="s">
        <v>1260</v>
      </c>
      <c r="V430" s="564" t="s">
        <v>1260</v>
      </c>
      <c r="W430" s="564" t="s">
        <v>1260</v>
      </c>
      <c r="X430" s="564" t="s">
        <v>1260</v>
      </c>
      <c r="Y430" s="564" t="s">
        <v>1260</v>
      </c>
      <c r="Z430" s="564" t="s">
        <v>1260</v>
      </c>
      <c r="AA430" s="564" t="s">
        <v>1260</v>
      </c>
      <c r="AB430" s="564" t="s">
        <v>1260</v>
      </c>
      <c r="AC430" s="564" t="s">
        <v>1260</v>
      </c>
      <c r="AD430" s="564" t="s">
        <v>1260</v>
      </c>
      <c r="AE430" s="564" t="s">
        <v>1260</v>
      </c>
      <c r="AF430" s="564" t="s">
        <v>1260</v>
      </c>
      <c r="AG430" s="564" t="s">
        <v>1260</v>
      </c>
      <c r="AH430" s="564" t="s">
        <v>1260</v>
      </c>
      <c r="AI430" s="564" t="s">
        <v>1260</v>
      </c>
      <c r="AJ430" s="564" t="s">
        <v>1260</v>
      </c>
      <c r="AK430" s="564" t="s">
        <v>1260</v>
      </c>
    </row>
    <row r="431" spans="1:37" hidden="1" outlineLevel="1" x14ac:dyDescent="0.2">
      <c r="A431" s="565" t="s">
        <v>426</v>
      </c>
      <c r="B431" s="563" t="s">
        <v>1288</v>
      </c>
      <c r="C431" s="560" t="s">
        <v>1297</v>
      </c>
      <c r="D431" s="564" t="s">
        <v>1260</v>
      </c>
      <c r="E431" s="564" t="s">
        <v>1260</v>
      </c>
      <c r="F431" s="564" t="s">
        <v>1260</v>
      </c>
      <c r="G431" s="564" t="s">
        <v>1260</v>
      </c>
      <c r="H431" s="564" t="s">
        <v>1260</v>
      </c>
      <c r="I431" s="564" t="s">
        <v>1260</v>
      </c>
      <c r="J431" s="564" t="s">
        <v>1260</v>
      </c>
      <c r="K431" s="564" t="s">
        <v>1260</v>
      </c>
      <c r="L431" s="564" t="s">
        <v>1260</v>
      </c>
      <c r="M431" s="564" t="s">
        <v>1260</v>
      </c>
      <c r="N431" s="564" t="s">
        <v>1260</v>
      </c>
      <c r="O431" s="564" t="s">
        <v>1260</v>
      </c>
      <c r="P431" s="564" t="s">
        <v>1260</v>
      </c>
      <c r="Q431" s="564" t="s">
        <v>1260</v>
      </c>
      <c r="R431" s="564" t="s">
        <v>1260</v>
      </c>
      <c r="S431" s="564" t="s">
        <v>1260</v>
      </c>
      <c r="T431" s="564" t="s">
        <v>1260</v>
      </c>
      <c r="U431" s="564" t="s">
        <v>1260</v>
      </c>
      <c r="V431" s="564" t="s">
        <v>1260</v>
      </c>
      <c r="W431" s="564" t="s">
        <v>1260</v>
      </c>
      <c r="X431" s="564" t="s">
        <v>1260</v>
      </c>
      <c r="Y431" s="564" t="s">
        <v>1260</v>
      </c>
      <c r="Z431" s="564" t="s">
        <v>1260</v>
      </c>
      <c r="AA431" s="564" t="s">
        <v>1260</v>
      </c>
      <c r="AB431" s="564" t="s">
        <v>1260</v>
      </c>
      <c r="AC431" s="564" t="s">
        <v>1260</v>
      </c>
      <c r="AD431" s="564" t="s">
        <v>1260</v>
      </c>
      <c r="AE431" s="564" t="s">
        <v>1260</v>
      </c>
      <c r="AF431" s="564" t="s">
        <v>1260</v>
      </c>
      <c r="AG431" s="564" t="s">
        <v>1260</v>
      </c>
      <c r="AH431" s="564" t="s">
        <v>1260</v>
      </c>
      <c r="AI431" s="564" t="s">
        <v>1260</v>
      </c>
      <c r="AJ431" s="564" t="s">
        <v>1260</v>
      </c>
      <c r="AK431" s="564" t="s">
        <v>1260</v>
      </c>
    </row>
    <row r="432" spans="1:37" hidden="1" outlineLevel="1" x14ac:dyDescent="0.2">
      <c r="A432" s="565"/>
      <c r="B432" s="560"/>
      <c r="C432" s="560"/>
      <c r="D432" s="560"/>
      <c r="E432" s="774"/>
      <c r="F432" s="774"/>
      <c r="G432" s="560"/>
      <c r="H432" s="560"/>
      <c r="I432" s="560"/>
      <c r="J432" s="560"/>
      <c r="K432" s="560"/>
      <c r="L432" s="560"/>
      <c r="M432" s="560"/>
      <c r="N432" s="560"/>
      <c r="O432" s="560"/>
      <c r="P432" s="560"/>
      <c r="Q432" s="560"/>
      <c r="R432" s="560"/>
      <c r="S432" s="560"/>
      <c r="T432" s="560"/>
      <c r="U432" s="560"/>
      <c r="V432" s="560"/>
      <c r="W432" s="560"/>
      <c r="X432" s="560"/>
      <c r="Y432" s="560"/>
      <c r="Z432" s="560"/>
      <c r="AA432" s="560"/>
      <c r="AB432" s="560"/>
      <c r="AC432" s="560"/>
      <c r="AD432" s="560"/>
      <c r="AE432" s="560"/>
      <c r="AF432" s="560"/>
      <c r="AG432" s="560"/>
      <c r="AH432" s="560"/>
      <c r="AI432" s="560"/>
      <c r="AJ432" s="560"/>
      <c r="AK432" s="560"/>
    </row>
    <row r="433" spans="1:37" ht="12.75" hidden="1" customHeight="1" outlineLevel="1" x14ac:dyDescent="0.2">
      <c r="B433" s="563" t="s">
        <v>1288</v>
      </c>
      <c r="C433" s="560" t="s">
        <v>1423</v>
      </c>
      <c r="D433" s="564" t="s">
        <v>1260</v>
      </c>
      <c r="E433" s="564" t="s">
        <v>1260</v>
      </c>
      <c r="F433" s="564" t="s">
        <v>1260</v>
      </c>
      <c r="G433" s="564" t="s">
        <v>1260</v>
      </c>
      <c r="H433" s="564" t="s">
        <v>1260</v>
      </c>
      <c r="I433" s="564" t="s">
        <v>1260</v>
      </c>
      <c r="J433" s="564" t="s">
        <v>1260</v>
      </c>
      <c r="K433" s="564" t="s">
        <v>1260</v>
      </c>
      <c r="L433" s="564" t="s">
        <v>1260</v>
      </c>
      <c r="M433" s="564" t="s">
        <v>1260</v>
      </c>
      <c r="N433" s="564" t="s">
        <v>1260</v>
      </c>
      <c r="O433" s="564" t="s">
        <v>1260</v>
      </c>
      <c r="P433" s="564" t="s">
        <v>1260</v>
      </c>
      <c r="Q433" s="564" t="s">
        <v>1260</v>
      </c>
      <c r="R433" s="564" t="s">
        <v>1260</v>
      </c>
      <c r="S433" s="564" t="s">
        <v>1260</v>
      </c>
      <c r="T433" s="564" t="s">
        <v>1260</v>
      </c>
      <c r="U433" s="564" t="s">
        <v>1260</v>
      </c>
      <c r="V433" s="564" t="s">
        <v>1260</v>
      </c>
      <c r="W433" s="564" t="s">
        <v>1260</v>
      </c>
      <c r="X433" s="564" t="s">
        <v>1260</v>
      </c>
      <c r="Y433" s="564" t="s">
        <v>1260</v>
      </c>
      <c r="Z433" s="564" t="s">
        <v>1260</v>
      </c>
      <c r="AA433" s="564" t="s">
        <v>1260</v>
      </c>
      <c r="AB433" s="564" t="s">
        <v>1260</v>
      </c>
      <c r="AC433" s="564" t="s">
        <v>1260</v>
      </c>
      <c r="AD433" s="564" t="s">
        <v>1260</v>
      </c>
      <c r="AE433" s="564" t="s">
        <v>1260</v>
      </c>
      <c r="AF433" s="564" t="s">
        <v>1260</v>
      </c>
      <c r="AG433" s="564" t="s">
        <v>1260</v>
      </c>
      <c r="AH433" s="564" t="s">
        <v>1260</v>
      </c>
      <c r="AI433" s="564" t="s">
        <v>1260</v>
      </c>
      <c r="AJ433" s="564" t="s">
        <v>1260</v>
      </c>
      <c r="AK433" s="564" t="s">
        <v>1260</v>
      </c>
    </row>
    <row r="434" spans="1:37" ht="12.75" hidden="1" customHeight="1" outlineLevel="1" x14ac:dyDescent="0.2">
      <c r="B434" s="563" t="s">
        <v>1288</v>
      </c>
      <c r="C434" s="560" t="s">
        <v>1424</v>
      </c>
      <c r="D434" s="564" t="s">
        <v>1260</v>
      </c>
      <c r="E434" s="564" t="s">
        <v>1260</v>
      </c>
      <c r="F434" s="564" t="s">
        <v>1260</v>
      </c>
      <c r="G434" s="564" t="s">
        <v>1260</v>
      </c>
      <c r="H434" s="564" t="s">
        <v>1260</v>
      </c>
      <c r="I434" s="564" t="s">
        <v>1260</v>
      </c>
      <c r="J434" s="564" t="s">
        <v>1260</v>
      </c>
      <c r="K434" s="564" t="s">
        <v>1260</v>
      </c>
      <c r="L434" s="564" t="s">
        <v>1260</v>
      </c>
      <c r="M434" s="564" t="s">
        <v>1260</v>
      </c>
      <c r="N434" s="564" t="s">
        <v>1260</v>
      </c>
      <c r="O434" s="564" t="s">
        <v>1260</v>
      </c>
      <c r="P434" s="564" t="s">
        <v>1260</v>
      </c>
      <c r="Q434" s="564" t="s">
        <v>1260</v>
      </c>
      <c r="R434" s="564" t="s">
        <v>1260</v>
      </c>
      <c r="S434" s="564" t="s">
        <v>1260</v>
      </c>
      <c r="T434" s="564" t="s">
        <v>1260</v>
      </c>
      <c r="U434" s="564" t="s">
        <v>1260</v>
      </c>
      <c r="V434" s="564" t="s">
        <v>1260</v>
      </c>
      <c r="W434" s="564" t="s">
        <v>1260</v>
      </c>
      <c r="X434" s="564" t="s">
        <v>1260</v>
      </c>
      <c r="Y434" s="564" t="s">
        <v>1260</v>
      </c>
      <c r="Z434" s="564" t="s">
        <v>1260</v>
      </c>
      <c r="AA434" s="564" t="s">
        <v>1260</v>
      </c>
      <c r="AB434" s="564" t="s">
        <v>1260</v>
      </c>
      <c r="AC434" s="564" t="s">
        <v>1260</v>
      </c>
      <c r="AD434" s="564" t="s">
        <v>1260</v>
      </c>
      <c r="AE434" s="564" t="s">
        <v>1260</v>
      </c>
      <c r="AF434" s="564" t="s">
        <v>1260</v>
      </c>
      <c r="AG434" s="564" t="s">
        <v>1260</v>
      </c>
      <c r="AH434" s="564" t="s">
        <v>1260</v>
      </c>
      <c r="AI434" s="564" t="s">
        <v>1260</v>
      </c>
      <c r="AJ434" s="564" t="s">
        <v>1260</v>
      </c>
      <c r="AK434" s="564" t="s">
        <v>1260</v>
      </c>
    </row>
    <row r="435" spans="1:37" ht="12.75" hidden="1" customHeight="1" outlineLevel="1" x14ac:dyDescent="0.2">
      <c r="B435" s="563" t="s">
        <v>1288</v>
      </c>
      <c r="C435" s="560" t="s">
        <v>1425</v>
      </c>
      <c r="D435" s="564" t="s">
        <v>1260</v>
      </c>
      <c r="E435" s="564" t="s">
        <v>1260</v>
      </c>
      <c r="F435" s="564" t="s">
        <v>1260</v>
      </c>
      <c r="G435" s="564" t="s">
        <v>1260</v>
      </c>
      <c r="H435" s="564" t="s">
        <v>1260</v>
      </c>
      <c r="I435" s="564" t="s">
        <v>1260</v>
      </c>
      <c r="J435" s="564" t="s">
        <v>1260</v>
      </c>
      <c r="K435" s="564" t="s">
        <v>1260</v>
      </c>
      <c r="L435" s="564" t="s">
        <v>1260</v>
      </c>
      <c r="M435" s="564" t="s">
        <v>1260</v>
      </c>
      <c r="N435" s="564" t="s">
        <v>1260</v>
      </c>
      <c r="O435" s="564" t="s">
        <v>1260</v>
      </c>
      <c r="P435" s="564" t="s">
        <v>1260</v>
      </c>
      <c r="Q435" s="564" t="s">
        <v>1260</v>
      </c>
      <c r="R435" s="564" t="s">
        <v>1260</v>
      </c>
      <c r="S435" s="564" t="s">
        <v>1260</v>
      </c>
      <c r="T435" s="564" t="s">
        <v>1260</v>
      </c>
      <c r="U435" s="564" t="s">
        <v>1260</v>
      </c>
      <c r="V435" s="564" t="s">
        <v>1260</v>
      </c>
      <c r="W435" s="564" t="s">
        <v>1260</v>
      </c>
      <c r="X435" s="564" t="s">
        <v>1260</v>
      </c>
      <c r="Y435" s="564" t="s">
        <v>1260</v>
      </c>
      <c r="Z435" s="564" t="s">
        <v>1260</v>
      </c>
      <c r="AA435" s="564" t="s">
        <v>1260</v>
      </c>
      <c r="AB435" s="564" t="s">
        <v>1260</v>
      </c>
      <c r="AC435" s="564" t="s">
        <v>1260</v>
      </c>
      <c r="AD435" s="564" t="s">
        <v>1260</v>
      </c>
      <c r="AE435" s="564" t="s">
        <v>1260</v>
      </c>
      <c r="AF435" s="564" t="s">
        <v>1260</v>
      </c>
      <c r="AG435" s="564" t="s">
        <v>1260</v>
      </c>
      <c r="AH435" s="564" t="s">
        <v>1260</v>
      </c>
      <c r="AI435" s="564" t="s">
        <v>1260</v>
      </c>
      <c r="AJ435" s="564" t="s">
        <v>1260</v>
      </c>
      <c r="AK435" s="564" t="s">
        <v>1260</v>
      </c>
    </row>
    <row r="436" spans="1:37" ht="12.75" hidden="1" customHeight="1" outlineLevel="1" x14ac:dyDescent="0.2">
      <c r="B436" s="560"/>
      <c r="C436" s="775"/>
      <c r="D436" s="560"/>
      <c r="E436" s="560"/>
      <c r="F436" s="560"/>
      <c r="G436" s="560"/>
      <c r="H436" s="560"/>
      <c r="I436" s="560"/>
      <c r="J436" s="560"/>
      <c r="K436" s="560"/>
      <c r="L436" s="560"/>
      <c r="M436" s="560"/>
      <c r="N436" s="560"/>
      <c r="O436" s="560"/>
      <c r="P436" s="560"/>
      <c r="Q436" s="560"/>
      <c r="R436" s="560"/>
      <c r="S436" s="560"/>
      <c r="T436" s="560"/>
      <c r="U436" s="560"/>
      <c r="V436" s="560"/>
      <c r="W436" s="560"/>
      <c r="X436" s="560"/>
      <c r="Y436" s="560"/>
      <c r="Z436" s="560"/>
      <c r="AA436" s="560"/>
      <c r="AB436" s="560"/>
      <c r="AC436" s="560"/>
      <c r="AD436" s="560"/>
      <c r="AE436" s="560"/>
      <c r="AF436" s="560"/>
      <c r="AG436" s="560"/>
      <c r="AH436" s="560"/>
      <c r="AI436" s="560"/>
      <c r="AJ436" s="560"/>
      <c r="AK436" s="560"/>
    </row>
    <row r="437" spans="1:37" ht="12.75" hidden="1" customHeight="1" outlineLevel="1" x14ac:dyDescent="0.2">
      <c r="B437" s="563" t="s">
        <v>1288</v>
      </c>
      <c r="C437" s="560" t="s">
        <v>1426</v>
      </c>
      <c r="D437" s="564" t="s">
        <v>1260</v>
      </c>
      <c r="E437" s="564" t="s">
        <v>1260</v>
      </c>
      <c r="F437" s="564" t="s">
        <v>1260</v>
      </c>
      <c r="G437" s="564" t="s">
        <v>1260</v>
      </c>
      <c r="H437" s="564" t="s">
        <v>1260</v>
      </c>
      <c r="I437" s="564" t="s">
        <v>1260</v>
      </c>
      <c r="J437" s="564" t="s">
        <v>1260</v>
      </c>
      <c r="K437" s="564" t="s">
        <v>1260</v>
      </c>
      <c r="L437" s="564" t="s">
        <v>1260</v>
      </c>
      <c r="M437" s="564" t="s">
        <v>1260</v>
      </c>
      <c r="N437" s="564" t="s">
        <v>1260</v>
      </c>
      <c r="O437" s="564" t="s">
        <v>1260</v>
      </c>
      <c r="P437" s="564" t="s">
        <v>1260</v>
      </c>
      <c r="Q437" s="564" t="s">
        <v>1260</v>
      </c>
      <c r="R437" s="564" t="s">
        <v>1260</v>
      </c>
      <c r="S437" s="564" t="s">
        <v>1260</v>
      </c>
      <c r="T437" s="564" t="s">
        <v>1260</v>
      </c>
      <c r="U437" s="564" t="s">
        <v>1260</v>
      </c>
      <c r="V437" s="564" t="s">
        <v>1260</v>
      </c>
      <c r="W437" s="564" t="s">
        <v>1260</v>
      </c>
      <c r="X437" s="564" t="s">
        <v>1260</v>
      </c>
      <c r="Y437" s="564" t="s">
        <v>1260</v>
      </c>
      <c r="Z437" s="564" t="s">
        <v>1260</v>
      </c>
      <c r="AA437" s="564" t="s">
        <v>1260</v>
      </c>
      <c r="AB437" s="564" t="s">
        <v>1260</v>
      </c>
      <c r="AC437" s="564" t="s">
        <v>1260</v>
      </c>
      <c r="AD437" s="564" t="s">
        <v>1260</v>
      </c>
      <c r="AE437" s="564" t="s">
        <v>1260</v>
      </c>
      <c r="AF437" s="564" t="s">
        <v>1260</v>
      </c>
      <c r="AG437" s="564" t="s">
        <v>1260</v>
      </c>
      <c r="AH437" s="564" t="s">
        <v>1260</v>
      </c>
      <c r="AI437" s="564" t="s">
        <v>1260</v>
      </c>
      <c r="AJ437" s="564" t="s">
        <v>1260</v>
      </c>
      <c r="AK437" s="564" t="s">
        <v>1260</v>
      </c>
    </row>
    <row r="438" spans="1:37" ht="12.75" hidden="1" customHeight="1" outlineLevel="1" x14ac:dyDescent="0.2"/>
    <row r="439" spans="1:37" ht="12.75" customHeight="1" collapsed="1" x14ac:dyDescent="0.2">
      <c r="A439" s="537" t="s">
        <v>1745</v>
      </c>
    </row>
    <row r="440" spans="1:37" ht="12.75" hidden="1" customHeight="1" outlineLevel="1" x14ac:dyDescent="0.2">
      <c r="A440" s="564"/>
      <c r="B440" s="561" t="s">
        <v>596</v>
      </c>
      <c r="C440" s="561" t="s">
        <v>597</v>
      </c>
      <c r="D440" s="561" t="s">
        <v>598</v>
      </c>
      <c r="E440" s="561" t="s">
        <v>599</v>
      </c>
      <c r="F440" s="561" t="s">
        <v>620</v>
      </c>
      <c r="G440" s="561" t="s">
        <v>786</v>
      </c>
      <c r="H440" s="561" t="s">
        <v>753</v>
      </c>
      <c r="I440" s="561" t="s">
        <v>754</v>
      </c>
      <c r="J440" s="561" t="s">
        <v>755</v>
      </c>
      <c r="K440" s="561" t="s">
        <v>756</v>
      </c>
      <c r="L440" s="561" t="s">
        <v>757</v>
      </c>
      <c r="M440" s="561" t="s">
        <v>758</v>
      </c>
      <c r="N440" s="561" t="s">
        <v>759</v>
      </c>
      <c r="O440" s="561" t="s">
        <v>760</v>
      </c>
      <c r="P440" s="561" t="s">
        <v>761</v>
      </c>
      <c r="Q440" s="561" t="s">
        <v>762</v>
      </c>
      <c r="R440" s="561" t="s">
        <v>763</v>
      </c>
      <c r="S440" s="561" t="s">
        <v>764</v>
      </c>
      <c r="T440" s="561" t="s">
        <v>765</v>
      </c>
      <c r="U440" s="561" t="s">
        <v>766</v>
      </c>
      <c r="V440" s="561" t="s">
        <v>767</v>
      </c>
      <c r="W440" s="561" t="s">
        <v>768</v>
      </c>
      <c r="X440" s="561" t="s">
        <v>769</v>
      </c>
      <c r="Y440" s="561" t="s">
        <v>770</v>
      </c>
    </row>
    <row r="441" spans="1:37" ht="12.75" hidden="1" customHeight="1" outlineLevel="1" x14ac:dyDescent="0.2">
      <c r="A441" s="560" t="s">
        <v>1729</v>
      </c>
      <c r="B441" s="564" t="s">
        <v>1260</v>
      </c>
      <c r="C441" s="564" t="s">
        <v>1260</v>
      </c>
      <c r="D441" s="564" t="s">
        <v>1260</v>
      </c>
      <c r="E441" s="564" t="s">
        <v>1260</v>
      </c>
      <c r="F441" s="564" t="s">
        <v>1260</v>
      </c>
      <c r="G441" s="564" t="s">
        <v>1260</v>
      </c>
      <c r="H441" s="564" t="s">
        <v>1260</v>
      </c>
      <c r="I441" s="564" t="s">
        <v>1260</v>
      </c>
      <c r="J441" s="564" t="s">
        <v>1260</v>
      </c>
      <c r="K441" s="564" t="s">
        <v>1260</v>
      </c>
      <c r="L441" s="564" t="s">
        <v>1260</v>
      </c>
      <c r="M441" s="564" t="s">
        <v>1260</v>
      </c>
      <c r="N441" s="564" t="s">
        <v>1260</v>
      </c>
      <c r="O441" s="564" t="s">
        <v>1260</v>
      </c>
      <c r="P441" s="564" t="s">
        <v>1260</v>
      </c>
      <c r="Q441" s="564" t="s">
        <v>1260</v>
      </c>
      <c r="R441" s="564" t="s">
        <v>1260</v>
      </c>
      <c r="S441" s="564" t="s">
        <v>1260</v>
      </c>
      <c r="T441" s="564" t="s">
        <v>1260</v>
      </c>
      <c r="U441" s="564" t="s">
        <v>1260</v>
      </c>
      <c r="V441" s="564" t="s">
        <v>1260</v>
      </c>
      <c r="W441" s="564" t="s">
        <v>1260</v>
      </c>
      <c r="X441" s="564" t="s">
        <v>1260</v>
      </c>
      <c r="Y441" s="564" t="s">
        <v>1260</v>
      </c>
    </row>
    <row r="442" spans="1:37" ht="12.75" hidden="1" customHeight="1" outlineLevel="1" x14ac:dyDescent="0.2">
      <c r="A442" s="560" t="s">
        <v>1730</v>
      </c>
      <c r="B442" s="564" t="s">
        <v>1260</v>
      </c>
      <c r="C442" s="564" t="s">
        <v>1260</v>
      </c>
      <c r="D442" s="564" t="s">
        <v>1260</v>
      </c>
      <c r="E442" s="564" t="s">
        <v>1260</v>
      </c>
      <c r="F442" s="564" t="s">
        <v>1260</v>
      </c>
      <c r="G442" s="564" t="s">
        <v>1260</v>
      </c>
      <c r="H442" s="564" t="s">
        <v>1260</v>
      </c>
      <c r="I442" s="564" t="s">
        <v>1260</v>
      </c>
      <c r="J442" s="564" t="s">
        <v>1260</v>
      </c>
      <c r="K442" s="564" t="s">
        <v>1260</v>
      </c>
      <c r="L442" s="564" t="s">
        <v>1260</v>
      </c>
      <c r="M442" s="564" t="s">
        <v>1260</v>
      </c>
      <c r="N442" s="564" t="s">
        <v>1260</v>
      </c>
      <c r="O442" s="564" t="s">
        <v>1260</v>
      </c>
      <c r="P442" s="564" t="s">
        <v>1260</v>
      </c>
      <c r="Q442" s="564" t="s">
        <v>1260</v>
      </c>
      <c r="R442" s="564" t="s">
        <v>1260</v>
      </c>
      <c r="S442" s="564" t="s">
        <v>1260</v>
      </c>
      <c r="T442" s="564" t="s">
        <v>1260</v>
      </c>
      <c r="U442" s="564" t="s">
        <v>1260</v>
      </c>
      <c r="V442" s="564" t="s">
        <v>1260</v>
      </c>
      <c r="W442" s="564" t="s">
        <v>1260</v>
      </c>
      <c r="X442" s="564" t="s">
        <v>1260</v>
      </c>
      <c r="Y442" s="564" t="s">
        <v>1260</v>
      </c>
    </row>
    <row r="443" spans="1:37" ht="12.75" hidden="1" customHeight="1" outlineLevel="1" x14ac:dyDescent="0.2">
      <c r="A443" s="560" t="s">
        <v>1731</v>
      </c>
      <c r="B443" s="564" t="s">
        <v>1260</v>
      </c>
      <c r="C443" s="564" t="s">
        <v>1260</v>
      </c>
      <c r="D443" s="564" t="s">
        <v>1260</v>
      </c>
      <c r="E443" s="564" t="s">
        <v>1260</v>
      </c>
      <c r="F443" s="564" t="s">
        <v>1260</v>
      </c>
      <c r="G443" s="564" t="s">
        <v>1260</v>
      </c>
      <c r="H443" s="564" t="s">
        <v>1260</v>
      </c>
      <c r="I443" s="564" t="s">
        <v>1260</v>
      </c>
      <c r="J443" s="564" t="s">
        <v>1260</v>
      </c>
      <c r="K443" s="564" t="s">
        <v>1260</v>
      </c>
      <c r="L443" s="564" t="s">
        <v>1260</v>
      </c>
      <c r="M443" s="564" t="s">
        <v>1260</v>
      </c>
      <c r="N443" s="564" t="s">
        <v>1260</v>
      </c>
      <c r="O443" s="564" t="s">
        <v>1260</v>
      </c>
      <c r="P443" s="564" t="s">
        <v>1260</v>
      </c>
      <c r="Q443" s="564" t="s">
        <v>1260</v>
      </c>
      <c r="R443" s="564" t="s">
        <v>1260</v>
      </c>
      <c r="S443" s="564" t="s">
        <v>1260</v>
      </c>
      <c r="T443" s="564" t="s">
        <v>1260</v>
      </c>
      <c r="U443" s="564" t="s">
        <v>1260</v>
      </c>
      <c r="V443" s="564" t="s">
        <v>1260</v>
      </c>
      <c r="W443" s="564" t="s">
        <v>1260</v>
      </c>
      <c r="X443" s="564" t="s">
        <v>1260</v>
      </c>
      <c r="Y443" s="564" t="s">
        <v>1260</v>
      </c>
    </row>
    <row r="444" spans="1:37" ht="12.75" hidden="1" customHeight="1" outlineLevel="1" x14ac:dyDescent="0.2">
      <c r="A444" s="560" t="s">
        <v>1732</v>
      </c>
      <c r="B444" s="564" t="s">
        <v>1260</v>
      </c>
      <c r="C444" s="564" t="s">
        <v>1260</v>
      </c>
      <c r="D444" s="564" t="s">
        <v>1260</v>
      </c>
      <c r="E444" s="564" t="s">
        <v>1260</v>
      </c>
      <c r="F444" s="564" t="s">
        <v>1260</v>
      </c>
      <c r="G444" s="564" t="s">
        <v>1260</v>
      </c>
      <c r="H444" s="564" t="s">
        <v>1260</v>
      </c>
      <c r="I444" s="564" t="s">
        <v>1260</v>
      </c>
      <c r="J444" s="564" t="s">
        <v>1260</v>
      </c>
      <c r="K444" s="564" t="s">
        <v>1260</v>
      </c>
      <c r="L444" s="564" t="s">
        <v>1260</v>
      </c>
      <c r="M444" s="564" t="s">
        <v>1260</v>
      </c>
      <c r="N444" s="564" t="s">
        <v>1260</v>
      </c>
      <c r="O444" s="564" t="s">
        <v>1260</v>
      </c>
      <c r="P444" s="564" t="s">
        <v>1260</v>
      </c>
      <c r="Q444" s="564" t="s">
        <v>1260</v>
      </c>
      <c r="R444" s="564" t="s">
        <v>1260</v>
      </c>
      <c r="S444" s="564" t="s">
        <v>1260</v>
      </c>
      <c r="T444" s="564" t="s">
        <v>1260</v>
      </c>
      <c r="U444" s="564" t="s">
        <v>1260</v>
      </c>
      <c r="V444" s="564" t="s">
        <v>1260</v>
      </c>
      <c r="W444" s="564" t="s">
        <v>1260</v>
      </c>
      <c r="X444" s="564" t="s">
        <v>1260</v>
      </c>
      <c r="Y444" s="564" t="s">
        <v>1260</v>
      </c>
    </row>
    <row r="445" spans="1:37" ht="12.75" hidden="1" customHeight="1" outlineLevel="1" x14ac:dyDescent="0.2">
      <c r="A445" s="560" t="s">
        <v>1733</v>
      </c>
      <c r="B445" s="564" t="s">
        <v>1260</v>
      </c>
      <c r="C445" s="564" t="s">
        <v>1260</v>
      </c>
      <c r="D445" s="564" t="s">
        <v>1260</v>
      </c>
      <c r="E445" s="564" t="s">
        <v>1260</v>
      </c>
      <c r="F445" s="564" t="s">
        <v>1260</v>
      </c>
      <c r="G445" s="564" t="s">
        <v>1260</v>
      </c>
      <c r="H445" s="564" t="s">
        <v>1260</v>
      </c>
      <c r="I445" s="564" t="s">
        <v>1260</v>
      </c>
      <c r="J445" s="564" t="s">
        <v>1260</v>
      </c>
      <c r="K445" s="564" t="s">
        <v>1260</v>
      </c>
      <c r="L445" s="564" t="s">
        <v>1260</v>
      </c>
      <c r="M445" s="564" t="s">
        <v>1260</v>
      </c>
      <c r="N445" s="564" t="s">
        <v>1260</v>
      </c>
      <c r="O445" s="564" t="s">
        <v>1260</v>
      </c>
      <c r="P445" s="564" t="s">
        <v>1260</v>
      </c>
      <c r="Q445" s="564" t="s">
        <v>1260</v>
      </c>
      <c r="R445" s="564" t="s">
        <v>1260</v>
      </c>
      <c r="S445" s="564" t="s">
        <v>1260</v>
      </c>
      <c r="T445" s="564" t="s">
        <v>1260</v>
      </c>
      <c r="U445" s="564" t="s">
        <v>1260</v>
      </c>
      <c r="V445" s="564" t="s">
        <v>1260</v>
      </c>
      <c r="W445" s="564" t="s">
        <v>1260</v>
      </c>
      <c r="X445" s="564" t="s">
        <v>1260</v>
      </c>
      <c r="Y445" s="564" t="s">
        <v>1260</v>
      </c>
    </row>
    <row r="446" spans="1:37" ht="12.75" hidden="1" customHeight="1" outlineLevel="1" x14ac:dyDescent="0.2">
      <c r="A446" s="560" t="s">
        <v>1734</v>
      </c>
      <c r="B446" s="564" t="s">
        <v>1260</v>
      </c>
      <c r="C446" s="564" t="s">
        <v>1260</v>
      </c>
      <c r="D446" s="564" t="s">
        <v>1260</v>
      </c>
      <c r="E446" s="564" t="s">
        <v>1260</v>
      </c>
      <c r="F446" s="564" t="s">
        <v>1260</v>
      </c>
      <c r="G446" s="564" t="s">
        <v>1260</v>
      </c>
      <c r="H446" s="564" t="s">
        <v>1260</v>
      </c>
      <c r="I446" s="564" t="s">
        <v>1260</v>
      </c>
      <c r="J446" s="564" t="s">
        <v>1260</v>
      </c>
      <c r="K446" s="564" t="s">
        <v>1260</v>
      </c>
      <c r="L446" s="564" t="s">
        <v>1260</v>
      </c>
      <c r="M446" s="564" t="s">
        <v>1260</v>
      </c>
      <c r="N446" s="564" t="s">
        <v>1260</v>
      </c>
      <c r="O446" s="564" t="s">
        <v>1260</v>
      </c>
      <c r="P446" s="564" t="s">
        <v>1260</v>
      </c>
      <c r="Q446" s="564" t="s">
        <v>1260</v>
      </c>
      <c r="R446" s="564" t="s">
        <v>1260</v>
      </c>
      <c r="S446" s="564" t="s">
        <v>1260</v>
      </c>
      <c r="T446" s="564" t="s">
        <v>1260</v>
      </c>
      <c r="U446" s="564" t="s">
        <v>1260</v>
      </c>
      <c r="V446" s="564" t="s">
        <v>1260</v>
      </c>
      <c r="W446" s="564" t="s">
        <v>1260</v>
      </c>
      <c r="X446" s="564" t="s">
        <v>1260</v>
      </c>
      <c r="Y446" s="564" t="s">
        <v>1260</v>
      </c>
    </row>
    <row r="447" spans="1:37" ht="12.75" hidden="1" customHeight="1" outlineLevel="1" x14ac:dyDescent="0.2">
      <c r="A447" s="560" t="s">
        <v>1735</v>
      </c>
      <c r="B447" s="564" t="s">
        <v>1260</v>
      </c>
      <c r="C447" s="564" t="s">
        <v>1260</v>
      </c>
      <c r="D447" s="564" t="s">
        <v>1260</v>
      </c>
      <c r="E447" s="564" t="s">
        <v>1260</v>
      </c>
      <c r="F447" s="564" t="s">
        <v>1260</v>
      </c>
      <c r="G447" s="564" t="s">
        <v>1260</v>
      </c>
      <c r="H447" s="564" t="s">
        <v>1260</v>
      </c>
      <c r="I447" s="564" t="s">
        <v>1260</v>
      </c>
      <c r="J447" s="564" t="s">
        <v>1260</v>
      </c>
      <c r="K447" s="564" t="s">
        <v>1260</v>
      </c>
      <c r="L447" s="564" t="s">
        <v>1260</v>
      </c>
      <c r="M447" s="564" t="s">
        <v>1260</v>
      </c>
      <c r="N447" s="564" t="s">
        <v>1260</v>
      </c>
      <c r="O447" s="564" t="s">
        <v>1260</v>
      </c>
      <c r="P447" s="564" t="s">
        <v>1260</v>
      </c>
      <c r="Q447" s="564" t="s">
        <v>1260</v>
      </c>
      <c r="R447" s="564" t="s">
        <v>1260</v>
      </c>
      <c r="S447" s="564" t="s">
        <v>1260</v>
      </c>
      <c r="T447" s="564" t="s">
        <v>1260</v>
      </c>
      <c r="U447" s="564" t="s">
        <v>1260</v>
      </c>
      <c r="V447" s="564" t="s">
        <v>1260</v>
      </c>
      <c r="W447" s="564" t="s">
        <v>1260</v>
      </c>
      <c r="X447" s="564" t="s">
        <v>1260</v>
      </c>
      <c r="Y447" s="564" t="s">
        <v>1260</v>
      </c>
    </row>
    <row r="448" spans="1:37" ht="12.75" hidden="1" customHeight="1" outlineLevel="1" x14ac:dyDescent="0.2">
      <c r="A448" s="560" t="s">
        <v>1736</v>
      </c>
      <c r="B448" s="564" t="s">
        <v>1260</v>
      </c>
      <c r="C448" s="564" t="s">
        <v>1260</v>
      </c>
      <c r="D448" s="564" t="s">
        <v>1260</v>
      </c>
      <c r="E448" s="564" t="s">
        <v>1260</v>
      </c>
      <c r="F448" s="564" t="s">
        <v>1260</v>
      </c>
      <c r="G448" s="564" t="s">
        <v>1260</v>
      </c>
      <c r="H448" s="564" t="s">
        <v>1260</v>
      </c>
      <c r="I448" s="564" t="s">
        <v>1260</v>
      </c>
      <c r="J448" s="564" t="s">
        <v>1260</v>
      </c>
      <c r="K448" s="564" t="s">
        <v>1260</v>
      </c>
      <c r="L448" s="564" t="s">
        <v>1260</v>
      </c>
      <c r="M448" s="564" t="s">
        <v>1260</v>
      </c>
      <c r="N448" s="564" t="s">
        <v>1260</v>
      </c>
      <c r="O448" s="564" t="s">
        <v>1260</v>
      </c>
      <c r="P448" s="564" t="s">
        <v>1260</v>
      </c>
      <c r="Q448" s="564" t="s">
        <v>1260</v>
      </c>
      <c r="R448" s="564" t="s">
        <v>1260</v>
      </c>
      <c r="S448" s="564" t="s">
        <v>1260</v>
      </c>
      <c r="T448" s="564" t="s">
        <v>1260</v>
      </c>
      <c r="U448" s="564" t="s">
        <v>1260</v>
      </c>
      <c r="V448" s="564" t="s">
        <v>1260</v>
      </c>
      <c r="W448" s="564" t="s">
        <v>1260</v>
      </c>
      <c r="X448" s="564" t="s">
        <v>1260</v>
      </c>
      <c r="Y448" s="564" t="s">
        <v>1260</v>
      </c>
    </row>
    <row r="449" spans="1:25" ht="12.75" hidden="1" customHeight="1" outlineLevel="1" x14ac:dyDescent="0.2">
      <c r="A449" s="560" t="s">
        <v>1737</v>
      </c>
      <c r="B449" s="564" t="s">
        <v>1260</v>
      </c>
      <c r="C449" s="564" t="s">
        <v>1260</v>
      </c>
      <c r="D449" s="564" t="s">
        <v>1260</v>
      </c>
      <c r="E449" s="564" t="s">
        <v>1260</v>
      </c>
      <c r="F449" s="564" t="s">
        <v>1260</v>
      </c>
      <c r="G449" s="564" t="s">
        <v>1260</v>
      </c>
      <c r="H449" s="564" t="s">
        <v>1260</v>
      </c>
      <c r="I449" s="564" t="s">
        <v>1260</v>
      </c>
      <c r="J449" s="564" t="s">
        <v>1260</v>
      </c>
      <c r="K449" s="564" t="s">
        <v>1260</v>
      </c>
      <c r="L449" s="564" t="s">
        <v>1260</v>
      </c>
      <c r="M449" s="564" t="s">
        <v>1260</v>
      </c>
      <c r="N449" s="564" t="s">
        <v>1260</v>
      </c>
      <c r="O449" s="564" t="s">
        <v>1260</v>
      </c>
      <c r="P449" s="564" t="s">
        <v>1260</v>
      </c>
      <c r="Q449" s="564" t="s">
        <v>1260</v>
      </c>
      <c r="R449" s="564" t="s">
        <v>1260</v>
      </c>
      <c r="S449" s="564" t="s">
        <v>1260</v>
      </c>
      <c r="T449" s="564" t="s">
        <v>1260</v>
      </c>
      <c r="U449" s="564" t="s">
        <v>1260</v>
      </c>
      <c r="V449" s="564" t="s">
        <v>1260</v>
      </c>
      <c r="W449" s="564" t="s">
        <v>1260</v>
      </c>
      <c r="X449" s="564" t="s">
        <v>1260</v>
      </c>
      <c r="Y449" s="564" t="s">
        <v>1260</v>
      </c>
    </row>
    <row r="450" spans="1:25" ht="12.75" hidden="1" customHeight="1" outlineLevel="1" x14ac:dyDescent="0.2">
      <c r="A450" s="560" t="s">
        <v>1738</v>
      </c>
      <c r="B450" s="564" t="s">
        <v>1260</v>
      </c>
      <c r="C450" s="564" t="s">
        <v>1260</v>
      </c>
      <c r="D450" s="564" t="s">
        <v>1260</v>
      </c>
      <c r="E450" s="564" t="s">
        <v>1260</v>
      </c>
      <c r="F450" s="564" t="s">
        <v>1260</v>
      </c>
      <c r="G450" s="564" t="s">
        <v>1260</v>
      </c>
      <c r="H450" s="564" t="s">
        <v>1260</v>
      </c>
      <c r="I450" s="564" t="s">
        <v>1260</v>
      </c>
      <c r="J450" s="564" t="s">
        <v>1260</v>
      </c>
      <c r="K450" s="564" t="s">
        <v>1260</v>
      </c>
      <c r="L450" s="564" t="s">
        <v>1260</v>
      </c>
      <c r="M450" s="564" t="s">
        <v>1260</v>
      </c>
      <c r="N450" s="564" t="s">
        <v>1260</v>
      </c>
      <c r="O450" s="564" t="s">
        <v>1260</v>
      </c>
      <c r="P450" s="564" t="s">
        <v>1260</v>
      </c>
      <c r="Q450" s="564" t="s">
        <v>1260</v>
      </c>
      <c r="R450" s="564" t="s">
        <v>1260</v>
      </c>
      <c r="S450" s="564" t="s">
        <v>1260</v>
      </c>
      <c r="T450" s="564" t="s">
        <v>1260</v>
      </c>
      <c r="U450" s="564" t="s">
        <v>1260</v>
      </c>
      <c r="V450" s="564" t="s">
        <v>1260</v>
      </c>
      <c r="W450" s="564" t="s">
        <v>1260</v>
      </c>
      <c r="X450" s="564" t="s">
        <v>1260</v>
      </c>
      <c r="Y450" s="564" t="s">
        <v>1260</v>
      </c>
    </row>
    <row r="451" spans="1:25" ht="12.75" hidden="1" customHeight="1" outlineLevel="1" x14ac:dyDescent="0.2">
      <c r="A451" s="560" t="s">
        <v>1739</v>
      </c>
      <c r="B451" s="564" t="s">
        <v>1260</v>
      </c>
      <c r="C451" s="564" t="s">
        <v>1260</v>
      </c>
      <c r="D451" s="564" t="s">
        <v>1260</v>
      </c>
      <c r="E451" s="564" t="s">
        <v>1260</v>
      </c>
      <c r="F451" s="564" t="s">
        <v>1260</v>
      </c>
      <c r="G451" s="564" t="s">
        <v>1260</v>
      </c>
      <c r="H451" s="564" t="s">
        <v>1260</v>
      </c>
      <c r="I451" s="564" t="s">
        <v>1260</v>
      </c>
      <c r="J451" s="564" t="s">
        <v>1260</v>
      </c>
      <c r="K451" s="564" t="s">
        <v>1260</v>
      </c>
      <c r="L451" s="564" t="s">
        <v>1260</v>
      </c>
      <c r="M451" s="564" t="s">
        <v>1260</v>
      </c>
      <c r="N451" s="564" t="s">
        <v>1260</v>
      </c>
      <c r="O451" s="564" t="s">
        <v>1260</v>
      </c>
      <c r="P451" s="564" t="s">
        <v>1260</v>
      </c>
      <c r="Q451" s="564" t="s">
        <v>1260</v>
      </c>
      <c r="R451" s="564" t="s">
        <v>1260</v>
      </c>
      <c r="S451" s="564" t="s">
        <v>1260</v>
      </c>
      <c r="T451" s="564" t="s">
        <v>1260</v>
      </c>
      <c r="U451" s="564" t="s">
        <v>1260</v>
      </c>
      <c r="V451" s="564" t="s">
        <v>1260</v>
      </c>
      <c r="W451" s="564" t="s">
        <v>1260</v>
      </c>
      <c r="X451" s="564" t="s">
        <v>1260</v>
      </c>
      <c r="Y451" s="564" t="s">
        <v>1260</v>
      </c>
    </row>
    <row r="452" spans="1:25" ht="12.75" hidden="1" customHeight="1" outlineLevel="1" x14ac:dyDescent="0.2">
      <c r="A452" s="560" t="s">
        <v>1740</v>
      </c>
      <c r="B452" s="564" t="s">
        <v>1260</v>
      </c>
      <c r="C452" s="564" t="s">
        <v>1260</v>
      </c>
      <c r="D452" s="564" t="s">
        <v>1260</v>
      </c>
      <c r="E452" s="564" t="s">
        <v>1260</v>
      </c>
      <c r="F452" s="564" t="s">
        <v>1260</v>
      </c>
      <c r="G452" s="564" t="s">
        <v>1260</v>
      </c>
      <c r="H452" s="564" t="s">
        <v>1260</v>
      </c>
      <c r="I452" s="564" t="s">
        <v>1260</v>
      </c>
      <c r="J452" s="564" t="s">
        <v>1260</v>
      </c>
      <c r="K452" s="564" t="s">
        <v>1260</v>
      </c>
      <c r="L452" s="564" t="s">
        <v>1260</v>
      </c>
      <c r="M452" s="564" t="s">
        <v>1260</v>
      </c>
      <c r="N452" s="564" t="s">
        <v>1260</v>
      </c>
      <c r="O452" s="564" t="s">
        <v>1260</v>
      </c>
      <c r="P452" s="564" t="s">
        <v>1260</v>
      </c>
      <c r="Q452" s="564" t="s">
        <v>1260</v>
      </c>
      <c r="R452" s="564" t="s">
        <v>1260</v>
      </c>
      <c r="S452" s="564" t="s">
        <v>1260</v>
      </c>
      <c r="T452" s="564" t="s">
        <v>1260</v>
      </c>
      <c r="U452" s="564" t="s">
        <v>1260</v>
      </c>
      <c r="V452" s="564" t="s">
        <v>1260</v>
      </c>
      <c r="W452" s="564" t="s">
        <v>1260</v>
      </c>
      <c r="X452" s="564" t="s">
        <v>1260</v>
      </c>
      <c r="Y452" s="564" t="s">
        <v>1260</v>
      </c>
    </row>
    <row r="453" spans="1:25" ht="12.75" hidden="1" customHeight="1" outlineLevel="1" x14ac:dyDescent="0.2">
      <c r="A453" s="560" t="s">
        <v>1741</v>
      </c>
      <c r="B453" s="564" t="s">
        <v>1260</v>
      </c>
      <c r="C453" s="564" t="s">
        <v>1260</v>
      </c>
      <c r="D453" s="564" t="s">
        <v>1260</v>
      </c>
      <c r="E453" s="564" t="s">
        <v>1260</v>
      </c>
      <c r="F453" s="564" t="s">
        <v>1260</v>
      </c>
      <c r="G453" s="564" t="s">
        <v>1260</v>
      </c>
      <c r="H453" s="564" t="s">
        <v>1260</v>
      </c>
      <c r="I453" s="564" t="s">
        <v>1260</v>
      </c>
      <c r="J453" s="564" t="s">
        <v>1260</v>
      </c>
      <c r="K453" s="564" t="s">
        <v>1260</v>
      </c>
      <c r="L453" s="564" t="s">
        <v>1260</v>
      </c>
      <c r="M453" s="564" t="s">
        <v>1260</v>
      </c>
      <c r="N453" s="564" t="s">
        <v>1260</v>
      </c>
      <c r="O453" s="564" t="s">
        <v>1260</v>
      </c>
      <c r="P453" s="564" t="s">
        <v>1260</v>
      </c>
      <c r="Q453" s="564" t="s">
        <v>1260</v>
      </c>
      <c r="R453" s="564" t="s">
        <v>1260</v>
      </c>
      <c r="S453" s="564" t="s">
        <v>1260</v>
      </c>
      <c r="T453" s="564" t="s">
        <v>1260</v>
      </c>
      <c r="U453" s="564" t="s">
        <v>1260</v>
      </c>
      <c r="V453" s="564" t="s">
        <v>1260</v>
      </c>
      <c r="W453" s="564" t="s">
        <v>1260</v>
      </c>
      <c r="X453" s="564" t="s">
        <v>1260</v>
      </c>
      <c r="Y453" s="564" t="s">
        <v>1260</v>
      </c>
    </row>
    <row r="454" spans="1:25" ht="12.75" hidden="1" customHeight="1" outlineLevel="1" x14ac:dyDescent="0.2">
      <c r="A454" s="560" t="s">
        <v>1742</v>
      </c>
      <c r="B454" s="564" t="s">
        <v>1260</v>
      </c>
      <c r="C454" s="564" t="s">
        <v>1260</v>
      </c>
      <c r="D454" s="564" t="s">
        <v>1260</v>
      </c>
      <c r="E454" s="564" t="s">
        <v>1260</v>
      </c>
      <c r="F454" s="564" t="s">
        <v>1260</v>
      </c>
      <c r="G454" s="564" t="s">
        <v>1260</v>
      </c>
      <c r="H454" s="564" t="s">
        <v>1260</v>
      </c>
      <c r="I454" s="564" t="s">
        <v>1260</v>
      </c>
      <c r="J454" s="564" t="s">
        <v>1260</v>
      </c>
      <c r="K454" s="564" t="s">
        <v>1260</v>
      </c>
      <c r="L454" s="564" t="s">
        <v>1260</v>
      </c>
      <c r="M454" s="564" t="s">
        <v>1260</v>
      </c>
      <c r="N454" s="564" t="s">
        <v>1260</v>
      </c>
      <c r="O454" s="564" t="s">
        <v>1260</v>
      </c>
      <c r="P454" s="564" t="s">
        <v>1260</v>
      </c>
      <c r="Q454" s="564" t="s">
        <v>1260</v>
      </c>
      <c r="R454" s="564" t="s">
        <v>1260</v>
      </c>
      <c r="S454" s="564" t="s">
        <v>1260</v>
      </c>
      <c r="T454" s="564" t="s">
        <v>1260</v>
      </c>
      <c r="U454" s="564" t="s">
        <v>1260</v>
      </c>
      <c r="V454" s="564" t="s">
        <v>1260</v>
      </c>
      <c r="W454" s="564" t="s">
        <v>1260</v>
      </c>
      <c r="X454" s="564" t="s">
        <v>1260</v>
      </c>
      <c r="Y454" s="564" t="s">
        <v>1260</v>
      </c>
    </row>
    <row r="455" spans="1:25" ht="12.75" hidden="1" customHeight="1" outlineLevel="1" x14ac:dyDescent="0.2">
      <c r="A455" s="560" t="s">
        <v>1743</v>
      </c>
      <c r="B455" s="564" t="s">
        <v>1260</v>
      </c>
      <c r="C455" s="564" t="s">
        <v>1260</v>
      </c>
      <c r="D455" s="564" t="s">
        <v>1260</v>
      </c>
      <c r="E455" s="564" t="s">
        <v>1260</v>
      </c>
      <c r="F455" s="564" t="s">
        <v>1260</v>
      </c>
      <c r="G455" s="564" t="s">
        <v>1260</v>
      </c>
      <c r="H455" s="564" t="s">
        <v>1260</v>
      </c>
      <c r="I455" s="564" t="s">
        <v>1260</v>
      </c>
      <c r="J455" s="564" t="s">
        <v>1260</v>
      </c>
      <c r="K455" s="564" t="s">
        <v>1260</v>
      </c>
      <c r="L455" s="564" t="s">
        <v>1260</v>
      </c>
      <c r="M455" s="564" t="s">
        <v>1260</v>
      </c>
      <c r="N455" s="564" t="s">
        <v>1260</v>
      </c>
      <c r="O455" s="564" t="s">
        <v>1260</v>
      </c>
      <c r="P455" s="564" t="s">
        <v>1260</v>
      </c>
      <c r="Q455" s="564" t="s">
        <v>1260</v>
      </c>
      <c r="R455" s="564" t="s">
        <v>1260</v>
      </c>
      <c r="S455" s="564" t="s">
        <v>1260</v>
      </c>
      <c r="T455" s="564" t="s">
        <v>1260</v>
      </c>
      <c r="U455" s="564" t="s">
        <v>1260</v>
      </c>
      <c r="V455" s="564" t="s">
        <v>1260</v>
      </c>
      <c r="W455" s="564" t="s">
        <v>1260</v>
      </c>
      <c r="X455" s="564" t="s">
        <v>1260</v>
      </c>
      <c r="Y455" s="564" t="s">
        <v>1260</v>
      </c>
    </row>
    <row r="456" spans="1:25" ht="12.75" hidden="1" customHeight="1" outlineLevel="1" x14ac:dyDescent="0.2">
      <c r="A456" s="560" t="s">
        <v>1744</v>
      </c>
      <c r="B456" s="564" t="s">
        <v>1260</v>
      </c>
      <c r="C456" s="564" t="s">
        <v>1260</v>
      </c>
      <c r="D456" s="564" t="s">
        <v>1260</v>
      </c>
      <c r="E456" s="564" t="s">
        <v>1260</v>
      </c>
      <c r="F456" s="564" t="s">
        <v>1260</v>
      </c>
      <c r="G456" s="564" t="s">
        <v>1260</v>
      </c>
      <c r="H456" s="564" t="s">
        <v>1260</v>
      </c>
      <c r="I456" s="564" t="s">
        <v>1260</v>
      </c>
      <c r="J456" s="564" t="s">
        <v>1260</v>
      </c>
      <c r="K456" s="564" t="s">
        <v>1260</v>
      </c>
      <c r="L456" s="564" t="s">
        <v>1260</v>
      </c>
      <c r="M456" s="564" t="s">
        <v>1260</v>
      </c>
      <c r="N456" s="564" t="s">
        <v>1260</v>
      </c>
      <c r="O456" s="564" t="s">
        <v>1260</v>
      </c>
      <c r="P456" s="564" t="s">
        <v>1260</v>
      </c>
      <c r="Q456" s="564" t="s">
        <v>1260</v>
      </c>
      <c r="R456" s="564" t="s">
        <v>1260</v>
      </c>
      <c r="S456" s="564" t="s">
        <v>1260</v>
      </c>
      <c r="T456" s="564" t="s">
        <v>1260</v>
      </c>
      <c r="U456" s="564" t="s">
        <v>1260</v>
      </c>
      <c r="V456" s="564" t="s">
        <v>1260</v>
      </c>
      <c r="W456" s="564" t="s">
        <v>1260</v>
      </c>
      <c r="X456" s="564" t="s">
        <v>1260</v>
      </c>
      <c r="Y456" s="564" t="s">
        <v>1260</v>
      </c>
    </row>
    <row r="457" spans="1:25" ht="12.75" hidden="1" customHeight="1" outlineLevel="1" x14ac:dyDescent="0.2"/>
    <row r="458" spans="1:25" ht="12.75" customHeight="1" collapsed="1" x14ac:dyDescent="0.2">
      <c r="A458" s="537" t="s">
        <v>1757</v>
      </c>
    </row>
    <row r="459" spans="1:25" ht="12.75" customHeight="1" outlineLevel="1" x14ac:dyDescent="0.2">
      <c r="A459" s="778"/>
      <c r="B459" s="561" t="s">
        <v>596</v>
      </c>
      <c r="C459" s="561" t="s">
        <v>597</v>
      </c>
      <c r="D459" s="561" t="s">
        <v>598</v>
      </c>
      <c r="E459" s="561" t="s">
        <v>599</v>
      </c>
      <c r="F459" s="561" t="s">
        <v>620</v>
      </c>
      <c r="G459" s="561" t="s">
        <v>786</v>
      </c>
      <c r="H459" s="561" t="s">
        <v>753</v>
      </c>
      <c r="I459" s="561" t="s">
        <v>754</v>
      </c>
      <c r="J459" s="561" t="s">
        <v>755</v>
      </c>
      <c r="K459" s="561" t="s">
        <v>756</v>
      </c>
      <c r="L459" s="561" t="s">
        <v>757</v>
      </c>
      <c r="M459" s="561" t="s">
        <v>758</v>
      </c>
      <c r="N459" s="561" t="s">
        <v>759</v>
      </c>
      <c r="O459" s="561" t="s">
        <v>760</v>
      </c>
      <c r="P459" s="561" t="s">
        <v>761</v>
      </c>
      <c r="Q459" s="561" t="s">
        <v>762</v>
      </c>
      <c r="R459" s="561" t="s">
        <v>763</v>
      </c>
      <c r="S459" s="561" t="s">
        <v>764</v>
      </c>
      <c r="T459" s="561" t="s">
        <v>765</v>
      </c>
      <c r="U459" s="561" t="s">
        <v>766</v>
      </c>
      <c r="V459" s="561" t="s">
        <v>767</v>
      </c>
      <c r="W459" s="561" t="s">
        <v>768</v>
      </c>
      <c r="X459" s="561" t="s">
        <v>769</v>
      </c>
      <c r="Y459" s="561" t="s">
        <v>770</v>
      </c>
    </row>
    <row r="460" spans="1:25" ht="12.75" customHeight="1" outlineLevel="1" x14ac:dyDescent="0.2">
      <c r="A460" s="560" t="s">
        <v>1439</v>
      </c>
      <c r="B460" s="564" t="s">
        <v>1260</v>
      </c>
      <c r="C460" s="564" t="s">
        <v>1260</v>
      </c>
      <c r="D460" s="564" t="s">
        <v>1260</v>
      </c>
      <c r="E460" s="564" t="s">
        <v>1260</v>
      </c>
      <c r="F460" s="564" t="s">
        <v>1260</v>
      </c>
      <c r="G460" s="564" t="s">
        <v>1260</v>
      </c>
      <c r="H460" s="564" t="s">
        <v>1260</v>
      </c>
      <c r="I460" s="564" t="s">
        <v>1260</v>
      </c>
      <c r="J460" s="564" t="s">
        <v>1260</v>
      </c>
      <c r="K460" s="564" t="s">
        <v>1260</v>
      </c>
      <c r="L460" s="564" t="s">
        <v>1260</v>
      </c>
      <c r="M460" s="564" t="s">
        <v>1260</v>
      </c>
      <c r="N460" s="564" t="s">
        <v>1260</v>
      </c>
      <c r="O460" s="564" t="s">
        <v>1260</v>
      </c>
      <c r="P460" s="564" t="s">
        <v>1260</v>
      </c>
      <c r="Q460" s="564" t="s">
        <v>1260</v>
      </c>
      <c r="R460" s="564" t="s">
        <v>1260</v>
      </c>
      <c r="S460" s="564" t="s">
        <v>1260</v>
      </c>
      <c r="T460" s="564" t="s">
        <v>1260</v>
      </c>
      <c r="U460" s="564" t="s">
        <v>1260</v>
      </c>
      <c r="V460" s="564" t="s">
        <v>1260</v>
      </c>
      <c r="W460" s="564" t="s">
        <v>1260</v>
      </c>
      <c r="X460" s="564" t="s">
        <v>1260</v>
      </c>
      <c r="Y460" s="564" t="s">
        <v>1260</v>
      </c>
    </row>
    <row r="461" spans="1:25" ht="12.75" customHeight="1" outlineLevel="1" x14ac:dyDescent="0.2">
      <c r="A461" s="560" t="s">
        <v>1441</v>
      </c>
      <c r="B461" s="564" t="s">
        <v>1260</v>
      </c>
      <c r="C461" s="564" t="s">
        <v>1260</v>
      </c>
      <c r="D461" s="564" t="s">
        <v>1260</v>
      </c>
      <c r="E461" s="564" t="s">
        <v>1260</v>
      </c>
      <c r="F461" s="564" t="s">
        <v>1260</v>
      </c>
      <c r="G461" s="564" t="s">
        <v>1260</v>
      </c>
      <c r="H461" s="564" t="s">
        <v>1260</v>
      </c>
      <c r="I461" s="564" t="s">
        <v>1260</v>
      </c>
      <c r="J461" s="564" t="s">
        <v>1260</v>
      </c>
      <c r="K461" s="564" t="s">
        <v>1260</v>
      </c>
      <c r="L461" s="564" t="s">
        <v>1260</v>
      </c>
      <c r="M461" s="564" t="s">
        <v>1260</v>
      </c>
      <c r="N461" s="564" t="s">
        <v>1260</v>
      </c>
      <c r="O461" s="564" t="s">
        <v>1260</v>
      </c>
      <c r="P461" s="564" t="s">
        <v>1260</v>
      </c>
      <c r="Q461" s="564" t="s">
        <v>1260</v>
      </c>
      <c r="R461" s="564" t="s">
        <v>1260</v>
      </c>
      <c r="S461" s="564" t="s">
        <v>1260</v>
      </c>
      <c r="T461" s="564" t="s">
        <v>1260</v>
      </c>
      <c r="U461" s="564" t="s">
        <v>1260</v>
      </c>
      <c r="V461" s="564" t="s">
        <v>1260</v>
      </c>
      <c r="W461" s="564" t="s">
        <v>1260</v>
      </c>
      <c r="X461" s="564" t="s">
        <v>1260</v>
      </c>
      <c r="Y461" s="564" t="s">
        <v>1260</v>
      </c>
    </row>
    <row r="462" spans="1:25" ht="12.75" customHeight="1" outlineLevel="1" x14ac:dyDescent="0.2">
      <c r="A462" s="560" t="s">
        <v>1442</v>
      </c>
      <c r="B462" s="564" t="s">
        <v>1260</v>
      </c>
      <c r="C462" s="564" t="s">
        <v>1260</v>
      </c>
      <c r="D462" s="564" t="s">
        <v>1260</v>
      </c>
      <c r="E462" s="564" t="s">
        <v>1260</v>
      </c>
      <c r="F462" s="564" t="s">
        <v>1260</v>
      </c>
      <c r="G462" s="564" t="s">
        <v>1260</v>
      </c>
      <c r="H462" s="564" t="s">
        <v>1260</v>
      </c>
      <c r="I462" s="564" t="s">
        <v>1260</v>
      </c>
      <c r="J462" s="564" t="s">
        <v>1260</v>
      </c>
      <c r="K462" s="564" t="s">
        <v>1260</v>
      </c>
      <c r="L462" s="564" t="s">
        <v>1260</v>
      </c>
      <c r="M462" s="564" t="s">
        <v>1260</v>
      </c>
      <c r="N462" s="564" t="s">
        <v>1260</v>
      </c>
      <c r="O462" s="564" t="s">
        <v>1260</v>
      </c>
      <c r="P462" s="564" t="s">
        <v>1260</v>
      </c>
      <c r="Q462" s="564" t="s">
        <v>1260</v>
      </c>
      <c r="R462" s="564" t="s">
        <v>1260</v>
      </c>
      <c r="S462" s="564" t="s">
        <v>1260</v>
      </c>
      <c r="T462" s="564" t="s">
        <v>1260</v>
      </c>
      <c r="U462" s="564" t="s">
        <v>1260</v>
      </c>
      <c r="V462" s="564" t="s">
        <v>1260</v>
      </c>
      <c r="W462" s="564" t="s">
        <v>1260</v>
      </c>
      <c r="X462" s="564" t="s">
        <v>1260</v>
      </c>
      <c r="Y462" s="564" t="s">
        <v>1260</v>
      </c>
    </row>
    <row r="463" spans="1:25" ht="12.75" customHeight="1" outlineLevel="1" x14ac:dyDescent="0.2">
      <c r="A463" s="560" t="s">
        <v>1444</v>
      </c>
      <c r="B463" s="564" t="s">
        <v>1260</v>
      </c>
      <c r="C463" s="564" t="s">
        <v>1260</v>
      </c>
      <c r="D463" s="564" t="s">
        <v>1260</v>
      </c>
      <c r="E463" s="564" t="s">
        <v>1260</v>
      </c>
      <c r="F463" s="564" t="s">
        <v>1260</v>
      </c>
      <c r="G463" s="564" t="s">
        <v>1260</v>
      </c>
      <c r="H463" s="564" t="s">
        <v>1260</v>
      </c>
      <c r="I463" s="564" t="s">
        <v>1260</v>
      </c>
      <c r="J463" s="564" t="s">
        <v>1260</v>
      </c>
      <c r="K463" s="564" t="s">
        <v>1260</v>
      </c>
      <c r="L463" s="564" t="s">
        <v>1260</v>
      </c>
      <c r="M463" s="564" t="s">
        <v>1260</v>
      </c>
      <c r="N463" s="564" t="s">
        <v>1260</v>
      </c>
      <c r="O463" s="564" t="s">
        <v>1260</v>
      </c>
      <c r="P463" s="564" t="s">
        <v>1260</v>
      </c>
      <c r="Q463" s="564" t="s">
        <v>1260</v>
      </c>
      <c r="R463" s="564" t="s">
        <v>1260</v>
      </c>
      <c r="S463" s="564" t="s">
        <v>1260</v>
      </c>
      <c r="T463" s="564" t="s">
        <v>1260</v>
      </c>
      <c r="U463" s="564" t="s">
        <v>1260</v>
      </c>
      <c r="V463" s="564" t="s">
        <v>1260</v>
      </c>
      <c r="W463" s="564" t="s">
        <v>1260</v>
      </c>
      <c r="X463" s="564" t="s">
        <v>1260</v>
      </c>
      <c r="Y463" s="564" t="s">
        <v>1260</v>
      </c>
    </row>
    <row r="464" spans="1:25" ht="12.75" customHeight="1" outlineLevel="1" x14ac:dyDescent="0.2">
      <c r="A464" s="560" t="s">
        <v>1446</v>
      </c>
      <c r="B464" s="564" t="s">
        <v>1260</v>
      </c>
      <c r="C464" s="564" t="s">
        <v>1260</v>
      </c>
      <c r="D464" s="564" t="s">
        <v>1260</v>
      </c>
      <c r="E464" s="564" t="s">
        <v>1260</v>
      </c>
      <c r="F464" s="564" t="s">
        <v>1260</v>
      </c>
      <c r="G464" s="564" t="s">
        <v>1260</v>
      </c>
      <c r="H464" s="564" t="s">
        <v>1260</v>
      </c>
      <c r="I464" s="564" t="s">
        <v>1260</v>
      </c>
      <c r="J464" s="564" t="s">
        <v>1260</v>
      </c>
      <c r="K464" s="564" t="s">
        <v>1260</v>
      </c>
      <c r="L464" s="564" t="s">
        <v>1260</v>
      </c>
      <c r="M464" s="564" t="s">
        <v>1260</v>
      </c>
      <c r="N464" s="564" t="s">
        <v>1260</v>
      </c>
      <c r="O464" s="564" t="s">
        <v>1260</v>
      </c>
      <c r="P464" s="564" t="s">
        <v>1260</v>
      </c>
      <c r="Q464" s="564" t="s">
        <v>1260</v>
      </c>
      <c r="R464" s="564" t="s">
        <v>1260</v>
      </c>
      <c r="S464" s="564" t="s">
        <v>1260</v>
      </c>
      <c r="T464" s="564" t="s">
        <v>1260</v>
      </c>
      <c r="U464" s="564" t="s">
        <v>1260</v>
      </c>
      <c r="V464" s="564" t="s">
        <v>1260</v>
      </c>
      <c r="W464" s="564" t="s">
        <v>1260</v>
      </c>
      <c r="X464" s="564" t="s">
        <v>1260</v>
      </c>
      <c r="Y464" s="564" t="s">
        <v>1260</v>
      </c>
    </row>
    <row r="465" spans="1:25" ht="12.75" customHeight="1" outlineLevel="1" x14ac:dyDescent="0.2">
      <c r="A465" s="560" t="s">
        <v>1448</v>
      </c>
      <c r="B465" s="564" t="s">
        <v>1260</v>
      </c>
      <c r="C465" s="564" t="s">
        <v>1260</v>
      </c>
      <c r="D465" s="564" t="s">
        <v>1260</v>
      </c>
      <c r="E465" s="564" t="s">
        <v>1260</v>
      </c>
      <c r="F465" s="564" t="s">
        <v>1260</v>
      </c>
      <c r="G465" s="564" t="s">
        <v>1260</v>
      </c>
      <c r="H465" s="564" t="s">
        <v>1260</v>
      </c>
      <c r="I465" s="564" t="s">
        <v>1260</v>
      </c>
      <c r="J465" s="564" t="s">
        <v>1260</v>
      </c>
      <c r="K465" s="564" t="s">
        <v>1260</v>
      </c>
      <c r="L465" s="564" t="s">
        <v>1260</v>
      </c>
      <c r="M465" s="564" t="s">
        <v>1260</v>
      </c>
      <c r="N465" s="564" t="s">
        <v>1260</v>
      </c>
      <c r="O465" s="564" t="s">
        <v>1260</v>
      </c>
      <c r="P465" s="564" t="s">
        <v>1260</v>
      </c>
      <c r="Q465" s="564" t="s">
        <v>1260</v>
      </c>
      <c r="R465" s="564" t="s">
        <v>1260</v>
      </c>
      <c r="S465" s="564" t="s">
        <v>1260</v>
      </c>
      <c r="T465" s="564" t="s">
        <v>1260</v>
      </c>
      <c r="U465" s="564" t="s">
        <v>1260</v>
      </c>
      <c r="V465" s="564" t="s">
        <v>1260</v>
      </c>
      <c r="W465" s="564" t="s">
        <v>1260</v>
      </c>
      <c r="X465" s="564" t="s">
        <v>1260</v>
      </c>
      <c r="Y465" s="564" t="s">
        <v>1260</v>
      </c>
    </row>
    <row r="466" spans="1:25" ht="12.75" customHeight="1" outlineLevel="1" x14ac:dyDescent="0.2">
      <c r="A466" s="560" t="s">
        <v>1450</v>
      </c>
      <c r="B466" s="564" t="s">
        <v>1260</v>
      </c>
      <c r="C466" s="564" t="s">
        <v>1260</v>
      </c>
      <c r="D466" s="564" t="s">
        <v>1260</v>
      </c>
      <c r="E466" s="564" t="s">
        <v>1260</v>
      </c>
      <c r="F466" s="564" t="s">
        <v>1260</v>
      </c>
      <c r="G466" s="564" t="s">
        <v>1260</v>
      </c>
      <c r="H466" s="564" t="s">
        <v>1260</v>
      </c>
      <c r="I466" s="564" t="s">
        <v>1260</v>
      </c>
      <c r="J466" s="564" t="s">
        <v>1260</v>
      </c>
      <c r="K466" s="564" t="s">
        <v>1260</v>
      </c>
      <c r="L466" s="564" t="s">
        <v>1260</v>
      </c>
      <c r="M466" s="564" t="s">
        <v>1260</v>
      </c>
      <c r="N466" s="564" t="s">
        <v>1260</v>
      </c>
      <c r="O466" s="564" t="s">
        <v>1260</v>
      </c>
      <c r="P466" s="564" t="s">
        <v>1260</v>
      </c>
      <c r="Q466" s="564" t="s">
        <v>1260</v>
      </c>
      <c r="R466" s="564" t="s">
        <v>1260</v>
      </c>
      <c r="S466" s="564" t="s">
        <v>1260</v>
      </c>
      <c r="T466" s="564" t="s">
        <v>1260</v>
      </c>
      <c r="U466" s="564" t="s">
        <v>1260</v>
      </c>
      <c r="V466" s="564" t="s">
        <v>1260</v>
      </c>
      <c r="W466" s="564" t="s">
        <v>1260</v>
      </c>
      <c r="X466" s="564" t="s">
        <v>1260</v>
      </c>
      <c r="Y466" s="564" t="s">
        <v>1260</v>
      </c>
    </row>
    <row r="467" spans="1:25" ht="12.75" customHeight="1" outlineLevel="1" x14ac:dyDescent="0.2">
      <c r="A467" s="560" t="s">
        <v>1452</v>
      </c>
      <c r="B467" s="564" t="s">
        <v>1260</v>
      </c>
      <c r="C467" s="564" t="s">
        <v>1260</v>
      </c>
      <c r="D467" s="564" t="s">
        <v>1260</v>
      </c>
      <c r="E467" s="564" t="s">
        <v>1260</v>
      </c>
      <c r="F467" s="564" t="s">
        <v>1260</v>
      </c>
      <c r="G467" s="564" t="s">
        <v>1260</v>
      </c>
      <c r="H467" s="564" t="s">
        <v>1260</v>
      </c>
      <c r="I467" s="564" t="s">
        <v>1260</v>
      </c>
      <c r="J467" s="564" t="s">
        <v>1260</v>
      </c>
      <c r="K467" s="564" t="s">
        <v>1260</v>
      </c>
      <c r="L467" s="564" t="s">
        <v>1260</v>
      </c>
      <c r="M467" s="564" t="s">
        <v>1260</v>
      </c>
      <c r="N467" s="564" t="s">
        <v>1260</v>
      </c>
      <c r="O467" s="564" t="s">
        <v>1260</v>
      </c>
      <c r="P467" s="564" t="s">
        <v>1260</v>
      </c>
      <c r="Q467" s="564" t="s">
        <v>1260</v>
      </c>
      <c r="R467" s="564" t="s">
        <v>1260</v>
      </c>
      <c r="S467" s="564" t="s">
        <v>1260</v>
      </c>
      <c r="T467" s="564" t="s">
        <v>1260</v>
      </c>
      <c r="U467" s="564" t="s">
        <v>1260</v>
      </c>
      <c r="V467" s="564" t="s">
        <v>1260</v>
      </c>
      <c r="W467" s="564" t="s">
        <v>1260</v>
      </c>
      <c r="X467" s="564" t="s">
        <v>1260</v>
      </c>
      <c r="Y467" s="564" t="s">
        <v>1260</v>
      </c>
    </row>
    <row r="468" spans="1:25" ht="12.75" customHeight="1" outlineLevel="1" x14ac:dyDescent="0.2">
      <c r="A468" s="560" t="s">
        <v>1454</v>
      </c>
      <c r="B468" s="564" t="s">
        <v>1260</v>
      </c>
      <c r="C468" s="564" t="s">
        <v>1260</v>
      </c>
      <c r="D468" s="564" t="s">
        <v>1260</v>
      </c>
      <c r="E468" s="564" t="s">
        <v>1260</v>
      </c>
      <c r="F468" s="564" t="s">
        <v>1260</v>
      </c>
      <c r="G468" s="564" t="s">
        <v>1260</v>
      </c>
      <c r="H468" s="564" t="s">
        <v>1260</v>
      </c>
      <c r="I468" s="564" t="s">
        <v>1260</v>
      </c>
      <c r="J468" s="564" t="s">
        <v>1260</v>
      </c>
      <c r="K468" s="564" t="s">
        <v>1260</v>
      </c>
      <c r="L468" s="564" t="s">
        <v>1260</v>
      </c>
      <c r="M468" s="564" t="s">
        <v>1260</v>
      </c>
      <c r="N468" s="564" t="s">
        <v>1260</v>
      </c>
      <c r="O468" s="564" t="s">
        <v>1260</v>
      </c>
      <c r="P468" s="564" t="s">
        <v>1260</v>
      </c>
      <c r="Q468" s="564" t="s">
        <v>1260</v>
      </c>
      <c r="R468" s="564" t="s">
        <v>1260</v>
      </c>
      <c r="S468" s="564" t="s">
        <v>1260</v>
      </c>
      <c r="T468" s="564" t="s">
        <v>1260</v>
      </c>
      <c r="U468" s="564" t="s">
        <v>1260</v>
      </c>
      <c r="V468" s="564" t="s">
        <v>1260</v>
      </c>
      <c r="W468" s="564" t="s">
        <v>1260</v>
      </c>
      <c r="X468" s="564" t="s">
        <v>1260</v>
      </c>
      <c r="Y468" s="564" t="s">
        <v>1260</v>
      </c>
    </row>
    <row r="469" spans="1:25" ht="12.75" customHeight="1" outlineLevel="1" x14ac:dyDescent="0.2">
      <c r="A469" s="560" t="s">
        <v>1456</v>
      </c>
      <c r="B469" s="564" t="s">
        <v>1260</v>
      </c>
      <c r="C469" s="564" t="s">
        <v>1260</v>
      </c>
      <c r="D469" s="564" t="s">
        <v>1260</v>
      </c>
      <c r="E469" s="564" t="s">
        <v>1260</v>
      </c>
      <c r="F469" s="564" t="s">
        <v>1260</v>
      </c>
      <c r="G469" s="564" t="s">
        <v>1260</v>
      </c>
      <c r="H469" s="564" t="s">
        <v>1260</v>
      </c>
      <c r="I469" s="564" t="s">
        <v>1260</v>
      </c>
      <c r="J469" s="564" t="s">
        <v>1260</v>
      </c>
      <c r="K469" s="564" t="s">
        <v>1260</v>
      </c>
      <c r="L469" s="564" t="s">
        <v>1260</v>
      </c>
      <c r="M469" s="564" t="s">
        <v>1260</v>
      </c>
      <c r="N469" s="564" t="s">
        <v>1260</v>
      </c>
      <c r="O469" s="564" t="s">
        <v>1260</v>
      </c>
      <c r="P469" s="564" t="s">
        <v>1260</v>
      </c>
      <c r="Q469" s="564" t="s">
        <v>1260</v>
      </c>
      <c r="R469" s="564" t="s">
        <v>1260</v>
      </c>
      <c r="S469" s="564" t="s">
        <v>1260</v>
      </c>
      <c r="T469" s="564" t="s">
        <v>1260</v>
      </c>
      <c r="U469" s="564" t="s">
        <v>1260</v>
      </c>
      <c r="V469" s="564" t="s">
        <v>1260</v>
      </c>
      <c r="W469" s="564" t="s">
        <v>1260</v>
      </c>
      <c r="X469" s="564" t="s">
        <v>1260</v>
      </c>
      <c r="Y469" s="564" t="s">
        <v>1260</v>
      </c>
    </row>
    <row r="470" spans="1:25" ht="12.75" customHeight="1" outlineLevel="1" x14ac:dyDescent="0.2">
      <c r="A470" s="560" t="s">
        <v>1458</v>
      </c>
      <c r="B470" s="564" t="s">
        <v>1260</v>
      </c>
      <c r="C470" s="564" t="s">
        <v>1260</v>
      </c>
      <c r="D470" s="564" t="s">
        <v>1260</v>
      </c>
      <c r="E470" s="564" t="s">
        <v>1260</v>
      </c>
      <c r="F470" s="564" t="s">
        <v>1260</v>
      </c>
      <c r="G470" s="564" t="s">
        <v>1260</v>
      </c>
      <c r="H470" s="564" t="s">
        <v>1260</v>
      </c>
      <c r="I470" s="564" t="s">
        <v>1260</v>
      </c>
      <c r="J470" s="564" t="s">
        <v>1260</v>
      </c>
      <c r="K470" s="564" t="s">
        <v>1260</v>
      </c>
      <c r="L470" s="564" t="s">
        <v>1260</v>
      </c>
      <c r="M470" s="564" t="s">
        <v>1260</v>
      </c>
      <c r="N470" s="564" t="s">
        <v>1260</v>
      </c>
      <c r="O470" s="564" t="s">
        <v>1260</v>
      </c>
      <c r="P470" s="564" t="s">
        <v>1260</v>
      </c>
      <c r="Q470" s="564" t="s">
        <v>1260</v>
      </c>
      <c r="R470" s="564" t="s">
        <v>1260</v>
      </c>
      <c r="S470" s="564" t="s">
        <v>1260</v>
      </c>
      <c r="T470" s="564" t="s">
        <v>1260</v>
      </c>
      <c r="U470" s="564" t="s">
        <v>1260</v>
      </c>
      <c r="V470" s="564" t="s">
        <v>1260</v>
      </c>
      <c r="W470" s="564" t="s">
        <v>1260</v>
      </c>
      <c r="X470" s="564" t="s">
        <v>1260</v>
      </c>
      <c r="Y470" s="564" t="s">
        <v>1260</v>
      </c>
    </row>
    <row r="471" spans="1:25" ht="12.75" customHeight="1" outlineLevel="1" x14ac:dyDescent="0.2">
      <c r="A471" s="560" t="s">
        <v>1460</v>
      </c>
      <c r="B471" s="564" t="s">
        <v>1260</v>
      </c>
      <c r="C471" s="564" t="s">
        <v>1260</v>
      </c>
      <c r="D471" s="564" t="s">
        <v>1260</v>
      </c>
      <c r="E471" s="564" t="s">
        <v>1260</v>
      </c>
      <c r="F471" s="564" t="s">
        <v>1260</v>
      </c>
      <c r="G471" s="564" t="s">
        <v>1260</v>
      </c>
      <c r="H471" s="564" t="s">
        <v>1260</v>
      </c>
      <c r="I471" s="564" t="s">
        <v>1260</v>
      </c>
      <c r="J471" s="564" t="s">
        <v>1260</v>
      </c>
      <c r="K471" s="564" t="s">
        <v>1260</v>
      </c>
      <c r="L471" s="564" t="s">
        <v>1260</v>
      </c>
      <c r="M471" s="564" t="s">
        <v>1260</v>
      </c>
      <c r="N471" s="564" t="s">
        <v>1260</v>
      </c>
      <c r="O471" s="564" t="s">
        <v>1260</v>
      </c>
      <c r="P471" s="564" t="s">
        <v>1260</v>
      </c>
      <c r="Q471" s="564" t="s">
        <v>1260</v>
      </c>
      <c r="R471" s="564" t="s">
        <v>1260</v>
      </c>
      <c r="S471" s="564" t="s">
        <v>1260</v>
      </c>
      <c r="T471" s="564" t="s">
        <v>1260</v>
      </c>
      <c r="U471" s="564" t="s">
        <v>1260</v>
      </c>
      <c r="V471" s="564" t="s">
        <v>1260</v>
      </c>
      <c r="W471" s="564" t="s">
        <v>1260</v>
      </c>
      <c r="X471" s="564" t="s">
        <v>1260</v>
      </c>
      <c r="Y471" s="564" t="s">
        <v>1260</v>
      </c>
    </row>
    <row r="472" spans="1:25" ht="12.75" customHeight="1" outlineLevel="1" x14ac:dyDescent="0.2">
      <c r="A472" s="560" t="s">
        <v>1462</v>
      </c>
      <c r="B472" s="564" t="s">
        <v>1260</v>
      </c>
      <c r="C472" s="564" t="s">
        <v>1260</v>
      </c>
      <c r="D472" s="564" t="s">
        <v>1260</v>
      </c>
      <c r="E472" s="564" t="s">
        <v>1260</v>
      </c>
      <c r="F472" s="564" t="s">
        <v>1260</v>
      </c>
      <c r="G472" s="564" t="s">
        <v>1260</v>
      </c>
      <c r="H472" s="564" t="s">
        <v>1260</v>
      </c>
      <c r="I472" s="564" t="s">
        <v>1260</v>
      </c>
      <c r="J472" s="564" t="s">
        <v>1260</v>
      </c>
      <c r="K472" s="564" t="s">
        <v>1260</v>
      </c>
      <c r="L472" s="564" t="s">
        <v>1260</v>
      </c>
      <c r="M472" s="564" t="s">
        <v>1260</v>
      </c>
      <c r="N472" s="564" t="s">
        <v>1260</v>
      </c>
      <c r="O472" s="564" t="s">
        <v>1260</v>
      </c>
      <c r="P472" s="564" t="s">
        <v>1260</v>
      </c>
      <c r="Q472" s="564" t="s">
        <v>1260</v>
      </c>
      <c r="R472" s="564" t="s">
        <v>1260</v>
      </c>
      <c r="S472" s="564" t="s">
        <v>1260</v>
      </c>
      <c r="T472" s="564" t="s">
        <v>1260</v>
      </c>
      <c r="U472" s="564" t="s">
        <v>1260</v>
      </c>
      <c r="V472" s="564" t="s">
        <v>1260</v>
      </c>
      <c r="W472" s="564" t="s">
        <v>1260</v>
      </c>
      <c r="X472" s="564" t="s">
        <v>1260</v>
      </c>
      <c r="Y472" s="564" t="s">
        <v>1260</v>
      </c>
    </row>
    <row r="473" spans="1:25" ht="12.75" customHeight="1" outlineLevel="1" x14ac:dyDescent="0.2">
      <c r="A473" s="560" t="s">
        <v>1464</v>
      </c>
      <c r="B473" s="564" t="s">
        <v>1260</v>
      </c>
      <c r="C473" s="564" t="s">
        <v>1260</v>
      </c>
      <c r="D473" s="564" t="s">
        <v>1260</v>
      </c>
      <c r="E473" s="564" t="s">
        <v>1260</v>
      </c>
      <c r="F473" s="564" t="s">
        <v>1260</v>
      </c>
      <c r="G473" s="564" t="s">
        <v>1260</v>
      </c>
      <c r="H473" s="564" t="s">
        <v>1260</v>
      </c>
      <c r="I473" s="564" t="s">
        <v>1260</v>
      </c>
      <c r="J473" s="564" t="s">
        <v>1260</v>
      </c>
      <c r="K473" s="564" t="s">
        <v>1260</v>
      </c>
      <c r="L473" s="564" t="s">
        <v>1260</v>
      </c>
      <c r="M473" s="564" t="s">
        <v>1260</v>
      </c>
      <c r="N473" s="564" t="s">
        <v>1260</v>
      </c>
      <c r="O473" s="564" t="s">
        <v>1260</v>
      </c>
      <c r="P473" s="564" t="s">
        <v>1260</v>
      </c>
      <c r="Q473" s="564" t="s">
        <v>1260</v>
      </c>
      <c r="R473" s="564" t="s">
        <v>1260</v>
      </c>
      <c r="S473" s="564" t="s">
        <v>1260</v>
      </c>
      <c r="T473" s="564" t="s">
        <v>1260</v>
      </c>
      <c r="U473" s="564" t="s">
        <v>1260</v>
      </c>
      <c r="V473" s="564" t="s">
        <v>1260</v>
      </c>
      <c r="W473" s="564" t="s">
        <v>1260</v>
      </c>
      <c r="X473" s="564" t="s">
        <v>1260</v>
      </c>
      <c r="Y473" s="564" t="s">
        <v>1260</v>
      </c>
    </row>
    <row r="474" spans="1:25" ht="12.75" customHeight="1" outlineLevel="1" x14ac:dyDescent="0.2">
      <c r="A474" s="560" t="s">
        <v>1466</v>
      </c>
      <c r="B474" s="564" t="s">
        <v>1260</v>
      </c>
      <c r="C474" s="564" t="s">
        <v>1260</v>
      </c>
      <c r="D474" s="564" t="s">
        <v>1260</v>
      </c>
      <c r="E474" s="564" t="s">
        <v>1260</v>
      </c>
      <c r="F474" s="564" t="s">
        <v>1260</v>
      </c>
      <c r="G474" s="564" t="s">
        <v>1260</v>
      </c>
      <c r="H474" s="564" t="s">
        <v>1260</v>
      </c>
      <c r="I474" s="564" t="s">
        <v>1260</v>
      </c>
      <c r="J474" s="564" t="s">
        <v>1260</v>
      </c>
      <c r="K474" s="564" t="s">
        <v>1260</v>
      </c>
      <c r="L474" s="564" t="s">
        <v>1260</v>
      </c>
      <c r="M474" s="564" t="s">
        <v>1260</v>
      </c>
      <c r="N474" s="564" t="s">
        <v>1260</v>
      </c>
      <c r="O474" s="564" t="s">
        <v>1260</v>
      </c>
      <c r="P474" s="564" t="s">
        <v>1260</v>
      </c>
      <c r="Q474" s="564" t="s">
        <v>1260</v>
      </c>
      <c r="R474" s="564" t="s">
        <v>1260</v>
      </c>
      <c r="S474" s="564" t="s">
        <v>1260</v>
      </c>
      <c r="T474" s="564" t="s">
        <v>1260</v>
      </c>
      <c r="U474" s="564" t="s">
        <v>1260</v>
      </c>
      <c r="V474" s="564" t="s">
        <v>1260</v>
      </c>
      <c r="W474" s="564" t="s">
        <v>1260</v>
      </c>
      <c r="X474" s="564" t="s">
        <v>1260</v>
      </c>
      <c r="Y474" s="564" t="s">
        <v>1260</v>
      </c>
    </row>
    <row r="475" spans="1:25" ht="12.75" customHeight="1" outlineLevel="1" x14ac:dyDescent="0.2">
      <c r="A475" s="560" t="s">
        <v>1468</v>
      </c>
      <c r="B475" s="564" t="s">
        <v>1260</v>
      </c>
      <c r="C475" s="564" t="s">
        <v>1260</v>
      </c>
      <c r="D475" s="564" t="s">
        <v>1260</v>
      </c>
      <c r="E475" s="564" t="s">
        <v>1260</v>
      </c>
      <c r="F475" s="564" t="s">
        <v>1260</v>
      </c>
      <c r="G475" s="564" t="s">
        <v>1260</v>
      </c>
      <c r="H475" s="564" t="s">
        <v>1260</v>
      </c>
      <c r="I475" s="564" t="s">
        <v>1260</v>
      </c>
      <c r="J475" s="564" t="s">
        <v>1260</v>
      </c>
      <c r="K475" s="564" t="s">
        <v>1260</v>
      </c>
      <c r="L475" s="564" t="s">
        <v>1260</v>
      </c>
      <c r="M475" s="564" t="s">
        <v>1260</v>
      </c>
      <c r="N475" s="564" t="s">
        <v>1260</v>
      </c>
      <c r="O475" s="564" t="s">
        <v>1260</v>
      </c>
      <c r="P475" s="564" t="s">
        <v>1260</v>
      </c>
      <c r="Q475" s="564" t="s">
        <v>1260</v>
      </c>
      <c r="R475" s="564" t="s">
        <v>1260</v>
      </c>
      <c r="S475" s="564" t="s">
        <v>1260</v>
      </c>
      <c r="T475" s="564" t="s">
        <v>1260</v>
      </c>
      <c r="U475" s="564" t="s">
        <v>1260</v>
      </c>
      <c r="V475" s="564" t="s">
        <v>1260</v>
      </c>
      <c r="W475" s="564" t="s">
        <v>1260</v>
      </c>
      <c r="X475" s="564" t="s">
        <v>1260</v>
      </c>
      <c r="Y475" s="564" t="s">
        <v>1260</v>
      </c>
    </row>
    <row r="476" spans="1:25" ht="12.75" customHeight="1" outlineLevel="1" x14ac:dyDescent="0.2">
      <c r="A476" s="560" t="s">
        <v>1470</v>
      </c>
      <c r="B476" s="564" t="s">
        <v>1260</v>
      </c>
      <c r="C476" s="564" t="s">
        <v>1260</v>
      </c>
      <c r="D476" s="564" t="s">
        <v>1260</v>
      </c>
      <c r="E476" s="564" t="s">
        <v>1260</v>
      </c>
      <c r="F476" s="564" t="s">
        <v>1260</v>
      </c>
      <c r="G476" s="564" t="s">
        <v>1260</v>
      </c>
      <c r="H476" s="564" t="s">
        <v>1260</v>
      </c>
      <c r="I476" s="564" t="s">
        <v>1260</v>
      </c>
      <c r="J476" s="564" t="s">
        <v>1260</v>
      </c>
      <c r="K476" s="564" t="s">
        <v>1260</v>
      </c>
      <c r="L476" s="564" t="s">
        <v>1260</v>
      </c>
      <c r="M476" s="564" t="s">
        <v>1260</v>
      </c>
      <c r="N476" s="564" t="s">
        <v>1260</v>
      </c>
      <c r="O476" s="564" t="s">
        <v>1260</v>
      </c>
      <c r="P476" s="564" t="s">
        <v>1260</v>
      </c>
      <c r="Q476" s="564" t="s">
        <v>1260</v>
      </c>
      <c r="R476" s="564" t="s">
        <v>1260</v>
      </c>
      <c r="S476" s="564" t="s">
        <v>1260</v>
      </c>
      <c r="T476" s="564" t="s">
        <v>1260</v>
      </c>
      <c r="U476" s="564" t="s">
        <v>1260</v>
      </c>
      <c r="V476" s="564" t="s">
        <v>1260</v>
      </c>
      <c r="W476" s="564" t="s">
        <v>1260</v>
      </c>
      <c r="X476" s="564" t="s">
        <v>1260</v>
      </c>
      <c r="Y476" s="564" t="s">
        <v>1260</v>
      </c>
    </row>
    <row r="477" spans="1:25" ht="12.75" customHeight="1" outlineLevel="1" x14ac:dyDescent="0.2">
      <c r="A477" s="560" t="s">
        <v>1472</v>
      </c>
      <c r="B477" s="564" t="s">
        <v>1260</v>
      </c>
      <c r="C477" s="564" t="s">
        <v>1260</v>
      </c>
      <c r="D477" s="564" t="s">
        <v>1260</v>
      </c>
      <c r="E477" s="564" t="s">
        <v>1260</v>
      </c>
      <c r="F477" s="564" t="s">
        <v>1260</v>
      </c>
      <c r="G477" s="564" t="s">
        <v>1260</v>
      </c>
      <c r="H477" s="564" t="s">
        <v>1260</v>
      </c>
      <c r="I477" s="564" t="s">
        <v>1260</v>
      </c>
      <c r="J477" s="564" t="s">
        <v>1260</v>
      </c>
      <c r="K477" s="564" t="s">
        <v>1260</v>
      </c>
      <c r="L477" s="564" t="s">
        <v>1260</v>
      </c>
      <c r="M477" s="564" t="s">
        <v>1260</v>
      </c>
      <c r="N477" s="564" t="s">
        <v>1260</v>
      </c>
      <c r="O477" s="564" t="s">
        <v>1260</v>
      </c>
      <c r="P477" s="564" t="s">
        <v>1260</v>
      </c>
      <c r="Q477" s="564" t="s">
        <v>1260</v>
      </c>
      <c r="R477" s="564" t="s">
        <v>1260</v>
      </c>
      <c r="S477" s="564" t="s">
        <v>1260</v>
      </c>
      <c r="T477" s="564" t="s">
        <v>1260</v>
      </c>
      <c r="U477" s="564" t="s">
        <v>1260</v>
      </c>
      <c r="V477" s="564" t="s">
        <v>1260</v>
      </c>
      <c r="W477" s="564" t="s">
        <v>1260</v>
      </c>
      <c r="X477" s="564" t="s">
        <v>1260</v>
      </c>
      <c r="Y477" s="564" t="s">
        <v>1260</v>
      </c>
    </row>
    <row r="478" spans="1:25" ht="12.75" customHeight="1" outlineLevel="1" x14ac:dyDescent="0.2">
      <c r="A478" s="560" t="s">
        <v>1474</v>
      </c>
      <c r="B478" s="564" t="s">
        <v>1260</v>
      </c>
      <c r="C478" s="564" t="s">
        <v>1260</v>
      </c>
      <c r="D478" s="564" t="s">
        <v>1260</v>
      </c>
      <c r="E478" s="564" t="s">
        <v>1260</v>
      </c>
      <c r="F478" s="564" t="s">
        <v>1260</v>
      </c>
      <c r="G478" s="564" t="s">
        <v>1260</v>
      </c>
      <c r="H478" s="564" t="s">
        <v>1260</v>
      </c>
      <c r="I478" s="564" t="s">
        <v>1260</v>
      </c>
      <c r="J478" s="564" t="s">
        <v>1260</v>
      </c>
      <c r="K478" s="564" t="s">
        <v>1260</v>
      </c>
      <c r="L478" s="564" t="s">
        <v>1260</v>
      </c>
      <c r="M478" s="564" t="s">
        <v>1260</v>
      </c>
      <c r="N478" s="564" t="s">
        <v>1260</v>
      </c>
      <c r="O478" s="564" t="s">
        <v>1260</v>
      </c>
      <c r="P478" s="564" t="s">
        <v>1260</v>
      </c>
      <c r="Q478" s="564" t="s">
        <v>1260</v>
      </c>
      <c r="R478" s="564" t="s">
        <v>1260</v>
      </c>
      <c r="S478" s="564" t="s">
        <v>1260</v>
      </c>
      <c r="T478" s="564" t="s">
        <v>1260</v>
      </c>
      <c r="U478" s="564" t="s">
        <v>1260</v>
      </c>
      <c r="V478" s="564" t="s">
        <v>1260</v>
      </c>
      <c r="W478" s="564" t="s">
        <v>1260</v>
      </c>
      <c r="X478" s="564" t="s">
        <v>1260</v>
      </c>
      <c r="Y478" s="564" t="s">
        <v>1260</v>
      </c>
    </row>
    <row r="479" spans="1:25" ht="12.75" customHeight="1" outlineLevel="1" x14ac:dyDescent="0.2">
      <c r="A479" s="560" t="s">
        <v>1476</v>
      </c>
      <c r="B479" s="564" t="s">
        <v>1260</v>
      </c>
      <c r="C479" s="564" t="s">
        <v>1260</v>
      </c>
      <c r="D479" s="564" t="s">
        <v>1260</v>
      </c>
      <c r="E479" s="564" t="s">
        <v>1260</v>
      </c>
      <c r="F479" s="564" t="s">
        <v>1260</v>
      </c>
      <c r="G479" s="564" t="s">
        <v>1260</v>
      </c>
      <c r="H479" s="564" t="s">
        <v>1260</v>
      </c>
      <c r="I479" s="564" t="s">
        <v>1260</v>
      </c>
      <c r="J479" s="564" t="s">
        <v>1260</v>
      </c>
      <c r="K479" s="564" t="s">
        <v>1260</v>
      </c>
      <c r="L479" s="564" t="s">
        <v>1260</v>
      </c>
      <c r="M479" s="564" t="s">
        <v>1260</v>
      </c>
      <c r="N479" s="564" t="s">
        <v>1260</v>
      </c>
      <c r="O479" s="564" t="s">
        <v>1260</v>
      </c>
      <c r="P479" s="564" t="s">
        <v>1260</v>
      </c>
      <c r="Q479" s="564" t="s">
        <v>1260</v>
      </c>
      <c r="R479" s="564" t="s">
        <v>1260</v>
      </c>
      <c r="S479" s="564" t="s">
        <v>1260</v>
      </c>
      <c r="T479" s="564" t="s">
        <v>1260</v>
      </c>
      <c r="U479" s="564" t="s">
        <v>1260</v>
      </c>
      <c r="V479" s="564" t="s">
        <v>1260</v>
      </c>
      <c r="W479" s="564" t="s">
        <v>1260</v>
      </c>
      <c r="X479" s="564" t="s">
        <v>1260</v>
      </c>
      <c r="Y479" s="564" t="s">
        <v>1260</v>
      </c>
    </row>
    <row r="480" spans="1:25" ht="12.75" customHeight="1" outlineLevel="1" x14ac:dyDescent="0.2">
      <c r="A480" s="560" t="s">
        <v>1478</v>
      </c>
      <c r="B480" s="564" t="s">
        <v>1260</v>
      </c>
      <c r="C480" s="564" t="s">
        <v>1260</v>
      </c>
      <c r="D480" s="564" t="s">
        <v>1260</v>
      </c>
      <c r="E480" s="564" t="s">
        <v>1260</v>
      </c>
      <c r="F480" s="564" t="s">
        <v>1260</v>
      </c>
      <c r="G480" s="564" t="s">
        <v>1260</v>
      </c>
      <c r="H480" s="564" t="s">
        <v>1260</v>
      </c>
      <c r="I480" s="564" t="s">
        <v>1260</v>
      </c>
      <c r="J480" s="564" t="s">
        <v>1260</v>
      </c>
      <c r="K480" s="564" t="s">
        <v>1260</v>
      </c>
      <c r="L480" s="564" t="s">
        <v>1260</v>
      </c>
      <c r="M480" s="564" t="s">
        <v>1260</v>
      </c>
      <c r="N480" s="564" t="s">
        <v>1260</v>
      </c>
      <c r="O480" s="564" t="s">
        <v>1260</v>
      </c>
      <c r="P480" s="564" t="s">
        <v>1260</v>
      </c>
      <c r="Q480" s="564" t="s">
        <v>1260</v>
      </c>
      <c r="R480" s="564" t="s">
        <v>1260</v>
      </c>
      <c r="S480" s="564" t="s">
        <v>1260</v>
      </c>
      <c r="T480" s="564" t="s">
        <v>1260</v>
      </c>
      <c r="U480" s="564" t="s">
        <v>1260</v>
      </c>
      <c r="V480" s="564" t="s">
        <v>1260</v>
      </c>
      <c r="W480" s="564" t="s">
        <v>1260</v>
      </c>
      <c r="X480" s="564" t="s">
        <v>1260</v>
      </c>
      <c r="Y480" s="564" t="s">
        <v>1260</v>
      </c>
    </row>
    <row r="481" spans="1:25" ht="12.75" customHeight="1" outlineLevel="1" x14ac:dyDescent="0.2">
      <c r="A481" s="560" t="s">
        <v>1480</v>
      </c>
      <c r="B481" s="564" t="s">
        <v>1260</v>
      </c>
      <c r="C481" s="564" t="s">
        <v>1260</v>
      </c>
      <c r="D481" s="564" t="s">
        <v>1260</v>
      </c>
      <c r="E481" s="564" t="s">
        <v>1260</v>
      </c>
      <c r="F481" s="564" t="s">
        <v>1260</v>
      </c>
      <c r="G481" s="564" t="s">
        <v>1260</v>
      </c>
      <c r="H481" s="564" t="s">
        <v>1260</v>
      </c>
      <c r="I481" s="564" t="s">
        <v>1260</v>
      </c>
      <c r="J481" s="564" t="s">
        <v>1260</v>
      </c>
      <c r="K481" s="564" t="s">
        <v>1260</v>
      </c>
      <c r="L481" s="564" t="s">
        <v>1260</v>
      </c>
      <c r="M481" s="564" t="s">
        <v>1260</v>
      </c>
      <c r="N481" s="564" t="s">
        <v>1260</v>
      </c>
      <c r="O481" s="564" t="s">
        <v>1260</v>
      </c>
      <c r="P481" s="564" t="s">
        <v>1260</v>
      </c>
      <c r="Q481" s="564" t="s">
        <v>1260</v>
      </c>
      <c r="R481" s="564" t="s">
        <v>1260</v>
      </c>
      <c r="S481" s="564" t="s">
        <v>1260</v>
      </c>
      <c r="T481" s="564" t="s">
        <v>1260</v>
      </c>
      <c r="U481" s="564" t="s">
        <v>1260</v>
      </c>
      <c r="V481" s="564" t="s">
        <v>1260</v>
      </c>
      <c r="W481" s="564" t="s">
        <v>1260</v>
      </c>
      <c r="X481" s="564" t="s">
        <v>1260</v>
      </c>
      <c r="Y481" s="564" t="s">
        <v>1260</v>
      </c>
    </row>
    <row r="482" spans="1:25" ht="12.75" customHeight="1" outlineLevel="1" x14ac:dyDescent="0.2">
      <c r="A482" s="560" t="s">
        <v>1482</v>
      </c>
      <c r="B482" s="564" t="s">
        <v>1260</v>
      </c>
      <c r="C482" s="564" t="s">
        <v>1260</v>
      </c>
      <c r="D482" s="564" t="s">
        <v>1260</v>
      </c>
      <c r="E482" s="564" t="s">
        <v>1260</v>
      </c>
      <c r="F482" s="564" t="s">
        <v>1260</v>
      </c>
      <c r="G482" s="564" t="s">
        <v>1260</v>
      </c>
      <c r="H482" s="564" t="s">
        <v>1260</v>
      </c>
      <c r="I482" s="564" t="s">
        <v>1260</v>
      </c>
      <c r="J482" s="564" t="s">
        <v>1260</v>
      </c>
      <c r="K482" s="564" t="s">
        <v>1260</v>
      </c>
      <c r="L482" s="564" t="s">
        <v>1260</v>
      </c>
      <c r="M482" s="564" t="s">
        <v>1260</v>
      </c>
      <c r="N482" s="564" t="s">
        <v>1260</v>
      </c>
      <c r="O482" s="564" t="s">
        <v>1260</v>
      </c>
      <c r="P482" s="564" t="s">
        <v>1260</v>
      </c>
      <c r="Q482" s="564" t="s">
        <v>1260</v>
      </c>
      <c r="R482" s="564" t="s">
        <v>1260</v>
      </c>
      <c r="S482" s="564" t="s">
        <v>1260</v>
      </c>
      <c r="T482" s="564" t="s">
        <v>1260</v>
      </c>
      <c r="U482" s="564" t="s">
        <v>1260</v>
      </c>
      <c r="V482" s="564" t="s">
        <v>1260</v>
      </c>
      <c r="W482" s="564" t="s">
        <v>1260</v>
      </c>
      <c r="X482" s="564" t="s">
        <v>1260</v>
      </c>
      <c r="Y482" s="564" t="s">
        <v>1260</v>
      </c>
    </row>
    <row r="483" spans="1:25" ht="12.75" customHeight="1" outlineLevel="1" x14ac:dyDescent="0.2">
      <c r="A483" s="560" t="s">
        <v>1484</v>
      </c>
      <c r="B483" s="564" t="s">
        <v>1260</v>
      </c>
      <c r="C483" s="564" t="s">
        <v>1260</v>
      </c>
      <c r="D483" s="564" t="s">
        <v>1260</v>
      </c>
      <c r="E483" s="564" t="s">
        <v>1260</v>
      </c>
      <c r="F483" s="564" t="s">
        <v>1260</v>
      </c>
      <c r="G483" s="564" t="s">
        <v>1260</v>
      </c>
      <c r="H483" s="564" t="s">
        <v>1260</v>
      </c>
      <c r="I483" s="564" t="s">
        <v>1260</v>
      </c>
      <c r="J483" s="564" t="s">
        <v>1260</v>
      </c>
      <c r="K483" s="564" t="s">
        <v>1260</v>
      </c>
      <c r="L483" s="564" t="s">
        <v>1260</v>
      </c>
      <c r="M483" s="564" t="s">
        <v>1260</v>
      </c>
      <c r="N483" s="564" t="s">
        <v>1260</v>
      </c>
      <c r="O483" s="564" t="s">
        <v>1260</v>
      </c>
      <c r="P483" s="564" t="s">
        <v>1260</v>
      </c>
      <c r="Q483" s="564" t="s">
        <v>1260</v>
      </c>
      <c r="R483" s="564" t="s">
        <v>1260</v>
      </c>
      <c r="S483" s="564" t="s">
        <v>1260</v>
      </c>
      <c r="T483" s="564" t="s">
        <v>1260</v>
      </c>
      <c r="U483" s="564" t="s">
        <v>1260</v>
      </c>
      <c r="V483" s="564" t="s">
        <v>1260</v>
      </c>
      <c r="W483" s="564" t="s">
        <v>1260</v>
      </c>
      <c r="X483" s="564" t="s">
        <v>1260</v>
      </c>
      <c r="Y483" s="564" t="s">
        <v>1260</v>
      </c>
    </row>
    <row r="484" spans="1:25" ht="12.75" customHeight="1" outlineLevel="1" x14ac:dyDescent="0.2">
      <c r="A484" s="560" t="s">
        <v>1486</v>
      </c>
      <c r="B484" s="564" t="s">
        <v>1260</v>
      </c>
      <c r="C484" s="564" t="s">
        <v>1260</v>
      </c>
      <c r="D484" s="564" t="s">
        <v>1260</v>
      </c>
      <c r="E484" s="564" t="s">
        <v>1260</v>
      </c>
      <c r="F484" s="564" t="s">
        <v>1260</v>
      </c>
      <c r="G484" s="564" t="s">
        <v>1260</v>
      </c>
      <c r="H484" s="564" t="s">
        <v>1260</v>
      </c>
      <c r="I484" s="564" t="s">
        <v>1260</v>
      </c>
      <c r="J484" s="564" t="s">
        <v>1260</v>
      </c>
      <c r="K484" s="564" t="s">
        <v>1260</v>
      </c>
      <c r="L484" s="564" t="s">
        <v>1260</v>
      </c>
      <c r="M484" s="564" t="s">
        <v>1260</v>
      </c>
      <c r="N484" s="564" t="s">
        <v>1260</v>
      </c>
      <c r="O484" s="564" t="s">
        <v>1260</v>
      </c>
      <c r="P484" s="564" t="s">
        <v>1260</v>
      </c>
      <c r="Q484" s="564" t="s">
        <v>1260</v>
      </c>
      <c r="R484" s="564" t="s">
        <v>1260</v>
      </c>
      <c r="S484" s="564" t="s">
        <v>1260</v>
      </c>
      <c r="T484" s="564" t="s">
        <v>1260</v>
      </c>
      <c r="U484" s="564" t="s">
        <v>1260</v>
      </c>
      <c r="V484" s="564" t="s">
        <v>1260</v>
      </c>
      <c r="W484" s="564" t="s">
        <v>1260</v>
      </c>
      <c r="X484" s="564" t="s">
        <v>1260</v>
      </c>
      <c r="Y484" s="564" t="s">
        <v>1260</v>
      </c>
    </row>
    <row r="485" spans="1:25" ht="12.75" customHeight="1" outlineLevel="1" x14ac:dyDescent="0.2">
      <c r="A485" s="560" t="s">
        <v>1488</v>
      </c>
      <c r="B485" s="564" t="s">
        <v>1260</v>
      </c>
      <c r="C485" s="564" t="s">
        <v>1260</v>
      </c>
      <c r="D485" s="564" t="s">
        <v>1260</v>
      </c>
      <c r="E485" s="564" t="s">
        <v>1260</v>
      </c>
      <c r="F485" s="564" t="s">
        <v>1260</v>
      </c>
      <c r="G485" s="564" t="s">
        <v>1260</v>
      </c>
      <c r="H485" s="564" t="s">
        <v>1260</v>
      </c>
      <c r="I485" s="564" t="s">
        <v>1260</v>
      </c>
      <c r="J485" s="564" t="s">
        <v>1260</v>
      </c>
      <c r="K485" s="564" t="s">
        <v>1260</v>
      </c>
      <c r="L485" s="564" t="s">
        <v>1260</v>
      </c>
      <c r="M485" s="564" t="s">
        <v>1260</v>
      </c>
      <c r="N485" s="564" t="s">
        <v>1260</v>
      </c>
      <c r="O485" s="564" t="s">
        <v>1260</v>
      </c>
      <c r="P485" s="564" t="s">
        <v>1260</v>
      </c>
      <c r="Q485" s="564" t="s">
        <v>1260</v>
      </c>
      <c r="R485" s="564" t="s">
        <v>1260</v>
      </c>
      <c r="S485" s="564" t="s">
        <v>1260</v>
      </c>
      <c r="T485" s="564" t="s">
        <v>1260</v>
      </c>
      <c r="U485" s="564" t="s">
        <v>1260</v>
      </c>
      <c r="V485" s="564" t="s">
        <v>1260</v>
      </c>
      <c r="W485" s="564" t="s">
        <v>1260</v>
      </c>
      <c r="X485" s="564" t="s">
        <v>1260</v>
      </c>
      <c r="Y485" s="564" t="s">
        <v>1260</v>
      </c>
    </row>
    <row r="486" spans="1:25" ht="12.75" customHeight="1" outlineLevel="1" x14ac:dyDescent="0.2">
      <c r="A486" s="560" t="s">
        <v>1490</v>
      </c>
      <c r="B486" s="564" t="s">
        <v>1260</v>
      </c>
      <c r="C486" s="564" t="s">
        <v>1260</v>
      </c>
      <c r="D486" s="564" t="s">
        <v>1260</v>
      </c>
      <c r="E486" s="564" t="s">
        <v>1260</v>
      </c>
      <c r="F486" s="564" t="s">
        <v>1260</v>
      </c>
      <c r="G486" s="564" t="s">
        <v>1260</v>
      </c>
      <c r="H486" s="564" t="s">
        <v>1260</v>
      </c>
      <c r="I486" s="564" t="s">
        <v>1260</v>
      </c>
      <c r="J486" s="564" t="s">
        <v>1260</v>
      </c>
      <c r="K486" s="564" t="s">
        <v>1260</v>
      </c>
      <c r="L486" s="564" t="s">
        <v>1260</v>
      </c>
      <c r="M486" s="564" t="s">
        <v>1260</v>
      </c>
      <c r="N486" s="564" t="s">
        <v>1260</v>
      </c>
      <c r="O486" s="564" t="s">
        <v>1260</v>
      </c>
      <c r="P486" s="564" t="s">
        <v>1260</v>
      </c>
      <c r="Q486" s="564" t="s">
        <v>1260</v>
      </c>
      <c r="R486" s="564" t="s">
        <v>1260</v>
      </c>
      <c r="S486" s="564" t="s">
        <v>1260</v>
      </c>
      <c r="T486" s="564" t="s">
        <v>1260</v>
      </c>
      <c r="U486" s="564" t="s">
        <v>1260</v>
      </c>
      <c r="V486" s="564" t="s">
        <v>1260</v>
      </c>
      <c r="W486" s="564" t="s">
        <v>1260</v>
      </c>
      <c r="X486" s="564" t="s">
        <v>1260</v>
      </c>
      <c r="Y486" s="564" t="s">
        <v>1260</v>
      </c>
    </row>
    <row r="487" spans="1:25" ht="12.75" customHeight="1" outlineLevel="1" x14ac:dyDescent="0.2">
      <c r="A487" s="560" t="s">
        <v>1492</v>
      </c>
      <c r="B487" s="564" t="s">
        <v>1260</v>
      </c>
      <c r="C487" s="564" t="s">
        <v>1260</v>
      </c>
      <c r="D487" s="564" t="s">
        <v>1260</v>
      </c>
      <c r="E487" s="564" t="s">
        <v>1260</v>
      </c>
      <c r="F487" s="564" t="s">
        <v>1260</v>
      </c>
      <c r="G487" s="564" t="s">
        <v>1260</v>
      </c>
      <c r="H487" s="564" t="s">
        <v>1260</v>
      </c>
      <c r="I487" s="564" t="s">
        <v>1260</v>
      </c>
      <c r="J487" s="564" t="s">
        <v>1260</v>
      </c>
      <c r="K487" s="564" t="s">
        <v>1260</v>
      </c>
      <c r="L487" s="564" t="s">
        <v>1260</v>
      </c>
      <c r="M487" s="564" t="s">
        <v>1260</v>
      </c>
      <c r="N487" s="564" t="s">
        <v>1260</v>
      </c>
      <c r="O487" s="564" t="s">
        <v>1260</v>
      </c>
      <c r="P487" s="564" t="s">
        <v>1260</v>
      </c>
      <c r="Q487" s="564" t="s">
        <v>1260</v>
      </c>
      <c r="R487" s="564" t="s">
        <v>1260</v>
      </c>
      <c r="S487" s="564" t="s">
        <v>1260</v>
      </c>
      <c r="T487" s="564" t="s">
        <v>1260</v>
      </c>
      <c r="U487" s="564" t="s">
        <v>1260</v>
      </c>
      <c r="V487" s="564" t="s">
        <v>1260</v>
      </c>
      <c r="W487" s="564" t="s">
        <v>1260</v>
      </c>
      <c r="X487" s="564" t="s">
        <v>1260</v>
      </c>
      <c r="Y487" s="564" t="s">
        <v>1260</v>
      </c>
    </row>
    <row r="488" spans="1:25" ht="12.75" customHeight="1" outlineLevel="1" x14ac:dyDescent="0.2">
      <c r="A488" s="560" t="s">
        <v>1494</v>
      </c>
      <c r="B488" s="564" t="s">
        <v>1260</v>
      </c>
      <c r="C488" s="564" t="s">
        <v>1260</v>
      </c>
      <c r="D488" s="564" t="s">
        <v>1260</v>
      </c>
      <c r="E488" s="564" t="s">
        <v>1260</v>
      </c>
      <c r="F488" s="564" t="s">
        <v>1260</v>
      </c>
      <c r="G488" s="564" t="s">
        <v>1260</v>
      </c>
      <c r="H488" s="564" t="s">
        <v>1260</v>
      </c>
      <c r="I488" s="564" t="s">
        <v>1260</v>
      </c>
      <c r="J488" s="564" t="s">
        <v>1260</v>
      </c>
      <c r="K488" s="564" t="s">
        <v>1260</v>
      </c>
      <c r="L488" s="564" t="s">
        <v>1260</v>
      </c>
      <c r="M488" s="564" t="s">
        <v>1260</v>
      </c>
      <c r="N488" s="564" t="s">
        <v>1260</v>
      </c>
      <c r="O488" s="564" t="s">
        <v>1260</v>
      </c>
      <c r="P488" s="564" t="s">
        <v>1260</v>
      </c>
      <c r="Q488" s="564" t="s">
        <v>1260</v>
      </c>
      <c r="R488" s="564" t="s">
        <v>1260</v>
      </c>
      <c r="S488" s="564" t="s">
        <v>1260</v>
      </c>
      <c r="T488" s="564" t="s">
        <v>1260</v>
      </c>
      <c r="U488" s="564" t="s">
        <v>1260</v>
      </c>
      <c r="V488" s="564" t="s">
        <v>1260</v>
      </c>
      <c r="W488" s="564" t="s">
        <v>1260</v>
      </c>
      <c r="X488" s="564" t="s">
        <v>1260</v>
      </c>
      <c r="Y488" s="564" t="s">
        <v>1260</v>
      </c>
    </row>
    <row r="489" spans="1:25" ht="12.75" customHeight="1" outlineLevel="1" x14ac:dyDescent="0.2">
      <c r="A489" s="560" t="s">
        <v>1496</v>
      </c>
      <c r="B489" s="564" t="s">
        <v>1260</v>
      </c>
      <c r="C489" s="564" t="s">
        <v>1260</v>
      </c>
      <c r="D489" s="564" t="s">
        <v>1260</v>
      </c>
      <c r="E489" s="564" t="s">
        <v>1260</v>
      </c>
      <c r="F489" s="564" t="s">
        <v>1260</v>
      </c>
      <c r="G489" s="564" t="s">
        <v>1260</v>
      </c>
      <c r="H489" s="564" t="s">
        <v>1260</v>
      </c>
      <c r="I489" s="564" t="s">
        <v>1260</v>
      </c>
      <c r="J489" s="564" t="s">
        <v>1260</v>
      </c>
      <c r="K489" s="564" t="s">
        <v>1260</v>
      </c>
      <c r="L489" s="564" t="s">
        <v>1260</v>
      </c>
      <c r="M489" s="564" t="s">
        <v>1260</v>
      </c>
      <c r="N489" s="564" t="s">
        <v>1260</v>
      </c>
      <c r="O489" s="564" t="s">
        <v>1260</v>
      </c>
      <c r="P489" s="564" t="s">
        <v>1260</v>
      </c>
      <c r="Q489" s="564" t="s">
        <v>1260</v>
      </c>
      <c r="R489" s="564" t="s">
        <v>1260</v>
      </c>
      <c r="S489" s="564" t="s">
        <v>1260</v>
      </c>
      <c r="T489" s="564" t="s">
        <v>1260</v>
      </c>
      <c r="U489" s="564" t="s">
        <v>1260</v>
      </c>
      <c r="V489" s="564" t="s">
        <v>1260</v>
      </c>
      <c r="W489" s="564" t="s">
        <v>1260</v>
      </c>
      <c r="X489" s="564" t="s">
        <v>1260</v>
      </c>
      <c r="Y489" s="564" t="s">
        <v>1260</v>
      </c>
    </row>
    <row r="490" spans="1:25" ht="12.75" customHeight="1" outlineLevel="1" x14ac:dyDescent="0.2">
      <c r="A490" s="560" t="s">
        <v>1498</v>
      </c>
      <c r="B490" s="564" t="s">
        <v>1260</v>
      </c>
      <c r="C490" s="564" t="s">
        <v>1260</v>
      </c>
      <c r="D490" s="564" t="s">
        <v>1260</v>
      </c>
      <c r="E490" s="564" t="s">
        <v>1260</v>
      </c>
      <c r="F490" s="564" t="s">
        <v>1260</v>
      </c>
      <c r="G490" s="564" t="s">
        <v>1260</v>
      </c>
      <c r="H490" s="564" t="s">
        <v>1260</v>
      </c>
      <c r="I490" s="564" t="s">
        <v>1260</v>
      </c>
      <c r="J490" s="564" t="s">
        <v>1260</v>
      </c>
      <c r="K490" s="564" t="s">
        <v>1260</v>
      </c>
      <c r="L490" s="564" t="s">
        <v>1260</v>
      </c>
      <c r="M490" s="564" t="s">
        <v>1260</v>
      </c>
      <c r="N490" s="564" t="s">
        <v>1260</v>
      </c>
      <c r="O490" s="564" t="s">
        <v>1260</v>
      </c>
      <c r="P490" s="564" t="s">
        <v>1260</v>
      </c>
      <c r="Q490" s="564" t="s">
        <v>1260</v>
      </c>
      <c r="R490" s="564" t="s">
        <v>1260</v>
      </c>
      <c r="S490" s="564" t="s">
        <v>1260</v>
      </c>
      <c r="T490" s="564" t="s">
        <v>1260</v>
      </c>
      <c r="U490" s="564" t="s">
        <v>1260</v>
      </c>
      <c r="V490" s="564" t="s">
        <v>1260</v>
      </c>
      <c r="W490" s="564" t="s">
        <v>1260</v>
      </c>
      <c r="X490" s="564" t="s">
        <v>1260</v>
      </c>
      <c r="Y490" s="564" t="s">
        <v>1260</v>
      </c>
    </row>
    <row r="491" spans="1:25" ht="12.75" customHeight="1" outlineLevel="1" x14ac:dyDescent="0.2">
      <c r="A491" s="560" t="s">
        <v>1500</v>
      </c>
      <c r="B491" s="564" t="s">
        <v>1260</v>
      </c>
      <c r="C491" s="564" t="s">
        <v>1260</v>
      </c>
      <c r="D491" s="564" t="s">
        <v>1260</v>
      </c>
      <c r="E491" s="564" t="s">
        <v>1260</v>
      </c>
      <c r="F491" s="564" t="s">
        <v>1260</v>
      </c>
      <c r="G491" s="564" t="s">
        <v>1260</v>
      </c>
      <c r="H491" s="564" t="s">
        <v>1260</v>
      </c>
      <c r="I491" s="564" t="s">
        <v>1260</v>
      </c>
      <c r="J491" s="564" t="s">
        <v>1260</v>
      </c>
      <c r="K491" s="564" t="s">
        <v>1260</v>
      </c>
      <c r="L491" s="564" t="s">
        <v>1260</v>
      </c>
      <c r="M491" s="564" t="s">
        <v>1260</v>
      </c>
      <c r="N491" s="564" t="s">
        <v>1260</v>
      </c>
      <c r="O491" s="564" t="s">
        <v>1260</v>
      </c>
      <c r="P491" s="564" t="s">
        <v>1260</v>
      </c>
      <c r="Q491" s="564" t="s">
        <v>1260</v>
      </c>
      <c r="R491" s="564" t="s">
        <v>1260</v>
      </c>
      <c r="S491" s="564" t="s">
        <v>1260</v>
      </c>
      <c r="T491" s="564" t="s">
        <v>1260</v>
      </c>
      <c r="U491" s="564" t="s">
        <v>1260</v>
      </c>
      <c r="V491" s="564" t="s">
        <v>1260</v>
      </c>
      <c r="W491" s="564" t="s">
        <v>1260</v>
      </c>
      <c r="X491" s="564" t="s">
        <v>1260</v>
      </c>
      <c r="Y491" s="564" t="s">
        <v>1260</v>
      </c>
    </row>
    <row r="492" spans="1:25" ht="12.75" customHeight="1" outlineLevel="1" x14ac:dyDescent="0.2">
      <c r="A492" s="560" t="s">
        <v>1502</v>
      </c>
      <c r="B492" s="564" t="s">
        <v>1260</v>
      </c>
      <c r="C492" s="564" t="s">
        <v>1260</v>
      </c>
      <c r="D492" s="564" t="s">
        <v>1260</v>
      </c>
      <c r="E492" s="564" t="s">
        <v>1260</v>
      </c>
      <c r="F492" s="564" t="s">
        <v>1260</v>
      </c>
      <c r="G492" s="564" t="s">
        <v>1260</v>
      </c>
      <c r="H492" s="564" t="s">
        <v>1260</v>
      </c>
      <c r="I492" s="564" t="s">
        <v>1260</v>
      </c>
      <c r="J492" s="564" t="s">
        <v>1260</v>
      </c>
      <c r="K492" s="564" t="s">
        <v>1260</v>
      </c>
      <c r="L492" s="564" t="s">
        <v>1260</v>
      </c>
      <c r="M492" s="564" t="s">
        <v>1260</v>
      </c>
      <c r="N492" s="564" t="s">
        <v>1260</v>
      </c>
      <c r="O492" s="564" t="s">
        <v>1260</v>
      </c>
      <c r="P492" s="564" t="s">
        <v>1260</v>
      </c>
      <c r="Q492" s="564" t="s">
        <v>1260</v>
      </c>
      <c r="R492" s="564" t="s">
        <v>1260</v>
      </c>
      <c r="S492" s="564" t="s">
        <v>1260</v>
      </c>
      <c r="T492" s="564" t="s">
        <v>1260</v>
      </c>
      <c r="U492" s="564" t="s">
        <v>1260</v>
      </c>
      <c r="V492" s="564" t="s">
        <v>1260</v>
      </c>
      <c r="W492" s="564" t="s">
        <v>1260</v>
      </c>
      <c r="X492" s="564" t="s">
        <v>1260</v>
      </c>
      <c r="Y492" s="564" t="s">
        <v>1260</v>
      </c>
    </row>
    <row r="493" spans="1:25" ht="12.75" customHeight="1" outlineLevel="1" x14ac:dyDescent="0.2">
      <c r="A493" s="560" t="s">
        <v>1504</v>
      </c>
      <c r="B493" s="564" t="s">
        <v>1260</v>
      </c>
      <c r="C493" s="564" t="s">
        <v>1260</v>
      </c>
      <c r="D493" s="564" t="s">
        <v>1260</v>
      </c>
      <c r="E493" s="564" t="s">
        <v>1260</v>
      </c>
      <c r="F493" s="564" t="s">
        <v>1260</v>
      </c>
      <c r="G493" s="564" t="s">
        <v>1260</v>
      </c>
      <c r="H493" s="564" t="s">
        <v>1260</v>
      </c>
      <c r="I493" s="564" t="s">
        <v>1260</v>
      </c>
      <c r="J493" s="564" t="s">
        <v>1260</v>
      </c>
      <c r="K493" s="564" t="s">
        <v>1260</v>
      </c>
      <c r="L493" s="564" t="s">
        <v>1260</v>
      </c>
      <c r="M493" s="564" t="s">
        <v>1260</v>
      </c>
      <c r="N493" s="564" t="s">
        <v>1260</v>
      </c>
      <c r="O493" s="564" t="s">
        <v>1260</v>
      </c>
      <c r="P493" s="564" t="s">
        <v>1260</v>
      </c>
      <c r="Q493" s="564" t="s">
        <v>1260</v>
      </c>
      <c r="R493" s="564" t="s">
        <v>1260</v>
      </c>
      <c r="S493" s="564" t="s">
        <v>1260</v>
      </c>
      <c r="T493" s="564" t="s">
        <v>1260</v>
      </c>
      <c r="U493" s="564" t="s">
        <v>1260</v>
      </c>
      <c r="V493" s="564" t="s">
        <v>1260</v>
      </c>
      <c r="W493" s="564" t="s">
        <v>1260</v>
      </c>
      <c r="X493" s="564" t="s">
        <v>1260</v>
      </c>
      <c r="Y493" s="564" t="s">
        <v>1260</v>
      </c>
    </row>
    <row r="494" spans="1:25" ht="12.75" customHeight="1" outlineLevel="1" x14ac:dyDescent="0.2">
      <c r="A494" s="560" t="s">
        <v>1506</v>
      </c>
      <c r="B494" s="564" t="s">
        <v>1260</v>
      </c>
      <c r="C494" s="564" t="s">
        <v>1260</v>
      </c>
      <c r="D494" s="564" t="s">
        <v>1260</v>
      </c>
      <c r="E494" s="564" t="s">
        <v>1260</v>
      </c>
      <c r="F494" s="564" t="s">
        <v>1260</v>
      </c>
      <c r="G494" s="564" t="s">
        <v>1260</v>
      </c>
      <c r="H494" s="564" t="s">
        <v>1260</v>
      </c>
      <c r="I494" s="564" t="s">
        <v>1260</v>
      </c>
      <c r="J494" s="564" t="s">
        <v>1260</v>
      </c>
      <c r="K494" s="564" t="s">
        <v>1260</v>
      </c>
      <c r="L494" s="564" t="s">
        <v>1260</v>
      </c>
      <c r="M494" s="564" t="s">
        <v>1260</v>
      </c>
      <c r="N494" s="564" t="s">
        <v>1260</v>
      </c>
      <c r="O494" s="564" t="s">
        <v>1260</v>
      </c>
      <c r="P494" s="564" t="s">
        <v>1260</v>
      </c>
      <c r="Q494" s="564" t="s">
        <v>1260</v>
      </c>
      <c r="R494" s="564" t="s">
        <v>1260</v>
      </c>
      <c r="S494" s="564" t="s">
        <v>1260</v>
      </c>
      <c r="T494" s="564" t="s">
        <v>1260</v>
      </c>
      <c r="U494" s="564" t="s">
        <v>1260</v>
      </c>
      <c r="V494" s="564" t="s">
        <v>1260</v>
      </c>
      <c r="W494" s="564" t="s">
        <v>1260</v>
      </c>
      <c r="X494" s="564" t="s">
        <v>1260</v>
      </c>
      <c r="Y494" s="564" t="s">
        <v>1260</v>
      </c>
    </row>
    <row r="495" spans="1:25" ht="12.75" customHeight="1" outlineLevel="1" x14ac:dyDescent="0.2">
      <c r="A495" s="560" t="s">
        <v>1508</v>
      </c>
      <c r="B495" s="564" t="s">
        <v>1260</v>
      </c>
      <c r="C495" s="564" t="s">
        <v>1260</v>
      </c>
      <c r="D495" s="564" t="s">
        <v>1260</v>
      </c>
      <c r="E495" s="564" t="s">
        <v>1260</v>
      </c>
      <c r="F495" s="564" t="s">
        <v>1260</v>
      </c>
      <c r="G495" s="564" t="s">
        <v>1260</v>
      </c>
      <c r="H495" s="564" t="s">
        <v>1260</v>
      </c>
      <c r="I495" s="564" t="s">
        <v>1260</v>
      </c>
      <c r="J495" s="564" t="s">
        <v>1260</v>
      </c>
      <c r="K495" s="564" t="s">
        <v>1260</v>
      </c>
      <c r="L495" s="564" t="s">
        <v>1260</v>
      </c>
      <c r="M495" s="564" t="s">
        <v>1260</v>
      </c>
      <c r="N495" s="564" t="s">
        <v>1260</v>
      </c>
      <c r="O495" s="564" t="s">
        <v>1260</v>
      </c>
      <c r="P495" s="564" t="s">
        <v>1260</v>
      </c>
      <c r="Q495" s="564" t="s">
        <v>1260</v>
      </c>
      <c r="R495" s="564" t="s">
        <v>1260</v>
      </c>
      <c r="S495" s="564" t="s">
        <v>1260</v>
      </c>
      <c r="T495" s="564" t="s">
        <v>1260</v>
      </c>
      <c r="U495" s="564" t="s">
        <v>1260</v>
      </c>
      <c r="V495" s="564" t="s">
        <v>1260</v>
      </c>
      <c r="W495" s="564" t="s">
        <v>1260</v>
      </c>
      <c r="X495" s="564" t="s">
        <v>1260</v>
      </c>
      <c r="Y495" s="564" t="s">
        <v>1260</v>
      </c>
    </row>
    <row r="496" spans="1:25" ht="12.75" customHeight="1" outlineLevel="1" x14ac:dyDescent="0.2">
      <c r="A496" s="560" t="s">
        <v>1510</v>
      </c>
      <c r="B496" s="564" t="s">
        <v>1260</v>
      </c>
      <c r="C496" s="564" t="s">
        <v>1260</v>
      </c>
      <c r="D496" s="564" t="s">
        <v>1260</v>
      </c>
      <c r="E496" s="564" t="s">
        <v>1260</v>
      </c>
      <c r="F496" s="564" t="s">
        <v>1260</v>
      </c>
      <c r="G496" s="564" t="s">
        <v>1260</v>
      </c>
      <c r="H496" s="564" t="s">
        <v>1260</v>
      </c>
      <c r="I496" s="564" t="s">
        <v>1260</v>
      </c>
      <c r="J496" s="564" t="s">
        <v>1260</v>
      </c>
      <c r="K496" s="564" t="s">
        <v>1260</v>
      </c>
      <c r="L496" s="564" t="s">
        <v>1260</v>
      </c>
      <c r="M496" s="564" t="s">
        <v>1260</v>
      </c>
      <c r="N496" s="564" t="s">
        <v>1260</v>
      </c>
      <c r="O496" s="564" t="s">
        <v>1260</v>
      </c>
      <c r="P496" s="564" t="s">
        <v>1260</v>
      </c>
      <c r="Q496" s="564" t="s">
        <v>1260</v>
      </c>
      <c r="R496" s="564" t="s">
        <v>1260</v>
      </c>
      <c r="S496" s="564" t="s">
        <v>1260</v>
      </c>
      <c r="T496" s="564" t="s">
        <v>1260</v>
      </c>
      <c r="U496" s="564" t="s">
        <v>1260</v>
      </c>
      <c r="V496" s="564" t="s">
        <v>1260</v>
      </c>
      <c r="W496" s="564" t="s">
        <v>1260</v>
      </c>
      <c r="X496" s="564" t="s">
        <v>1260</v>
      </c>
      <c r="Y496" s="564" t="s">
        <v>1260</v>
      </c>
    </row>
    <row r="497" spans="1:25" ht="12.75" customHeight="1" outlineLevel="1" x14ac:dyDescent="0.2">
      <c r="A497" s="560" t="s">
        <v>1512</v>
      </c>
      <c r="B497" s="564" t="s">
        <v>1260</v>
      </c>
      <c r="C497" s="564" t="s">
        <v>1260</v>
      </c>
      <c r="D497" s="564" t="s">
        <v>1260</v>
      </c>
      <c r="E497" s="564" t="s">
        <v>1260</v>
      </c>
      <c r="F497" s="564" t="s">
        <v>1260</v>
      </c>
      <c r="G497" s="564" t="s">
        <v>1260</v>
      </c>
      <c r="H497" s="564" t="s">
        <v>1260</v>
      </c>
      <c r="I497" s="564" t="s">
        <v>1260</v>
      </c>
      <c r="J497" s="564" t="s">
        <v>1260</v>
      </c>
      <c r="K497" s="564" t="s">
        <v>1260</v>
      </c>
      <c r="L497" s="564" t="s">
        <v>1260</v>
      </c>
      <c r="M497" s="564" t="s">
        <v>1260</v>
      </c>
      <c r="N497" s="564" t="s">
        <v>1260</v>
      </c>
      <c r="O497" s="564" t="s">
        <v>1260</v>
      </c>
      <c r="P497" s="564" t="s">
        <v>1260</v>
      </c>
      <c r="Q497" s="564" t="s">
        <v>1260</v>
      </c>
      <c r="R497" s="564" t="s">
        <v>1260</v>
      </c>
      <c r="S497" s="564" t="s">
        <v>1260</v>
      </c>
      <c r="T497" s="564" t="s">
        <v>1260</v>
      </c>
      <c r="U497" s="564" t="s">
        <v>1260</v>
      </c>
      <c r="V497" s="564" t="s">
        <v>1260</v>
      </c>
      <c r="W497" s="564" t="s">
        <v>1260</v>
      </c>
      <c r="X497" s="564" t="s">
        <v>1260</v>
      </c>
      <c r="Y497" s="564" t="s">
        <v>1260</v>
      </c>
    </row>
    <row r="498" spans="1:25" ht="12.75" customHeight="1" outlineLevel="1" x14ac:dyDescent="0.2">
      <c r="A498" s="560" t="s">
        <v>1514</v>
      </c>
      <c r="B498" s="564" t="s">
        <v>1260</v>
      </c>
      <c r="C498" s="564" t="s">
        <v>1260</v>
      </c>
      <c r="D498" s="564" t="s">
        <v>1260</v>
      </c>
      <c r="E498" s="564" t="s">
        <v>1260</v>
      </c>
      <c r="F498" s="564" t="s">
        <v>1260</v>
      </c>
      <c r="G498" s="564" t="s">
        <v>1260</v>
      </c>
      <c r="H498" s="564" t="s">
        <v>1260</v>
      </c>
      <c r="I498" s="564" t="s">
        <v>1260</v>
      </c>
      <c r="J498" s="564" t="s">
        <v>1260</v>
      </c>
      <c r="K498" s="564" t="s">
        <v>1260</v>
      </c>
      <c r="L498" s="564" t="s">
        <v>1260</v>
      </c>
      <c r="M498" s="564" t="s">
        <v>1260</v>
      </c>
      <c r="N498" s="564" t="s">
        <v>1260</v>
      </c>
      <c r="O498" s="564" t="s">
        <v>1260</v>
      </c>
      <c r="P498" s="564" t="s">
        <v>1260</v>
      </c>
      <c r="Q498" s="564" t="s">
        <v>1260</v>
      </c>
      <c r="R498" s="564" t="s">
        <v>1260</v>
      </c>
      <c r="S498" s="564" t="s">
        <v>1260</v>
      </c>
      <c r="T498" s="564" t="s">
        <v>1260</v>
      </c>
      <c r="U498" s="564" t="s">
        <v>1260</v>
      </c>
      <c r="V498" s="564" t="s">
        <v>1260</v>
      </c>
      <c r="W498" s="564" t="s">
        <v>1260</v>
      </c>
      <c r="X498" s="564" t="s">
        <v>1260</v>
      </c>
      <c r="Y498" s="564" t="s">
        <v>1260</v>
      </c>
    </row>
    <row r="499" spans="1:25" ht="12.75" customHeight="1" outlineLevel="1" x14ac:dyDescent="0.2">
      <c r="A499" s="560" t="s">
        <v>1516</v>
      </c>
      <c r="B499" s="564" t="s">
        <v>1260</v>
      </c>
      <c r="C499" s="564" t="s">
        <v>1260</v>
      </c>
      <c r="D499" s="564" t="s">
        <v>1260</v>
      </c>
      <c r="E499" s="564" t="s">
        <v>1260</v>
      </c>
      <c r="F499" s="564" t="s">
        <v>1260</v>
      </c>
      <c r="G499" s="564" t="s">
        <v>1260</v>
      </c>
      <c r="H499" s="564" t="s">
        <v>1260</v>
      </c>
      <c r="I499" s="564" t="s">
        <v>1260</v>
      </c>
      <c r="J499" s="564" t="s">
        <v>1260</v>
      </c>
      <c r="K499" s="564" t="s">
        <v>1260</v>
      </c>
      <c r="L499" s="564" t="s">
        <v>1260</v>
      </c>
      <c r="M499" s="564" t="s">
        <v>1260</v>
      </c>
      <c r="N499" s="564" t="s">
        <v>1260</v>
      </c>
      <c r="O499" s="564" t="s">
        <v>1260</v>
      </c>
      <c r="P499" s="564" t="s">
        <v>1260</v>
      </c>
      <c r="Q499" s="564" t="s">
        <v>1260</v>
      </c>
      <c r="R499" s="564" t="s">
        <v>1260</v>
      </c>
      <c r="S499" s="564" t="s">
        <v>1260</v>
      </c>
      <c r="T499" s="564" t="s">
        <v>1260</v>
      </c>
      <c r="U499" s="564" t="s">
        <v>1260</v>
      </c>
      <c r="V499" s="564" t="s">
        <v>1260</v>
      </c>
      <c r="W499" s="564" t="s">
        <v>1260</v>
      </c>
      <c r="X499" s="564" t="s">
        <v>1260</v>
      </c>
      <c r="Y499" s="564" t="s">
        <v>1260</v>
      </c>
    </row>
    <row r="500" spans="1:25" ht="12.75" customHeight="1" outlineLevel="1" x14ac:dyDescent="0.2">
      <c r="A500" s="560" t="s">
        <v>1518</v>
      </c>
      <c r="B500" s="564" t="s">
        <v>1260</v>
      </c>
      <c r="C500" s="564" t="s">
        <v>1260</v>
      </c>
      <c r="D500" s="564" t="s">
        <v>1260</v>
      </c>
      <c r="E500" s="564" t="s">
        <v>1260</v>
      </c>
      <c r="F500" s="564" t="s">
        <v>1260</v>
      </c>
      <c r="G500" s="564" t="s">
        <v>1260</v>
      </c>
      <c r="H500" s="564" t="s">
        <v>1260</v>
      </c>
      <c r="I500" s="564" t="s">
        <v>1260</v>
      </c>
      <c r="J500" s="564" t="s">
        <v>1260</v>
      </c>
      <c r="K500" s="564" t="s">
        <v>1260</v>
      </c>
      <c r="L500" s="564" t="s">
        <v>1260</v>
      </c>
      <c r="M500" s="564" t="s">
        <v>1260</v>
      </c>
      <c r="N500" s="564" t="s">
        <v>1260</v>
      </c>
      <c r="O500" s="564" t="s">
        <v>1260</v>
      </c>
      <c r="P500" s="564" t="s">
        <v>1260</v>
      </c>
      <c r="Q500" s="564" t="s">
        <v>1260</v>
      </c>
      <c r="R500" s="564" t="s">
        <v>1260</v>
      </c>
      <c r="S500" s="564" t="s">
        <v>1260</v>
      </c>
      <c r="T500" s="564" t="s">
        <v>1260</v>
      </c>
      <c r="U500" s="564" t="s">
        <v>1260</v>
      </c>
      <c r="V500" s="564" t="s">
        <v>1260</v>
      </c>
      <c r="W500" s="564" t="s">
        <v>1260</v>
      </c>
      <c r="X500" s="564" t="s">
        <v>1260</v>
      </c>
      <c r="Y500" s="564" t="s">
        <v>1260</v>
      </c>
    </row>
    <row r="501" spans="1:25" ht="12.75" customHeight="1" outlineLevel="1" x14ac:dyDescent="0.2">
      <c r="A501" s="560" t="s">
        <v>1520</v>
      </c>
      <c r="B501" s="564" t="s">
        <v>1260</v>
      </c>
      <c r="C501" s="564" t="s">
        <v>1260</v>
      </c>
      <c r="D501" s="564" t="s">
        <v>1260</v>
      </c>
      <c r="E501" s="564" t="s">
        <v>1260</v>
      </c>
      <c r="F501" s="564" t="s">
        <v>1260</v>
      </c>
      <c r="G501" s="564" t="s">
        <v>1260</v>
      </c>
      <c r="H501" s="564" t="s">
        <v>1260</v>
      </c>
      <c r="I501" s="564" t="s">
        <v>1260</v>
      </c>
      <c r="J501" s="564" t="s">
        <v>1260</v>
      </c>
      <c r="K501" s="564" t="s">
        <v>1260</v>
      </c>
      <c r="L501" s="564" t="s">
        <v>1260</v>
      </c>
      <c r="M501" s="564" t="s">
        <v>1260</v>
      </c>
      <c r="N501" s="564" t="s">
        <v>1260</v>
      </c>
      <c r="O501" s="564" t="s">
        <v>1260</v>
      </c>
      <c r="P501" s="564" t="s">
        <v>1260</v>
      </c>
      <c r="Q501" s="564" t="s">
        <v>1260</v>
      </c>
      <c r="R501" s="564" t="s">
        <v>1260</v>
      </c>
      <c r="S501" s="564" t="s">
        <v>1260</v>
      </c>
      <c r="T501" s="564" t="s">
        <v>1260</v>
      </c>
      <c r="U501" s="564" t="s">
        <v>1260</v>
      </c>
      <c r="V501" s="564" t="s">
        <v>1260</v>
      </c>
      <c r="W501" s="564" t="s">
        <v>1260</v>
      </c>
      <c r="X501" s="564" t="s">
        <v>1260</v>
      </c>
      <c r="Y501" s="564" t="s">
        <v>1260</v>
      </c>
    </row>
    <row r="502" spans="1:25" ht="12.75" customHeight="1" outlineLevel="1" x14ac:dyDescent="0.2">
      <c r="A502" s="560" t="s">
        <v>1522</v>
      </c>
      <c r="B502" s="564" t="s">
        <v>1260</v>
      </c>
      <c r="C502" s="564" t="s">
        <v>1260</v>
      </c>
      <c r="D502" s="564" t="s">
        <v>1260</v>
      </c>
      <c r="E502" s="564" t="s">
        <v>1260</v>
      </c>
      <c r="F502" s="564" t="s">
        <v>1260</v>
      </c>
      <c r="G502" s="564" t="s">
        <v>1260</v>
      </c>
      <c r="H502" s="564" t="s">
        <v>1260</v>
      </c>
      <c r="I502" s="564" t="s">
        <v>1260</v>
      </c>
      <c r="J502" s="564" t="s">
        <v>1260</v>
      </c>
      <c r="K502" s="564" t="s">
        <v>1260</v>
      </c>
      <c r="L502" s="564" t="s">
        <v>1260</v>
      </c>
      <c r="M502" s="564" t="s">
        <v>1260</v>
      </c>
      <c r="N502" s="564" t="s">
        <v>1260</v>
      </c>
      <c r="O502" s="564" t="s">
        <v>1260</v>
      </c>
      <c r="P502" s="564" t="s">
        <v>1260</v>
      </c>
      <c r="Q502" s="564" t="s">
        <v>1260</v>
      </c>
      <c r="R502" s="564" t="s">
        <v>1260</v>
      </c>
      <c r="S502" s="564" t="s">
        <v>1260</v>
      </c>
      <c r="T502" s="564" t="s">
        <v>1260</v>
      </c>
      <c r="U502" s="564" t="s">
        <v>1260</v>
      </c>
      <c r="V502" s="564" t="s">
        <v>1260</v>
      </c>
      <c r="W502" s="564" t="s">
        <v>1260</v>
      </c>
      <c r="X502" s="564" t="s">
        <v>1260</v>
      </c>
      <c r="Y502" s="564" t="s">
        <v>1260</v>
      </c>
    </row>
    <row r="503" spans="1:25" ht="12.75" customHeight="1" outlineLevel="1" x14ac:dyDescent="0.2">
      <c r="A503" s="560" t="s">
        <v>1524</v>
      </c>
      <c r="B503" s="564" t="s">
        <v>1260</v>
      </c>
      <c r="C503" s="564" t="s">
        <v>1260</v>
      </c>
      <c r="D503" s="564" t="s">
        <v>1260</v>
      </c>
      <c r="E503" s="564" t="s">
        <v>1260</v>
      </c>
      <c r="F503" s="564" t="s">
        <v>1260</v>
      </c>
      <c r="G503" s="564" t="s">
        <v>1260</v>
      </c>
      <c r="H503" s="564" t="s">
        <v>1260</v>
      </c>
      <c r="I503" s="564" t="s">
        <v>1260</v>
      </c>
      <c r="J503" s="564" t="s">
        <v>1260</v>
      </c>
      <c r="K503" s="564" t="s">
        <v>1260</v>
      </c>
      <c r="L503" s="564" t="s">
        <v>1260</v>
      </c>
      <c r="M503" s="564" t="s">
        <v>1260</v>
      </c>
      <c r="N503" s="564" t="s">
        <v>1260</v>
      </c>
      <c r="O503" s="564" t="s">
        <v>1260</v>
      </c>
      <c r="P503" s="564" t="s">
        <v>1260</v>
      </c>
      <c r="Q503" s="564" t="s">
        <v>1260</v>
      </c>
      <c r="R503" s="564" t="s">
        <v>1260</v>
      </c>
      <c r="S503" s="564" t="s">
        <v>1260</v>
      </c>
      <c r="T503" s="564" t="s">
        <v>1260</v>
      </c>
      <c r="U503" s="564" t="s">
        <v>1260</v>
      </c>
      <c r="V503" s="564" t="s">
        <v>1260</v>
      </c>
      <c r="W503" s="564" t="s">
        <v>1260</v>
      </c>
      <c r="X503" s="564" t="s">
        <v>1260</v>
      </c>
      <c r="Y503" s="564" t="s">
        <v>1260</v>
      </c>
    </row>
    <row r="504" spans="1:25" ht="12.75" customHeight="1" outlineLevel="1" x14ac:dyDescent="0.2">
      <c r="A504" s="560" t="s">
        <v>1526</v>
      </c>
      <c r="B504" s="564" t="s">
        <v>1260</v>
      </c>
      <c r="C504" s="564" t="s">
        <v>1260</v>
      </c>
      <c r="D504" s="564" t="s">
        <v>1260</v>
      </c>
      <c r="E504" s="564" t="s">
        <v>1260</v>
      </c>
      <c r="F504" s="564" t="s">
        <v>1260</v>
      </c>
      <c r="G504" s="564" t="s">
        <v>1260</v>
      </c>
      <c r="H504" s="564" t="s">
        <v>1260</v>
      </c>
      <c r="I504" s="564" t="s">
        <v>1260</v>
      </c>
      <c r="J504" s="564" t="s">
        <v>1260</v>
      </c>
      <c r="K504" s="564" t="s">
        <v>1260</v>
      </c>
      <c r="L504" s="564" t="s">
        <v>1260</v>
      </c>
      <c r="M504" s="564" t="s">
        <v>1260</v>
      </c>
      <c r="N504" s="564" t="s">
        <v>1260</v>
      </c>
      <c r="O504" s="564" t="s">
        <v>1260</v>
      </c>
      <c r="P504" s="564" t="s">
        <v>1260</v>
      </c>
      <c r="Q504" s="564" t="s">
        <v>1260</v>
      </c>
      <c r="R504" s="564" t="s">
        <v>1260</v>
      </c>
      <c r="S504" s="564" t="s">
        <v>1260</v>
      </c>
      <c r="T504" s="564" t="s">
        <v>1260</v>
      </c>
      <c r="U504" s="564" t="s">
        <v>1260</v>
      </c>
      <c r="V504" s="564" t="s">
        <v>1260</v>
      </c>
      <c r="W504" s="564" t="s">
        <v>1260</v>
      </c>
      <c r="X504" s="564" t="s">
        <v>1260</v>
      </c>
      <c r="Y504" s="564" t="s">
        <v>1260</v>
      </c>
    </row>
    <row r="505" spans="1:25" ht="12.75" customHeight="1" outlineLevel="1" x14ac:dyDescent="0.2">
      <c r="A505" s="560" t="s">
        <v>1528</v>
      </c>
      <c r="B505" s="564" t="s">
        <v>1260</v>
      </c>
      <c r="C505" s="564" t="s">
        <v>1260</v>
      </c>
      <c r="D505" s="564" t="s">
        <v>1260</v>
      </c>
      <c r="E505" s="564" t="s">
        <v>1260</v>
      </c>
      <c r="F505" s="564" t="s">
        <v>1260</v>
      </c>
      <c r="G505" s="564" t="s">
        <v>1260</v>
      </c>
      <c r="H505" s="564" t="s">
        <v>1260</v>
      </c>
      <c r="I505" s="564" t="s">
        <v>1260</v>
      </c>
      <c r="J505" s="564" t="s">
        <v>1260</v>
      </c>
      <c r="K505" s="564" t="s">
        <v>1260</v>
      </c>
      <c r="L505" s="564" t="s">
        <v>1260</v>
      </c>
      <c r="M505" s="564" t="s">
        <v>1260</v>
      </c>
      <c r="N505" s="564" t="s">
        <v>1260</v>
      </c>
      <c r="O505" s="564" t="s">
        <v>1260</v>
      </c>
      <c r="P505" s="564" t="s">
        <v>1260</v>
      </c>
      <c r="Q505" s="564" t="s">
        <v>1260</v>
      </c>
      <c r="R505" s="564" t="s">
        <v>1260</v>
      </c>
      <c r="S505" s="564" t="s">
        <v>1260</v>
      </c>
      <c r="T505" s="564" t="s">
        <v>1260</v>
      </c>
      <c r="U505" s="564" t="s">
        <v>1260</v>
      </c>
      <c r="V505" s="564" t="s">
        <v>1260</v>
      </c>
      <c r="W505" s="564" t="s">
        <v>1260</v>
      </c>
      <c r="X505" s="564" t="s">
        <v>1260</v>
      </c>
      <c r="Y505" s="564" t="s">
        <v>1260</v>
      </c>
    </row>
    <row r="506" spans="1:25" ht="12.75" customHeight="1" outlineLevel="1" x14ac:dyDescent="0.2">
      <c r="A506" s="560" t="s">
        <v>1530</v>
      </c>
      <c r="B506" s="564" t="s">
        <v>1260</v>
      </c>
      <c r="C506" s="564" t="s">
        <v>1260</v>
      </c>
      <c r="D506" s="564" t="s">
        <v>1260</v>
      </c>
      <c r="E506" s="564" t="s">
        <v>1260</v>
      </c>
      <c r="F506" s="564" t="s">
        <v>1260</v>
      </c>
      <c r="G506" s="564" t="s">
        <v>1260</v>
      </c>
      <c r="H506" s="564" t="s">
        <v>1260</v>
      </c>
      <c r="I506" s="564" t="s">
        <v>1260</v>
      </c>
      <c r="J506" s="564" t="s">
        <v>1260</v>
      </c>
      <c r="K506" s="564" t="s">
        <v>1260</v>
      </c>
      <c r="L506" s="564" t="s">
        <v>1260</v>
      </c>
      <c r="M506" s="564" t="s">
        <v>1260</v>
      </c>
      <c r="N506" s="564" t="s">
        <v>1260</v>
      </c>
      <c r="O506" s="564" t="s">
        <v>1260</v>
      </c>
      <c r="P506" s="564" t="s">
        <v>1260</v>
      </c>
      <c r="Q506" s="564" t="s">
        <v>1260</v>
      </c>
      <c r="R506" s="564" t="s">
        <v>1260</v>
      </c>
      <c r="S506" s="564" t="s">
        <v>1260</v>
      </c>
      <c r="T506" s="564" t="s">
        <v>1260</v>
      </c>
      <c r="U506" s="564" t="s">
        <v>1260</v>
      </c>
      <c r="V506" s="564" t="s">
        <v>1260</v>
      </c>
      <c r="W506" s="564" t="s">
        <v>1260</v>
      </c>
      <c r="X506" s="564" t="s">
        <v>1260</v>
      </c>
      <c r="Y506" s="564" t="s">
        <v>1260</v>
      </c>
    </row>
    <row r="507" spans="1:25" ht="12.75" customHeight="1" outlineLevel="1" x14ac:dyDescent="0.2">
      <c r="A507" s="560" t="s">
        <v>1532</v>
      </c>
      <c r="B507" s="564" t="s">
        <v>1260</v>
      </c>
      <c r="C507" s="564" t="s">
        <v>1260</v>
      </c>
      <c r="D507" s="564" t="s">
        <v>1260</v>
      </c>
      <c r="E507" s="564" t="s">
        <v>1260</v>
      </c>
      <c r="F507" s="564" t="s">
        <v>1260</v>
      </c>
      <c r="G507" s="564" t="s">
        <v>1260</v>
      </c>
      <c r="H507" s="564" t="s">
        <v>1260</v>
      </c>
      <c r="I507" s="564" t="s">
        <v>1260</v>
      </c>
      <c r="J507" s="564" t="s">
        <v>1260</v>
      </c>
      <c r="K507" s="564" t="s">
        <v>1260</v>
      </c>
      <c r="L507" s="564" t="s">
        <v>1260</v>
      </c>
      <c r="M507" s="564" t="s">
        <v>1260</v>
      </c>
      <c r="N507" s="564" t="s">
        <v>1260</v>
      </c>
      <c r="O507" s="564" t="s">
        <v>1260</v>
      </c>
      <c r="P507" s="564" t="s">
        <v>1260</v>
      </c>
      <c r="Q507" s="564" t="s">
        <v>1260</v>
      </c>
      <c r="R507" s="564" t="s">
        <v>1260</v>
      </c>
      <c r="S507" s="564" t="s">
        <v>1260</v>
      </c>
      <c r="T507" s="564" t="s">
        <v>1260</v>
      </c>
      <c r="U507" s="564" t="s">
        <v>1260</v>
      </c>
      <c r="V507" s="564" t="s">
        <v>1260</v>
      </c>
      <c r="W507" s="564" t="s">
        <v>1260</v>
      </c>
      <c r="X507" s="564" t="s">
        <v>1260</v>
      </c>
      <c r="Y507" s="564" t="s">
        <v>1260</v>
      </c>
    </row>
    <row r="508" spans="1:25" ht="12.75" customHeight="1" outlineLevel="1" x14ac:dyDescent="0.2">
      <c r="A508" s="560" t="s">
        <v>1534</v>
      </c>
      <c r="B508" s="564" t="s">
        <v>1260</v>
      </c>
      <c r="C508" s="564" t="s">
        <v>1260</v>
      </c>
      <c r="D508" s="564" t="s">
        <v>1260</v>
      </c>
      <c r="E508" s="564" t="s">
        <v>1260</v>
      </c>
      <c r="F508" s="564" t="s">
        <v>1260</v>
      </c>
      <c r="G508" s="564" t="s">
        <v>1260</v>
      </c>
      <c r="H508" s="564" t="s">
        <v>1260</v>
      </c>
      <c r="I508" s="564" t="s">
        <v>1260</v>
      </c>
      <c r="J508" s="564" t="s">
        <v>1260</v>
      </c>
      <c r="K508" s="564" t="s">
        <v>1260</v>
      </c>
      <c r="L508" s="564" t="s">
        <v>1260</v>
      </c>
      <c r="M508" s="564" t="s">
        <v>1260</v>
      </c>
      <c r="N508" s="564" t="s">
        <v>1260</v>
      </c>
      <c r="O508" s="564" t="s">
        <v>1260</v>
      </c>
      <c r="P508" s="564" t="s">
        <v>1260</v>
      </c>
      <c r="Q508" s="564" t="s">
        <v>1260</v>
      </c>
      <c r="R508" s="564" t="s">
        <v>1260</v>
      </c>
      <c r="S508" s="564" t="s">
        <v>1260</v>
      </c>
      <c r="T508" s="564" t="s">
        <v>1260</v>
      </c>
      <c r="U508" s="564" t="s">
        <v>1260</v>
      </c>
      <c r="V508" s="564" t="s">
        <v>1260</v>
      </c>
      <c r="W508" s="564" t="s">
        <v>1260</v>
      </c>
      <c r="X508" s="564" t="s">
        <v>1260</v>
      </c>
      <c r="Y508" s="564" t="s">
        <v>1260</v>
      </c>
    </row>
    <row r="509" spans="1:25" ht="12.75" customHeight="1" outlineLevel="1" x14ac:dyDescent="0.2">
      <c r="A509" s="560" t="s">
        <v>1536</v>
      </c>
      <c r="B509" s="564" t="s">
        <v>1260</v>
      </c>
      <c r="C509" s="564" t="s">
        <v>1260</v>
      </c>
      <c r="D509" s="564" t="s">
        <v>1260</v>
      </c>
      <c r="E509" s="564" t="s">
        <v>1260</v>
      </c>
      <c r="F509" s="564" t="s">
        <v>1260</v>
      </c>
      <c r="G509" s="564" t="s">
        <v>1260</v>
      </c>
      <c r="H509" s="564" t="s">
        <v>1260</v>
      </c>
      <c r="I509" s="564" t="s">
        <v>1260</v>
      </c>
      <c r="J509" s="564" t="s">
        <v>1260</v>
      </c>
      <c r="K509" s="564" t="s">
        <v>1260</v>
      </c>
      <c r="L509" s="564" t="s">
        <v>1260</v>
      </c>
      <c r="M509" s="564" t="s">
        <v>1260</v>
      </c>
      <c r="N509" s="564" t="s">
        <v>1260</v>
      </c>
      <c r="O509" s="564" t="s">
        <v>1260</v>
      </c>
      <c r="P509" s="564" t="s">
        <v>1260</v>
      </c>
      <c r="Q509" s="564" t="s">
        <v>1260</v>
      </c>
      <c r="R509" s="564" t="s">
        <v>1260</v>
      </c>
      <c r="S509" s="564" t="s">
        <v>1260</v>
      </c>
      <c r="T509" s="564" t="s">
        <v>1260</v>
      </c>
      <c r="U509" s="564" t="s">
        <v>1260</v>
      </c>
      <c r="V509" s="564" t="s">
        <v>1260</v>
      </c>
      <c r="W509" s="564" t="s">
        <v>1260</v>
      </c>
      <c r="X509" s="564" t="s">
        <v>1260</v>
      </c>
      <c r="Y509" s="564" t="s">
        <v>1260</v>
      </c>
    </row>
    <row r="510" spans="1:25" ht="12.75" customHeight="1" outlineLevel="1" x14ac:dyDescent="0.2">
      <c r="A510" s="560" t="s">
        <v>1538</v>
      </c>
      <c r="B510" s="564" t="s">
        <v>1260</v>
      </c>
      <c r="C510" s="564" t="s">
        <v>1260</v>
      </c>
      <c r="D510" s="564" t="s">
        <v>1260</v>
      </c>
      <c r="E510" s="564" t="s">
        <v>1260</v>
      </c>
      <c r="F510" s="564" t="s">
        <v>1260</v>
      </c>
      <c r="G510" s="564" t="s">
        <v>1260</v>
      </c>
      <c r="H510" s="564" t="s">
        <v>1260</v>
      </c>
      <c r="I510" s="564" t="s">
        <v>1260</v>
      </c>
      <c r="J510" s="564" t="s">
        <v>1260</v>
      </c>
      <c r="K510" s="564" t="s">
        <v>1260</v>
      </c>
      <c r="L510" s="564" t="s">
        <v>1260</v>
      </c>
      <c r="M510" s="564" t="s">
        <v>1260</v>
      </c>
      <c r="N510" s="564" t="s">
        <v>1260</v>
      </c>
      <c r="O510" s="564" t="s">
        <v>1260</v>
      </c>
      <c r="P510" s="564" t="s">
        <v>1260</v>
      </c>
      <c r="Q510" s="564" t="s">
        <v>1260</v>
      </c>
      <c r="R510" s="564" t="s">
        <v>1260</v>
      </c>
      <c r="S510" s="564" t="s">
        <v>1260</v>
      </c>
      <c r="T510" s="564" t="s">
        <v>1260</v>
      </c>
      <c r="U510" s="564" t="s">
        <v>1260</v>
      </c>
      <c r="V510" s="564" t="s">
        <v>1260</v>
      </c>
      <c r="W510" s="564" t="s">
        <v>1260</v>
      </c>
      <c r="X510" s="564" t="s">
        <v>1260</v>
      </c>
      <c r="Y510" s="564" t="s">
        <v>1260</v>
      </c>
    </row>
    <row r="511" spans="1:25" ht="12.75" customHeight="1" outlineLevel="1" x14ac:dyDescent="0.2">
      <c r="A511" s="560" t="s">
        <v>1540</v>
      </c>
      <c r="B511" s="564" t="s">
        <v>1260</v>
      </c>
      <c r="C511" s="564" t="s">
        <v>1260</v>
      </c>
      <c r="D511" s="564" t="s">
        <v>1260</v>
      </c>
      <c r="E511" s="564" t="s">
        <v>1260</v>
      </c>
      <c r="F511" s="564" t="s">
        <v>1260</v>
      </c>
      <c r="G511" s="564" t="s">
        <v>1260</v>
      </c>
      <c r="H511" s="564" t="s">
        <v>1260</v>
      </c>
      <c r="I511" s="564" t="s">
        <v>1260</v>
      </c>
      <c r="J511" s="564" t="s">
        <v>1260</v>
      </c>
      <c r="K511" s="564" t="s">
        <v>1260</v>
      </c>
      <c r="L511" s="564" t="s">
        <v>1260</v>
      </c>
      <c r="M511" s="564" t="s">
        <v>1260</v>
      </c>
      <c r="N511" s="564" t="s">
        <v>1260</v>
      </c>
      <c r="O511" s="564" t="s">
        <v>1260</v>
      </c>
      <c r="P511" s="564" t="s">
        <v>1260</v>
      </c>
      <c r="Q511" s="564" t="s">
        <v>1260</v>
      </c>
      <c r="R511" s="564" t="s">
        <v>1260</v>
      </c>
      <c r="S511" s="564" t="s">
        <v>1260</v>
      </c>
      <c r="T511" s="564" t="s">
        <v>1260</v>
      </c>
      <c r="U511" s="564" t="s">
        <v>1260</v>
      </c>
      <c r="V511" s="564" t="s">
        <v>1260</v>
      </c>
      <c r="W511" s="564" t="s">
        <v>1260</v>
      </c>
      <c r="X511" s="564" t="s">
        <v>1260</v>
      </c>
      <c r="Y511" s="564" t="s">
        <v>1260</v>
      </c>
    </row>
    <row r="512" spans="1:25" outlineLevel="1" x14ac:dyDescent="0.2">
      <c r="A512" s="560" t="s">
        <v>1542</v>
      </c>
      <c r="B512" s="564" t="s">
        <v>1260</v>
      </c>
      <c r="C512" s="564" t="s">
        <v>1260</v>
      </c>
      <c r="D512" s="564" t="s">
        <v>1260</v>
      </c>
      <c r="E512" s="564" t="s">
        <v>1260</v>
      </c>
      <c r="F512" s="564" t="s">
        <v>1260</v>
      </c>
      <c r="G512" s="564" t="s">
        <v>1260</v>
      </c>
      <c r="H512" s="564" t="s">
        <v>1260</v>
      </c>
      <c r="I512" s="564" t="s">
        <v>1260</v>
      </c>
      <c r="J512" s="564" t="s">
        <v>1260</v>
      </c>
      <c r="K512" s="564" t="s">
        <v>1260</v>
      </c>
      <c r="L512" s="564" t="s">
        <v>1260</v>
      </c>
      <c r="M512" s="564" t="s">
        <v>1260</v>
      </c>
      <c r="N512" s="564" t="s">
        <v>1260</v>
      </c>
      <c r="O512" s="564" t="s">
        <v>1260</v>
      </c>
      <c r="P512" s="564" t="s">
        <v>1260</v>
      </c>
      <c r="Q512" s="564" t="s">
        <v>1260</v>
      </c>
      <c r="R512" s="564" t="s">
        <v>1260</v>
      </c>
      <c r="S512" s="564" t="s">
        <v>1260</v>
      </c>
      <c r="T512" s="564" t="s">
        <v>1260</v>
      </c>
      <c r="U512" s="564" t="s">
        <v>1260</v>
      </c>
      <c r="V512" s="564" t="s">
        <v>1260</v>
      </c>
      <c r="W512" s="564" t="s">
        <v>1260</v>
      </c>
      <c r="X512" s="564" t="s">
        <v>1260</v>
      </c>
      <c r="Y512" s="564" t="s">
        <v>1260</v>
      </c>
    </row>
    <row r="513" spans="1:25" outlineLevel="1" x14ac:dyDescent="0.2">
      <c r="A513" s="560" t="s">
        <v>1544</v>
      </c>
      <c r="B513" s="564" t="s">
        <v>1260</v>
      </c>
      <c r="C513" s="564" t="s">
        <v>1260</v>
      </c>
      <c r="D513" s="564" t="s">
        <v>1260</v>
      </c>
      <c r="E513" s="564" t="s">
        <v>1260</v>
      </c>
      <c r="F513" s="564" t="s">
        <v>1260</v>
      </c>
      <c r="G513" s="564" t="s">
        <v>1260</v>
      </c>
      <c r="H513" s="564" t="s">
        <v>1260</v>
      </c>
      <c r="I513" s="564" t="s">
        <v>1260</v>
      </c>
      <c r="J513" s="564" t="s">
        <v>1260</v>
      </c>
      <c r="K513" s="564" t="s">
        <v>1260</v>
      </c>
      <c r="L513" s="564" t="s">
        <v>1260</v>
      </c>
      <c r="M513" s="564" t="s">
        <v>1260</v>
      </c>
      <c r="N513" s="564" t="s">
        <v>1260</v>
      </c>
      <c r="O513" s="564" t="s">
        <v>1260</v>
      </c>
      <c r="P513" s="564" t="s">
        <v>1260</v>
      </c>
      <c r="Q513" s="564" t="s">
        <v>1260</v>
      </c>
      <c r="R513" s="564" t="s">
        <v>1260</v>
      </c>
      <c r="S513" s="564" t="s">
        <v>1260</v>
      </c>
      <c r="T513" s="564" t="s">
        <v>1260</v>
      </c>
      <c r="U513" s="564" t="s">
        <v>1260</v>
      </c>
      <c r="V513" s="564" t="s">
        <v>1260</v>
      </c>
      <c r="W513" s="564" t="s">
        <v>1260</v>
      </c>
      <c r="X513" s="564" t="s">
        <v>1260</v>
      </c>
      <c r="Y513" s="564" t="s">
        <v>1260</v>
      </c>
    </row>
    <row r="514" spans="1:25" outlineLevel="1" x14ac:dyDescent="0.2">
      <c r="A514" s="560" t="s">
        <v>1546</v>
      </c>
      <c r="B514" s="564" t="s">
        <v>1260</v>
      </c>
      <c r="C514" s="564" t="s">
        <v>1260</v>
      </c>
      <c r="D514" s="564" t="s">
        <v>1260</v>
      </c>
      <c r="E514" s="564" t="s">
        <v>1260</v>
      </c>
      <c r="F514" s="564" t="s">
        <v>1260</v>
      </c>
      <c r="G514" s="564" t="s">
        <v>1260</v>
      </c>
      <c r="H514" s="564" t="s">
        <v>1260</v>
      </c>
      <c r="I514" s="564" t="s">
        <v>1260</v>
      </c>
      <c r="J514" s="564" t="s">
        <v>1260</v>
      </c>
      <c r="K514" s="564" t="s">
        <v>1260</v>
      </c>
      <c r="L514" s="564" t="s">
        <v>1260</v>
      </c>
      <c r="M514" s="564" t="s">
        <v>1260</v>
      </c>
      <c r="N514" s="564" t="s">
        <v>1260</v>
      </c>
      <c r="O514" s="564" t="s">
        <v>1260</v>
      </c>
      <c r="P514" s="564" t="s">
        <v>1260</v>
      </c>
      <c r="Q514" s="564" t="s">
        <v>1260</v>
      </c>
      <c r="R514" s="564" t="s">
        <v>1260</v>
      </c>
      <c r="S514" s="564" t="s">
        <v>1260</v>
      </c>
      <c r="T514" s="564" t="s">
        <v>1260</v>
      </c>
      <c r="U514" s="564" t="s">
        <v>1260</v>
      </c>
      <c r="V514" s="564" t="s">
        <v>1260</v>
      </c>
      <c r="W514" s="564" t="s">
        <v>1260</v>
      </c>
      <c r="X514" s="564" t="s">
        <v>1260</v>
      </c>
      <c r="Y514" s="564" t="s">
        <v>1260</v>
      </c>
    </row>
    <row r="515" spans="1:25" outlineLevel="1" x14ac:dyDescent="0.2">
      <c r="A515" s="560" t="s">
        <v>1548</v>
      </c>
      <c r="B515" s="564" t="s">
        <v>1260</v>
      </c>
      <c r="C515" s="564" t="s">
        <v>1260</v>
      </c>
      <c r="D515" s="564" t="s">
        <v>1260</v>
      </c>
      <c r="E515" s="564" t="s">
        <v>1260</v>
      </c>
      <c r="F515" s="564" t="s">
        <v>1260</v>
      </c>
      <c r="G515" s="564" t="s">
        <v>1260</v>
      </c>
      <c r="H515" s="564" t="s">
        <v>1260</v>
      </c>
      <c r="I515" s="564" t="s">
        <v>1260</v>
      </c>
      <c r="J515" s="564" t="s">
        <v>1260</v>
      </c>
      <c r="K515" s="564" t="s">
        <v>1260</v>
      </c>
      <c r="L515" s="564" t="s">
        <v>1260</v>
      </c>
      <c r="M515" s="564" t="s">
        <v>1260</v>
      </c>
      <c r="N515" s="564" t="s">
        <v>1260</v>
      </c>
      <c r="O515" s="564" t="s">
        <v>1260</v>
      </c>
      <c r="P515" s="564" t="s">
        <v>1260</v>
      </c>
      <c r="Q515" s="564" t="s">
        <v>1260</v>
      </c>
      <c r="R515" s="564" t="s">
        <v>1260</v>
      </c>
      <c r="S515" s="564" t="s">
        <v>1260</v>
      </c>
      <c r="T515" s="564" t="s">
        <v>1260</v>
      </c>
      <c r="U515" s="564" t="s">
        <v>1260</v>
      </c>
      <c r="V515" s="564" t="s">
        <v>1260</v>
      </c>
      <c r="W515" s="564" t="s">
        <v>1260</v>
      </c>
      <c r="X515" s="564" t="s">
        <v>1260</v>
      </c>
      <c r="Y515" s="564" t="s">
        <v>1260</v>
      </c>
    </row>
    <row r="516" spans="1:25" outlineLevel="1" x14ac:dyDescent="0.2">
      <c r="A516" s="560" t="s">
        <v>1550</v>
      </c>
      <c r="B516" s="564" t="s">
        <v>1260</v>
      </c>
      <c r="C516" s="564" t="s">
        <v>1260</v>
      </c>
      <c r="D516" s="564" t="s">
        <v>1260</v>
      </c>
      <c r="E516" s="564" t="s">
        <v>1260</v>
      </c>
      <c r="F516" s="564" t="s">
        <v>1260</v>
      </c>
      <c r="G516" s="564" t="s">
        <v>1260</v>
      </c>
      <c r="H516" s="564" t="s">
        <v>1260</v>
      </c>
      <c r="I516" s="564" t="s">
        <v>1260</v>
      </c>
      <c r="J516" s="564" t="s">
        <v>1260</v>
      </c>
      <c r="K516" s="564" t="s">
        <v>1260</v>
      </c>
      <c r="L516" s="564" t="s">
        <v>1260</v>
      </c>
      <c r="M516" s="564" t="s">
        <v>1260</v>
      </c>
      <c r="N516" s="564" t="s">
        <v>1260</v>
      </c>
      <c r="O516" s="564" t="s">
        <v>1260</v>
      </c>
      <c r="P516" s="564" t="s">
        <v>1260</v>
      </c>
      <c r="Q516" s="564" t="s">
        <v>1260</v>
      </c>
      <c r="R516" s="564" t="s">
        <v>1260</v>
      </c>
      <c r="S516" s="564" t="s">
        <v>1260</v>
      </c>
      <c r="T516" s="564" t="s">
        <v>1260</v>
      </c>
      <c r="U516" s="564" t="s">
        <v>1260</v>
      </c>
      <c r="V516" s="564" t="s">
        <v>1260</v>
      </c>
      <c r="W516" s="564" t="s">
        <v>1260</v>
      </c>
      <c r="X516" s="564" t="s">
        <v>1260</v>
      </c>
      <c r="Y516" s="564" t="s">
        <v>1260</v>
      </c>
    </row>
    <row r="517" spans="1:25" outlineLevel="1" x14ac:dyDescent="0.2">
      <c r="A517" s="560" t="s">
        <v>1552</v>
      </c>
      <c r="B517" s="564" t="s">
        <v>1260</v>
      </c>
      <c r="C517" s="564" t="s">
        <v>1260</v>
      </c>
      <c r="D517" s="564" t="s">
        <v>1260</v>
      </c>
      <c r="E517" s="564" t="s">
        <v>1260</v>
      </c>
      <c r="F517" s="564" t="s">
        <v>1260</v>
      </c>
      <c r="G517" s="564" t="s">
        <v>1260</v>
      </c>
      <c r="H517" s="564" t="s">
        <v>1260</v>
      </c>
      <c r="I517" s="564" t="s">
        <v>1260</v>
      </c>
      <c r="J517" s="564" t="s">
        <v>1260</v>
      </c>
      <c r="K517" s="564" t="s">
        <v>1260</v>
      </c>
      <c r="L517" s="564" t="s">
        <v>1260</v>
      </c>
      <c r="M517" s="564" t="s">
        <v>1260</v>
      </c>
      <c r="N517" s="564" t="s">
        <v>1260</v>
      </c>
      <c r="O517" s="564" t="s">
        <v>1260</v>
      </c>
      <c r="P517" s="564" t="s">
        <v>1260</v>
      </c>
      <c r="Q517" s="564" t="s">
        <v>1260</v>
      </c>
      <c r="R517" s="564" t="s">
        <v>1260</v>
      </c>
      <c r="S517" s="564" t="s">
        <v>1260</v>
      </c>
      <c r="T517" s="564" t="s">
        <v>1260</v>
      </c>
      <c r="U517" s="564" t="s">
        <v>1260</v>
      </c>
      <c r="V517" s="564" t="s">
        <v>1260</v>
      </c>
      <c r="W517" s="564" t="s">
        <v>1260</v>
      </c>
      <c r="X517" s="564" t="s">
        <v>1260</v>
      </c>
      <c r="Y517" s="564" t="s">
        <v>1260</v>
      </c>
    </row>
    <row r="518" spans="1:25" outlineLevel="1" x14ac:dyDescent="0.2">
      <c r="A518" s="560" t="s">
        <v>1554</v>
      </c>
      <c r="B518" s="564" t="s">
        <v>1260</v>
      </c>
      <c r="C518" s="564" t="s">
        <v>1260</v>
      </c>
      <c r="D518" s="564" t="s">
        <v>1260</v>
      </c>
      <c r="E518" s="564" t="s">
        <v>1260</v>
      </c>
      <c r="F518" s="564" t="s">
        <v>1260</v>
      </c>
      <c r="G518" s="564" t="s">
        <v>1260</v>
      </c>
      <c r="H518" s="564" t="s">
        <v>1260</v>
      </c>
      <c r="I518" s="564" t="s">
        <v>1260</v>
      </c>
      <c r="J518" s="564" t="s">
        <v>1260</v>
      </c>
      <c r="K518" s="564" t="s">
        <v>1260</v>
      </c>
      <c r="L518" s="564" t="s">
        <v>1260</v>
      </c>
      <c r="M518" s="564" t="s">
        <v>1260</v>
      </c>
      <c r="N518" s="564" t="s">
        <v>1260</v>
      </c>
      <c r="O518" s="564" t="s">
        <v>1260</v>
      </c>
      <c r="P518" s="564" t="s">
        <v>1260</v>
      </c>
      <c r="Q518" s="564" t="s">
        <v>1260</v>
      </c>
      <c r="R518" s="564" t="s">
        <v>1260</v>
      </c>
      <c r="S518" s="564" t="s">
        <v>1260</v>
      </c>
      <c r="T518" s="564" t="s">
        <v>1260</v>
      </c>
      <c r="U518" s="564" t="s">
        <v>1260</v>
      </c>
      <c r="V518" s="564" t="s">
        <v>1260</v>
      </c>
      <c r="W518" s="564" t="s">
        <v>1260</v>
      </c>
      <c r="X518" s="564" t="s">
        <v>1260</v>
      </c>
      <c r="Y518" s="564" t="s">
        <v>1260</v>
      </c>
    </row>
    <row r="519" spans="1:25" outlineLevel="1" x14ac:dyDescent="0.2">
      <c r="A519" s="560" t="s">
        <v>1556</v>
      </c>
      <c r="B519" s="564" t="s">
        <v>1260</v>
      </c>
      <c r="C519" s="564" t="s">
        <v>1260</v>
      </c>
      <c r="D519" s="564" t="s">
        <v>1260</v>
      </c>
      <c r="E519" s="564" t="s">
        <v>1260</v>
      </c>
      <c r="F519" s="564" t="s">
        <v>1260</v>
      </c>
      <c r="G519" s="564" t="s">
        <v>1260</v>
      </c>
      <c r="H519" s="564" t="s">
        <v>1260</v>
      </c>
      <c r="I519" s="564" t="s">
        <v>1260</v>
      </c>
      <c r="J519" s="564" t="s">
        <v>1260</v>
      </c>
      <c r="K519" s="564" t="s">
        <v>1260</v>
      </c>
      <c r="L519" s="564" t="s">
        <v>1260</v>
      </c>
      <c r="M519" s="564" t="s">
        <v>1260</v>
      </c>
      <c r="N519" s="564" t="s">
        <v>1260</v>
      </c>
      <c r="O519" s="564" t="s">
        <v>1260</v>
      </c>
      <c r="P519" s="564" t="s">
        <v>1260</v>
      </c>
      <c r="Q519" s="564" t="s">
        <v>1260</v>
      </c>
      <c r="R519" s="564" t="s">
        <v>1260</v>
      </c>
      <c r="S519" s="564" t="s">
        <v>1260</v>
      </c>
      <c r="T519" s="564" t="s">
        <v>1260</v>
      </c>
      <c r="U519" s="564" t="s">
        <v>1260</v>
      </c>
      <c r="V519" s="564" t="s">
        <v>1260</v>
      </c>
      <c r="W519" s="564" t="s">
        <v>1260</v>
      </c>
      <c r="X519" s="564" t="s">
        <v>1260</v>
      </c>
      <c r="Y519" s="564" t="s">
        <v>1260</v>
      </c>
    </row>
    <row r="520" spans="1:25" outlineLevel="1" x14ac:dyDescent="0.2">
      <c r="A520" s="560" t="s">
        <v>1558</v>
      </c>
      <c r="B520" s="564" t="s">
        <v>1260</v>
      </c>
      <c r="C520" s="564" t="s">
        <v>1260</v>
      </c>
      <c r="D520" s="564" t="s">
        <v>1260</v>
      </c>
      <c r="E520" s="564" t="s">
        <v>1260</v>
      </c>
      <c r="F520" s="564" t="s">
        <v>1260</v>
      </c>
      <c r="G520" s="564" t="s">
        <v>1260</v>
      </c>
      <c r="H520" s="564" t="s">
        <v>1260</v>
      </c>
      <c r="I520" s="564" t="s">
        <v>1260</v>
      </c>
      <c r="J520" s="564" t="s">
        <v>1260</v>
      </c>
      <c r="K520" s="564" t="s">
        <v>1260</v>
      </c>
      <c r="L520" s="564" t="s">
        <v>1260</v>
      </c>
      <c r="M520" s="564" t="s">
        <v>1260</v>
      </c>
      <c r="N520" s="564" t="s">
        <v>1260</v>
      </c>
      <c r="O520" s="564" t="s">
        <v>1260</v>
      </c>
      <c r="P520" s="564" t="s">
        <v>1260</v>
      </c>
      <c r="Q520" s="564" t="s">
        <v>1260</v>
      </c>
      <c r="R520" s="564" t="s">
        <v>1260</v>
      </c>
      <c r="S520" s="564" t="s">
        <v>1260</v>
      </c>
      <c r="T520" s="564" t="s">
        <v>1260</v>
      </c>
      <c r="U520" s="564" t="s">
        <v>1260</v>
      </c>
      <c r="V520" s="564" t="s">
        <v>1260</v>
      </c>
      <c r="W520" s="564" t="s">
        <v>1260</v>
      </c>
      <c r="X520" s="564" t="s">
        <v>1260</v>
      </c>
      <c r="Y520" s="564" t="s">
        <v>1260</v>
      </c>
    </row>
    <row r="521" spans="1:25" outlineLevel="1" x14ac:dyDescent="0.2">
      <c r="A521" s="560" t="s">
        <v>1560</v>
      </c>
      <c r="B521" s="564" t="s">
        <v>1260</v>
      </c>
      <c r="C521" s="564" t="s">
        <v>1260</v>
      </c>
      <c r="D521" s="564" t="s">
        <v>1260</v>
      </c>
      <c r="E521" s="564" t="s">
        <v>1260</v>
      </c>
      <c r="F521" s="564" t="s">
        <v>1260</v>
      </c>
      <c r="G521" s="564" t="s">
        <v>1260</v>
      </c>
      <c r="H521" s="564" t="s">
        <v>1260</v>
      </c>
      <c r="I521" s="564" t="s">
        <v>1260</v>
      </c>
      <c r="J521" s="564" t="s">
        <v>1260</v>
      </c>
      <c r="K521" s="564" t="s">
        <v>1260</v>
      </c>
      <c r="L521" s="564" t="s">
        <v>1260</v>
      </c>
      <c r="M521" s="564" t="s">
        <v>1260</v>
      </c>
      <c r="N521" s="564" t="s">
        <v>1260</v>
      </c>
      <c r="O521" s="564" t="s">
        <v>1260</v>
      </c>
      <c r="P521" s="564" t="s">
        <v>1260</v>
      </c>
      <c r="Q521" s="564" t="s">
        <v>1260</v>
      </c>
      <c r="R521" s="564" t="s">
        <v>1260</v>
      </c>
      <c r="S521" s="564" t="s">
        <v>1260</v>
      </c>
      <c r="T521" s="564" t="s">
        <v>1260</v>
      </c>
      <c r="U521" s="564" t="s">
        <v>1260</v>
      </c>
      <c r="V521" s="564" t="s">
        <v>1260</v>
      </c>
      <c r="W521" s="564" t="s">
        <v>1260</v>
      </c>
      <c r="X521" s="564" t="s">
        <v>1260</v>
      </c>
      <c r="Y521" s="564" t="s">
        <v>1260</v>
      </c>
    </row>
    <row r="522" spans="1:25" outlineLevel="1" x14ac:dyDescent="0.2">
      <c r="A522" s="560" t="s">
        <v>1562</v>
      </c>
      <c r="B522" s="564" t="s">
        <v>1260</v>
      </c>
      <c r="C522" s="564" t="s">
        <v>1260</v>
      </c>
      <c r="D522" s="564" t="s">
        <v>1260</v>
      </c>
      <c r="E522" s="564" t="s">
        <v>1260</v>
      </c>
      <c r="F522" s="564" t="s">
        <v>1260</v>
      </c>
      <c r="G522" s="564" t="s">
        <v>1260</v>
      </c>
      <c r="H522" s="564" t="s">
        <v>1260</v>
      </c>
      <c r="I522" s="564" t="s">
        <v>1260</v>
      </c>
      <c r="J522" s="564" t="s">
        <v>1260</v>
      </c>
      <c r="K522" s="564" t="s">
        <v>1260</v>
      </c>
      <c r="L522" s="564" t="s">
        <v>1260</v>
      </c>
      <c r="M522" s="564" t="s">
        <v>1260</v>
      </c>
      <c r="N522" s="564" t="s">
        <v>1260</v>
      </c>
      <c r="O522" s="564" t="s">
        <v>1260</v>
      </c>
      <c r="P522" s="564" t="s">
        <v>1260</v>
      </c>
      <c r="Q522" s="564" t="s">
        <v>1260</v>
      </c>
      <c r="R522" s="564" t="s">
        <v>1260</v>
      </c>
      <c r="S522" s="564" t="s">
        <v>1260</v>
      </c>
      <c r="T522" s="564" t="s">
        <v>1260</v>
      </c>
      <c r="U522" s="564" t="s">
        <v>1260</v>
      </c>
      <c r="V522" s="564" t="s">
        <v>1260</v>
      </c>
      <c r="W522" s="564" t="s">
        <v>1260</v>
      </c>
      <c r="X522" s="564" t="s">
        <v>1260</v>
      </c>
      <c r="Y522" s="564" t="s">
        <v>1260</v>
      </c>
    </row>
    <row r="523" spans="1:25" outlineLevel="1" x14ac:dyDescent="0.2">
      <c r="A523" s="560" t="s">
        <v>1564</v>
      </c>
      <c r="B523" s="564" t="s">
        <v>1260</v>
      </c>
      <c r="C523" s="564" t="s">
        <v>1260</v>
      </c>
      <c r="D523" s="564" t="s">
        <v>1260</v>
      </c>
      <c r="E523" s="564" t="s">
        <v>1260</v>
      </c>
      <c r="F523" s="564" t="s">
        <v>1260</v>
      </c>
      <c r="G523" s="564" t="s">
        <v>1260</v>
      </c>
      <c r="H523" s="564" t="s">
        <v>1260</v>
      </c>
      <c r="I523" s="564" t="s">
        <v>1260</v>
      </c>
      <c r="J523" s="564" t="s">
        <v>1260</v>
      </c>
      <c r="K523" s="564" t="s">
        <v>1260</v>
      </c>
      <c r="L523" s="564" t="s">
        <v>1260</v>
      </c>
      <c r="M523" s="564" t="s">
        <v>1260</v>
      </c>
      <c r="N523" s="564" t="s">
        <v>1260</v>
      </c>
      <c r="O523" s="564" t="s">
        <v>1260</v>
      </c>
      <c r="P523" s="564" t="s">
        <v>1260</v>
      </c>
      <c r="Q523" s="564" t="s">
        <v>1260</v>
      </c>
      <c r="R523" s="564" t="s">
        <v>1260</v>
      </c>
      <c r="S523" s="564" t="s">
        <v>1260</v>
      </c>
      <c r="T523" s="564" t="s">
        <v>1260</v>
      </c>
      <c r="U523" s="564" t="s">
        <v>1260</v>
      </c>
      <c r="V523" s="564" t="s">
        <v>1260</v>
      </c>
      <c r="W523" s="564" t="s">
        <v>1260</v>
      </c>
      <c r="X523" s="564" t="s">
        <v>1260</v>
      </c>
      <c r="Y523" s="564" t="s">
        <v>1260</v>
      </c>
    </row>
    <row r="524" spans="1:25" outlineLevel="1" x14ac:dyDescent="0.2">
      <c r="A524" s="560" t="s">
        <v>1566</v>
      </c>
      <c r="B524" s="564" t="s">
        <v>1260</v>
      </c>
      <c r="C524" s="564" t="s">
        <v>1260</v>
      </c>
      <c r="D524" s="564" t="s">
        <v>1260</v>
      </c>
      <c r="E524" s="564" t="s">
        <v>1260</v>
      </c>
      <c r="F524" s="564" t="s">
        <v>1260</v>
      </c>
      <c r="G524" s="564" t="s">
        <v>1260</v>
      </c>
      <c r="H524" s="564" t="s">
        <v>1260</v>
      </c>
      <c r="I524" s="564" t="s">
        <v>1260</v>
      </c>
      <c r="J524" s="564" t="s">
        <v>1260</v>
      </c>
      <c r="K524" s="564" t="s">
        <v>1260</v>
      </c>
      <c r="L524" s="564" t="s">
        <v>1260</v>
      </c>
      <c r="M524" s="564" t="s">
        <v>1260</v>
      </c>
      <c r="N524" s="564" t="s">
        <v>1260</v>
      </c>
      <c r="O524" s="564" t="s">
        <v>1260</v>
      </c>
      <c r="P524" s="564" t="s">
        <v>1260</v>
      </c>
      <c r="Q524" s="564" t="s">
        <v>1260</v>
      </c>
      <c r="R524" s="564" t="s">
        <v>1260</v>
      </c>
      <c r="S524" s="564" t="s">
        <v>1260</v>
      </c>
      <c r="T524" s="564" t="s">
        <v>1260</v>
      </c>
      <c r="U524" s="564" t="s">
        <v>1260</v>
      </c>
      <c r="V524" s="564" t="s">
        <v>1260</v>
      </c>
      <c r="W524" s="564" t="s">
        <v>1260</v>
      </c>
      <c r="X524" s="564" t="s">
        <v>1260</v>
      </c>
      <c r="Y524" s="564" t="s">
        <v>1260</v>
      </c>
    </row>
    <row r="525" spans="1:25" outlineLevel="1" x14ac:dyDescent="0.2">
      <c r="A525" s="560" t="s">
        <v>1568</v>
      </c>
      <c r="B525" s="564" t="s">
        <v>1260</v>
      </c>
      <c r="C525" s="564" t="s">
        <v>1260</v>
      </c>
      <c r="D525" s="564" t="s">
        <v>1260</v>
      </c>
      <c r="E525" s="564" t="s">
        <v>1260</v>
      </c>
      <c r="F525" s="564" t="s">
        <v>1260</v>
      </c>
      <c r="G525" s="564" t="s">
        <v>1260</v>
      </c>
      <c r="H525" s="564" t="s">
        <v>1260</v>
      </c>
      <c r="I525" s="564" t="s">
        <v>1260</v>
      </c>
      <c r="J525" s="564" t="s">
        <v>1260</v>
      </c>
      <c r="K525" s="564" t="s">
        <v>1260</v>
      </c>
      <c r="L525" s="564" t="s">
        <v>1260</v>
      </c>
      <c r="M525" s="564" t="s">
        <v>1260</v>
      </c>
      <c r="N525" s="564" t="s">
        <v>1260</v>
      </c>
      <c r="O525" s="564" t="s">
        <v>1260</v>
      </c>
      <c r="P525" s="564" t="s">
        <v>1260</v>
      </c>
      <c r="Q525" s="564" t="s">
        <v>1260</v>
      </c>
      <c r="R525" s="564" t="s">
        <v>1260</v>
      </c>
      <c r="S525" s="564" t="s">
        <v>1260</v>
      </c>
      <c r="T525" s="564" t="s">
        <v>1260</v>
      </c>
      <c r="U525" s="564" t="s">
        <v>1260</v>
      </c>
      <c r="V525" s="564" t="s">
        <v>1260</v>
      </c>
      <c r="W525" s="564" t="s">
        <v>1260</v>
      </c>
      <c r="X525" s="564" t="s">
        <v>1260</v>
      </c>
      <c r="Y525" s="564" t="s">
        <v>1260</v>
      </c>
    </row>
    <row r="526" spans="1:25" outlineLevel="1" x14ac:dyDescent="0.2">
      <c r="A526" s="560" t="s">
        <v>1570</v>
      </c>
      <c r="B526" s="564" t="s">
        <v>1260</v>
      </c>
      <c r="C526" s="564" t="s">
        <v>1260</v>
      </c>
      <c r="D526" s="564" t="s">
        <v>1260</v>
      </c>
      <c r="E526" s="564" t="s">
        <v>1260</v>
      </c>
      <c r="F526" s="564" t="s">
        <v>1260</v>
      </c>
      <c r="G526" s="564" t="s">
        <v>1260</v>
      </c>
      <c r="H526" s="564" t="s">
        <v>1260</v>
      </c>
      <c r="I526" s="564" t="s">
        <v>1260</v>
      </c>
      <c r="J526" s="564" t="s">
        <v>1260</v>
      </c>
      <c r="K526" s="564" t="s">
        <v>1260</v>
      </c>
      <c r="L526" s="564" t="s">
        <v>1260</v>
      </c>
      <c r="M526" s="564" t="s">
        <v>1260</v>
      </c>
      <c r="N526" s="564" t="s">
        <v>1260</v>
      </c>
      <c r="O526" s="564" t="s">
        <v>1260</v>
      </c>
      <c r="P526" s="564" t="s">
        <v>1260</v>
      </c>
      <c r="Q526" s="564" t="s">
        <v>1260</v>
      </c>
      <c r="R526" s="564" t="s">
        <v>1260</v>
      </c>
      <c r="S526" s="564" t="s">
        <v>1260</v>
      </c>
      <c r="T526" s="564" t="s">
        <v>1260</v>
      </c>
      <c r="U526" s="564" t="s">
        <v>1260</v>
      </c>
      <c r="V526" s="564" t="s">
        <v>1260</v>
      </c>
      <c r="W526" s="564" t="s">
        <v>1260</v>
      </c>
      <c r="X526" s="564" t="s">
        <v>1260</v>
      </c>
      <c r="Y526" s="564" t="s">
        <v>1260</v>
      </c>
    </row>
    <row r="527" spans="1:25" outlineLevel="1" x14ac:dyDescent="0.2">
      <c r="A527" s="560" t="s">
        <v>1572</v>
      </c>
      <c r="B527" s="564" t="s">
        <v>1260</v>
      </c>
      <c r="C527" s="564" t="s">
        <v>1260</v>
      </c>
      <c r="D527" s="564" t="s">
        <v>1260</v>
      </c>
      <c r="E527" s="564" t="s">
        <v>1260</v>
      </c>
      <c r="F527" s="564" t="s">
        <v>1260</v>
      </c>
      <c r="G527" s="564" t="s">
        <v>1260</v>
      </c>
      <c r="H527" s="564" t="s">
        <v>1260</v>
      </c>
      <c r="I527" s="564" t="s">
        <v>1260</v>
      </c>
      <c r="J527" s="564" t="s">
        <v>1260</v>
      </c>
      <c r="K527" s="564" t="s">
        <v>1260</v>
      </c>
      <c r="L527" s="564" t="s">
        <v>1260</v>
      </c>
      <c r="M527" s="564" t="s">
        <v>1260</v>
      </c>
      <c r="N527" s="564" t="s">
        <v>1260</v>
      </c>
      <c r="O527" s="564" t="s">
        <v>1260</v>
      </c>
      <c r="P527" s="564" t="s">
        <v>1260</v>
      </c>
      <c r="Q527" s="564" t="s">
        <v>1260</v>
      </c>
      <c r="R527" s="564" t="s">
        <v>1260</v>
      </c>
      <c r="S527" s="564" t="s">
        <v>1260</v>
      </c>
      <c r="T527" s="564" t="s">
        <v>1260</v>
      </c>
      <c r="U527" s="564" t="s">
        <v>1260</v>
      </c>
      <c r="V527" s="564" t="s">
        <v>1260</v>
      </c>
      <c r="W527" s="564" t="s">
        <v>1260</v>
      </c>
      <c r="X527" s="564" t="s">
        <v>1260</v>
      </c>
      <c r="Y527" s="564" t="s">
        <v>1260</v>
      </c>
    </row>
    <row r="528" spans="1:25" outlineLevel="1" x14ac:dyDescent="0.2">
      <c r="A528" s="560" t="s">
        <v>1574</v>
      </c>
      <c r="B528" s="564" t="s">
        <v>1260</v>
      </c>
      <c r="C528" s="564" t="s">
        <v>1260</v>
      </c>
      <c r="D528" s="564" t="s">
        <v>1260</v>
      </c>
      <c r="E528" s="564" t="s">
        <v>1260</v>
      </c>
      <c r="F528" s="564" t="s">
        <v>1260</v>
      </c>
      <c r="G528" s="564" t="s">
        <v>1260</v>
      </c>
      <c r="H528" s="564" t="s">
        <v>1260</v>
      </c>
      <c r="I528" s="564" t="s">
        <v>1260</v>
      </c>
      <c r="J528" s="564" t="s">
        <v>1260</v>
      </c>
      <c r="K528" s="564" t="s">
        <v>1260</v>
      </c>
      <c r="L528" s="564" t="s">
        <v>1260</v>
      </c>
      <c r="M528" s="564" t="s">
        <v>1260</v>
      </c>
      <c r="N528" s="564" t="s">
        <v>1260</v>
      </c>
      <c r="O528" s="564" t="s">
        <v>1260</v>
      </c>
      <c r="P528" s="564" t="s">
        <v>1260</v>
      </c>
      <c r="Q528" s="564" t="s">
        <v>1260</v>
      </c>
      <c r="R528" s="564" t="s">
        <v>1260</v>
      </c>
      <c r="S528" s="564" t="s">
        <v>1260</v>
      </c>
      <c r="T528" s="564" t="s">
        <v>1260</v>
      </c>
      <c r="U528" s="564" t="s">
        <v>1260</v>
      </c>
      <c r="V528" s="564" t="s">
        <v>1260</v>
      </c>
      <c r="W528" s="564" t="s">
        <v>1260</v>
      </c>
      <c r="X528" s="564" t="s">
        <v>1260</v>
      </c>
      <c r="Y528" s="564" t="s">
        <v>1260</v>
      </c>
    </row>
    <row r="529" spans="1:25" outlineLevel="1" x14ac:dyDescent="0.2">
      <c r="A529" s="560" t="s">
        <v>1576</v>
      </c>
      <c r="B529" s="564" t="s">
        <v>1260</v>
      </c>
      <c r="C529" s="564" t="s">
        <v>1260</v>
      </c>
      <c r="D529" s="564" t="s">
        <v>1260</v>
      </c>
      <c r="E529" s="564" t="s">
        <v>1260</v>
      </c>
      <c r="F529" s="564" t="s">
        <v>1260</v>
      </c>
      <c r="G529" s="564" t="s">
        <v>1260</v>
      </c>
      <c r="H529" s="564" t="s">
        <v>1260</v>
      </c>
      <c r="I529" s="564" t="s">
        <v>1260</v>
      </c>
      <c r="J529" s="564" t="s">
        <v>1260</v>
      </c>
      <c r="K529" s="564" t="s">
        <v>1260</v>
      </c>
      <c r="L529" s="564" t="s">
        <v>1260</v>
      </c>
      <c r="M529" s="564" t="s">
        <v>1260</v>
      </c>
      <c r="N529" s="564" t="s">
        <v>1260</v>
      </c>
      <c r="O529" s="564" t="s">
        <v>1260</v>
      </c>
      <c r="P529" s="564" t="s">
        <v>1260</v>
      </c>
      <c r="Q529" s="564" t="s">
        <v>1260</v>
      </c>
      <c r="R529" s="564" t="s">
        <v>1260</v>
      </c>
      <c r="S529" s="564" t="s">
        <v>1260</v>
      </c>
      <c r="T529" s="564" t="s">
        <v>1260</v>
      </c>
      <c r="U529" s="564" t="s">
        <v>1260</v>
      </c>
      <c r="V529" s="564" t="s">
        <v>1260</v>
      </c>
      <c r="W529" s="564" t="s">
        <v>1260</v>
      </c>
      <c r="X529" s="564" t="s">
        <v>1260</v>
      </c>
      <c r="Y529" s="564" t="s">
        <v>1260</v>
      </c>
    </row>
    <row r="530" spans="1:25" outlineLevel="1" x14ac:dyDescent="0.2">
      <c r="A530" s="560" t="s">
        <v>1578</v>
      </c>
      <c r="B530" s="564" t="s">
        <v>1260</v>
      </c>
      <c r="C530" s="564" t="s">
        <v>1260</v>
      </c>
      <c r="D530" s="564" t="s">
        <v>1260</v>
      </c>
      <c r="E530" s="564" t="s">
        <v>1260</v>
      </c>
      <c r="F530" s="564" t="s">
        <v>1260</v>
      </c>
      <c r="G530" s="564" t="s">
        <v>1260</v>
      </c>
      <c r="H530" s="564" t="s">
        <v>1260</v>
      </c>
      <c r="I530" s="564" t="s">
        <v>1260</v>
      </c>
      <c r="J530" s="564" t="s">
        <v>1260</v>
      </c>
      <c r="K530" s="564" t="s">
        <v>1260</v>
      </c>
      <c r="L530" s="564" t="s">
        <v>1260</v>
      </c>
      <c r="M530" s="564" t="s">
        <v>1260</v>
      </c>
      <c r="N530" s="564" t="s">
        <v>1260</v>
      </c>
      <c r="O530" s="564" t="s">
        <v>1260</v>
      </c>
      <c r="P530" s="564" t="s">
        <v>1260</v>
      </c>
      <c r="Q530" s="564" t="s">
        <v>1260</v>
      </c>
      <c r="R530" s="564" t="s">
        <v>1260</v>
      </c>
      <c r="S530" s="564" t="s">
        <v>1260</v>
      </c>
      <c r="T530" s="564" t="s">
        <v>1260</v>
      </c>
      <c r="U530" s="564" t="s">
        <v>1260</v>
      </c>
      <c r="V530" s="564" t="s">
        <v>1260</v>
      </c>
      <c r="W530" s="564" t="s">
        <v>1260</v>
      </c>
      <c r="X530" s="564" t="s">
        <v>1260</v>
      </c>
      <c r="Y530" s="564" t="s">
        <v>1260</v>
      </c>
    </row>
    <row r="531" spans="1:25" outlineLevel="1" x14ac:dyDescent="0.2">
      <c r="A531" s="560" t="s">
        <v>1580</v>
      </c>
      <c r="B531" s="564" t="s">
        <v>1260</v>
      </c>
      <c r="C531" s="564" t="s">
        <v>1260</v>
      </c>
      <c r="D531" s="564" t="s">
        <v>1260</v>
      </c>
      <c r="E531" s="564" t="s">
        <v>1260</v>
      </c>
      <c r="F531" s="564" t="s">
        <v>1260</v>
      </c>
      <c r="G531" s="564" t="s">
        <v>1260</v>
      </c>
      <c r="H531" s="564" t="s">
        <v>1260</v>
      </c>
      <c r="I531" s="564" t="s">
        <v>1260</v>
      </c>
      <c r="J531" s="564" t="s">
        <v>1260</v>
      </c>
      <c r="K531" s="564" t="s">
        <v>1260</v>
      </c>
      <c r="L531" s="564" t="s">
        <v>1260</v>
      </c>
      <c r="M531" s="564" t="s">
        <v>1260</v>
      </c>
      <c r="N531" s="564" t="s">
        <v>1260</v>
      </c>
      <c r="O531" s="564" t="s">
        <v>1260</v>
      </c>
      <c r="P531" s="564" t="s">
        <v>1260</v>
      </c>
      <c r="Q531" s="564" t="s">
        <v>1260</v>
      </c>
      <c r="R531" s="564" t="s">
        <v>1260</v>
      </c>
      <c r="S531" s="564" t="s">
        <v>1260</v>
      </c>
      <c r="T531" s="564" t="s">
        <v>1260</v>
      </c>
      <c r="U531" s="564" t="s">
        <v>1260</v>
      </c>
      <c r="V531" s="564" t="s">
        <v>1260</v>
      </c>
      <c r="W531" s="564" t="s">
        <v>1260</v>
      </c>
      <c r="X531" s="564" t="s">
        <v>1260</v>
      </c>
      <c r="Y531" s="564" t="s">
        <v>1260</v>
      </c>
    </row>
    <row r="532" spans="1:25" outlineLevel="1" x14ac:dyDescent="0.2">
      <c r="A532" s="560" t="s">
        <v>1582</v>
      </c>
      <c r="B532" s="564" t="s">
        <v>1260</v>
      </c>
      <c r="C532" s="564" t="s">
        <v>1260</v>
      </c>
      <c r="D532" s="564" t="s">
        <v>1260</v>
      </c>
      <c r="E532" s="564" t="s">
        <v>1260</v>
      </c>
      <c r="F532" s="564" t="s">
        <v>1260</v>
      </c>
      <c r="G532" s="564" t="s">
        <v>1260</v>
      </c>
      <c r="H532" s="564" t="s">
        <v>1260</v>
      </c>
      <c r="I532" s="564" t="s">
        <v>1260</v>
      </c>
      <c r="J532" s="564" t="s">
        <v>1260</v>
      </c>
      <c r="K532" s="564" t="s">
        <v>1260</v>
      </c>
      <c r="L532" s="564" t="s">
        <v>1260</v>
      </c>
      <c r="M532" s="564" t="s">
        <v>1260</v>
      </c>
      <c r="N532" s="564" t="s">
        <v>1260</v>
      </c>
      <c r="O532" s="564" t="s">
        <v>1260</v>
      </c>
      <c r="P532" s="564" t="s">
        <v>1260</v>
      </c>
      <c r="Q532" s="564" t="s">
        <v>1260</v>
      </c>
      <c r="R532" s="564" t="s">
        <v>1260</v>
      </c>
      <c r="S532" s="564" t="s">
        <v>1260</v>
      </c>
      <c r="T532" s="564" t="s">
        <v>1260</v>
      </c>
      <c r="U532" s="564" t="s">
        <v>1260</v>
      </c>
      <c r="V532" s="564" t="s">
        <v>1260</v>
      </c>
      <c r="W532" s="564" t="s">
        <v>1260</v>
      </c>
      <c r="X532" s="564" t="s">
        <v>1260</v>
      </c>
      <c r="Y532" s="564" t="s">
        <v>1260</v>
      </c>
    </row>
    <row r="533" spans="1:25" outlineLevel="1" x14ac:dyDescent="0.2">
      <c r="A533" s="560" t="s">
        <v>1584</v>
      </c>
      <c r="B533" s="564" t="s">
        <v>1260</v>
      </c>
      <c r="C533" s="564" t="s">
        <v>1260</v>
      </c>
      <c r="D533" s="564" t="s">
        <v>1260</v>
      </c>
      <c r="E533" s="564" t="s">
        <v>1260</v>
      </c>
      <c r="F533" s="564" t="s">
        <v>1260</v>
      </c>
      <c r="G533" s="564" t="s">
        <v>1260</v>
      </c>
      <c r="H533" s="564" t="s">
        <v>1260</v>
      </c>
      <c r="I533" s="564" t="s">
        <v>1260</v>
      </c>
      <c r="J533" s="564" t="s">
        <v>1260</v>
      </c>
      <c r="K533" s="564" t="s">
        <v>1260</v>
      </c>
      <c r="L533" s="564" t="s">
        <v>1260</v>
      </c>
      <c r="M533" s="564" t="s">
        <v>1260</v>
      </c>
      <c r="N533" s="564" t="s">
        <v>1260</v>
      </c>
      <c r="O533" s="564" t="s">
        <v>1260</v>
      </c>
      <c r="P533" s="564" t="s">
        <v>1260</v>
      </c>
      <c r="Q533" s="564" t="s">
        <v>1260</v>
      </c>
      <c r="R533" s="564" t="s">
        <v>1260</v>
      </c>
      <c r="S533" s="564" t="s">
        <v>1260</v>
      </c>
      <c r="T533" s="564" t="s">
        <v>1260</v>
      </c>
      <c r="U533" s="564" t="s">
        <v>1260</v>
      </c>
      <c r="V533" s="564" t="s">
        <v>1260</v>
      </c>
      <c r="W533" s="564" t="s">
        <v>1260</v>
      </c>
      <c r="X533" s="564" t="s">
        <v>1260</v>
      </c>
      <c r="Y533" s="564" t="s">
        <v>1260</v>
      </c>
    </row>
    <row r="534" spans="1:25" outlineLevel="1" x14ac:dyDescent="0.2">
      <c r="A534" s="560" t="s">
        <v>1586</v>
      </c>
      <c r="B534" s="564" t="s">
        <v>1260</v>
      </c>
      <c r="C534" s="564" t="s">
        <v>1260</v>
      </c>
      <c r="D534" s="564" t="s">
        <v>1260</v>
      </c>
      <c r="E534" s="564" t="s">
        <v>1260</v>
      </c>
      <c r="F534" s="564" t="s">
        <v>1260</v>
      </c>
      <c r="G534" s="564" t="s">
        <v>1260</v>
      </c>
      <c r="H534" s="564" t="s">
        <v>1260</v>
      </c>
      <c r="I534" s="564" t="s">
        <v>1260</v>
      </c>
      <c r="J534" s="564" t="s">
        <v>1260</v>
      </c>
      <c r="K534" s="564" t="s">
        <v>1260</v>
      </c>
      <c r="L534" s="564" t="s">
        <v>1260</v>
      </c>
      <c r="M534" s="564" t="s">
        <v>1260</v>
      </c>
      <c r="N534" s="564" t="s">
        <v>1260</v>
      </c>
      <c r="O534" s="564" t="s">
        <v>1260</v>
      </c>
      <c r="P534" s="564" t="s">
        <v>1260</v>
      </c>
      <c r="Q534" s="564" t="s">
        <v>1260</v>
      </c>
      <c r="R534" s="564" t="s">
        <v>1260</v>
      </c>
      <c r="S534" s="564" t="s">
        <v>1260</v>
      </c>
      <c r="T534" s="564" t="s">
        <v>1260</v>
      </c>
      <c r="U534" s="564" t="s">
        <v>1260</v>
      </c>
      <c r="V534" s="564" t="s">
        <v>1260</v>
      </c>
      <c r="W534" s="564" t="s">
        <v>1260</v>
      </c>
      <c r="X534" s="564" t="s">
        <v>1260</v>
      </c>
      <c r="Y534" s="564" t="s">
        <v>1260</v>
      </c>
    </row>
    <row r="535" spans="1:25" outlineLevel="1" x14ac:dyDescent="0.2">
      <c r="A535" s="560" t="s">
        <v>1588</v>
      </c>
      <c r="B535" s="564" t="s">
        <v>1260</v>
      </c>
      <c r="C535" s="564" t="s">
        <v>1260</v>
      </c>
      <c r="D535" s="564" t="s">
        <v>1260</v>
      </c>
      <c r="E535" s="564" t="s">
        <v>1260</v>
      </c>
      <c r="F535" s="564" t="s">
        <v>1260</v>
      </c>
      <c r="G535" s="564" t="s">
        <v>1260</v>
      </c>
      <c r="H535" s="564" t="s">
        <v>1260</v>
      </c>
      <c r="I535" s="564" t="s">
        <v>1260</v>
      </c>
      <c r="J535" s="564" t="s">
        <v>1260</v>
      </c>
      <c r="K535" s="564" t="s">
        <v>1260</v>
      </c>
      <c r="L535" s="564" t="s">
        <v>1260</v>
      </c>
      <c r="M535" s="564" t="s">
        <v>1260</v>
      </c>
      <c r="N535" s="564" t="s">
        <v>1260</v>
      </c>
      <c r="O535" s="564" t="s">
        <v>1260</v>
      </c>
      <c r="P535" s="564" t="s">
        <v>1260</v>
      </c>
      <c r="Q535" s="564" t="s">
        <v>1260</v>
      </c>
      <c r="R535" s="564" t="s">
        <v>1260</v>
      </c>
      <c r="S535" s="564" t="s">
        <v>1260</v>
      </c>
      <c r="T535" s="564" t="s">
        <v>1260</v>
      </c>
      <c r="U535" s="564" t="s">
        <v>1260</v>
      </c>
      <c r="V535" s="564" t="s">
        <v>1260</v>
      </c>
      <c r="W535" s="564" t="s">
        <v>1260</v>
      </c>
      <c r="X535" s="564" t="s">
        <v>1260</v>
      </c>
      <c r="Y535" s="564" t="s">
        <v>1260</v>
      </c>
    </row>
    <row r="536" spans="1:25" outlineLevel="1" x14ac:dyDescent="0.2">
      <c r="A536" s="560" t="s">
        <v>1589</v>
      </c>
      <c r="B536" s="564" t="s">
        <v>1260</v>
      </c>
      <c r="C536" s="564" t="s">
        <v>1260</v>
      </c>
      <c r="D536" s="564" t="s">
        <v>1260</v>
      </c>
      <c r="E536" s="564" t="s">
        <v>1260</v>
      </c>
      <c r="F536" s="564" t="s">
        <v>1260</v>
      </c>
      <c r="G536" s="564" t="s">
        <v>1260</v>
      </c>
      <c r="H536" s="564" t="s">
        <v>1260</v>
      </c>
      <c r="I536" s="564" t="s">
        <v>1260</v>
      </c>
      <c r="J536" s="564" t="s">
        <v>1260</v>
      </c>
      <c r="K536" s="564" t="s">
        <v>1260</v>
      </c>
      <c r="L536" s="564" t="s">
        <v>1260</v>
      </c>
      <c r="M536" s="564" t="s">
        <v>1260</v>
      </c>
      <c r="N536" s="564" t="s">
        <v>1260</v>
      </c>
      <c r="O536" s="564" t="s">
        <v>1260</v>
      </c>
      <c r="P536" s="564" t="s">
        <v>1260</v>
      </c>
      <c r="Q536" s="564" t="s">
        <v>1260</v>
      </c>
      <c r="R536" s="564" t="s">
        <v>1260</v>
      </c>
      <c r="S536" s="564" t="s">
        <v>1260</v>
      </c>
      <c r="T536" s="564" t="s">
        <v>1260</v>
      </c>
      <c r="U536" s="564" t="s">
        <v>1260</v>
      </c>
      <c r="V536" s="564" t="s">
        <v>1260</v>
      </c>
      <c r="W536" s="564" t="s">
        <v>1260</v>
      </c>
      <c r="X536" s="564" t="s">
        <v>1260</v>
      </c>
      <c r="Y536" s="564" t="s">
        <v>1260</v>
      </c>
    </row>
    <row r="537" spans="1:25" outlineLevel="1" x14ac:dyDescent="0.2">
      <c r="A537" s="560" t="s">
        <v>1591</v>
      </c>
      <c r="B537" s="564" t="s">
        <v>1260</v>
      </c>
      <c r="C537" s="564" t="s">
        <v>1260</v>
      </c>
      <c r="D537" s="564" t="s">
        <v>1260</v>
      </c>
      <c r="E537" s="564" t="s">
        <v>1260</v>
      </c>
      <c r="F537" s="564" t="s">
        <v>1260</v>
      </c>
      <c r="G537" s="564" t="s">
        <v>1260</v>
      </c>
      <c r="H537" s="564" t="s">
        <v>1260</v>
      </c>
      <c r="I537" s="564" t="s">
        <v>1260</v>
      </c>
      <c r="J537" s="564" t="s">
        <v>1260</v>
      </c>
      <c r="K537" s="564" t="s">
        <v>1260</v>
      </c>
      <c r="L537" s="564" t="s">
        <v>1260</v>
      </c>
      <c r="M537" s="564" t="s">
        <v>1260</v>
      </c>
      <c r="N537" s="564" t="s">
        <v>1260</v>
      </c>
      <c r="O537" s="564" t="s">
        <v>1260</v>
      </c>
      <c r="P537" s="564" t="s">
        <v>1260</v>
      </c>
      <c r="Q537" s="564" t="s">
        <v>1260</v>
      </c>
      <c r="R537" s="564" t="s">
        <v>1260</v>
      </c>
      <c r="S537" s="564" t="s">
        <v>1260</v>
      </c>
      <c r="T537" s="564" t="s">
        <v>1260</v>
      </c>
      <c r="U537" s="564" t="s">
        <v>1260</v>
      </c>
      <c r="V537" s="564" t="s">
        <v>1260</v>
      </c>
      <c r="W537" s="564" t="s">
        <v>1260</v>
      </c>
      <c r="X537" s="564" t="s">
        <v>1260</v>
      </c>
      <c r="Y537" s="564" t="s">
        <v>1260</v>
      </c>
    </row>
    <row r="538" spans="1:25" outlineLevel="1" x14ac:dyDescent="0.2">
      <c r="A538" s="560" t="s">
        <v>1593</v>
      </c>
      <c r="B538" s="564" t="s">
        <v>1260</v>
      </c>
      <c r="C538" s="564" t="s">
        <v>1260</v>
      </c>
      <c r="D538" s="564" t="s">
        <v>1260</v>
      </c>
      <c r="E538" s="564" t="s">
        <v>1260</v>
      </c>
      <c r="F538" s="564" t="s">
        <v>1260</v>
      </c>
      <c r="G538" s="564" t="s">
        <v>1260</v>
      </c>
      <c r="H538" s="564" t="s">
        <v>1260</v>
      </c>
      <c r="I538" s="564" t="s">
        <v>1260</v>
      </c>
      <c r="J538" s="564" t="s">
        <v>1260</v>
      </c>
      <c r="K538" s="564" t="s">
        <v>1260</v>
      </c>
      <c r="L538" s="564" t="s">
        <v>1260</v>
      </c>
      <c r="M538" s="564" t="s">
        <v>1260</v>
      </c>
      <c r="N538" s="564" t="s">
        <v>1260</v>
      </c>
      <c r="O538" s="564" t="s">
        <v>1260</v>
      </c>
      <c r="P538" s="564" t="s">
        <v>1260</v>
      </c>
      <c r="Q538" s="564" t="s">
        <v>1260</v>
      </c>
      <c r="R538" s="564" t="s">
        <v>1260</v>
      </c>
      <c r="S538" s="564" t="s">
        <v>1260</v>
      </c>
      <c r="T538" s="564" t="s">
        <v>1260</v>
      </c>
      <c r="U538" s="564" t="s">
        <v>1260</v>
      </c>
      <c r="V538" s="564" t="s">
        <v>1260</v>
      </c>
      <c r="W538" s="564" t="s">
        <v>1260</v>
      </c>
      <c r="X538" s="564" t="s">
        <v>1260</v>
      </c>
      <c r="Y538" s="564" t="s">
        <v>1260</v>
      </c>
    </row>
    <row r="539" spans="1:25" outlineLevel="1" x14ac:dyDescent="0.2">
      <c r="A539" s="560" t="s">
        <v>1595</v>
      </c>
      <c r="B539" s="564" t="s">
        <v>1260</v>
      </c>
      <c r="C539" s="564" t="s">
        <v>1260</v>
      </c>
      <c r="D539" s="564" t="s">
        <v>1260</v>
      </c>
      <c r="E539" s="564" t="s">
        <v>1260</v>
      </c>
      <c r="F539" s="564" t="s">
        <v>1260</v>
      </c>
      <c r="G539" s="564" t="s">
        <v>1260</v>
      </c>
      <c r="H539" s="564" t="s">
        <v>1260</v>
      </c>
      <c r="I539" s="564" t="s">
        <v>1260</v>
      </c>
      <c r="J539" s="564" t="s">
        <v>1260</v>
      </c>
      <c r="K539" s="564" t="s">
        <v>1260</v>
      </c>
      <c r="L539" s="564" t="s">
        <v>1260</v>
      </c>
      <c r="M539" s="564" t="s">
        <v>1260</v>
      </c>
      <c r="N539" s="564" t="s">
        <v>1260</v>
      </c>
      <c r="O539" s="564" t="s">
        <v>1260</v>
      </c>
      <c r="P539" s="564" t="s">
        <v>1260</v>
      </c>
      <c r="Q539" s="564" t="s">
        <v>1260</v>
      </c>
      <c r="R539" s="564" t="s">
        <v>1260</v>
      </c>
      <c r="S539" s="564" t="s">
        <v>1260</v>
      </c>
      <c r="T539" s="564" t="s">
        <v>1260</v>
      </c>
      <c r="U539" s="564" t="s">
        <v>1260</v>
      </c>
      <c r="V539" s="564" t="s">
        <v>1260</v>
      </c>
      <c r="W539" s="564" t="s">
        <v>1260</v>
      </c>
      <c r="X539" s="564" t="s">
        <v>1260</v>
      </c>
      <c r="Y539" s="564" t="s">
        <v>1260</v>
      </c>
    </row>
    <row r="540" spans="1:25" outlineLevel="1" x14ac:dyDescent="0.2">
      <c r="A540" s="560" t="s">
        <v>1597</v>
      </c>
      <c r="B540" s="564" t="s">
        <v>1260</v>
      </c>
      <c r="C540" s="564" t="s">
        <v>1260</v>
      </c>
      <c r="D540" s="564" t="s">
        <v>1260</v>
      </c>
      <c r="E540" s="564" t="s">
        <v>1260</v>
      </c>
      <c r="F540" s="564" t="s">
        <v>1260</v>
      </c>
      <c r="G540" s="564" t="s">
        <v>1260</v>
      </c>
      <c r="H540" s="564" t="s">
        <v>1260</v>
      </c>
      <c r="I540" s="564" t="s">
        <v>1260</v>
      </c>
      <c r="J540" s="564" t="s">
        <v>1260</v>
      </c>
      <c r="K540" s="564" t="s">
        <v>1260</v>
      </c>
      <c r="L540" s="564" t="s">
        <v>1260</v>
      </c>
      <c r="M540" s="564" t="s">
        <v>1260</v>
      </c>
      <c r="N540" s="564" t="s">
        <v>1260</v>
      </c>
      <c r="O540" s="564" t="s">
        <v>1260</v>
      </c>
      <c r="P540" s="564" t="s">
        <v>1260</v>
      </c>
      <c r="Q540" s="564" t="s">
        <v>1260</v>
      </c>
      <c r="R540" s="564" t="s">
        <v>1260</v>
      </c>
      <c r="S540" s="564" t="s">
        <v>1260</v>
      </c>
      <c r="T540" s="564" t="s">
        <v>1260</v>
      </c>
      <c r="U540" s="564" t="s">
        <v>1260</v>
      </c>
      <c r="V540" s="564" t="s">
        <v>1260</v>
      </c>
      <c r="W540" s="564" t="s">
        <v>1260</v>
      </c>
      <c r="X540" s="564" t="s">
        <v>1260</v>
      </c>
      <c r="Y540" s="564" t="s">
        <v>1260</v>
      </c>
    </row>
    <row r="541" spans="1:25" outlineLevel="1" x14ac:dyDescent="0.2">
      <c r="A541" s="560" t="s">
        <v>1599</v>
      </c>
      <c r="B541" s="564" t="s">
        <v>1260</v>
      </c>
      <c r="C541" s="564" t="s">
        <v>1260</v>
      </c>
      <c r="D541" s="564" t="s">
        <v>1260</v>
      </c>
      <c r="E541" s="564" t="s">
        <v>1260</v>
      </c>
      <c r="F541" s="564" t="s">
        <v>1260</v>
      </c>
      <c r="G541" s="564" t="s">
        <v>1260</v>
      </c>
      <c r="H541" s="564" t="s">
        <v>1260</v>
      </c>
      <c r="I541" s="564" t="s">
        <v>1260</v>
      </c>
      <c r="J541" s="564" t="s">
        <v>1260</v>
      </c>
      <c r="K541" s="564" t="s">
        <v>1260</v>
      </c>
      <c r="L541" s="564" t="s">
        <v>1260</v>
      </c>
      <c r="M541" s="564" t="s">
        <v>1260</v>
      </c>
      <c r="N541" s="564" t="s">
        <v>1260</v>
      </c>
      <c r="O541" s="564" t="s">
        <v>1260</v>
      </c>
      <c r="P541" s="564" t="s">
        <v>1260</v>
      </c>
      <c r="Q541" s="564" t="s">
        <v>1260</v>
      </c>
      <c r="R541" s="564" t="s">
        <v>1260</v>
      </c>
      <c r="S541" s="564" t="s">
        <v>1260</v>
      </c>
      <c r="T541" s="564" t="s">
        <v>1260</v>
      </c>
      <c r="U541" s="564" t="s">
        <v>1260</v>
      </c>
      <c r="V541" s="564" t="s">
        <v>1260</v>
      </c>
      <c r="W541" s="564" t="s">
        <v>1260</v>
      </c>
      <c r="X541" s="564" t="s">
        <v>1260</v>
      </c>
      <c r="Y541" s="564" t="s">
        <v>1260</v>
      </c>
    </row>
    <row r="542" spans="1:25" outlineLevel="1" x14ac:dyDescent="0.2">
      <c r="A542" s="560" t="s">
        <v>1601</v>
      </c>
      <c r="B542" s="564" t="s">
        <v>1260</v>
      </c>
      <c r="C542" s="564" t="s">
        <v>1260</v>
      </c>
      <c r="D542" s="564" t="s">
        <v>1260</v>
      </c>
      <c r="E542" s="564" t="s">
        <v>1260</v>
      </c>
      <c r="F542" s="564" t="s">
        <v>1260</v>
      </c>
      <c r="G542" s="564" t="s">
        <v>1260</v>
      </c>
      <c r="H542" s="564" t="s">
        <v>1260</v>
      </c>
      <c r="I542" s="564" t="s">
        <v>1260</v>
      </c>
      <c r="J542" s="564" t="s">
        <v>1260</v>
      </c>
      <c r="K542" s="564" t="s">
        <v>1260</v>
      </c>
      <c r="L542" s="564" t="s">
        <v>1260</v>
      </c>
      <c r="M542" s="564" t="s">
        <v>1260</v>
      </c>
      <c r="N542" s="564" t="s">
        <v>1260</v>
      </c>
      <c r="O542" s="564" t="s">
        <v>1260</v>
      </c>
      <c r="P542" s="564" t="s">
        <v>1260</v>
      </c>
      <c r="Q542" s="564" t="s">
        <v>1260</v>
      </c>
      <c r="R542" s="564" t="s">
        <v>1260</v>
      </c>
      <c r="S542" s="564" t="s">
        <v>1260</v>
      </c>
      <c r="T542" s="564" t="s">
        <v>1260</v>
      </c>
      <c r="U542" s="564" t="s">
        <v>1260</v>
      </c>
      <c r="V542" s="564" t="s">
        <v>1260</v>
      </c>
      <c r="W542" s="564" t="s">
        <v>1260</v>
      </c>
      <c r="X542" s="564" t="s">
        <v>1260</v>
      </c>
      <c r="Y542" s="564" t="s">
        <v>1260</v>
      </c>
    </row>
    <row r="543" spans="1:25" outlineLevel="1" x14ac:dyDescent="0.2">
      <c r="A543" s="560" t="s">
        <v>1603</v>
      </c>
      <c r="B543" s="564" t="s">
        <v>1260</v>
      </c>
      <c r="C543" s="564" t="s">
        <v>1260</v>
      </c>
      <c r="D543" s="564" t="s">
        <v>1260</v>
      </c>
      <c r="E543" s="564" t="s">
        <v>1260</v>
      </c>
      <c r="F543" s="564" t="s">
        <v>1260</v>
      </c>
      <c r="G543" s="564" t="s">
        <v>1260</v>
      </c>
      <c r="H543" s="564" t="s">
        <v>1260</v>
      </c>
      <c r="I543" s="564" t="s">
        <v>1260</v>
      </c>
      <c r="J543" s="564" t="s">
        <v>1260</v>
      </c>
      <c r="K543" s="564" t="s">
        <v>1260</v>
      </c>
      <c r="L543" s="564" t="s">
        <v>1260</v>
      </c>
      <c r="M543" s="564" t="s">
        <v>1260</v>
      </c>
      <c r="N543" s="564" t="s">
        <v>1260</v>
      </c>
      <c r="O543" s="564" t="s">
        <v>1260</v>
      </c>
      <c r="P543" s="564" t="s">
        <v>1260</v>
      </c>
      <c r="Q543" s="564" t="s">
        <v>1260</v>
      </c>
      <c r="R543" s="564" t="s">
        <v>1260</v>
      </c>
      <c r="S543" s="564" t="s">
        <v>1260</v>
      </c>
      <c r="T543" s="564" t="s">
        <v>1260</v>
      </c>
      <c r="U543" s="564" t="s">
        <v>1260</v>
      </c>
      <c r="V543" s="564" t="s">
        <v>1260</v>
      </c>
      <c r="W543" s="564" t="s">
        <v>1260</v>
      </c>
      <c r="X543" s="564" t="s">
        <v>1260</v>
      </c>
      <c r="Y543" s="564" t="s">
        <v>1260</v>
      </c>
    </row>
    <row r="544" spans="1:25" outlineLevel="1" x14ac:dyDescent="0.2">
      <c r="A544" s="560" t="s">
        <v>1605</v>
      </c>
      <c r="B544" s="564" t="s">
        <v>1260</v>
      </c>
      <c r="C544" s="564" t="s">
        <v>1260</v>
      </c>
      <c r="D544" s="564" t="s">
        <v>1260</v>
      </c>
      <c r="E544" s="564" t="s">
        <v>1260</v>
      </c>
      <c r="F544" s="564" t="s">
        <v>1260</v>
      </c>
      <c r="G544" s="564" t="s">
        <v>1260</v>
      </c>
      <c r="H544" s="564" t="s">
        <v>1260</v>
      </c>
      <c r="I544" s="564" t="s">
        <v>1260</v>
      </c>
      <c r="J544" s="564" t="s">
        <v>1260</v>
      </c>
      <c r="K544" s="564" t="s">
        <v>1260</v>
      </c>
      <c r="L544" s="564" t="s">
        <v>1260</v>
      </c>
      <c r="M544" s="564" t="s">
        <v>1260</v>
      </c>
      <c r="N544" s="564" t="s">
        <v>1260</v>
      </c>
      <c r="O544" s="564" t="s">
        <v>1260</v>
      </c>
      <c r="P544" s="564" t="s">
        <v>1260</v>
      </c>
      <c r="Q544" s="564" t="s">
        <v>1260</v>
      </c>
      <c r="R544" s="564" t="s">
        <v>1260</v>
      </c>
      <c r="S544" s="564" t="s">
        <v>1260</v>
      </c>
      <c r="T544" s="564" t="s">
        <v>1260</v>
      </c>
      <c r="U544" s="564" t="s">
        <v>1260</v>
      </c>
      <c r="V544" s="564" t="s">
        <v>1260</v>
      </c>
      <c r="W544" s="564" t="s">
        <v>1260</v>
      </c>
      <c r="X544" s="564" t="s">
        <v>1260</v>
      </c>
      <c r="Y544" s="564" t="s">
        <v>1260</v>
      </c>
    </row>
    <row r="545" spans="1:25" outlineLevel="1" x14ac:dyDescent="0.2">
      <c r="A545" s="560" t="s">
        <v>1607</v>
      </c>
      <c r="B545" s="564" t="s">
        <v>1260</v>
      </c>
      <c r="C545" s="564" t="s">
        <v>1260</v>
      </c>
      <c r="D545" s="564" t="s">
        <v>1260</v>
      </c>
      <c r="E545" s="564" t="s">
        <v>1260</v>
      </c>
      <c r="F545" s="564" t="s">
        <v>1260</v>
      </c>
      <c r="G545" s="564" t="s">
        <v>1260</v>
      </c>
      <c r="H545" s="564" t="s">
        <v>1260</v>
      </c>
      <c r="I545" s="564" t="s">
        <v>1260</v>
      </c>
      <c r="J545" s="564" t="s">
        <v>1260</v>
      </c>
      <c r="K545" s="564" t="s">
        <v>1260</v>
      </c>
      <c r="L545" s="564" t="s">
        <v>1260</v>
      </c>
      <c r="M545" s="564" t="s">
        <v>1260</v>
      </c>
      <c r="N545" s="564" t="s">
        <v>1260</v>
      </c>
      <c r="O545" s="564" t="s">
        <v>1260</v>
      </c>
      <c r="P545" s="564" t="s">
        <v>1260</v>
      </c>
      <c r="Q545" s="564" t="s">
        <v>1260</v>
      </c>
      <c r="R545" s="564" t="s">
        <v>1260</v>
      </c>
      <c r="S545" s="564" t="s">
        <v>1260</v>
      </c>
      <c r="T545" s="564" t="s">
        <v>1260</v>
      </c>
      <c r="U545" s="564" t="s">
        <v>1260</v>
      </c>
      <c r="V545" s="564" t="s">
        <v>1260</v>
      </c>
      <c r="W545" s="564" t="s">
        <v>1260</v>
      </c>
      <c r="X545" s="564" t="s">
        <v>1260</v>
      </c>
      <c r="Y545" s="564" t="s">
        <v>1260</v>
      </c>
    </row>
    <row r="546" spans="1:25" outlineLevel="1" x14ac:dyDescent="0.2">
      <c r="A546" s="560" t="s">
        <v>1609</v>
      </c>
      <c r="B546" s="564" t="s">
        <v>1260</v>
      </c>
      <c r="C546" s="564" t="s">
        <v>1260</v>
      </c>
      <c r="D546" s="564" t="s">
        <v>1260</v>
      </c>
      <c r="E546" s="564" t="s">
        <v>1260</v>
      </c>
      <c r="F546" s="564" t="s">
        <v>1260</v>
      </c>
      <c r="G546" s="564" t="s">
        <v>1260</v>
      </c>
      <c r="H546" s="564" t="s">
        <v>1260</v>
      </c>
      <c r="I546" s="564" t="s">
        <v>1260</v>
      </c>
      <c r="J546" s="564" t="s">
        <v>1260</v>
      </c>
      <c r="K546" s="564" t="s">
        <v>1260</v>
      </c>
      <c r="L546" s="564" t="s">
        <v>1260</v>
      </c>
      <c r="M546" s="564" t="s">
        <v>1260</v>
      </c>
      <c r="N546" s="564" t="s">
        <v>1260</v>
      </c>
      <c r="O546" s="564" t="s">
        <v>1260</v>
      </c>
      <c r="P546" s="564" t="s">
        <v>1260</v>
      </c>
      <c r="Q546" s="564" t="s">
        <v>1260</v>
      </c>
      <c r="R546" s="564" t="s">
        <v>1260</v>
      </c>
      <c r="S546" s="564" t="s">
        <v>1260</v>
      </c>
      <c r="T546" s="564" t="s">
        <v>1260</v>
      </c>
      <c r="U546" s="564" t="s">
        <v>1260</v>
      </c>
      <c r="V546" s="564" t="s">
        <v>1260</v>
      </c>
      <c r="W546" s="564" t="s">
        <v>1260</v>
      </c>
      <c r="X546" s="564" t="s">
        <v>1260</v>
      </c>
      <c r="Y546" s="564" t="s">
        <v>1260</v>
      </c>
    </row>
    <row r="547" spans="1:25" outlineLevel="1" x14ac:dyDescent="0.2">
      <c r="A547" s="560" t="s">
        <v>1611</v>
      </c>
      <c r="B547" s="564" t="s">
        <v>1260</v>
      </c>
      <c r="C547" s="564" t="s">
        <v>1260</v>
      </c>
      <c r="D547" s="564" t="s">
        <v>1260</v>
      </c>
      <c r="E547" s="564" t="s">
        <v>1260</v>
      </c>
      <c r="F547" s="564" t="s">
        <v>1260</v>
      </c>
      <c r="G547" s="564" t="s">
        <v>1260</v>
      </c>
      <c r="H547" s="564" t="s">
        <v>1260</v>
      </c>
      <c r="I547" s="564" t="s">
        <v>1260</v>
      </c>
      <c r="J547" s="564" t="s">
        <v>1260</v>
      </c>
      <c r="K547" s="564" t="s">
        <v>1260</v>
      </c>
      <c r="L547" s="564" t="s">
        <v>1260</v>
      </c>
      <c r="M547" s="564" t="s">
        <v>1260</v>
      </c>
      <c r="N547" s="564" t="s">
        <v>1260</v>
      </c>
      <c r="O547" s="564" t="s">
        <v>1260</v>
      </c>
      <c r="P547" s="564" t="s">
        <v>1260</v>
      </c>
      <c r="Q547" s="564" t="s">
        <v>1260</v>
      </c>
      <c r="R547" s="564" t="s">
        <v>1260</v>
      </c>
      <c r="S547" s="564" t="s">
        <v>1260</v>
      </c>
      <c r="T547" s="564" t="s">
        <v>1260</v>
      </c>
      <c r="U547" s="564" t="s">
        <v>1260</v>
      </c>
      <c r="V547" s="564" t="s">
        <v>1260</v>
      </c>
      <c r="W547" s="564" t="s">
        <v>1260</v>
      </c>
      <c r="X547" s="564" t="s">
        <v>1260</v>
      </c>
      <c r="Y547" s="564" t="s">
        <v>1260</v>
      </c>
    </row>
    <row r="548" spans="1:25" outlineLevel="1" x14ac:dyDescent="0.2">
      <c r="A548" s="560" t="s">
        <v>1613</v>
      </c>
      <c r="B548" s="564" t="s">
        <v>1260</v>
      </c>
      <c r="C548" s="564" t="s">
        <v>1260</v>
      </c>
      <c r="D548" s="564" t="s">
        <v>1260</v>
      </c>
      <c r="E548" s="564" t="s">
        <v>1260</v>
      </c>
      <c r="F548" s="564" t="s">
        <v>1260</v>
      </c>
      <c r="G548" s="564" t="s">
        <v>1260</v>
      </c>
      <c r="H548" s="564" t="s">
        <v>1260</v>
      </c>
      <c r="I548" s="564" t="s">
        <v>1260</v>
      </c>
      <c r="J548" s="564" t="s">
        <v>1260</v>
      </c>
      <c r="K548" s="564" t="s">
        <v>1260</v>
      </c>
      <c r="L548" s="564" t="s">
        <v>1260</v>
      </c>
      <c r="M548" s="564" t="s">
        <v>1260</v>
      </c>
      <c r="N548" s="564" t="s">
        <v>1260</v>
      </c>
      <c r="O548" s="564" t="s">
        <v>1260</v>
      </c>
      <c r="P548" s="564" t="s">
        <v>1260</v>
      </c>
      <c r="Q548" s="564" t="s">
        <v>1260</v>
      </c>
      <c r="R548" s="564" t="s">
        <v>1260</v>
      </c>
      <c r="S548" s="564" t="s">
        <v>1260</v>
      </c>
      <c r="T548" s="564" t="s">
        <v>1260</v>
      </c>
      <c r="U548" s="564" t="s">
        <v>1260</v>
      </c>
      <c r="V548" s="564" t="s">
        <v>1260</v>
      </c>
      <c r="W548" s="564" t="s">
        <v>1260</v>
      </c>
      <c r="X548" s="564" t="s">
        <v>1260</v>
      </c>
      <c r="Y548" s="564" t="s">
        <v>1260</v>
      </c>
    </row>
    <row r="549" spans="1:25" outlineLevel="1" x14ac:dyDescent="0.2">
      <c r="A549" s="560" t="s">
        <v>1615</v>
      </c>
      <c r="B549" s="564" t="s">
        <v>1260</v>
      </c>
      <c r="C549" s="564" t="s">
        <v>1260</v>
      </c>
      <c r="D549" s="564" t="s">
        <v>1260</v>
      </c>
      <c r="E549" s="564" t="s">
        <v>1260</v>
      </c>
      <c r="F549" s="564" t="s">
        <v>1260</v>
      </c>
      <c r="G549" s="564" t="s">
        <v>1260</v>
      </c>
      <c r="H549" s="564" t="s">
        <v>1260</v>
      </c>
      <c r="I549" s="564" t="s">
        <v>1260</v>
      </c>
      <c r="J549" s="564" t="s">
        <v>1260</v>
      </c>
      <c r="K549" s="564" t="s">
        <v>1260</v>
      </c>
      <c r="L549" s="564" t="s">
        <v>1260</v>
      </c>
      <c r="M549" s="564" t="s">
        <v>1260</v>
      </c>
      <c r="N549" s="564" t="s">
        <v>1260</v>
      </c>
      <c r="O549" s="564" t="s">
        <v>1260</v>
      </c>
      <c r="P549" s="564" t="s">
        <v>1260</v>
      </c>
      <c r="Q549" s="564" t="s">
        <v>1260</v>
      </c>
      <c r="R549" s="564" t="s">
        <v>1260</v>
      </c>
      <c r="S549" s="564" t="s">
        <v>1260</v>
      </c>
      <c r="T549" s="564" t="s">
        <v>1260</v>
      </c>
      <c r="U549" s="564" t="s">
        <v>1260</v>
      </c>
      <c r="V549" s="564" t="s">
        <v>1260</v>
      </c>
      <c r="W549" s="564" t="s">
        <v>1260</v>
      </c>
      <c r="X549" s="564" t="s">
        <v>1260</v>
      </c>
      <c r="Y549" s="564" t="s">
        <v>1260</v>
      </c>
    </row>
    <row r="550" spans="1:25" outlineLevel="1" x14ac:dyDescent="0.2">
      <c r="A550" s="560" t="s">
        <v>1617</v>
      </c>
      <c r="B550" s="564" t="s">
        <v>1260</v>
      </c>
      <c r="C550" s="564" t="s">
        <v>1260</v>
      </c>
      <c r="D550" s="564" t="s">
        <v>1260</v>
      </c>
      <c r="E550" s="564" t="s">
        <v>1260</v>
      </c>
      <c r="F550" s="564" t="s">
        <v>1260</v>
      </c>
      <c r="G550" s="564" t="s">
        <v>1260</v>
      </c>
      <c r="H550" s="564" t="s">
        <v>1260</v>
      </c>
      <c r="I550" s="564" t="s">
        <v>1260</v>
      </c>
      <c r="J550" s="564" t="s">
        <v>1260</v>
      </c>
      <c r="K550" s="564" t="s">
        <v>1260</v>
      </c>
      <c r="L550" s="564" t="s">
        <v>1260</v>
      </c>
      <c r="M550" s="564" t="s">
        <v>1260</v>
      </c>
      <c r="N550" s="564" t="s">
        <v>1260</v>
      </c>
      <c r="O550" s="564" t="s">
        <v>1260</v>
      </c>
      <c r="P550" s="564" t="s">
        <v>1260</v>
      </c>
      <c r="Q550" s="564" t="s">
        <v>1260</v>
      </c>
      <c r="R550" s="564" t="s">
        <v>1260</v>
      </c>
      <c r="S550" s="564" t="s">
        <v>1260</v>
      </c>
      <c r="T550" s="564" t="s">
        <v>1260</v>
      </c>
      <c r="U550" s="564" t="s">
        <v>1260</v>
      </c>
      <c r="V550" s="564" t="s">
        <v>1260</v>
      </c>
      <c r="W550" s="564" t="s">
        <v>1260</v>
      </c>
      <c r="X550" s="564" t="s">
        <v>1260</v>
      </c>
      <c r="Y550" s="564" t="s">
        <v>1260</v>
      </c>
    </row>
    <row r="551" spans="1:25" outlineLevel="1" x14ac:dyDescent="0.2">
      <c r="A551" s="560" t="s">
        <v>1619</v>
      </c>
      <c r="B551" s="564" t="s">
        <v>1260</v>
      </c>
      <c r="C551" s="564" t="s">
        <v>1260</v>
      </c>
      <c r="D551" s="564" t="s">
        <v>1260</v>
      </c>
      <c r="E551" s="564" t="s">
        <v>1260</v>
      </c>
      <c r="F551" s="564" t="s">
        <v>1260</v>
      </c>
      <c r="G551" s="564" t="s">
        <v>1260</v>
      </c>
      <c r="H551" s="564" t="s">
        <v>1260</v>
      </c>
      <c r="I551" s="564" t="s">
        <v>1260</v>
      </c>
      <c r="J551" s="564" t="s">
        <v>1260</v>
      </c>
      <c r="K551" s="564" t="s">
        <v>1260</v>
      </c>
      <c r="L551" s="564" t="s">
        <v>1260</v>
      </c>
      <c r="M551" s="564" t="s">
        <v>1260</v>
      </c>
      <c r="N551" s="564" t="s">
        <v>1260</v>
      </c>
      <c r="O551" s="564" t="s">
        <v>1260</v>
      </c>
      <c r="P551" s="564" t="s">
        <v>1260</v>
      </c>
      <c r="Q551" s="564" t="s">
        <v>1260</v>
      </c>
      <c r="R551" s="564" t="s">
        <v>1260</v>
      </c>
      <c r="S551" s="564" t="s">
        <v>1260</v>
      </c>
      <c r="T551" s="564" t="s">
        <v>1260</v>
      </c>
      <c r="U551" s="564" t="s">
        <v>1260</v>
      </c>
      <c r="V551" s="564" t="s">
        <v>1260</v>
      </c>
      <c r="W551" s="564" t="s">
        <v>1260</v>
      </c>
      <c r="X551" s="564" t="s">
        <v>1260</v>
      </c>
      <c r="Y551" s="564" t="s">
        <v>1260</v>
      </c>
    </row>
    <row r="552" spans="1:25" outlineLevel="1" x14ac:dyDescent="0.2">
      <c r="A552" s="560" t="s">
        <v>1621</v>
      </c>
      <c r="B552" s="564" t="s">
        <v>1260</v>
      </c>
      <c r="C552" s="564" t="s">
        <v>1260</v>
      </c>
      <c r="D552" s="564" t="s">
        <v>1260</v>
      </c>
      <c r="E552" s="564" t="s">
        <v>1260</v>
      </c>
      <c r="F552" s="564" t="s">
        <v>1260</v>
      </c>
      <c r="G552" s="564" t="s">
        <v>1260</v>
      </c>
      <c r="H552" s="564" t="s">
        <v>1260</v>
      </c>
      <c r="I552" s="564" t="s">
        <v>1260</v>
      </c>
      <c r="J552" s="564" t="s">
        <v>1260</v>
      </c>
      <c r="K552" s="564" t="s">
        <v>1260</v>
      </c>
      <c r="L552" s="564" t="s">
        <v>1260</v>
      </c>
      <c r="M552" s="564" t="s">
        <v>1260</v>
      </c>
      <c r="N552" s="564" t="s">
        <v>1260</v>
      </c>
      <c r="O552" s="564" t="s">
        <v>1260</v>
      </c>
      <c r="P552" s="564" t="s">
        <v>1260</v>
      </c>
      <c r="Q552" s="564" t="s">
        <v>1260</v>
      </c>
      <c r="R552" s="564" t="s">
        <v>1260</v>
      </c>
      <c r="S552" s="564" t="s">
        <v>1260</v>
      </c>
      <c r="T552" s="564" t="s">
        <v>1260</v>
      </c>
      <c r="U552" s="564" t="s">
        <v>1260</v>
      </c>
      <c r="V552" s="564" t="s">
        <v>1260</v>
      </c>
      <c r="W552" s="564" t="s">
        <v>1260</v>
      </c>
      <c r="X552" s="564" t="s">
        <v>1260</v>
      </c>
      <c r="Y552" s="564" t="s">
        <v>1260</v>
      </c>
    </row>
    <row r="553" spans="1:25" outlineLevel="1" x14ac:dyDescent="0.2">
      <c r="A553" s="560" t="s">
        <v>1623</v>
      </c>
      <c r="B553" s="564" t="s">
        <v>1260</v>
      </c>
      <c r="C553" s="564" t="s">
        <v>1260</v>
      </c>
      <c r="D553" s="564" t="s">
        <v>1260</v>
      </c>
      <c r="E553" s="564" t="s">
        <v>1260</v>
      </c>
      <c r="F553" s="564" t="s">
        <v>1260</v>
      </c>
      <c r="G553" s="564" t="s">
        <v>1260</v>
      </c>
      <c r="H553" s="564" t="s">
        <v>1260</v>
      </c>
      <c r="I553" s="564" t="s">
        <v>1260</v>
      </c>
      <c r="J553" s="564" t="s">
        <v>1260</v>
      </c>
      <c r="K553" s="564" t="s">
        <v>1260</v>
      </c>
      <c r="L553" s="564" t="s">
        <v>1260</v>
      </c>
      <c r="M553" s="564" t="s">
        <v>1260</v>
      </c>
      <c r="N553" s="564" t="s">
        <v>1260</v>
      </c>
      <c r="O553" s="564" t="s">
        <v>1260</v>
      </c>
      <c r="P553" s="564" t="s">
        <v>1260</v>
      </c>
      <c r="Q553" s="564" t="s">
        <v>1260</v>
      </c>
      <c r="R553" s="564" t="s">
        <v>1260</v>
      </c>
      <c r="S553" s="564" t="s">
        <v>1260</v>
      </c>
      <c r="T553" s="564" t="s">
        <v>1260</v>
      </c>
      <c r="U553" s="564" t="s">
        <v>1260</v>
      </c>
      <c r="V553" s="564" t="s">
        <v>1260</v>
      </c>
      <c r="W553" s="564" t="s">
        <v>1260</v>
      </c>
      <c r="X553" s="564" t="s">
        <v>1260</v>
      </c>
      <c r="Y553" s="564" t="s">
        <v>1260</v>
      </c>
    </row>
    <row r="554" spans="1:25" outlineLevel="1" x14ac:dyDescent="0.2">
      <c r="A554" s="560" t="s">
        <v>1625</v>
      </c>
      <c r="B554" s="564" t="s">
        <v>1260</v>
      </c>
      <c r="C554" s="564" t="s">
        <v>1260</v>
      </c>
      <c r="D554" s="564" t="s">
        <v>1260</v>
      </c>
      <c r="E554" s="564" t="s">
        <v>1260</v>
      </c>
      <c r="F554" s="564" t="s">
        <v>1260</v>
      </c>
      <c r="G554" s="564" t="s">
        <v>1260</v>
      </c>
      <c r="H554" s="564" t="s">
        <v>1260</v>
      </c>
      <c r="I554" s="564" t="s">
        <v>1260</v>
      </c>
      <c r="J554" s="564" t="s">
        <v>1260</v>
      </c>
      <c r="K554" s="564" t="s">
        <v>1260</v>
      </c>
      <c r="L554" s="564" t="s">
        <v>1260</v>
      </c>
      <c r="M554" s="564" t="s">
        <v>1260</v>
      </c>
      <c r="N554" s="564" t="s">
        <v>1260</v>
      </c>
      <c r="O554" s="564" t="s">
        <v>1260</v>
      </c>
      <c r="P554" s="564" t="s">
        <v>1260</v>
      </c>
      <c r="Q554" s="564" t="s">
        <v>1260</v>
      </c>
      <c r="R554" s="564" t="s">
        <v>1260</v>
      </c>
      <c r="S554" s="564" t="s">
        <v>1260</v>
      </c>
      <c r="T554" s="564" t="s">
        <v>1260</v>
      </c>
      <c r="U554" s="564" t="s">
        <v>1260</v>
      </c>
      <c r="V554" s="564" t="s">
        <v>1260</v>
      </c>
      <c r="W554" s="564" t="s">
        <v>1260</v>
      </c>
      <c r="X554" s="564" t="s">
        <v>1260</v>
      </c>
      <c r="Y554" s="564" t="s">
        <v>1260</v>
      </c>
    </row>
    <row r="555" spans="1:25" outlineLevel="1" x14ac:dyDescent="0.2">
      <c r="A555" s="560" t="s">
        <v>1627</v>
      </c>
      <c r="B555" s="564" t="s">
        <v>1260</v>
      </c>
      <c r="C555" s="564" t="s">
        <v>1260</v>
      </c>
      <c r="D555" s="564" t="s">
        <v>1260</v>
      </c>
      <c r="E555" s="564" t="s">
        <v>1260</v>
      </c>
      <c r="F555" s="564" t="s">
        <v>1260</v>
      </c>
      <c r="G555" s="564" t="s">
        <v>1260</v>
      </c>
      <c r="H555" s="564" t="s">
        <v>1260</v>
      </c>
      <c r="I555" s="564" t="s">
        <v>1260</v>
      </c>
      <c r="J555" s="564" t="s">
        <v>1260</v>
      </c>
      <c r="K555" s="564" t="s">
        <v>1260</v>
      </c>
      <c r="L555" s="564" t="s">
        <v>1260</v>
      </c>
      <c r="M555" s="564" t="s">
        <v>1260</v>
      </c>
      <c r="N555" s="564" t="s">
        <v>1260</v>
      </c>
      <c r="O555" s="564" t="s">
        <v>1260</v>
      </c>
      <c r="P555" s="564" t="s">
        <v>1260</v>
      </c>
      <c r="Q555" s="564" t="s">
        <v>1260</v>
      </c>
      <c r="R555" s="564" t="s">
        <v>1260</v>
      </c>
      <c r="S555" s="564" t="s">
        <v>1260</v>
      </c>
      <c r="T555" s="564" t="s">
        <v>1260</v>
      </c>
      <c r="U555" s="564" t="s">
        <v>1260</v>
      </c>
      <c r="V555" s="564" t="s">
        <v>1260</v>
      </c>
      <c r="W555" s="564" t="s">
        <v>1260</v>
      </c>
      <c r="X555" s="564" t="s">
        <v>1260</v>
      </c>
      <c r="Y555" s="564" t="s">
        <v>1260</v>
      </c>
    </row>
    <row r="556" spans="1:25" outlineLevel="1" x14ac:dyDescent="0.2">
      <c r="A556" s="560" t="s">
        <v>1629</v>
      </c>
      <c r="B556" s="564" t="s">
        <v>1260</v>
      </c>
      <c r="C556" s="564" t="s">
        <v>1260</v>
      </c>
      <c r="D556" s="564" t="s">
        <v>1260</v>
      </c>
      <c r="E556" s="564" t="s">
        <v>1260</v>
      </c>
      <c r="F556" s="564" t="s">
        <v>1260</v>
      </c>
      <c r="G556" s="564" t="s">
        <v>1260</v>
      </c>
      <c r="H556" s="564" t="s">
        <v>1260</v>
      </c>
      <c r="I556" s="564" t="s">
        <v>1260</v>
      </c>
      <c r="J556" s="564" t="s">
        <v>1260</v>
      </c>
      <c r="K556" s="564" t="s">
        <v>1260</v>
      </c>
      <c r="L556" s="564" t="s">
        <v>1260</v>
      </c>
      <c r="M556" s="564" t="s">
        <v>1260</v>
      </c>
      <c r="N556" s="564" t="s">
        <v>1260</v>
      </c>
      <c r="O556" s="564" t="s">
        <v>1260</v>
      </c>
      <c r="P556" s="564" t="s">
        <v>1260</v>
      </c>
      <c r="Q556" s="564" t="s">
        <v>1260</v>
      </c>
      <c r="R556" s="564" t="s">
        <v>1260</v>
      </c>
      <c r="S556" s="564" t="s">
        <v>1260</v>
      </c>
      <c r="T556" s="564" t="s">
        <v>1260</v>
      </c>
      <c r="U556" s="564" t="s">
        <v>1260</v>
      </c>
      <c r="V556" s="564" t="s">
        <v>1260</v>
      </c>
      <c r="W556" s="564" t="s">
        <v>1260</v>
      </c>
      <c r="X556" s="564" t="s">
        <v>1260</v>
      </c>
      <c r="Y556" s="564" t="s">
        <v>1260</v>
      </c>
    </row>
    <row r="557" spans="1:25" outlineLevel="1" x14ac:dyDescent="0.2">
      <c r="A557" s="560" t="s">
        <v>1631</v>
      </c>
      <c r="B557" s="564" t="s">
        <v>1260</v>
      </c>
      <c r="C557" s="564" t="s">
        <v>1260</v>
      </c>
      <c r="D557" s="564" t="s">
        <v>1260</v>
      </c>
      <c r="E557" s="564" t="s">
        <v>1260</v>
      </c>
      <c r="F557" s="564" t="s">
        <v>1260</v>
      </c>
      <c r="G557" s="564" t="s">
        <v>1260</v>
      </c>
      <c r="H557" s="564" t="s">
        <v>1260</v>
      </c>
      <c r="I557" s="564" t="s">
        <v>1260</v>
      </c>
      <c r="J557" s="564" t="s">
        <v>1260</v>
      </c>
      <c r="K557" s="564" t="s">
        <v>1260</v>
      </c>
      <c r="L557" s="564" t="s">
        <v>1260</v>
      </c>
      <c r="M557" s="564" t="s">
        <v>1260</v>
      </c>
      <c r="N557" s="564" t="s">
        <v>1260</v>
      </c>
      <c r="O557" s="564" t="s">
        <v>1260</v>
      </c>
      <c r="P557" s="564" t="s">
        <v>1260</v>
      </c>
      <c r="Q557" s="564" t="s">
        <v>1260</v>
      </c>
      <c r="R557" s="564" t="s">
        <v>1260</v>
      </c>
      <c r="S557" s="564" t="s">
        <v>1260</v>
      </c>
      <c r="T557" s="564" t="s">
        <v>1260</v>
      </c>
      <c r="U557" s="564" t="s">
        <v>1260</v>
      </c>
      <c r="V557" s="564" t="s">
        <v>1260</v>
      </c>
      <c r="W557" s="564" t="s">
        <v>1260</v>
      </c>
      <c r="X557" s="564" t="s">
        <v>1260</v>
      </c>
      <c r="Y557" s="564" t="s">
        <v>1260</v>
      </c>
    </row>
    <row r="558" spans="1:25" outlineLevel="1" x14ac:dyDescent="0.2">
      <c r="A558" s="560" t="s">
        <v>1632</v>
      </c>
      <c r="B558" s="564" t="s">
        <v>1260</v>
      </c>
      <c r="C558" s="564" t="s">
        <v>1260</v>
      </c>
      <c r="D558" s="564" t="s">
        <v>1260</v>
      </c>
      <c r="E558" s="564" t="s">
        <v>1260</v>
      </c>
      <c r="F558" s="564" t="s">
        <v>1260</v>
      </c>
      <c r="G558" s="564" t="s">
        <v>1260</v>
      </c>
      <c r="H558" s="564" t="s">
        <v>1260</v>
      </c>
      <c r="I558" s="564" t="s">
        <v>1260</v>
      </c>
      <c r="J558" s="564" t="s">
        <v>1260</v>
      </c>
      <c r="K558" s="564" t="s">
        <v>1260</v>
      </c>
      <c r="L558" s="564" t="s">
        <v>1260</v>
      </c>
      <c r="M558" s="564" t="s">
        <v>1260</v>
      </c>
      <c r="N558" s="564" t="s">
        <v>1260</v>
      </c>
      <c r="O558" s="564" t="s">
        <v>1260</v>
      </c>
      <c r="P558" s="564" t="s">
        <v>1260</v>
      </c>
      <c r="Q558" s="564" t="s">
        <v>1260</v>
      </c>
      <c r="R558" s="564" t="s">
        <v>1260</v>
      </c>
      <c r="S558" s="564" t="s">
        <v>1260</v>
      </c>
      <c r="T558" s="564" t="s">
        <v>1260</v>
      </c>
      <c r="U558" s="564" t="s">
        <v>1260</v>
      </c>
      <c r="V558" s="564" t="s">
        <v>1260</v>
      </c>
      <c r="W558" s="564" t="s">
        <v>1260</v>
      </c>
      <c r="X558" s="564" t="s">
        <v>1260</v>
      </c>
      <c r="Y558" s="564" t="s">
        <v>1260</v>
      </c>
    </row>
    <row r="559" spans="1:25" outlineLevel="1" x14ac:dyDescent="0.2">
      <c r="A559" s="560" t="s">
        <v>1634</v>
      </c>
      <c r="B559" s="564" t="s">
        <v>1260</v>
      </c>
      <c r="C559" s="564" t="s">
        <v>1260</v>
      </c>
      <c r="D559" s="564" t="s">
        <v>1260</v>
      </c>
      <c r="E559" s="564" t="s">
        <v>1260</v>
      </c>
      <c r="F559" s="564" t="s">
        <v>1260</v>
      </c>
      <c r="G559" s="564" t="s">
        <v>1260</v>
      </c>
      <c r="H559" s="564" t="s">
        <v>1260</v>
      </c>
      <c r="I559" s="564" t="s">
        <v>1260</v>
      </c>
      <c r="J559" s="564" t="s">
        <v>1260</v>
      </c>
      <c r="K559" s="564" t="s">
        <v>1260</v>
      </c>
      <c r="L559" s="564" t="s">
        <v>1260</v>
      </c>
      <c r="M559" s="564" t="s">
        <v>1260</v>
      </c>
      <c r="N559" s="564" t="s">
        <v>1260</v>
      </c>
      <c r="O559" s="564" t="s">
        <v>1260</v>
      </c>
      <c r="P559" s="564" t="s">
        <v>1260</v>
      </c>
      <c r="Q559" s="564" t="s">
        <v>1260</v>
      </c>
      <c r="R559" s="564" t="s">
        <v>1260</v>
      </c>
      <c r="S559" s="564" t="s">
        <v>1260</v>
      </c>
      <c r="T559" s="564" t="s">
        <v>1260</v>
      </c>
      <c r="U559" s="564" t="s">
        <v>1260</v>
      </c>
      <c r="V559" s="564" t="s">
        <v>1260</v>
      </c>
      <c r="W559" s="564" t="s">
        <v>1260</v>
      </c>
      <c r="X559" s="564" t="s">
        <v>1260</v>
      </c>
      <c r="Y559" s="564" t="s">
        <v>1260</v>
      </c>
    </row>
    <row r="560" spans="1:25" outlineLevel="1" x14ac:dyDescent="0.2">
      <c r="A560" s="560" t="s">
        <v>1636</v>
      </c>
      <c r="B560" s="564" t="s">
        <v>1260</v>
      </c>
      <c r="C560" s="564" t="s">
        <v>1260</v>
      </c>
      <c r="D560" s="564" t="s">
        <v>1260</v>
      </c>
      <c r="E560" s="564" t="s">
        <v>1260</v>
      </c>
      <c r="F560" s="564" t="s">
        <v>1260</v>
      </c>
      <c r="G560" s="564" t="s">
        <v>1260</v>
      </c>
      <c r="H560" s="564" t="s">
        <v>1260</v>
      </c>
      <c r="I560" s="564" t="s">
        <v>1260</v>
      </c>
      <c r="J560" s="564" t="s">
        <v>1260</v>
      </c>
      <c r="K560" s="564" t="s">
        <v>1260</v>
      </c>
      <c r="L560" s="564" t="s">
        <v>1260</v>
      </c>
      <c r="M560" s="564" t="s">
        <v>1260</v>
      </c>
      <c r="N560" s="564" t="s">
        <v>1260</v>
      </c>
      <c r="O560" s="564" t="s">
        <v>1260</v>
      </c>
      <c r="P560" s="564" t="s">
        <v>1260</v>
      </c>
      <c r="Q560" s="564" t="s">
        <v>1260</v>
      </c>
      <c r="R560" s="564" t="s">
        <v>1260</v>
      </c>
      <c r="S560" s="564" t="s">
        <v>1260</v>
      </c>
      <c r="T560" s="564" t="s">
        <v>1260</v>
      </c>
      <c r="U560" s="564" t="s">
        <v>1260</v>
      </c>
      <c r="V560" s="564" t="s">
        <v>1260</v>
      </c>
      <c r="W560" s="564" t="s">
        <v>1260</v>
      </c>
      <c r="X560" s="564" t="s">
        <v>1260</v>
      </c>
      <c r="Y560" s="564" t="s">
        <v>1260</v>
      </c>
    </row>
    <row r="561" spans="1:25" outlineLevel="1" x14ac:dyDescent="0.2">
      <c r="A561" s="560" t="s">
        <v>1638</v>
      </c>
      <c r="B561" s="564" t="s">
        <v>1260</v>
      </c>
      <c r="C561" s="564" t="s">
        <v>1260</v>
      </c>
      <c r="D561" s="564" t="s">
        <v>1260</v>
      </c>
      <c r="E561" s="564" t="s">
        <v>1260</v>
      </c>
      <c r="F561" s="564" t="s">
        <v>1260</v>
      </c>
      <c r="G561" s="564" t="s">
        <v>1260</v>
      </c>
      <c r="H561" s="564" t="s">
        <v>1260</v>
      </c>
      <c r="I561" s="564" t="s">
        <v>1260</v>
      </c>
      <c r="J561" s="564" t="s">
        <v>1260</v>
      </c>
      <c r="K561" s="564" t="s">
        <v>1260</v>
      </c>
      <c r="L561" s="564" t="s">
        <v>1260</v>
      </c>
      <c r="M561" s="564" t="s">
        <v>1260</v>
      </c>
      <c r="N561" s="564" t="s">
        <v>1260</v>
      </c>
      <c r="O561" s="564" t="s">
        <v>1260</v>
      </c>
      <c r="P561" s="564" t="s">
        <v>1260</v>
      </c>
      <c r="Q561" s="564" t="s">
        <v>1260</v>
      </c>
      <c r="R561" s="564" t="s">
        <v>1260</v>
      </c>
      <c r="S561" s="564" t="s">
        <v>1260</v>
      </c>
      <c r="T561" s="564" t="s">
        <v>1260</v>
      </c>
      <c r="U561" s="564" t="s">
        <v>1260</v>
      </c>
      <c r="V561" s="564" t="s">
        <v>1260</v>
      </c>
      <c r="W561" s="564" t="s">
        <v>1260</v>
      </c>
      <c r="X561" s="564" t="s">
        <v>1260</v>
      </c>
      <c r="Y561" s="564" t="s">
        <v>1260</v>
      </c>
    </row>
    <row r="562" spans="1:25" outlineLevel="1" x14ac:dyDescent="0.2">
      <c r="A562" s="560" t="s">
        <v>1640</v>
      </c>
      <c r="B562" s="564" t="s">
        <v>1260</v>
      </c>
      <c r="C562" s="564" t="s">
        <v>1260</v>
      </c>
      <c r="D562" s="564" t="s">
        <v>1260</v>
      </c>
      <c r="E562" s="564" t="s">
        <v>1260</v>
      </c>
      <c r="F562" s="564" t="s">
        <v>1260</v>
      </c>
      <c r="G562" s="564" t="s">
        <v>1260</v>
      </c>
      <c r="H562" s="564" t="s">
        <v>1260</v>
      </c>
      <c r="I562" s="564" t="s">
        <v>1260</v>
      </c>
      <c r="J562" s="564" t="s">
        <v>1260</v>
      </c>
      <c r="K562" s="564" t="s">
        <v>1260</v>
      </c>
      <c r="L562" s="564" t="s">
        <v>1260</v>
      </c>
      <c r="M562" s="564" t="s">
        <v>1260</v>
      </c>
      <c r="N562" s="564" t="s">
        <v>1260</v>
      </c>
      <c r="O562" s="564" t="s">
        <v>1260</v>
      </c>
      <c r="P562" s="564" t="s">
        <v>1260</v>
      </c>
      <c r="Q562" s="564" t="s">
        <v>1260</v>
      </c>
      <c r="R562" s="564" t="s">
        <v>1260</v>
      </c>
      <c r="S562" s="564" t="s">
        <v>1260</v>
      </c>
      <c r="T562" s="564" t="s">
        <v>1260</v>
      </c>
      <c r="U562" s="564" t="s">
        <v>1260</v>
      </c>
      <c r="V562" s="564" t="s">
        <v>1260</v>
      </c>
      <c r="W562" s="564" t="s">
        <v>1260</v>
      </c>
      <c r="X562" s="564" t="s">
        <v>1260</v>
      </c>
      <c r="Y562" s="564" t="s">
        <v>1260</v>
      </c>
    </row>
    <row r="563" spans="1:25" outlineLevel="1" x14ac:dyDescent="0.2">
      <c r="A563" s="560" t="s">
        <v>1642</v>
      </c>
      <c r="B563" s="564" t="s">
        <v>1260</v>
      </c>
      <c r="C563" s="564" t="s">
        <v>1260</v>
      </c>
      <c r="D563" s="564" t="s">
        <v>1260</v>
      </c>
      <c r="E563" s="564" t="s">
        <v>1260</v>
      </c>
      <c r="F563" s="564" t="s">
        <v>1260</v>
      </c>
      <c r="G563" s="564" t="s">
        <v>1260</v>
      </c>
      <c r="H563" s="564" t="s">
        <v>1260</v>
      </c>
      <c r="I563" s="564" t="s">
        <v>1260</v>
      </c>
      <c r="J563" s="564" t="s">
        <v>1260</v>
      </c>
      <c r="K563" s="564" t="s">
        <v>1260</v>
      </c>
      <c r="L563" s="564" t="s">
        <v>1260</v>
      </c>
      <c r="M563" s="564" t="s">
        <v>1260</v>
      </c>
      <c r="N563" s="564" t="s">
        <v>1260</v>
      </c>
      <c r="O563" s="564" t="s">
        <v>1260</v>
      </c>
      <c r="P563" s="564" t="s">
        <v>1260</v>
      </c>
      <c r="Q563" s="564" t="s">
        <v>1260</v>
      </c>
      <c r="R563" s="564" t="s">
        <v>1260</v>
      </c>
      <c r="S563" s="564" t="s">
        <v>1260</v>
      </c>
      <c r="T563" s="564" t="s">
        <v>1260</v>
      </c>
      <c r="U563" s="564" t="s">
        <v>1260</v>
      </c>
      <c r="V563" s="564" t="s">
        <v>1260</v>
      </c>
      <c r="W563" s="564" t="s">
        <v>1260</v>
      </c>
      <c r="X563" s="564" t="s">
        <v>1260</v>
      </c>
      <c r="Y563" s="564" t="s">
        <v>1260</v>
      </c>
    </row>
    <row r="564" spans="1:25" outlineLevel="1" x14ac:dyDescent="0.2">
      <c r="A564" s="560" t="s">
        <v>1644</v>
      </c>
      <c r="B564" s="564" t="s">
        <v>1260</v>
      </c>
      <c r="C564" s="564" t="s">
        <v>1260</v>
      </c>
      <c r="D564" s="564" t="s">
        <v>1260</v>
      </c>
      <c r="E564" s="564" t="s">
        <v>1260</v>
      </c>
      <c r="F564" s="564" t="s">
        <v>1260</v>
      </c>
      <c r="G564" s="564" t="s">
        <v>1260</v>
      </c>
      <c r="H564" s="564" t="s">
        <v>1260</v>
      </c>
      <c r="I564" s="564" t="s">
        <v>1260</v>
      </c>
      <c r="J564" s="564" t="s">
        <v>1260</v>
      </c>
      <c r="K564" s="564" t="s">
        <v>1260</v>
      </c>
      <c r="L564" s="564" t="s">
        <v>1260</v>
      </c>
      <c r="M564" s="564" t="s">
        <v>1260</v>
      </c>
      <c r="N564" s="564" t="s">
        <v>1260</v>
      </c>
      <c r="O564" s="564" t="s">
        <v>1260</v>
      </c>
      <c r="P564" s="564" t="s">
        <v>1260</v>
      </c>
      <c r="Q564" s="564" t="s">
        <v>1260</v>
      </c>
      <c r="R564" s="564" t="s">
        <v>1260</v>
      </c>
      <c r="S564" s="564" t="s">
        <v>1260</v>
      </c>
      <c r="T564" s="564" t="s">
        <v>1260</v>
      </c>
      <c r="U564" s="564" t="s">
        <v>1260</v>
      </c>
      <c r="V564" s="564" t="s">
        <v>1260</v>
      </c>
      <c r="W564" s="564" t="s">
        <v>1260</v>
      </c>
      <c r="X564" s="564" t="s">
        <v>1260</v>
      </c>
      <c r="Y564" s="564" t="s">
        <v>1260</v>
      </c>
    </row>
    <row r="565" spans="1:25" outlineLevel="1" x14ac:dyDescent="0.2">
      <c r="A565" s="560" t="s">
        <v>1646</v>
      </c>
      <c r="B565" s="564" t="s">
        <v>1260</v>
      </c>
      <c r="C565" s="564" t="s">
        <v>1260</v>
      </c>
      <c r="D565" s="564" t="s">
        <v>1260</v>
      </c>
      <c r="E565" s="564" t="s">
        <v>1260</v>
      </c>
      <c r="F565" s="564" t="s">
        <v>1260</v>
      </c>
      <c r="G565" s="564" t="s">
        <v>1260</v>
      </c>
      <c r="H565" s="564" t="s">
        <v>1260</v>
      </c>
      <c r="I565" s="564" t="s">
        <v>1260</v>
      </c>
      <c r="J565" s="564" t="s">
        <v>1260</v>
      </c>
      <c r="K565" s="564" t="s">
        <v>1260</v>
      </c>
      <c r="L565" s="564" t="s">
        <v>1260</v>
      </c>
      <c r="M565" s="564" t="s">
        <v>1260</v>
      </c>
      <c r="N565" s="564" t="s">
        <v>1260</v>
      </c>
      <c r="O565" s="564" t="s">
        <v>1260</v>
      </c>
      <c r="P565" s="564" t="s">
        <v>1260</v>
      </c>
      <c r="Q565" s="564" t="s">
        <v>1260</v>
      </c>
      <c r="R565" s="564" t="s">
        <v>1260</v>
      </c>
      <c r="S565" s="564" t="s">
        <v>1260</v>
      </c>
      <c r="T565" s="564" t="s">
        <v>1260</v>
      </c>
      <c r="U565" s="564" t="s">
        <v>1260</v>
      </c>
      <c r="V565" s="564" t="s">
        <v>1260</v>
      </c>
      <c r="W565" s="564" t="s">
        <v>1260</v>
      </c>
      <c r="X565" s="564" t="s">
        <v>1260</v>
      </c>
      <c r="Y565" s="564" t="s">
        <v>1260</v>
      </c>
    </row>
    <row r="566" spans="1:25" outlineLevel="1" x14ac:dyDescent="0.2">
      <c r="A566" s="560" t="s">
        <v>1648</v>
      </c>
      <c r="B566" s="564" t="s">
        <v>1260</v>
      </c>
      <c r="C566" s="564" t="s">
        <v>1260</v>
      </c>
      <c r="D566" s="564" t="s">
        <v>1260</v>
      </c>
      <c r="E566" s="564" t="s">
        <v>1260</v>
      </c>
      <c r="F566" s="564" t="s">
        <v>1260</v>
      </c>
      <c r="G566" s="564" t="s">
        <v>1260</v>
      </c>
      <c r="H566" s="564" t="s">
        <v>1260</v>
      </c>
      <c r="I566" s="564" t="s">
        <v>1260</v>
      </c>
      <c r="J566" s="564" t="s">
        <v>1260</v>
      </c>
      <c r="K566" s="564" t="s">
        <v>1260</v>
      </c>
      <c r="L566" s="564" t="s">
        <v>1260</v>
      </c>
      <c r="M566" s="564" t="s">
        <v>1260</v>
      </c>
      <c r="N566" s="564" t="s">
        <v>1260</v>
      </c>
      <c r="O566" s="564" t="s">
        <v>1260</v>
      </c>
      <c r="P566" s="564" t="s">
        <v>1260</v>
      </c>
      <c r="Q566" s="564" t="s">
        <v>1260</v>
      </c>
      <c r="R566" s="564" t="s">
        <v>1260</v>
      </c>
      <c r="S566" s="564" t="s">
        <v>1260</v>
      </c>
      <c r="T566" s="564" t="s">
        <v>1260</v>
      </c>
      <c r="U566" s="564" t="s">
        <v>1260</v>
      </c>
      <c r="V566" s="564" t="s">
        <v>1260</v>
      </c>
      <c r="W566" s="564" t="s">
        <v>1260</v>
      </c>
      <c r="X566" s="564" t="s">
        <v>1260</v>
      </c>
      <c r="Y566" s="564" t="s">
        <v>1260</v>
      </c>
    </row>
    <row r="567" spans="1:25" outlineLevel="1" x14ac:dyDescent="0.2">
      <c r="A567" s="560" t="s">
        <v>1650</v>
      </c>
      <c r="B567" s="564" t="s">
        <v>1260</v>
      </c>
      <c r="C567" s="564" t="s">
        <v>1260</v>
      </c>
      <c r="D567" s="564" t="s">
        <v>1260</v>
      </c>
      <c r="E567" s="564" t="s">
        <v>1260</v>
      </c>
      <c r="F567" s="564" t="s">
        <v>1260</v>
      </c>
      <c r="G567" s="564" t="s">
        <v>1260</v>
      </c>
      <c r="H567" s="564" t="s">
        <v>1260</v>
      </c>
      <c r="I567" s="564" t="s">
        <v>1260</v>
      </c>
      <c r="J567" s="564" t="s">
        <v>1260</v>
      </c>
      <c r="K567" s="564" t="s">
        <v>1260</v>
      </c>
      <c r="L567" s="564" t="s">
        <v>1260</v>
      </c>
      <c r="M567" s="564" t="s">
        <v>1260</v>
      </c>
      <c r="N567" s="564" t="s">
        <v>1260</v>
      </c>
      <c r="O567" s="564" t="s">
        <v>1260</v>
      </c>
      <c r="P567" s="564" t="s">
        <v>1260</v>
      </c>
      <c r="Q567" s="564" t="s">
        <v>1260</v>
      </c>
      <c r="R567" s="564" t="s">
        <v>1260</v>
      </c>
      <c r="S567" s="564" t="s">
        <v>1260</v>
      </c>
      <c r="T567" s="564" t="s">
        <v>1260</v>
      </c>
      <c r="U567" s="564" t="s">
        <v>1260</v>
      </c>
      <c r="V567" s="564" t="s">
        <v>1260</v>
      </c>
      <c r="W567" s="564" t="s">
        <v>1260</v>
      </c>
      <c r="X567" s="564" t="s">
        <v>1260</v>
      </c>
      <c r="Y567" s="564" t="s">
        <v>1260</v>
      </c>
    </row>
    <row r="568" spans="1:25" outlineLevel="1" x14ac:dyDescent="0.2">
      <c r="A568" s="560" t="s">
        <v>1652</v>
      </c>
      <c r="B568" s="564" t="s">
        <v>1260</v>
      </c>
      <c r="C568" s="564" t="s">
        <v>1260</v>
      </c>
      <c r="D568" s="564" t="s">
        <v>1260</v>
      </c>
      <c r="E568" s="564" t="s">
        <v>1260</v>
      </c>
      <c r="F568" s="564" t="s">
        <v>1260</v>
      </c>
      <c r="G568" s="564" t="s">
        <v>1260</v>
      </c>
      <c r="H568" s="564" t="s">
        <v>1260</v>
      </c>
      <c r="I568" s="564" t="s">
        <v>1260</v>
      </c>
      <c r="J568" s="564" t="s">
        <v>1260</v>
      </c>
      <c r="K568" s="564" t="s">
        <v>1260</v>
      </c>
      <c r="L568" s="564" t="s">
        <v>1260</v>
      </c>
      <c r="M568" s="564" t="s">
        <v>1260</v>
      </c>
      <c r="N568" s="564" t="s">
        <v>1260</v>
      </c>
      <c r="O568" s="564" t="s">
        <v>1260</v>
      </c>
      <c r="P568" s="564" t="s">
        <v>1260</v>
      </c>
      <c r="Q568" s="564" t="s">
        <v>1260</v>
      </c>
      <c r="R568" s="564" t="s">
        <v>1260</v>
      </c>
      <c r="S568" s="564" t="s">
        <v>1260</v>
      </c>
      <c r="T568" s="564" t="s">
        <v>1260</v>
      </c>
      <c r="U568" s="564" t="s">
        <v>1260</v>
      </c>
      <c r="V568" s="564" t="s">
        <v>1260</v>
      </c>
      <c r="W568" s="564" t="s">
        <v>1260</v>
      </c>
      <c r="X568" s="564" t="s">
        <v>1260</v>
      </c>
      <c r="Y568" s="564" t="s">
        <v>1260</v>
      </c>
    </row>
    <row r="569" spans="1:25" outlineLevel="1" x14ac:dyDescent="0.2">
      <c r="A569" s="560" t="s">
        <v>1654</v>
      </c>
      <c r="B569" s="564" t="s">
        <v>1260</v>
      </c>
      <c r="C569" s="564" t="s">
        <v>1260</v>
      </c>
      <c r="D569" s="564" t="s">
        <v>1260</v>
      </c>
      <c r="E569" s="564" t="s">
        <v>1260</v>
      </c>
      <c r="F569" s="564" t="s">
        <v>1260</v>
      </c>
      <c r="G569" s="564" t="s">
        <v>1260</v>
      </c>
      <c r="H569" s="564" t="s">
        <v>1260</v>
      </c>
      <c r="I569" s="564" t="s">
        <v>1260</v>
      </c>
      <c r="J569" s="564" t="s">
        <v>1260</v>
      </c>
      <c r="K569" s="564" t="s">
        <v>1260</v>
      </c>
      <c r="L569" s="564" t="s">
        <v>1260</v>
      </c>
      <c r="M569" s="564" t="s">
        <v>1260</v>
      </c>
      <c r="N569" s="564" t="s">
        <v>1260</v>
      </c>
      <c r="O569" s="564" t="s">
        <v>1260</v>
      </c>
      <c r="P569" s="564" t="s">
        <v>1260</v>
      </c>
      <c r="Q569" s="564" t="s">
        <v>1260</v>
      </c>
      <c r="R569" s="564" t="s">
        <v>1260</v>
      </c>
      <c r="S569" s="564" t="s">
        <v>1260</v>
      </c>
      <c r="T569" s="564" t="s">
        <v>1260</v>
      </c>
      <c r="U569" s="564" t="s">
        <v>1260</v>
      </c>
      <c r="V569" s="564" t="s">
        <v>1260</v>
      </c>
      <c r="W569" s="564" t="s">
        <v>1260</v>
      </c>
      <c r="X569" s="564" t="s">
        <v>1260</v>
      </c>
      <c r="Y569" s="564" t="s">
        <v>1260</v>
      </c>
    </row>
    <row r="570" spans="1:25" outlineLevel="1" x14ac:dyDescent="0.2">
      <c r="A570" s="560" t="s">
        <v>1656</v>
      </c>
      <c r="B570" s="564" t="s">
        <v>1260</v>
      </c>
      <c r="C570" s="564" t="s">
        <v>1260</v>
      </c>
      <c r="D570" s="564" t="s">
        <v>1260</v>
      </c>
      <c r="E570" s="564" t="s">
        <v>1260</v>
      </c>
      <c r="F570" s="564" t="s">
        <v>1260</v>
      </c>
      <c r="G570" s="564" t="s">
        <v>1260</v>
      </c>
      <c r="H570" s="564" t="s">
        <v>1260</v>
      </c>
      <c r="I570" s="564" t="s">
        <v>1260</v>
      </c>
      <c r="J570" s="564" t="s">
        <v>1260</v>
      </c>
      <c r="K570" s="564" t="s">
        <v>1260</v>
      </c>
      <c r="L570" s="564" t="s">
        <v>1260</v>
      </c>
      <c r="M570" s="564" t="s">
        <v>1260</v>
      </c>
      <c r="N570" s="564" t="s">
        <v>1260</v>
      </c>
      <c r="O570" s="564" t="s">
        <v>1260</v>
      </c>
      <c r="P570" s="564" t="s">
        <v>1260</v>
      </c>
      <c r="Q570" s="564" t="s">
        <v>1260</v>
      </c>
      <c r="R570" s="564" t="s">
        <v>1260</v>
      </c>
      <c r="S570" s="564" t="s">
        <v>1260</v>
      </c>
      <c r="T570" s="564" t="s">
        <v>1260</v>
      </c>
      <c r="U570" s="564" t="s">
        <v>1260</v>
      </c>
      <c r="V570" s="564" t="s">
        <v>1260</v>
      </c>
      <c r="W570" s="564" t="s">
        <v>1260</v>
      </c>
      <c r="X570" s="564" t="s">
        <v>1260</v>
      </c>
      <c r="Y570" s="564" t="s">
        <v>1260</v>
      </c>
    </row>
    <row r="571" spans="1:25" outlineLevel="1" x14ac:dyDescent="0.2">
      <c r="A571" s="560" t="s">
        <v>1658</v>
      </c>
      <c r="B571" s="564" t="s">
        <v>1260</v>
      </c>
      <c r="C571" s="564" t="s">
        <v>1260</v>
      </c>
      <c r="D571" s="564" t="s">
        <v>1260</v>
      </c>
      <c r="E571" s="564" t="s">
        <v>1260</v>
      </c>
      <c r="F571" s="564" t="s">
        <v>1260</v>
      </c>
      <c r="G571" s="564" t="s">
        <v>1260</v>
      </c>
      <c r="H571" s="564" t="s">
        <v>1260</v>
      </c>
      <c r="I571" s="564" t="s">
        <v>1260</v>
      </c>
      <c r="J571" s="564" t="s">
        <v>1260</v>
      </c>
      <c r="K571" s="564" t="s">
        <v>1260</v>
      </c>
      <c r="L571" s="564" t="s">
        <v>1260</v>
      </c>
      <c r="M571" s="564" t="s">
        <v>1260</v>
      </c>
      <c r="N571" s="564" t="s">
        <v>1260</v>
      </c>
      <c r="O571" s="564" t="s">
        <v>1260</v>
      </c>
      <c r="P571" s="564" t="s">
        <v>1260</v>
      </c>
      <c r="Q571" s="564" t="s">
        <v>1260</v>
      </c>
      <c r="R571" s="564" t="s">
        <v>1260</v>
      </c>
      <c r="S571" s="564" t="s">
        <v>1260</v>
      </c>
      <c r="T571" s="564" t="s">
        <v>1260</v>
      </c>
      <c r="U571" s="564" t="s">
        <v>1260</v>
      </c>
      <c r="V571" s="564" t="s">
        <v>1260</v>
      </c>
      <c r="W571" s="564" t="s">
        <v>1260</v>
      </c>
      <c r="X571" s="564" t="s">
        <v>1260</v>
      </c>
      <c r="Y571" s="564" t="s">
        <v>1260</v>
      </c>
    </row>
    <row r="572" spans="1:25" outlineLevel="1" x14ac:dyDescent="0.2">
      <c r="A572" s="560" t="s">
        <v>1660</v>
      </c>
      <c r="B572" s="564" t="s">
        <v>1260</v>
      </c>
      <c r="C572" s="564" t="s">
        <v>1260</v>
      </c>
      <c r="D572" s="564" t="s">
        <v>1260</v>
      </c>
      <c r="E572" s="564" t="s">
        <v>1260</v>
      </c>
      <c r="F572" s="564" t="s">
        <v>1260</v>
      </c>
      <c r="G572" s="564" t="s">
        <v>1260</v>
      </c>
      <c r="H572" s="564" t="s">
        <v>1260</v>
      </c>
      <c r="I572" s="564" t="s">
        <v>1260</v>
      </c>
      <c r="J572" s="564" t="s">
        <v>1260</v>
      </c>
      <c r="K572" s="564" t="s">
        <v>1260</v>
      </c>
      <c r="L572" s="564" t="s">
        <v>1260</v>
      </c>
      <c r="M572" s="564" t="s">
        <v>1260</v>
      </c>
      <c r="N572" s="564" t="s">
        <v>1260</v>
      </c>
      <c r="O572" s="564" t="s">
        <v>1260</v>
      </c>
      <c r="P572" s="564" t="s">
        <v>1260</v>
      </c>
      <c r="Q572" s="564" t="s">
        <v>1260</v>
      </c>
      <c r="R572" s="564" t="s">
        <v>1260</v>
      </c>
      <c r="S572" s="564" t="s">
        <v>1260</v>
      </c>
      <c r="T572" s="564" t="s">
        <v>1260</v>
      </c>
      <c r="U572" s="564" t="s">
        <v>1260</v>
      </c>
      <c r="V572" s="564" t="s">
        <v>1260</v>
      </c>
      <c r="W572" s="564" t="s">
        <v>1260</v>
      </c>
      <c r="X572" s="564" t="s">
        <v>1260</v>
      </c>
      <c r="Y572" s="564" t="s">
        <v>1260</v>
      </c>
    </row>
    <row r="573" spans="1:25" outlineLevel="1" x14ac:dyDescent="0.2">
      <c r="A573" s="560" t="s">
        <v>1662</v>
      </c>
      <c r="B573" s="564" t="s">
        <v>1260</v>
      </c>
      <c r="C573" s="564" t="s">
        <v>1260</v>
      </c>
      <c r="D573" s="564" t="s">
        <v>1260</v>
      </c>
      <c r="E573" s="564" t="s">
        <v>1260</v>
      </c>
      <c r="F573" s="564" t="s">
        <v>1260</v>
      </c>
      <c r="G573" s="564" t="s">
        <v>1260</v>
      </c>
      <c r="H573" s="564" t="s">
        <v>1260</v>
      </c>
      <c r="I573" s="564" t="s">
        <v>1260</v>
      </c>
      <c r="J573" s="564" t="s">
        <v>1260</v>
      </c>
      <c r="K573" s="564" t="s">
        <v>1260</v>
      </c>
      <c r="L573" s="564" t="s">
        <v>1260</v>
      </c>
      <c r="M573" s="564" t="s">
        <v>1260</v>
      </c>
      <c r="N573" s="564" t="s">
        <v>1260</v>
      </c>
      <c r="O573" s="564" t="s">
        <v>1260</v>
      </c>
      <c r="P573" s="564" t="s">
        <v>1260</v>
      </c>
      <c r="Q573" s="564" t="s">
        <v>1260</v>
      </c>
      <c r="R573" s="564" t="s">
        <v>1260</v>
      </c>
      <c r="S573" s="564" t="s">
        <v>1260</v>
      </c>
      <c r="T573" s="564" t="s">
        <v>1260</v>
      </c>
      <c r="U573" s="564" t="s">
        <v>1260</v>
      </c>
      <c r="V573" s="564" t="s">
        <v>1260</v>
      </c>
      <c r="W573" s="564" t="s">
        <v>1260</v>
      </c>
      <c r="X573" s="564" t="s">
        <v>1260</v>
      </c>
      <c r="Y573" s="564" t="s">
        <v>1260</v>
      </c>
    </row>
    <row r="574" spans="1:25" outlineLevel="1" x14ac:dyDescent="0.2">
      <c r="A574" s="560" t="s">
        <v>1664</v>
      </c>
      <c r="B574" s="564" t="s">
        <v>1260</v>
      </c>
      <c r="C574" s="564" t="s">
        <v>1260</v>
      </c>
      <c r="D574" s="564" t="s">
        <v>1260</v>
      </c>
      <c r="E574" s="564" t="s">
        <v>1260</v>
      </c>
      <c r="F574" s="564" t="s">
        <v>1260</v>
      </c>
      <c r="G574" s="564" t="s">
        <v>1260</v>
      </c>
      <c r="H574" s="564" t="s">
        <v>1260</v>
      </c>
      <c r="I574" s="564" t="s">
        <v>1260</v>
      </c>
      <c r="J574" s="564" t="s">
        <v>1260</v>
      </c>
      <c r="K574" s="564" t="s">
        <v>1260</v>
      </c>
      <c r="L574" s="564" t="s">
        <v>1260</v>
      </c>
      <c r="M574" s="564" t="s">
        <v>1260</v>
      </c>
      <c r="N574" s="564" t="s">
        <v>1260</v>
      </c>
      <c r="O574" s="564" t="s">
        <v>1260</v>
      </c>
      <c r="P574" s="564" t="s">
        <v>1260</v>
      </c>
      <c r="Q574" s="564" t="s">
        <v>1260</v>
      </c>
      <c r="R574" s="564" t="s">
        <v>1260</v>
      </c>
      <c r="S574" s="564" t="s">
        <v>1260</v>
      </c>
      <c r="T574" s="564" t="s">
        <v>1260</v>
      </c>
      <c r="U574" s="564" t="s">
        <v>1260</v>
      </c>
      <c r="V574" s="564" t="s">
        <v>1260</v>
      </c>
      <c r="W574" s="564" t="s">
        <v>1260</v>
      </c>
      <c r="X574" s="564" t="s">
        <v>1260</v>
      </c>
      <c r="Y574" s="564" t="s">
        <v>1260</v>
      </c>
    </row>
    <row r="575" spans="1:25" outlineLevel="1" x14ac:dyDescent="0.2">
      <c r="A575" s="560" t="s">
        <v>1666</v>
      </c>
      <c r="B575" s="564" t="s">
        <v>1260</v>
      </c>
      <c r="C575" s="564" t="s">
        <v>1260</v>
      </c>
      <c r="D575" s="564" t="s">
        <v>1260</v>
      </c>
      <c r="E575" s="564" t="s">
        <v>1260</v>
      </c>
      <c r="F575" s="564" t="s">
        <v>1260</v>
      </c>
      <c r="G575" s="564" t="s">
        <v>1260</v>
      </c>
      <c r="H575" s="564" t="s">
        <v>1260</v>
      </c>
      <c r="I575" s="564" t="s">
        <v>1260</v>
      </c>
      <c r="J575" s="564" t="s">
        <v>1260</v>
      </c>
      <c r="K575" s="564" t="s">
        <v>1260</v>
      </c>
      <c r="L575" s="564" t="s">
        <v>1260</v>
      </c>
      <c r="M575" s="564" t="s">
        <v>1260</v>
      </c>
      <c r="N575" s="564" t="s">
        <v>1260</v>
      </c>
      <c r="O575" s="564" t="s">
        <v>1260</v>
      </c>
      <c r="P575" s="564" t="s">
        <v>1260</v>
      </c>
      <c r="Q575" s="564" t="s">
        <v>1260</v>
      </c>
      <c r="R575" s="564" t="s">
        <v>1260</v>
      </c>
      <c r="S575" s="564" t="s">
        <v>1260</v>
      </c>
      <c r="T575" s="564" t="s">
        <v>1260</v>
      </c>
      <c r="U575" s="564" t="s">
        <v>1260</v>
      </c>
      <c r="V575" s="564" t="s">
        <v>1260</v>
      </c>
      <c r="W575" s="564" t="s">
        <v>1260</v>
      </c>
      <c r="X575" s="564" t="s">
        <v>1260</v>
      </c>
      <c r="Y575" s="564" t="s">
        <v>1260</v>
      </c>
    </row>
    <row r="576" spans="1:25" outlineLevel="1" x14ac:dyDescent="0.2">
      <c r="A576" s="560" t="s">
        <v>1668</v>
      </c>
      <c r="B576" s="564" t="s">
        <v>1260</v>
      </c>
      <c r="C576" s="564" t="s">
        <v>1260</v>
      </c>
      <c r="D576" s="564" t="s">
        <v>1260</v>
      </c>
      <c r="E576" s="564" t="s">
        <v>1260</v>
      </c>
      <c r="F576" s="564" t="s">
        <v>1260</v>
      </c>
      <c r="G576" s="564" t="s">
        <v>1260</v>
      </c>
      <c r="H576" s="564" t="s">
        <v>1260</v>
      </c>
      <c r="I576" s="564" t="s">
        <v>1260</v>
      </c>
      <c r="J576" s="564" t="s">
        <v>1260</v>
      </c>
      <c r="K576" s="564" t="s">
        <v>1260</v>
      </c>
      <c r="L576" s="564" t="s">
        <v>1260</v>
      </c>
      <c r="M576" s="564" t="s">
        <v>1260</v>
      </c>
      <c r="N576" s="564" t="s">
        <v>1260</v>
      </c>
      <c r="O576" s="564" t="s">
        <v>1260</v>
      </c>
      <c r="P576" s="564" t="s">
        <v>1260</v>
      </c>
      <c r="Q576" s="564" t="s">
        <v>1260</v>
      </c>
      <c r="R576" s="564" t="s">
        <v>1260</v>
      </c>
      <c r="S576" s="564" t="s">
        <v>1260</v>
      </c>
      <c r="T576" s="564" t="s">
        <v>1260</v>
      </c>
      <c r="U576" s="564" t="s">
        <v>1260</v>
      </c>
      <c r="V576" s="564" t="s">
        <v>1260</v>
      </c>
      <c r="W576" s="564" t="s">
        <v>1260</v>
      </c>
      <c r="X576" s="564" t="s">
        <v>1260</v>
      </c>
      <c r="Y576" s="564" t="s">
        <v>1260</v>
      </c>
    </row>
    <row r="577" spans="1:25" outlineLevel="1" x14ac:dyDescent="0.2">
      <c r="A577" s="560" t="s">
        <v>1670</v>
      </c>
      <c r="B577" s="564" t="s">
        <v>1260</v>
      </c>
      <c r="C577" s="564" t="s">
        <v>1260</v>
      </c>
      <c r="D577" s="564" t="s">
        <v>1260</v>
      </c>
      <c r="E577" s="564" t="s">
        <v>1260</v>
      </c>
      <c r="F577" s="564" t="s">
        <v>1260</v>
      </c>
      <c r="G577" s="564" t="s">
        <v>1260</v>
      </c>
      <c r="H577" s="564" t="s">
        <v>1260</v>
      </c>
      <c r="I577" s="564" t="s">
        <v>1260</v>
      </c>
      <c r="J577" s="564" t="s">
        <v>1260</v>
      </c>
      <c r="K577" s="564" t="s">
        <v>1260</v>
      </c>
      <c r="L577" s="564" t="s">
        <v>1260</v>
      </c>
      <c r="M577" s="564" t="s">
        <v>1260</v>
      </c>
      <c r="N577" s="564" t="s">
        <v>1260</v>
      </c>
      <c r="O577" s="564" t="s">
        <v>1260</v>
      </c>
      <c r="P577" s="564" t="s">
        <v>1260</v>
      </c>
      <c r="Q577" s="564" t="s">
        <v>1260</v>
      </c>
      <c r="R577" s="564" t="s">
        <v>1260</v>
      </c>
      <c r="S577" s="564" t="s">
        <v>1260</v>
      </c>
      <c r="T577" s="564" t="s">
        <v>1260</v>
      </c>
      <c r="U577" s="564" t="s">
        <v>1260</v>
      </c>
      <c r="V577" s="564" t="s">
        <v>1260</v>
      </c>
      <c r="W577" s="564" t="s">
        <v>1260</v>
      </c>
      <c r="X577" s="564" t="s">
        <v>1260</v>
      </c>
      <c r="Y577" s="564" t="s">
        <v>1260</v>
      </c>
    </row>
    <row r="578" spans="1:25" outlineLevel="1" x14ac:dyDescent="0.2">
      <c r="A578" s="560" t="s">
        <v>1672</v>
      </c>
      <c r="B578" s="564" t="s">
        <v>1260</v>
      </c>
      <c r="C578" s="564" t="s">
        <v>1260</v>
      </c>
      <c r="D578" s="564" t="s">
        <v>1260</v>
      </c>
      <c r="E578" s="564" t="s">
        <v>1260</v>
      </c>
      <c r="F578" s="564" t="s">
        <v>1260</v>
      </c>
      <c r="G578" s="564" t="s">
        <v>1260</v>
      </c>
      <c r="H578" s="564" t="s">
        <v>1260</v>
      </c>
      <c r="I578" s="564" t="s">
        <v>1260</v>
      </c>
      <c r="J578" s="564" t="s">
        <v>1260</v>
      </c>
      <c r="K578" s="564" t="s">
        <v>1260</v>
      </c>
      <c r="L578" s="564" t="s">
        <v>1260</v>
      </c>
      <c r="M578" s="564" t="s">
        <v>1260</v>
      </c>
      <c r="N578" s="564" t="s">
        <v>1260</v>
      </c>
      <c r="O578" s="564" t="s">
        <v>1260</v>
      </c>
      <c r="P578" s="564" t="s">
        <v>1260</v>
      </c>
      <c r="Q578" s="564" t="s">
        <v>1260</v>
      </c>
      <c r="R578" s="564" t="s">
        <v>1260</v>
      </c>
      <c r="S578" s="564" t="s">
        <v>1260</v>
      </c>
      <c r="T578" s="564" t="s">
        <v>1260</v>
      </c>
      <c r="U578" s="564" t="s">
        <v>1260</v>
      </c>
      <c r="V578" s="564" t="s">
        <v>1260</v>
      </c>
      <c r="W578" s="564" t="s">
        <v>1260</v>
      </c>
      <c r="X578" s="564" t="s">
        <v>1260</v>
      </c>
      <c r="Y578" s="564" t="s">
        <v>1260</v>
      </c>
    </row>
    <row r="579" spans="1:25" outlineLevel="1" x14ac:dyDescent="0.2">
      <c r="A579" s="560" t="s">
        <v>1674</v>
      </c>
      <c r="B579" s="564" t="s">
        <v>1260</v>
      </c>
      <c r="C579" s="564" t="s">
        <v>1260</v>
      </c>
      <c r="D579" s="564" t="s">
        <v>1260</v>
      </c>
      <c r="E579" s="564" t="s">
        <v>1260</v>
      </c>
      <c r="F579" s="564" t="s">
        <v>1260</v>
      </c>
      <c r="G579" s="564" t="s">
        <v>1260</v>
      </c>
      <c r="H579" s="564" t="s">
        <v>1260</v>
      </c>
      <c r="I579" s="564" t="s">
        <v>1260</v>
      </c>
      <c r="J579" s="564" t="s">
        <v>1260</v>
      </c>
      <c r="K579" s="564" t="s">
        <v>1260</v>
      </c>
      <c r="L579" s="564" t="s">
        <v>1260</v>
      </c>
      <c r="M579" s="564" t="s">
        <v>1260</v>
      </c>
      <c r="N579" s="564" t="s">
        <v>1260</v>
      </c>
      <c r="O579" s="564" t="s">
        <v>1260</v>
      </c>
      <c r="P579" s="564" t="s">
        <v>1260</v>
      </c>
      <c r="Q579" s="564" t="s">
        <v>1260</v>
      </c>
      <c r="R579" s="564" t="s">
        <v>1260</v>
      </c>
      <c r="S579" s="564" t="s">
        <v>1260</v>
      </c>
      <c r="T579" s="564" t="s">
        <v>1260</v>
      </c>
      <c r="U579" s="564" t="s">
        <v>1260</v>
      </c>
      <c r="V579" s="564" t="s">
        <v>1260</v>
      </c>
      <c r="W579" s="564" t="s">
        <v>1260</v>
      </c>
      <c r="X579" s="564" t="s">
        <v>1260</v>
      </c>
      <c r="Y579" s="564" t="s">
        <v>1260</v>
      </c>
    </row>
    <row r="580" spans="1:25" outlineLevel="1" x14ac:dyDescent="0.2"/>
    <row r="581" spans="1:25" x14ac:dyDescent="0.2">
      <c r="A581" s="537" t="s">
        <v>1970</v>
      </c>
    </row>
    <row r="582" spans="1:25" hidden="1" outlineLevel="1" x14ac:dyDescent="0.2">
      <c r="A582" s="560"/>
      <c r="B582" s="560" t="s">
        <v>596</v>
      </c>
      <c r="C582" s="560" t="s">
        <v>597</v>
      </c>
      <c r="D582" s="560" t="s">
        <v>598</v>
      </c>
      <c r="E582" s="560" t="s">
        <v>599</v>
      </c>
      <c r="F582" s="560" t="s">
        <v>620</v>
      </c>
      <c r="G582" s="560" t="s">
        <v>786</v>
      </c>
      <c r="H582" s="560" t="s">
        <v>753</v>
      </c>
      <c r="I582" s="560" t="s">
        <v>754</v>
      </c>
      <c r="J582" s="560" t="s">
        <v>755</v>
      </c>
      <c r="K582" s="560" t="s">
        <v>756</v>
      </c>
      <c r="L582" s="560" t="s">
        <v>757</v>
      </c>
      <c r="M582" s="560" t="s">
        <v>758</v>
      </c>
      <c r="N582" s="560" t="s">
        <v>759</v>
      </c>
      <c r="O582" s="560" t="s">
        <v>760</v>
      </c>
      <c r="P582" s="560" t="s">
        <v>761</v>
      </c>
      <c r="Q582" s="560" t="s">
        <v>762</v>
      </c>
      <c r="R582" s="560" t="s">
        <v>763</v>
      </c>
      <c r="S582" s="560" t="s">
        <v>764</v>
      </c>
      <c r="T582" s="560" t="s">
        <v>765</v>
      </c>
      <c r="U582" s="560" t="s">
        <v>766</v>
      </c>
      <c r="V582" s="560" t="s">
        <v>767</v>
      </c>
      <c r="W582" s="560" t="s">
        <v>768</v>
      </c>
      <c r="X582" s="560" t="s">
        <v>769</v>
      </c>
      <c r="Y582" s="560" t="s">
        <v>770</v>
      </c>
    </row>
    <row r="583" spans="1:25" hidden="1" outlineLevel="1" x14ac:dyDescent="0.2">
      <c r="A583" s="560" t="s">
        <v>1887</v>
      </c>
      <c r="B583" s="560" t="s">
        <v>1260</v>
      </c>
      <c r="C583" s="560" t="s">
        <v>1260</v>
      </c>
      <c r="D583" s="560" t="s">
        <v>1260</v>
      </c>
      <c r="E583" s="560" t="s">
        <v>1260</v>
      </c>
      <c r="F583" s="560" t="s">
        <v>1260</v>
      </c>
      <c r="G583" s="560" t="s">
        <v>1260</v>
      </c>
      <c r="H583" s="560" t="s">
        <v>1260</v>
      </c>
      <c r="I583" s="560" t="s">
        <v>1260</v>
      </c>
      <c r="J583" s="560" t="s">
        <v>1260</v>
      </c>
      <c r="K583" s="560" t="s">
        <v>1260</v>
      </c>
      <c r="L583" s="560" t="s">
        <v>1260</v>
      </c>
      <c r="M583" s="560" t="s">
        <v>1260</v>
      </c>
      <c r="N583" s="560" t="s">
        <v>1260</v>
      </c>
      <c r="O583" s="560" t="s">
        <v>1260</v>
      </c>
      <c r="P583" s="560" t="s">
        <v>1260</v>
      </c>
      <c r="Q583" s="560" t="s">
        <v>1260</v>
      </c>
      <c r="R583" s="560" t="s">
        <v>1260</v>
      </c>
      <c r="S583" s="560" t="s">
        <v>1260</v>
      </c>
      <c r="T583" s="560" t="s">
        <v>1260</v>
      </c>
      <c r="U583" s="560" t="s">
        <v>1260</v>
      </c>
      <c r="V583" s="560" t="s">
        <v>1260</v>
      </c>
      <c r="W583" s="560" t="s">
        <v>1260</v>
      </c>
      <c r="X583" s="560" t="s">
        <v>1260</v>
      </c>
      <c r="Y583" s="560" t="s">
        <v>1260</v>
      </c>
    </row>
    <row r="584" spans="1:25" hidden="1" outlineLevel="1" x14ac:dyDescent="0.2">
      <c r="A584" s="560" t="s">
        <v>1888</v>
      </c>
      <c r="B584" s="560" t="s">
        <v>1260</v>
      </c>
      <c r="C584" s="560" t="s">
        <v>1260</v>
      </c>
      <c r="D584" s="560" t="s">
        <v>1260</v>
      </c>
      <c r="E584" s="560" t="s">
        <v>1260</v>
      </c>
      <c r="F584" s="560" t="s">
        <v>1260</v>
      </c>
      <c r="G584" s="560" t="s">
        <v>1260</v>
      </c>
      <c r="H584" s="560" t="s">
        <v>1260</v>
      </c>
      <c r="I584" s="560" t="s">
        <v>1260</v>
      </c>
      <c r="J584" s="560" t="s">
        <v>1260</v>
      </c>
      <c r="K584" s="560" t="s">
        <v>1260</v>
      </c>
      <c r="L584" s="560" t="s">
        <v>1260</v>
      </c>
      <c r="M584" s="560" t="s">
        <v>1260</v>
      </c>
      <c r="N584" s="560" t="s">
        <v>1260</v>
      </c>
      <c r="O584" s="560" t="s">
        <v>1260</v>
      </c>
      <c r="P584" s="560" t="s">
        <v>1260</v>
      </c>
      <c r="Q584" s="560" t="s">
        <v>1260</v>
      </c>
      <c r="R584" s="560" t="s">
        <v>1260</v>
      </c>
      <c r="S584" s="560" t="s">
        <v>1260</v>
      </c>
      <c r="T584" s="560" t="s">
        <v>1260</v>
      </c>
      <c r="U584" s="560" t="s">
        <v>1260</v>
      </c>
      <c r="V584" s="560" t="s">
        <v>1260</v>
      </c>
      <c r="W584" s="560" t="s">
        <v>1260</v>
      </c>
      <c r="X584" s="560" t="s">
        <v>1260</v>
      </c>
      <c r="Y584" s="560" t="s">
        <v>1260</v>
      </c>
    </row>
    <row r="585" spans="1:25" hidden="1" outlineLevel="1" x14ac:dyDescent="0.2">
      <c r="A585" s="560" t="s">
        <v>1889</v>
      </c>
      <c r="B585" s="560" t="s">
        <v>1260</v>
      </c>
      <c r="C585" s="560" t="s">
        <v>1260</v>
      </c>
      <c r="D585" s="560" t="s">
        <v>1260</v>
      </c>
      <c r="E585" s="560" t="s">
        <v>1260</v>
      </c>
      <c r="F585" s="560" t="s">
        <v>1260</v>
      </c>
      <c r="G585" s="560" t="s">
        <v>1260</v>
      </c>
      <c r="H585" s="560" t="s">
        <v>1260</v>
      </c>
      <c r="I585" s="560" t="s">
        <v>1260</v>
      </c>
      <c r="J585" s="560" t="s">
        <v>1260</v>
      </c>
      <c r="K585" s="560" t="s">
        <v>1260</v>
      </c>
      <c r="L585" s="560" t="s">
        <v>1260</v>
      </c>
      <c r="M585" s="560" t="s">
        <v>1260</v>
      </c>
      <c r="N585" s="560" t="s">
        <v>1260</v>
      </c>
      <c r="O585" s="560" t="s">
        <v>1260</v>
      </c>
      <c r="P585" s="560" t="s">
        <v>1260</v>
      </c>
      <c r="Q585" s="560" t="s">
        <v>1260</v>
      </c>
      <c r="R585" s="560" t="s">
        <v>1260</v>
      </c>
      <c r="S585" s="560" t="s">
        <v>1260</v>
      </c>
      <c r="T585" s="560" t="s">
        <v>1260</v>
      </c>
      <c r="U585" s="560" t="s">
        <v>1260</v>
      </c>
      <c r="V585" s="560" t="s">
        <v>1260</v>
      </c>
      <c r="W585" s="560" t="s">
        <v>1260</v>
      </c>
      <c r="X585" s="560" t="s">
        <v>1260</v>
      </c>
      <c r="Y585" s="560" t="s">
        <v>1260</v>
      </c>
    </row>
    <row r="586" spans="1:25" hidden="1" outlineLevel="1" x14ac:dyDescent="0.2">
      <c r="A586" s="560" t="s">
        <v>1890</v>
      </c>
      <c r="B586" s="560" t="s">
        <v>1260</v>
      </c>
      <c r="C586" s="560" t="s">
        <v>1260</v>
      </c>
      <c r="D586" s="560" t="s">
        <v>1260</v>
      </c>
      <c r="E586" s="560" t="s">
        <v>1260</v>
      </c>
      <c r="F586" s="560" t="s">
        <v>1260</v>
      </c>
      <c r="G586" s="560" t="s">
        <v>1260</v>
      </c>
      <c r="H586" s="560" t="s">
        <v>1260</v>
      </c>
      <c r="I586" s="560" t="s">
        <v>1260</v>
      </c>
      <c r="J586" s="560" t="s">
        <v>1260</v>
      </c>
      <c r="K586" s="560" t="s">
        <v>1260</v>
      </c>
      <c r="L586" s="560" t="s">
        <v>1260</v>
      </c>
      <c r="M586" s="560" t="s">
        <v>1260</v>
      </c>
      <c r="N586" s="560" t="s">
        <v>1260</v>
      </c>
      <c r="O586" s="560" t="s">
        <v>1260</v>
      </c>
      <c r="P586" s="560" t="s">
        <v>1260</v>
      </c>
      <c r="Q586" s="560" t="s">
        <v>1260</v>
      </c>
      <c r="R586" s="560" t="s">
        <v>1260</v>
      </c>
      <c r="S586" s="560" t="s">
        <v>1260</v>
      </c>
      <c r="T586" s="560" t="s">
        <v>1260</v>
      </c>
      <c r="U586" s="560" t="s">
        <v>1260</v>
      </c>
      <c r="V586" s="560" t="s">
        <v>1260</v>
      </c>
      <c r="W586" s="560" t="s">
        <v>1260</v>
      </c>
      <c r="X586" s="560" t="s">
        <v>1260</v>
      </c>
      <c r="Y586" s="560" t="s">
        <v>1260</v>
      </c>
    </row>
    <row r="587" spans="1:25" hidden="1" outlineLevel="1" x14ac:dyDescent="0.2">
      <c r="A587" s="560" t="s">
        <v>1891</v>
      </c>
      <c r="B587" s="560" t="s">
        <v>1260</v>
      </c>
      <c r="C587" s="560" t="s">
        <v>1260</v>
      </c>
      <c r="D587" s="560" t="s">
        <v>1260</v>
      </c>
      <c r="E587" s="560" t="s">
        <v>1260</v>
      </c>
      <c r="F587" s="560" t="s">
        <v>1260</v>
      </c>
      <c r="G587" s="560" t="s">
        <v>1260</v>
      </c>
      <c r="H587" s="560" t="s">
        <v>1260</v>
      </c>
      <c r="I587" s="560" t="s">
        <v>1260</v>
      </c>
      <c r="J587" s="560" t="s">
        <v>1260</v>
      </c>
      <c r="K587" s="560" t="s">
        <v>1260</v>
      </c>
      <c r="L587" s="560" t="s">
        <v>1260</v>
      </c>
      <c r="M587" s="560" t="s">
        <v>1260</v>
      </c>
      <c r="N587" s="560" t="s">
        <v>1260</v>
      </c>
      <c r="O587" s="560" t="s">
        <v>1260</v>
      </c>
      <c r="P587" s="560" t="s">
        <v>1260</v>
      </c>
      <c r="Q587" s="560" t="s">
        <v>1260</v>
      </c>
      <c r="R587" s="560" t="s">
        <v>1260</v>
      </c>
      <c r="S587" s="560" t="s">
        <v>1260</v>
      </c>
      <c r="T587" s="560" t="s">
        <v>1260</v>
      </c>
      <c r="U587" s="560" t="s">
        <v>1260</v>
      </c>
      <c r="V587" s="560" t="s">
        <v>1260</v>
      </c>
      <c r="W587" s="560" t="s">
        <v>1260</v>
      </c>
      <c r="X587" s="560" t="s">
        <v>1260</v>
      </c>
      <c r="Y587" s="560" t="s">
        <v>1260</v>
      </c>
    </row>
    <row r="588" spans="1:25" hidden="1" outlineLevel="1" x14ac:dyDescent="0.2">
      <c r="A588" s="560" t="s">
        <v>1892</v>
      </c>
      <c r="B588" s="560" t="s">
        <v>1260</v>
      </c>
      <c r="C588" s="560" t="s">
        <v>1260</v>
      </c>
      <c r="D588" s="560" t="s">
        <v>1260</v>
      </c>
      <c r="E588" s="560" t="s">
        <v>1260</v>
      </c>
      <c r="F588" s="560" t="s">
        <v>1260</v>
      </c>
      <c r="G588" s="560" t="s">
        <v>1260</v>
      </c>
      <c r="H588" s="560" t="s">
        <v>1260</v>
      </c>
      <c r="I588" s="560" t="s">
        <v>1260</v>
      </c>
      <c r="J588" s="560" t="s">
        <v>1260</v>
      </c>
      <c r="K588" s="560" t="s">
        <v>1260</v>
      </c>
      <c r="L588" s="560" t="s">
        <v>1260</v>
      </c>
      <c r="M588" s="560" t="s">
        <v>1260</v>
      </c>
      <c r="N588" s="560" t="s">
        <v>1260</v>
      </c>
      <c r="O588" s="560" t="s">
        <v>1260</v>
      </c>
      <c r="P588" s="560" t="s">
        <v>1260</v>
      </c>
      <c r="Q588" s="560" t="s">
        <v>1260</v>
      </c>
      <c r="R588" s="560" t="s">
        <v>1260</v>
      </c>
      <c r="S588" s="560" t="s">
        <v>1260</v>
      </c>
      <c r="T588" s="560" t="s">
        <v>1260</v>
      </c>
      <c r="U588" s="560" t="s">
        <v>1260</v>
      </c>
      <c r="V588" s="560" t="s">
        <v>1260</v>
      </c>
      <c r="W588" s="560" t="s">
        <v>1260</v>
      </c>
      <c r="X588" s="560" t="s">
        <v>1260</v>
      </c>
      <c r="Y588" s="560" t="s">
        <v>1260</v>
      </c>
    </row>
    <row r="589" spans="1:25" hidden="1" outlineLevel="1" x14ac:dyDescent="0.2">
      <c r="A589" s="560" t="s">
        <v>1893</v>
      </c>
      <c r="B589" s="560" t="s">
        <v>1260</v>
      </c>
      <c r="C589" s="560" t="s">
        <v>1260</v>
      </c>
      <c r="D589" s="560" t="s">
        <v>1260</v>
      </c>
      <c r="E589" s="560" t="s">
        <v>1260</v>
      </c>
      <c r="F589" s="560" t="s">
        <v>1260</v>
      </c>
      <c r="G589" s="560" t="s">
        <v>1260</v>
      </c>
      <c r="H589" s="560" t="s">
        <v>1260</v>
      </c>
      <c r="I589" s="560" t="s">
        <v>1260</v>
      </c>
      <c r="J589" s="560" t="s">
        <v>1260</v>
      </c>
      <c r="K589" s="560" t="s">
        <v>1260</v>
      </c>
      <c r="L589" s="560" t="s">
        <v>1260</v>
      </c>
      <c r="M589" s="560" t="s">
        <v>1260</v>
      </c>
      <c r="N589" s="560" t="s">
        <v>1260</v>
      </c>
      <c r="O589" s="560" t="s">
        <v>1260</v>
      </c>
      <c r="P589" s="560" t="s">
        <v>1260</v>
      </c>
      <c r="Q589" s="560" t="s">
        <v>1260</v>
      </c>
      <c r="R589" s="560" t="s">
        <v>1260</v>
      </c>
      <c r="S589" s="560" t="s">
        <v>1260</v>
      </c>
      <c r="T589" s="560" t="s">
        <v>1260</v>
      </c>
      <c r="U589" s="560" t="s">
        <v>1260</v>
      </c>
      <c r="V589" s="560" t="s">
        <v>1260</v>
      </c>
      <c r="W589" s="560" t="s">
        <v>1260</v>
      </c>
      <c r="X589" s="560" t="s">
        <v>1260</v>
      </c>
      <c r="Y589" s="560" t="s">
        <v>1260</v>
      </c>
    </row>
    <row r="590" spans="1:25" hidden="1" outlineLevel="1" x14ac:dyDescent="0.2">
      <c r="A590" s="560" t="s">
        <v>1894</v>
      </c>
      <c r="B590" s="560" t="s">
        <v>1260</v>
      </c>
      <c r="C590" s="560" t="s">
        <v>1260</v>
      </c>
      <c r="D590" s="560" t="s">
        <v>1260</v>
      </c>
      <c r="E590" s="560" t="s">
        <v>1260</v>
      </c>
      <c r="F590" s="560" t="s">
        <v>1260</v>
      </c>
      <c r="G590" s="560" t="s">
        <v>1260</v>
      </c>
      <c r="H590" s="560" t="s">
        <v>1260</v>
      </c>
      <c r="I590" s="560" t="s">
        <v>1260</v>
      </c>
      <c r="J590" s="560" t="s">
        <v>1260</v>
      </c>
      <c r="K590" s="560" t="s">
        <v>1260</v>
      </c>
      <c r="L590" s="560" t="s">
        <v>1260</v>
      </c>
      <c r="M590" s="560" t="s">
        <v>1260</v>
      </c>
      <c r="N590" s="560" t="s">
        <v>1260</v>
      </c>
      <c r="O590" s="560" t="s">
        <v>1260</v>
      </c>
      <c r="P590" s="560" t="s">
        <v>1260</v>
      </c>
      <c r="Q590" s="560" t="s">
        <v>1260</v>
      </c>
      <c r="R590" s="560" t="s">
        <v>1260</v>
      </c>
      <c r="S590" s="560" t="s">
        <v>1260</v>
      </c>
      <c r="T590" s="560" t="s">
        <v>1260</v>
      </c>
      <c r="U590" s="560" t="s">
        <v>1260</v>
      </c>
      <c r="V590" s="560" t="s">
        <v>1260</v>
      </c>
      <c r="W590" s="560" t="s">
        <v>1260</v>
      </c>
      <c r="X590" s="560" t="s">
        <v>1260</v>
      </c>
      <c r="Y590" s="560" t="s">
        <v>1260</v>
      </c>
    </row>
    <row r="591" spans="1:25" hidden="1" outlineLevel="1" x14ac:dyDescent="0.2">
      <c r="A591" s="560" t="s">
        <v>1895</v>
      </c>
      <c r="B591" s="560" t="s">
        <v>1260</v>
      </c>
      <c r="C591" s="560" t="s">
        <v>1260</v>
      </c>
      <c r="D591" s="560" t="s">
        <v>1260</v>
      </c>
      <c r="E591" s="560" t="s">
        <v>1260</v>
      </c>
      <c r="F591" s="560" t="s">
        <v>1260</v>
      </c>
      <c r="G591" s="560" t="s">
        <v>1260</v>
      </c>
      <c r="H591" s="560" t="s">
        <v>1260</v>
      </c>
      <c r="I591" s="560" t="s">
        <v>1260</v>
      </c>
      <c r="J591" s="560" t="s">
        <v>1260</v>
      </c>
      <c r="K591" s="560" t="s">
        <v>1260</v>
      </c>
      <c r="L591" s="560" t="s">
        <v>1260</v>
      </c>
      <c r="M591" s="560" t="s">
        <v>1260</v>
      </c>
      <c r="N591" s="560" t="s">
        <v>1260</v>
      </c>
      <c r="O591" s="560" t="s">
        <v>1260</v>
      </c>
      <c r="P591" s="560" t="s">
        <v>1260</v>
      </c>
      <c r="Q591" s="560" t="s">
        <v>1260</v>
      </c>
      <c r="R591" s="560" t="s">
        <v>1260</v>
      </c>
      <c r="S591" s="560" t="s">
        <v>1260</v>
      </c>
      <c r="T591" s="560" t="s">
        <v>1260</v>
      </c>
      <c r="U591" s="560" t="s">
        <v>1260</v>
      </c>
      <c r="V591" s="560" t="s">
        <v>1260</v>
      </c>
      <c r="W591" s="560" t="s">
        <v>1260</v>
      </c>
      <c r="X591" s="560" t="s">
        <v>1260</v>
      </c>
      <c r="Y591" s="560" t="s">
        <v>1260</v>
      </c>
    </row>
    <row r="592" spans="1:25" hidden="1" outlineLevel="1" x14ac:dyDescent="0.2">
      <c r="A592" s="560" t="s">
        <v>1896</v>
      </c>
      <c r="B592" s="560" t="s">
        <v>1260</v>
      </c>
      <c r="C592" s="560" t="s">
        <v>1260</v>
      </c>
      <c r="D592" s="560" t="s">
        <v>1260</v>
      </c>
      <c r="E592" s="560" t="s">
        <v>1260</v>
      </c>
      <c r="F592" s="560" t="s">
        <v>1260</v>
      </c>
      <c r="G592" s="560" t="s">
        <v>1260</v>
      </c>
      <c r="H592" s="560" t="s">
        <v>1260</v>
      </c>
      <c r="I592" s="560" t="s">
        <v>1260</v>
      </c>
      <c r="J592" s="560" t="s">
        <v>1260</v>
      </c>
      <c r="K592" s="560" t="s">
        <v>1260</v>
      </c>
      <c r="L592" s="560" t="s">
        <v>1260</v>
      </c>
      <c r="M592" s="560" t="s">
        <v>1260</v>
      </c>
      <c r="N592" s="560" t="s">
        <v>1260</v>
      </c>
      <c r="O592" s="560" t="s">
        <v>1260</v>
      </c>
      <c r="P592" s="560" t="s">
        <v>1260</v>
      </c>
      <c r="Q592" s="560" t="s">
        <v>1260</v>
      </c>
      <c r="R592" s="560" t="s">
        <v>1260</v>
      </c>
      <c r="S592" s="560" t="s">
        <v>1260</v>
      </c>
      <c r="T592" s="560" t="s">
        <v>1260</v>
      </c>
      <c r="U592" s="560" t="s">
        <v>1260</v>
      </c>
      <c r="V592" s="560" t="s">
        <v>1260</v>
      </c>
      <c r="W592" s="560" t="s">
        <v>1260</v>
      </c>
      <c r="X592" s="560" t="s">
        <v>1260</v>
      </c>
      <c r="Y592" s="560" t="s">
        <v>1260</v>
      </c>
    </row>
    <row r="593" spans="1:25" hidden="1" outlineLevel="1" x14ac:dyDescent="0.2">
      <c r="A593" s="560" t="s">
        <v>1897</v>
      </c>
      <c r="B593" s="560" t="s">
        <v>1260</v>
      </c>
      <c r="C593" s="560" t="s">
        <v>1260</v>
      </c>
      <c r="D593" s="560" t="s">
        <v>1260</v>
      </c>
      <c r="E593" s="560" t="s">
        <v>1260</v>
      </c>
      <c r="F593" s="560" t="s">
        <v>1260</v>
      </c>
      <c r="G593" s="560" t="s">
        <v>1260</v>
      </c>
      <c r="H593" s="560" t="s">
        <v>1260</v>
      </c>
      <c r="I593" s="560" t="s">
        <v>1260</v>
      </c>
      <c r="J593" s="560" t="s">
        <v>1260</v>
      </c>
      <c r="K593" s="560" t="s">
        <v>1260</v>
      </c>
      <c r="L593" s="560" t="s">
        <v>1260</v>
      </c>
      <c r="M593" s="560" t="s">
        <v>1260</v>
      </c>
      <c r="N593" s="560" t="s">
        <v>1260</v>
      </c>
      <c r="O593" s="560" t="s">
        <v>1260</v>
      </c>
      <c r="P593" s="560" t="s">
        <v>1260</v>
      </c>
      <c r="Q593" s="560" t="s">
        <v>1260</v>
      </c>
      <c r="R593" s="560" t="s">
        <v>1260</v>
      </c>
      <c r="S593" s="560" t="s">
        <v>1260</v>
      </c>
      <c r="T593" s="560" t="s">
        <v>1260</v>
      </c>
      <c r="U593" s="560" t="s">
        <v>1260</v>
      </c>
      <c r="V593" s="560" t="s">
        <v>1260</v>
      </c>
      <c r="W593" s="560" t="s">
        <v>1260</v>
      </c>
      <c r="X593" s="560" t="s">
        <v>1260</v>
      </c>
      <c r="Y593" s="560" t="s">
        <v>1260</v>
      </c>
    </row>
    <row r="594" spans="1:25" hidden="1" outlineLevel="1" x14ac:dyDescent="0.2">
      <c r="A594" s="560" t="s">
        <v>1898</v>
      </c>
      <c r="B594" s="560" t="s">
        <v>1260</v>
      </c>
      <c r="C594" s="560" t="s">
        <v>1260</v>
      </c>
      <c r="D594" s="560" t="s">
        <v>1260</v>
      </c>
      <c r="E594" s="560" t="s">
        <v>1260</v>
      </c>
      <c r="F594" s="560" t="s">
        <v>1260</v>
      </c>
      <c r="G594" s="560" t="s">
        <v>1260</v>
      </c>
      <c r="H594" s="560" t="s">
        <v>1260</v>
      </c>
      <c r="I594" s="560" t="s">
        <v>1260</v>
      </c>
      <c r="J594" s="560" t="s">
        <v>1260</v>
      </c>
      <c r="K594" s="560" t="s">
        <v>1260</v>
      </c>
      <c r="L594" s="560" t="s">
        <v>1260</v>
      </c>
      <c r="M594" s="560" t="s">
        <v>1260</v>
      </c>
      <c r="N594" s="560" t="s">
        <v>1260</v>
      </c>
      <c r="O594" s="560" t="s">
        <v>1260</v>
      </c>
      <c r="P594" s="560" t="s">
        <v>1260</v>
      </c>
      <c r="Q594" s="560" t="s">
        <v>1260</v>
      </c>
      <c r="R594" s="560" t="s">
        <v>1260</v>
      </c>
      <c r="S594" s="560" t="s">
        <v>1260</v>
      </c>
      <c r="T594" s="560" t="s">
        <v>1260</v>
      </c>
      <c r="U594" s="560" t="s">
        <v>1260</v>
      </c>
      <c r="V594" s="560" t="s">
        <v>1260</v>
      </c>
      <c r="W594" s="560" t="s">
        <v>1260</v>
      </c>
      <c r="X594" s="560" t="s">
        <v>1260</v>
      </c>
      <c r="Y594" s="560" t="s">
        <v>1260</v>
      </c>
    </row>
    <row r="595" spans="1:25" hidden="1" outlineLevel="1" x14ac:dyDescent="0.2">
      <c r="A595" s="560" t="s">
        <v>1899</v>
      </c>
      <c r="B595" s="560" t="s">
        <v>1260</v>
      </c>
      <c r="C595" s="560" t="s">
        <v>1260</v>
      </c>
      <c r="D595" s="560" t="s">
        <v>1260</v>
      </c>
      <c r="E595" s="560" t="s">
        <v>1260</v>
      </c>
      <c r="F595" s="560" t="s">
        <v>1260</v>
      </c>
      <c r="G595" s="560" t="s">
        <v>1260</v>
      </c>
      <c r="H595" s="560" t="s">
        <v>1260</v>
      </c>
      <c r="I595" s="560" t="s">
        <v>1260</v>
      </c>
      <c r="J595" s="560" t="s">
        <v>1260</v>
      </c>
      <c r="K595" s="560" t="s">
        <v>1260</v>
      </c>
      <c r="L595" s="560" t="s">
        <v>1260</v>
      </c>
      <c r="M595" s="560" t="s">
        <v>1260</v>
      </c>
      <c r="N595" s="560" t="s">
        <v>1260</v>
      </c>
      <c r="O595" s="560" t="s">
        <v>1260</v>
      </c>
      <c r="P595" s="560" t="s">
        <v>1260</v>
      </c>
      <c r="Q595" s="560" t="s">
        <v>1260</v>
      </c>
      <c r="R595" s="560" t="s">
        <v>1260</v>
      </c>
      <c r="S595" s="560" t="s">
        <v>1260</v>
      </c>
      <c r="T595" s="560" t="s">
        <v>1260</v>
      </c>
      <c r="U595" s="560" t="s">
        <v>1260</v>
      </c>
      <c r="V595" s="560" t="s">
        <v>1260</v>
      </c>
      <c r="W595" s="560" t="s">
        <v>1260</v>
      </c>
      <c r="X595" s="560" t="s">
        <v>1260</v>
      </c>
      <c r="Y595" s="560" t="s">
        <v>1260</v>
      </c>
    </row>
    <row r="596" spans="1:25" hidden="1" outlineLevel="1" x14ac:dyDescent="0.2">
      <c r="A596" s="560" t="s">
        <v>1900</v>
      </c>
      <c r="B596" s="560" t="s">
        <v>1260</v>
      </c>
      <c r="C596" s="560" t="s">
        <v>1260</v>
      </c>
      <c r="D596" s="560" t="s">
        <v>1260</v>
      </c>
      <c r="E596" s="560" t="s">
        <v>1260</v>
      </c>
      <c r="F596" s="560" t="s">
        <v>1260</v>
      </c>
      <c r="G596" s="560" t="s">
        <v>1260</v>
      </c>
      <c r="H596" s="560" t="s">
        <v>1260</v>
      </c>
      <c r="I596" s="560" t="s">
        <v>1260</v>
      </c>
      <c r="J596" s="560" t="s">
        <v>1260</v>
      </c>
      <c r="K596" s="560" t="s">
        <v>1260</v>
      </c>
      <c r="L596" s="560" t="s">
        <v>1260</v>
      </c>
      <c r="M596" s="560" t="s">
        <v>1260</v>
      </c>
      <c r="N596" s="560" t="s">
        <v>1260</v>
      </c>
      <c r="O596" s="560" t="s">
        <v>1260</v>
      </c>
      <c r="P596" s="560" t="s">
        <v>1260</v>
      </c>
      <c r="Q596" s="560" t="s">
        <v>1260</v>
      </c>
      <c r="R596" s="560" t="s">
        <v>1260</v>
      </c>
      <c r="S596" s="560" t="s">
        <v>1260</v>
      </c>
      <c r="T596" s="560" t="s">
        <v>1260</v>
      </c>
      <c r="U596" s="560" t="s">
        <v>1260</v>
      </c>
      <c r="V596" s="560" t="s">
        <v>1260</v>
      </c>
      <c r="W596" s="560" t="s">
        <v>1260</v>
      </c>
      <c r="X596" s="560" t="s">
        <v>1260</v>
      </c>
      <c r="Y596" s="560" t="s">
        <v>1260</v>
      </c>
    </row>
    <row r="597" spans="1:25" hidden="1" outlineLevel="1" x14ac:dyDescent="0.2">
      <c r="A597" s="560" t="s">
        <v>1901</v>
      </c>
      <c r="B597" s="560" t="s">
        <v>1260</v>
      </c>
      <c r="C597" s="560" t="s">
        <v>1260</v>
      </c>
      <c r="D597" s="560" t="s">
        <v>1260</v>
      </c>
      <c r="E597" s="560" t="s">
        <v>1260</v>
      </c>
      <c r="F597" s="560" t="s">
        <v>1260</v>
      </c>
      <c r="G597" s="560" t="s">
        <v>1260</v>
      </c>
      <c r="H597" s="560" t="s">
        <v>1260</v>
      </c>
      <c r="I597" s="560" t="s">
        <v>1260</v>
      </c>
      <c r="J597" s="560" t="s">
        <v>1260</v>
      </c>
      <c r="K597" s="560" t="s">
        <v>1260</v>
      </c>
      <c r="L597" s="560" t="s">
        <v>1260</v>
      </c>
      <c r="M597" s="560" t="s">
        <v>1260</v>
      </c>
      <c r="N597" s="560" t="s">
        <v>1260</v>
      </c>
      <c r="O597" s="560" t="s">
        <v>1260</v>
      </c>
      <c r="P597" s="560" t="s">
        <v>1260</v>
      </c>
      <c r="Q597" s="560" t="s">
        <v>1260</v>
      </c>
      <c r="R597" s="560" t="s">
        <v>1260</v>
      </c>
      <c r="S597" s="560" t="s">
        <v>1260</v>
      </c>
      <c r="T597" s="560" t="s">
        <v>1260</v>
      </c>
      <c r="U597" s="560" t="s">
        <v>1260</v>
      </c>
      <c r="V597" s="560" t="s">
        <v>1260</v>
      </c>
      <c r="W597" s="560" t="s">
        <v>1260</v>
      </c>
      <c r="X597" s="560" t="s">
        <v>1260</v>
      </c>
      <c r="Y597" s="560" t="s">
        <v>1260</v>
      </c>
    </row>
    <row r="598" spans="1:25" hidden="1" outlineLevel="1" x14ac:dyDescent="0.2">
      <c r="A598" s="560" t="s">
        <v>1902</v>
      </c>
      <c r="B598" s="560" t="s">
        <v>1260</v>
      </c>
      <c r="C598" s="560" t="s">
        <v>1260</v>
      </c>
      <c r="D598" s="560" t="s">
        <v>1260</v>
      </c>
      <c r="E598" s="560" t="s">
        <v>1260</v>
      </c>
      <c r="F598" s="560" t="s">
        <v>1260</v>
      </c>
      <c r="G598" s="560" t="s">
        <v>1260</v>
      </c>
      <c r="H598" s="560" t="s">
        <v>1260</v>
      </c>
      <c r="I598" s="560" t="s">
        <v>1260</v>
      </c>
      <c r="J598" s="560" t="s">
        <v>1260</v>
      </c>
      <c r="K598" s="560" t="s">
        <v>1260</v>
      </c>
      <c r="L598" s="560" t="s">
        <v>1260</v>
      </c>
      <c r="M598" s="560" t="s">
        <v>1260</v>
      </c>
      <c r="N598" s="560" t="s">
        <v>1260</v>
      </c>
      <c r="O598" s="560" t="s">
        <v>1260</v>
      </c>
      <c r="P598" s="560" t="s">
        <v>1260</v>
      </c>
      <c r="Q598" s="560" t="s">
        <v>1260</v>
      </c>
      <c r="R598" s="560" t="s">
        <v>1260</v>
      </c>
      <c r="S598" s="560" t="s">
        <v>1260</v>
      </c>
      <c r="T598" s="560" t="s">
        <v>1260</v>
      </c>
      <c r="U598" s="560" t="s">
        <v>1260</v>
      </c>
      <c r="V598" s="560" t="s">
        <v>1260</v>
      </c>
      <c r="W598" s="560" t="s">
        <v>1260</v>
      </c>
      <c r="X598" s="560" t="s">
        <v>1260</v>
      </c>
      <c r="Y598" s="560" t="s">
        <v>1260</v>
      </c>
    </row>
    <row r="599" spans="1:25" hidden="1" outlineLevel="1" x14ac:dyDescent="0.2">
      <c r="A599" s="560" t="s">
        <v>1903</v>
      </c>
      <c r="B599" s="560" t="s">
        <v>1260</v>
      </c>
      <c r="C599" s="560" t="s">
        <v>1260</v>
      </c>
      <c r="D599" s="560" t="s">
        <v>1260</v>
      </c>
      <c r="E599" s="560" t="s">
        <v>1260</v>
      </c>
      <c r="F599" s="560" t="s">
        <v>1260</v>
      </c>
      <c r="G599" s="560" t="s">
        <v>1260</v>
      </c>
      <c r="H599" s="560" t="s">
        <v>1260</v>
      </c>
      <c r="I599" s="560" t="s">
        <v>1260</v>
      </c>
      <c r="J599" s="560" t="s">
        <v>1260</v>
      </c>
      <c r="K599" s="560" t="s">
        <v>1260</v>
      </c>
      <c r="L599" s="560" t="s">
        <v>1260</v>
      </c>
      <c r="M599" s="560" t="s">
        <v>1260</v>
      </c>
      <c r="N599" s="560" t="s">
        <v>1260</v>
      </c>
      <c r="O599" s="560" t="s">
        <v>1260</v>
      </c>
      <c r="P599" s="560" t="s">
        <v>1260</v>
      </c>
      <c r="Q599" s="560" t="s">
        <v>1260</v>
      </c>
      <c r="R599" s="560" t="s">
        <v>1260</v>
      </c>
      <c r="S599" s="560" t="s">
        <v>1260</v>
      </c>
      <c r="T599" s="560" t="s">
        <v>1260</v>
      </c>
      <c r="U599" s="560" t="s">
        <v>1260</v>
      </c>
      <c r="V599" s="560" t="s">
        <v>1260</v>
      </c>
      <c r="W599" s="560" t="s">
        <v>1260</v>
      </c>
      <c r="X599" s="560" t="s">
        <v>1260</v>
      </c>
      <c r="Y599" s="560" t="s">
        <v>1260</v>
      </c>
    </row>
    <row r="600" spans="1:25" hidden="1" outlineLevel="1" x14ac:dyDescent="0.2">
      <c r="A600" s="560" t="s">
        <v>1904</v>
      </c>
      <c r="B600" s="560" t="s">
        <v>1260</v>
      </c>
      <c r="C600" s="560" t="s">
        <v>1260</v>
      </c>
      <c r="D600" s="560" t="s">
        <v>1260</v>
      </c>
      <c r="E600" s="560" t="s">
        <v>1260</v>
      </c>
      <c r="F600" s="560" t="s">
        <v>1260</v>
      </c>
      <c r="G600" s="560" t="s">
        <v>1260</v>
      </c>
      <c r="H600" s="560" t="s">
        <v>1260</v>
      </c>
      <c r="I600" s="560" t="s">
        <v>1260</v>
      </c>
      <c r="J600" s="560" t="s">
        <v>1260</v>
      </c>
      <c r="K600" s="560" t="s">
        <v>1260</v>
      </c>
      <c r="L600" s="560" t="s">
        <v>1260</v>
      </c>
      <c r="M600" s="560" t="s">
        <v>1260</v>
      </c>
      <c r="N600" s="560" t="s">
        <v>1260</v>
      </c>
      <c r="O600" s="560" t="s">
        <v>1260</v>
      </c>
      <c r="P600" s="560" t="s">
        <v>1260</v>
      </c>
      <c r="Q600" s="560" t="s">
        <v>1260</v>
      </c>
      <c r="R600" s="560" t="s">
        <v>1260</v>
      </c>
      <c r="S600" s="560" t="s">
        <v>1260</v>
      </c>
      <c r="T600" s="560" t="s">
        <v>1260</v>
      </c>
      <c r="U600" s="560" t="s">
        <v>1260</v>
      </c>
      <c r="V600" s="560" t="s">
        <v>1260</v>
      </c>
      <c r="W600" s="560" t="s">
        <v>1260</v>
      </c>
      <c r="X600" s="560" t="s">
        <v>1260</v>
      </c>
      <c r="Y600" s="560" t="s">
        <v>1260</v>
      </c>
    </row>
    <row r="601" spans="1:25" hidden="1" outlineLevel="1" x14ac:dyDescent="0.2">
      <c r="A601" s="560" t="s">
        <v>1905</v>
      </c>
      <c r="B601" s="560" t="s">
        <v>1260</v>
      </c>
      <c r="C601" s="560" t="s">
        <v>1260</v>
      </c>
      <c r="D601" s="560" t="s">
        <v>1260</v>
      </c>
      <c r="E601" s="560" t="s">
        <v>1260</v>
      </c>
      <c r="F601" s="560" t="s">
        <v>1260</v>
      </c>
      <c r="G601" s="560" t="s">
        <v>1260</v>
      </c>
      <c r="H601" s="560" t="s">
        <v>1260</v>
      </c>
      <c r="I601" s="560" t="s">
        <v>1260</v>
      </c>
      <c r="J601" s="560" t="s">
        <v>1260</v>
      </c>
      <c r="K601" s="560" t="s">
        <v>1260</v>
      </c>
      <c r="L601" s="560" t="s">
        <v>1260</v>
      </c>
      <c r="M601" s="560" t="s">
        <v>1260</v>
      </c>
      <c r="N601" s="560" t="s">
        <v>1260</v>
      </c>
      <c r="O601" s="560" t="s">
        <v>1260</v>
      </c>
      <c r="P601" s="560" t="s">
        <v>1260</v>
      </c>
      <c r="Q601" s="560" t="s">
        <v>1260</v>
      </c>
      <c r="R601" s="560" t="s">
        <v>1260</v>
      </c>
      <c r="S601" s="560" t="s">
        <v>1260</v>
      </c>
      <c r="T601" s="560" t="s">
        <v>1260</v>
      </c>
      <c r="U601" s="560" t="s">
        <v>1260</v>
      </c>
      <c r="V601" s="560" t="s">
        <v>1260</v>
      </c>
      <c r="W601" s="560" t="s">
        <v>1260</v>
      </c>
      <c r="X601" s="560" t="s">
        <v>1260</v>
      </c>
      <c r="Y601" s="560" t="s">
        <v>1260</v>
      </c>
    </row>
    <row r="602" spans="1:25" hidden="1" outlineLevel="1" x14ac:dyDescent="0.2">
      <c r="A602" s="560" t="s">
        <v>1906</v>
      </c>
      <c r="B602" s="560" t="s">
        <v>1260</v>
      </c>
      <c r="C602" s="560" t="s">
        <v>1260</v>
      </c>
      <c r="D602" s="560" t="s">
        <v>1260</v>
      </c>
      <c r="E602" s="560" t="s">
        <v>1260</v>
      </c>
      <c r="F602" s="560" t="s">
        <v>1260</v>
      </c>
      <c r="G602" s="560" t="s">
        <v>1260</v>
      </c>
      <c r="H602" s="560" t="s">
        <v>1260</v>
      </c>
      <c r="I602" s="560" t="s">
        <v>1260</v>
      </c>
      <c r="J602" s="560" t="s">
        <v>1260</v>
      </c>
      <c r="K602" s="560" t="s">
        <v>1260</v>
      </c>
      <c r="L602" s="560" t="s">
        <v>1260</v>
      </c>
      <c r="M602" s="560" t="s">
        <v>1260</v>
      </c>
      <c r="N602" s="560" t="s">
        <v>1260</v>
      </c>
      <c r="O602" s="560" t="s">
        <v>1260</v>
      </c>
      <c r="P602" s="560" t="s">
        <v>1260</v>
      </c>
      <c r="Q602" s="560" t="s">
        <v>1260</v>
      </c>
      <c r="R602" s="560" t="s">
        <v>1260</v>
      </c>
      <c r="S602" s="560" t="s">
        <v>1260</v>
      </c>
      <c r="T602" s="560" t="s">
        <v>1260</v>
      </c>
      <c r="U602" s="560" t="s">
        <v>1260</v>
      </c>
      <c r="V602" s="560" t="s">
        <v>1260</v>
      </c>
      <c r="W602" s="560" t="s">
        <v>1260</v>
      </c>
      <c r="X602" s="560" t="s">
        <v>1260</v>
      </c>
      <c r="Y602" s="560" t="s">
        <v>1260</v>
      </c>
    </row>
    <row r="603" spans="1:25" hidden="1" outlineLevel="1" x14ac:dyDescent="0.2">
      <c r="A603" s="560" t="s">
        <v>1907</v>
      </c>
      <c r="B603" s="560" t="s">
        <v>1260</v>
      </c>
      <c r="C603" s="560" t="s">
        <v>1260</v>
      </c>
      <c r="D603" s="560" t="s">
        <v>1260</v>
      </c>
      <c r="E603" s="560" t="s">
        <v>1260</v>
      </c>
      <c r="F603" s="560" t="s">
        <v>1260</v>
      </c>
      <c r="G603" s="560" t="s">
        <v>1260</v>
      </c>
      <c r="H603" s="560" t="s">
        <v>1260</v>
      </c>
      <c r="I603" s="560" t="s">
        <v>1260</v>
      </c>
      <c r="J603" s="560" t="s">
        <v>1260</v>
      </c>
      <c r="K603" s="560" t="s">
        <v>1260</v>
      </c>
      <c r="L603" s="560" t="s">
        <v>1260</v>
      </c>
      <c r="M603" s="560" t="s">
        <v>1260</v>
      </c>
      <c r="N603" s="560" t="s">
        <v>1260</v>
      </c>
      <c r="O603" s="560" t="s">
        <v>1260</v>
      </c>
      <c r="P603" s="560" t="s">
        <v>1260</v>
      </c>
      <c r="Q603" s="560" t="s">
        <v>1260</v>
      </c>
      <c r="R603" s="560" t="s">
        <v>1260</v>
      </c>
      <c r="S603" s="560" t="s">
        <v>1260</v>
      </c>
      <c r="T603" s="560" t="s">
        <v>1260</v>
      </c>
      <c r="U603" s="560" t="s">
        <v>1260</v>
      </c>
      <c r="V603" s="560" t="s">
        <v>1260</v>
      </c>
      <c r="W603" s="560" t="s">
        <v>1260</v>
      </c>
      <c r="X603" s="560" t="s">
        <v>1260</v>
      </c>
      <c r="Y603" s="560" t="s">
        <v>1260</v>
      </c>
    </row>
    <row r="604" spans="1:25" hidden="1" outlineLevel="1" x14ac:dyDescent="0.2">
      <c r="A604" s="560" t="s">
        <v>1908</v>
      </c>
      <c r="B604" s="560" t="s">
        <v>1260</v>
      </c>
      <c r="C604" s="560" t="s">
        <v>1260</v>
      </c>
      <c r="D604" s="560" t="s">
        <v>1260</v>
      </c>
      <c r="E604" s="560" t="s">
        <v>1260</v>
      </c>
      <c r="F604" s="560" t="s">
        <v>1260</v>
      </c>
      <c r="G604" s="560" t="s">
        <v>1260</v>
      </c>
      <c r="H604" s="560" t="s">
        <v>1260</v>
      </c>
      <c r="I604" s="560" t="s">
        <v>1260</v>
      </c>
      <c r="J604" s="560" t="s">
        <v>1260</v>
      </c>
      <c r="K604" s="560" t="s">
        <v>1260</v>
      </c>
      <c r="L604" s="560" t="s">
        <v>1260</v>
      </c>
      <c r="M604" s="560" t="s">
        <v>1260</v>
      </c>
      <c r="N604" s="560" t="s">
        <v>1260</v>
      </c>
      <c r="O604" s="560" t="s">
        <v>1260</v>
      </c>
      <c r="P604" s="560" t="s">
        <v>1260</v>
      </c>
      <c r="Q604" s="560" t="s">
        <v>1260</v>
      </c>
      <c r="R604" s="560" t="s">
        <v>1260</v>
      </c>
      <c r="S604" s="560" t="s">
        <v>1260</v>
      </c>
      <c r="T604" s="560" t="s">
        <v>1260</v>
      </c>
      <c r="U604" s="560" t="s">
        <v>1260</v>
      </c>
      <c r="V604" s="560" t="s">
        <v>1260</v>
      </c>
      <c r="W604" s="560" t="s">
        <v>1260</v>
      </c>
      <c r="X604" s="560" t="s">
        <v>1260</v>
      </c>
      <c r="Y604" s="560" t="s">
        <v>1260</v>
      </c>
    </row>
    <row r="605" spans="1:25" hidden="1" outlineLevel="1" x14ac:dyDescent="0.2">
      <c r="A605" s="560" t="s">
        <v>1909</v>
      </c>
      <c r="B605" s="560" t="s">
        <v>1260</v>
      </c>
      <c r="C605" s="560" t="s">
        <v>1260</v>
      </c>
      <c r="D605" s="560" t="s">
        <v>1260</v>
      </c>
      <c r="E605" s="560" t="s">
        <v>1260</v>
      </c>
      <c r="F605" s="560" t="s">
        <v>1260</v>
      </c>
      <c r="G605" s="560" t="s">
        <v>1260</v>
      </c>
      <c r="H605" s="560" t="s">
        <v>1260</v>
      </c>
      <c r="I605" s="560" t="s">
        <v>1260</v>
      </c>
      <c r="J605" s="560" t="s">
        <v>1260</v>
      </c>
      <c r="K605" s="560" t="s">
        <v>1260</v>
      </c>
      <c r="L605" s="560" t="s">
        <v>1260</v>
      </c>
      <c r="M605" s="560" t="s">
        <v>1260</v>
      </c>
      <c r="N605" s="560" t="s">
        <v>1260</v>
      </c>
      <c r="O605" s="560" t="s">
        <v>1260</v>
      </c>
      <c r="P605" s="560" t="s">
        <v>1260</v>
      </c>
      <c r="Q605" s="560" t="s">
        <v>1260</v>
      </c>
      <c r="R605" s="560" t="s">
        <v>1260</v>
      </c>
      <c r="S605" s="560" t="s">
        <v>1260</v>
      </c>
      <c r="T605" s="560" t="s">
        <v>1260</v>
      </c>
      <c r="U605" s="560" t="s">
        <v>1260</v>
      </c>
      <c r="V605" s="560" t="s">
        <v>1260</v>
      </c>
      <c r="W605" s="560" t="s">
        <v>1260</v>
      </c>
      <c r="X605" s="560" t="s">
        <v>1260</v>
      </c>
      <c r="Y605" s="560" t="s">
        <v>1260</v>
      </c>
    </row>
    <row r="606" spans="1:25" hidden="1" outlineLevel="1" x14ac:dyDescent="0.2">
      <c r="A606" s="560" t="s">
        <v>1910</v>
      </c>
      <c r="B606" s="560" t="s">
        <v>1260</v>
      </c>
      <c r="C606" s="560" t="s">
        <v>1260</v>
      </c>
      <c r="D606" s="560" t="s">
        <v>1260</v>
      </c>
      <c r="E606" s="560" t="s">
        <v>1260</v>
      </c>
      <c r="F606" s="560" t="s">
        <v>1260</v>
      </c>
      <c r="G606" s="560" t="s">
        <v>1260</v>
      </c>
      <c r="H606" s="560" t="s">
        <v>1260</v>
      </c>
      <c r="I606" s="560" t="s">
        <v>1260</v>
      </c>
      <c r="J606" s="560" t="s">
        <v>1260</v>
      </c>
      <c r="K606" s="560" t="s">
        <v>1260</v>
      </c>
      <c r="L606" s="560" t="s">
        <v>1260</v>
      </c>
      <c r="M606" s="560" t="s">
        <v>1260</v>
      </c>
      <c r="N606" s="560" t="s">
        <v>1260</v>
      </c>
      <c r="O606" s="560" t="s">
        <v>1260</v>
      </c>
      <c r="P606" s="560" t="s">
        <v>1260</v>
      </c>
      <c r="Q606" s="560" t="s">
        <v>1260</v>
      </c>
      <c r="R606" s="560" t="s">
        <v>1260</v>
      </c>
      <c r="S606" s="560" t="s">
        <v>1260</v>
      </c>
      <c r="T606" s="560" t="s">
        <v>1260</v>
      </c>
      <c r="U606" s="560" t="s">
        <v>1260</v>
      </c>
      <c r="V606" s="560" t="s">
        <v>1260</v>
      </c>
      <c r="W606" s="560" t="s">
        <v>1260</v>
      </c>
      <c r="X606" s="560" t="s">
        <v>1260</v>
      </c>
      <c r="Y606" s="560" t="s">
        <v>1260</v>
      </c>
    </row>
    <row r="607" spans="1:25" hidden="1" outlineLevel="1" x14ac:dyDescent="0.2">
      <c r="A607" s="560" t="s">
        <v>1911</v>
      </c>
      <c r="B607" s="560" t="s">
        <v>1260</v>
      </c>
      <c r="C607" s="560" t="s">
        <v>1260</v>
      </c>
      <c r="D607" s="560" t="s">
        <v>1260</v>
      </c>
      <c r="E607" s="560" t="s">
        <v>1260</v>
      </c>
      <c r="F607" s="560" t="s">
        <v>1260</v>
      </c>
      <c r="G607" s="560" t="s">
        <v>1260</v>
      </c>
      <c r="H607" s="560" t="s">
        <v>1260</v>
      </c>
      <c r="I607" s="560" t="s">
        <v>1260</v>
      </c>
      <c r="J607" s="560" t="s">
        <v>1260</v>
      </c>
      <c r="K607" s="560" t="s">
        <v>1260</v>
      </c>
      <c r="L607" s="560" t="s">
        <v>1260</v>
      </c>
      <c r="M607" s="560" t="s">
        <v>1260</v>
      </c>
      <c r="N607" s="560" t="s">
        <v>1260</v>
      </c>
      <c r="O607" s="560" t="s">
        <v>1260</v>
      </c>
      <c r="P607" s="560" t="s">
        <v>1260</v>
      </c>
      <c r="Q607" s="560" t="s">
        <v>1260</v>
      </c>
      <c r="R607" s="560" t="s">
        <v>1260</v>
      </c>
      <c r="S607" s="560" t="s">
        <v>1260</v>
      </c>
      <c r="T607" s="560" t="s">
        <v>1260</v>
      </c>
      <c r="U607" s="560" t="s">
        <v>1260</v>
      </c>
      <c r="V607" s="560" t="s">
        <v>1260</v>
      </c>
      <c r="W607" s="560" t="s">
        <v>1260</v>
      </c>
      <c r="X607" s="560" t="s">
        <v>1260</v>
      </c>
      <c r="Y607" s="560" t="s">
        <v>1260</v>
      </c>
    </row>
    <row r="608" spans="1:25" hidden="1" outlineLevel="1" x14ac:dyDescent="0.2">
      <c r="A608" s="560" t="s">
        <v>1912</v>
      </c>
      <c r="B608" s="560" t="s">
        <v>1260</v>
      </c>
      <c r="C608" s="560" t="s">
        <v>1260</v>
      </c>
      <c r="D608" s="560" t="s">
        <v>1260</v>
      </c>
      <c r="E608" s="560" t="s">
        <v>1260</v>
      </c>
      <c r="F608" s="560" t="s">
        <v>1260</v>
      </c>
      <c r="G608" s="560" t="s">
        <v>1260</v>
      </c>
      <c r="H608" s="560" t="s">
        <v>1260</v>
      </c>
      <c r="I608" s="560" t="s">
        <v>1260</v>
      </c>
      <c r="J608" s="560" t="s">
        <v>1260</v>
      </c>
      <c r="K608" s="560" t="s">
        <v>1260</v>
      </c>
      <c r="L608" s="560" t="s">
        <v>1260</v>
      </c>
      <c r="M608" s="560" t="s">
        <v>1260</v>
      </c>
      <c r="N608" s="560" t="s">
        <v>1260</v>
      </c>
      <c r="O608" s="560" t="s">
        <v>1260</v>
      </c>
      <c r="P608" s="560" t="s">
        <v>1260</v>
      </c>
      <c r="Q608" s="560" t="s">
        <v>1260</v>
      </c>
      <c r="R608" s="560" t="s">
        <v>1260</v>
      </c>
      <c r="S608" s="560" t="s">
        <v>1260</v>
      </c>
      <c r="T608" s="560" t="s">
        <v>1260</v>
      </c>
      <c r="U608" s="560" t="s">
        <v>1260</v>
      </c>
      <c r="V608" s="560" t="s">
        <v>1260</v>
      </c>
      <c r="W608" s="560" t="s">
        <v>1260</v>
      </c>
      <c r="X608" s="560" t="s">
        <v>1260</v>
      </c>
      <c r="Y608" s="560" t="s">
        <v>1260</v>
      </c>
    </row>
    <row r="609" spans="1:25" hidden="1" outlineLevel="1" x14ac:dyDescent="0.2">
      <c r="A609" s="560" t="s">
        <v>1913</v>
      </c>
      <c r="B609" s="560" t="s">
        <v>1260</v>
      </c>
      <c r="C609" s="560" t="s">
        <v>1260</v>
      </c>
      <c r="D609" s="560" t="s">
        <v>1260</v>
      </c>
      <c r="E609" s="560" t="s">
        <v>1260</v>
      </c>
      <c r="F609" s="560" t="s">
        <v>1260</v>
      </c>
      <c r="G609" s="560" t="s">
        <v>1260</v>
      </c>
      <c r="H609" s="560" t="s">
        <v>1260</v>
      </c>
      <c r="I609" s="560" t="s">
        <v>1260</v>
      </c>
      <c r="J609" s="560" t="s">
        <v>1260</v>
      </c>
      <c r="K609" s="560" t="s">
        <v>1260</v>
      </c>
      <c r="L609" s="560" t="s">
        <v>1260</v>
      </c>
      <c r="M609" s="560" t="s">
        <v>1260</v>
      </c>
      <c r="N609" s="560" t="s">
        <v>1260</v>
      </c>
      <c r="O609" s="560" t="s">
        <v>1260</v>
      </c>
      <c r="P609" s="560" t="s">
        <v>1260</v>
      </c>
      <c r="Q609" s="560" t="s">
        <v>1260</v>
      </c>
      <c r="R609" s="560" t="s">
        <v>1260</v>
      </c>
      <c r="S609" s="560" t="s">
        <v>1260</v>
      </c>
      <c r="T609" s="560" t="s">
        <v>1260</v>
      </c>
      <c r="U609" s="560" t="s">
        <v>1260</v>
      </c>
      <c r="V609" s="560" t="s">
        <v>1260</v>
      </c>
      <c r="W609" s="560" t="s">
        <v>1260</v>
      </c>
      <c r="X609" s="560" t="s">
        <v>1260</v>
      </c>
      <c r="Y609" s="560" t="s">
        <v>1260</v>
      </c>
    </row>
    <row r="610" spans="1:25" hidden="1" outlineLevel="1" x14ac:dyDescent="0.2">
      <c r="A610" s="560" t="s">
        <v>1914</v>
      </c>
      <c r="B610" s="560" t="s">
        <v>1260</v>
      </c>
      <c r="C610" s="560" t="s">
        <v>1260</v>
      </c>
      <c r="D610" s="560" t="s">
        <v>1260</v>
      </c>
      <c r="E610" s="560" t="s">
        <v>1260</v>
      </c>
      <c r="F610" s="560" t="s">
        <v>1260</v>
      </c>
      <c r="G610" s="560" t="s">
        <v>1260</v>
      </c>
      <c r="H610" s="560" t="s">
        <v>1260</v>
      </c>
      <c r="I610" s="560" t="s">
        <v>1260</v>
      </c>
      <c r="J610" s="560" t="s">
        <v>1260</v>
      </c>
      <c r="K610" s="560" t="s">
        <v>1260</v>
      </c>
      <c r="L610" s="560" t="s">
        <v>1260</v>
      </c>
      <c r="M610" s="560" t="s">
        <v>1260</v>
      </c>
      <c r="N610" s="560" t="s">
        <v>1260</v>
      </c>
      <c r="O610" s="560" t="s">
        <v>1260</v>
      </c>
      <c r="P610" s="560" t="s">
        <v>1260</v>
      </c>
      <c r="Q610" s="560" t="s">
        <v>1260</v>
      </c>
      <c r="R610" s="560" t="s">
        <v>1260</v>
      </c>
      <c r="S610" s="560" t="s">
        <v>1260</v>
      </c>
      <c r="T610" s="560" t="s">
        <v>1260</v>
      </c>
      <c r="U610" s="560" t="s">
        <v>1260</v>
      </c>
      <c r="V610" s="560" t="s">
        <v>1260</v>
      </c>
      <c r="W610" s="560" t="s">
        <v>1260</v>
      </c>
      <c r="X610" s="560" t="s">
        <v>1260</v>
      </c>
      <c r="Y610" s="560" t="s">
        <v>1260</v>
      </c>
    </row>
    <row r="611" spans="1:25" hidden="1" outlineLevel="1" x14ac:dyDescent="0.2">
      <c r="A611" s="560" t="s">
        <v>1915</v>
      </c>
      <c r="B611" s="560" t="s">
        <v>1260</v>
      </c>
      <c r="C611" s="560" t="s">
        <v>1260</v>
      </c>
      <c r="D611" s="560" t="s">
        <v>1260</v>
      </c>
      <c r="E611" s="560" t="s">
        <v>1260</v>
      </c>
      <c r="F611" s="560" t="s">
        <v>1260</v>
      </c>
      <c r="G611" s="560" t="s">
        <v>1260</v>
      </c>
      <c r="H611" s="560" t="s">
        <v>1260</v>
      </c>
      <c r="I611" s="560" t="s">
        <v>1260</v>
      </c>
      <c r="J611" s="560" t="s">
        <v>1260</v>
      </c>
      <c r="K611" s="560" t="s">
        <v>1260</v>
      </c>
      <c r="L611" s="560" t="s">
        <v>1260</v>
      </c>
      <c r="M611" s="560" t="s">
        <v>1260</v>
      </c>
      <c r="N611" s="560" t="s">
        <v>1260</v>
      </c>
      <c r="O611" s="560" t="s">
        <v>1260</v>
      </c>
      <c r="P611" s="560" t="s">
        <v>1260</v>
      </c>
      <c r="Q611" s="560" t="s">
        <v>1260</v>
      </c>
      <c r="R611" s="560" t="s">
        <v>1260</v>
      </c>
      <c r="S611" s="560" t="s">
        <v>1260</v>
      </c>
      <c r="T611" s="560" t="s">
        <v>1260</v>
      </c>
      <c r="U611" s="560" t="s">
        <v>1260</v>
      </c>
      <c r="V611" s="560" t="s">
        <v>1260</v>
      </c>
      <c r="W611" s="560" t="s">
        <v>1260</v>
      </c>
      <c r="X611" s="560" t="s">
        <v>1260</v>
      </c>
      <c r="Y611" s="560" t="s">
        <v>1260</v>
      </c>
    </row>
    <row r="612" spans="1:25" hidden="1" outlineLevel="1" x14ac:dyDescent="0.2">
      <c r="A612" s="560" t="s">
        <v>1916</v>
      </c>
      <c r="B612" s="560" t="s">
        <v>1260</v>
      </c>
      <c r="C612" s="560" t="s">
        <v>1260</v>
      </c>
      <c r="D612" s="560" t="s">
        <v>1260</v>
      </c>
      <c r="E612" s="560" t="s">
        <v>1260</v>
      </c>
      <c r="F612" s="560" t="s">
        <v>1260</v>
      </c>
      <c r="G612" s="560" t="s">
        <v>1260</v>
      </c>
      <c r="H612" s="560" t="s">
        <v>1260</v>
      </c>
      <c r="I612" s="560" t="s">
        <v>1260</v>
      </c>
      <c r="J612" s="560" t="s">
        <v>1260</v>
      </c>
      <c r="K612" s="560" t="s">
        <v>1260</v>
      </c>
      <c r="L612" s="560" t="s">
        <v>1260</v>
      </c>
      <c r="M612" s="560" t="s">
        <v>1260</v>
      </c>
      <c r="N612" s="560" t="s">
        <v>1260</v>
      </c>
      <c r="O612" s="560" t="s">
        <v>1260</v>
      </c>
      <c r="P612" s="560" t="s">
        <v>1260</v>
      </c>
      <c r="Q612" s="560" t="s">
        <v>1260</v>
      </c>
      <c r="R612" s="560" t="s">
        <v>1260</v>
      </c>
      <c r="S612" s="560" t="s">
        <v>1260</v>
      </c>
      <c r="T612" s="560" t="s">
        <v>1260</v>
      </c>
      <c r="U612" s="560" t="s">
        <v>1260</v>
      </c>
      <c r="V612" s="560" t="s">
        <v>1260</v>
      </c>
      <c r="W612" s="560" t="s">
        <v>1260</v>
      </c>
      <c r="X612" s="560" t="s">
        <v>1260</v>
      </c>
      <c r="Y612" s="560" t="s">
        <v>1260</v>
      </c>
    </row>
    <row r="613" spans="1:25" hidden="1" outlineLevel="1" x14ac:dyDescent="0.2">
      <c r="A613" s="560" t="s">
        <v>1917</v>
      </c>
      <c r="B613" s="560" t="s">
        <v>1260</v>
      </c>
      <c r="C613" s="560" t="s">
        <v>1260</v>
      </c>
      <c r="D613" s="560" t="s">
        <v>1260</v>
      </c>
      <c r="E613" s="560" t="s">
        <v>1260</v>
      </c>
      <c r="F613" s="560" t="s">
        <v>1260</v>
      </c>
      <c r="G613" s="560" t="s">
        <v>1260</v>
      </c>
      <c r="H613" s="560" t="s">
        <v>1260</v>
      </c>
      <c r="I613" s="560" t="s">
        <v>1260</v>
      </c>
      <c r="J613" s="560" t="s">
        <v>1260</v>
      </c>
      <c r="K613" s="560" t="s">
        <v>1260</v>
      </c>
      <c r="L613" s="560" t="s">
        <v>1260</v>
      </c>
      <c r="M613" s="560" t="s">
        <v>1260</v>
      </c>
      <c r="N613" s="560" t="s">
        <v>1260</v>
      </c>
      <c r="O613" s="560" t="s">
        <v>1260</v>
      </c>
      <c r="P613" s="560" t="s">
        <v>1260</v>
      </c>
      <c r="Q613" s="560" t="s">
        <v>1260</v>
      </c>
      <c r="R613" s="560" t="s">
        <v>1260</v>
      </c>
      <c r="S613" s="560" t="s">
        <v>1260</v>
      </c>
      <c r="T613" s="560" t="s">
        <v>1260</v>
      </c>
      <c r="U613" s="560" t="s">
        <v>1260</v>
      </c>
      <c r="V613" s="560" t="s">
        <v>1260</v>
      </c>
      <c r="W613" s="560" t="s">
        <v>1260</v>
      </c>
      <c r="X613" s="560" t="s">
        <v>1260</v>
      </c>
      <c r="Y613" s="560" t="s">
        <v>1260</v>
      </c>
    </row>
    <row r="614" spans="1:25" hidden="1" outlineLevel="1" x14ac:dyDescent="0.2">
      <c r="A614" s="560" t="s">
        <v>1918</v>
      </c>
      <c r="B614" s="560" t="s">
        <v>1260</v>
      </c>
      <c r="C614" s="560" t="s">
        <v>1260</v>
      </c>
      <c r="D614" s="560" t="s">
        <v>1260</v>
      </c>
      <c r="E614" s="560" t="s">
        <v>1260</v>
      </c>
      <c r="F614" s="560" t="s">
        <v>1260</v>
      </c>
      <c r="G614" s="560" t="s">
        <v>1260</v>
      </c>
      <c r="H614" s="560" t="s">
        <v>1260</v>
      </c>
      <c r="I614" s="560" t="s">
        <v>1260</v>
      </c>
      <c r="J614" s="560" t="s">
        <v>1260</v>
      </c>
      <c r="K614" s="560" t="s">
        <v>1260</v>
      </c>
      <c r="L614" s="560" t="s">
        <v>1260</v>
      </c>
      <c r="M614" s="560" t="s">
        <v>1260</v>
      </c>
      <c r="N614" s="560" t="s">
        <v>1260</v>
      </c>
      <c r="O614" s="560" t="s">
        <v>1260</v>
      </c>
      <c r="P614" s="560" t="s">
        <v>1260</v>
      </c>
      <c r="Q614" s="560" t="s">
        <v>1260</v>
      </c>
      <c r="R614" s="560" t="s">
        <v>1260</v>
      </c>
      <c r="S614" s="560" t="s">
        <v>1260</v>
      </c>
      <c r="T614" s="560" t="s">
        <v>1260</v>
      </c>
      <c r="U614" s="560" t="s">
        <v>1260</v>
      </c>
      <c r="V614" s="560" t="s">
        <v>1260</v>
      </c>
      <c r="W614" s="560" t="s">
        <v>1260</v>
      </c>
      <c r="X614" s="560" t="s">
        <v>1260</v>
      </c>
      <c r="Y614" s="560" t="s">
        <v>1260</v>
      </c>
    </row>
    <row r="615" spans="1:25" hidden="1" outlineLevel="1" x14ac:dyDescent="0.2">
      <c r="A615" s="560" t="s">
        <v>1919</v>
      </c>
      <c r="B615" s="560" t="s">
        <v>1260</v>
      </c>
      <c r="C615" s="560" t="s">
        <v>1260</v>
      </c>
      <c r="D615" s="560" t="s">
        <v>1260</v>
      </c>
      <c r="E615" s="560" t="s">
        <v>1260</v>
      </c>
      <c r="F615" s="560" t="s">
        <v>1260</v>
      </c>
      <c r="G615" s="560" t="s">
        <v>1260</v>
      </c>
      <c r="H615" s="560" t="s">
        <v>1260</v>
      </c>
      <c r="I615" s="560" t="s">
        <v>1260</v>
      </c>
      <c r="J615" s="560" t="s">
        <v>1260</v>
      </c>
      <c r="K615" s="560" t="s">
        <v>1260</v>
      </c>
      <c r="L615" s="560" t="s">
        <v>1260</v>
      </c>
      <c r="M615" s="560" t="s">
        <v>1260</v>
      </c>
      <c r="N615" s="560" t="s">
        <v>1260</v>
      </c>
      <c r="O615" s="560" t="s">
        <v>1260</v>
      </c>
      <c r="P615" s="560" t="s">
        <v>1260</v>
      </c>
      <c r="Q615" s="560" t="s">
        <v>1260</v>
      </c>
      <c r="R615" s="560" t="s">
        <v>1260</v>
      </c>
      <c r="S615" s="560" t="s">
        <v>1260</v>
      </c>
      <c r="T615" s="560" t="s">
        <v>1260</v>
      </c>
      <c r="U615" s="560" t="s">
        <v>1260</v>
      </c>
      <c r="V615" s="560" t="s">
        <v>1260</v>
      </c>
      <c r="W615" s="560" t="s">
        <v>1260</v>
      </c>
      <c r="X615" s="560" t="s">
        <v>1260</v>
      </c>
      <c r="Y615" s="560" t="s">
        <v>1260</v>
      </c>
    </row>
    <row r="616" spans="1:25" hidden="1" outlineLevel="1" x14ac:dyDescent="0.2">
      <c r="A616" s="560" t="s">
        <v>1920</v>
      </c>
      <c r="B616" s="560" t="s">
        <v>1260</v>
      </c>
      <c r="C616" s="560" t="s">
        <v>1260</v>
      </c>
      <c r="D616" s="560" t="s">
        <v>1260</v>
      </c>
      <c r="E616" s="560" t="s">
        <v>1260</v>
      </c>
      <c r="F616" s="560" t="s">
        <v>1260</v>
      </c>
      <c r="G616" s="560" t="s">
        <v>1260</v>
      </c>
      <c r="H616" s="560" t="s">
        <v>1260</v>
      </c>
      <c r="I616" s="560" t="s">
        <v>1260</v>
      </c>
      <c r="J616" s="560" t="s">
        <v>1260</v>
      </c>
      <c r="K616" s="560" t="s">
        <v>1260</v>
      </c>
      <c r="L616" s="560" t="s">
        <v>1260</v>
      </c>
      <c r="M616" s="560" t="s">
        <v>1260</v>
      </c>
      <c r="N616" s="560" t="s">
        <v>1260</v>
      </c>
      <c r="O616" s="560" t="s">
        <v>1260</v>
      </c>
      <c r="P616" s="560" t="s">
        <v>1260</v>
      </c>
      <c r="Q616" s="560" t="s">
        <v>1260</v>
      </c>
      <c r="R616" s="560" t="s">
        <v>1260</v>
      </c>
      <c r="S616" s="560" t="s">
        <v>1260</v>
      </c>
      <c r="T616" s="560" t="s">
        <v>1260</v>
      </c>
      <c r="U616" s="560" t="s">
        <v>1260</v>
      </c>
      <c r="V616" s="560" t="s">
        <v>1260</v>
      </c>
      <c r="W616" s="560" t="s">
        <v>1260</v>
      </c>
      <c r="X616" s="560" t="s">
        <v>1260</v>
      </c>
      <c r="Y616" s="560" t="s">
        <v>1260</v>
      </c>
    </row>
    <row r="617" spans="1:25" hidden="1" outlineLevel="1" x14ac:dyDescent="0.2">
      <c r="A617" s="560" t="s">
        <v>1921</v>
      </c>
      <c r="B617" s="560" t="s">
        <v>1260</v>
      </c>
      <c r="C617" s="560" t="s">
        <v>1260</v>
      </c>
      <c r="D617" s="560" t="s">
        <v>1260</v>
      </c>
      <c r="E617" s="560" t="s">
        <v>1260</v>
      </c>
      <c r="F617" s="560" t="s">
        <v>1260</v>
      </c>
      <c r="G617" s="560" t="s">
        <v>1260</v>
      </c>
      <c r="H617" s="560" t="s">
        <v>1260</v>
      </c>
      <c r="I617" s="560" t="s">
        <v>1260</v>
      </c>
      <c r="J617" s="560" t="s">
        <v>1260</v>
      </c>
      <c r="K617" s="560" t="s">
        <v>1260</v>
      </c>
      <c r="L617" s="560" t="s">
        <v>1260</v>
      </c>
      <c r="M617" s="560" t="s">
        <v>1260</v>
      </c>
      <c r="N617" s="560" t="s">
        <v>1260</v>
      </c>
      <c r="O617" s="560" t="s">
        <v>1260</v>
      </c>
      <c r="P617" s="560" t="s">
        <v>1260</v>
      </c>
      <c r="Q617" s="560" t="s">
        <v>1260</v>
      </c>
      <c r="R617" s="560" t="s">
        <v>1260</v>
      </c>
      <c r="S617" s="560" t="s">
        <v>1260</v>
      </c>
      <c r="T617" s="560" t="s">
        <v>1260</v>
      </c>
      <c r="U617" s="560" t="s">
        <v>1260</v>
      </c>
      <c r="V617" s="560" t="s">
        <v>1260</v>
      </c>
      <c r="W617" s="560" t="s">
        <v>1260</v>
      </c>
      <c r="X617" s="560" t="s">
        <v>1260</v>
      </c>
      <c r="Y617" s="560" t="s">
        <v>1260</v>
      </c>
    </row>
    <row r="618" spans="1:25" hidden="1" outlineLevel="1" x14ac:dyDescent="0.2">
      <c r="A618" s="560" t="s">
        <v>1922</v>
      </c>
      <c r="B618" s="560" t="s">
        <v>1260</v>
      </c>
      <c r="C618" s="560" t="s">
        <v>1260</v>
      </c>
      <c r="D618" s="560" t="s">
        <v>1260</v>
      </c>
      <c r="E618" s="560" t="s">
        <v>1260</v>
      </c>
      <c r="F618" s="560" t="s">
        <v>1260</v>
      </c>
      <c r="G618" s="560" t="s">
        <v>1260</v>
      </c>
      <c r="H618" s="560" t="s">
        <v>1260</v>
      </c>
      <c r="I618" s="560" t="s">
        <v>1260</v>
      </c>
      <c r="J618" s="560" t="s">
        <v>1260</v>
      </c>
      <c r="K618" s="560" t="s">
        <v>1260</v>
      </c>
      <c r="L618" s="560" t="s">
        <v>1260</v>
      </c>
      <c r="M618" s="560" t="s">
        <v>1260</v>
      </c>
      <c r="N618" s="560" t="s">
        <v>1260</v>
      </c>
      <c r="O618" s="560" t="s">
        <v>1260</v>
      </c>
      <c r="P618" s="560" t="s">
        <v>1260</v>
      </c>
      <c r="Q618" s="560" t="s">
        <v>1260</v>
      </c>
      <c r="R618" s="560" t="s">
        <v>1260</v>
      </c>
      <c r="S618" s="560" t="s">
        <v>1260</v>
      </c>
      <c r="T618" s="560" t="s">
        <v>1260</v>
      </c>
      <c r="U618" s="560" t="s">
        <v>1260</v>
      </c>
      <c r="V618" s="560" t="s">
        <v>1260</v>
      </c>
      <c r="W618" s="560" t="s">
        <v>1260</v>
      </c>
      <c r="X618" s="560" t="s">
        <v>1260</v>
      </c>
      <c r="Y618" s="560" t="s">
        <v>1260</v>
      </c>
    </row>
    <row r="619" spans="1:25" hidden="1" outlineLevel="1" x14ac:dyDescent="0.2">
      <c r="A619" s="560" t="s">
        <v>1923</v>
      </c>
      <c r="B619" s="560" t="s">
        <v>1260</v>
      </c>
      <c r="C619" s="560" t="s">
        <v>1260</v>
      </c>
      <c r="D619" s="560" t="s">
        <v>1260</v>
      </c>
      <c r="E619" s="560" t="s">
        <v>1260</v>
      </c>
      <c r="F619" s="560" t="s">
        <v>1260</v>
      </c>
      <c r="G619" s="560" t="s">
        <v>1260</v>
      </c>
      <c r="H619" s="560" t="s">
        <v>1260</v>
      </c>
      <c r="I619" s="560" t="s">
        <v>1260</v>
      </c>
      <c r="J619" s="560" t="s">
        <v>1260</v>
      </c>
      <c r="K619" s="560" t="s">
        <v>1260</v>
      </c>
      <c r="L619" s="560" t="s">
        <v>1260</v>
      </c>
      <c r="M619" s="560" t="s">
        <v>1260</v>
      </c>
      <c r="N619" s="560" t="s">
        <v>1260</v>
      </c>
      <c r="O619" s="560" t="s">
        <v>1260</v>
      </c>
      <c r="P619" s="560" t="s">
        <v>1260</v>
      </c>
      <c r="Q619" s="560" t="s">
        <v>1260</v>
      </c>
      <c r="R619" s="560" t="s">
        <v>1260</v>
      </c>
      <c r="S619" s="560" t="s">
        <v>1260</v>
      </c>
      <c r="T619" s="560" t="s">
        <v>1260</v>
      </c>
      <c r="U619" s="560" t="s">
        <v>1260</v>
      </c>
      <c r="V619" s="560" t="s">
        <v>1260</v>
      </c>
      <c r="W619" s="560" t="s">
        <v>1260</v>
      </c>
      <c r="X619" s="560" t="s">
        <v>1260</v>
      </c>
      <c r="Y619" s="560" t="s">
        <v>1260</v>
      </c>
    </row>
    <row r="620" spans="1:25" hidden="1" outlineLevel="1" x14ac:dyDescent="0.2">
      <c r="A620" s="560" t="s">
        <v>1924</v>
      </c>
      <c r="B620" s="560" t="s">
        <v>1260</v>
      </c>
      <c r="C620" s="560" t="s">
        <v>1260</v>
      </c>
      <c r="D620" s="560" t="s">
        <v>1260</v>
      </c>
      <c r="E620" s="560" t="s">
        <v>1260</v>
      </c>
      <c r="F620" s="560" t="s">
        <v>1260</v>
      </c>
      <c r="G620" s="560" t="s">
        <v>1260</v>
      </c>
      <c r="H620" s="560" t="s">
        <v>1260</v>
      </c>
      <c r="I620" s="560" t="s">
        <v>1260</v>
      </c>
      <c r="J620" s="560" t="s">
        <v>1260</v>
      </c>
      <c r="K620" s="560" t="s">
        <v>1260</v>
      </c>
      <c r="L620" s="560" t="s">
        <v>1260</v>
      </c>
      <c r="M620" s="560" t="s">
        <v>1260</v>
      </c>
      <c r="N620" s="560" t="s">
        <v>1260</v>
      </c>
      <c r="O620" s="560" t="s">
        <v>1260</v>
      </c>
      <c r="P620" s="560" t="s">
        <v>1260</v>
      </c>
      <c r="Q620" s="560" t="s">
        <v>1260</v>
      </c>
      <c r="R620" s="560" t="s">
        <v>1260</v>
      </c>
      <c r="S620" s="560" t="s">
        <v>1260</v>
      </c>
      <c r="T620" s="560" t="s">
        <v>1260</v>
      </c>
      <c r="U620" s="560" t="s">
        <v>1260</v>
      </c>
      <c r="V620" s="560" t="s">
        <v>1260</v>
      </c>
      <c r="W620" s="560" t="s">
        <v>1260</v>
      </c>
      <c r="X620" s="560" t="s">
        <v>1260</v>
      </c>
      <c r="Y620" s="560" t="s">
        <v>1260</v>
      </c>
    </row>
    <row r="621" spans="1:25" hidden="1" outlineLevel="1" x14ac:dyDescent="0.2">
      <c r="A621" s="560" t="s">
        <v>1925</v>
      </c>
      <c r="B621" s="560" t="s">
        <v>1260</v>
      </c>
      <c r="C621" s="560" t="s">
        <v>1260</v>
      </c>
      <c r="D621" s="560" t="s">
        <v>1260</v>
      </c>
      <c r="E621" s="560" t="s">
        <v>1260</v>
      </c>
      <c r="F621" s="560" t="s">
        <v>1260</v>
      </c>
      <c r="G621" s="560" t="s">
        <v>1260</v>
      </c>
      <c r="H621" s="560" t="s">
        <v>1260</v>
      </c>
      <c r="I621" s="560" t="s">
        <v>1260</v>
      </c>
      <c r="J621" s="560" t="s">
        <v>1260</v>
      </c>
      <c r="K621" s="560" t="s">
        <v>1260</v>
      </c>
      <c r="L621" s="560" t="s">
        <v>1260</v>
      </c>
      <c r="M621" s="560" t="s">
        <v>1260</v>
      </c>
      <c r="N621" s="560" t="s">
        <v>1260</v>
      </c>
      <c r="O621" s="560" t="s">
        <v>1260</v>
      </c>
      <c r="P621" s="560" t="s">
        <v>1260</v>
      </c>
      <c r="Q621" s="560" t="s">
        <v>1260</v>
      </c>
      <c r="R621" s="560" t="s">
        <v>1260</v>
      </c>
      <c r="S621" s="560" t="s">
        <v>1260</v>
      </c>
      <c r="T621" s="560" t="s">
        <v>1260</v>
      </c>
      <c r="U621" s="560" t="s">
        <v>1260</v>
      </c>
      <c r="V621" s="560" t="s">
        <v>1260</v>
      </c>
      <c r="W621" s="560" t="s">
        <v>1260</v>
      </c>
      <c r="X621" s="560" t="s">
        <v>1260</v>
      </c>
      <c r="Y621" s="560" t="s">
        <v>1260</v>
      </c>
    </row>
    <row r="622" spans="1:25" hidden="1" outlineLevel="1" x14ac:dyDescent="0.2">
      <c r="A622" s="560" t="s">
        <v>1926</v>
      </c>
      <c r="B622" s="560" t="s">
        <v>1260</v>
      </c>
      <c r="C622" s="560" t="s">
        <v>1260</v>
      </c>
      <c r="D622" s="560" t="s">
        <v>1260</v>
      </c>
      <c r="E622" s="560" t="s">
        <v>1260</v>
      </c>
      <c r="F622" s="560" t="s">
        <v>1260</v>
      </c>
      <c r="G622" s="560" t="s">
        <v>1260</v>
      </c>
      <c r="H622" s="560" t="s">
        <v>1260</v>
      </c>
      <c r="I622" s="560" t="s">
        <v>1260</v>
      </c>
      <c r="J622" s="560" t="s">
        <v>1260</v>
      </c>
      <c r="K622" s="560" t="s">
        <v>1260</v>
      </c>
      <c r="L622" s="560" t="s">
        <v>1260</v>
      </c>
      <c r="M622" s="560" t="s">
        <v>1260</v>
      </c>
      <c r="N622" s="560" t="s">
        <v>1260</v>
      </c>
      <c r="O622" s="560" t="s">
        <v>1260</v>
      </c>
      <c r="P622" s="560" t="s">
        <v>1260</v>
      </c>
      <c r="Q622" s="560" t="s">
        <v>1260</v>
      </c>
      <c r="R622" s="560" t="s">
        <v>1260</v>
      </c>
      <c r="S622" s="560" t="s">
        <v>1260</v>
      </c>
      <c r="T622" s="560" t="s">
        <v>1260</v>
      </c>
      <c r="U622" s="560" t="s">
        <v>1260</v>
      </c>
      <c r="V622" s="560" t="s">
        <v>1260</v>
      </c>
      <c r="W622" s="560" t="s">
        <v>1260</v>
      </c>
      <c r="X622" s="560" t="s">
        <v>1260</v>
      </c>
      <c r="Y622" s="560" t="s">
        <v>1260</v>
      </c>
    </row>
    <row r="623" spans="1:25" hidden="1" outlineLevel="1" x14ac:dyDescent="0.2">
      <c r="A623" s="560" t="s">
        <v>1927</v>
      </c>
      <c r="B623" s="560" t="s">
        <v>1260</v>
      </c>
      <c r="C623" s="560" t="s">
        <v>1260</v>
      </c>
      <c r="D623" s="560" t="s">
        <v>1260</v>
      </c>
      <c r="E623" s="560" t="s">
        <v>1260</v>
      </c>
      <c r="F623" s="560" t="s">
        <v>1260</v>
      </c>
      <c r="G623" s="560" t="s">
        <v>1260</v>
      </c>
      <c r="H623" s="560" t="s">
        <v>1260</v>
      </c>
      <c r="I623" s="560" t="s">
        <v>1260</v>
      </c>
      <c r="J623" s="560" t="s">
        <v>1260</v>
      </c>
      <c r="K623" s="560" t="s">
        <v>1260</v>
      </c>
      <c r="L623" s="560" t="s">
        <v>1260</v>
      </c>
      <c r="M623" s="560" t="s">
        <v>1260</v>
      </c>
      <c r="N623" s="560" t="s">
        <v>1260</v>
      </c>
      <c r="O623" s="560" t="s">
        <v>1260</v>
      </c>
      <c r="P623" s="560" t="s">
        <v>1260</v>
      </c>
      <c r="Q623" s="560" t="s">
        <v>1260</v>
      </c>
      <c r="R623" s="560" t="s">
        <v>1260</v>
      </c>
      <c r="S623" s="560" t="s">
        <v>1260</v>
      </c>
      <c r="T623" s="560" t="s">
        <v>1260</v>
      </c>
      <c r="U623" s="560" t="s">
        <v>1260</v>
      </c>
      <c r="V623" s="560" t="s">
        <v>1260</v>
      </c>
      <c r="W623" s="560" t="s">
        <v>1260</v>
      </c>
      <c r="X623" s="560" t="s">
        <v>1260</v>
      </c>
      <c r="Y623" s="560" t="s">
        <v>1260</v>
      </c>
    </row>
    <row r="624" spans="1:25" hidden="1" outlineLevel="1" x14ac:dyDescent="0.2">
      <c r="A624" s="560" t="s">
        <v>1928</v>
      </c>
      <c r="B624" s="560" t="s">
        <v>1260</v>
      </c>
      <c r="C624" s="560" t="s">
        <v>1260</v>
      </c>
      <c r="D624" s="560" t="s">
        <v>1260</v>
      </c>
      <c r="E624" s="560" t="s">
        <v>1260</v>
      </c>
      <c r="F624" s="560" t="s">
        <v>1260</v>
      </c>
      <c r="G624" s="560" t="s">
        <v>1260</v>
      </c>
      <c r="H624" s="560" t="s">
        <v>1260</v>
      </c>
      <c r="I624" s="560" t="s">
        <v>1260</v>
      </c>
      <c r="J624" s="560" t="s">
        <v>1260</v>
      </c>
      <c r="K624" s="560" t="s">
        <v>1260</v>
      </c>
      <c r="L624" s="560" t="s">
        <v>1260</v>
      </c>
      <c r="M624" s="560" t="s">
        <v>1260</v>
      </c>
      <c r="N624" s="560" t="s">
        <v>1260</v>
      </c>
      <c r="O624" s="560" t="s">
        <v>1260</v>
      </c>
      <c r="P624" s="560" t="s">
        <v>1260</v>
      </c>
      <c r="Q624" s="560" t="s">
        <v>1260</v>
      </c>
      <c r="R624" s="560" t="s">
        <v>1260</v>
      </c>
      <c r="S624" s="560" t="s">
        <v>1260</v>
      </c>
      <c r="T624" s="560" t="s">
        <v>1260</v>
      </c>
      <c r="U624" s="560" t="s">
        <v>1260</v>
      </c>
      <c r="V624" s="560" t="s">
        <v>1260</v>
      </c>
      <c r="W624" s="560" t="s">
        <v>1260</v>
      </c>
      <c r="X624" s="560" t="s">
        <v>1260</v>
      </c>
      <c r="Y624" s="560" t="s">
        <v>1260</v>
      </c>
    </row>
    <row r="625" spans="1:25" hidden="1" outlineLevel="1" x14ac:dyDescent="0.2">
      <c r="A625" s="560" t="s">
        <v>1929</v>
      </c>
      <c r="B625" s="560" t="s">
        <v>1260</v>
      </c>
      <c r="C625" s="560" t="s">
        <v>1260</v>
      </c>
      <c r="D625" s="560" t="s">
        <v>1260</v>
      </c>
      <c r="E625" s="560" t="s">
        <v>1260</v>
      </c>
      <c r="F625" s="560" t="s">
        <v>1260</v>
      </c>
      <c r="G625" s="560" t="s">
        <v>1260</v>
      </c>
      <c r="H625" s="560" t="s">
        <v>1260</v>
      </c>
      <c r="I625" s="560" t="s">
        <v>1260</v>
      </c>
      <c r="J625" s="560" t="s">
        <v>1260</v>
      </c>
      <c r="K625" s="560" t="s">
        <v>1260</v>
      </c>
      <c r="L625" s="560" t="s">
        <v>1260</v>
      </c>
      <c r="M625" s="560" t="s">
        <v>1260</v>
      </c>
      <c r="N625" s="560" t="s">
        <v>1260</v>
      </c>
      <c r="O625" s="560" t="s">
        <v>1260</v>
      </c>
      <c r="P625" s="560" t="s">
        <v>1260</v>
      </c>
      <c r="Q625" s="560" t="s">
        <v>1260</v>
      </c>
      <c r="R625" s="560" t="s">
        <v>1260</v>
      </c>
      <c r="S625" s="560" t="s">
        <v>1260</v>
      </c>
      <c r="T625" s="560" t="s">
        <v>1260</v>
      </c>
      <c r="U625" s="560" t="s">
        <v>1260</v>
      </c>
      <c r="V625" s="560" t="s">
        <v>1260</v>
      </c>
      <c r="W625" s="560" t="s">
        <v>1260</v>
      </c>
      <c r="X625" s="560" t="s">
        <v>1260</v>
      </c>
      <c r="Y625" s="560" t="s">
        <v>1260</v>
      </c>
    </row>
    <row r="626" spans="1:25" hidden="1" outlineLevel="1" x14ac:dyDescent="0.2">
      <c r="A626" s="560" t="s">
        <v>1930</v>
      </c>
      <c r="B626" s="560" t="s">
        <v>1260</v>
      </c>
      <c r="C626" s="560" t="s">
        <v>1260</v>
      </c>
      <c r="D626" s="560" t="s">
        <v>1260</v>
      </c>
      <c r="E626" s="560" t="s">
        <v>1260</v>
      </c>
      <c r="F626" s="560" t="s">
        <v>1260</v>
      </c>
      <c r="G626" s="560" t="s">
        <v>1260</v>
      </c>
      <c r="H626" s="560" t="s">
        <v>1260</v>
      </c>
      <c r="I626" s="560" t="s">
        <v>1260</v>
      </c>
      <c r="J626" s="560" t="s">
        <v>1260</v>
      </c>
      <c r="K626" s="560" t="s">
        <v>1260</v>
      </c>
      <c r="L626" s="560" t="s">
        <v>1260</v>
      </c>
      <c r="M626" s="560" t="s">
        <v>1260</v>
      </c>
      <c r="N626" s="560" t="s">
        <v>1260</v>
      </c>
      <c r="O626" s="560" t="s">
        <v>1260</v>
      </c>
      <c r="P626" s="560" t="s">
        <v>1260</v>
      </c>
      <c r="Q626" s="560" t="s">
        <v>1260</v>
      </c>
      <c r="R626" s="560" t="s">
        <v>1260</v>
      </c>
      <c r="S626" s="560" t="s">
        <v>1260</v>
      </c>
      <c r="T626" s="560" t="s">
        <v>1260</v>
      </c>
      <c r="U626" s="560" t="s">
        <v>1260</v>
      </c>
      <c r="V626" s="560" t="s">
        <v>1260</v>
      </c>
      <c r="W626" s="560" t="s">
        <v>1260</v>
      </c>
      <c r="X626" s="560" t="s">
        <v>1260</v>
      </c>
      <c r="Y626" s="560" t="s">
        <v>1260</v>
      </c>
    </row>
    <row r="627" spans="1:25" hidden="1" outlineLevel="1" x14ac:dyDescent="0.2">
      <c r="A627" s="560" t="s">
        <v>1931</v>
      </c>
      <c r="B627" s="560" t="s">
        <v>1260</v>
      </c>
      <c r="C627" s="560" t="s">
        <v>1260</v>
      </c>
      <c r="D627" s="560" t="s">
        <v>1260</v>
      </c>
      <c r="E627" s="560" t="s">
        <v>1260</v>
      </c>
      <c r="F627" s="560" t="s">
        <v>1260</v>
      </c>
      <c r="G627" s="560" t="s">
        <v>1260</v>
      </c>
      <c r="H627" s="560" t="s">
        <v>1260</v>
      </c>
      <c r="I627" s="560" t="s">
        <v>1260</v>
      </c>
      <c r="J627" s="560" t="s">
        <v>1260</v>
      </c>
      <c r="K627" s="560" t="s">
        <v>1260</v>
      </c>
      <c r="L627" s="560" t="s">
        <v>1260</v>
      </c>
      <c r="M627" s="560" t="s">
        <v>1260</v>
      </c>
      <c r="N627" s="560" t="s">
        <v>1260</v>
      </c>
      <c r="O627" s="560" t="s">
        <v>1260</v>
      </c>
      <c r="P627" s="560" t="s">
        <v>1260</v>
      </c>
      <c r="Q627" s="560" t="s">
        <v>1260</v>
      </c>
      <c r="R627" s="560" t="s">
        <v>1260</v>
      </c>
      <c r="S627" s="560" t="s">
        <v>1260</v>
      </c>
      <c r="T627" s="560" t="s">
        <v>1260</v>
      </c>
      <c r="U627" s="560" t="s">
        <v>1260</v>
      </c>
      <c r="V627" s="560" t="s">
        <v>1260</v>
      </c>
      <c r="W627" s="560" t="s">
        <v>1260</v>
      </c>
      <c r="X627" s="560" t="s">
        <v>1260</v>
      </c>
      <c r="Y627" s="560" t="s">
        <v>1260</v>
      </c>
    </row>
    <row r="628" spans="1:25" hidden="1" outlineLevel="1" x14ac:dyDescent="0.2">
      <c r="A628" s="560" t="s">
        <v>1932</v>
      </c>
      <c r="B628" s="560" t="s">
        <v>1260</v>
      </c>
      <c r="C628" s="560" t="s">
        <v>1260</v>
      </c>
      <c r="D628" s="560" t="s">
        <v>1260</v>
      </c>
      <c r="E628" s="560" t="s">
        <v>1260</v>
      </c>
      <c r="F628" s="560" t="s">
        <v>1260</v>
      </c>
      <c r="G628" s="560" t="s">
        <v>1260</v>
      </c>
      <c r="H628" s="560" t="s">
        <v>1260</v>
      </c>
      <c r="I628" s="560" t="s">
        <v>1260</v>
      </c>
      <c r="J628" s="560" t="s">
        <v>1260</v>
      </c>
      <c r="K628" s="560" t="s">
        <v>1260</v>
      </c>
      <c r="L628" s="560" t="s">
        <v>1260</v>
      </c>
      <c r="M628" s="560" t="s">
        <v>1260</v>
      </c>
      <c r="N628" s="560" t="s">
        <v>1260</v>
      </c>
      <c r="O628" s="560" t="s">
        <v>1260</v>
      </c>
      <c r="P628" s="560" t="s">
        <v>1260</v>
      </c>
      <c r="Q628" s="560" t="s">
        <v>1260</v>
      </c>
      <c r="R628" s="560" t="s">
        <v>1260</v>
      </c>
      <c r="S628" s="560" t="s">
        <v>1260</v>
      </c>
      <c r="T628" s="560" t="s">
        <v>1260</v>
      </c>
      <c r="U628" s="560" t="s">
        <v>1260</v>
      </c>
      <c r="V628" s="560" t="s">
        <v>1260</v>
      </c>
      <c r="W628" s="560" t="s">
        <v>1260</v>
      </c>
      <c r="X628" s="560" t="s">
        <v>1260</v>
      </c>
      <c r="Y628" s="560" t="s">
        <v>1260</v>
      </c>
    </row>
    <row r="629" spans="1:25" hidden="1" outlineLevel="1" x14ac:dyDescent="0.2">
      <c r="A629" s="560" t="s">
        <v>1933</v>
      </c>
      <c r="B629" s="560" t="s">
        <v>1260</v>
      </c>
      <c r="C629" s="560" t="s">
        <v>1260</v>
      </c>
      <c r="D629" s="560" t="s">
        <v>1260</v>
      </c>
      <c r="E629" s="560" t="s">
        <v>1260</v>
      </c>
      <c r="F629" s="560" t="s">
        <v>1260</v>
      </c>
      <c r="G629" s="560" t="s">
        <v>1260</v>
      </c>
      <c r="H629" s="560" t="s">
        <v>1260</v>
      </c>
      <c r="I629" s="560" t="s">
        <v>1260</v>
      </c>
      <c r="J629" s="560" t="s">
        <v>1260</v>
      </c>
      <c r="K629" s="560" t="s">
        <v>1260</v>
      </c>
      <c r="L629" s="560" t="s">
        <v>1260</v>
      </c>
      <c r="M629" s="560" t="s">
        <v>1260</v>
      </c>
      <c r="N629" s="560" t="s">
        <v>1260</v>
      </c>
      <c r="O629" s="560" t="s">
        <v>1260</v>
      </c>
      <c r="P629" s="560" t="s">
        <v>1260</v>
      </c>
      <c r="Q629" s="560" t="s">
        <v>1260</v>
      </c>
      <c r="R629" s="560" t="s">
        <v>1260</v>
      </c>
      <c r="S629" s="560" t="s">
        <v>1260</v>
      </c>
      <c r="T629" s="560" t="s">
        <v>1260</v>
      </c>
      <c r="U629" s="560" t="s">
        <v>1260</v>
      </c>
      <c r="V629" s="560" t="s">
        <v>1260</v>
      </c>
      <c r="W629" s="560" t="s">
        <v>1260</v>
      </c>
      <c r="X629" s="560" t="s">
        <v>1260</v>
      </c>
      <c r="Y629" s="560" t="s">
        <v>1260</v>
      </c>
    </row>
    <row r="630" spans="1:25" hidden="1" outlineLevel="1" x14ac:dyDescent="0.2">
      <c r="A630" s="560" t="s">
        <v>1934</v>
      </c>
      <c r="B630" s="560" t="s">
        <v>1260</v>
      </c>
      <c r="C630" s="560" t="s">
        <v>1260</v>
      </c>
      <c r="D630" s="560" t="s">
        <v>1260</v>
      </c>
      <c r="E630" s="560" t="s">
        <v>1260</v>
      </c>
      <c r="F630" s="560" t="s">
        <v>1260</v>
      </c>
      <c r="G630" s="560" t="s">
        <v>1260</v>
      </c>
      <c r="H630" s="560" t="s">
        <v>1260</v>
      </c>
      <c r="I630" s="560" t="s">
        <v>1260</v>
      </c>
      <c r="J630" s="560" t="s">
        <v>1260</v>
      </c>
      <c r="K630" s="560" t="s">
        <v>1260</v>
      </c>
      <c r="L630" s="560" t="s">
        <v>1260</v>
      </c>
      <c r="M630" s="560" t="s">
        <v>1260</v>
      </c>
      <c r="N630" s="560" t="s">
        <v>1260</v>
      </c>
      <c r="O630" s="560" t="s">
        <v>1260</v>
      </c>
      <c r="P630" s="560" t="s">
        <v>1260</v>
      </c>
      <c r="Q630" s="560" t="s">
        <v>1260</v>
      </c>
      <c r="R630" s="560" t="s">
        <v>1260</v>
      </c>
      <c r="S630" s="560" t="s">
        <v>1260</v>
      </c>
      <c r="T630" s="560" t="s">
        <v>1260</v>
      </c>
      <c r="U630" s="560" t="s">
        <v>1260</v>
      </c>
      <c r="V630" s="560" t="s">
        <v>1260</v>
      </c>
      <c r="W630" s="560" t="s">
        <v>1260</v>
      </c>
      <c r="X630" s="560" t="s">
        <v>1260</v>
      </c>
      <c r="Y630" s="560" t="s">
        <v>1260</v>
      </c>
    </row>
    <row r="631" spans="1:25" hidden="1" outlineLevel="1" x14ac:dyDescent="0.2">
      <c r="A631" s="560" t="s">
        <v>1935</v>
      </c>
      <c r="B631" s="560" t="s">
        <v>1260</v>
      </c>
      <c r="C631" s="560" t="s">
        <v>1260</v>
      </c>
      <c r="D631" s="560" t="s">
        <v>1260</v>
      </c>
      <c r="E631" s="560" t="s">
        <v>1260</v>
      </c>
      <c r="F631" s="560" t="s">
        <v>1260</v>
      </c>
      <c r="G631" s="560" t="s">
        <v>1260</v>
      </c>
      <c r="H631" s="560" t="s">
        <v>1260</v>
      </c>
      <c r="I631" s="560" t="s">
        <v>1260</v>
      </c>
      <c r="J631" s="560" t="s">
        <v>1260</v>
      </c>
      <c r="K631" s="560" t="s">
        <v>1260</v>
      </c>
      <c r="L631" s="560" t="s">
        <v>1260</v>
      </c>
      <c r="M631" s="560" t="s">
        <v>1260</v>
      </c>
      <c r="N631" s="560" t="s">
        <v>1260</v>
      </c>
      <c r="O631" s="560" t="s">
        <v>1260</v>
      </c>
      <c r="P631" s="560" t="s">
        <v>1260</v>
      </c>
      <c r="Q631" s="560" t="s">
        <v>1260</v>
      </c>
      <c r="R631" s="560" t="s">
        <v>1260</v>
      </c>
      <c r="S631" s="560" t="s">
        <v>1260</v>
      </c>
      <c r="T631" s="560" t="s">
        <v>1260</v>
      </c>
      <c r="U631" s="560" t="s">
        <v>1260</v>
      </c>
      <c r="V631" s="560" t="s">
        <v>1260</v>
      </c>
      <c r="W631" s="560" t="s">
        <v>1260</v>
      </c>
      <c r="X631" s="560" t="s">
        <v>1260</v>
      </c>
      <c r="Y631" s="560" t="s">
        <v>1260</v>
      </c>
    </row>
    <row r="632" spans="1:25" hidden="1" outlineLevel="1" x14ac:dyDescent="0.2">
      <c r="A632" s="560" t="s">
        <v>1936</v>
      </c>
      <c r="B632" s="560" t="s">
        <v>1260</v>
      </c>
      <c r="C632" s="560" t="s">
        <v>1260</v>
      </c>
      <c r="D632" s="560" t="s">
        <v>1260</v>
      </c>
      <c r="E632" s="560" t="s">
        <v>1260</v>
      </c>
      <c r="F632" s="560" t="s">
        <v>1260</v>
      </c>
      <c r="G632" s="560" t="s">
        <v>1260</v>
      </c>
      <c r="H632" s="560" t="s">
        <v>1260</v>
      </c>
      <c r="I632" s="560" t="s">
        <v>1260</v>
      </c>
      <c r="J632" s="560" t="s">
        <v>1260</v>
      </c>
      <c r="K632" s="560" t="s">
        <v>1260</v>
      </c>
      <c r="L632" s="560" t="s">
        <v>1260</v>
      </c>
      <c r="M632" s="560" t="s">
        <v>1260</v>
      </c>
      <c r="N632" s="560" t="s">
        <v>1260</v>
      </c>
      <c r="O632" s="560" t="s">
        <v>1260</v>
      </c>
      <c r="P632" s="560" t="s">
        <v>1260</v>
      </c>
      <c r="Q632" s="560" t="s">
        <v>1260</v>
      </c>
      <c r="R632" s="560" t="s">
        <v>1260</v>
      </c>
      <c r="S632" s="560" t="s">
        <v>1260</v>
      </c>
      <c r="T632" s="560" t="s">
        <v>1260</v>
      </c>
      <c r="U632" s="560" t="s">
        <v>1260</v>
      </c>
      <c r="V632" s="560" t="s">
        <v>1260</v>
      </c>
      <c r="W632" s="560" t="s">
        <v>1260</v>
      </c>
      <c r="X632" s="560" t="s">
        <v>1260</v>
      </c>
      <c r="Y632" s="560" t="s">
        <v>1260</v>
      </c>
    </row>
    <row r="633" spans="1:25" hidden="1" outlineLevel="1" x14ac:dyDescent="0.2">
      <c r="A633" s="560" t="s">
        <v>1937</v>
      </c>
      <c r="B633" s="560" t="s">
        <v>1260</v>
      </c>
      <c r="C633" s="560" t="s">
        <v>1260</v>
      </c>
      <c r="D633" s="560" t="s">
        <v>1260</v>
      </c>
      <c r="E633" s="560" t="s">
        <v>1260</v>
      </c>
      <c r="F633" s="560" t="s">
        <v>1260</v>
      </c>
      <c r="G633" s="560" t="s">
        <v>1260</v>
      </c>
      <c r="H633" s="560" t="s">
        <v>1260</v>
      </c>
      <c r="I633" s="560" t="s">
        <v>1260</v>
      </c>
      <c r="J633" s="560" t="s">
        <v>1260</v>
      </c>
      <c r="K633" s="560" t="s">
        <v>1260</v>
      </c>
      <c r="L633" s="560" t="s">
        <v>1260</v>
      </c>
      <c r="M633" s="560" t="s">
        <v>1260</v>
      </c>
      <c r="N633" s="560" t="s">
        <v>1260</v>
      </c>
      <c r="O633" s="560" t="s">
        <v>1260</v>
      </c>
      <c r="P633" s="560" t="s">
        <v>1260</v>
      </c>
      <c r="Q633" s="560" t="s">
        <v>1260</v>
      </c>
      <c r="R633" s="560" t="s">
        <v>1260</v>
      </c>
      <c r="S633" s="560" t="s">
        <v>1260</v>
      </c>
      <c r="T633" s="560" t="s">
        <v>1260</v>
      </c>
      <c r="U633" s="560" t="s">
        <v>1260</v>
      </c>
      <c r="V633" s="560" t="s">
        <v>1260</v>
      </c>
      <c r="W633" s="560" t="s">
        <v>1260</v>
      </c>
      <c r="X633" s="560" t="s">
        <v>1260</v>
      </c>
      <c r="Y633" s="560" t="s">
        <v>1260</v>
      </c>
    </row>
    <row r="634" spans="1:25" hidden="1" outlineLevel="1" x14ac:dyDescent="0.2">
      <c r="A634" s="560" t="s">
        <v>1938</v>
      </c>
      <c r="B634" s="560" t="s">
        <v>1260</v>
      </c>
      <c r="C634" s="560" t="s">
        <v>1260</v>
      </c>
      <c r="D634" s="560" t="s">
        <v>1260</v>
      </c>
      <c r="E634" s="560" t="s">
        <v>1260</v>
      </c>
      <c r="F634" s="560" t="s">
        <v>1260</v>
      </c>
      <c r="G634" s="560" t="s">
        <v>1260</v>
      </c>
      <c r="H634" s="560" t="s">
        <v>1260</v>
      </c>
      <c r="I634" s="560" t="s">
        <v>1260</v>
      </c>
      <c r="J634" s="560" t="s">
        <v>1260</v>
      </c>
      <c r="K634" s="560" t="s">
        <v>1260</v>
      </c>
      <c r="L634" s="560" t="s">
        <v>1260</v>
      </c>
      <c r="M634" s="560" t="s">
        <v>1260</v>
      </c>
      <c r="N634" s="560" t="s">
        <v>1260</v>
      </c>
      <c r="O634" s="560" t="s">
        <v>1260</v>
      </c>
      <c r="P634" s="560" t="s">
        <v>1260</v>
      </c>
      <c r="Q634" s="560" t="s">
        <v>1260</v>
      </c>
      <c r="R634" s="560" t="s">
        <v>1260</v>
      </c>
      <c r="S634" s="560" t="s">
        <v>1260</v>
      </c>
      <c r="T634" s="560" t="s">
        <v>1260</v>
      </c>
      <c r="U634" s="560" t="s">
        <v>1260</v>
      </c>
      <c r="V634" s="560" t="s">
        <v>1260</v>
      </c>
      <c r="W634" s="560" t="s">
        <v>1260</v>
      </c>
      <c r="X634" s="560" t="s">
        <v>1260</v>
      </c>
      <c r="Y634" s="560" t="s">
        <v>1260</v>
      </c>
    </row>
    <row r="635" spans="1:25" hidden="1" outlineLevel="1" x14ac:dyDescent="0.2">
      <c r="A635" s="560" t="s">
        <v>1939</v>
      </c>
      <c r="B635" s="560" t="s">
        <v>1260</v>
      </c>
      <c r="C635" s="560" t="s">
        <v>1260</v>
      </c>
      <c r="D635" s="560" t="s">
        <v>1260</v>
      </c>
      <c r="E635" s="560" t="s">
        <v>1260</v>
      </c>
      <c r="F635" s="560" t="s">
        <v>1260</v>
      </c>
      <c r="G635" s="560" t="s">
        <v>1260</v>
      </c>
      <c r="H635" s="560" t="s">
        <v>1260</v>
      </c>
      <c r="I635" s="560" t="s">
        <v>1260</v>
      </c>
      <c r="J635" s="560" t="s">
        <v>1260</v>
      </c>
      <c r="K635" s="560" t="s">
        <v>1260</v>
      </c>
      <c r="L635" s="560" t="s">
        <v>1260</v>
      </c>
      <c r="M635" s="560" t="s">
        <v>1260</v>
      </c>
      <c r="N635" s="560" t="s">
        <v>1260</v>
      </c>
      <c r="O635" s="560" t="s">
        <v>1260</v>
      </c>
      <c r="P635" s="560" t="s">
        <v>1260</v>
      </c>
      <c r="Q635" s="560" t="s">
        <v>1260</v>
      </c>
      <c r="R635" s="560" t="s">
        <v>1260</v>
      </c>
      <c r="S635" s="560" t="s">
        <v>1260</v>
      </c>
      <c r="T635" s="560" t="s">
        <v>1260</v>
      </c>
      <c r="U635" s="560" t="s">
        <v>1260</v>
      </c>
      <c r="V635" s="560" t="s">
        <v>1260</v>
      </c>
      <c r="W635" s="560" t="s">
        <v>1260</v>
      </c>
      <c r="X635" s="560" t="s">
        <v>1260</v>
      </c>
      <c r="Y635" s="560" t="s">
        <v>1260</v>
      </c>
    </row>
    <row r="636" spans="1:25" hidden="1" outlineLevel="1" x14ac:dyDescent="0.2">
      <c r="A636" s="560" t="s">
        <v>1940</v>
      </c>
      <c r="B636" s="560" t="s">
        <v>1260</v>
      </c>
      <c r="C636" s="560" t="s">
        <v>1260</v>
      </c>
      <c r="D636" s="560" t="s">
        <v>1260</v>
      </c>
      <c r="E636" s="560" t="s">
        <v>1260</v>
      </c>
      <c r="F636" s="560" t="s">
        <v>1260</v>
      </c>
      <c r="G636" s="560" t="s">
        <v>1260</v>
      </c>
      <c r="H636" s="560" t="s">
        <v>1260</v>
      </c>
      <c r="I636" s="560" t="s">
        <v>1260</v>
      </c>
      <c r="J636" s="560" t="s">
        <v>1260</v>
      </c>
      <c r="K636" s="560" t="s">
        <v>1260</v>
      </c>
      <c r="L636" s="560" t="s">
        <v>1260</v>
      </c>
      <c r="M636" s="560" t="s">
        <v>1260</v>
      </c>
      <c r="N636" s="560" t="s">
        <v>1260</v>
      </c>
      <c r="O636" s="560" t="s">
        <v>1260</v>
      </c>
      <c r="P636" s="560" t="s">
        <v>1260</v>
      </c>
      <c r="Q636" s="560" t="s">
        <v>1260</v>
      </c>
      <c r="R636" s="560" t="s">
        <v>1260</v>
      </c>
      <c r="S636" s="560" t="s">
        <v>1260</v>
      </c>
      <c r="T636" s="560" t="s">
        <v>1260</v>
      </c>
      <c r="U636" s="560" t="s">
        <v>1260</v>
      </c>
      <c r="V636" s="560" t="s">
        <v>1260</v>
      </c>
      <c r="W636" s="560" t="s">
        <v>1260</v>
      </c>
      <c r="X636" s="560" t="s">
        <v>1260</v>
      </c>
      <c r="Y636" s="560" t="s">
        <v>1260</v>
      </c>
    </row>
    <row r="637" spans="1:25" hidden="1" outlineLevel="1" x14ac:dyDescent="0.2">
      <c r="A637" s="560" t="s">
        <v>1941</v>
      </c>
      <c r="B637" s="560" t="s">
        <v>1260</v>
      </c>
      <c r="C637" s="560" t="s">
        <v>1260</v>
      </c>
      <c r="D637" s="560" t="s">
        <v>1260</v>
      </c>
      <c r="E637" s="560" t="s">
        <v>1260</v>
      </c>
      <c r="F637" s="560" t="s">
        <v>1260</v>
      </c>
      <c r="G637" s="560" t="s">
        <v>1260</v>
      </c>
      <c r="H637" s="560" t="s">
        <v>1260</v>
      </c>
      <c r="I637" s="560" t="s">
        <v>1260</v>
      </c>
      <c r="J637" s="560" t="s">
        <v>1260</v>
      </c>
      <c r="K637" s="560" t="s">
        <v>1260</v>
      </c>
      <c r="L637" s="560" t="s">
        <v>1260</v>
      </c>
      <c r="M637" s="560" t="s">
        <v>1260</v>
      </c>
      <c r="N637" s="560" t="s">
        <v>1260</v>
      </c>
      <c r="O637" s="560" t="s">
        <v>1260</v>
      </c>
      <c r="P637" s="560" t="s">
        <v>1260</v>
      </c>
      <c r="Q637" s="560" t="s">
        <v>1260</v>
      </c>
      <c r="R637" s="560" t="s">
        <v>1260</v>
      </c>
      <c r="S637" s="560" t="s">
        <v>1260</v>
      </c>
      <c r="T637" s="560" t="s">
        <v>1260</v>
      </c>
      <c r="U637" s="560" t="s">
        <v>1260</v>
      </c>
      <c r="V637" s="560" t="s">
        <v>1260</v>
      </c>
      <c r="W637" s="560" t="s">
        <v>1260</v>
      </c>
      <c r="X637" s="560" t="s">
        <v>1260</v>
      </c>
      <c r="Y637" s="560" t="s">
        <v>1260</v>
      </c>
    </row>
    <row r="638" spans="1:25" hidden="1" outlineLevel="1" x14ac:dyDescent="0.2">
      <c r="A638" s="560" t="s">
        <v>1942</v>
      </c>
      <c r="B638" s="560" t="s">
        <v>1260</v>
      </c>
      <c r="C638" s="560" t="s">
        <v>1260</v>
      </c>
      <c r="D638" s="560" t="s">
        <v>1260</v>
      </c>
      <c r="E638" s="560" t="s">
        <v>1260</v>
      </c>
      <c r="F638" s="560" t="s">
        <v>1260</v>
      </c>
      <c r="G638" s="560" t="s">
        <v>1260</v>
      </c>
      <c r="H638" s="560" t="s">
        <v>1260</v>
      </c>
      <c r="I638" s="560" t="s">
        <v>1260</v>
      </c>
      <c r="J638" s="560" t="s">
        <v>1260</v>
      </c>
      <c r="K638" s="560" t="s">
        <v>1260</v>
      </c>
      <c r="L638" s="560" t="s">
        <v>1260</v>
      </c>
      <c r="M638" s="560" t="s">
        <v>1260</v>
      </c>
      <c r="N638" s="560" t="s">
        <v>1260</v>
      </c>
      <c r="O638" s="560" t="s">
        <v>1260</v>
      </c>
      <c r="P638" s="560" t="s">
        <v>1260</v>
      </c>
      <c r="Q638" s="560" t="s">
        <v>1260</v>
      </c>
      <c r="R638" s="560" t="s">
        <v>1260</v>
      </c>
      <c r="S638" s="560" t="s">
        <v>1260</v>
      </c>
      <c r="T638" s="560" t="s">
        <v>1260</v>
      </c>
      <c r="U638" s="560" t="s">
        <v>1260</v>
      </c>
      <c r="V638" s="560" t="s">
        <v>1260</v>
      </c>
      <c r="W638" s="560" t="s">
        <v>1260</v>
      </c>
      <c r="X638" s="560" t="s">
        <v>1260</v>
      </c>
      <c r="Y638" s="560" t="s">
        <v>1260</v>
      </c>
    </row>
    <row r="639" spans="1:25" hidden="1" outlineLevel="1" x14ac:dyDescent="0.2">
      <c r="A639" s="560" t="s">
        <v>1943</v>
      </c>
      <c r="B639" s="560" t="s">
        <v>1260</v>
      </c>
      <c r="C639" s="560" t="s">
        <v>1260</v>
      </c>
      <c r="D639" s="560" t="s">
        <v>1260</v>
      </c>
      <c r="E639" s="560" t="s">
        <v>1260</v>
      </c>
      <c r="F639" s="560" t="s">
        <v>1260</v>
      </c>
      <c r="G639" s="560" t="s">
        <v>1260</v>
      </c>
      <c r="H639" s="560" t="s">
        <v>1260</v>
      </c>
      <c r="I639" s="560" t="s">
        <v>1260</v>
      </c>
      <c r="J639" s="560" t="s">
        <v>1260</v>
      </c>
      <c r="K639" s="560" t="s">
        <v>1260</v>
      </c>
      <c r="L639" s="560" t="s">
        <v>1260</v>
      </c>
      <c r="M639" s="560" t="s">
        <v>1260</v>
      </c>
      <c r="N639" s="560" t="s">
        <v>1260</v>
      </c>
      <c r="O639" s="560" t="s">
        <v>1260</v>
      </c>
      <c r="P639" s="560" t="s">
        <v>1260</v>
      </c>
      <c r="Q639" s="560" t="s">
        <v>1260</v>
      </c>
      <c r="R639" s="560" t="s">
        <v>1260</v>
      </c>
      <c r="S639" s="560" t="s">
        <v>1260</v>
      </c>
      <c r="T639" s="560" t="s">
        <v>1260</v>
      </c>
      <c r="U639" s="560" t="s">
        <v>1260</v>
      </c>
      <c r="V639" s="560" t="s">
        <v>1260</v>
      </c>
      <c r="W639" s="560" t="s">
        <v>1260</v>
      </c>
      <c r="X639" s="560" t="s">
        <v>1260</v>
      </c>
      <c r="Y639" s="560" t="s">
        <v>1260</v>
      </c>
    </row>
    <row r="640" spans="1:25" hidden="1" outlineLevel="1" x14ac:dyDescent="0.2">
      <c r="A640" s="560" t="s">
        <v>1944</v>
      </c>
      <c r="B640" s="560" t="s">
        <v>1260</v>
      </c>
      <c r="C640" s="560" t="s">
        <v>1260</v>
      </c>
      <c r="D640" s="560" t="s">
        <v>1260</v>
      </c>
      <c r="E640" s="560" t="s">
        <v>1260</v>
      </c>
      <c r="F640" s="560" t="s">
        <v>1260</v>
      </c>
      <c r="G640" s="560" t="s">
        <v>1260</v>
      </c>
      <c r="H640" s="560" t="s">
        <v>1260</v>
      </c>
      <c r="I640" s="560" t="s">
        <v>1260</v>
      </c>
      <c r="J640" s="560" t="s">
        <v>1260</v>
      </c>
      <c r="K640" s="560" t="s">
        <v>1260</v>
      </c>
      <c r="L640" s="560" t="s">
        <v>1260</v>
      </c>
      <c r="M640" s="560" t="s">
        <v>1260</v>
      </c>
      <c r="N640" s="560" t="s">
        <v>1260</v>
      </c>
      <c r="O640" s="560" t="s">
        <v>1260</v>
      </c>
      <c r="P640" s="560" t="s">
        <v>1260</v>
      </c>
      <c r="Q640" s="560" t="s">
        <v>1260</v>
      </c>
      <c r="R640" s="560" t="s">
        <v>1260</v>
      </c>
      <c r="S640" s="560" t="s">
        <v>1260</v>
      </c>
      <c r="T640" s="560" t="s">
        <v>1260</v>
      </c>
      <c r="U640" s="560" t="s">
        <v>1260</v>
      </c>
      <c r="V640" s="560" t="s">
        <v>1260</v>
      </c>
      <c r="W640" s="560" t="s">
        <v>1260</v>
      </c>
      <c r="X640" s="560" t="s">
        <v>1260</v>
      </c>
      <c r="Y640" s="560" t="s">
        <v>1260</v>
      </c>
    </row>
    <row r="641" spans="1:25" hidden="1" outlineLevel="1" x14ac:dyDescent="0.2">
      <c r="A641" s="560" t="s">
        <v>1945</v>
      </c>
      <c r="B641" s="560" t="s">
        <v>1260</v>
      </c>
      <c r="C641" s="560" t="s">
        <v>1260</v>
      </c>
      <c r="D641" s="560" t="s">
        <v>1260</v>
      </c>
      <c r="E641" s="560" t="s">
        <v>1260</v>
      </c>
      <c r="F641" s="560" t="s">
        <v>1260</v>
      </c>
      <c r="G641" s="560" t="s">
        <v>1260</v>
      </c>
      <c r="H641" s="560" t="s">
        <v>1260</v>
      </c>
      <c r="I641" s="560" t="s">
        <v>1260</v>
      </c>
      <c r="J641" s="560" t="s">
        <v>1260</v>
      </c>
      <c r="K641" s="560" t="s">
        <v>1260</v>
      </c>
      <c r="L641" s="560" t="s">
        <v>1260</v>
      </c>
      <c r="M641" s="560" t="s">
        <v>1260</v>
      </c>
      <c r="N641" s="560" t="s">
        <v>1260</v>
      </c>
      <c r="O641" s="560" t="s">
        <v>1260</v>
      </c>
      <c r="P641" s="560" t="s">
        <v>1260</v>
      </c>
      <c r="Q641" s="560" t="s">
        <v>1260</v>
      </c>
      <c r="R641" s="560" t="s">
        <v>1260</v>
      </c>
      <c r="S641" s="560" t="s">
        <v>1260</v>
      </c>
      <c r="T641" s="560" t="s">
        <v>1260</v>
      </c>
      <c r="U641" s="560" t="s">
        <v>1260</v>
      </c>
      <c r="V641" s="560" t="s">
        <v>1260</v>
      </c>
      <c r="W641" s="560" t="s">
        <v>1260</v>
      </c>
      <c r="X641" s="560" t="s">
        <v>1260</v>
      </c>
      <c r="Y641" s="560" t="s">
        <v>1260</v>
      </c>
    </row>
    <row r="642" spans="1:25" hidden="1" outlineLevel="1" x14ac:dyDescent="0.2">
      <c r="A642" s="560" t="s">
        <v>1946</v>
      </c>
      <c r="B642" s="560" t="s">
        <v>1260</v>
      </c>
      <c r="C642" s="560" t="s">
        <v>1260</v>
      </c>
      <c r="D642" s="560" t="s">
        <v>1260</v>
      </c>
      <c r="E642" s="560" t="s">
        <v>1260</v>
      </c>
      <c r="F642" s="560" t="s">
        <v>1260</v>
      </c>
      <c r="G642" s="560" t="s">
        <v>1260</v>
      </c>
      <c r="H642" s="560" t="s">
        <v>1260</v>
      </c>
      <c r="I642" s="560" t="s">
        <v>1260</v>
      </c>
      <c r="J642" s="560" t="s">
        <v>1260</v>
      </c>
      <c r="K642" s="560" t="s">
        <v>1260</v>
      </c>
      <c r="L642" s="560" t="s">
        <v>1260</v>
      </c>
      <c r="M642" s="560" t="s">
        <v>1260</v>
      </c>
      <c r="N642" s="560" t="s">
        <v>1260</v>
      </c>
      <c r="O642" s="560" t="s">
        <v>1260</v>
      </c>
      <c r="P642" s="560" t="s">
        <v>1260</v>
      </c>
      <c r="Q642" s="560" t="s">
        <v>1260</v>
      </c>
      <c r="R642" s="560" t="s">
        <v>1260</v>
      </c>
      <c r="S642" s="560" t="s">
        <v>1260</v>
      </c>
      <c r="T642" s="560" t="s">
        <v>1260</v>
      </c>
      <c r="U642" s="560" t="s">
        <v>1260</v>
      </c>
      <c r="V642" s="560" t="s">
        <v>1260</v>
      </c>
      <c r="W642" s="560" t="s">
        <v>1260</v>
      </c>
      <c r="X642" s="560" t="s">
        <v>1260</v>
      </c>
      <c r="Y642" s="560" t="s">
        <v>1260</v>
      </c>
    </row>
    <row r="643" spans="1:25" hidden="1" outlineLevel="1" x14ac:dyDescent="0.2">
      <c r="A643" s="560" t="s">
        <v>1947</v>
      </c>
      <c r="B643" s="560" t="s">
        <v>1260</v>
      </c>
      <c r="C643" s="560" t="s">
        <v>1260</v>
      </c>
      <c r="D643" s="560" t="s">
        <v>1260</v>
      </c>
      <c r="E643" s="560" t="s">
        <v>1260</v>
      </c>
      <c r="F643" s="560" t="s">
        <v>1260</v>
      </c>
      <c r="G643" s="560" t="s">
        <v>1260</v>
      </c>
      <c r="H643" s="560" t="s">
        <v>1260</v>
      </c>
      <c r="I643" s="560" t="s">
        <v>1260</v>
      </c>
      <c r="J643" s="560" t="s">
        <v>1260</v>
      </c>
      <c r="K643" s="560" t="s">
        <v>1260</v>
      </c>
      <c r="L643" s="560" t="s">
        <v>1260</v>
      </c>
      <c r="M643" s="560" t="s">
        <v>1260</v>
      </c>
      <c r="N643" s="560" t="s">
        <v>1260</v>
      </c>
      <c r="O643" s="560" t="s">
        <v>1260</v>
      </c>
      <c r="P643" s="560" t="s">
        <v>1260</v>
      </c>
      <c r="Q643" s="560" t="s">
        <v>1260</v>
      </c>
      <c r="R643" s="560" t="s">
        <v>1260</v>
      </c>
      <c r="S643" s="560" t="s">
        <v>1260</v>
      </c>
      <c r="T643" s="560" t="s">
        <v>1260</v>
      </c>
      <c r="U643" s="560" t="s">
        <v>1260</v>
      </c>
      <c r="V643" s="560" t="s">
        <v>1260</v>
      </c>
      <c r="W643" s="560" t="s">
        <v>1260</v>
      </c>
      <c r="X643" s="560" t="s">
        <v>1260</v>
      </c>
      <c r="Y643" s="560" t="s">
        <v>1260</v>
      </c>
    </row>
    <row r="644" spans="1:25" hidden="1" outlineLevel="1" x14ac:dyDescent="0.2">
      <c r="A644" s="560" t="s">
        <v>1948</v>
      </c>
      <c r="B644" s="560" t="s">
        <v>1260</v>
      </c>
      <c r="C644" s="560" t="s">
        <v>1260</v>
      </c>
      <c r="D644" s="560" t="s">
        <v>1260</v>
      </c>
      <c r="E644" s="560" t="s">
        <v>1260</v>
      </c>
      <c r="F644" s="560" t="s">
        <v>1260</v>
      </c>
      <c r="G644" s="560" t="s">
        <v>1260</v>
      </c>
      <c r="H644" s="560" t="s">
        <v>1260</v>
      </c>
      <c r="I644" s="560" t="s">
        <v>1260</v>
      </c>
      <c r="J644" s="560" t="s">
        <v>1260</v>
      </c>
      <c r="K644" s="560" t="s">
        <v>1260</v>
      </c>
      <c r="L644" s="560" t="s">
        <v>1260</v>
      </c>
      <c r="M644" s="560" t="s">
        <v>1260</v>
      </c>
      <c r="N644" s="560" t="s">
        <v>1260</v>
      </c>
      <c r="O644" s="560" t="s">
        <v>1260</v>
      </c>
      <c r="P644" s="560" t="s">
        <v>1260</v>
      </c>
      <c r="Q644" s="560" t="s">
        <v>1260</v>
      </c>
      <c r="R644" s="560" t="s">
        <v>1260</v>
      </c>
      <c r="S644" s="560" t="s">
        <v>1260</v>
      </c>
      <c r="T644" s="560" t="s">
        <v>1260</v>
      </c>
      <c r="U644" s="560" t="s">
        <v>1260</v>
      </c>
      <c r="V644" s="560" t="s">
        <v>1260</v>
      </c>
      <c r="W644" s="560" t="s">
        <v>1260</v>
      </c>
      <c r="X644" s="560" t="s">
        <v>1260</v>
      </c>
      <c r="Y644" s="560" t="s">
        <v>1260</v>
      </c>
    </row>
    <row r="645" spans="1:25" hidden="1" outlineLevel="1" x14ac:dyDescent="0.2">
      <c r="A645" s="560" t="s">
        <v>1949</v>
      </c>
      <c r="B645" s="560" t="s">
        <v>1260</v>
      </c>
      <c r="C645" s="560" t="s">
        <v>1260</v>
      </c>
      <c r="D645" s="560" t="s">
        <v>1260</v>
      </c>
      <c r="E645" s="560" t="s">
        <v>1260</v>
      </c>
      <c r="F645" s="560" t="s">
        <v>1260</v>
      </c>
      <c r="G645" s="560" t="s">
        <v>1260</v>
      </c>
      <c r="H645" s="560" t="s">
        <v>1260</v>
      </c>
      <c r="I645" s="560" t="s">
        <v>1260</v>
      </c>
      <c r="J645" s="560" t="s">
        <v>1260</v>
      </c>
      <c r="K645" s="560" t="s">
        <v>1260</v>
      </c>
      <c r="L645" s="560" t="s">
        <v>1260</v>
      </c>
      <c r="M645" s="560" t="s">
        <v>1260</v>
      </c>
      <c r="N645" s="560" t="s">
        <v>1260</v>
      </c>
      <c r="O645" s="560" t="s">
        <v>1260</v>
      </c>
      <c r="P645" s="560" t="s">
        <v>1260</v>
      </c>
      <c r="Q645" s="560" t="s">
        <v>1260</v>
      </c>
      <c r="R645" s="560" t="s">
        <v>1260</v>
      </c>
      <c r="S645" s="560" t="s">
        <v>1260</v>
      </c>
      <c r="T645" s="560" t="s">
        <v>1260</v>
      </c>
      <c r="U645" s="560" t="s">
        <v>1260</v>
      </c>
      <c r="V645" s="560" t="s">
        <v>1260</v>
      </c>
      <c r="W645" s="560" t="s">
        <v>1260</v>
      </c>
      <c r="X645" s="560" t="s">
        <v>1260</v>
      </c>
      <c r="Y645" s="560" t="s">
        <v>1260</v>
      </c>
    </row>
    <row r="646" spans="1:25" hidden="1" outlineLevel="1" x14ac:dyDescent="0.2">
      <c r="A646" s="560" t="s">
        <v>1950</v>
      </c>
      <c r="B646" s="560" t="s">
        <v>1260</v>
      </c>
      <c r="C646" s="560" t="s">
        <v>1260</v>
      </c>
      <c r="D646" s="560" t="s">
        <v>1260</v>
      </c>
      <c r="E646" s="560" t="s">
        <v>1260</v>
      </c>
      <c r="F646" s="560" t="s">
        <v>1260</v>
      </c>
      <c r="G646" s="560" t="s">
        <v>1260</v>
      </c>
      <c r="H646" s="560" t="s">
        <v>1260</v>
      </c>
      <c r="I646" s="560" t="s">
        <v>1260</v>
      </c>
      <c r="J646" s="560" t="s">
        <v>1260</v>
      </c>
      <c r="K646" s="560" t="s">
        <v>1260</v>
      </c>
      <c r="L646" s="560" t="s">
        <v>1260</v>
      </c>
      <c r="M646" s="560" t="s">
        <v>1260</v>
      </c>
      <c r="N646" s="560" t="s">
        <v>1260</v>
      </c>
      <c r="O646" s="560" t="s">
        <v>1260</v>
      </c>
      <c r="P646" s="560" t="s">
        <v>1260</v>
      </c>
      <c r="Q646" s="560" t="s">
        <v>1260</v>
      </c>
      <c r="R646" s="560" t="s">
        <v>1260</v>
      </c>
      <c r="S646" s="560" t="s">
        <v>1260</v>
      </c>
      <c r="T646" s="560" t="s">
        <v>1260</v>
      </c>
      <c r="U646" s="560" t="s">
        <v>1260</v>
      </c>
      <c r="V646" s="560" t="s">
        <v>1260</v>
      </c>
      <c r="W646" s="560" t="s">
        <v>1260</v>
      </c>
      <c r="X646" s="560" t="s">
        <v>1260</v>
      </c>
      <c r="Y646" s="560" t="s">
        <v>1260</v>
      </c>
    </row>
    <row r="647" spans="1:25" hidden="1" outlineLevel="1" x14ac:dyDescent="0.2">
      <c r="A647" s="560" t="s">
        <v>1951</v>
      </c>
      <c r="B647" s="560" t="s">
        <v>1260</v>
      </c>
      <c r="C647" s="560" t="s">
        <v>1260</v>
      </c>
      <c r="D647" s="560" t="s">
        <v>1260</v>
      </c>
      <c r="E647" s="560" t="s">
        <v>1260</v>
      </c>
      <c r="F647" s="560" t="s">
        <v>1260</v>
      </c>
      <c r="G647" s="560" t="s">
        <v>1260</v>
      </c>
      <c r="H647" s="560" t="s">
        <v>1260</v>
      </c>
      <c r="I647" s="560" t="s">
        <v>1260</v>
      </c>
      <c r="J647" s="560" t="s">
        <v>1260</v>
      </c>
      <c r="K647" s="560" t="s">
        <v>1260</v>
      </c>
      <c r="L647" s="560" t="s">
        <v>1260</v>
      </c>
      <c r="M647" s="560" t="s">
        <v>1260</v>
      </c>
      <c r="N647" s="560" t="s">
        <v>1260</v>
      </c>
      <c r="O647" s="560" t="s">
        <v>1260</v>
      </c>
      <c r="P647" s="560" t="s">
        <v>1260</v>
      </c>
      <c r="Q647" s="560" t="s">
        <v>1260</v>
      </c>
      <c r="R647" s="560" t="s">
        <v>1260</v>
      </c>
      <c r="S647" s="560" t="s">
        <v>1260</v>
      </c>
      <c r="T647" s="560" t="s">
        <v>1260</v>
      </c>
      <c r="U647" s="560" t="s">
        <v>1260</v>
      </c>
      <c r="V647" s="560" t="s">
        <v>1260</v>
      </c>
      <c r="W647" s="560" t="s">
        <v>1260</v>
      </c>
      <c r="X647" s="560" t="s">
        <v>1260</v>
      </c>
      <c r="Y647" s="560" t="s">
        <v>1260</v>
      </c>
    </row>
    <row r="648" spans="1:25" hidden="1" outlineLevel="1" x14ac:dyDescent="0.2">
      <c r="A648" s="560" t="s">
        <v>1952</v>
      </c>
      <c r="B648" s="560" t="s">
        <v>1260</v>
      </c>
      <c r="C648" s="560" t="s">
        <v>1260</v>
      </c>
      <c r="D648" s="560" t="s">
        <v>1260</v>
      </c>
      <c r="E648" s="560" t="s">
        <v>1260</v>
      </c>
      <c r="F648" s="560" t="s">
        <v>1260</v>
      </c>
      <c r="G648" s="560" t="s">
        <v>1260</v>
      </c>
      <c r="H648" s="560" t="s">
        <v>1260</v>
      </c>
      <c r="I648" s="560" t="s">
        <v>1260</v>
      </c>
      <c r="J648" s="560" t="s">
        <v>1260</v>
      </c>
      <c r="K648" s="560" t="s">
        <v>1260</v>
      </c>
      <c r="L648" s="560" t="s">
        <v>1260</v>
      </c>
      <c r="M648" s="560" t="s">
        <v>1260</v>
      </c>
      <c r="N648" s="560" t="s">
        <v>1260</v>
      </c>
      <c r="O648" s="560" t="s">
        <v>1260</v>
      </c>
      <c r="P648" s="560" t="s">
        <v>1260</v>
      </c>
      <c r="Q648" s="560" t="s">
        <v>1260</v>
      </c>
      <c r="R648" s="560" t="s">
        <v>1260</v>
      </c>
      <c r="S648" s="560" t="s">
        <v>1260</v>
      </c>
      <c r="T648" s="560" t="s">
        <v>1260</v>
      </c>
      <c r="U648" s="560" t="s">
        <v>1260</v>
      </c>
      <c r="V648" s="560" t="s">
        <v>1260</v>
      </c>
      <c r="W648" s="560" t="s">
        <v>1260</v>
      </c>
      <c r="X648" s="560" t="s">
        <v>1260</v>
      </c>
      <c r="Y648" s="560" t="s">
        <v>1260</v>
      </c>
    </row>
    <row r="649" spans="1:25" hidden="1" outlineLevel="1" x14ac:dyDescent="0.2">
      <c r="A649" s="560" t="s">
        <v>1953</v>
      </c>
      <c r="B649" s="560" t="s">
        <v>1260</v>
      </c>
      <c r="C649" s="560" t="s">
        <v>1260</v>
      </c>
      <c r="D649" s="560" t="s">
        <v>1260</v>
      </c>
      <c r="E649" s="560" t="s">
        <v>1260</v>
      </c>
      <c r="F649" s="560" t="s">
        <v>1260</v>
      </c>
      <c r="G649" s="560" t="s">
        <v>1260</v>
      </c>
      <c r="H649" s="560" t="s">
        <v>1260</v>
      </c>
      <c r="I649" s="560" t="s">
        <v>1260</v>
      </c>
      <c r="J649" s="560" t="s">
        <v>1260</v>
      </c>
      <c r="K649" s="560" t="s">
        <v>1260</v>
      </c>
      <c r="L649" s="560" t="s">
        <v>1260</v>
      </c>
      <c r="M649" s="560" t="s">
        <v>1260</v>
      </c>
      <c r="N649" s="560" t="s">
        <v>1260</v>
      </c>
      <c r="O649" s="560" t="s">
        <v>1260</v>
      </c>
      <c r="P649" s="560" t="s">
        <v>1260</v>
      </c>
      <c r="Q649" s="560" t="s">
        <v>1260</v>
      </c>
      <c r="R649" s="560" t="s">
        <v>1260</v>
      </c>
      <c r="S649" s="560" t="s">
        <v>1260</v>
      </c>
      <c r="T649" s="560" t="s">
        <v>1260</v>
      </c>
      <c r="U649" s="560" t="s">
        <v>1260</v>
      </c>
      <c r="V649" s="560" t="s">
        <v>1260</v>
      </c>
      <c r="W649" s="560" t="s">
        <v>1260</v>
      </c>
      <c r="X649" s="560" t="s">
        <v>1260</v>
      </c>
      <c r="Y649" s="560" t="s">
        <v>1260</v>
      </c>
    </row>
    <row r="650" spans="1:25" hidden="1" outlineLevel="1" x14ac:dyDescent="0.2">
      <c r="A650" s="560" t="s">
        <v>1954</v>
      </c>
      <c r="B650" s="560" t="s">
        <v>1260</v>
      </c>
      <c r="C650" s="560" t="s">
        <v>1260</v>
      </c>
      <c r="D650" s="560" t="s">
        <v>1260</v>
      </c>
      <c r="E650" s="560" t="s">
        <v>1260</v>
      </c>
      <c r="F650" s="560" t="s">
        <v>1260</v>
      </c>
      <c r="G650" s="560" t="s">
        <v>1260</v>
      </c>
      <c r="H650" s="560" t="s">
        <v>1260</v>
      </c>
      <c r="I650" s="560" t="s">
        <v>1260</v>
      </c>
      <c r="J650" s="560" t="s">
        <v>1260</v>
      </c>
      <c r="K650" s="560" t="s">
        <v>1260</v>
      </c>
      <c r="L650" s="560" t="s">
        <v>1260</v>
      </c>
      <c r="M650" s="560" t="s">
        <v>1260</v>
      </c>
      <c r="N650" s="560" t="s">
        <v>1260</v>
      </c>
      <c r="O650" s="560" t="s">
        <v>1260</v>
      </c>
      <c r="P650" s="560" t="s">
        <v>1260</v>
      </c>
      <c r="Q650" s="560" t="s">
        <v>1260</v>
      </c>
      <c r="R650" s="560" t="s">
        <v>1260</v>
      </c>
      <c r="S650" s="560" t="s">
        <v>1260</v>
      </c>
      <c r="T650" s="560" t="s">
        <v>1260</v>
      </c>
      <c r="U650" s="560" t="s">
        <v>1260</v>
      </c>
      <c r="V650" s="560" t="s">
        <v>1260</v>
      </c>
      <c r="W650" s="560" t="s">
        <v>1260</v>
      </c>
      <c r="X650" s="560" t="s">
        <v>1260</v>
      </c>
      <c r="Y650" s="560" t="s">
        <v>1260</v>
      </c>
    </row>
    <row r="651" spans="1:25" hidden="1" outlineLevel="1" x14ac:dyDescent="0.2">
      <c r="A651" s="560" t="s">
        <v>1955</v>
      </c>
      <c r="B651" s="560" t="s">
        <v>1260</v>
      </c>
      <c r="C651" s="560" t="s">
        <v>1260</v>
      </c>
      <c r="D651" s="560" t="s">
        <v>1260</v>
      </c>
      <c r="E651" s="560" t="s">
        <v>1260</v>
      </c>
      <c r="F651" s="560" t="s">
        <v>1260</v>
      </c>
      <c r="G651" s="560" t="s">
        <v>1260</v>
      </c>
      <c r="H651" s="560" t="s">
        <v>1260</v>
      </c>
      <c r="I651" s="560" t="s">
        <v>1260</v>
      </c>
      <c r="J651" s="560" t="s">
        <v>1260</v>
      </c>
      <c r="K651" s="560" t="s">
        <v>1260</v>
      </c>
      <c r="L651" s="560" t="s">
        <v>1260</v>
      </c>
      <c r="M651" s="560" t="s">
        <v>1260</v>
      </c>
      <c r="N651" s="560" t="s">
        <v>1260</v>
      </c>
      <c r="O651" s="560" t="s">
        <v>1260</v>
      </c>
      <c r="P651" s="560" t="s">
        <v>1260</v>
      </c>
      <c r="Q651" s="560" t="s">
        <v>1260</v>
      </c>
      <c r="R651" s="560" t="s">
        <v>1260</v>
      </c>
      <c r="S651" s="560" t="s">
        <v>1260</v>
      </c>
      <c r="T651" s="560" t="s">
        <v>1260</v>
      </c>
      <c r="U651" s="560" t="s">
        <v>1260</v>
      </c>
      <c r="V651" s="560" t="s">
        <v>1260</v>
      </c>
      <c r="W651" s="560" t="s">
        <v>1260</v>
      </c>
      <c r="X651" s="560" t="s">
        <v>1260</v>
      </c>
      <c r="Y651" s="560" t="s">
        <v>1260</v>
      </c>
    </row>
    <row r="652" spans="1:25" hidden="1" outlineLevel="1" x14ac:dyDescent="0.2">
      <c r="A652" s="560" t="s">
        <v>1956</v>
      </c>
      <c r="B652" s="560" t="s">
        <v>1260</v>
      </c>
      <c r="C652" s="560" t="s">
        <v>1260</v>
      </c>
      <c r="D652" s="560" t="s">
        <v>1260</v>
      </c>
      <c r="E652" s="560" t="s">
        <v>1260</v>
      </c>
      <c r="F652" s="560" t="s">
        <v>1260</v>
      </c>
      <c r="G652" s="560" t="s">
        <v>1260</v>
      </c>
      <c r="H652" s="560" t="s">
        <v>1260</v>
      </c>
      <c r="I652" s="560" t="s">
        <v>1260</v>
      </c>
      <c r="J652" s="560" t="s">
        <v>1260</v>
      </c>
      <c r="K652" s="560" t="s">
        <v>1260</v>
      </c>
      <c r="L652" s="560" t="s">
        <v>1260</v>
      </c>
      <c r="M652" s="560" t="s">
        <v>1260</v>
      </c>
      <c r="N652" s="560" t="s">
        <v>1260</v>
      </c>
      <c r="O652" s="560" t="s">
        <v>1260</v>
      </c>
      <c r="P652" s="560" t="s">
        <v>1260</v>
      </c>
      <c r="Q652" s="560" t="s">
        <v>1260</v>
      </c>
      <c r="R652" s="560" t="s">
        <v>1260</v>
      </c>
      <c r="S652" s="560" t="s">
        <v>1260</v>
      </c>
      <c r="T652" s="560" t="s">
        <v>1260</v>
      </c>
      <c r="U652" s="560" t="s">
        <v>1260</v>
      </c>
      <c r="V652" s="560" t="s">
        <v>1260</v>
      </c>
      <c r="W652" s="560" t="s">
        <v>1260</v>
      </c>
      <c r="X652" s="560" t="s">
        <v>1260</v>
      </c>
      <c r="Y652" s="560" t="s">
        <v>1260</v>
      </c>
    </row>
    <row r="653" spans="1:25" hidden="1" outlineLevel="1" x14ac:dyDescent="0.2">
      <c r="A653" s="560" t="s">
        <v>1957</v>
      </c>
      <c r="B653" s="560" t="s">
        <v>1260</v>
      </c>
      <c r="C653" s="560" t="s">
        <v>1260</v>
      </c>
      <c r="D653" s="560" t="s">
        <v>1260</v>
      </c>
      <c r="E653" s="560" t="s">
        <v>1260</v>
      </c>
      <c r="F653" s="560" t="s">
        <v>1260</v>
      </c>
      <c r="G653" s="560" t="s">
        <v>1260</v>
      </c>
      <c r="H653" s="560" t="s">
        <v>1260</v>
      </c>
      <c r="I653" s="560" t="s">
        <v>1260</v>
      </c>
      <c r="J653" s="560" t="s">
        <v>1260</v>
      </c>
      <c r="K653" s="560" t="s">
        <v>1260</v>
      </c>
      <c r="L653" s="560" t="s">
        <v>1260</v>
      </c>
      <c r="M653" s="560" t="s">
        <v>1260</v>
      </c>
      <c r="N653" s="560" t="s">
        <v>1260</v>
      </c>
      <c r="O653" s="560" t="s">
        <v>1260</v>
      </c>
      <c r="P653" s="560" t="s">
        <v>1260</v>
      </c>
      <c r="Q653" s="560" t="s">
        <v>1260</v>
      </c>
      <c r="R653" s="560" t="s">
        <v>1260</v>
      </c>
      <c r="S653" s="560" t="s">
        <v>1260</v>
      </c>
      <c r="T653" s="560" t="s">
        <v>1260</v>
      </c>
      <c r="U653" s="560" t="s">
        <v>1260</v>
      </c>
      <c r="V653" s="560" t="s">
        <v>1260</v>
      </c>
      <c r="W653" s="560" t="s">
        <v>1260</v>
      </c>
      <c r="X653" s="560" t="s">
        <v>1260</v>
      </c>
      <c r="Y653" s="560" t="s">
        <v>1260</v>
      </c>
    </row>
    <row r="654" spans="1:25" hidden="1" outlineLevel="1" x14ac:dyDescent="0.2">
      <c r="A654" s="560" t="s">
        <v>1958</v>
      </c>
      <c r="B654" s="560" t="s">
        <v>1260</v>
      </c>
      <c r="C654" s="560" t="s">
        <v>1260</v>
      </c>
      <c r="D654" s="560" t="s">
        <v>1260</v>
      </c>
      <c r="E654" s="560" t="s">
        <v>1260</v>
      </c>
      <c r="F654" s="560" t="s">
        <v>1260</v>
      </c>
      <c r="G654" s="560" t="s">
        <v>1260</v>
      </c>
      <c r="H654" s="560" t="s">
        <v>1260</v>
      </c>
      <c r="I654" s="560" t="s">
        <v>1260</v>
      </c>
      <c r="J654" s="560" t="s">
        <v>1260</v>
      </c>
      <c r="K654" s="560" t="s">
        <v>1260</v>
      </c>
      <c r="L654" s="560" t="s">
        <v>1260</v>
      </c>
      <c r="M654" s="560" t="s">
        <v>1260</v>
      </c>
      <c r="N654" s="560" t="s">
        <v>1260</v>
      </c>
      <c r="O654" s="560" t="s">
        <v>1260</v>
      </c>
      <c r="P654" s="560" t="s">
        <v>1260</v>
      </c>
      <c r="Q654" s="560" t="s">
        <v>1260</v>
      </c>
      <c r="R654" s="560" t="s">
        <v>1260</v>
      </c>
      <c r="S654" s="560" t="s">
        <v>1260</v>
      </c>
      <c r="T654" s="560" t="s">
        <v>1260</v>
      </c>
      <c r="U654" s="560" t="s">
        <v>1260</v>
      </c>
      <c r="V654" s="560" t="s">
        <v>1260</v>
      </c>
      <c r="W654" s="560" t="s">
        <v>1260</v>
      </c>
      <c r="X654" s="560" t="s">
        <v>1260</v>
      </c>
      <c r="Y654" s="560" t="s">
        <v>1260</v>
      </c>
    </row>
    <row r="655" spans="1:25" hidden="1" outlineLevel="1" x14ac:dyDescent="0.2">
      <c r="A655" s="560" t="s">
        <v>1959</v>
      </c>
      <c r="B655" s="560" t="s">
        <v>1260</v>
      </c>
      <c r="C655" s="560" t="s">
        <v>1260</v>
      </c>
      <c r="D655" s="560" t="s">
        <v>1260</v>
      </c>
      <c r="E655" s="560" t="s">
        <v>1260</v>
      </c>
      <c r="F655" s="560" t="s">
        <v>1260</v>
      </c>
      <c r="G655" s="560" t="s">
        <v>1260</v>
      </c>
      <c r="H655" s="560" t="s">
        <v>1260</v>
      </c>
      <c r="I655" s="560" t="s">
        <v>1260</v>
      </c>
      <c r="J655" s="560" t="s">
        <v>1260</v>
      </c>
      <c r="K655" s="560" t="s">
        <v>1260</v>
      </c>
      <c r="L655" s="560" t="s">
        <v>1260</v>
      </c>
      <c r="M655" s="560" t="s">
        <v>1260</v>
      </c>
      <c r="N655" s="560" t="s">
        <v>1260</v>
      </c>
      <c r="O655" s="560" t="s">
        <v>1260</v>
      </c>
      <c r="P655" s="560" t="s">
        <v>1260</v>
      </c>
      <c r="Q655" s="560" t="s">
        <v>1260</v>
      </c>
      <c r="R655" s="560" t="s">
        <v>1260</v>
      </c>
      <c r="S655" s="560" t="s">
        <v>1260</v>
      </c>
      <c r="T655" s="560" t="s">
        <v>1260</v>
      </c>
      <c r="U655" s="560" t="s">
        <v>1260</v>
      </c>
      <c r="V655" s="560" t="s">
        <v>1260</v>
      </c>
      <c r="W655" s="560" t="s">
        <v>1260</v>
      </c>
      <c r="X655" s="560" t="s">
        <v>1260</v>
      </c>
      <c r="Y655" s="560" t="s">
        <v>1260</v>
      </c>
    </row>
    <row r="656" spans="1:25" hidden="1" outlineLevel="1" x14ac:dyDescent="0.2">
      <c r="A656" s="560" t="s">
        <v>1960</v>
      </c>
      <c r="B656" s="560" t="s">
        <v>1260</v>
      </c>
      <c r="C656" s="560" t="s">
        <v>1260</v>
      </c>
      <c r="D656" s="560" t="s">
        <v>1260</v>
      </c>
      <c r="E656" s="560" t="s">
        <v>1260</v>
      </c>
      <c r="F656" s="560" t="s">
        <v>1260</v>
      </c>
      <c r="G656" s="560" t="s">
        <v>1260</v>
      </c>
      <c r="H656" s="560" t="s">
        <v>1260</v>
      </c>
      <c r="I656" s="560" t="s">
        <v>1260</v>
      </c>
      <c r="J656" s="560" t="s">
        <v>1260</v>
      </c>
      <c r="K656" s="560" t="s">
        <v>1260</v>
      </c>
      <c r="L656" s="560" t="s">
        <v>1260</v>
      </c>
      <c r="M656" s="560" t="s">
        <v>1260</v>
      </c>
      <c r="N656" s="560" t="s">
        <v>1260</v>
      </c>
      <c r="O656" s="560" t="s">
        <v>1260</v>
      </c>
      <c r="P656" s="560" t="s">
        <v>1260</v>
      </c>
      <c r="Q656" s="560" t="s">
        <v>1260</v>
      </c>
      <c r="R656" s="560" t="s">
        <v>1260</v>
      </c>
      <c r="S656" s="560" t="s">
        <v>1260</v>
      </c>
      <c r="T656" s="560" t="s">
        <v>1260</v>
      </c>
      <c r="U656" s="560" t="s">
        <v>1260</v>
      </c>
      <c r="V656" s="560" t="s">
        <v>1260</v>
      </c>
      <c r="W656" s="560" t="s">
        <v>1260</v>
      </c>
      <c r="X656" s="560" t="s">
        <v>1260</v>
      </c>
      <c r="Y656" s="560" t="s">
        <v>1260</v>
      </c>
    </row>
    <row r="657" spans="1:25" hidden="1" outlineLevel="1" x14ac:dyDescent="0.2">
      <c r="A657" s="560" t="s">
        <v>1961</v>
      </c>
      <c r="B657" s="560" t="s">
        <v>1260</v>
      </c>
      <c r="C657" s="560" t="s">
        <v>1260</v>
      </c>
      <c r="D657" s="560" t="s">
        <v>1260</v>
      </c>
      <c r="E657" s="560" t="s">
        <v>1260</v>
      </c>
      <c r="F657" s="560" t="s">
        <v>1260</v>
      </c>
      <c r="G657" s="560" t="s">
        <v>1260</v>
      </c>
      <c r="H657" s="560" t="s">
        <v>1260</v>
      </c>
      <c r="I657" s="560" t="s">
        <v>1260</v>
      </c>
      <c r="J657" s="560" t="s">
        <v>1260</v>
      </c>
      <c r="K657" s="560" t="s">
        <v>1260</v>
      </c>
      <c r="L657" s="560" t="s">
        <v>1260</v>
      </c>
      <c r="M657" s="560" t="s">
        <v>1260</v>
      </c>
      <c r="N657" s="560" t="s">
        <v>1260</v>
      </c>
      <c r="O657" s="560" t="s">
        <v>1260</v>
      </c>
      <c r="P657" s="560" t="s">
        <v>1260</v>
      </c>
      <c r="Q657" s="560" t="s">
        <v>1260</v>
      </c>
      <c r="R657" s="560" t="s">
        <v>1260</v>
      </c>
      <c r="S657" s="560" t="s">
        <v>1260</v>
      </c>
      <c r="T657" s="560" t="s">
        <v>1260</v>
      </c>
      <c r="U657" s="560" t="s">
        <v>1260</v>
      </c>
      <c r="V657" s="560" t="s">
        <v>1260</v>
      </c>
      <c r="W657" s="560" t="s">
        <v>1260</v>
      </c>
      <c r="X657" s="560" t="s">
        <v>1260</v>
      </c>
      <c r="Y657" s="560" t="s">
        <v>1260</v>
      </c>
    </row>
    <row r="658" spans="1:25" hidden="1" outlineLevel="1" x14ac:dyDescent="0.2">
      <c r="A658" s="560" t="s">
        <v>1962</v>
      </c>
      <c r="B658" s="560" t="s">
        <v>1260</v>
      </c>
      <c r="C658" s="560" t="s">
        <v>1260</v>
      </c>
      <c r="D658" s="560" t="s">
        <v>1260</v>
      </c>
      <c r="E658" s="560" t="s">
        <v>1260</v>
      </c>
      <c r="F658" s="560" t="s">
        <v>1260</v>
      </c>
      <c r="G658" s="560" t="s">
        <v>1260</v>
      </c>
      <c r="H658" s="560" t="s">
        <v>1260</v>
      </c>
      <c r="I658" s="560" t="s">
        <v>1260</v>
      </c>
      <c r="J658" s="560" t="s">
        <v>1260</v>
      </c>
      <c r="K658" s="560" t="s">
        <v>1260</v>
      </c>
      <c r="L658" s="560" t="s">
        <v>1260</v>
      </c>
      <c r="M658" s="560" t="s">
        <v>1260</v>
      </c>
      <c r="N658" s="560" t="s">
        <v>1260</v>
      </c>
      <c r="O658" s="560" t="s">
        <v>1260</v>
      </c>
      <c r="P658" s="560" t="s">
        <v>1260</v>
      </c>
      <c r="Q658" s="560" t="s">
        <v>1260</v>
      </c>
      <c r="R658" s="560" t="s">
        <v>1260</v>
      </c>
      <c r="S658" s="560" t="s">
        <v>1260</v>
      </c>
      <c r="T658" s="560" t="s">
        <v>1260</v>
      </c>
      <c r="U658" s="560" t="s">
        <v>1260</v>
      </c>
      <c r="V658" s="560" t="s">
        <v>1260</v>
      </c>
      <c r="W658" s="560" t="s">
        <v>1260</v>
      </c>
      <c r="X658" s="560" t="s">
        <v>1260</v>
      </c>
      <c r="Y658" s="560" t="s">
        <v>1260</v>
      </c>
    </row>
    <row r="659" spans="1:25" hidden="1" outlineLevel="1" x14ac:dyDescent="0.2">
      <c r="A659" s="560" t="s">
        <v>1963</v>
      </c>
      <c r="B659" s="560" t="s">
        <v>1260</v>
      </c>
      <c r="C659" s="560" t="s">
        <v>1260</v>
      </c>
      <c r="D659" s="560" t="s">
        <v>1260</v>
      </c>
      <c r="E659" s="560" t="s">
        <v>1260</v>
      </c>
      <c r="F659" s="560" t="s">
        <v>1260</v>
      </c>
      <c r="G659" s="560" t="s">
        <v>1260</v>
      </c>
      <c r="H659" s="560" t="s">
        <v>1260</v>
      </c>
      <c r="I659" s="560" t="s">
        <v>1260</v>
      </c>
      <c r="J659" s="560" t="s">
        <v>1260</v>
      </c>
      <c r="K659" s="560" t="s">
        <v>1260</v>
      </c>
      <c r="L659" s="560" t="s">
        <v>1260</v>
      </c>
      <c r="M659" s="560" t="s">
        <v>1260</v>
      </c>
      <c r="N659" s="560" t="s">
        <v>1260</v>
      </c>
      <c r="O659" s="560" t="s">
        <v>1260</v>
      </c>
      <c r="P659" s="560" t="s">
        <v>1260</v>
      </c>
      <c r="Q659" s="560" t="s">
        <v>1260</v>
      </c>
      <c r="R659" s="560" t="s">
        <v>1260</v>
      </c>
      <c r="S659" s="560" t="s">
        <v>1260</v>
      </c>
      <c r="T659" s="560" t="s">
        <v>1260</v>
      </c>
      <c r="U659" s="560" t="s">
        <v>1260</v>
      </c>
      <c r="V659" s="560" t="s">
        <v>1260</v>
      </c>
      <c r="W659" s="560" t="s">
        <v>1260</v>
      </c>
      <c r="X659" s="560" t="s">
        <v>1260</v>
      </c>
      <c r="Y659" s="560" t="s">
        <v>1260</v>
      </c>
    </row>
    <row r="660" spans="1:25" hidden="1" outlineLevel="1" x14ac:dyDescent="0.2">
      <c r="A660" s="560" t="s">
        <v>1964</v>
      </c>
      <c r="B660" s="560" t="s">
        <v>1260</v>
      </c>
      <c r="C660" s="560" t="s">
        <v>1260</v>
      </c>
      <c r="D660" s="560" t="s">
        <v>1260</v>
      </c>
      <c r="E660" s="560" t="s">
        <v>1260</v>
      </c>
      <c r="F660" s="560" t="s">
        <v>1260</v>
      </c>
      <c r="G660" s="560" t="s">
        <v>1260</v>
      </c>
      <c r="H660" s="560" t="s">
        <v>1260</v>
      </c>
      <c r="I660" s="560" t="s">
        <v>1260</v>
      </c>
      <c r="J660" s="560" t="s">
        <v>1260</v>
      </c>
      <c r="K660" s="560" t="s">
        <v>1260</v>
      </c>
      <c r="L660" s="560" t="s">
        <v>1260</v>
      </c>
      <c r="M660" s="560" t="s">
        <v>1260</v>
      </c>
      <c r="N660" s="560" t="s">
        <v>1260</v>
      </c>
      <c r="O660" s="560" t="s">
        <v>1260</v>
      </c>
      <c r="P660" s="560" t="s">
        <v>1260</v>
      </c>
      <c r="Q660" s="560" t="s">
        <v>1260</v>
      </c>
      <c r="R660" s="560" t="s">
        <v>1260</v>
      </c>
      <c r="S660" s="560" t="s">
        <v>1260</v>
      </c>
      <c r="T660" s="560" t="s">
        <v>1260</v>
      </c>
      <c r="U660" s="560" t="s">
        <v>1260</v>
      </c>
      <c r="V660" s="560" t="s">
        <v>1260</v>
      </c>
      <c r="W660" s="560" t="s">
        <v>1260</v>
      </c>
      <c r="X660" s="560" t="s">
        <v>1260</v>
      </c>
      <c r="Y660" s="560" t="s">
        <v>1260</v>
      </c>
    </row>
    <row r="661" spans="1:25" hidden="1" outlineLevel="1" x14ac:dyDescent="0.2">
      <c r="A661" s="560" t="s">
        <v>1965</v>
      </c>
      <c r="B661" s="560" t="s">
        <v>1260</v>
      </c>
      <c r="C661" s="560" t="s">
        <v>1260</v>
      </c>
      <c r="D661" s="560" t="s">
        <v>1260</v>
      </c>
      <c r="E661" s="560" t="s">
        <v>1260</v>
      </c>
      <c r="F661" s="560" t="s">
        <v>1260</v>
      </c>
      <c r="G661" s="560" t="s">
        <v>1260</v>
      </c>
      <c r="H661" s="560" t="s">
        <v>1260</v>
      </c>
      <c r="I661" s="560" t="s">
        <v>1260</v>
      </c>
      <c r="J661" s="560" t="s">
        <v>1260</v>
      </c>
      <c r="K661" s="560" t="s">
        <v>1260</v>
      </c>
      <c r="L661" s="560" t="s">
        <v>1260</v>
      </c>
      <c r="M661" s="560" t="s">
        <v>1260</v>
      </c>
      <c r="N661" s="560" t="s">
        <v>1260</v>
      </c>
      <c r="O661" s="560" t="s">
        <v>1260</v>
      </c>
      <c r="P661" s="560" t="s">
        <v>1260</v>
      </c>
      <c r="Q661" s="560" t="s">
        <v>1260</v>
      </c>
      <c r="R661" s="560" t="s">
        <v>1260</v>
      </c>
      <c r="S661" s="560" t="s">
        <v>1260</v>
      </c>
      <c r="T661" s="560" t="s">
        <v>1260</v>
      </c>
      <c r="U661" s="560" t="s">
        <v>1260</v>
      </c>
      <c r="V661" s="560" t="s">
        <v>1260</v>
      </c>
      <c r="W661" s="560" t="s">
        <v>1260</v>
      </c>
      <c r="X661" s="560" t="s">
        <v>1260</v>
      </c>
      <c r="Y661" s="560" t="s">
        <v>1260</v>
      </c>
    </row>
    <row r="662" spans="1:25" hidden="1" outlineLevel="1" x14ac:dyDescent="0.2">
      <c r="A662" s="560" t="s">
        <v>1966</v>
      </c>
      <c r="B662" s="560" t="s">
        <v>1260</v>
      </c>
      <c r="C662" s="560" t="s">
        <v>1260</v>
      </c>
      <c r="D662" s="560" t="s">
        <v>1260</v>
      </c>
      <c r="E662" s="560" t="s">
        <v>1260</v>
      </c>
      <c r="F662" s="560" t="s">
        <v>1260</v>
      </c>
      <c r="G662" s="560" t="s">
        <v>1260</v>
      </c>
      <c r="H662" s="560" t="s">
        <v>1260</v>
      </c>
      <c r="I662" s="560" t="s">
        <v>1260</v>
      </c>
      <c r="J662" s="560" t="s">
        <v>1260</v>
      </c>
      <c r="K662" s="560" t="s">
        <v>1260</v>
      </c>
      <c r="L662" s="560" t="s">
        <v>1260</v>
      </c>
      <c r="M662" s="560" t="s">
        <v>1260</v>
      </c>
      <c r="N662" s="560" t="s">
        <v>1260</v>
      </c>
      <c r="O662" s="560" t="s">
        <v>1260</v>
      </c>
      <c r="P662" s="560" t="s">
        <v>1260</v>
      </c>
      <c r="Q662" s="560" t="s">
        <v>1260</v>
      </c>
      <c r="R662" s="560" t="s">
        <v>1260</v>
      </c>
      <c r="S662" s="560" t="s">
        <v>1260</v>
      </c>
      <c r="T662" s="560" t="s">
        <v>1260</v>
      </c>
      <c r="U662" s="560" t="s">
        <v>1260</v>
      </c>
      <c r="V662" s="560" t="s">
        <v>1260</v>
      </c>
      <c r="W662" s="560" t="s">
        <v>1260</v>
      </c>
      <c r="X662" s="560" t="s">
        <v>1260</v>
      </c>
      <c r="Y662" s="560" t="s">
        <v>1260</v>
      </c>
    </row>
    <row r="663" spans="1:25" hidden="1" outlineLevel="1" x14ac:dyDescent="0.2">
      <c r="A663" s="560" t="s">
        <v>1967</v>
      </c>
      <c r="B663" s="560" t="s">
        <v>1260</v>
      </c>
      <c r="C663" s="560" t="s">
        <v>1260</v>
      </c>
      <c r="D663" s="560" t="s">
        <v>1260</v>
      </c>
      <c r="E663" s="560" t="s">
        <v>1260</v>
      </c>
      <c r="F663" s="560" t="s">
        <v>1260</v>
      </c>
      <c r="G663" s="560" t="s">
        <v>1260</v>
      </c>
      <c r="H663" s="560" t="s">
        <v>1260</v>
      </c>
      <c r="I663" s="560" t="s">
        <v>1260</v>
      </c>
      <c r="J663" s="560" t="s">
        <v>1260</v>
      </c>
      <c r="K663" s="560" t="s">
        <v>1260</v>
      </c>
      <c r="L663" s="560" t="s">
        <v>1260</v>
      </c>
      <c r="M663" s="560" t="s">
        <v>1260</v>
      </c>
      <c r="N663" s="560" t="s">
        <v>1260</v>
      </c>
      <c r="O663" s="560" t="s">
        <v>1260</v>
      </c>
      <c r="P663" s="560" t="s">
        <v>1260</v>
      </c>
      <c r="Q663" s="560" t="s">
        <v>1260</v>
      </c>
      <c r="R663" s="560" t="s">
        <v>1260</v>
      </c>
      <c r="S663" s="560" t="s">
        <v>1260</v>
      </c>
      <c r="T663" s="560" t="s">
        <v>1260</v>
      </c>
      <c r="U663" s="560" t="s">
        <v>1260</v>
      </c>
      <c r="V663" s="560" t="s">
        <v>1260</v>
      </c>
      <c r="W663" s="560" t="s">
        <v>1260</v>
      </c>
      <c r="X663" s="560" t="s">
        <v>1260</v>
      </c>
      <c r="Y663" s="560" t="s">
        <v>1260</v>
      </c>
    </row>
    <row r="664" spans="1:25" hidden="1" outlineLevel="1" x14ac:dyDescent="0.2">
      <c r="A664" s="560" t="s">
        <v>1968</v>
      </c>
      <c r="B664" s="560" t="s">
        <v>1260</v>
      </c>
      <c r="C664" s="560" t="s">
        <v>1260</v>
      </c>
      <c r="D664" s="560" t="s">
        <v>1260</v>
      </c>
      <c r="E664" s="560" t="s">
        <v>1260</v>
      </c>
      <c r="F664" s="560" t="s">
        <v>1260</v>
      </c>
      <c r="G664" s="560" t="s">
        <v>1260</v>
      </c>
      <c r="H664" s="560" t="s">
        <v>1260</v>
      </c>
      <c r="I664" s="560" t="s">
        <v>1260</v>
      </c>
      <c r="J664" s="560" t="s">
        <v>1260</v>
      </c>
      <c r="K664" s="560" t="s">
        <v>1260</v>
      </c>
      <c r="L664" s="560" t="s">
        <v>1260</v>
      </c>
      <c r="M664" s="560" t="s">
        <v>1260</v>
      </c>
      <c r="N664" s="560" t="s">
        <v>1260</v>
      </c>
      <c r="O664" s="560" t="s">
        <v>1260</v>
      </c>
      <c r="P664" s="560" t="s">
        <v>1260</v>
      </c>
      <c r="Q664" s="560" t="s">
        <v>1260</v>
      </c>
      <c r="R664" s="560" t="s">
        <v>1260</v>
      </c>
      <c r="S664" s="560" t="s">
        <v>1260</v>
      </c>
      <c r="T664" s="560" t="s">
        <v>1260</v>
      </c>
      <c r="U664" s="560" t="s">
        <v>1260</v>
      </c>
      <c r="V664" s="560" t="s">
        <v>1260</v>
      </c>
      <c r="W664" s="560" t="s">
        <v>1260</v>
      </c>
      <c r="X664" s="560" t="s">
        <v>1260</v>
      </c>
      <c r="Y664" s="560" t="s">
        <v>1260</v>
      </c>
    </row>
    <row r="665" spans="1:25" hidden="1" outlineLevel="1" x14ac:dyDescent="0.2">
      <c r="A665" s="560" t="s">
        <v>1969</v>
      </c>
      <c r="B665" s="560" t="s">
        <v>1260</v>
      </c>
      <c r="C665" s="560" t="s">
        <v>1260</v>
      </c>
      <c r="D665" s="560" t="s">
        <v>1260</v>
      </c>
      <c r="E665" s="560" t="s">
        <v>1260</v>
      </c>
      <c r="F665" s="560" t="s">
        <v>1260</v>
      </c>
      <c r="G665" s="560" t="s">
        <v>1260</v>
      </c>
      <c r="H665" s="560" t="s">
        <v>1260</v>
      </c>
      <c r="I665" s="560" t="s">
        <v>1260</v>
      </c>
      <c r="J665" s="560" t="s">
        <v>1260</v>
      </c>
      <c r="K665" s="560" t="s">
        <v>1260</v>
      </c>
      <c r="L665" s="560" t="s">
        <v>1260</v>
      </c>
      <c r="M665" s="560" t="s">
        <v>1260</v>
      </c>
      <c r="N665" s="560" t="s">
        <v>1260</v>
      </c>
      <c r="O665" s="560" t="s">
        <v>1260</v>
      </c>
      <c r="P665" s="560" t="s">
        <v>1260</v>
      </c>
      <c r="Q665" s="560" t="s">
        <v>1260</v>
      </c>
      <c r="R665" s="560" t="s">
        <v>1260</v>
      </c>
      <c r="S665" s="560" t="s">
        <v>1260</v>
      </c>
      <c r="T665" s="560" t="s">
        <v>1260</v>
      </c>
      <c r="U665" s="560" t="s">
        <v>1260</v>
      </c>
      <c r="V665" s="560" t="s">
        <v>1260</v>
      </c>
      <c r="W665" s="560" t="s">
        <v>1260</v>
      </c>
      <c r="X665" s="560" t="s">
        <v>1260</v>
      </c>
      <c r="Y665" s="560" t="s">
        <v>1260</v>
      </c>
    </row>
    <row r="666" spans="1:25" hidden="1" outlineLevel="1" x14ac:dyDescent="0.2"/>
    <row r="667" spans="1:25" collapsed="1" x14ac:dyDescent="0.2">
      <c r="A667" s="537" t="s">
        <v>1980</v>
      </c>
    </row>
    <row r="668" spans="1:25" hidden="1" outlineLevel="1" x14ac:dyDescent="0.2">
      <c r="A668" s="560"/>
      <c r="B668" s="560" t="s">
        <v>596</v>
      </c>
      <c r="C668" s="560" t="s">
        <v>597</v>
      </c>
      <c r="D668" s="560" t="s">
        <v>598</v>
      </c>
      <c r="E668" s="560" t="s">
        <v>599</v>
      </c>
      <c r="F668" s="560" t="s">
        <v>620</v>
      </c>
      <c r="G668" s="560" t="s">
        <v>786</v>
      </c>
      <c r="H668" s="560" t="s">
        <v>753</v>
      </c>
      <c r="I668" s="560" t="s">
        <v>754</v>
      </c>
      <c r="J668" s="560" t="s">
        <v>755</v>
      </c>
      <c r="K668" s="560" t="s">
        <v>756</v>
      </c>
      <c r="L668" s="560" t="s">
        <v>757</v>
      </c>
      <c r="M668" s="560" t="s">
        <v>758</v>
      </c>
      <c r="N668" s="560" t="s">
        <v>759</v>
      </c>
      <c r="O668" s="560" t="s">
        <v>760</v>
      </c>
      <c r="P668" s="560" t="s">
        <v>761</v>
      </c>
      <c r="Q668" s="560" t="s">
        <v>762</v>
      </c>
      <c r="R668" s="560" t="s">
        <v>763</v>
      </c>
      <c r="S668" s="560" t="s">
        <v>764</v>
      </c>
      <c r="T668" s="560" t="s">
        <v>765</v>
      </c>
      <c r="U668" s="560" t="s">
        <v>766</v>
      </c>
      <c r="V668" s="560" t="s">
        <v>767</v>
      </c>
      <c r="W668" s="560" t="s">
        <v>768</v>
      </c>
      <c r="X668" s="560" t="s">
        <v>769</v>
      </c>
      <c r="Y668" s="560" t="s">
        <v>770</v>
      </c>
    </row>
    <row r="669" spans="1:25" hidden="1" outlineLevel="1" x14ac:dyDescent="0.2">
      <c r="A669" s="560" t="s">
        <v>1981</v>
      </c>
      <c r="B669" s="560" t="s">
        <v>1260</v>
      </c>
      <c r="C669" s="560" t="s">
        <v>1260</v>
      </c>
      <c r="D669" s="560" t="s">
        <v>1260</v>
      </c>
      <c r="E669" s="560" t="s">
        <v>1260</v>
      </c>
      <c r="F669" s="560" t="s">
        <v>1260</v>
      </c>
      <c r="G669" s="560" t="s">
        <v>1260</v>
      </c>
      <c r="H669" s="560" t="s">
        <v>1260</v>
      </c>
      <c r="I669" s="560" t="s">
        <v>1260</v>
      </c>
      <c r="J669" s="560" t="s">
        <v>1260</v>
      </c>
      <c r="K669" s="560" t="s">
        <v>1260</v>
      </c>
      <c r="L669" s="560" t="s">
        <v>1260</v>
      </c>
      <c r="M669" s="560" t="s">
        <v>1260</v>
      </c>
      <c r="N669" s="560" t="s">
        <v>1260</v>
      </c>
      <c r="O669" s="560" t="s">
        <v>1260</v>
      </c>
      <c r="P669" s="560" t="s">
        <v>1260</v>
      </c>
      <c r="Q669" s="560" t="s">
        <v>1260</v>
      </c>
      <c r="R669" s="560" t="s">
        <v>1260</v>
      </c>
      <c r="S669" s="560" t="s">
        <v>1260</v>
      </c>
      <c r="T669" s="560" t="s">
        <v>1260</v>
      </c>
      <c r="U669" s="560" t="s">
        <v>1260</v>
      </c>
      <c r="V669" s="560" t="s">
        <v>1260</v>
      </c>
      <c r="W669" s="560" t="s">
        <v>1260</v>
      </c>
      <c r="X669" s="560" t="s">
        <v>1260</v>
      </c>
      <c r="Y669" s="560" t="s">
        <v>1260</v>
      </c>
    </row>
    <row r="670" spans="1:25" hidden="1" outlineLevel="1" x14ac:dyDescent="0.2">
      <c r="A670" s="560" t="s">
        <v>1982</v>
      </c>
      <c r="B670" s="560" t="s">
        <v>1260</v>
      </c>
      <c r="C670" s="560" t="s">
        <v>1260</v>
      </c>
      <c r="D670" s="560" t="s">
        <v>1260</v>
      </c>
      <c r="E670" s="560" t="s">
        <v>1260</v>
      </c>
      <c r="F670" s="560" t="s">
        <v>1260</v>
      </c>
      <c r="G670" s="560" t="s">
        <v>1260</v>
      </c>
      <c r="H670" s="560" t="s">
        <v>1260</v>
      </c>
      <c r="I670" s="560" t="s">
        <v>1260</v>
      </c>
      <c r="J670" s="560" t="s">
        <v>1260</v>
      </c>
      <c r="K670" s="560" t="s">
        <v>1260</v>
      </c>
      <c r="L670" s="560" t="s">
        <v>1260</v>
      </c>
      <c r="M670" s="560" t="s">
        <v>1260</v>
      </c>
      <c r="N670" s="560" t="s">
        <v>1260</v>
      </c>
      <c r="O670" s="560" t="s">
        <v>1260</v>
      </c>
      <c r="P670" s="560" t="s">
        <v>1260</v>
      </c>
      <c r="Q670" s="560" t="s">
        <v>1260</v>
      </c>
      <c r="R670" s="560" t="s">
        <v>1260</v>
      </c>
      <c r="S670" s="560" t="s">
        <v>1260</v>
      </c>
      <c r="T670" s="560" t="s">
        <v>1260</v>
      </c>
      <c r="U670" s="560" t="s">
        <v>1260</v>
      </c>
      <c r="V670" s="560" t="s">
        <v>1260</v>
      </c>
      <c r="W670" s="560" t="s">
        <v>1260</v>
      </c>
      <c r="X670" s="560" t="s">
        <v>1260</v>
      </c>
      <c r="Y670" s="560" t="s">
        <v>1260</v>
      </c>
    </row>
    <row r="671" spans="1:25" hidden="1" outlineLevel="1" x14ac:dyDescent="0.2">
      <c r="A671" s="560" t="s">
        <v>1983</v>
      </c>
      <c r="B671" s="560" t="s">
        <v>1260</v>
      </c>
      <c r="C671" s="560" t="s">
        <v>1260</v>
      </c>
      <c r="D671" s="560" t="s">
        <v>1260</v>
      </c>
      <c r="E671" s="560" t="s">
        <v>1260</v>
      </c>
      <c r="F671" s="560" t="s">
        <v>1260</v>
      </c>
      <c r="G671" s="560" t="s">
        <v>1260</v>
      </c>
      <c r="H671" s="560" t="s">
        <v>1260</v>
      </c>
      <c r="I671" s="560" t="s">
        <v>1260</v>
      </c>
      <c r="J671" s="560" t="s">
        <v>1260</v>
      </c>
      <c r="K671" s="560" t="s">
        <v>1260</v>
      </c>
      <c r="L671" s="560" t="s">
        <v>1260</v>
      </c>
      <c r="M671" s="560" t="s">
        <v>1260</v>
      </c>
      <c r="N671" s="560" t="s">
        <v>1260</v>
      </c>
      <c r="O671" s="560" t="s">
        <v>1260</v>
      </c>
      <c r="P671" s="560" t="s">
        <v>1260</v>
      </c>
      <c r="Q671" s="560" t="s">
        <v>1260</v>
      </c>
      <c r="R671" s="560" t="s">
        <v>1260</v>
      </c>
      <c r="S671" s="560" t="s">
        <v>1260</v>
      </c>
      <c r="T671" s="560" t="s">
        <v>1260</v>
      </c>
      <c r="U671" s="560" t="s">
        <v>1260</v>
      </c>
      <c r="V671" s="560" t="s">
        <v>1260</v>
      </c>
      <c r="W671" s="560" t="s">
        <v>1260</v>
      </c>
      <c r="X671" s="560" t="s">
        <v>1260</v>
      </c>
      <c r="Y671" s="560" t="s">
        <v>1260</v>
      </c>
    </row>
    <row r="672" spans="1:25" hidden="1" outlineLevel="1" x14ac:dyDescent="0.2">
      <c r="A672" s="560" t="s">
        <v>1984</v>
      </c>
      <c r="B672" s="560" t="s">
        <v>1260</v>
      </c>
      <c r="C672" s="560" t="s">
        <v>1260</v>
      </c>
      <c r="D672" s="560" t="s">
        <v>1260</v>
      </c>
      <c r="E672" s="560" t="s">
        <v>1260</v>
      </c>
      <c r="F672" s="560" t="s">
        <v>1260</v>
      </c>
      <c r="G672" s="560" t="s">
        <v>1260</v>
      </c>
      <c r="H672" s="560" t="s">
        <v>1260</v>
      </c>
      <c r="I672" s="560" t="s">
        <v>1260</v>
      </c>
      <c r="J672" s="560" t="s">
        <v>1260</v>
      </c>
      <c r="K672" s="560" t="s">
        <v>1260</v>
      </c>
      <c r="L672" s="560" t="s">
        <v>1260</v>
      </c>
      <c r="M672" s="560" t="s">
        <v>1260</v>
      </c>
      <c r="N672" s="560" t="s">
        <v>1260</v>
      </c>
      <c r="O672" s="560" t="s">
        <v>1260</v>
      </c>
      <c r="P672" s="560" t="s">
        <v>1260</v>
      </c>
      <c r="Q672" s="560" t="s">
        <v>1260</v>
      </c>
      <c r="R672" s="560" t="s">
        <v>1260</v>
      </c>
      <c r="S672" s="560" t="s">
        <v>1260</v>
      </c>
      <c r="T672" s="560" t="s">
        <v>1260</v>
      </c>
      <c r="U672" s="560" t="s">
        <v>1260</v>
      </c>
      <c r="V672" s="560" t="s">
        <v>1260</v>
      </c>
      <c r="W672" s="560" t="s">
        <v>1260</v>
      </c>
      <c r="X672" s="560" t="s">
        <v>1260</v>
      </c>
      <c r="Y672" s="560" t="s">
        <v>1260</v>
      </c>
    </row>
    <row r="673" spans="1:25" hidden="1" outlineLevel="1" x14ac:dyDescent="0.2">
      <c r="A673" s="560" t="s">
        <v>1985</v>
      </c>
      <c r="B673" s="560" t="s">
        <v>1260</v>
      </c>
      <c r="C673" s="560" t="s">
        <v>1260</v>
      </c>
      <c r="D673" s="560" t="s">
        <v>1260</v>
      </c>
      <c r="E673" s="560" t="s">
        <v>1260</v>
      </c>
      <c r="F673" s="560" t="s">
        <v>1260</v>
      </c>
      <c r="G673" s="560" t="s">
        <v>1260</v>
      </c>
      <c r="H673" s="560" t="s">
        <v>1260</v>
      </c>
      <c r="I673" s="560" t="s">
        <v>1260</v>
      </c>
      <c r="J673" s="560" t="s">
        <v>1260</v>
      </c>
      <c r="K673" s="560" t="s">
        <v>1260</v>
      </c>
      <c r="L673" s="560" t="s">
        <v>1260</v>
      </c>
      <c r="M673" s="560" t="s">
        <v>1260</v>
      </c>
      <c r="N673" s="560" t="s">
        <v>1260</v>
      </c>
      <c r="O673" s="560" t="s">
        <v>1260</v>
      </c>
      <c r="P673" s="560" t="s">
        <v>1260</v>
      </c>
      <c r="Q673" s="560" t="s">
        <v>1260</v>
      </c>
      <c r="R673" s="560" t="s">
        <v>1260</v>
      </c>
      <c r="S673" s="560" t="s">
        <v>1260</v>
      </c>
      <c r="T673" s="560" t="s">
        <v>1260</v>
      </c>
      <c r="U673" s="560" t="s">
        <v>1260</v>
      </c>
      <c r="V673" s="560" t="s">
        <v>1260</v>
      </c>
      <c r="W673" s="560" t="s">
        <v>1260</v>
      </c>
      <c r="X673" s="560" t="s">
        <v>1260</v>
      </c>
      <c r="Y673" s="560" t="s">
        <v>1260</v>
      </c>
    </row>
    <row r="674" spans="1:25" hidden="1" outlineLevel="1" x14ac:dyDescent="0.2">
      <c r="A674" s="560" t="s">
        <v>1986</v>
      </c>
      <c r="B674" s="560" t="s">
        <v>1260</v>
      </c>
      <c r="C674" s="560" t="s">
        <v>1260</v>
      </c>
      <c r="D674" s="560" t="s">
        <v>1260</v>
      </c>
      <c r="E674" s="560" t="s">
        <v>1260</v>
      </c>
      <c r="F674" s="560" t="s">
        <v>1260</v>
      </c>
      <c r="G674" s="560" t="s">
        <v>1260</v>
      </c>
      <c r="H674" s="560" t="s">
        <v>1260</v>
      </c>
      <c r="I674" s="560" t="s">
        <v>1260</v>
      </c>
      <c r="J674" s="560" t="s">
        <v>1260</v>
      </c>
      <c r="K674" s="560" t="s">
        <v>1260</v>
      </c>
      <c r="L674" s="560" t="s">
        <v>1260</v>
      </c>
      <c r="M674" s="560" t="s">
        <v>1260</v>
      </c>
      <c r="N674" s="560" t="s">
        <v>1260</v>
      </c>
      <c r="O674" s="560" t="s">
        <v>1260</v>
      </c>
      <c r="P674" s="560" t="s">
        <v>1260</v>
      </c>
      <c r="Q674" s="560" t="s">
        <v>1260</v>
      </c>
      <c r="R674" s="560" t="s">
        <v>1260</v>
      </c>
      <c r="S674" s="560" t="s">
        <v>1260</v>
      </c>
      <c r="T674" s="560" t="s">
        <v>1260</v>
      </c>
      <c r="U674" s="560" t="s">
        <v>1260</v>
      </c>
      <c r="V674" s="560" t="s">
        <v>1260</v>
      </c>
      <c r="W674" s="560" t="s">
        <v>1260</v>
      </c>
      <c r="X674" s="560" t="s">
        <v>1260</v>
      </c>
      <c r="Y674" s="560" t="s">
        <v>1260</v>
      </c>
    </row>
    <row r="675" spans="1:25" hidden="1" outlineLevel="1" x14ac:dyDescent="0.2">
      <c r="A675" s="560" t="s">
        <v>1987</v>
      </c>
      <c r="B675" s="560" t="s">
        <v>1260</v>
      </c>
      <c r="C675" s="560" t="s">
        <v>1260</v>
      </c>
      <c r="D675" s="560" t="s">
        <v>1260</v>
      </c>
      <c r="E675" s="560" t="s">
        <v>1260</v>
      </c>
      <c r="F675" s="560" t="s">
        <v>1260</v>
      </c>
      <c r="G675" s="560" t="s">
        <v>1260</v>
      </c>
      <c r="H675" s="560" t="s">
        <v>1260</v>
      </c>
      <c r="I675" s="560" t="s">
        <v>1260</v>
      </c>
      <c r="J675" s="560" t="s">
        <v>1260</v>
      </c>
      <c r="K675" s="560" t="s">
        <v>1260</v>
      </c>
      <c r="L675" s="560" t="s">
        <v>1260</v>
      </c>
      <c r="M675" s="560" t="s">
        <v>1260</v>
      </c>
      <c r="N675" s="560" t="s">
        <v>1260</v>
      </c>
      <c r="O675" s="560" t="s">
        <v>1260</v>
      </c>
      <c r="P675" s="560" t="s">
        <v>1260</v>
      </c>
      <c r="Q675" s="560" t="s">
        <v>1260</v>
      </c>
      <c r="R675" s="560" t="s">
        <v>1260</v>
      </c>
      <c r="S675" s="560" t="s">
        <v>1260</v>
      </c>
      <c r="T675" s="560" t="s">
        <v>1260</v>
      </c>
      <c r="U675" s="560" t="s">
        <v>1260</v>
      </c>
      <c r="V675" s="560" t="s">
        <v>1260</v>
      </c>
      <c r="W675" s="560" t="s">
        <v>1260</v>
      </c>
      <c r="X675" s="560" t="s">
        <v>1260</v>
      </c>
      <c r="Y675" s="560" t="s">
        <v>1260</v>
      </c>
    </row>
    <row r="676" spans="1:25" hidden="1" outlineLevel="1" x14ac:dyDescent="0.2">
      <c r="A676" s="560" t="s">
        <v>1988</v>
      </c>
      <c r="B676" s="560" t="s">
        <v>1260</v>
      </c>
      <c r="C676" s="560" t="s">
        <v>1260</v>
      </c>
      <c r="D676" s="560" t="s">
        <v>1260</v>
      </c>
      <c r="E676" s="560" t="s">
        <v>1260</v>
      </c>
      <c r="F676" s="560" t="s">
        <v>1260</v>
      </c>
      <c r="G676" s="560" t="s">
        <v>1260</v>
      </c>
      <c r="H676" s="560" t="s">
        <v>1260</v>
      </c>
      <c r="I676" s="560" t="s">
        <v>1260</v>
      </c>
      <c r="J676" s="560" t="s">
        <v>1260</v>
      </c>
      <c r="K676" s="560" t="s">
        <v>1260</v>
      </c>
      <c r="L676" s="560" t="s">
        <v>1260</v>
      </c>
      <c r="M676" s="560" t="s">
        <v>1260</v>
      </c>
      <c r="N676" s="560" t="s">
        <v>1260</v>
      </c>
      <c r="O676" s="560" t="s">
        <v>1260</v>
      </c>
      <c r="P676" s="560" t="s">
        <v>1260</v>
      </c>
      <c r="Q676" s="560" t="s">
        <v>1260</v>
      </c>
      <c r="R676" s="560" t="s">
        <v>1260</v>
      </c>
      <c r="S676" s="560" t="s">
        <v>1260</v>
      </c>
      <c r="T676" s="560" t="s">
        <v>1260</v>
      </c>
      <c r="U676" s="560" t="s">
        <v>1260</v>
      </c>
      <c r="V676" s="560" t="s">
        <v>1260</v>
      </c>
      <c r="W676" s="560" t="s">
        <v>1260</v>
      </c>
      <c r="X676" s="560" t="s">
        <v>1260</v>
      </c>
      <c r="Y676" s="560" t="s">
        <v>1260</v>
      </c>
    </row>
    <row r="677" spans="1:25" hidden="1" outlineLevel="1" x14ac:dyDescent="0.2">
      <c r="A677" s="560" t="s">
        <v>1989</v>
      </c>
      <c r="B677" s="560" t="s">
        <v>1260</v>
      </c>
      <c r="C677" s="560" t="s">
        <v>1260</v>
      </c>
      <c r="D677" s="560" t="s">
        <v>1260</v>
      </c>
      <c r="E677" s="560" t="s">
        <v>1260</v>
      </c>
      <c r="F677" s="560" t="s">
        <v>1260</v>
      </c>
      <c r="G677" s="560" t="s">
        <v>1260</v>
      </c>
      <c r="H677" s="560" t="s">
        <v>1260</v>
      </c>
      <c r="I677" s="560" t="s">
        <v>1260</v>
      </c>
      <c r="J677" s="560" t="s">
        <v>1260</v>
      </c>
      <c r="K677" s="560" t="s">
        <v>1260</v>
      </c>
      <c r="L677" s="560" t="s">
        <v>1260</v>
      </c>
      <c r="M677" s="560" t="s">
        <v>1260</v>
      </c>
      <c r="N677" s="560" t="s">
        <v>1260</v>
      </c>
      <c r="O677" s="560" t="s">
        <v>1260</v>
      </c>
      <c r="P677" s="560" t="s">
        <v>1260</v>
      </c>
      <c r="Q677" s="560" t="s">
        <v>1260</v>
      </c>
      <c r="R677" s="560" t="s">
        <v>1260</v>
      </c>
      <c r="S677" s="560" t="s">
        <v>1260</v>
      </c>
      <c r="T677" s="560" t="s">
        <v>1260</v>
      </c>
      <c r="U677" s="560" t="s">
        <v>1260</v>
      </c>
      <c r="V677" s="560" t="s">
        <v>1260</v>
      </c>
      <c r="W677" s="560" t="s">
        <v>1260</v>
      </c>
      <c r="X677" s="560" t="s">
        <v>1260</v>
      </c>
      <c r="Y677" s="560" t="s">
        <v>1260</v>
      </c>
    </row>
    <row r="678" spans="1:25" hidden="1" outlineLevel="1" x14ac:dyDescent="0.2">
      <c r="A678" s="560" t="s">
        <v>1990</v>
      </c>
      <c r="B678" s="560" t="s">
        <v>1260</v>
      </c>
      <c r="C678" s="560" t="s">
        <v>1260</v>
      </c>
      <c r="D678" s="560" t="s">
        <v>1260</v>
      </c>
      <c r="E678" s="560" t="s">
        <v>1260</v>
      </c>
      <c r="F678" s="560" t="s">
        <v>1260</v>
      </c>
      <c r="G678" s="560" t="s">
        <v>1260</v>
      </c>
      <c r="H678" s="560" t="s">
        <v>1260</v>
      </c>
      <c r="I678" s="560" t="s">
        <v>1260</v>
      </c>
      <c r="J678" s="560" t="s">
        <v>1260</v>
      </c>
      <c r="K678" s="560" t="s">
        <v>1260</v>
      </c>
      <c r="L678" s="560" t="s">
        <v>1260</v>
      </c>
      <c r="M678" s="560" t="s">
        <v>1260</v>
      </c>
      <c r="N678" s="560" t="s">
        <v>1260</v>
      </c>
      <c r="O678" s="560" t="s">
        <v>1260</v>
      </c>
      <c r="P678" s="560" t="s">
        <v>1260</v>
      </c>
      <c r="Q678" s="560" t="s">
        <v>1260</v>
      </c>
      <c r="R678" s="560" t="s">
        <v>1260</v>
      </c>
      <c r="S678" s="560" t="s">
        <v>1260</v>
      </c>
      <c r="T678" s="560" t="s">
        <v>1260</v>
      </c>
      <c r="U678" s="560" t="s">
        <v>1260</v>
      </c>
      <c r="V678" s="560" t="s">
        <v>1260</v>
      </c>
      <c r="W678" s="560" t="s">
        <v>1260</v>
      </c>
      <c r="X678" s="560" t="s">
        <v>1260</v>
      </c>
      <c r="Y678" s="560" t="s">
        <v>1260</v>
      </c>
    </row>
    <row r="679" spans="1:25" hidden="1" outlineLevel="1" x14ac:dyDescent="0.2">
      <c r="A679" s="560" t="s">
        <v>1991</v>
      </c>
      <c r="B679" s="560" t="s">
        <v>1260</v>
      </c>
      <c r="C679" s="560" t="s">
        <v>1260</v>
      </c>
      <c r="D679" s="560" t="s">
        <v>1260</v>
      </c>
      <c r="E679" s="560" t="s">
        <v>1260</v>
      </c>
      <c r="F679" s="560" t="s">
        <v>1260</v>
      </c>
      <c r="G679" s="560" t="s">
        <v>1260</v>
      </c>
      <c r="H679" s="560" t="s">
        <v>1260</v>
      </c>
      <c r="I679" s="560" t="s">
        <v>1260</v>
      </c>
      <c r="J679" s="560" t="s">
        <v>1260</v>
      </c>
      <c r="K679" s="560" t="s">
        <v>1260</v>
      </c>
      <c r="L679" s="560" t="s">
        <v>1260</v>
      </c>
      <c r="M679" s="560" t="s">
        <v>1260</v>
      </c>
      <c r="N679" s="560" t="s">
        <v>1260</v>
      </c>
      <c r="O679" s="560" t="s">
        <v>1260</v>
      </c>
      <c r="P679" s="560" t="s">
        <v>1260</v>
      </c>
      <c r="Q679" s="560" t="s">
        <v>1260</v>
      </c>
      <c r="R679" s="560" t="s">
        <v>1260</v>
      </c>
      <c r="S679" s="560" t="s">
        <v>1260</v>
      </c>
      <c r="T679" s="560" t="s">
        <v>1260</v>
      </c>
      <c r="U679" s="560" t="s">
        <v>1260</v>
      </c>
      <c r="V679" s="560" t="s">
        <v>1260</v>
      </c>
      <c r="W679" s="560" t="s">
        <v>1260</v>
      </c>
      <c r="X679" s="560" t="s">
        <v>1260</v>
      </c>
      <c r="Y679" s="560" t="s">
        <v>1260</v>
      </c>
    </row>
    <row r="680" spans="1:25" hidden="1" outlineLevel="1" x14ac:dyDescent="0.2">
      <c r="A680" s="560" t="s">
        <v>1992</v>
      </c>
      <c r="B680" s="560" t="s">
        <v>1260</v>
      </c>
      <c r="C680" s="560" t="s">
        <v>1260</v>
      </c>
      <c r="D680" s="560" t="s">
        <v>1260</v>
      </c>
      <c r="E680" s="560" t="s">
        <v>1260</v>
      </c>
      <c r="F680" s="560" t="s">
        <v>1260</v>
      </c>
      <c r="G680" s="560" t="s">
        <v>1260</v>
      </c>
      <c r="H680" s="560" t="s">
        <v>1260</v>
      </c>
      <c r="I680" s="560" t="s">
        <v>1260</v>
      </c>
      <c r="J680" s="560" t="s">
        <v>1260</v>
      </c>
      <c r="K680" s="560" t="s">
        <v>1260</v>
      </c>
      <c r="L680" s="560" t="s">
        <v>1260</v>
      </c>
      <c r="M680" s="560" t="s">
        <v>1260</v>
      </c>
      <c r="N680" s="560" t="s">
        <v>1260</v>
      </c>
      <c r="O680" s="560" t="s">
        <v>1260</v>
      </c>
      <c r="P680" s="560" t="s">
        <v>1260</v>
      </c>
      <c r="Q680" s="560" t="s">
        <v>1260</v>
      </c>
      <c r="R680" s="560" t="s">
        <v>1260</v>
      </c>
      <c r="S680" s="560" t="s">
        <v>1260</v>
      </c>
      <c r="T680" s="560" t="s">
        <v>1260</v>
      </c>
      <c r="U680" s="560" t="s">
        <v>1260</v>
      </c>
      <c r="V680" s="560" t="s">
        <v>1260</v>
      </c>
      <c r="W680" s="560" t="s">
        <v>1260</v>
      </c>
      <c r="X680" s="560" t="s">
        <v>1260</v>
      </c>
      <c r="Y680" s="560" t="s">
        <v>1260</v>
      </c>
    </row>
    <row r="681" spans="1:25" hidden="1" outlineLevel="1" x14ac:dyDescent="0.2">
      <c r="A681" s="560" t="s">
        <v>1993</v>
      </c>
      <c r="B681" s="560" t="s">
        <v>1260</v>
      </c>
      <c r="C681" s="560" t="s">
        <v>1260</v>
      </c>
      <c r="D681" s="560" t="s">
        <v>1260</v>
      </c>
      <c r="E681" s="560" t="s">
        <v>1260</v>
      </c>
      <c r="F681" s="560" t="s">
        <v>1260</v>
      </c>
      <c r="G681" s="560" t="s">
        <v>1260</v>
      </c>
      <c r="H681" s="560" t="s">
        <v>1260</v>
      </c>
      <c r="I681" s="560" t="s">
        <v>1260</v>
      </c>
      <c r="J681" s="560" t="s">
        <v>1260</v>
      </c>
      <c r="K681" s="560" t="s">
        <v>1260</v>
      </c>
      <c r="L681" s="560" t="s">
        <v>1260</v>
      </c>
      <c r="M681" s="560" t="s">
        <v>1260</v>
      </c>
      <c r="N681" s="560" t="s">
        <v>1260</v>
      </c>
      <c r="O681" s="560" t="s">
        <v>1260</v>
      </c>
      <c r="P681" s="560" t="s">
        <v>1260</v>
      </c>
      <c r="Q681" s="560" t="s">
        <v>1260</v>
      </c>
      <c r="R681" s="560" t="s">
        <v>1260</v>
      </c>
      <c r="S681" s="560" t="s">
        <v>1260</v>
      </c>
      <c r="T681" s="560" t="s">
        <v>1260</v>
      </c>
      <c r="U681" s="560" t="s">
        <v>1260</v>
      </c>
      <c r="V681" s="560" t="s">
        <v>1260</v>
      </c>
      <c r="W681" s="560" t="s">
        <v>1260</v>
      </c>
      <c r="X681" s="560" t="s">
        <v>1260</v>
      </c>
      <c r="Y681" s="560" t="s">
        <v>1260</v>
      </c>
    </row>
    <row r="682" spans="1:25" hidden="1" outlineLevel="1" x14ac:dyDescent="0.2">
      <c r="A682" s="560" t="s">
        <v>1994</v>
      </c>
      <c r="B682" s="560" t="s">
        <v>1260</v>
      </c>
      <c r="C682" s="560" t="s">
        <v>1260</v>
      </c>
      <c r="D682" s="560" t="s">
        <v>1260</v>
      </c>
      <c r="E682" s="560" t="s">
        <v>1260</v>
      </c>
      <c r="F682" s="560" t="s">
        <v>1260</v>
      </c>
      <c r="G682" s="560" t="s">
        <v>1260</v>
      </c>
      <c r="H682" s="560" t="s">
        <v>1260</v>
      </c>
      <c r="I682" s="560" t="s">
        <v>1260</v>
      </c>
      <c r="J682" s="560" t="s">
        <v>1260</v>
      </c>
      <c r="K682" s="560" t="s">
        <v>1260</v>
      </c>
      <c r="L682" s="560" t="s">
        <v>1260</v>
      </c>
      <c r="M682" s="560" t="s">
        <v>1260</v>
      </c>
      <c r="N682" s="560" t="s">
        <v>1260</v>
      </c>
      <c r="O682" s="560" t="s">
        <v>1260</v>
      </c>
      <c r="P682" s="560" t="s">
        <v>1260</v>
      </c>
      <c r="Q682" s="560" t="s">
        <v>1260</v>
      </c>
      <c r="R682" s="560" t="s">
        <v>1260</v>
      </c>
      <c r="S682" s="560" t="s">
        <v>1260</v>
      </c>
      <c r="T682" s="560" t="s">
        <v>1260</v>
      </c>
      <c r="U682" s="560" t="s">
        <v>1260</v>
      </c>
      <c r="V682" s="560" t="s">
        <v>1260</v>
      </c>
      <c r="W682" s="560" t="s">
        <v>1260</v>
      </c>
      <c r="X682" s="560" t="s">
        <v>1260</v>
      </c>
      <c r="Y682" s="560" t="s">
        <v>1260</v>
      </c>
    </row>
    <row r="683" spans="1:25" hidden="1" outlineLevel="1" x14ac:dyDescent="0.2"/>
    <row r="684" spans="1:25" collapsed="1" x14ac:dyDescent="0.2">
      <c r="A684" s="537" t="s">
        <v>1995</v>
      </c>
    </row>
    <row r="685" spans="1:25" hidden="1" outlineLevel="1" x14ac:dyDescent="0.2">
      <c r="A685" s="560"/>
      <c r="B685" s="560" t="s">
        <v>596</v>
      </c>
      <c r="C685" s="560" t="s">
        <v>597</v>
      </c>
      <c r="D685" s="560" t="s">
        <v>598</v>
      </c>
      <c r="E685" s="560" t="s">
        <v>599</v>
      </c>
      <c r="F685" s="560" t="s">
        <v>620</v>
      </c>
      <c r="G685" s="560" t="s">
        <v>786</v>
      </c>
      <c r="H685" s="560" t="s">
        <v>753</v>
      </c>
      <c r="I685" s="560" t="s">
        <v>754</v>
      </c>
      <c r="J685" s="560" t="s">
        <v>755</v>
      </c>
      <c r="K685" s="560" t="s">
        <v>756</v>
      </c>
      <c r="L685" s="560" t="s">
        <v>757</v>
      </c>
      <c r="M685" s="560" t="s">
        <v>758</v>
      </c>
      <c r="N685" s="560" t="s">
        <v>759</v>
      </c>
      <c r="O685" s="560" t="s">
        <v>760</v>
      </c>
      <c r="P685" s="560" t="s">
        <v>761</v>
      </c>
      <c r="Q685" s="560" t="s">
        <v>762</v>
      </c>
      <c r="R685" s="560" t="s">
        <v>763</v>
      </c>
      <c r="S685" s="560" t="s">
        <v>764</v>
      </c>
      <c r="T685" s="560" t="s">
        <v>765</v>
      </c>
      <c r="U685" s="560" t="s">
        <v>766</v>
      </c>
      <c r="V685" s="560" t="s">
        <v>767</v>
      </c>
      <c r="W685" s="560" t="s">
        <v>768</v>
      </c>
      <c r="X685" s="560" t="s">
        <v>769</v>
      </c>
      <c r="Y685" s="560" t="s">
        <v>770</v>
      </c>
    </row>
    <row r="686" spans="1:25" hidden="1" outlineLevel="1" x14ac:dyDescent="0.2">
      <c r="A686" s="560" t="s">
        <v>1996</v>
      </c>
      <c r="B686" s="560" t="s">
        <v>1260</v>
      </c>
      <c r="C686" s="560" t="s">
        <v>1260</v>
      </c>
      <c r="D686" s="560" t="s">
        <v>1260</v>
      </c>
      <c r="E686" s="560" t="s">
        <v>1260</v>
      </c>
      <c r="F686" s="560" t="s">
        <v>1260</v>
      </c>
      <c r="G686" s="560" t="s">
        <v>1260</v>
      </c>
      <c r="H686" s="560" t="s">
        <v>1260</v>
      </c>
      <c r="I686" s="560" t="s">
        <v>1260</v>
      </c>
      <c r="J686" s="560" t="s">
        <v>1260</v>
      </c>
      <c r="K686" s="560" t="s">
        <v>1260</v>
      </c>
      <c r="L686" s="560" t="s">
        <v>1260</v>
      </c>
      <c r="M686" s="560" t="s">
        <v>1260</v>
      </c>
      <c r="N686" s="560" t="s">
        <v>1260</v>
      </c>
      <c r="O686" s="560" t="s">
        <v>1260</v>
      </c>
      <c r="P686" s="560" t="s">
        <v>1260</v>
      </c>
      <c r="Q686" s="560" t="s">
        <v>1260</v>
      </c>
      <c r="R686" s="560" t="s">
        <v>1260</v>
      </c>
      <c r="S686" s="560" t="s">
        <v>1260</v>
      </c>
      <c r="T686" s="560" t="s">
        <v>1260</v>
      </c>
      <c r="U686" s="560" t="s">
        <v>1260</v>
      </c>
      <c r="V686" s="560" t="s">
        <v>1260</v>
      </c>
      <c r="W686" s="560" t="s">
        <v>1260</v>
      </c>
      <c r="X686" s="560" t="s">
        <v>1260</v>
      </c>
      <c r="Y686" s="560" t="s">
        <v>1260</v>
      </c>
    </row>
    <row r="687" spans="1:25" hidden="1" outlineLevel="1" x14ac:dyDescent="0.2">
      <c r="A687" s="560" t="s">
        <v>1997</v>
      </c>
      <c r="B687" s="560" t="s">
        <v>1260</v>
      </c>
      <c r="C687" s="560" t="s">
        <v>1260</v>
      </c>
      <c r="D687" s="560" t="s">
        <v>1260</v>
      </c>
      <c r="E687" s="560" t="s">
        <v>1260</v>
      </c>
      <c r="F687" s="560" t="s">
        <v>1260</v>
      </c>
      <c r="G687" s="560" t="s">
        <v>1260</v>
      </c>
      <c r="H687" s="560" t="s">
        <v>1260</v>
      </c>
      <c r="I687" s="560" t="s">
        <v>1260</v>
      </c>
      <c r="J687" s="560" t="s">
        <v>1260</v>
      </c>
      <c r="K687" s="560" t="s">
        <v>1260</v>
      </c>
      <c r="L687" s="560" t="s">
        <v>1260</v>
      </c>
      <c r="M687" s="560" t="s">
        <v>1260</v>
      </c>
      <c r="N687" s="560" t="s">
        <v>1260</v>
      </c>
      <c r="O687" s="560" t="s">
        <v>1260</v>
      </c>
      <c r="P687" s="560" t="s">
        <v>1260</v>
      </c>
      <c r="Q687" s="560" t="s">
        <v>1260</v>
      </c>
      <c r="R687" s="560" t="s">
        <v>1260</v>
      </c>
      <c r="S687" s="560" t="s">
        <v>1260</v>
      </c>
      <c r="T687" s="560" t="s">
        <v>1260</v>
      </c>
      <c r="U687" s="560" t="s">
        <v>1260</v>
      </c>
      <c r="V687" s="560" t="s">
        <v>1260</v>
      </c>
      <c r="W687" s="560" t="s">
        <v>1260</v>
      </c>
      <c r="X687" s="560" t="s">
        <v>1260</v>
      </c>
      <c r="Y687" s="560" t="s">
        <v>1260</v>
      </c>
    </row>
    <row r="688" spans="1:25" hidden="1" outlineLevel="1" x14ac:dyDescent="0.2">
      <c r="A688" s="560" t="s">
        <v>1998</v>
      </c>
      <c r="B688" s="560" t="s">
        <v>1260</v>
      </c>
      <c r="C688" s="560" t="s">
        <v>1260</v>
      </c>
      <c r="D688" s="560" t="s">
        <v>1260</v>
      </c>
      <c r="E688" s="560" t="s">
        <v>1260</v>
      </c>
      <c r="F688" s="560" t="s">
        <v>1260</v>
      </c>
      <c r="G688" s="560" t="s">
        <v>1260</v>
      </c>
      <c r="H688" s="560" t="s">
        <v>1260</v>
      </c>
      <c r="I688" s="560" t="s">
        <v>1260</v>
      </c>
      <c r="J688" s="560" t="s">
        <v>1260</v>
      </c>
      <c r="K688" s="560" t="s">
        <v>1260</v>
      </c>
      <c r="L688" s="560" t="s">
        <v>1260</v>
      </c>
      <c r="M688" s="560" t="s">
        <v>1260</v>
      </c>
      <c r="N688" s="560" t="s">
        <v>1260</v>
      </c>
      <c r="O688" s="560" t="s">
        <v>1260</v>
      </c>
      <c r="P688" s="560" t="s">
        <v>1260</v>
      </c>
      <c r="Q688" s="560" t="s">
        <v>1260</v>
      </c>
      <c r="R688" s="560" t="s">
        <v>1260</v>
      </c>
      <c r="S688" s="560" t="s">
        <v>1260</v>
      </c>
      <c r="T688" s="560" t="s">
        <v>1260</v>
      </c>
      <c r="U688" s="560" t="s">
        <v>1260</v>
      </c>
      <c r="V688" s="560" t="s">
        <v>1260</v>
      </c>
      <c r="W688" s="560" t="s">
        <v>1260</v>
      </c>
      <c r="X688" s="560" t="s">
        <v>1260</v>
      </c>
      <c r="Y688" s="560" t="s">
        <v>1260</v>
      </c>
    </row>
    <row r="689" spans="1:25" hidden="1" outlineLevel="1" x14ac:dyDescent="0.2">
      <c r="A689" s="560" t="s">
        <v>1999</v>
      </c>
      <c r="B689" s="560" t="s">
        <v>1260</v>
      </c>
      <c r="C689" s="560" t="s">
        <v>1260</v>
      </c>
      <c r="D689" s="560" t="s">
        <v>1260</v>
      </c>
      <c r="E689" s="560" t="s">
        <v>1260</v>
      </c>
      <c r="F689" s="560" t="s">
        <v>1260</v>
      </c>
      <c r="G689" s="560" t="s">
        <v>1260</v>
      </c>
      <c r="H689" s="560" t="s">
        <v>1260</v>
      </c>
      <c r="I689" s="560" t="s">
        <v>1260</v>
      </c>
      <c r="J689" s="560" t="s">
        <v>1260</v>
      </c>
      <c r="K689" s="560" t="s">
        <v>1260</v>
      </c>
      <c r="L689" s="560" t="s">
        <v>1260</v>
      </c>
      <c r="M689" s="560" t="s">
        <v>1260</v>
      </c>
      <c r="N689" s="560" t="s">
        <v>1260</v>
      </c>
      <c r="O689" s="560" t="s">
        <v>1260</v>
      </c>
      <c r="P689" s="560" t="s">
        <v>1260</v>
      </c>
      <c r="Q689" s="560" t="s">
        <v>1260</v>
      </c>
      <c r="R689" s="560" t="s">
        <v>1260</v>
      </c>
      <c r="S689" s="560" t="s">
        <v>1260</v>
      </c>
      <c r="T689" s="560" t="s">
        <v>1260</v>
      </c>
      <c r="U689" s="560" t="s">
        <v>1260</v>
      </c>
      <c r="V689" s="560" t="s">
        <v>1260</v>
      </c>
      <c r="W689" s="560" t="s">
        <v>1260</v>
      </c>
      <c r="X689" s="560" t="s">
        <v>1260</v>
      </c>
      <c r="Y689" s="560" t="s">
        <v>1260</v>
      </c>
    </row>
    <row r="690" spans="1:25" hidden="1" outlineLevel="1" x14ac:dyDescent="0.2">
      <c r="A690" s="560" t="s">
        <v>2000</v>
      </c>
      <c r="B690" s="560" t="s">
        <v>1260</v>
      </c>
      <c r="C690" s="560" t="s">
        <v>1260</v>
      </c>
      <c r="D690" s="560" t="s">
        <v>1260</v>
      </c>
      <c r="E690" s="560" t="s">
        <v>1260</v>
      </c>
      <c r="F690" s="560" t="s">
        <v>1260</v>
      </c>
      <c r="G690" s="560" t="s">
        <v>1260</v>
      </c>
      <c r="H690" s="560" t="s">
        <v>1260</v>
      </c>
      <c r="I690" s="560" t="s">
        <v>1260</v>
      </c>
      <c r="J690" s="560" t="s">
        <v>1260</v>
      </c>
      <c r="K690" s="560" t="s">
        <v>1260</v>
      </c>
      <c r="L690" s="560" t="s">
        <v>1260</v>
      </c>
      <c r="M690" s="560" t="s">
        <v>1260</v>
      </c>
      <c r="N690" s="560" t="s">
        <v>1260</v>
      </c>
      <c r="O690" s="560" t="s">
        <v>1260</v>
      </c>
      <c r="P690" s="560" t="s">
        <v>1260</v>
      </c>
      <c r="Q690" s="560" t="s">
        <v>1260</v>
      </c>
      <c r="R690" s="560" t="s">
        <v>1260</v>
      </c>
      <c r="S690" s="560" t="s">
        <v>1260</v>
      </c>
      <c r="T690" s="560" t="s">
        <v>1260</v>
      </c>
      <c r="U690" s="560" t="s">
        <v>1260</v>
      </c>
      <c r="V690" s="560" t="s">
        <v>1260</v>
      </c>
      <c r="W690" s="560" t="s">
        <v>1260</v>
      </c>
      <c r="X690" s="560" t="s">
        <v>1260</v>
      </c>
      <c r="Y690" s="560" t="s">
        <v>1260</v>
      </c>
    </row>
    <row r="691" spans="1:25" hidden="1" outlineLevel="1" x14ac:dyDescent="0.2">
      <c r="A691" s="560" t="s">
        <v>2001</v>
      </c>
      <c r="B691" s="560" t="s">
        <v>1260</v>
      </c>
      <c r="C691" s="560" t="s">
        <v>1260</v>
      </c>
      <c r="D691" s="560" t="s">
        <v>1260</v>
      </c>
      <c r="E691" s="560" t="s">
        <v>1260</v>
      </c>
      <c r="F691" s="560" t="s">
        <v>1260</v>
      </c>
      <c r="G691" s="560" t="s">
        <v>1260</v>
      </c>
      <c r="H691" s="560" t="s">
        <v>1260</v>
      </c>
      <c r="I691" s="560" t="s">
        <v>1260</v>
      </c>
      <c r="J691" s="560" t="s">
        <v>1260</v>
      </c>
      <c r="K691" s="560" t="s">
        <v>1260</v>
      </c>
      <c r="L691" s="560" t="s">
        <v>1260</v>
      </c>
      <c r="M691" s="560" t="s">
        <v>1260</v>
      </c>
      <c r="N691" s="560" t="s">
        <v>1260</v>
      </c>
      <c r="O691" s="560" t="s">
        <v>1260</v>
      </c>
      <c r="P691" s="560" t="s">
        <v>1260</v>
      </c>
      <c r="Q691" s="560" t="s">
        <v>1260</v>
      </c>
      <c r="R691" s="560" t="s">
        <v>1260</v>
      </c>
      <c r="S691" s="560" t="s">
        <v>1260</v>
      </c>
      <c r="T691" s="560" t="s">
        <v>1260</v>
      </c>
      <c r="U691" s="560" t="s">
        <v>1260</v>
      </c>
      <c r="V691" s="560" t="s">
        <v>1260</v>
      </c>
      <c r="W691" s="560" t="s">
        <v>1260</v>
      </c>
      <c r="X691" s="560" t="s">
        <v>1260</v>
      </c>
      <c r="Y691" s="560" t="s">
        <v>1260</v>
      </c>
    </row>
    <row r="692" spans="1:25" hidden="1" outlineLevel="1" x14ac:dyDescent="0.2">
      <c r="A692" s="560" t="s">
        <v>2002</v>
      </c>
      <c r="B692" s="560" t="s">
        <v>1260</v>
      </c>
      <c r="C692" s="560" t="s">
        <v>1260</v>
      </c>
      <c r="D692" s="560" t="s">
        <v>1260</v>
      </c>
      <c r="E692" s="560" t="s">
        <v>1260</v>
      </c>
      <c r="F692" s="560" t="s">
        <v>1260</v>
      </c>
      <c r="G692" s="560" t="s">
        <v>1260</v>
      </c>
      <c r="H692" s="560" t="s">
        <v>1260</v>
      </c>
      <c r="I692" s="560" t="s">
        <v>1260</v>
      </c>
      <c r="J692" s="560" t="s">
        <v>1260</v>
      </c>
      <c r="K692" s="560" t="s">
        <v>1260</v>
      </c>
      <c r="L692" s="560" t="s">
        <v>1260</v>
      </c>
      <c r="M692" s="560" t="s">
        <v>1260</v>
      </c>
      <c r="N692" s="560" t="s">
        <v>1260</v>
      </c>
      <c r="O692" s="560" t="s">
        <v>1260</v>
      </c>
      <c r="P692" s="560" t="s">
        <v>1260</v>
      </c>
      <c r="Q692" s="560" t="s">
        <v>1260</v>
      </c>
      <c r="R692" s="560" t="s">
        <v>1260</v>
      </c>
      <c r="S692" s="560" t="s">
        <v>1260</v>
      </c>
      <c r="T692" s="560" t="s">
        <v>1260</v>
      </c>
      <c r="U692" s="560" t="s">
        <v>1260</v>
      </c>
      <c r="V692" s="560" t="s">
        <v>1260</v>
      </c>
      <c r="W692" s="560" t="s">
        <v>1260</v>
      </c>
      <c r="X692" s="560" t="s">
        <v>1260</v>
      </c>
      <c r="Y692" s="560" t="s">
        <v>1260</v>
      </c>
    </row>
    <row r="693" spans="1:25" hidden="1" outlineLevel="1" x14ac:dyDescent="0.2">
      <c r="A693" s="560" t="s">
        <v>2003</v>
      </c>
      <c r="B693" s="560" t="s">
        <v>1260</v>
      </c>
      <c r="C693" s="560" t="s">
        <v>1260</v>
      </c>
      <c r="D693" s="560" t="s">
        <v>1260</v>
      </c>
      <c r="E693" s="560" t="s">
        <v>1260</v>
      </c>
      <c r="F693" s="560" t="s">
        <v>1260</v>
      </c>
      <c r="G693" s="560" t="s">
        <v>1260</v>
      </c>
      <c r="H693" s="560" t="s">
        <v>1260</v>
      </c>
      <c r="I693" s="560" t="s">
        <v>1260</v>
      </c>
      <c r="J693" s="560" t="s">
        <v>1260</v>
      </c>
      <c r="K693" s="560" t="s">
        <v>1260</v>
      </c>
      <c r="L693" s="560" t="s">
        <v>1260</v>
      </c>
      <c r="M693" s="560" t="s">
        <v>1260</v>
      </c>
      <c r="N693" s="560" t="s">
        <v>1260</v>
      </c>
      <c r="O693" s="560" t="s">
        <v>1260</v>
      </c>
      <c r="P693" s="560" t="s">
        <v>1260</v>
      </c>
      <c r="Q693" s="560" t="s">
        <v>1260</v>
      </c>
      <c r="R693" s="560" t="s">
        <v>1260</v>
      </c>
      <c r="S693" s="560" t="s">
        <v>1260</v>
      </c>
      <c r="T693" s="560" t="s">
        <v>1260</v>
      </c>
      <c r="U693" s="560" t="s">
        <v>1260</v>
      </c>
      <c r="V693" s="560" t="s">
        <v>1260</v>
      </c>
      <c r="W693" s="560" t="s">
        <v>1260</v>
      </c>
      <c r="X693" s="560" t="s">
        <v>1260</v>
      </c>
      <c r="Y693" s="560" t="s">
        <v>1260</v>
      </c>
    </row>
    <row r="694" spans="1:25" hidden="1" outlineLevel="1" x14ac:dyDescent="0.2">
      <c r="A694" s="560" t="s">
        <v>2004</v>
      </c>
      <c r="B694" s="560" t="s">
        <v>1260</v>
      </c>
      <c r="C694" s="560" t="s">
        <v>1260</v>
      </c>
      <c r="D694" s="560" t="s">
        <v>1260</v>
      </c>
      <c r="E694" s="560" t="s">
        <v>1260</v>
      </c>
      <c r="F694" s="560" t="s">
        <v>1260</v>
      </c>
      <c r="G694" s="560" t="s">
        <v>1260</v>
      </c>
      <c r="H694" s="560" t="s">
        <v>1260</v>
      </c>
      <c r="I694" s="560" t="s">
        <v>1260</v>
      </c>
      <c r="J694" s="560" t="s">
        <v>1260</v>
      </c>
      <c r="K694" s="560" t="s">
        <v>1260</v>
      </c>
      <c r="L694" s="560" t="s">
        <v>1260</v>
      </c>
      <c r="M694" s="560" t="s">
        <v>1260</v>
      </c>
      <c r="N694" s="560" t="s">
        <v>1260</v>
      </c>
      <c r="O694" s="560" t="s">
        <v>1260</v>
      </c>
      <c r="P694" s="560" t="s">
        <v>1260</v>
      </c>
      <c r="Q694" s="560" t="s">
        <v>1260</v>
      </c>
      <c r="R694" s="560" t="s">
        <v>1260</v>
      </c>
      <c r="S694" s="560" t="s">
        <v>1260</v>
      </c>
      <c r="T694" s="560" t="s">
        <v>1260</v>
      </c>
      <c r="U694" s="560" t="s">
        <v>1260</v>
      </c>
      <c r="V694" s="560" t="s">
        <v>1260</v>
      </c>
      <c r="W694" s="560" t="s">
        <v>1260</v>
      </c>
      <c r="X694" s="560" t="s">
        <v>1260</v>
      </c>
      <c r="Y694" s="560" t="s">
        <v>1260</v>
      </c>
    </row>
    <row r="695" spans="1:25" hidden="1" outlineLevel="1" x14ac:dyDescent="0.2">
      <c r="A695" s="560" t="s">
        <v>2005</v>
      </c>
      <c r="B695" s="560" t="s">
        <v>1260</v>
      </c>
      <c r="C695" s="560" t="s">
        <v>1260</v>
      </c>
      <c r="D695" s="560" t="s">
        <v>1260</v>
      </c>
      <c r="E695" s="560" t="s">
        <v>1260</v>
      </c>
      <c r="F695" s="560" t="s">
        <v>1260</v>
      </c>
      <c r="G695" s="560" t="s">
        <v>1260</v>
      </c>
      <c r="H695" s="560" t="s">
        <v>1260</v>
      </c>
      <c r="I695" s="560" t="s">
        <v>1260</v>
      </c>
      <c r="J695" s="560" t="s">
        <v>1260</v>
      </c>
      <c r="K695" s="560" t="s">
        <v>1260</v>
      </c>
      <c r="L695" s="560" t="s">
        <v>1260</v>
      </c>
      <c r="M695" s="560" t="s">
        <v>1260</v>
      </c>
      <c r="N695" s="560" t="s">
        <v>1260</v>
      </c>
      <c r="O695" s="560" t="s">
        <v>1260</v>
      </c>
      <c r="P695" s="560" t="s">
        <v>1260</v>
      </c>
      <c r="Q695" s="560" t="s">
        <v>1260</v>
      </c>
      <c r="R695" s="560" t="s">
        <v>1260</v>
      </c>
      <c r="S695" s="560" t="s">
        <v>1260</v>
      </c>
      <c r="T695" s="560" t="s">
        <v>1260</v>
      </c>
      <c r="U695" s="560" t="s">
        <v>1260</v>
      </c>
      <c r="V695" s="560" t="s">
        <v>1260</v>
      </c>
      <c r="W695" s="560" t="s">
        <v>1260</v>
      </c>
      <c r="X695" s="560" t="s">
        <v>1260</v>
      </c>
      <c r="Y695" s="560" t="s">
        <v>1260</v>
      </c>
    </row>
    <row r="696" spans="1:25" hidden="1" outlineLevel="1" x14ac:dyDescent="0.2">
      <c r="A696" s="560" t="s">
        <v>2006</v>
      </c>
      <c r="B696" s="560" t="s">
        <v>1260</v>
      </c>
      <c r="C696" s="560" t="s">
        <v>1260</v>
      </c>
      <c r="D696" s="560" t="s">
        <v>1260</v>
      </c>
      <c r="E696" s="560" t="s">
        <v>1260</v>
      </c>
      <c r="F696" s="560" t="s">
        <v>1260</v>
      </c>
      <c r="G696" s="560" t="s">
        <v>1260</v>
      </c>
      <c r="H696" s="560" t="s">
        <v>1260</v>
      </c>
      <c r="I696" s="560" t="s">
        <v>1260</v>
      </c>
      <c r="J696" s="560" t="s">
        <v>1260</v>
      </c>
      <c r="K696" s="560" t="s">
        <v>1260</v>
      </c>
      <c r="L696" s="560" t="s">
        <v>1260</v>
      </c>
      <c r="M696" s="560" t="s">
        <v>1260</v>
      </c>
      <c r="N696" s="560" t="s">
        <v>1260</v>
      </c>
      <c r="O696" s="560" t="s">
        <v>1260</v>
      </c>
      <c r="P696" s="560" t="s">
        <v>1260</v>
      </c>
      <c r="Q696" s="560" t="s">
        <v>1260</v>
      </c>
      <c r="R696" s="560" t="s">
        <v>1260</v>
      </c>
      <c r="S696" s="560" t="s">
        <v>1260</v>
      </c>
      <c r="T696" s="560" t="s">
        <v>1260</v>
      </c>
      <c r="U696" s="560" t="s">
        <v>1260</v>
      </c>
      <c r="V696" s="560" t="s">
        <v>1260</v>
      </c>
      <c r="W696" s="560" t="s">
        <v>1260</v>
      </c>
      <c r="X696" s="560" t="s">
        <v>1260</v>
      </c>
      <c r="Y696" s="560" t="s">
        <v>1260</v>
      </c>
    </row>
    <row r="697" spans="1:25" hidden="1" outlineLevel="1" x14ac:dyDescent="0.2"/>
    <row r="698" spans="1:25" collapsed="1" x14ac:dyDescent="0.2">
      <c r="A698" s="537" t="s">
        <v>2023</v>
      </c>
    </row>
    <row r="699" spans="1:25" hidden="1" outlineLevel="1" x14ac:dyDescent="0.2">
      <c r="A699" s="560"/>
      <c r="B699" s="560" t="s">
        <v>596</v>
      </c>
      <c r="C699" s="560" t="s">
        <v>597</v>
      </c>
      <c r="D699" s="560" t="s">
        <v>598</v>
      </c>
      <c r="E699" s="560" t="s">
        <v>599</v>
      </c>
      <c r="F699" s="560" t="s">
        <v>620</v>
      </c>
      <c r="G699" s="560" t="s">
        <v>786</v>
      </c>
      <c r="H699" s="560" t="s">
        <v>753</v>
      </c>
      <c r="I699" s="560" t="s">
        <v>754</v>
      </c>
      <c r="J699" s="560" t="s">
        <v>755</v>
      </c>
      <c r="K699" s="560" t="s">
        <v>756</v>
      </c>
      <c r="L699" s="560" t="s">
        <v>757</v>
      </c>
      <c r="M699" s="560" t="s">
        <v>758</v>
      </c>
      <c r="N699" s="560" t="s">
        <v>759</v>
      </c>
      <c r="O699" s="560" t="s">
        <v>760</v>
      </c>
      <c r="P699" s="560" t="s">
        <v>761</v>
      </c>
      <c r="Q699" s="560" t="s">
        <v>762</v>
      </c>
      <c r="R699" s="560" t="s">
        <v>763</v>
      </c>
      <c r="S699" s="560" t="s">
        <v>764</v>
      </c>
      <c r="T699" s="560" t="s">
        <v>765</v>
      </c>
      <c r="U699" s="560" t="s">
        <v>766</v>
      </c>
      <c r="V699" s="560" t="s">
        <v>767</v>
      </c>
      <c r="W699" s="560" t="s">
        <v>768</v>
      </c>
      <c r="X699" s="560" t="s">
        <v>769</v>
      </c>
      <c r="Y699" s="560" t="s">
        <v>770</v>
      </c>
    </row>
    <row r="700" spans="1:25" hidden="1" outlineLevel="1" x14ac:dyDescent="0.2">
      <c r="A700" s="560" t="s">
        <v>2024</v>
      </c>
      <c r="B700" s="560" t="s">
        <v>1260</v>
      </c>
      <c r="C700" s="560" t="s">
        <v>1260</v>
      </c>
      <c r="D700" s="560" t="s">
        <v>1260</v>
      </c>
      <c r="E700" s="560" t="s">
        <v>1260</v>
      </c>
      <c r="F700" s="560" t="s">
        <v>1260</v>
      </c>
      <c r="G700" s="560" t="s">
        <v>1260</v>
      </c>
      <c r="H700" s="560" t="s">
        <v>1260</v>
      </c>
      <c r="I700" s="560" t="s">
        <v>1260</v>
      </c>
      <c r="J700" s="560" t="s">
        <v>1260</v>
      </c>
      <c r="K700" s="560" t="s">
        <v>1260</v>
      </c>
      <c r="L700" s="560" t="s">
        <v>1260</v>
      </c>
      <c r="M700" s="560" t="s">
        <v>1260</v>
      </c>
      <c r="N700" s="560" t="s">
        <v>1260</v>
      </c>
      <c r="O700" s="560" t="s">
        <v>1260</v>
      </c>
      <c r="P700" s="560" t="s">
        <v>1260</v>
      </c>
      <c r="Q700" s="560" t="s">
        <v>1260</v>
      </c>
      <c r="R700" s="560" t="s">
        <v>1260</v>
      </c>
      <c r="S700" s="560" t="s">
        <v>1260</v>
      </c>
      <c r="T700" s="560" t="s">
        <v>1260</v>
      </c>
      <c r="U700" s="560" t="s">
        <v>1260</v>
      </c>
      <c r="V700" s="560" t="s">
        <v>1260</v>
      </c>
      <c r="W700" s="560" t="s">
        <v>1260</v>
      </c>
      <c r="X700" s="560" t="s">
        <v>1260</v>
      </c>
      <c r="Y700" s="560" t="s">
        <v>1260</v>
      </c>
    </row>
    <row r="701" spans="1:25" hidden="1" outlineLevel="1" x14ac:dyDescent="0.2">
      <c r="A701" s="560" t="s">
        <v>2025</v>
      </c>
      <c r="B701" s="560" t="s">
        <v>1260</v>
      </c>
      <c r="C701" s="560" t="s">
        <v>1260</v>
      </c>
      <c r="D701" s="560" t="s">
        <v>1260</v>
      </c>
      <c r="E701" s="560" t="s">
        <v>1260</v>
      </c>
      <c r="F701" s="560" t="s">
        <v>1260</v>
      </c>
      <c r="G701" s="560" t="s">
        <v>1260</v>
      </c>
      <c r="H701" s="560" t="s">
        <v>1260</v>
      </c>
      <c r="I701" s="560" t="s">
        <v>1260</v>
      </c>
      <c r="J701" s="560" t="s">
        <v>1260</v>
      </c>
      <c r="K701" s="560" t="s">
        <v>1260</v>
      </c>
      <c r="L701" s="560" t="s">
        <v>1260</v>
      </c>
      <c r="M701" s="560" t="s">
        <v>1260</v>
      </c>
      <c r="N701" s="560" t="s">
        <v>1260</v>
      </c>
      <c r="O701" s="560" t="s">
        <v>1260</v>
      </c>
      <c r="P701" s="560" t="s">
        <v>1260</v>
      </c>
      <c r="Q701" s="560" t="s">
        <v>1260</v>
      </c>
      <c r="R701" s="560" t="s">
        <v>1260</v>
      </c>
      <c r="S701" s="560" t="s">
        <v>1260</v>
      </c>
      <c r="T701" s="560" t="s">
        <v>1260</v>
      </c>
      <c r="U701" s="560" t="s">
        <v>1260</v>
      </c>
      <c r="V701" s="560" t="s">
        <v>1260</v>
      </c>
      <c r="W701" s="560" t="s">
        <v>1260</v>
      </c>
      <c r="X701" s="560" t="s">
        <v>1260</v>
      </c>
      <c r="Y701" s="560" t="s">
        <v>1260</v>
      </c>
    </row>
    <row r="702" spans="1:25" hidden="1" outlineLevel="1" x14ac:dyDescent="0.2">
      <c r="A702" s="560" t="s">
        <v>2026</v>
      </c>
      <c r="B702" s="560" t="s">
        <v>1260</v>
      </c>
      <c r="C702" s="560" t="s">
        <v>1260</v>
      </c>
      <c r="D702" s="560" t="s">
        <v>1260</v>
      </c>
      <c r="E702" s="560" t="s">
        <v>1260</v>
      </c>
      <c r="F702" s="560" t="s">
        <v>1260</v>
      </c>
      <c r="G702" s="560" t="s">
        <v>1260</v>
      </c>
      <c r="H702" s="560" t="s">
        <v>1260</v>
      </c>
      <c r="I702" s="560" t="s">
        <v>1260</v>
      </c>
      <c r="J702" s="560" t="s">
        <v>1260</v>
      </c>
      <c r="K702" s="560" t="s">
        <v>1260</v>
      </c>
      <c r="L702" s="560" t="s">
        <v>1260</v>
      </c>
      <c r="M702" s="560" t="s">
        <v>1260</v>
      </c>
      <c r="N702" s="560" t="s">
        <v>1260</v>
      </c>
      <c r="O702" s="560" t="s">
        <v>1260</v>
      </c>
      <c r="P702" s="560" t="s">
        <v>1260</v>
      </c>
      <c r="Q702" s="560" t="s">
        <v>1260</v>
      </c>
      <c r="R702" s="560" t="s">
        <v>1260</v>
      </c>
      <c r="S702" s="560" t="s">
        <v>1260</v>
      </c>
      <c r="T702" s="560" t="s">
        <v>1260</v>
      </c>
      <c r="U702" s="560" t="s">
        <v>1260</v>
      </c>
      <c r="V702" s="560" t="s">
        <v>1260</v>
      </c>
      <c r="W702" s="560" t="s">
        <v>1260</v>
      </c>
      <c r="X702" s="560" t="s">
        <v>1260</v>
      </c>
      <c r="Y702" s="560" t="s">
        <v>1260</v>
      </c>
    </row>
    <row r="703" spans="1:25" hidden="1" outlineLevel="1" x14ac:dyDescent="0.2">
      <c r="A703" s="560" t="s">
        <v>2027</v>
      </c>
      <c r="B703" s="560" t="s">
        <v>1260</v>
      </c>
      <c r="C703" s="560" t="s">
        <v>1260</v>
      </c>
      <c r="D703" s="560" t="s">
        <v>1260</v>
      </c>
      <c r="E703" s="560" t="s">
        <v>1260</v>
      </c>
      <c r="F703" s="560" t="s">
        <v>1260</v>
      </c>
      <c r="G703" s="560" t="s">
        <v>1260</v>
      </c>
      <c r="H703" s="560" t="s">
        <v>1260</v>
      </c>
      <c r="I703" s="560" t="s">
        <v>1260</v>
      </c>
      <c r="J703" s="560" t="s">
        <v>1260</v>
      </c>
      <c r="K703" s="560" t="s">
        <v>1260</v>
      </c>
      <c r="L703" s="560" t="s">
        <v>1260</v>
      </c>
      <c r="M703" s="560" t="s">
        <v>1260</v>
      </c>
      <c r="N703" s="560" t="s">
        <v>1260</v>
      </c>
      <c r="O703" s="560" t="s">
        <v>1260</v>
      </c>
      <c r="P703" s="560" t="s">
        <v>1260</v>
      </c>
      <c r="Q703" s="560" t="s">
        <v>1260</v>
      </c>
      <c r="R703" s="560" t="s">
        <v>1260</v>
      </c>
      <c r="S703" s="560" t="s">
        <v>1260</v>
      </c>
      <c r="T703" s="560" t="s">
        <v>1260</v>
      </c>
      <c r="U703" s="560" t="s">
        <v>1260</v>
      </c>
      <c r="V703" s="560" t="s">
        <v>1260</v>
      </c>
      <c r="W703" s="560" t="s">
        <v>1260</v>
      </c>
      <c r="X703" s="560" t="s">
        <v>1260</v>
      </c>
      <c r="Y703" s="560" t="s">
        <v>1260</v>
      </c>
    </row>
    <row r="704" spans="1:25" hidden="1" outlineLevel="1" x14ac:dyDescent="0.2">
      <c r="A704" s="560" t="s">
        <v>2028</v>
      </c>
      <c r="B704" s="560" t="s">
        <v>1260</v>
      </c>
      <c r="C704" s="560" t="s">
        <v>1260</v>
      </c>
      <c r="D704" s="560" t="s">
        <v>1260</v>
      </c>
      <c r="E704" s="560" t="s">
        <v>1260</v>
      </c>
      <c r="F704" s="560" t="s">
        <v>1260</v>
      </c>
      <c r="G704" s="560" t="s">
        <v>1260</v>
      </c>
      <c r="H704" s="560" t="s">
        <v>1260</v>
      </c>
      <c r="I704" s="560" t="s">
        <v>1260</v>
      </c>
      <c r="J704" s="560" t="s">
        <v>1260</v>
      </c>
      <c r="K704" s="560" t="s">
        <v>1260</v>
      </c>
      <c r="L704" s="560" t="s">
        <v>1260</v>
      </c>
      <c r="M704" s="560" t="s">
        <v>1260</v>
      </c>
      <c r="N704" s="560" t="s">
        <v>1260</v>
      </c>
      <c r="O704" s="560" t="s">
        <v>1260</v>
      </c>
      <c r="P704" s="560" t="s">
        <v>1260</v>
      </c>
      <c r="Q704" s="560" t="s">
        <v>1260</v>
      </c>
      <c r="R704" s="560" t="s">
        <v>1260</v>
      </c>
      <c r="S704" s="560" t="s">
        <v>1260</v>
      </c>
      <c r="T704" s="560" t="s">
        <v>1260</v>
      </c>
      <c r="U704" s="560" t="s">
        <v>1260</v>
      </c>
      <c r="V704" s="560" t="s">
        <v>1260</v>
      </c>
      <c r="W704" s="560" t="s">
        <v>1260</v>
      </c>
      <c r="X704" s="560" t="s">
        <v>1260</v>
      </c>
      <c r="Y704" s="560" t="s">
        <v>1260</v>
      </c>
    </row>
    <row r="705" spans="1:25" hidden="1" outlineLevel="1" x14ac:dyDescent="0.2">
      <c r="A705" s="560" t="s">
        <v>2029</v>
      </c>
      <c r="B705" s="560" t="s">
        <v>1260</v>
      </c>
      <c r="C705" s="560" t="s">
        <v>1260</v>
      </c>
      <c r="D705" s="560" t="s">
        <v>1260</v>
      </c>
      <c r="E705" s="560" t="s">
        <v>1260</v>
      </c>
      <c r="F705" s="560" t="s">
        <v>1260</v>
      </c>
      <c r="G705" s="560" t="s">
        <v>1260</v>
      </c>
      <c r="H705" s="560" t="s">
        <v>1260</v>
      </c>
      <c r="I705" s="560" t="s">
        <v>1260</v>
      </c>
      <c r="J705" s="560" t="s">
        <v>1260</v>
      </c>
      <c r="K705" s="560" t="s">
        <v>1260</v>
      </c>
      <c r="L705" s="560" t="s">
        <v>1260</v>
      </c>
      <c r="M705" s="560" t="s">
        <v>1260</v>
      </c>
      <c r="N705" s="560" t="s">
        <v>1260</v>
      </c>
      <c r="O705" s="560" t="s">
        <v>1260</v>
      </c>
      <c r="P705" s="560" t="s">
        <v>1260</v>
      </c>
      <c r="Q705" s="560" t="s">
        <v>1260</v>
      </c>
      <c r="R705" s="560" t="s">
        <v>1260</v>
      </c>
      <c r="S705" s="560" t="s">
        <v>1260</v>
      </c>
      <c r="T705" s="560" t="s">
        <v>1260</v>
      </c>
      <c r="U705" s="560" t="s">
        <v>1260</v>
      </c>
      <c r="V705" s="560" t="s">
        <v>1260</v>
      </c>
      <c r="W705" s="560" t="s">
        <v>1260</v>
      </c>
      <c r="X705" s="560" t="s">
        <v>1260</v>
      </c>
      <c r="Y705" s="560" t="s">
        <v>1260</v>
      </c>
    </row>
    <row r="706" spans="1:25" hidden="1" outlineLevel="1" x14ac:dyDescent="0.2">
      <c r="A706" s="560" t="s">
        <v>2030</v>
      </c>
      <c r="B706" s="560" t="s">
        <v>1260</v>
      </c>
      <c r="C706" s="560" t="s">
        <v>1260</v>
      </c>
      <c r="D706" s="560" t="s">
        <v>1260</v>
      </c>
      <c r="E706" s="560" t="s">
        <v>1260</v>
      </c>
      <c r="F706" s="560" t="s">
        <v>1260</v>
      </c>
      <c r="G706" s="560" t="s">
        <v>1260</v>
      </c>
      <c r="H706" s="560" t="s">
        <v>1260</v>
      </c>
      <c r="I706" s="560" t="s">
        <v>1260</v>
      </c>
      <c r="J706" s="560" t="s">
        <v>1260</v>
      </c>
      <c r="K706" s="560" t="s">
        <v>1260</v>
      </c>
      <c r="L706" s="560" t="s">
        <v>1260</v>
      </c>
      <c r="M706" s="560" t="s">
        <v>1260</v>
      </c>
      <c r="N706" s="560" t="s">
        <v>1260</v>
      </c>
      <c r="O706" s="560" t="s">
        <v>1260</v>
      </c>
      <c r="P706" s="560" t="s">
        <v>1260</v>
      </c>
      <c r="Q706" s="560" t="s">
        <v>1260</v>
      </c>
      <c r="R706" s="560" t="s">
        <v>1260</v>
      </c>
      <c r="S706" s="560" t="s">
        <v>1260</v>
      </c>
      <c r="T706" s="560" t="s">
        <v>1260</v>
      </c>
      <c r="U706" s="560" t="s">
        <v>1260</v>
      </c>
      <c r="V706" s="560" t="s">
        <v>1260</v>
      </c>
      <c r="W706" s="560" t="s">
        <v>1260</v>
      </c>
      <c r="X706" s="560" t="s">
        <v>1260</v>
      </c>
      <c r="Y706" s="560" t="s">
        <v>1260</v>
      </c>
    </row>
    <row r="707" spans="1:25" hidden="1" outlineLevel="1" x14ac:dyDescent="0.2">
      <c r="A707" s="560" t="s">
        <v>2031</v>
      </c>
      <c r="B707" s="560" t="s">
        <v>1260</v>
      </c>
      <c r="C707" s="560" t="s">
        <v>1260</v>
      </c>
      <c r="D707" s="560" t="s">
        <v>1260</v>
      </c>
      <c r="E707" s="560" t="s">
        <v>1260</v>
      </c>
      <c r="F707" s="560" t="s">
        <v>1260</v>
      </c>
      <c r="G707" s="560" t="s">
        <v>1260</v>
      </c>
      <c r="H707" s="560" t="s">
        <v>1260</v>
      </c>
      <c r="I707" s="560" t="s">
        <v>1260</v>
      </c>
      <c r="J707" s="560" t="s">
        <v>1260</v>
      </c>
      <c r="K707" s="560" t="s">
        <v>1260</v>
      </c>
      <c r="L707" s="560" t="s">
        <v>1260</v>
      </c>
      <c r="M707" s="560" t="s">
        <v>1260</v>
      </c>
      <c r="N707" s="560" t="s">
        <v>1260</v>
      </c>
      <c r="O707" s="560" t="s">
        <v>1260</v>
      </c>
      <c r="P707" s="560" t="s">
        <v>1260</v>
      </c>
      <c r="Q707" s="560" t="s">
        <v>1260</v>
      </c>
      <c r="R707" s="560" t="s">
        <v>1260</v>
      </c>
      <c r="S707" s="560" t="s">
        <v>1260</v>
      </c>
      <c r="T707" s="560" t="s">
        <v>1260</v>
      </c>
      <c r="U707" s="560" t="s">
        <v>1260</v>
      </c>
      <c r="V707" s="560" t="s">
        <v>1260</v>
      </c>
      <c r="W707" s="560" t="s">
        <v>1260</v>
      </c>
      <c r="X707" s="560" t="s">
        <v>1260</v>
      </c>
      <c r="Y707" s="560" t="s">
        <v>1260</v>
      </c>
    </row>
    <row r="708" spans="1:25" hidden="1" outlineLevel="1" x14ac:dyDescent="0.2">
      <c r="A708" s="560" t="s">
        <v>2032</v>
      </c>
      <c r="B708" s="560" t="s">
        <v>1260</v>
      </c>
      <c r="C708" s="560" t="s">
        <v>1260</v>
      </c>
      <c r="D708" s="560" t="s">
        <v>1260</v>
      </c>
      <c r="E708" s="560" t="s">
        <v>1260</v>
      </c>
      <c r="F708" s="560" t="s">
        <v>1260</v>
      </c>
      <c r="G708" s="560" t="s">
        <v>1260</v>
      </c>
      <c r="H708" s="560" t="s">
        <v>1260</v>
      </c>
      <c r="I708" s="560" t="s">
        <v>1260</v>
      </c>
      <c r="J708" s="560" t="s">
        <v>1260</v>
      </c>
      <c r="K708" s="560" t="s">
        <v>1260</v>
      </c>
      <c r="L708" s="560" t="s">
        <v>1260</v>
      </c>
      <c r="M708" s="560" t="s">
        <v>1260</v>
      </c>
      <c r="N708" s="560" t="s">
        <v>1260</v>
      </c>
      <c r="O708" s="560" t="s">
        <v>1260</v>
      </c>
      <c r="P708" s="560" t="s">
        <v>1260</v>
      </c>
      <c r="Q708" s="560" t="s">
        <v>1260</v>
      </c>
      <c r="R708" s="560" t="s">
        <v>1260</v>
      </c>
      <c r="S708" s="560" t="s">
        <v>1260</v>
      </c>
      <c r="T708" s="560" t="s">
        <v>1260</v>
      </c>
      <c r="U708" s="560" t="s">
        <v>1260</v>
      </c>
      <c r="V708" s="560" t="s">
        <v>1260</v>
      </c>
      <c r="W708" s="560" t="s">
        <v>1260</v>
      </c>
      <c r="X708" s="560" t="s">
        <v>1260</v>
      </c>
      <c r="Y708" s="560" t="s">
        <v>1260</v>
      </c>
    </row>
    <row r="709" spans="1:25" hidden="1" outlineLevel="1" x14ac:dyDescent="0.2">
      <c r="A709" s="560" t="s">
        <v>2033</v>
      </c>
      <c r="B709" s="560" t="s">
        <v>1260</v>
      </c>
      <c r="C709" s="560" t="s">
        <v>1260</v>
      </c>
      <c r="D709" s="560" t="s">
        <v>1260</v>
      </c>
      <c r="E709" s="560" t="s">
        <v>1260</v>
      </c>
      <c r="F709" s="560" t="s">
        <v>1260</v>
      </c>
      <c r="G709" s="560" t="s">
        <v>1260</v>
      </c>
      <c r="H709" s="560" t="s">
        <v>1260</v>
      </c>
      <c r="I709" s="560" t="s">
        <v>1260</v>
      </c>
      <c r="J709" s="560" t="s">
        <v>1260</v>
      </c>
      <c r="K709" s="560" t="s">
        <v>1260</v>
      </c>
      <c r="L709" s="560" t="s">
        <v>1260</v>
      </c>
      <c r="M709" s="560" t="s">
        <v>1260</v>
      </c>
      <c r="N709" s="560" t="s">
        <v>1260</v>
      </c>
      <c r="O709" s="560" t="s">
        <v>1260</v>
      </c>
      <c r="P709" s="560" t="s">
        <v>1260</v>
      </c>
      <c r="Q709" s="560" t="s">
        <v>1260</v>
      </c>
      <c r="R709" s="560" t="s">
        <v>1260</v>
      </c>
      <c r="S709" s="560" t="s">
        <v>1260</v>
      </c>
      <c r="T709" s="560" t="s">
        <v>1260</v>
      </c>
      <c r="U709" s="560" t="s">
        <v>1260</v>
      </c>
      <c r="V709" s="560" t="s">
        <v>1260</v>
      </c>
      <c r="W709" s="560" t="s">
        <v>1260</v>
      </c>
      <c r="X709" s="560" t="s">
        <v>1260</v>
      </c>
      <c r="Y709" s="560" t="s">
        <v>1260</v>
      </c>
    </row>
    <row r="710" spans="1:25" hidden="1" outlineLevel="1" x14ac:dyDescent="0.2">
      <c r="A710" s="560" t="s">
        <v>2034</v>
      </c>
      <c r="B710" s="560" t="s">
        <v>1260</v>
      </c>
      <c r="C710" s="560" t="s">
        <v>1260</v>
      </c>
      <c r="D710" s="560" t="s">
        <v>1260</v>
      </c>
      <c r="E710" s="560" t="s">
        <v>1260</v>
      </c>
      <c r="F710" s="560" t="s">
        <v>1260</v>
      </c>
      <c r="G710" s="560" t="s">
        <v>1260</v>
      </c>
      <c r="H710" s="560" t="s">
        <v>1260</v>
      </c>
      <c r="I710" s="560" t="s">
        <v>1260</v>
      </c>
      <c r="J710" s="560" t="s">
        <v>1260</v>
      </c>
      <c r="K710" s="560" t="s">
        <v>1260</v>
      </c>
      <c r="L710" s="560" t="s">
        <v>1260</v>
      </c>
      <c r="M710" s="560" t="s">
        <v>1260</v>
      </c>
      <c r="N710" s="560" t="s">
        <v>1260</v>
      </c>
      <c r="O710" s="560" t="s">
        <v>1260</v>
      </c>
      <c r="P710" s="560" t="s">
        <v>1260</v>
      </c>
      <c r="Q710" s="560" t="s">
        <v>1260</v>
      </c>
      <c r="R710" s="560" t="s">
        <v>1260</v>
      </c>
      <c r="S710" s="560" t="s">
        <v>1260</v>
      </c>
      <c r="T710" s="560" t="s">
        <v>1260</v>
      </c>
      <c r="U710" s="560" t="s">
        <v>1260</v>
      </c>
      <c r="V710" s="560" t="s">
        <v>1260</v>
      </c>
      <c r="W710" s="560" t="s">
        <v>1260</v>
      </c>
      <c r="X710" s="560" t="s">
        <v>1260</v>
      </c>
      <c r="Y710" s="560" t="s">
        <v>1260</v>
      </c>
    </row>
    <row r="711" spans="1:25" hidden="1" outlineLevel="1" x14ac:dyDescent="0.2">
      <c r="A711" s="560" t="s">
        <v>2035</v>
      </c>
      <c r="B711" s="560" t="s">
        <v>1260</v>
      </c>
      <c r="C711" s="560" t="s">
        <v>1260</v>
      </c>
      <c r="D711" s="560" t="s">
        <v>1260</v>
      </c>
      <c r="E711" s="560" t="s">
        <v>1260</v>
      </c>
      <c r="F711" s="560" t="s">
        <v>1260</v>
      </c>
      <c r="G711" s="560" t="s">
        <v>1260</v>
      </c>
      <c r="H711" s="560" t="s">
        <v>1260</v>
      </c>
      <c r="I711" s="560" t="s">
        <v>1260</v>
      </c>
      <c r="J711" s="560" t="s">
        <v>1260</v>
      </c>
      <c r="K711" s="560" t="s">
        <v>1260</v>
      </c>
      <c r="L711" s="560" t="s">
        <v>1260</v>
      </c>
      <c r="M711" s="560" t="s">
        <v>1260</v>
      </c>
      <c r="N711" s="560" t="s">
        <v>1260</v>
      </c>
      <c r="O711" s="560" t="s">
        <v>1260</v>
      </c>
      <c r="P711" s="560" t="s">
        <v>1260</v>
      </c>
      <c r="Q711" s="560" t="s">
        <v>1260</v>
      </c>
      <c r="R711" s="560" t="s">
        <v>1260</v>
      </c>
      <c r="S711" s="560" t="s">
        <v>1260</v>
      </c>
      <c r="T711" s="560" t="s">
        <v>1260</v>
      </c>
      <c r="U711" s="560" t="s">
        <v>1260</v>
      </c>
      <c r="V711" s="560" t="s">
        <v>1260</v>
      </c>
      <c r="W711" s="560" t="s">
        <v>1260</v>
      </c>
      <c r="X711" s="560" t="s">
        <v>1260</v>
      </c>
      <c r="Y711" s="560" t="s">
        <v>1260</v>
      </c>
    </row>
    <row r="712" spans="1:25" hidden="1" outlineLevel="1" x14ac:dyDescent="0.2">
      <c r="A712" s="560" t="s">
        <v>2036</v>
      </c>
      <c r="B712" s="560" t="s">
        <v>1260</v>
      </c>
      <c r="C712" s="560" t="s">
        <v>1260</v>
      </c>
      <c r="D712" s="560" t="s">
        <v>1260</v>
      </c>
      <c r="E712" s="560" t="s">
        <v>1260</v>
      </c>
      <c r="F712" s="560" t="s">
        <v>1260</v>
      </c>
      <c r="G712" s="560" t="s">
        <v>1260</v>
      </c>
      <c r="H712" s="560" t="s">
        <v>1260</v>
      </c>
      <c r="I712" s="560" t="s">
        <v>1260</v>
      </c>
      <c r="J712" s="560" t="s">
        <v>1260</v>
      </c>
      <c r="K712" s="560" t="s">
        <v>1260</v>
      </c>
      <c r="L712" s="560" t="s">
        <v>1260</v>
      </c>
      <c r="M712" s="560" t="s">
        <v>1260</v>
      </c>
      <c r="N712" s="560" t="s">
        <v>1260</v>
      </c>
      <c r="O712" s="560" t="s">
        <v>1260</v>
      </c>
      <c r="P712" s="560" t="s">
        <v>1260</v>
      </c>
      <c r="Q712" s="560" t="s">
        <v>1260</v>
      </c>
      <c r="R712" s="560" t="s">
        <v>1260</v>
      </c>
      <c r="S712" s="560" t="s">
        <v>1260</v>
      </c>
      <c r="T712" s="560" t="s">
        <v>1260</v>
      </c>
      <c r="U712" s="560" t="s">
        <v>1260</v>
      </c>
      <c r="V712" s="560" t="s">
        <v>1260</v>
      </c>
      <c r="W712" s="560" t="s">
        <v>1260</v>
      </c>
      <c r="X712" s="560" t="s">
        <v>1260</v>
      </c>
      <c r="Y712" s="560" t="s">
        <v>1260</v>
      </c>
    </row>
    <row r="713" spans="1:25" hidden="1" outlineLevel="1" x14ac:dyDescent="0.2">
      <c r="A713" s="560" t="s">
        <v>2037</v>
      </c>
      <c r="B713" s="560" t="s">
        <v>1260</v>
      </c>
      <c r="C713" s="560" t="s">
        <v>1260</v>
      </c>
      <c r="D713" s="560" t="s">
        <v>1260</v>
      </c>
      <c r="E713" s="560" t="s">
        <v>1260</v>
      </c>
      <c r="F713" s="560" t="s">
        <v>1260</v>
      </c>
      <c r="G713" s="560" t="s">
        <v>1260</v>
      </c>
      <c r="H713" s="560" t="s">
        <v>1260</v>
      </c>
      <c r="I713" s="560" t="s">
        <v>1260</v>
      </c>
      <c r="J713" s="560" t="s">
        <v>1260</v>
      </c>
      <c r="K713" s="560" t="s">
        <v>1260</v>
      </c>
      <c r="L713" s="560" t="s">
        <v>1260</v>
      </c>
      <c r="M713" s="560" t="s">
        <v>1260</v>
      </c>
      <c r="N713" s="560" t="s">
        <v>1260</v>
      </c>
      <c r="O713" s="560" t="s">
        <v>1260</v>
      </c>
      <c r="P713" s="560" t="s">
        <v>1260</v>
      </c>
      <c r="Q713" s="560" t="s">
        <v>1260</v>
      </c>
      <c r="R713" s="560" t="s">
        <v>1260</v>
      </c>
      <c r="S713" s="560" t="s">
        <v>1260</v>
      </c>
      <c r="T713" s="560" t="s">
        <v>1260</v>
      </c>
      <c r="U713" s="560" t="s">
        <v>1260</v>
      </c>
      <c r="V713" s="560" t="s">
        <v>1260</v>
      </c>
      <c r="W713" s="560" t="s">
        <v>1260</v>
      </c>
      <c r="X713" s="560" t="s">
        <v>1260</v>
      </c>
      <c r="Y713" s="560" t="s">
        <v>1260</v>
      </c>
    </row>
    <row r="714" spans="1:25" hidden="1" outlineLevel="1" x14ac:dyDescent="0.2">
      <c r="A714" s="560" t="s">
        <v>2038</v>
      </c>
      <c r="B714" s="560" t="s">
        <v>1260</v>
      </c>
      <c r="C714" s="560" t="s">
        <v>1260</v>
      </c>
      <c r="D714" s="560" t="s">
        <v>1260</v>
      </c>
      <c r="E714" s="560" t="s">
        <v>1260</v>
      </c>
      <c r="F714" s="560" t="s">
        <v>1260</v>
      </c>
      <c r="G714" s="560" t="s">
        <v>1260</v>
      </c>
      <c r="H714" s="560" t="s">
        <v>1260</v>
      </c>
      <c r="I714" s="560" t="s">
        <v>1260</v>
      </c>
      <c r="J714" s="560" t="s">
        <v>1260</v>
      </c>
      <c r="K714" s="560" t="s">
        <v>1260</v>
      </c>
      <c r="L714" s="560" t="s">
        <v>1260</v>
      </c>
      <c r="M714" s="560" t="s">
        <v>1260</v>
      </c>
      <c r="N714" s="560" t="s">
        <v>1260</v>
      </c>
      <c r="O714" s="560" t="s">
        <v>1260</v>
      </c>
      <c r="P714" s="560" t="s">
        <v>1260</v>
      </c>
      <c r="Q714" s="560" t="s">
        <v>1260</v>
      </c>
      <c r="R714" s="560" t="s">
        <v>1260</v>
      </c>
      <c r="S714" s="560" t="s">
        <v>1260</v>
      </c>
      <c r="T714" s="560" t="s">
        <v>1260</v>
      </c>
      <c r="U714" s="560" t="s">
        <v>1260</v>
      </c>
      <c r="V714" s="560" t="s">
        <v>1260</v>
      </c>
      <c r="W714" s="560" t="s">
        <v>1260</v>
      </c>
      <c r="X714" s="560" t="s">
        <v>1260</v>
      </c>
      <c r="Y714" s="560" t="s">
        <v>1260</v>
      </c>
    </row>
    <row r="715" spans="1:25" hidden="1" outlineLevel="1" x14ac:dyDescent="0.2">
      <c r="A715" s="560" t="s">
        <v>2039</v>
      </c>
      <c r="B715" s="560" t="s">
        <v>1260</v>
      </c>
      <c r="C715" s="560" t="s">
        <v>1260</v>
      </c>
      <c r="D715" s="560" t="s">
        <v>1260</v>
      </c>
      <c r="E715" s="560" t="s">
        <v>1260</v>
      </c>
      <c r="F715" s="560" t="s">
        <v>1260</v>
      </c>
      <c r="G715" s="560" t="s">
        <v>1260</v>
      </c>
      <c r="H715" s="560" t="s">
        <v>1260</v>
      </c>
      <c r="I715" s="560" t="s">
        <v>1260</v>
      </c>
      <c r="J715" s="560" t="s">
        <v>1260</v>
      </c>
      <c r="K715" s="560" t="s">
        <v>1260</v>
      </c>
      <c r="L715" s="560" t="s">
        <v>1260</v>
      </c>
      <c r="M715" s="560" t="s">
        <v>1260</v>
      </c>
      <c r="N715" s="560" t="s">
        <v>1260</v>
      </c>
      <c r="O715" s="560" t="s">
        <v>1260</v>
      </c>
      <c r="P715" s="560" t="s">
        <v>1260</v>
      </c>
      <c r="Q715" s="560" t="s">
        <v>1260</v>
      </c>
      <c r="R715" s="560" t="s">
        <v>1260</v>
      </c>
      <c r="S715" s="560" t="s">
        <v>1260</v>
      </c>
      <c r="T715" s="560" t="s">
        <v>1260</v>
      </c>
      <c r="U715" s="560" t="s">
        <v>1260</v>
      </c>
      <c r="V715" s="560" t="s">
        <v>1260</v>
      </c>
      <c r="W715" s="560" t="s">
        <v>1260</v>
      </c>
      <c r="X715" s="560" t="s">
        <v>1260</v>
      </c>
      <c r="Y715" s="560" t="s">
        <v>1260</v>
      </c>
    </row>
    <row r="716" spans="1:25" hidden="1" outlineLevel="1" x14ac:dyDescent="0.2">
      <c r="A716" s="560" t="s">
        <v>2040</v>
      </c>
      <c r="B716" s="560" t="s">
        <v>1260</v>
      </c>
      <c r="C716" s="560" t="s">
        <v>1260</v>
      </c>
      <c r="D716" s="560" t="s">
        <v>1260</v>
      </c>
      <c r="E716" s="560" t="s">
        <v>1260</v>
      </c>
      <c r="F716" s="560" t="s">
        <v>1260</v>
      </c>
      <c r="G716" s="560" t="s">
        <v>1260</v>
      </c>
      <c r="H716" s="560" t="s">
        <v>1260</v>
      </c>
      <c r="I716" s="560" t="s">
        <v>1260</v>
      </c>
      <c r="J716" s="560" t="s">
        <v>1260</v>
      </c>
      <c r="K716" s="560" t="s">
        <v>1260</v>
      </c>
      <c r="L716" s="560" t="s">
        <v>1260</v>
      </c>
      <c r="M716" s="560" t="s">
        <v>1260</v>
      </c>
      <c r="N716" s="560" t="s">
        <v>1260</v>
      </c>
      <c r="O716" s="560" t="s">
        <v>1260</v>
      </c>
      <c r="P716" s="560" t="s">
        <v>1260</v>
      </c>
      <c r="Q716" s="560" t="s">
        <v>1260</v>
      </c>
      <c r="R716" s="560" t="s">
        <v>1260</v>
      </c>
      <c r="S716" s="560" t="s">
        <v>1260</v>
      </c>
      <c r="T716" s="560" t="s">
        <v>1260</v>
      </c>
      <c r="U716" s="560" t="s">
        <v>1260</v>
      </c>
      <c r="V716" s="560" t="s">
        <v>1260</v>
      </c>
      <c r="W716" s="560" t="s">
        <v>1260</v>
      </c>
      <c r="X716" s="560" t="s">
        <v>1260</v>
      </c>
      <c r="Y716" s="560" t="s">
        <v>1260</v>
      </c>
    </row>
    <row r="717" spans="1:25" hidden="1" outlineLevel="1" x14ac:dyDescent="0.2">
      <c r="A717" s="560" t="s">
        <v>2041</v>
      </c>
      <c r="B717" s="560" t="s">
        <v>1260</v>
      </c>
      <c r="C717" s="560" t="s">
        <v>1260</v>
      </c>
      <c r="D717" s="560" t="s">
        <v>1260</v>
      </c>
      <c r="E717" s="560" t="s">
        <v>1260</v>
      </c>
      <c r="F717" s="560" t="s">
        <v>1260</v>
      </c>
      <c r="G717" s="560" t="s">
        <v>1260</v>
      </c>
      <c r="H717" s="560" t="s">
        <v>1260</v>
      </c>
      <c r="I717" s="560" t="s">
        <v>1260</v>
      </c>
      <c r="J717" s="560" t="s">
        <v>1260</v>
      </c>
      <c r="K717" s="560" t="s">
        <v>1260</v>
      </c>
      <c r="L717" s="560" t="s">
        <v>1260</v>
      </c>
      <c r="M717" s="560" t="s">
        <v>1260</v>
      </c>
      <c r="N717" s="560" t="s">
        <v>1260</v>
      </c>
      <c r="O717" s="560" t="s">
        <v>1260</v>
      </c>
      <c r="P717" s="560" t="s">
        <v>1260</v>
      </c>
      <c r="Q717" s="560" t="s">
        <v>1260</v>
      </c>
      <c r="R717" s="560" t="s">
        <v>1260</v>
      </c>
      <c r="S717" s="560" t="s">
        <v>1260</v>
      </c>
      <c r="T717" s="560" t="s">
        <v>1260</v>
      </c>
      <c r="U717" s="560" t="s">
        <v>1260</v>
      </c>
      <c r="V717" s="560" t="s">
        <v>1260</v>
      </c>
      <c r="W717" s="560" t="s">
        <v>1260</v>
      </c>
      <c r="X717" s="560" t="s">
        <v>1260</v>
      </c>
      <c r="Y717" s="560" t="s">
        <v>1260</v>
      </c>
    </row>
    <row r="718" spans="1:25" hidden="1" outlineLevel="1" x14ac:dyDescent="0.2">
      <c r="A718" s="560" t="s">
        <v>2042</v>
      </c>
      <c r="B718" s="560" t="s">
        <v>1260</v>
      </c>
      <c r="C718" s="560" t="s">
        <v>1260</v>
      </c>
      <c r="D718" s="560" t="s">
        <v>1260</v>
      </c>
      <c r="E718" s="560" t="s">
        <v>1260</v>
      </c>
      <c r="F718" s="560" t="s">
        <v>1260</v>
      </c>
      <c r="G718" s="560" t="s">
        <v>1260</v>
      </c>
      <c r="H718" s="560" t="s">
        <v>1260</v>
      </c>
      <c r="I718" s="560" t="s">
        <v>1260</v>
      </c>
      <c r="J718" s="560" t="s">
        <v>1260</v>
      </c>
      <c r="K718" s="560" t="s">
        <v>1260</v>
      </c>
      <c r="L718" s="560" t="s">
        <v>1260</v>
      </c>
      <c r="M718" s="560" t="s">
        <v>1260</v>
      </c>
      <c r="N718" s="560" t="s">
        <v>1260</v>
      </c>
      <c r="O718" s="560" t="s">
        <v>1260</v>
      </c>
      <c r="P718" s="560" t="s">
        <v>1260</v>
      </c>
      <c r="Q718" s="560" t="s">
        <v>1260</v>
      </c>
      <c r="R718" s="560" t="s">
        <v>1260</v>
      </c>
      <c r="S718" s="560" t="s">
        <v>1260</v>
      </c>
      <c r="T718" s="560" t="s">
        <v>1260</v>
      </c>
      <c r="U718" s="560" t="s">
        <v>1260</v>
      </c>
      <c r="V718" s="560" t="s">
        <v>1260</v>
      </c>
      <c r="W718" s="560" t="s">
        <v>1260</v>
      </c>
      <c r="X718" s="560" t="s">
        <v>1260</v>
      </c>
      <c r="Y718" s="560" t="s">
        <v>1260</v>
      </c>
    </row>
    <row r="719" spans="1:25" hidden="1" outlineLevel="1" x14ac:dyDescent="0.2">
      <c r="A719" s="560" t="s">
        <v>2043</v>
      </c>
      <c r="B719" s="560" t="s">
        <v>1260</v>
      </c>
      <c r="C719" s="560" t="s">
        <v>1260</v>
      </c>
      <c r="D719" s="560" t="s">
        <v>1260</v>
      </c>
      <c r="E719" s="560" t="s">
        <v>1260</v>
      </c>
      <c r="F719" s="560" t="s">
        <v>1260</v>
      </c>
      <c r="G719" s="560" t="s">
        <v>1260</v>
      </c>
      <c r="H719" s="560" t="s">
        <v>1260</v>
      </c>
      <c r="I719" s="560" t="s">
        <v>1260</v>
      </c>
      <c r="J719" s="560" t="s">
        <v>1260</v>
      </c>
      <c r="K719" s="560" t="s">
        <v>1260</v>
      </c>
      <c r="L719" s="560" t="s">
        <v>1260</v>
      </c>
      <c r="M719" s="560" t="s">
        <v>1260</v>
      </c>
      <c r="N719" s="560" t="s">
        <v>1260</v>
      </c>
      <c r="O719" s="560" t="s">
        <v>1260</v>
      </c>
      <c r="P719" s="560" t="s">
        <v>1260</v>
      </c>
      <c r="Q719" s="560" t="s">
        <v>1260</v>
      </c>
      <c r="R719" s="560" t="s">
        <v>1260</v>
      </c>
      <c r="S719" s="560" t="s">
        <v>1260</v>
      </c>
      <c r="T719" s="560" t="s">
        <v>1260</v>
      </c>
      <c r="U719" s="560" t="s">
        <v>1260</v>
      </c>
      <c r="V719" s="560" t="s">
        <v>1260</v>
      </c>
      <c r="W719" s="560" t="s">
        <v>1260</v>
      </c>
      <c r="X719" s="560" t="s">
        <v>1260</v>
      </c>
      <c r="Y719" s="560" t="s">
        <v>1260</v>
      </c>
    </row>
    <row r="720" spans="1:25" hidden="1" outlineLevel="1" x14ac:dyDescent="0.2">
      <c r="A720" s="560" t="s">
        <v>2044</v>
      </c>
      <c r="B720" s="560" t="s">
        <v>1260</v>
      </c>
      <c r="C720" s="560" t="s">
        <v>1260</v>
      </c>
      <c r="D720" s="560" t="s">
        <v>1260</v>
      </c>
      <c r="E720" s="560" t="s">
        <v>1260</v>
      </c>
      <c r="F720" s="560" t="s">
        <v>1260</v>
      </c>
      <c r="G720" s="560" t="s">
        <v>1260</v>
      </c>
      <c r="H720" s="560" t="s">
        <v>1260</v>
      </c>
      <c r="I720" s="560" t="s">
        <v>1260</v>
      </c>
      <c r="J720" s="560" t="s">
        <v>1260</v>
      </c>
      <c r="K720" s="560" t="s">
        <v>1260</v>
      </c>
      <c r="L720" s="560" t="s">
        <v>1260</v>
      </c>
      <c r="M720" s="560" t="s">
        <v>1260</v>
      </c>
      <c r="N720" s="560" t="s">
        <v>1260</v>
      </c>
      <c r="O720" s="560" t="s">
        <v>1260</v>
      </c>
      <c r="P720" s="560" t="s">
        <v>1260</v>
      </c>
      <c r="Q720" s="560" t="s">
        <v>1260</v>
      </c>
      <c r="R720" s="560" t="s">
        <v>1260</v>
      </c>
      <c r="S720" s="560" t="s">
        <v>1260</v>
      </c>
      <c r="T720" s="560" t="s">
        <v>1260</v>
      </c>
      <c r="U720" s="560" t="s">
        <v>1260</v>
      </c>
      <c r="V720" s="560" t="s">
        <v>1260</v>
      </c>
      <c r="W720" s="560" t="s">
        <v>1260</v>
      </c>
      <c r="X720" s="560" t="s">
        <v>1260</v>
      </c>
      <c r="Y720" s="560" t="s">
        <v>1260</v>
      </c>
    </row>
    <row r="721" spans="1:25" hidden="1" outlineLevel="1" x14ac:dyDescent="0.2">
      <c r="A721" s="560" t="s">
        <v>2045</v>
      </c>
      <c r="B721" s="560" t="s">
        <v>1260</v>
      </c>
      <c r="C721" s="560" t="s">
        <v>1260</v>
      </c>
      <c r="D721" s="560" t="s">
        <v>1260</v>
      </c>
      <c r="E721" s="560" t="s">
        <v>1260</v>
      </c>
      <c r="F721" s="560" t="s">
        <v>1260</v>
      </c>
      <c r="G721" s="560" t="s">
        <v>1260</v>
      </c>
      <c r="H721" s="560" t="s">
        <v>1260</v>
      </c>
      <c r="I721" s="560" t="s">
        <v>1260</v>
      </c>
      <c r="J721" s="560" t="s">
        <v>1260</v>
      </c>
      <c r="K721" s="560" t="s">
        <v>1260</v>
      </c>
      <c r="L721" s="560" t="s">
        <v>1260</v>
      </c>
      <c r="M721" s="560" t="s">
        <v>1260</v>
      </c>
      <c r="N721" s="560" t="s">
        <v>1260</v>
      </c>
      <c r="O721" s="560" t="s">
        <v>1260</v>
      </c>
      <c r="P721" s="560" t="s">
        <v>1260</v>
      </c>
      <c r="Q721" s="560" t="s">
        <v>1260</v>
      </c>
      <c r="R721" s="560" t="s">
        <v>1260</v>
      </c>
      <c r="S721" s="560" t="s">
        <v>1260</v>
      </c>
      <c r="T721" s="560" t="s">
        <v>1260</v>
      </c>
      <c r="U721" s="560" t="s">
        <v>1260</v>
      </c>
      <c r="V721" s="560" t="s">
        <v>1260</v>
      </c>
      <c r="W721" s="560" t="s">
        <v>1260</v>
      </c>
      <c r="X721" s="560" t="s">
        <v>1260</v>
      </c>
      <c r="Y721" s="560" t="s">
        <v>1260</v>
      </c>
    </row>
    <row r="722" spans="1:25" hidden="1" outlineLevel="1" x14ac:dyDescent="0.2">
      <c r="A722" s="560" t="s">
        <v>2046</v>
      </c>
      <c r="B722" s="560" t="s">
        <v>1260</v>
      </c>
      <c r="C722" s="560" t="s">
        <v>1260</v>
      </c>
      <c r="D722" s="560" t="s">
        <v>1260</v>
      </c>
      <c r="E722" s="560" t="s">
        <v>1260</v>
      </c>
      <c r="F722" s="560" t="s">
        <v>1260</v>
      </c>
      <c r="G722" s="560" t="s">
        <v>1260</v>
      </c>
      <c r="H722" s="560" t="s">
        <v>1260</v>
      </c>
      <c r="I722" s="560" t="s">
        <v>1260</v>
      </c>
      <c r="J722" s="560" t="s">
        <v>1260</v>
      </c>
      <c r="K722" s="560" t="s">
        <v>1260</v>
      </c>
      <c r="L722" s="560" t="s">
        <v>1260</v>
      </c>
      <c r="M722" s="560" t="s">
        <v>1260</v>
      </c>
      <c r="N722" s="560" t="s">
        <v>1260</v>
      </c>
      <c r="O722" s="560" t="s">
        <v>1260</v>
      </c>
      <c r="P722" s="560" t="s">
        <v>1260</v>
      </c>
      <c r="Q722" s="560" t="s">
        <v>1260</v>
      </c>
      <c r="R722" s="560" t="s">
        <v>1260</v>
      </c>
      <c r="S722" s="560" t="s">
        <v>1260</v>
      </c>
      <c r="T722" s="560" t="s">
        <v>1260</v>
      </c>
      <c r="U722" s="560" t="s">
        <v>1260</v>
      </c>
      <c r="V722" s="560" t="s">
        <v>1260</v>
      </c>
      <c r="W722" s="560" t="s">
        <v>1260</v>
      </c>
      <c r="X722" s="560" t="s">
        <v>1260</v>
      </c>
      <c r="Y722" s="560" t="s">
        <v>1260</v>
      </c>
    </row>
    <row r="723" spans="1:25" hidden="1" outlineLevel="1" x14ac:dyDescent="0.2">
      <c r="A723" s="560" t="s">
        <v>2047</v>
      </c>
      <c r="B723" s="560" t="s">
        <v>1260</v>
      </c>
      <c r="C723" s="560" t="s">
        <v>1260</v>
      </c>
      <c r="D723" s="560" t="s">
        <v>1260</v>
      </c>
      <c r="E723" s="560" t="s">
        <v>1260</v>
      </c>
      <c r="F723" s="560" t="s">
        <v>1260</v>
      </c>
      <c r="G723" s="560" t="s">
        <v>1260</v>
      </c>
      <c r="H723" s="560" t="s">
        <v>1260</v>
      </c>
      <c r="I723" s="560" t="s">
        <v>1260</v>
      </c>
      <c r="J723" s="560" t="s">
        <v>1260</v>
      </c>
      <c r="K723" s="560" t="s">
        <v>1260</v>
      </c>
      <c r="L723" s="560" t="s">
        <v>1260</v>
      </c>
      <c r="M723" s="560" t="s">
        <v>1260</v>
      </c>
      <c r="N723" s="560" t="s">
        <v>1260</v>
      </c>
      <c r="O723" s="560" t="s">
        <v>1260</v>
      </c>
      <c r="P723" s="560" t="s">
        <v>1260</v>
      </c>
      <c r="Q723" s="560" t="s">
        <v>1260</v>
      </c>
      <c r="R723" s="560" t="s">
        <v>1260</v>
      </c>
      <c r="S723" s="560" t="s">
        <v>1260</v>
      </c>
      <c r="T723" s="560" t="s">
        <v>1260</v>
      </c>
      <c r="U723" s="560" t="s">
        <v>1260</v>
      </c>
      <c r="V723" s="560" t="s">
        <v>1260</v>
      </c>
      <c r="W723" s="560" t="s">
        <v>1260</v>
      </c>
      <c r="X723" s="560" t="s">
        <v>1260</v>
      </c>
      <c r="Y723" s="560" t="s">
        <v>1260</v>
      </c>
    </row>
    <row r="724" spans="1:25" hidden="1" outlineLevel="1" x14ac:dyDescent="0.2">
      <c r="A724" s="560" t="s">
        <v>2048</v>
      </c>
      <c r="B724" s="560" t="s">
        <v>1260</v>
      </c>
      <c r="C724" s="560" t="s">
        <v>1260</v>
      </c>
      <c r="D724" s="560" t="s">
        <v>1260</v>
      </c>
      <c r="E724" s="560" t="s">
        <v>1260</v>
      </c>
      <c r="F724" s="560" t="s">
        <v>1260</v>
      </c>
      <c r="G724" s="560" t="s">
        <v>1260</v>
      </c>
      <c r="H724" s="560" t="s">
        <v>1260</v>
      </c>
      <c r="I724" s="560" t="s">
        <v>1260</v>
      </c>
      <c r="J724" s="560" t="s">
        <v>1260</v>
      </c>
      <c r="K724" s="560" t="s">
        <v>1260</v>
      </c>
      <c r="L724" s="560" t="s">
        <v>1260</v>
      </c>
      <c r="M724" s="560" t="s">
        <v>1260</v>
      </c>
      <c r="N724" s="560" t="s">
        <v>1260</v>
      </c>
      <c r="O724" s="560" t="s">
        <v>1260</v>
      </c>
      <c r="P724" s="560" t="s">
        <v>1260</v>
      </c>
      <c r="Q724" s="560" t="s">
        <v>1260</v>
      </c>
      <c r="R724" s="560" t="s">
        <v>1260</v>
      </c>
      <c r="S724" s="560" t="s">
        <v>1260</v>
      </c>
      <c r="T724" s="560" t="s">
        <v>1260</v>
      </c>
      <c r="U724" s="560" t="s">
        <v>1260</v>
      </c>
      <c r="V724" s="560" t="s">
        <v>1260</v>
      </c>
      <c r="W724" s="560" t="s">
        <v>1260</v>
      </c>
      <c r="X724" s="560" t="s">
        <v>1260</v>
      </c>
      <c r="Y724" s="560" t="s">
        <v>1260</v>
      </c>
    </row>
    <row r="725" spans="1:25" hidden="1" outlineLevel="1" x14ac:dyDescent="0.2">
      <c r="A725" s="560" t="s">
        <v>2049</v>
      </c>
      <c r="B725" s="560" t="s">
        <v>1260</v>
      </c>
      <c r="C725" s="560" t="s">
        <v>1260</v>
      </c>
      <c r="D725" s="560" t="s">
        <v>1260</v>
      </c>
      <c r="E725" s="560" t="s">
        <v>1260</v>
      </c>
      <c r="F725" s="560" t="s">
        <v>1260</v>
      </c>
      <c r="G725" s="560" t="s">
        <v>1260</v>
      </c>
      <c r="H725" s="560" t="s">
        <v>1260</v>
      </c>
      <c r="I725" s="560" t="s">
        <v>1260</v>
      </c>
      <c r="J725" s="560" t="s">
        <v>1260</v>
      </c>
      <c r="K725" s="560" t="s">
        <v>1260</v>
      </c>
      <c r="L725" s="560" t="s">
        <v>1260</v>
      </c>
      <c r="M725" s="560" t="s">
        <v>1260</v>
      </c>
      <c r="N725" s="560" t="s">
        <v>1260</v>
      </c>
      <c r="O725" s="560" t="s">
        <v>1260</v>
      </c>
      <c r="P725" s="560" t="s">
        <v>1260</v>
      </c>
      <c r="Q725" s="560" t="s">
        <v>1260</v>
      </c>
      <c r="R725" s="560" t="s">
        <v>1260</v>
      </c>
      <c r="S725" s="560" t="s">
        <v>1260</v>
      </c>
      <c r="T725" s="560" t="s">
        <v>1260</v>
      </c>
      <c r="U725" s="560" t="s">
        <v>1260</v>
      </c>
      <c r="V725" s="560" t="s">
        <v>1260</v>
      </c>
      <c r="W725" s="560" t="s">
        <v>1260</v>
      </c>
      <c r="X725" s="560" t="s">
        <v>1260</v>
      </c>
      <c r="Y725" s="560" t="s">
        <v>1260</v>
      </c>
    </row>
    <row r="726" spans="1:25" hidden="1" outlineLevel="1" x14ac:dyDescent="0.2"/>
    <row r="727" spans="1:25" collapsed="1" x14ac:dyDescent="0.2">
      <c r="A727" s="537" t="s">
        <v>2062</v>
      </c>
    </row>
    <row r="728" spans="1:25" hidden="1" outlineLevel="1" x14ac:dyDescent="0.2">
      <c r="A728" s="560"/>
      <c r="B728" s="560" t="s">
        <v>596</v>
      </c>
      <c r="C728" s="560" t="s">
        <v>597</v>
      </c>
      <c r="D728" s="560" t="s">
        <v>598</v>
      </c>
      <c r="E728" s="560" t="s">
        <v>599</v>
      </c>
      <c r="F728" s="560" t="s">
        <v>620</v>
      </c>
      <c r="G728" s="560" t="s">
        <v>786</v>
      </c>
      <c r="H728" s="560" t="s">
        <v>753</v>
      </c>
      <c r="I728" s="560" t="s">
        <v>754</v>
      </c>
      <c r="J728" s="560" t="s">
        <v>755</v>
      </c>
      <c r="K728" s="560" t="s">
        <v>756</v>
      </c>
      <c r="L728" s="560" t="s">
        <v>757</v>
      </c>
      <c r="M728" s="560" t="s">
        <v>758</v>
      </c>
      <c r="N728" s="560" t="s">
        <v>759</v>
      </c>
      <c r="O728" s="560" t="s">
        <v>760</v>
      </c>
      <c r="P728" s="560" t="s">
        <v>761</v>
      </c>
      <c r="Q728" s="560" t="s">
        <v>762</v>
      </c>
      <c r="R728" s="560" t="s">
        <v>763</v>
      </c>
      <c r="S728" s="560" t="s">
        <v>764</v>
      </c>
      <c r="T728" s="560" t="s">
        <v>765</v>
      </c>
      <c r="U728" s="560" t="s">
        <v>766</v>
      </c>
      <c r="V728" s="560" t="s">
        <v>767</v>
      </c>
      <c r="W728" s="560" t="s">
        <v>768</v>
      </c>
      <c r="X728" s="560" t="s">
        <v>769</v>
      </c>
      <c r="Y728" s="560" t="s">
        <v>770</v>
      </c>
    </row>
    <row r="729" spans="1:25" hidden="1" outlineLevel="1" x14ac:dyDescent="0.2">
      <c r="A729" s="779" t="s">
        <v>2064</v>
      </c>
      <c r="B729" s="560" t="s">
        <v>1260</v>
      </c>
      <c r="C729" s="560" t="s">
        <v>1260</v>
      </c>
      <c r="D729" s="560" t="s">
        <v>1260</v>
      </c>
      <c r="E729" s="560" t="s">
        <v>1260</v>
      </c>
      <c r="F729" s="560" t="s">
        <v>1260</v>
      </c>
      <c r="G729" s="560" t="s">
        <v>1260</v>
      </c>
      <c r="H729" s="560" t="s">
        <v>1260</v>
      </c>
      <c r="I729" s="560" t="s">
        <v>1260</v>
      </c>
      <c r="J729" s="560" t="s">
        <v>1260</v>
      </c>
      <c r="K729" s="560" t="s">
        <v>1260</v>
      </c>
      <c r="L729" s="560" t="s">
        <v>1260</v>
      </c>
      <c r="M729" s="560" t="s">
        <v>1260</v>
      </c>
      <c r="N729" s="560" t="s">
        <v>1260</v>
      </c>
      <c r="O729" s="560" t="s">
        <v>1260</v>
      </c>
      <c r="P729" s="560" t="s">
        <v>1260</v>
      </c>
      <c r="Q729" s="560" t="s">
        <v>1260</v>
      </c>
      <c r="R729" s="560" t="s">
        <v>1260</v>
      </c>
      <c r="S729" s="560" t="s">
        <v>1260</v>
      </c>
      <c r="T729" s="560" t="s">
        <v>1260</v>
      </c>
      <c r="U729" s="560" t="s">
        <v>1260</v>
      </c>
      <c r="V729" s="560" t="s">
        <v>1260</v>
      </c>
      <c r="W729" s="560" t="s">
        <v>1260</v>
      </c>
      <c r="X729" s="560" t="s">
        <v>1260</v>
      </c>
      <c r="Y729" s="560" t="s">
        <v>1260</v>
      </c>
    </row>
    <row r="730" spans="1:25" hidden="1" outlineLevel="1" x14ac:dyDescent="0.2">
      <c r="A730" s="779" t="s">
        <v>2065</v>
      </c>
      <c r="B730" s="560" t="s">
        <v>1260</v>
      </c>
      <c r="C730" s="560" t="s">
        <v>1260</v>
      </c>
      <c r="D730" s="560" t="s">
        <v>1260</v>
      </c>
      <c r="E730" s="560" t="s">
        <v>1260</v>
      </c>
      <c r="F730" s="560" t="s">
        <v>1260</v>
      </c>
      <c r="G730" s="560" t="s">
        <v>1260</v>
      </c>
      <c r="H730" s="560" t="s">
        <v>1260</v>
      </c>
      <c r="I730" s="560" t="s">
        <v>1260</v>
      </c>
      <c r="J730" s="560" t="s">
        <v>1260</v>
      </c>
      <c r="K730" s="560" t="s">
        <v>1260</v>
      </c>
      <c r="L730" s="560" t="s">
        <v>1260</v>
      </c>
      <c r="M730" s="560" t="s">
        <v>1260</v>
      </c>
      <c r="N730" s="560" t="s">
        <v>1260</v>
      </c>
      <c r="O730" s="560" t="s">
        <v>1260</v>
      </c>
      <c r="P730" s="560" t="s">
        <v>1260</v>
      </c>
      <c r="Q730" s="560" t="s">
        <v>1260</v>
      </c>
      <c r="R730" s="560" t="s">
        <v>1260</v>
      </c>
      <c r="S730" s="560" t="s">
        <v>1260</v>
      </c>
      <c r="T730" s="560" t="s">
        <v>1260</v>
      </c>
      <c r="U730" s="560" t="s">
        <v>1260</v>
      </c>
      <c r="V730" s="560" t="s">
        <v>1260</v>
      </c>
      <c r="W730" s="560" t="s">
        <v>1260</v>
      </c>
      <c r="X730" s="560" t="s">
        <v>1260</v>
      </c>
      <c r="Y730" s="560" t="s">
        <v>1260</v>
      </c>
    </row>
    <row r="731" spans="1:25" hidden="1" outlineLevel="1" x14ac:dyDescent="0.2">
      <c r="A731" s="779" t="s">
        <v>2066</v>
      </c>
      <c r="B731" s="560" t="s">
        <v>1260</v>
      </c>
      <c r="C731" s="560" t="s">
        <v>1260</v>
      </c>
      <c r="D731" s="560" t="s">
        <v>1260</v>
      </c>
      <c r="E731" s="560" t="s">
        <v>1260</v>
      </c>
      <c r="F731" s="560" t="s">
        <v>1260</v>
      </c>
      <c r="G731" s="560" t="s">
        <v>1260</v>
      </c>
      <c r="H731" s="560" t="s">
        <v>1260</v>
      </c>
      <c r="I731" s="560" t="s">
        <v>1260</v>
      </c>
      <c r="J731" s="560" t="s">
        <v>1260</v>
      </c>
      <c r="K731" s="560" t="s">
        <v>1260</v>
      </c>
      <c r="L731" s="560" t="s">
        <v>1260</v>
      </c>
      <c r="M731" s="560" t="s">
        <v>1260</v>
      </c>
      <c r="N731" s="560" t="s">
        <v>1260</v>
      </c>
      <c r="O731" s="560" t="s">
        <v>1260</v>
      </c>
      <c r="P731" s="560" t="s">
        <v>1260</v>
      </c>
      <c r="Q731" s="560" t="s">
        <v>1260</v>
      </c>
      <c r="R731" s="560" t="s">
        <v>1260</v>
      </c>
      <c r="S731" s="560" t="s">
        <v>1260</v>
      </c>
      <c r="T731" s="560" t="s">
        <v>1260</v>
      </c>
      <c r="U731" s="560" t="s">
        <v>1260</v>
      </c>
      <c r="V731" s="560" t="s">
        <v>1260</v>
      </c>
      <c r="W731" s="560" t="s">
        <v>1260</v>
      </c>
      <c r="X731" s="560" t="s">
        <v>1260</v>
      </c>
      <c r="Y731" s="560" t="s">
        <v>1260</v>
      </c>
    </row>
    <row r="732" spans="1:25" hidden="1" outlineLevel="1" x14ac:dyDescent="0.2">
      <c r="A732" s="779" t="s">
        <v>2067</v>
      </c>
      <c r="B732" s="560" t="s">
        <v>1260</v>
      </c>
      <c r="C732" s="560" t="s">
        <v>1260</v>
      </c>
      <c r="D732" s="560" t="s">
        <v>1260</v>
      </c>
      <c r="E732" s="560" t="s">
        <v>1260</v>
      </c>
      <c r="F732" s="560" t="s">
        <v>1260</v>
      </c>
      <c r="G732" s="560" t="s">
        <v>1260</v>
      </c>
      <c r="H732" s="560" t="s">
        <v>1260</v>
      </c>
      <c r="I732" s="560" t="s">
        <v>1260</v>
      </c>
      <c r="J732" s="560" t="s">
        <v>1260</v>
      </c>
      <c r="K732" s="560" t="s">
        <v>1260</v>
      </c>
      <c r="L732" s="560" t="s">
        <v>1260</v>
      </c>
      <c r="M732" s="560" t="s">
        <v>1260</v>
      </c>
      <c r="N732" s="560" t="s">
        <v>1260</v>
      </c>
      <c r="O732" s="560" t="s">
        <v>1260</v>
      </c>
      <c r="P732" s="560" t="s">
        <v>1260</v>
      </c>
      <c r="Q732" s="560" t="s">
        <v>1260</v>
      </c>
      <c r="R732" s="560" t="s">
        <v>1260</v>
      </c>
      <c r="S732" s="560" t="s">
        <v>1260</v>
      </c>
      <c r="T732" s="560" t="s">
        <v>1260</v>
      </c>
      <c r="U732" s="560" t="s">
        <v>1260</v>
      </c>
      <c r="V732" s="560" t="s">
        <v>1260</v>
      </c>
      <c r="W732" s="560" t="s">
        <v>1260</v>
      </c>
      <c r="X732" s="560" t="s">
        <v>1260</v>
      </c>
      <c r="Y732" s="560" t="s">
        <v>1260</v>
      </c>
    </row>
    <row r="733" spans="1:25" hidden="1" outlineLevel="1" x14ac:dyDescent="0.2">
      <c r="A733" s="779" t="s">
        <v>2068</v>
      </c>
      <c r="B733" s="560" t="s">
        <v>1260</v>
      </c>
      <c r="C733" s="560" t="s">
        <v>1260</v>
      </c>
      <c r="D733" s="560" t="s">
        <v>1260</v>
      </c>
      <c r="E733" s="560" t="s">
        <v>1260</v>
      </c>
      <c r="F733" s="560" t="s">
        <v>1260</v>
      </c>
      <c r="G733" s="560" t="s">
        <v>1260</v>
      </c>
      <c r="H733" s="560" t="s">
        <v>1260</v>
      </c>
      <c r="I733" s="560" t="s">
        <v>1260</v>
      </c>
      <c r="J733" s="560" t="s">
        <v>1260</v>
      </c>
      <c r="K733" s="560" t="s">
        <v>1260</v>
      </c>
      <c r="L733" s="560" t="s">
        <v>1260</v>
      </c>
      <c r="M733" s="560" t="s">
        <v>1260</v>
      </c>
      <c r="N733" s="560" t="s">
        <v>1260</v>
      </c>
      <c r="O733" s="560" t="s">
        <v>1260</v>
      </c>
      <c r="P733" s="560" t="s">
        <v>1260</v>
      </c>
      <c r="Q733" s="560" t="s">
        <v>1260</v>
      </c>
      <c r="R733" s="560" t="s">
        <v>1260</v>
      </c>
      <c r="S733" s="560" t="s">
        <v>1260</v>
      </c>
      <c r="T733" s="560" t="s">
        <v>1260</v>
      </c>
      <c r="U733" s="560" t="s">
        <v>1260</v>
      </c>
      <c r="V733" s="560" t="s">
        <v>1260</v>
      </c>
      <c r="W733" s="560" t="s">
        <v>1260</v>
      </c>
      <c r="X733" s="560" t="s">
        <v>1260</v>
      </c>
      <c r="Y733" s="560" t="s">
        <v>1260</v>
      </c>
    </row>
    <row r="734" spans="1:25" hidden="1" outlineLevel="1" x14ac:dyDescent="0.2">
      <c r="A734" s="779" t="s">
        <v>2069</v>
      </c>
      <c r="B734" s="560" t="s">
        <v>1260</v>
      </c>
      <c r="C734" s="560" t="s">
        <v>1260</v>
      </c>
      <c r="D734" s="560" t="s">
        <v>1260</v>
      </c>
      <c r="E734" s="560" t="s">
        <v>1260</v>
      </c>
      <c r="F734" s="560" t="s">
        <v>1260</v>
      </c>
      <c r="G734" s="560" t="s">
        <v>1260</v>
      </c>
      <c r="H734" s="560" t="s">
        <v>1260</v>
      </c>
      <c r="I734" s="560" t="s">
        <v>1260</v>
      </c>
      <c r="J734" s="560" t="s">
        <v>1260</v>
      </c>
      <c r="K734" s="560" t="s">
        <v>1260</v>
      </c>
      <c r="L734" s="560" t="s">
        <v>1260</v>
      </c>
      <c r="M734" s="560" t="s">
        <v>1260</v>
      </c>
      <c r="N734" s="560" t="s">
        <v>1260</v>
      </c>
      <c r="O734" s="560" t="s">
        <v>1260</v>
      </c>
      <c r="P734" s="560" t="s">
        <v>1260</v>
      </c>
      <c r="Q734" s="560" t="s">
        <v>1260</v>
      </c>
      <c r="R734" s="560" t="s">
        <v>1260</v>
      </c>
      <c r="S734" s="560" t="s">
        <v>1260</v>
      </c>
      <c r="T734" s="560" t="s">
        <v>1260</v>
      </c>
      <c r="U734" s="560" t="s">
        <v>1260</v>
      </c>
      <c r="V734" s="560" t="s">
        <v>1260</v>
      </c>
      <c r="W734" s="560" t="s">
        <v>1260</v>
      </c>
      <c r="X734" s="560" t="s">
        <v>1260</v>
      </c>
      <c r="Y734" s="560" t="s">
        <v>1260</v>
      </c>
    </row>
    <row r="735" spans="1:25" hidden="1" outlineLevel="1" x14ac:dyDescent="0.2">
      <c r="A735" s="779" t="s">
        <v>2070</v>
      </c>
      <c r="B735" s="560" t="s">
        <v>1260</v>
      </c>
      <c r="C735" s="560" t="s">
        <v>1260</v>
      </c>
      <c r="D735" s="560" t="s">
        <v>1260</v>
      </c>
      <c r="E735" s="560" t="s">
        <v>1260</v>
      </c>
      <c r="F735" s="560" t="s">
        <v>1260</v>
      </c>
      <c r="G735" s="560" t="s">
        <v>1260</v>
      </c>
      <c r="H735" s="560" t="s">
        <v>1260</v>
      </c>
      <c r="I735" s="560" t="s">
        <v>1260</v>
      </c>
      <c r="J735" s="560" t="s">
        <v>1260</v>
      </c>
      <c r="K735" s="560" t="s">
        <v>1260</v>
      </c>
      <c r="L735" s="560" t="s">
        <v>1260</v>
      </c>
      <c r="M735" s="560" t="s">
        <v>1260</v>
      </c>
      <c r="N735" s="560" t="s">
        <v>1260</v>
      </c>
      <c r="O735" s="560" t="s">
        <v>1260</v>
      </c>
      <c r="P735" s="560" t="s">
        <v>1260</v>
      </c>
      <c r="Q735" s="560" t="s">
        <v>1260</v>
      </c>
      <c r="R735" s="560" t="s">
        <v>1260</v>
      </c>
      <c r="S735" s="560" t="s">
        <v>1260</v>
      </c>
      <c r="T735" s="560" t="s">
        <v>1260</v>
      </c>
      <c r="U735" s="560" t="s">
        <v>1260</v>
      </c>
      <c r="V735" s="560" t="s">
        <v>1260</v>
      </c>
      <c r="W735" s="560" t="s">
        <v>1260</v>
      </c>
      <c r="X735" s="560" t="s">
        <v>1260</v>
      </c>
      <c r="Y735" s="560" t="s">
        <v>1260</v>
      </c>
    </row>
    <row r="736" spans="1:25" hidden="1" outlineLevel="1" x14ac:dyDescent="0.2">
      <c r="A736" s="779" t="s">
        <v>2071</v>
      </c>
      <c r="B736" s="560" t="s">
        <v>1260</v>
      </c>
      <c r="C736" s="560" t="s">
        <v>1260</v>
      </c>
      <c r="D736" s="560" t="s">
        <v>1260</v>
      </c>
      <c r="E736" s="560" t="s">
        <v>1260</v>
      </c>
      <c r="F736" s="560" t="s">
        <v>1260</v>
      </c>
      <c r="G736" s="560" t="s">
        <v>1260</v>
      </c>
      <c r="H736" s="560" t="s">
        <v>1260</v>
      </c>
      <c r="I736" s="560" t="s">
        <v>1260</v>
      </c>
      <c r="J736" s="560" t="s">
        <v>1260</v>
      </c>
      <c r="K736" s="560" t="s">
        <v>1260</v>
      </c>
      <c r="L736" s="560" t="s">
        <v>1260</v>
      </c>
      <c r="M736" s="560" t="s">
        <v>1260</v>
      </c>
      <c r="N736" s="560" t="s">
        <v>1260</v>
      </c>
      <c r="O736" s="560" t="s">
        <v>1260</v>
      </c>
      <c r="P736" s="560" t="s">
        <v>1260</v>
      </c>
      <c r="Q736" s="560" t="s">
        <v>1260</v>
      </c>
      <c r="R736" s="560" t="s">
        <v>1260</v>
      </c>
      <c r="S736" s="560" t="s">
        <v>1260</v>
      </c>
      <c r="T736" s="560" t="s">
        <v>1260</v>
      </c>
      <c r="U736" s="560" t="s">
        <v>1260</v>
      </c>
      <c r="V736" s="560" t="s">
        <v>1260</v>
      </c>
      <c r="W736" s="560" t="s">
        <v>1260</v>
      </c>
      <c r="X736" s="560" t="s">
        <v>1260</v>
      </c>
      <c r="Y736" s="560" t="s">
        <v>1260</v>
      </c>
    </row>
    <row r="737" spans="1:25" hidden="1" outlineLevel="1" x14ac:dyDescent="0.2">
      <c r="A737" s="779" t="s">
        <v>2072</v>
      </c>
      <c r="B737" s="560" t="s">
        <v>1260</v>
      </c>
      <c r="C737" s="560" t="s">
        <v>1260</v>
      </c>
      <c r="D737" s="560" t="s">
        <v>1260</v>
      </c>
      <c r="E737" s="560" t="s">
        <v>1260</v>
      </c>
      <c r="F737" s="560" t="s">
        <v>1260</v>
      </c>
      <c r="G737" s="560" t="s">
        <v>1260</v>
      </c>
      <c r="H737" s="560" t="s">
        <v>1260</v>
      </c>
      <c r="I737" s="560" t="s">
        <v>1260</v>
      </c>
      <c r="J737" s="560" t="s">
        <v>1260</v>
      </c>
      <c r="K737" s="560" t="s">
        <v>1260</v>
      </c>
      <c r="L737" s="560" t="s">
        <v>1260</v>
      </c>
      <c r="M737" s="560" t="s">
        <v>1260</v>
      </c>
      <c r="N737" s="560" t="s">
        <v>1260</v>
      </c>
      <c r="O737" s="560" t="s">
        <v>1260</v>
      </c>
      <c r="P737" s="560" t="s">
        <v>1260</v>
      </c>
      <c r="Q737" s="560" t="s">
        <v>1260</v>
      </c>
      <c r="R737" s="560" t="s">
        <v>1260</v>
      </c>
      <c r="S737" s="560" t="s">
        <v>1260</v>
      </c>
      <c r="T737" s="560" t="s">
        <v>1260</v>
      </c>
      <c r="U737" s="560" t="s">
        <v>1260</v>
      </c>
      <c r="V737" s="560" t="s">
        <v>1260</v>
      </c>
      <c r="W737" s="560" t="s">
        <v>1260</v>
      </c>
      <c r="X737" s="560" t="s">
        <v>1260</v>
      </c>
      <c r="Y737" s="560" t="s">
        <v>1260</v>
      </c>
    </row>
    <row r="738" spans="1:25" hidden="1" outlineLevel="1" x14ac:dyDescent="0.2">
      <c r="A738" s="779" t="s">
        <v>2073</v>
      </c>
      <c r="B738" s="560" t="s">
        <v>1260</v>
      </c>
      <c r="C738" s="560" t="s">
        <v>1260</v>
      </c>
      <c r="D738" s="560" t="s">
        <v>1260</v>
      </c>
      <c r="E738" s="560" t="s">
        <v>1260</v>
      </c>
      <c r="F738" s="560" t="s">
        <v>1260</v>
      </c>
      <c r="G738" s="560" t="s">
        <v>1260</v>
      </c>
      <c r="H738" s="560" t="s">
        <v>1260</v>
      </c>
      <c r="I738" s="560" t="s">
        <v>1260</v>
      </c>
      <c r="J738" s="560" t="s">
        <v>1260</v>
      </c>
      <c r="K738" s="560" t="s">
        <v>1260</v>
      </c>
      <c r="L738" s="560" t="s">
        <v>1260</v>
      </c>
      <c r="M738" s="560" t="s">
        <v>1260</v>
      </c>
      <c r="N738" s="560" t="s">
        <v>1260</v>
      </c>
      <c r="O738" s="560" t="s">
        <v>1260</v>
      </c>
      <c r="P738" s="560" t="s">
        <v>1260</v>
      </c>
      <c r="Q738" s="560" t="s">
        <v>1260</v>
      </c>
      <c r="R738" s="560" t="s">
        <v>1260</v>
      </c>
      <c r="S738" s="560" t="s">
        <v>1260</v>
      </c>
      <c r="T738" s="560" t="s">
        <v>1260</v>
      </c>
      <c r="U738" s="560" t="s">
        <v>1260</v>
      </c>
      <c r="V738" s="560" t="s">
        <v>1260</v>
      </c>
      <c r="W738" s="560" t="s">
        <v>1260</v>
      </c>
      <c r="X738" s="560" t="s">
        <v>1260</v>
      </c>
      <c r="Y738" s="560" t="s">
        <v>1260</v>
      </c>
    </row>
    <row r="739" spans="1:25" hidden="1" outlineLevel="1" x14ac:dyDescent="0.2">
      <c r="A739" s="779" t="s">
        <v>2074</v>
      </c>
      <c r="B739" s="560" t="s">
        <v>1260</v>
      </c>
      <c r="C739" s="560" t="s">
        <v>1260</v>
      </c>
      <c r="D739" s="560" t="s">
        <v>1260</v>
      </c>
      <c r="E739" s="560" t="s">
        <v>1260</v>
      </c>
      <c r="F739" s="560" t="s">
        <v>1260</v>
      </c>
      <c r="G739" s="560" t="s">
        <v>1260</v>
      </c>
      <c r="H739" s="560" t="s">
        <v>1260</v>
      </c>
      <c r="I739" s="560" t="s">
        <v>1260</v>
      </c>
      <c r="J739" s="560" t="s">
        <v>1260</v>
      </c>
      <c r="K739" s="560" t="s">
        <v>1260</v>
      </c>
      <c r="L739" s="560" t="s">
        <v>1260</v>
      </c>
      <c r="M739" s="560" t="s">
        <v>1260</v>
      </c>
      <c r="N739" s="560" t="s">
        <v>1260</v>
      </c>
      <c r="O739" s="560" t="s">
        <v>1260</v>
      </c>
      <c r="P739" s="560" t="s">
        <v>1260</v>
      </c>
      <c r="Q739" s="560" t="s">
        <v>1260</v>
      </c>
      <c r="R739" s="560" t="s">
        <v>1260</v>
      </c>
      <c r="S739" s="560" t="s">
        <v>1260</v>
      </c>
      <c r="T739" s="560" t="s">
        <v>1260</v>
      </c>
      <c r="U739" s="560" t="s">
        <v>1260</v>
      </c>
      <c r="V739" s="560" t="s">
        <v>1260</v>
      </c>
      <c r="W739" s="560" t="s">
        <v>1260</v>
      </c>
      <c r="X739" s="560" t="s">
        <v>1260</v>
      </c>
      <c r="Y739" s="560" t="s">
        <v>1260</v>
      </c>
    </row>
    <row r="740" spans="1:25" hidden="1" outlineLevel="1" x14ac:dyDescent="0.2">
      <c r="A740" s="779" t="s">
        <v>2075</v>
      </c>
      <c r="B740" s="560" t="s">
        <v>1260</v>
      </c>
      <c r="C740" s="560" t="s">
        <v>1260</v>
      </c>
      <c r="D740" s="560" t="s">
        <v>1260</v>
      </c>
      <c r="E740" s="560" t="s">
        <v>1260</v>
      </c>
      <c r="F740" s="560" t="s">
        <v>1260</v>
      </c>
      <c r="G740" s="560" t="s">
        <v>1260</v>
      </c>
      <c r="H740" s="560" t="s">
        <v>1260</v>
      </c>
      <c r="I740" s="560" t="s">
        <v>1260</v>
      </c>
      <c r="J740" s="560" t="s">
        <v>1260</v>
      </c>
      <c r="K740" s="560" t="s">
        <v>1260</v>
      </c>
      <c r="L740" s="560" t="s">
        <v>1260</v>
      </c>
      <c r="M740" s="560" t="s">
        <v>1260</v>
      </c>
      <c r="N740" s="560" t="s">
        <v>1260</v>
      </c>
      <c r="O740" s="560" t="s">
        <v>1260</v>
      </c>
      <c r="P740" s="560" t="s">
        <v>1260</v>
      </c>
      <c r="Q740" s="560" t="s">
        <v>1260</v>
      </c>
      <c r="R740" s="560" t="s">
        <v>1260</v>
      </c>
      <c r="S740" s="560" t="s">
        <v>1260</v>
      </c>
      <c r="T740" s="560" t="s">
        <v>1260</v>
      </c>
      <c r="U740" s="560" t="s">
        <v>1260</v>
      </c>
      <c r="V740" s="560" t="s">
        <v>1260</v>
      </c>
      <c r="W740" s="560" t="s">
        <v>1260</v>
      </c>
      <c r="X740" s="560" t="s">
        <v>1260</v>
      </c>
      <c r="Y740" s="560" t="s">
        <v>1260</v>
      </c>
    </row>
    <row r="741" spans="1:25" hidden="1" outlineLevel="1" x14ac:dyDescent="0.2">
      <c r="A741" s="779" t="s">
        <v>2076</v>
      </c>
      <c r="B741" s="560" t="s">
        <v>1260</v>
      </c>
      <c r="C741" s="560" t="s">
        <v>1260</v>
      </c>
      <c r="D741" s="560" t="s">
        <v>1260</v>
      </c>
      <c r="E741" s="560" t="s">
        <v>1260</v>
      </c>
      <c r="F741" s="560" t="s">
        <v>1260</v>
      </c>
      <c r="G741" s="560" t="s">
        <v>1260</v>
      </c>
      <c r="H741" s="560" t="s">
        <v>1260</v>
      </c>
      <c r="I741" s="560" t="s">
        <v>1260</v>
      </c>
      <c r="J741" s="560" t="s">
        <v>1260</v>
      </c>
      <c r="K741" s="560" t="s">
        <v>1260</v>
      </c>
      <c r="L741" s="560" t="s">
        <v>1260</v>
      </c>
      <c r="M741" s="560" t="s">
        <v>1260</v>
      </c>
      <c r="N741" s="560" t="s">
        <v>1260</v>
      </c>
      <c r="O741" s="560" t="s">
        <v>1260</v>
      </c>
      <c r="P741" s="560" t="s">
        <v>1260</v>
      </c>
      <c r="Q741" s="560" t="s">
        <v>1260</v>
      </c>
      <c r="R741" s="560" t="s">
        <v>1260</v>
      </c>
      <c r="S741" s="560" t="s">
        <v>1260</v>
      </c>
      <c r="T741" s="560" t="s">
        <v>1260</v>
      </c>
      <c r="U741" s="560" t="s">
        <v>1260</v>
      </c>
      <c r="V741" s="560" t="s">
        <v>1260</v>
      </c>
      <c r="W741" s="560" t="s">
        <v>1260</v>
      </c>
      <c r="X741" s="560" t="s">
        <v>1260</v>
      </c>
      <c r="Y741" s="560" t="s">
        <v>1260</v>
      </c>
    </row>
    <row r="742" spans="1:25" hidden="1" outlineLevel="1" x14ac:dyDescent="0.2">
      <c r="A742" s="779" t="s">
        <v>2077</v>
      </c>
      <c r="B742" s="560" t="s">
        <v>1260</v>
      </c>
      <c r="C742" s="560" t="s">
        <v>1260</v>
      </c>
      <c r="D742" s="560" t="s">
        <v>1260</v>
      </c>
      <c r="E742" s="560" t="s">
        <v>1260</v>
      </c>
      <c r="F742" s="560" t="s">
        <v>1260</v>
      </c>
      <c r="G742" s="560" t="s">
        <v>1260</v>
      </c>
      <c r="H742" s="560" t="s">
        <v>1260</v>
      </c>
      <c r="I742" s="560" t="s">
        <v>1260</v>
      </c>
      <c r="J742" s="560" t="s">
        <v>1260</v>
      </c>
      <c r="K742" s="560" t="s">
        <v>1260</v>
      </c>
      <c r="L742" s="560" t="s">
        <v>1260</v>
      </c>
      <c r="M742" s="560" t="s">
        <v>1260</v>
      </c>
      <c r="N742" s="560" t="s">
        <v>1260</v>
      </c>
      <c r="O742" s="560" t="s">
        <v>1260</v>
      </c>
      <c r="P742" s="560" t="s">
        <v>1260</v>
      </c>
      <c r="Q742" s="560" t="s">
        <v>1260</v>
      </c>
      <c r="R742" s="560" t="s">
        <v>1260</v>
      </c>
      <c r="S742" s="560" t="s">
        <v>1260</v>
      </c>
      <c r="T742" s="560" t="s">
        <v>1260</v>
      </c>
      <c r="U742" s="560" t="s">
        <v>1260</v>
      </c>
      <c r="V742" s="560" t="s">
        <v>1260</v>
      </c>
      <c r="W742" s="560" t="s">
        <v>1260</v>
      </c>
      <c r="X742" s="560" t="s">
        <v>1260</v>
      </c>
      <c r="Y742" s="560" t="s">
        <v>1260</v>
      </c>
    </row>
    <row r="743" spans="1:25" hidden="1" outlineLevel="1" x14ac:dyDescent="0.2">
      <c r="A743" s="779" t="s">
        <v>2078</v>
      </c>
      <c r="B743" s="560" t="s">
        <v>1260</v>
      </c>
      <c r="C743" s="560" t="s">
        <v>1260</v>
      </c>
      <c r="D743" s="560" t="s">
        <v>1260</v>
      </c>
      <c r="E743" s="560" t="s">
        <v>1260</v>
      </c>
      <c r="F743" s="560" t="s">
        <v>1260</v>
      </c>
      <c r="G743" s="560" t="s">
        <v>1260</v>
      </c>
      <c r="H743" s="560" t="s">
        <v>1260</v>
      </c>
      <c r="I743" s="560" t="s">
        <v>1260</v>
      </c>
      <c r="J743" s="560" t="s">
        <v>1260</v>
      </c>
      <c r="K743" s="560" t="s">
        <v>1260</v>
      </c>
      <c r="L743" s="560" t="s">
        <v>1260</v>
      </c>
      <c r="M743" s="560" t="s">
        <v>1260</v>
      </c>
      <c r="N743" s="560" t="s">
        <v>1260</v>
      </c>
      <c r="O743" s="560" t="s">
        <v>1260</v>
      </c>
      <c r="P743" s="560" t="s">
        <v>1260</v>
      </c>
      <c r="Q743" s="560" t="s">
        <v>1260</v>
      </c>
      <c r="R743" s="560" t="s">
        <v>1260</v>
      </c>
      <c r="S743" s="560" t="s">
        <v>1260</v>
      </c>
      <c r="T743" s="560" t="s">
        <v>1260</v>
      </c>
      <c r="U743" s="560" t="s">
        <v>1260</v>
      </c>
      <c r="V743" s="560" t="s">
        <v>1260</v>
      </c>
      <c r="W743" s="560" t="s">
        <v>1260</v>
      </c>
      <c r="X743" s="560" t="s">
        <v>1260</v>
      </c>
      <c r="Y743" s="560" t="s">
        <v>1260</v>
      </c>
    </row>
    <row r="744" spans="1:25" hidden="1" outlineLevel="1" x14ac:dyDescent="0.2">
      <c r="A744" s="779" t="s">
        <v>2079</v>
      </c>
      <c r="B744" s="560" t="s">
        <v>1260</v>
      </c>
      <c r="C744" s="560" t="s">
        <v>1260</v>
      </c>
      <c r="D744" s="560" t="s">
        <v>1260</v>
      </c>
      <c r="E744" s="560" t="s">
        <v>1260</v>
      </c>
      <c r="F744" s="560" t="s">
        <v>1260</v>
      </c>
      <c r="G744" s="560" t="s">
        <v>1260</v>
      </c>
      <c r="H744" s="560" t="s">
        <v>1260</v>
      </c>
      <c r="I744" s="560" t="s">
        <v>1260</v>
      </c>
      <c r="J744" s="560" t="s">
        <v>1260</v>
      </c>
      <c r="K744" s="560" t="s">
        <v>1260</v>
      </c>
      <c r="L744" s="560" t="s">
        <v>1260</v>
      </c>
      <c r="M744" s="560" t="s">
        <v>1260</v>
      </c>
      <c r="N744" s="560" t="s">
        <v>1260</v>
      </c>
      <c r="O744" s="560" t="s">
        <v>1260</v>
      </c>
      <c r="P744" s="560" t="s">
        <v>1260</v>
      </c>
      <c r="Q744" s="560" t="s">
        <v>1260</v>
      </c>
      <c r="R744" s="560" t="s">
        <v>1260</v>
      </c>
      <c r="S744" s="560" t="s">
        <v>1260</v>
      </c>
      <c r="T744" s="560" t="s">
        <v>1260</v>
      </c>
      <c r="U744" s="560" t="s">
        <v>1260</v>
      </c>
      <c r="V744" s="560" t="s">
        <v>1260</v>
      </c>
      <c r="W744" s="560" t="s">
        <v>1260</v>
      </c>
      <c r="X744" s="560" t="s">
        <v>1260</v>
      </c>
      <c r="Y744" s="560" t="s">
        <v>1260</v>
      </c>
    </row>
    <row r="745" spans="1:25" hidden="1" outlineLevel="1" x14ac:dyDescent="0.2">
      <c r="A745" s="779" t="s">
        <v>2080</v>
      </c>
      <c r="B745" s="560" t="s">
        <v>1260</v>
      </c>
      <c r="C745" s="560" t="s">
        <v>1260</v>
      </c>
      <c r="D745" s="560" t="s">
        <v>1260</v>
      </c>
      <c r="E745" s="560" t="s">
        <v>1260</v>
      </c>
      <c r="F745" s="560" t="s">
        <v>1260</v>
      </c>
      <c r="G745" s="560" t="s">
        <v>1260</v>
      </c>
      <c r="H745" s="560" t="s">
        <v>1260</v>
      </c>
      <c r="I745" s="560" t="s">
        <v>1260</v>
      </c>
      <c r="J745" s="560" t="s">
        <v>1260</v>
      </c>
      <c r="K745" s="560" t="s">
        <v>1260</v>
      </c>
      <c r="L745" s="560" t="s">
        <v>1260</v>
      </c>
      <c r="M745" s="560" t="s">
        <v>1260</v>
      </c>
      <c r="N745" s="560" t="s">
        <v>1260</v>
      </c>
      <c r="O745" s="560" t="s">
        <v>1260</v>
      </c>
      <c r="P745" s="560" t="s">
        <v>1260</v>
      </c>
      <c r="Q745" s="560" t="s">
        <v>1260</v>
      </c>
      <c r="R745" s="560" t="s">
        <v>1260</v>
      </c>
      <c r="S745" s="560" t="s">
        <v>1260</v>
      </c>
      <c r="T745" s="560" t="s">
        <v>1260</v>
      </c>
      <c r="U745" s="560" t="s">
        <v>1260</v>
      </c>
      <c r="V745" s="560" t="s">
        <v>1260</v>
      </c>
      <c r="W745" s="560" t="s">
        <v>1260</v>
      </c>
      <c r="X745" s="560" t="s">
        <v>1260</v>
      </c>
      <c r="Y745" s="560" t="s">
        <v>1260</v>
      </c>
    </row>
    <row r="746" spans="1:25" hidden="1" outlineLevel="1" x14ac:dyDescent="0.2">
      <c r="A746" s="779" t="s">
        <v>2081</v>
      </c>
      <c r="B746" s="560" t="s">
        <v>1260</v>
      </c>
      <c r="C746" s="560" t="s">
        <v>1260</v>
      </c>
      <c r="D746" s="560" t="s">
        <v>1260</v>
      </c>
      <c r="E746" s="560" t="s">
        <v>1260</v>
      </c>
      <c r="F746" s="560" t="s">
        <v>1260</v>
      </c>
      <c r="G746" s="560" t="s">
        <v>1260</v>
      </c>
      <c r="H746" s="560" t="s">
        <v>1260</v>
      </c>
      <c r="I746" s="560" t="s">
        <v>1260</v>
      </c>
      <c r="J746" s="560" t="s">
        <v>1260</v>
      </c>
      <c r="K746" s="560" t="s">
        <v>1260</v>
      </c>
      <c r="L746" s="560" t="s">
        <v>1260</v>
      </c>
      <c r="M746" s="560" t="s">
        <v>1260</v>
      </c>
      <c r="N746" s="560" t="s">
        <v>1260</v>
      </c>
      <c r="O746" s="560" t="s">
        <v>1260</v>
      </c>
      <c r="P746" s="560" t="s">
        <v>1260</v>
      </c>
      <c r="Q746" s="560" t="s">
        <v>1260</v>
      </c>
      <c r="R746" s="560" t="s">
        <v>1260</v>
      </c>
      <c r="S746" s="560" t="s">
        <v>1260</v>
      </c>
      <c r="T746" s="560" t="s">
        <v>1260</v>
      </c>
      <c r="U746" s="560" t="s">
        <v>1260</v>
      </c>
      <c r="V746" s="560" t="s">
        <v>1260</v>
      </c>
      <c r="W746" s="560" t="s">
        <v>1260</v>
      </c>
      <c r="X746" s="560" t="s">
        <v>1260</v>
      </c>
      <c r="Y746" s="560" t="s">
        <v>1260</v>
      </c>
    </row>
    <row r="747" spans="1:25" hidden="1" outlineLevel="1" x14ac:dyDescent="0.2">
      <c r="A747" s="779" t="s">
        <v>2082</v>
      </c>
      <c r="B747" s="560" t="s">
        <v>1260</v>
      </c>
      <c r="C747" s="560" t="s">
        <v>1260</v>
      </c>
      <c r="D747" s="560" t="s">
        <v>1260</v>
      </c>
      <c r="E747" s="560" t="s">
        <v>1260</v>
      </c>
      <c r="F747" s="560" t="s">
        <v>1260</v>
      </c>
      <c r="G747" s="560" t="s">
        <v>1260</v>
      </c>
      <c r="H747" s="560" t="s">
        <v>1260</v>
      </c>
      <c r="I747" s="560" t="s">
        <v>1260</v>
      </c>
      <c r="J747" s="560" t="s">
        <v>1260</v>
      </c>
      <c r="K747" s="560" t="s">
        <v>1260</v>
      </c>
      <c r="L747" s="560" t="s">
        <v>1260</v>
      </c>
      <c r="M747" s="560" t="s">
        <v>1260</v>
      </c>
      <c r="N747" s="560" t="s">
        <v>1260</v>
      </c>
      <c r="O747" s="560" t="s">
        <v>1260</v>
      </c>
      <c r="P747" s="560" t="s">
        <v>1260</v>
      </c>
      <c r="Q747" s="560" t="s">
        <v>1260</v>
      </c>
      <c r="R747" s="560" t="s">
        <v>1260</v>
      </c>
      <c r="S747" s="560" t="s">
        <v>1260</v>
      </c>
      <c r="T747" s="560" t="s">
        <v>1260</v>
      </c>
      <c r="U747" s="560" t="s">
        <v>1260</v>
      </c>
      <c r="V747" s="560" t="s">
        <v>1260</v>
      </c>
      <c r="W747" s="560" t="s">
        <v>1260</v>
      </c>
      <c r="X747" s="560" t="s">
        <v>1260</v>
      </c>
      <c r="Y747" s="560" t="s">
        <v>1260</v>
      </c>
    </row>
    <row r="748" spans="1:25" hidden="1" outlineLevel="1" x14ac:dyDescent="0.2">
      <c r="A748" s="779" t="s">
        <v>2083</v>
      </c>
      <c r="B748" s="560" t="s">
        <v>1260</v>
      </c>
      <c r="C748" s="560" t="s">
        <v>1260</v>
      </c>
      <c r="D748" s="560" t="s">
        <v>1260</v>
      </c>
      <c r="E748" s="560" t="s">
        <v>1260</v>
      </c>
      <c r="F748" s="560" t="s">
        <v>1260</v>
      </c>
      <c r="G748" s="560" t="s">
        <v>1260</v>
      </c>
      <c r="H748" s="560" t="s">
        <v>1260</v>
      </c>
      <c r="I748" s="560" t="s">
        <v>1260</v>
      </c>
      <c r="J748" s="560" t="s">
        <v>1260</v>
      </c>
      <c r="K748" s="560" t="s">
        <v>1260</v>
      </c>
      <c r="L748" s="560" t="s">
        <v>1260</v>
      </c>
      <c r="M748" s="560" t="s">
        <v>1260</v>
      </c>
      <c r="N748" s="560" t="s">
        <v>1260</v>
      </c>
      <c r="O748" s="560" t="s">
        <v>1260</v>
      </c>
      <c r="P748" s="560" t="s">
        <v>1260</v>
      </c>
      <c r="Q748" s="560" t="s">
        <v>1260</v>
      </c>
      <c r="R748" s="560" t="s">
        <v>1260</v>
      </c>
      <c r="S748" s="560" t="s">
        <v>1260</v>
      </c>
      <c r="T748" s="560" t="s">
        <v>1260</v>
      </c>
      <c r="U748" s="560" t="s">
        <v>1260</v>
      </c>
      <c r="V748" s="560" t="s">
        <v>1260</v>
      </c>
      <c r="W748" s="560" t="s">
        <v>1260</v>
      </c>
      <c r="X748" s="560" t="s">
        <v>1260</v>
      </c>
      <c r="Y748" s="560" t="s">
        <v>1260</v>
      </c>
    </row>
    <row r="749" spans="1:25" hidden="1" outlineLevel="1" x14ac:dyDescent="0.2">
      <c r="A749" s="779" t="s">
        <v>2084</v>
      </c>
      <c r="B749" s="560" t="s">
        <v>1260</v>
      </c>
      <c r="C749" s="560" t="s">
        <v>1260</v>
      </c>
      <c r="D749" s="560" t="s">
        <v>1260</v>
      </c>
      <c r="E749" s="560" t="s">
        <v>1260</v>
      </c>
      <c r="F749" s="560" t="s">
        <v>1260</v>
      </c>
      <c r="G749" s="560" t="s">
        <v>1260</v>
      </c>
      <c r="H749" s="560" t="s">
        <v>1260</v>
      </c>
      <c r="I749" s="560" t="s">
        <v>1260</v>
      </c>
      <c r="J749" s="560" t="s">
        <v>1260</v>
      </c>
      <c r="K749" s="560" t="s">
        <v>1260</v>
      </c>
      <c r="L749" s="560" t="s">
        <v>1260</v>
      </c>
      <c r="M749" s="560" t="s">
        <v>1260</v>
      </c>
      <c r="N749" s="560" t="s">
        <v>1260</v>
      </c>
      <c r="O749" s="560" t="s">
        <v>1260</v>
      </c>
      <c r="P749" s="560" t="s">
        <v>1260</v>
      </c>
      <c r="Q749" s="560" t="s">
        <v>1260</v>
      </c>
      <c r="R749" s="560" t="s">
        <v>1260</v>
      </c>
      <c r="S749" s="560" t="s">
        <v>1260</v>
      </c>
      <c r="T749" s="560" t="s">
        <v>1260</v>
      </c>
      <c r="U749" s="560" t="s">
        <v>1260</v>
      </c>
      <c r="V749" s="560" t="s">
        <v>1260</v>
      </c>
      <c r="W749" s="560" t="s">
        <v>1260</v>
      </c>
      <c r="X749" s="560" t="s">
        <v>1260</v>
      </c>
      <c r="Y749" s="560" t="s">
        <v>1260</v>
      </c>
    </row>
    <row r="750" spans="1:25" hidden="1" outlineLevel="1" x14ac:dyDescent="0.2">
      <c r="A750" s="779" t="s">
        <v>2085</v>
      </c>
      <c r="B750" s="560" t="s">
        <v>1260</v>
      </c>
      <c r="C750" s="560" t="s">
        <v>1260</v>
      </c>
      <c r="D750" s="560" t="s">
        <v>1260</v>
      </c>
      <c r="E750" s="560" t="s">
        <v>1260</v>
      </c>
      <c r="F750" s="560" t="s">
        <v>1260</v>
      </c>
      <c r="G750" s="560" t="s">
        <v>1260</v>
      </c>
      <c r="H750" s="560" t="s">
        <v>1260</v>
      </c>
      <c r="I750" s="560" t="s">
        <v>1260</v>
      </c>
      <c r="J750" s="560" t="s">
        <v>1260</v>
      </c>
      <c r="K750" s="560" t="s">
        <v>1260</v>
      </c>
      <c r="L750" s="560" t="s">
        <v>1260</v>
      </c>
      <c r="M750" s="560" t="s">
        <v>1260</v>
      </c>
      <c r="N750" s="560" t="s">
        <v>1260</v>
      </c>
      <c r="O750" s="560" t="s">
        <v>1260</v>
      </c>
      <c r="P750" s="560" t="s">
        <v>1260</v>
      </c>
      <c r="Q750" s="560" t="s">
        <v>1260</v>
      </c>
      <c r="R750" s="560" t="s">
        <v>1260</v>
      </c>
      <c r="S750" s="560" t="s">
        <v>1260</v>
      </c>
      <c r="T750" s="560" t="s">
        <v>1260</v>
      </c>
      <c r="U750" s="560" t="s">
        <v>1260</v>
      </c>
      <c r="V750" s="560" t="s">
        <v>1260</v>
      </c>
      <c r="W750" s="560" t="s">
        <v>1260</v>
      </c>
      <c r="X750" s="560" t="s">
        <v>1260</v>
      </c>
      <c r="Y750" s="560" t="s">
        <v>1260</v>
      </c>
    </row>
    <row r="751" spans="1:25" hidden="1" outlineLevel="1" x14ac:dyDescent="0.2">
      <c r="A751" s="779" t="s">
        <v>2086</v>
      </c>
      <c r="B751" s="560" t="s">
        <v>1260</v>
      </c>
      <c r="C751" s="560" t="s">
        <v>1260</v>
      </c>
      <c r="D751" s="560" t="s">
        <v>1260</v>
      </c>
      <c r="E751" s="560" t="s">
        <v>1260</v>
      </c>
      <c r="F751" s="560" t="s">
        <v>1260</v>
      </c>
      <c r="G751" s="560" t="s">
        <v>1260</v>
      </c>
      <c r="H751" s="560" t="s">
        <v>1260</v>
      </c>
      <c r="I751" s="560" t="s">
        <v>1260</v>
      </c>
      <c r="J751" s="560" t="s">
        <v>1260</v>
      </c>
      <c r="K751" s="560" t="s">
        <v>1260</v>
      </c>
      <c r="L751" s="560" t="s">
        <v>1260</v>
      </c>
      <c r="M751" s="560" t="s">
        <v>1260</v>
      </c>
      <c r="N751" s="560" t="s">
        <v>1260</v>
      </c>
      <c r="O751" s="560" t="s">
        <v>1260</v>
      </c>
      <c r="P751" s="560" t="s">
        <v>1260</v>
      </c>
      <c r="Q751" s="560" t="s">
        <v>1260</v>
      </c>
      <c r="R751" s="560" t="s">
        <v>1260</v>
      </c>
      <c r="S751" s="560" t="s">
        <v>1260</v>
      </c>
      <c r="T751" s="560" t="s">
        <v>1260</v>
      </c>
      <c r="U751" s="560" t="s">
        <v>1260</v>
      </c>
      <c r="V751" s="560" t="s">
        <v>1260</v>
      </c>
      <c r="W751" s="560" t="s">
        <v>1260</v>
      </c>
      <c r="X751" s="560" t="s">
        <v>1260</v>
      </c>
      <c r="Y751" s="560" t="s">
        <v>1260</v>
      </c>
    </row>
    <row r="752" spans="1:25" hidden="1" outlineLevel="1" x14ac:dyDescent="0.2">
      <c r="A752" s="779" t="s">
        <v>2087</v>
      </c>
      <c r="B752" s="560" t="s">
        <v>1260</v>
      </c>
      <c r="C752" s="560" t="s">
        <v>1260</v>
      </c>
      <c r="D752" s="560" t="s">
        <v>1260</v>
      </c>
      <c r="E752" s="560" t="s">
        <v>1260</v>
      </c>
      <c r="F752" s="560" t="s">
        <v>1260</v>
      </c>
      <c r="G752" s="560" t="s">
        <v>1260</v>
      </c>
      <c r="H752" s="560" t="s">
        <v>1260</v>
      </c>
      <c r="I752" s="560" t="s">
        <v>1260</v>
      </c>
      <c r="J752" s="560" t="s">
        <v>1260</v>
      </c>
      <c r="K752" s="560" t="s">
        <v>1260</v>
      </c>
      <c r="L752" s="560" t="s">
        <v>1260</v>
      </c>
      <c r="M752" s="560" t="s">
        <v>1260</v>
      </c>
      <c r="N752" s="560" t="s">
        <v>1260</v>
      </c>
      <c r="O752" s="560" t="s">
        <v>1260</v>
      </c>
      <c r="P752" s="560" t="s">
        <v>1260</v>
      </c>
      <c r="Q752" s="560" t="s">
        <v>1260</v>
      </c>
      <c r="R752" s="560" t="s">
        <v>1260</v>
      </c>
      <c r="S752" s="560" t="s">
        <v>1260</v>
      </c>
      <c r="T752" s="560" t="s">
        <v>1260</v>
      </c>
      <c r="U752" s="560" t="s">
        <v>1260</v>
      </c>
      <c r="V752" s="560" t="s">
        <v>1260</v>
      </c>
      <c r="W752" s="560" t="s">
        <v>1260</v>
      </c>
      <c r="X752" s="560" t="s">
        <v>1260</v>
      </c>
      <c r="Y752" s="560" t="s">
        <v>1260</v>
      </c>
    </row>
    <row r="753" spans="1:38" hidden="1" outlineLevel="1" x14ac:dyDescent="0.2">
      <c r="A753" s="780" t="s">
        <v>2088</v>
      </c>
      <c r="B753" s="560" t="s">
        <v>1260</v>
      </c>
      <c r="C753" s="560" t="s">
        <v>1260</v>
      </c>
      <c r="D753" s="560" t="s">
        <v>1260</v>
      </c>
      <c r="E753" s="560" t="s">
        <v>1260</v>
      </c>
      <c r="F753" s="560" t="s">
        <v>1260</v>
      </c>
      <c r="G753" s="560" t="s">
        <v>1260</v>
      </c>
      <c r="H753" s="560" t="s">
        <v>1260</v>
      </c>
      <c r="I753" s="560" t="s">
        <v>1260</v>
      </c>
      <c r="J753" s="560" t="s">
        <v>1260</v>
      </c>
      <c r="K753" s="560" t="s">
        <v>1260</v>
      </c>
      <c r="L753" s="560" t="s">
        <v>1260</v>
      </c>
      <c r="M753" s="560" t="s">
        <v>1260</v>
      </c>
      <c r="N753" s="560" t="s">
        <v>1260</v>
      </c>
      <c r="O753" s="560" t="s">
        <v>1260</v>
      </c>
      <c r="P753" s="560" t="s">
        <v>1260</v>
      </c>
      <c r="Q753" s="560" t="s">
        <v>1260</v>
      </c>
      <c r="R753" s="560" t="s">
        <v>1260</v>
      </c>
      <c r="S753" s="560" t="s">
        <v>1260</v>
      </c>
      <c r="T753" s="560" t="s">
        <v>1260</v>
      </c>
      <c r="U753" s="560" t="s">
        <v>1260</v>
      </c>
      <c r="V753" s="560" t="s">
        <v>1260</v>
      </c>
      <c r="W753" s="560" t="s">
        <v>1260</v>
      </c>
      <c r="X753" s="560" t="s">
        <v>1260</v>
      </c>
      <c r="Y753" s="560" t="s">
        <v>1260</v>
      </c>
    </row>
    <row r="754" spans="1:38" hidden="1" outlineLevel="1" x14ac:dyDescent="0.2"/>
    <row r="755" spans="1:38" collapsed="1" x14ac:dyDescent="0.2">
      <c r="A755" s="537" t="s">
        <v>2537</v>
      </c>
    </row>
    <row r="756" spans="1:38" hidden="1" outlineLevel="1" x14ac:dyDescent="0.2">
      <c r="A756" s="832" t="s">
        <v>2453</v>
      </c>
      <c r="B756" s="818"/>
    </row>
    <row r="757" spans="1:38" hidden="1" outlineLevel="1" x14ac:dyDescent="0.2">
      <c r="A757" s="819"/>
      <c r="B757" s="819" t="s">
        <v>219</v>
      </c>
      <c r="D757" s="560"/>
      <c r="E757" s="826" t="s">
        <v>586</v>
      </c>
      <c r="F757" s="826" t="s">
        <v>587</v>
      </c>
      <c r="G757" s="826" t="s">
        <v>588</v>
      </c>
      <c r="H757" s="826" t="s">
        <v>589</v>
      </c>
      <c r="I757" s="826" t="s">
        <v>590</v>
      </c>
      <c r="J757" s="826" t="s">
        <v>591</v>
      </c>
      <c r="K757" s="826" t="s">
        <v>592</v>
      </c>
      <c r="L757" s="826" t="s">
        <v>593</v>
      </c>
      <c r="M757" s="826" t="s">
        <v>594</v>
      </c>
      <c r="N757" s="826" t="s">
        <v>595</v>
      </c>
      <c r="O757" s="826" t="s">
        <v>596</v>
      </c>
      <c r="P757" s="826" t="s">
        <v>597</v>
      </c>
      <c r="Q757" s="826" t="s">
        <v>598</v>
      </c>
      <c r="R757" s="826" t="s">
        <v>599</v>
      </c>
      <c r="S757" s="826" t="s">
        <v>620</v>
      </c>
      <c r="T757" s="826" t="s">
        <v>786</v>
      </c>
      <c r="U757" s="826" t="s">
        <v>753</v>
      </c>
      <c r="V757" s="826" t="s">
        <v>754</v>
      </c>
      <c r="W757" s="826" t="s">
        <v>755</v>
      </c>
      <c r="X757" s="826" t="s">
        <v>756</v>
      </c>
      <c r="Y757" s="826" t="s">
        <v>757</v>
      </c>
      <c r="Z757" s="826" t="s">
        <v>758</v>
      </c>
      <c r="AA757" s="826" t="s">
        <v>759</v>
      </c>
      <c r="AB757" s="826" t="s">
        <v>760</v>
      </c>
      <c r="AC757" s="826" t="s">
        <v>761</v>
      </c>
      <c r="AD757" s="826" t="s">
        <v>762</v>
      </c>
      <c r="AE757" s="826" t="s">
        <v>763</v>
      </c>
      <c r="AF757" s="826" t="s">
        <v>764</v>
      </c>
      <c r="AG757" s="826" t="s">
        <v>765</v>
      </c>
      <c r="AH757" s="826" t="s">
        <v>766</v>
      </c>
      <c r="AI757" s="826" t="s">
        <v>767</v>
      </c>
      <c r="AJ757" s="826" t="s">
        <v>768</v>
      </c>
      <c r="AK757" s="826" t="s">
        <v>769</v>
      </c>
      <c r="AL757" s="826" t="s">
        <v>770</v>
      </c>
    </row>
    <row r="758" spans="1:38" hidden="1" outlineLevel="1" x14ac:dyDescent="0.2">
      <c r="A758" s="820">
        <v>1.1000000000000001</v>
      </c>
      <c r="B758" s="818" t="s">
        <v>307</v>
      </c>
      <c r="D758" s="827" t="s">
        <v>2481</v>
      </c>
      <c r="E758" s="828" t="s">
        <v>1260</v>
      </c>
      <c r="F758" s="828" t="s">
        <v>1260</v>
      </c>
      <c r="G758" s="828" t="s">
        <v>1260</v>
      </c>
      <c r="H758" s="828" t="s">
        <v>1260</v>
      </c>
      <c r="I758" s="828" t="s">
        <v>1260</v>
      </c>
      <c r="J758" s="828" t="s">
        <v>1260</v>
      </c>
      <c r="K758" s="828" t="s">
        <v>1260</v>
      </c>
      <c r="L758" s="828" t="s">
        <v>1260</v>
      </c>
      <c r="M758" s="828" t="s">
        <v>1260</v>
      </c>
      <c r="N758" s="828" t="s">
        <v>1260</v>
      </c>
      <c r="O758" s="828" t="s">
        <v>1260</v>
      </c>
      <c r="P758" s="828" t="s">
        <v>1260</v>
      </c>
      <c r="Q758" s="828" t="s">
        <v>1260</v>
      </c>
      <c r="R758" s="828" t="s">
        <v>1260</v>
      </c>
      <c r="S758" s="828" t="s">
        <v>1260</v>
      </c>
      <c r="T758" s="828" t="s">
        <v>1260</v>
      </c>
      <c r="U758" s="828" t="s">
        <v>1260</v>
      </c>
      <c r="V758" s="828" t="s">
        <v>1260</v>
      </c>
      <c r="W758" s="828" t="s">
        <v>1260</v>
      </c>
      <c r="X758" s="828" t="s">
        <v>1260</v>
      </c>
      <c r="Y758" s="828" t="s">
        <v>1260</v>
      </c>
      <c r="Z758" s="828" t="s">
        <v>1260</v>
      </c>
      <c r="AA758" s="828" t="s">
        <v>1260</v>
      </c>
      <c r="AB758" s="828" t="s">
        <v>1260</v>
      </c>
      <c r="AC758" s="828" t="s">
        <v>1260</v>
      </c>
      <c r="AD758" s="828" t="s">
        <v>1260</v>
      </c>
      <c r="AE758" s="828" t="s">
        <v>1260</v>
      </c>
      <c r="AF758" s="828" t="s">
        <v>1260</v>
      </c>
      <c r="AG758" s="828" t="s">
        <v>1260</v>
      </c>
      <c r="AH758" s="828" t="s">
        <v>1260</v>
      </c>
      <c r="AI758" s="828" t="s">
        <v>1260</v>
      </c>
      <c r="AJ758" s="828" t="s">
        <v>1260</v>
      </c>
      <c r="AK758" s="828" t="s">
        <v>1260</v>
      </c>
      <c r="AL758" s="828" t="s">
        <v>1260</v>
      </c>
    </row>
    <row r="759" spans="1:38" hidden="1" outlineLevel="1" x14ac:dyDescent="0.2">
      <c r="A759" s="820">
        <v>1.2</v>
      </c>
      <c r="B759" s="818" t="s">
        <v>308</v>
      </c>
      <c r="D759" s="827" t="s">
        <v>2482</v>
      </c>
      <c r="E759" s="828" t="s">
        <v>1260</v>
      </c>
      <c r="F759" s="828" t="s">
        <v>1260</v>
      </c>
      <c r="G759" s="828" t="s">
        <v>1260</v>
      </c>
      <c r="H759" s="828" t="s">
        <v>1260</v>
      </c>
      <c r="I759" s="828" t="s">
        <v>1260</v>
      </c>
      <c r="J759" s="828" t="s">
        <v>1260</v>
      </c>
      <c r="K759" s="828" t="s">
        <v>1260</v>
      </c>
      <c r="L759" s="828" t="s">
        <v>1260</v>
      </c>
      <c r="M759" s="828" t="s">
        <v>1260</v>
      </c>
      <c r="N759" s="828" t="s">
        <v>1260</v>
      </c>
      <c r="O759" s="828" t="s">
        <v>1260</v>
      </c>
      <c r="P759" s="828" t="s">
        <v>1260</v>
      </c>
      <c r="Q759" s="828" t="s">
        <v>1260</v>
      </c>
      <c r="R759" s="828" t="s">
        <v>1260</v>
      </c>
      <c r="S759" s="828" t="s">
        <v>1260</v>
      </c>
      <c r="T759" s="828" t="s">
        <v>1260</v>
      </c>
      <c r="U759" s="828" t="s">
        <v>1260</v>
      </c>
      <c r="V759" s="828" t="s">
        <v>1260</v>
      </c>
      <c r="W759" s="828" t="s">
        <v>1260</v>
      </c>
      <c r="X759" s="828" t="s">
        <v>1260</v>
      </c>
      <c r="Y759" s="828" t="s">
        <v>1260</v>
      </c>
      <c r="Z759" s="828" t="s">
        <v>1260</v>
      </c>
      <c r="AA759" s="828" t="s">
        <v>1260</v>
      </c>
      <c r="AB759" s="828" t="s">
        <v>1260</v>
      </c>
      <c r="AC759" s="828" t="s">
        <v>1260</v>
      </c>
      <c r="AD759" s="828" t="s">
        <v>1260</v>
      </c>
      <c r="AE759" s="828" t="s">
        <v>1260</v>
      </c>
      <c r="AF759" s="828" t="s">
        <v>1260</v>
      </c>
      <c r="AG759" s="828" t="s">
        <v>1260</v>
      </c>
      <c r="AH759" s="828" t="s">
        <v>1260</v>
      </c>
      <c r="AI759" s="828" t="s">
        <v>1260</v>
      </c>
      <c r="AJ759" s="828" t="s">
        <v>1260</v>
      </c>
      <c r="AK759" s="828" t="s">
        <v>1260</v>
      </c>
      <c r="AL759" s="828" t="s">
        <v>1260</v>
      </c>
    </row>
    <row r="760" spans="1:38" hidden="1" outlineLevel="1" x14ac:dyDescent="0.2">
      <c r="A760" s="820">
        <v>1.3</v>
      </c>
      <c r="B760" s="818" t="s">
        <v>15</v>
      </c>
      <c r="D760" s="827" t="s">
        <v>2483</v>
      </c>
      <c r="E760" s="828" t="s">
        <v>1260</v>
      </c>
      <c r="F760" s="828" t="s">
        <v>1260</v>
      </c>
      <c r="G760" s="828" t="s">
        <v>1260</v>
      </c>
      <c r="H760" s="828" t="s">
        <v>1260</v>
      </c>
      <c r="I760" s="828" t="s">
        <v>1260</v>
      </c>
      <c r="J760" s="828" t="s">
        <v>1260</v>
      </c>
      <c r="K760" s="828" t="s">
        <v>1260</v>
      </c>
      <c r="L760" s="828" t="s">
        <v>1260</v>
      </c>
      <c r="M760" s="828" t="s">
        <v>1260</v>
      </c>
      <c r="N760" s="828" t="s">
        <v>1260</v>
      </c>
      <c r="O760" s="828" t="s">
        <v>1260</v>
      </c>
      <c r="P760" s="828" t="s">
        <v>1260</v>
      </c>
      <c r="Q760" s="828" t="s">
        <v>1260</v>
      </c>
      <c r="R760" s="828" t="s">
        <v>1260</v>
      </c>
      <c r="S760" s="828" t="s">
        <v>1260</v>
      </c>
      <c r="T760" s="828" t="s">
        <v>1260</v>
      </c>
      <c r="U760" s="828" t="s">
        <v>1260</v>
      </c>
      <c r="V760" s="828" t="s">
        <v>1260</v>
      </c>
      <c r="W760" s="828" t="s">
        <v>1260</v>
      </c>
      <c r="X760" s="828" t="s">
        <v>1260</v>
      </c>
      <c r="Y760" s="828" t="s">
        <v>1260</v>
      </c>
      <c r="Z760" s="828" t="s">
        <v>1260</v>
      </c>
      <c r="AA760" s="828" t="s">
        <v>1260</v>
      </c>
      <c r="AB760" s="828" t="s">
        <v>1260</v>
      </c>
      <c r="AC760" s="828" t="s">
        <v>1260</v>
      </c>
      <c r="AD760" s="828" t="s">
        <v>1260</v>
      </c>
      <c r="AE760" s="828" t="s">
        <v>1260</v>
      </c>
      <c r="AF760" s="828" t="s">
        <v>1260</v>
      </c>
      <c r="AG760" s="828" t="s">
        <v>1260</v>
      </c>
      <c r="AH760" s="828" t="s">
        <v>1260</v>
      </c>
      <c r="AI760" s="828" t="s">
        <v>1260</v>
      </c>
      <c r="AJ760" s="828" t="s">
        <v>1260</v>
      </c>
      <c r="AK760" s="828" t="s">
        <v>1260</v>
      </c>
      <c r="AL760" s="828" t="s">
        <v>1260</v>
      </c>
    </row>
    <row r="761" spans="1:38" hidden="1" outlineLevel="1" x14ac:dyDescent="0.2">
      <c r="A761" s="820">
        <v>1.4</v>
      </c>
      <c r="B761" s="818" t="s">
        <v>578</v>
      </c>
      <c r="D761" s="827" t="s">
        <v>2484</v>
      </c>
      <c r="E761" s="828" t="s">
        <v>1260</v>
      </c>
      <c r="F761" s="828" t="s">
        <v>1260</v>
      </c>
      <c r="G761" s="828" t="s">
        <v>1260</v>
      </c>
      <c r="H761" s="828" t="s">
        <v>1260</v>
      </c>
      <c r="I761" s="828" t="s">
        <v>1260</v>
      </c>
      <c r="J761" s="828" t="s">
        <v>1260</v>
      </c>
      <c r="K761" s="828" t="s">
        <v>1260</v>
      </c>
      <c r="L761" s="828" t="s">
        <v>1260</v>
      </c>
      <c r="M761" s="828" t="s">
        <v>1260</v>
      </c>
      <c r="N761" s="828" t="s">
        <v>1260</v>
      </c>
      <c r="O761" s="828" t="s">
        <v>1260</v>
      </c>
      <c r="P761" s="828" t="s">
        <v>1260</v>
      </c>
      <c r="Q761" s="828" t="s">
        <v>1260</v>
      </c>
      <c r="R761" s="828" t="s">
        <v>1260</v>
      </c>
      <c r="S761" s="828" t="s">
        <v>1260</v>
      </c>
      <c r="T761" s="828" t="s">
        <v>1260</v>
      </c>
      <c r="U761" s="828" t="s">
        <v>1260</v>
      </c>
      <c r="V761" s="828" t="s">
        <v>1260</v>
      </c>
      <c r="W761" s="828" t="s">
        <v>1260</v>
      </c>
      <c r="X761" s="828" t="s">
        <v>1260</v>
      </c>
      <c r="Y761" s="828" t="s">
        <v>1260</v>
      </c>
      <c r="Z761" s="828" t="s">
        <v>1260</v>
      </c>
      <c r="AA761" s="828" t="s">
        <v>1260</v>
      </c>
      <c r="AB761" s="828" t="s">
        <v>1260</v>
      </c>
      <c r="AC761" s="828" t="s">
        <v>1260</v>
      </c>
      <c r="AD761" s="828" t="s">
        <v>1260</v>
      </c>
      <c r="AE761" s="828" t="s">
        <v>1260</v>
      </c>
      <c r="AF761" s="828" t="s">
        <v>1260</v>
      </c>
      <c r="AG761" s="828" t="s">
        <v>1260</v>
      </c>
      <c r="AH761" s="828" t="s">
        <v>1260</v>
      </c>
      <c r="AI761" s="828" t="s">
        <v>1260</v>
      </c>
      <c r="AJ761" s="828" t="s">
        <v>1260</v>
      </c>
      <c r="AK761" s="828" t="s">
        <v>1260</v>
      </c>
      <c r="AL761" s="828" t="s">
        <v>1260</v>
      </c>
    </row>
    <row r="762" spans="1:38" hidden="1" outlineLevel="1" x14ac:dyDescent="0.2">
      <c r="A762" s="821" t="s">
        <v>297</v>
      </c>
      <c r="B762" s="818" t="s">
        <v>293</v>
      </c>
      <c r="D762" s="827" t="s">
        <v>2485</v>
      </c>
      <c r="E762" s="828" t="s">
        <v>1260</v>
      </c>
      <c r="F762" s="828" t="s">
        <v>1260</v>
      </c>
      <c r="G762" s="828" t="s">
        <v>1260</v>
      </c>
      <c r="H762" s="828" t="s">
        <v>1260</v>
      </c>
      <c r="I762" s="828" t="s">
        <v>1260</v>
      </c>
      <c r="J762" s="828" t="s">
        <v>1260</v>
      </c>
      <c r="K762" s="828" t="s">
        <v>1260</v>
      </c>
      <c r="L762" s="828" t="s">
        <v>1260</v>
      </c>
      <c r="M762" s="828" t="s">
        <v>1260</v>
      </c>
      <c r="N762" s="828" t="s">
        <v>1260</v>
      </c>
      <c r="O762" s="828" t="s">
        <v>1260</v>
      </c>
      <c r="P762" s="828" t="s">
        <v>1260</v>
      </c>
      <c r="Q762" s="828" t="s">
        <v>1260</v>
      </c>
      <c r="R762" s="828" t="s">
        <v>1260</v>
      </c>
      <c r="S762" s="828" t="s">
        <v>1260</v>
      </c>
      <c r="T762" s="828" t="s">
        <v>1260</v>
      </c>
      <c r="U762" s="828" t="s">
        <v>1260</v>
      </c>
      <c r="V762" s="828" t="s">
        <v>1260</v>
      </c>
      <c r="W762" s="828" t="s">
        <v>1260</v>
      </c>
      <c r="X762" s="828" t="s">
        <v>1260</v>
      </c>
      <c r="Y762" s="828" t="s">
        <v>1260</v>
      </c>
      <c r="Z762" s="828" t="s">
        <v>1260</v>
      </c>
      <c r="AA762" s="828" t="s">
        <v>1260</v>
      </c>
      <c r="AB762" s="828" t="s">
        <v>1260</v>
      </c>
      <c r="AC762" s="828" t="s">
        <v>1260</v>
      </c>
      <c r="AD762" s="828" t="s">
        <v>1260</v>
      </c>
      <c r="AE762" s="828" t="s">
        <v>1260</v>
      </c>
      <c r="AF762" s="828" t="s">
        <v>1260</v>
      </c>
      <c r="AG762" s="828" t="s">
        <v>1260</v>
      </c>
      <c r="AH762" s="828" t="s">
        <v>1260</v>
      </c>
      <c r="AI762" s="828" t="s">
        <v>1260</v>
      </c>
      <c r="AJ762" s="828" t="s">
        <v>1260</v>
      </c>
      <c r="AK762" s="828" t="s">
        <v>1260</v>
      </c>
      <c r="AL762" s="828" t="s">
        <v>1260</v>
      </c>
    </row>
    <row r="763" spans="1:38" hidden="1" outlineLevel="1" x14ac:dyDescent="0.2">
      <c r="A763" s="821" t="s">
        <v>298</v>
      </c>
      <c r="B763" s="818" t="s">
        <v>538</v>
      </c>
      <c r="D763" s="827" t="s">
        <v>2486</v>
      </c>
      <c r="E763" s="828" t="s">
        <v>1260</v>
      </c>
      <c r="F763" s="828" t="s">
        <v>1260</v>
      </c>
      <c r="G763" s="828" t="s">
        <v>1260</v>
      </c>
      <c r="H763" s="828" t="s">
        <v>1260</v>
      </c>
      <c r="I763" s="828" t="s">
        <v>1260</v>
      </c>
      <c r="J763" s="828" t="s">
        <v>1260</v>
      </c>
      <c r="K763" s="828" t="s">
        <v>1260</v>
      </c>
      <c r="L763" s="828" t="s">
        <v>1260</v>
      </c>
      <c r="M763" s="828" t="s">
        <v>1260</v>
      </c>
      <c r="N763" s="828" t="s">
        <v>1260</v>
      </c>
      <c r="O763" s="828" t="s">
        <v>1260</v>
      </c>
      <c r="P763" s="828" t="s">
        <v>1260</v>
      </c>
      <c r="Q763" s="828" t="s">
        <v>1260</v>
      </c>
      <c r="R763" s="828" t="s">
        <v>1260</v>
      </c>
      <c r="S763" s="828" t="s">
        <v>1260</v>
      </c>
      <c r="T763" s="828" t="s">
        <v>1260</v>
      </c>
      <c r="U763" s="828" t="s">
        <v>1260</v>
      </c>
      <c r="V763" s="828" t="s">
        <v>1260</v>
      </c>
      <c r="W763" s="828" t="s">
        <v>1260</v>
      </c>
      <c r="X763" s="828" t="s">
        <v>1260</v>
      </c>
      <c r="Y763" s="828" t="s">
        <v>1260</v>
      </c>
      <c r="Z763" s="828" t="s">
        <v>1260</v>
      </c>
      <c r="AA763" s="828" t="s">
        <v>1260</v>
      </c>
      <c r="AB763" s="828" t="s">
        <v>1260</v>
      </c>
      <c r="AC763" s="828" t="s">
        <v>1260</v>
      </c>
      <c r="AD763" s="828" t="s">
        <v>1260</v>
      </c>
      <c r="AE763" s="828" t="s">
        <v>1260</v>
      </c>
      <c r="AF763" s="828" t="s">
        <v>1260</v>
      </c>
      <c r="AG763" s="828" t="s">
        <v>1260</v>
      </c>
      <c r="AH763" s="828" t="s">
        <v>1260</v>
      </c>
      <c r="AI763" s="828" t="s">
        <v>1260</v>
      </c>
      <c r="AJ763" s="828" t="s">
        <v>1260</v>
      </c>
      <c r="AK763" s="828" t="s">
        <v>1260</v>
      </c>
      <c r="AL763" s="828" t="s">
        <v>1260</v>
      </c>
    </row>
    <row r="764" spans="1:38" hidden="1" outlineLevel="1" x14ac:dyDescent="0.2">
      <c r="A764" s="821" t="s">
        <v>66</v>
      </c>
      <c r="B764" s="818" t="s">
        <v>294</v>
      </c>
      <c r="D764" s="827" t="s">
        <v>2487</v>
      </c>
      <c r="E764" s="828" t="s">
        <v>1260</v>
      </c>
      <c r="F764" s="828" t="s">
        <v>1260</v>
      </c>
      <c r="G764" s="828" t="s">
        <v>1260</v>
      </c>
      <c r="H764" s="828" t="s">
        <v>1260</v>
      </c>
      <c r="I764" s="828" t="s">
        <v>1260</v>
      </c>
      <c r="J764" s="828" t="s">
        <v>1260</v>
      </c>
      <c r="K764" s="828" t="s">
        <v>1260</v>
      </c>
      <c r="L764" s="828" t="s">
        <v>1260</v>
      </c>
      <c r="M764" s="828" t="s">
        <v>1260</v>
      </c>
      <c r="N764" s="828" t="s">
        <v>1260</v>
      </c>
      <c r="O764" s="828" t="s">
        <v>1260</v>
      </c>
      <c r="P764" s="828" t="s">
        <v>1260</v>
      </c>
      <c r="Q764" s="828" t="s">
        <v>1260</v>
      </c>
      <c r="R764" s="828" t="s">
        <v>1260</v>
      </c>
      <c r="S764" s="828" t="s">
        <v>1260</v>
      </c>
      <c r="T764" s="828" t="s">
        <v>1260</v>
      </c>
      <c r="U764" s="828" t="s">
        <v>1260</v>
      </c>
      <c r="V764" s="828" t="s">
        <v>1260</v>
      </c>
      <c r="W764" s="828" t="s">
        <v>1260</v>
      </c>
      <c r="X764" s="828" t="s">
        <v>1260</v>
      </c>
      <c r="Y764" s="828" t="s">
        <v>1260</v>
      </c>
      <c r="Z764" s="828" t="s">
        <v>1260</v>
      </c>
      <c r="AA764" s="828" t="s">
        <v>1260</v>
      </c>
      <c r="AB764" s="828" t="s">
        <v>1260</v>
      </c>
      <c r="AC764" s="828" t="s">
        <v>1260</v>
      </c>
      <c r="AD764" s="828" t="s">
        <v>1260</v>
      </c>
      <c r="AE764" s="828" t="s">
        <v>1260</v>
      </c>
      <c r="AF764" s="828" t="s">
        <v>1260</v>
      </c>
      <c r="AG764" s="828" t="s">
        <v>1260</v>
      </c>
      <c r="AH764" s="828" t="s">
        <v>1260</v>
      </c>
      <c r="AI764" s="828" t="s">
        <v>1260</v>
      </c>
      <c r="AJ764" s="828" t="s">
        <v>1260</v>
      </c>
      <c r="AK764" s="828" t="s">
        <v>1260</v>
      </c>
      <c r="AL764" s="828" t="s">
        <v>1260</v>
      </c>
    </row>
    <row r="765" spans="1:38" hidden="1" outlineLevel="1" x14ac:dyDescent="0.2">
      <c r="A765" s="821" t="s">
        <v>67</v>
      </c>
      <c r="B765" s="818" t="s">
        <v>16</v>
      </c>
      <c r="D765" s="827" t="s">
        <v>2488</v>
      </c>
      <c r="E765" s="828" t="s">
        <v>1260</v>
      </c>
      <c r="F765" s="828" t="s">
        <v>1260</v>
      </c>
      <c r="G765" s="828" t="s">
        <v>1260</v>
      </c>
      <c r="H765" s="828" t="s">
        <v>1260</v>
      </c>
      <c r="I765" s="828" t="s">
        <v>1260</v>
      </c>
      <c r="J765" s="828" t="s">
        <v>1260</v>
      </c>
      <c r="K765" s="828" t="s">
        <v>1260</v>
      </c>
      <c r="L765" s="828" t="s">
        <v>1260</v>
      </c>
      <c r="M765" s="828" t="s">
        <v>1260</v>
      </c>
      <c r="N765" s="828" t="s">
        <v>1260</v>
      </c>
      <c r="O765" s="828" t="s">
        <v>1260</v>
      </c>
      <c r="P765" s="828" t="s">
        <v>1260</v>
      </c>
      <c r="Q765" s="828" t="s">
        <v>1260</v>
      </c>
      <c r="R765" s="828" t="s">
        <v>1260</v>
      </c>
      <c r="S765" s="828" t="s">
        <v>1260</v>
      </c>
      <c r="T765" s="828" t="s">
        <v>1260</v>
      </c>
      <c r="U765" s="828" t="s">
        <v>1260</v>
      </c>
      <c r="V765" s="828" t="s">
        <v>1260</v>
      </c>
      <c r="W765" s="828" t="s">
        <v>1260</v>
      </c>
      <c r="X765" s="828" t="s">
        <v>1260</v>
      </c>
      <c r="Y765" s="828" t="s">
        <v>1260</v>
      </c>
      <c r="Z765" s="828" t="s">
        <v>1260</v>
      </c>
      <c r="AA765" s="828" t="s">
        <v>1260</v>
      </c>
      <c r="AB765" s="828" t="s">
        <v>1260</v>
      </c>
      <c r="AC765" s="828" t="s">
        <v>1260</v>
      </c>
      <c r="AD765" s="828" t="s">
        <v>1260</v>
      </c>
      <c r="AE765" s="828" t="s">
        <v>1260</v>
      </c>
      <c r="AF765" s="828" t="s">
        <v>1260</v>
      </c>
      <c r="AG765" s="828" t="s">
        <v>1260</v>
      </c>
      <c r="AH765" s="828" t="s">
        <v>1260</v>
      </c>
      <c r="AI765" s="828" t="s">
        <v>1260</v>
      </c>
      <c r="AJ765" s="828" t="s">
        <v>1260</v>
      </c>
      <c r="AK765" s="828" t="s">
        <v>1260</v>
      </c>
      <c r="AL765" s="828" t="s">
        <v>1260</v>
      </c>
    </row>
    <row r="766" spans="1:38" hidden="1" outlineLevel="1" x14ac:dyDescent="0.2">
      <c r="A766" s="821" t="s">
        <v>68</v>
      </c>
      <c r="B766" s="818" t="s">
        <v>295</v>
      </c>
      <c r="D766" s="827" t="s">
        <v>2489</v>
      </c>
      <c r="E766" s="828" t="s">
        <v>1260</v>
      </c>
      <c r="F766" s="828" t="s">
        <v>1260</v>
      </c>
      <c r="G766" s="828" t="s">
        <v>1260</v>
      </c>
      <c r="H766" s="828" t="s">
        <v>1260</v>
      </c>
      <c r="I766" s="828" t="s">
        <v>1260</v>
      </c>
      <c r="J766" s="828" t="s">
        <v>1260</v>
      </c>
      <c r="K766" s="828" t="s">
        <v>1260</v>
      </c>
      <c r="L766" s="828" t="s">
        <v>1260</v>
      </c>
      <c r="M766" s="828" t="s">
        <v>1260</v>
      </c>
      <c r="N766" s="828" t="s">
        <v>1260</v>
      </c>
      <c r="O766" s="828" t="s">
        <v>1260</v>
      </c>
      <c r="P766" s="828" t="s">
        <v>1260</v>
      </c>
      <c r="Q766" s="828" t="s">
        <v>1260</v>
      </c>
      <c r="R766" s="828" t="s">
        <v>1260</v>
      </c>
      <c r="S766" s="828" t="s">
        <v>1260</v>
      </c>
      <c r="T766" s="828" t="s">
        <v>1260</v>
      </c>
      <c r="U766" s="828" t="s">
        <v>1260</v>
      </c>
      <c r="V766" s="828" t="s">
        <v>1260</v>
      </c>
      <c r="W766" s="828" t="s">
        <v>1260</v>
      </c>
      <c r="X766" s="828" t="s">
        <v>1260</v>
      </c>
      <c r="Y766" s="828" t="s">
        <v>1260</v>
      </c>
      <c r="Z766" s="828" t="s">
        <v>1260</v>
      </c>
      <c r="AA766" s="828" t="s">
        <v>1260</v>
      </c>
      <c r="AB766" s="828" t="s">
        <v>1260</v>
      </c>
      <c r="AC766" s="828" t="s">
        <v>1260</v>
      </c>
      <c r="AD766" s="828" t="s">
        <v>1260</v>
      </c>
      <c r="AE766" s="828" t="s">
        <v>1260</v>
      </c>
      <c r="AF766" s="828" t="s">
        <v>1260</v>
      </c>
      <c r="AG766" s="828" t="s">
        <v>1260</v>
      </c>
      <c r="AH766" s="828" t="s">
        <v>1260</v>
      </c>
      <c r="AI766" s="828" t="s">
        <v>1260</v>
      </c>
      <c r="AJ766" s="828" t="s">
        <v>1260</v>
      </c>
      <c r="AK766" s="828" t="s">
        <v>1260</v>
      </c>
      <c r="AL766" s="828" t="s">
        <v>1260</v>
      </c>
    </row>
    <row r="767" spans="1:38" hidden="1" outlineLevel="1" x14ac:dyDescent="0.2">
      <c r="A767" s="821" t="s">
        <v>576</v>
      </c>
      <c r="B767" s="818" t="s">
        <v>577</v>
      </c>
      <c r="D767" s="827" t="s">
        <v>2490</v>
      </c>
      <c r="E767" s="828" t="s">
        <v>1260</v>
      </c>
      <c r="F767" s="828" t="s">
        <v>1260</v>
      </c>
      <c r="G767" s="828" t="s">
        <v>1260</v>
      </c>
      <c r="H767" s="828" t="s">
        <v>1260</v>
      </c>
      <c r="I767" s="828" t="s">
        <v>1260</v>
      </c>
      <c r="J767" s="828" t="s">
        <v>1260</v>
      </c>
      <c r="K767" s="828" t="s">
        <v>1260</v>
      </c>
      <c r="L767" s="828" t="s">
        <v>1260</v>
      </c>
      <c r="M767" s="828" t="s">
        <v>1260</v>
      </c>
      <c r="N767" s="828" t="s">
        <v>1260</v>
      </c>
      <c r="O767" s="828" t="s">
        <v>1260</v>
      </c>
      <c r="P767" s="828" t="s">
        <v>1260</v>
      </c>
      <c r="Q767" s="828" t="s">
        <v>1260</v>
      </c>
      <c r="R767" s="828" t="s">
        <v>1260</v>
      </c>
      <c r="S767" s="828" t="s">
        <v>1260</v>
      </c>
      <c r="T767" s="828" t="s">
        <v>1260</v>
      </c>
      <c r="U767" s="828" t="s">
        <v>1260</v>
      </c>
      <c r="V767" s="828" t="s">
        <v>1260</v>
      </c>
      <c r="W767" s="828" t="s">
        <v>1260</v>
      </c>
      <c r="X767" s="828" t="s">
        <v>1260</v>
      </c>
      <c r="Y767" s="828" t="s">
        <v>1260</v>
      </c>
      <c r="Z767" s="828" t="s">
        <v>1260</v>
      </c>
      <c r="AA767" s="828" t="s">
        <v>1260</v>
      </c>
      <c r="AB767" s="828" t="s">
        <v>1260</v>
      </c>
      <c r="AC767" s="828" t="s">
        <v>1260</v>
      </c>
      <c r="AD767" s="828" t="s">
        <v>1260</v>
      </c>
      <c r="AE767" s="828" t="s">
        <v>1260</v>
      </c>
      <c r="AF767" s="828" t="s">
        <v>1260</v>
      </c>
      <c r="AG767" s="828" t="s">
        <v>1260</v>
      </c>
      <c r="AH767" s="828" t="s">
        <v>1260</v>
      </c>
      <c r="AI767" s="828" t="s">
        <v>1260</v>
      </c>
      <c r="AJ767" s="828" t="s">
        <v>1260</v>
      </c>
      <c r="AK767" s="828" t="s">
        <v>1260</v>
      </c>
      <c r="AL767" s="828" t="s">
        <v>1260</v>
      </c>
    </row>
    <row r="768" spans="1:38" hidden="1" outlineLevel="1" x14ac:dyDescent="0.2">
      <c r="A768" s="821" t="s">
        <v>60</v>
      </c>
      <c r="B768" s="818" t="s">
        <v>296</v>
      </c>
      <c r="D768" s="827" t="s">
        <v>2491</v>
      </c>
      <c r="E768" s="828" t="s">
        <v>1260</v>
      </c>
      <c r="F768" s="828" t="s">
        <v>1260</v>
      </c>
      <c r="G768" s="828" t="s">
        <v>1260</v>
      </c>
      <c r="H768" s="828" t="s">
        <v>1260</v>
      </c>
      <c r="I768" s="828" t="s">
        <v>1260</v>
      </c>
      <c r="J768" s="828" t="s">
        <v>1260</v>
      </c>
      <c r="K768" s="828" t="s">
        <v>1260</v>
      </c>
      <c r="L768" s="828" t="s">
        <v>1260</v>
      </c>
      <c r="M768" s="828" t="s">
        <v>1260</v>
      </c>
      <c r="N768" s="828" t="s">
        <v>1260</v>
      </c>
      <c r="O768" s="828" t="s">
        <v>1260</v>
      </c>
      <c r="P768" s="828" t="s">
        <v>1260</v>
      </c>
      <c r="Q768" s="828" t="s">
        <v>1260</v>
      </c>
      <c r="R768" s="828" t="s">
        <v>1260</v>
      </c>
      <c r="S768" s="828" t="s">
        <v>1260</v>
      </c>
      <c r="T768" s="828" t="s">
        <v>1260</v>
      </c>
      <c r="U768" s="828" t="s">
        <v>1260</v>
      </c>
      <c r="V768" s="828" t="s">
        <v>1260</v>
      </c>
      <c r="W768" s="828" t="s">
        <v>1260</v>
      </c>
      <c r="X768" s="828" t="s">
        <v>1260</v>
      </c>
      <c r="Y768" s="828" t="s">
        <v>1260</v>
      </c>
      <c r="Z768" s="828" t="s">
        <v>1260</v>
      </c>
      <c r="AA768" s="828" t="s">
        <v>1260</v>
      </c>
      <c r="AB768" s="828" t="s">
        <v>1260</v>
      </c>
      <c r="AC768" s="828" t="s">
        <v>1260</v>
      </c>
      <c r="AD768" s="828" t="s">
        <v>1260</v>
      </c>
      <c r="AE768" s="828" t="s">
        <v>1260</v>
      </c>
      <c r="AF768" s="828" t="s">
        <v>1260</v>
      </c>
      <c r="AG768" s="828" t="s">
        <v>1260</v>
      </c>
      <c r="AH768" s="828" t="s">
        <v>1260</v>
      </c>
      <c r="AI768" s="828" t="s">
        <v>1260</v>
      </c>
      <c r="AJ768" s="828" t="s">
        <v>1260</v>
      </c>
      <c r="AK768" s="828" t="s">
        <v>1260</v>
      </c>
      <c r="AL768" s="828" t="s">
        <v>1260</v>
      </c>
    </row>
    <row r="769" spans="1:38" hidden="1" outlineLevel="1" x14ac:dyDescent="0.2">
      <c r="A769" s="821" t="s">
        <v>61</v>
      </c>
      <c r="B769" s="818" t="s">
        <v>17</v>
      </c>
      <c r="D769" s="827" t="s">
        <v>2492</v>
      </c>
      <c r="E769" s="828" t="s">
        <v>1260</v>
      </c>
      <c r="F769" s="828" t="s">
        <v>1260</v>
      </c>
      <c r="G769" s="828" t="s">
        <v>1260</v>
      </c>
      <c r="H769" s="828" t="s">
        <v>1260</v>
      </c>
      <c r="I769" s="828" t="s">
        <v>1260</v>
      </c>
      <c r="J769" s="828" t="s">
        <v>1260</v>
      </c>
      <c r="K769" s="828" t="s">
        <v>1260</v>
      </c>
      <c r="L769" s="828" t="s">
        <v>1260</v>
      </c>
      <c r="M769" s="828" t="s">
        <v>1260</v>
      </c>
      <c r="N769" s="828" t="s">
        <v>1260</v>
      </c>
      <c r="O769" s="828" t="s">
        <v>1260</v>
      </c>
      <c r="P769" s="828" t="s">
        <v>1260</v>
      </c>
      <c r="Q769" s="828" t="s">
        <v>1260</v>
      </c>
      <c r="R769" s="828" t="s">
        <v>1260</v>
      </c>
      <c r="S769" s="828" t="s">
        <v>1260</v>
      </c>
      <c r="T769" s="828" t="s">
        <v>1260</v>
      </c>
      <c r="U769" s="828" t="s">
        <v>1260</v>
      </c>
      <c r="V769" s="828" t="s">
        <v>1260</v>
      </c>
      <c r="W769" s="828" t="s">
        <v>1260</v>
      </c>
      <c r="X769" s="828" t="s">
        <v>1260</v>
      </c>
      <c r="Y769" s="828" t="s">
        <v>1260</v>
      </c>
      <c r="Z769" s="828" t="s">
        <v>1260</v>
      </c>
      <c r="AA769" s="828" t="s">
        <v>1260</v>
      </c>
      <c r="AB769" s="828" t="s">
        <v>1260</v>
      </c>
      <c r="AC769" s="828" t="s">
        <v>1260</v>
      </c>
      <c r="AD769" s="828" t="s">
        <v>1260</v>
      </c>
      <c r="AE769" s="828" t="s">
        <v>1260</v>
      </c>
      <c r="AF769" s="828" t="s">
        <v>1260</v>
      </c>
      <c r="AG769" s="828" t="s">
        <v>1260</v>
      </c>
      <c r="AH769" s="828" t="s">
        <v>1260</v>
      </c>
      <c r="AI769" s="828" t="s">
        <v>1260</v>
      </c>
      <c r="AJ769" s="828" t="s">
        <v>1260</v>
      </c>
      <c r="AK769" s="828" t="s">
        <v>1260</v>
      </c>
      <c r="AL769" s="828" t="s">
        <v>1260</v>
      </c>
    </row>
    <row r="770" spans="1:38" hidden="1" outlineLevel="1" x14ac:dyDescent="0.2">
      <c r="A770" s="821">
        <v>6</v>
      </c>
      <c r="B770" s="818" t="s">
        <v>18</v>
      </c>
      <c r="D770" s="827" t="s">
        <v>2493</v>
      </c>
      <c r="E770" s="828" t="s">
        <v>1260</v>
      </c>
      <c r="F770" s="828" t="s">
        <v>1260</v>
      </c>
      <c r="G770" s="828" t="s">
        <v>1260</v>
      </c>
      <c r="H770" s="828" t="s">
        <v>1260</v>
      </c>
      <c r="I770" s="828" t="s">
        <v>1260</v>
      </c>
      <c r="J770" s="828" t="s">
        <v>1260</v>
      </c>
      <c r="K770" s="828" t="s">
        <v>1260</v>
      </c>
      <c r="L770" s="828" t="s">
        <v>1260</v>
      </c>
      <c r="M770" s="828" t="s">
        <v>1260</v>
      </c>
      <c r="N770" s="828" t="s">
        <v>1260</v>
      </c>
      <c r="O770" s="828" t="s">
        <v>1260</v>
      </c>
      <c r="P770" s="828" t="s">
        <v>1260</v>
      </c>
      <c r="Q770" s="828" t="s">
        <v>1260</v>
      </c>
      <c r="R770" s="828" t="s">
        <v>1260</v>
      </c>
      <c r="S770" s="828" t="s">
        <v>1260</v>
      </c>
      <c r="T770" s="828" t="s">
        <v>1260</v>
      </c>
      <c r="U770" s="828" t="s">
        <v>1260</v>
      </c>
      <c r="V770" s="828" t="s">
        <v>1260</v>
      </c>
      <c r="W770" s="828" t="s">
        <v>1260</v>
      </c>
      <c r="X770" s="828" t="s">
        <v>1260</v>
      </c>
      <c r="Y770" s="828" t="s">
        <v>1260</v>
      </c>
      <c r="Z770" s="828" t="s">
        <v>1260</v>
      </c>
      <c r="AA770" s="828" t="s">
        <v>1260</v>
      </c>
      <c r="AB770" s="828" t="s">
        <v>1260</v>
      </c>
      <c r="AC770" s="828" t="s">
        <v>1260</v>
      </c>
      <c r="AD770" s="828" t="s">
        <v>1260</v>
      </c>
      <c r="AE770" s="828" t="s">
        <v>1260</v>
      </c>
      <c r="AF770" s="828" t="s">
        <v>1260</v>
      </c>
      <c r="AG770" s="828" t="s">
        <v>1260</v>
      </c>
      <c r="AH770" s="828" t="s">
        <v>1260</v>
      </c>
      <c r="AI770" s="828" t="s">
        <v>1260</v>
      </c>
      <c r="AJ770" s="828" t="s">
        <v>1260</v>
      </c>
      <c r="AK770" s="828" t="s">
        <v>1260</v>
      </c>
      <c r="AL770" s="828" t="s">
        <v>1260</v>
      </c>
    </row>
    <row r="771" spans="1:38" hidden="1" outlineLevel="1" x14ac:dyDescent="0.2">
      <c r="A771" s="822"/>
      <c r="B771" s="823" t="s">
        <v>3</v>
      </c>
      <c r="D771" s="827" t="s">
        <v>2494</v>
      </c>
      <c r="E771" s="828" t="s">
        <v>1260</v>
      </c>
      <c r="F771" s="828" t="s">
        <v>1260</v>
      </c>
      <c r="G771" s="828" t="s">
        <v>1260</v>
      </c>
      <c r="H771" s="828" t="s">
        <v>1260</v>
      </c>
      <c r="I771" s="828" t="s">
        <v>1260</v>
      </c>
      <c r="J771" s="828" t="s">
        <v>1260</v>
      </c>
      <c r="K771" s="828" t="s">
        <v>1260</v>
      </c>
      <c r="L771" s="828" t="s">
        <v>1260</v>
      </c>
      <c r="M771" s="828" t="s">
        <v>1260</v>
      </c>
      <c r="N771" s="828" t="s">
        <v>1260</v>
      </c>
      <c r="O771" s="828" t="s">
        <v>1260</v>
      </c>
      <c r="P771" s="828" t="s">
        <v>1260</v>
      </c>
      <c r="Q771" s="828" t="s">
        <v>1260</v>
      </c>
      <c r="R771" s="828" t="s">
        <v>1260</v>
      </c>
      <c r="S771" s="828" t="s">
        <v>1260</v>
      </c>
      <c r="T771" s="828" t="s">
        <v>1260</v>
      </c>
      <c r="U771" s="828" t="s">
        <v>1260</v>
      </c>
      <c r="V771" s="828" t="s">
        <v>1260</v>
      </c>
      <c r="W771" s="828" t="s">
        <v>1260</v>
      </c>
      <c r="X771" s="828" t="s">
        <v>1260</v>
      </c>
      <c r="Y771" s="828" t="s">
        <v>1260</v>
      </c>
      <c r="Z771" s="828" t="s">
        <v>1260</v>
      </c>
      <c r="AA771" s="828" t="s">
        <v>1260</v>
      </c>
      <c r="AB771" s="828" t="s">
        <v>1260</v>
      </c>
      <c r="AC771" s="828" t="s">
        <v>1260</v>
      </c>
      <c r="AD771" s="828" t="s">
        <v>1260</v>
      </c>
      <c r="AE771" s="828" t="s">
        <v>1260</v>
      </c>
      <c r="AF771" s="828" t="s">
        <v>1260</v>
      </c>
      <c r="AG771" s="828" t="s">
        <v>1260</v>
      </c>
      <c r="AH771" s="828" t="s">
        <v>1260</v>
      </c>
      <c r="AI771" s="828" t="s">
        <v>1260</v>
      </c>
      <c r="AJ771" s="828" t="s">
        <v>1260</v>
      </c>
      <c r="AK771" s="828" t="s">
        <v>1260</v>
      </c>
      <c r="AL771" s="828" t="s">
        <v>1260</v>
      </c>
    </row>
    <row r="772" spans="1:38" hidden="1" outlineLevel="1" x14ac:dyDescent="0.2">
      <c r="A772" s="820"/>
      <c r="B772" s="818"/>
      <c r="D772" s="827"/>
      <c r="E772" s="828"/>
      <c r="F772" s="828"/>
      <c r="G772" s="828"/>
      <c r="H772" s="828"/>
      <c r="I772" s="828"/>
      <c r="J772" s="828"/>
      <c r="K772" s="828"/>
      <c r="L772" s="828"/>
      <c r="M772" s="828"/>
      <c r="N772" s="828"/>
      <c r="O772" s="828"/>
      <c r="P772" s="828"/>
      <c r="Q772" s="828"/>
      <c r="R772" s="828"/>
      <c r="S772" s="828"/>
      <c r="T772" s="828"/>
      <c r="U772" s="828"/>
      <c r="V772" s="828"/>
      <c r="W772" s="828"/>
      <c r="X772" s="828"/>
      <c r="Y772" s="828"/>
      <c r="Z772" s="828"/>
      <c r="AA772" s="828"/>
      <c r="AB772" s="828"/>
      <c r="AC772" s="828"/>
      <c r="AD772" s="828"/>
      <c r="AE772" s="828"/>
      <c r="AF772" s="828"/>
      <c r="AG772" s="828"/>
      <c r="AH772" s="828"/>
      <c r="AI772" s="828"/>
      <c r="AJ772" s="828"/>
      <c r="AK772" s="828"/>
      <c r="AL772" s="828"/>
    </row>
    <row r="773" spans="1:38" hidden="1" outlineLevel="1" x14ac:dyDescent="0.2">
      <c r="A773" s="832" t="s">
        <v>2454</v>
      </c>
      <c r="B773" s="818"/>
      <c r="D773" s="827"/>
      <c r="E773" s="828"/>
      <c r="F773" s="828"/>
      <c r="G773" s="828"/>
      <c r="H773" s="828"/>
      <c r="I773" s="828"/>
      <c r="J773" s="828"/>
      <c r="K773" s="828"/>
      <c r="L773" s="828"/>
      <c r="M773" s="828"/>
      <c r="N773" s="828"/>
      <c r="O773" s="828"/>
      <c r="P773" s="828"/>
      <c r="Q773" s="828"/>
      <c r="R773" s="828"/>
      <c r="S773" s="828"/>
      <c r="T773" s="828"/>
      <c r="U773" s="828"/>
      <c r="V773" s="828"/>
      <c r="W773" s="828"/>
      <c r="X773" s="828"/>
      <c r="Y773" s="828"/>
      <c r="Z773" s="828"/>
      <c r="AA773" s="828"/>
      <c r="AB773" s="828"/>
      <c r="AC773" s="828"/>
      <c r="AD773" s="828"/>
      <c r="AE773" s="828"/>
      <c r="AF773" s="828"/>
      <c r="AG773" s="828"/>
      <c r="AH773" s="828"/>
      <c r="AI773" s="828"/>
      <c r="AJ773" s="828"/>
      <c r="AK773" s="828"/>
      <c r="AL773" s="828"/>
    </row>
    <row r="774" spans="1:38" hidden="1" outlineLevel="1" x14ac:dyDescent="0.2">
      <c r="A774" s="819"/>
      <c r="B774" s="819" t="s">
        <v>117</v>
      </c>
      <c r="D774" s="827"/>
      <c r="E774" s="828"/>
      <c r="F774" s="828"/>
      <c r="G774" s="828"/>
      <c r="H774" s="828"/>
      <c r="I774" s="828"/>
      <c r="J774" s="828"/>
      <c r="K774" s="828"/>
      <c r="L774" s="828"/>
      <c r="M774" s="828"/>
      <c r="N774" s="828"/>
      <c r="O774" s="828"/>
      <c r="P774" s="828"/>
      <c r="Q774" s="828"/>
      <c r="R774" s="828"/>
      <c r="S774" s="828"/>
      <c r="T774" s="828"/>
      <c r="U774" s="828"/>
      <c r="V774" s="828"/>
      <c r="W774" s="828"/>
      <c r="X774" s="828"/>
      <c r="Y774" s="828"/>
      <c r="Z774" s="828"/>
      <c r="AA774" s="828"/>
      <c r="AB774" s="828"/>
      <c r="AC774" s="828"/>
      <c r="AD774" s="828"/>
      <c r="AE774" s="828"/>
      <c r="AF774" s="828"/>
      <c r="AG774" s="828"/>
      <c r="AH774" s="828"/>
      <c r="AI774" s="828"/>
      <c r="AJ774" s="828"/>
      <c r="AK774" s="828"/>
      <c r="AL774" s="828"/>
    </row>
    <row r="775" spans="1:38" hidden="1" outlineLevel="1" x14ac:dyDescent="0.2">
      <c r="A775" s="820">
        <v>1.1000000000000001</v>
      </c>
      <c r="B775" s="818" t="s">
        <v>307</v>
      </c>
      <c r="D775" s="827" t="s">
        <v>2495</v>
      </c>
      <c r="E775" s="828" t="s">
        <v>1260</v>
      </c>
      <c r="F775" s="828" t="s">
        <v>1260</v>
      </c>
      <c r="G775" s="828" t="s">
        <v>1260</v>
      </c>
      <c r="H775" s="828" t="s">
        <v>1260</v>
      </c>
      <c r="I775" s="828" t="s">
        <v>1260</v>
      </c>
      <c r="J775" s="828" t="s">
        <v>1260</v>
      </c>
      <c r="K775" s="828" t="s">
        <v>1260</v>
      </c>
      <c r="L775" s="828" t="s">
        <v>1260</v>
      </c>
      <c r="M775" s="828" t="s">
        <v>1260</v>
      </c>
      <c r="N775" s="828" t="s">
        <v>1260</v>
      </c>
      <c r="O775" s="828" t="s">
        <v>1260</v>
      </c>
      <c r="P775" s="828" t="s">
        <v>1260</v>
      </c>
      <c r="Q775" s="828" t="s">
        <v>1260</v>
      </c>
      <c r="R775" s="828" t="s">
        <v>1260</v>
      </c>
      <c r="S775" s="828" t="s">
        <v>1260</v>
      </c>
      <c r="T775" s="828" t="s">
        <v>1260</v>
      </c>
      <c r="U775" s="828" t="s">
        <v>1260</v>
      </c>
      <c r="V775" s="828" t="s">
        <v>1260</v>
      </c>
      <c r="W775" s="828" t="s">
        <v>1260</v>
      </c>
      <c r="X775" s="828" t="s">
        <v>1260</v>
      </c>
      <c r="Y775" s="828" t="s">
        <v>1260</v>
      </c>
      <c r="Z775" s="828" t="s">
        <v>1260</v>
      </c>
      <c r="AA775" s="828" t="s">
        <v>1260</v>
      </c>
      <c r="AB775" s="828" t="s">
        <v>1260</v>
      </c>
      <c r="AC775" s="828" t="s">
        <v>1260</v>
      </c>
      <c r="AD775" s="828" t="s">
        <v>1260</v>
      </c>
      <c r="AE775" s="828" t="s">
        <v>1260</v>
      </c>
      <c r="AF775" s="828" t="s">
        <v>1260</v>
      </c>
      <c r="AG775" s="828" t="s">
        <v>1260</v>
      </c>
      <c r="AH775" s="828" t="s">
        <v>1260</v>
      </c>
      <c r="AI775" s="828" t="s">
        <v>1260</v>
      </c>
      <c r="AJ775" s="828" t="s">
        <v>1260</v>
      </c>
      <c r="AK775" s="828" t="s">
        <v>1260</v>
      </c>
      <c r="AL775" s="828" t="s">
        <v>1260</v>
      </c>
    </row>
    <row r="776" spans="1:38" hidden="1" outlineLevel="1" x14ac:dyDescent="0.2">
      <c r="A776" s="820">
        <v>1.2</v>
      </c>
      <c r="B776" s="818" t="s">
        <v>308</v>
      </c>
      <c r="D776" s="827" t="s">
        <v>2496</v>
      </c>
      <c r="E776" s="828" t="s">
        <v>1260</v>
      </c>
      <c r="F776" s="828" t="s">
        <v>1260</v>
      </c>
      <c r="G776" s="828" t="s">
        <v>1260</v>
      </c>
      <c r="H776" s="828" t="s">
        <v>1260</v>
      </c>
      <c r="I776" s="828" t="s">
        <v>1260</v>
      </c>
      <c r="J776" s="828" t="s">
        <v>1260</v>
      </c>
      <c r="K776" s="828" t="s">
        <v>1260</v>
      </c>
      <c r="L776" s="828" t="s">
        <v>1260</v>
      </c>
      <c r="M776" s="828" t="s">
        <v>1260</v>
      </c>
      <c r="N776" s="828" t="s">
        <v>1260</v>
      </c>
      <c r="O776" s="828" t="s">
        <v>1260</v>
      </c>
      <c r="P776" s="828" t="s">
        <v>1260</v>
      </c>
      <c r="Q776" s="828" t="s">
        <v>1260</v>
      </c>
      <c r="R776" s="828" t="s">
        <v>1260</v>
      </c>
      <c r="S776" s="828" t="s">
        <v>1260</v>
      </c>
      <c r="T776" s="828" t="s">
        <v>1260</v>
      </c>
      <c r="U776" s="828" t="s">
        <v>1260</v>
      </c>
      <c r="V776" s="828" t="s">
        <v>1260</v>
      </c>
      <c r="W776" s="828" t="s">
        <v>1260</v>
      </c>
      <c r="X776" s="828" t="s">
        <v>1260</v>
      </c>
      <c r="Y776" s="828" t="s">
        <v>1260</v>
      </c>
      <c r="Z776" s="828" t="s">
        <v>1260</v>
      </c>
      <c r="AA776" s="828" t="s">
        <v>1260</v>
      </c>
      <c r="AB776" s="828" t="s">
        <v>1260</v>
      </c>
      <c r="AC776" s="828" t="s">
        <v>1260</v>
      </c>
      <c r="AD776" s="828" t="s">
        <v>1260</v>
      </c>
      <c r="AE776" s="828" t="s">
        <v>1260</v>
      </c>
      <c r="AF776" s="828" t="s">
        <v>1260</v>
      </c>
      <c r="AG776" s="828" t="s">
        <v>1260</v>
      </c>
      <c r="AH776" s="828" t="s">
        <v>1260</v>
      </c>
      <c r="AI776" s="828" t="s">
        <v>1260</v>
      </c>
      <c r="AJ776" s="828" t="s">
        <v>1260</v>
      </c>
      <c r="AK776" s="828" t="s">
        <v>1260</v>
      </c>
      <c r="AL776" s="828" t="s">
        <v>1260</v>
      </c>
    </row>
    <row r="777" spans="1:38" hidden="1" outlineLevel="1" x14ac:dyDescent="0.2">
      <c r="A777" s="820">
        <v>1.3</v>
      </c>
      <c r="B777" s="818" t="s">
        <v>15</v>
      </c>
      <c r="D777" s="827" t="s">
        <v>2497</v>
      </c>
      <c r="E777" s="828" t="s">
        <v>1260</v>
      </c>
      <c r="F777" s="828" t="s">
        <v>1260</v>
      </c>
      <c r="G777" s="828" t="s">
        <v>1260</v>
      </c>
      <c r="H777" s="828" t="s">
        <v>1260</v>
      </c>
      <c r="I777" s="828" t="s">
        <v>1260</v>
      </c>
      <c r="J777" s="828" t="s">
        <v>1260</v>
      </c>
      <c r="K777" s="828" t="s">
        <v>1260</v>
      </c>
      <c r="L777" s="828" t="s">
        <v>1260</v>
      </c>
      <c r="M777" s="828" t="s">
        <v>1260</v>
      </c>
      <c r="N777" s="828" t="s">
        <v>1260</v>
      </c>
      <c r="O777" s="828" t="s">
        <v>1260</v>
      </c>
      <c r="P777" s="828" t="s">
        <v>1260</v>
      </c>
      <c r="Q777" s="828" t="s">
        <v>1260</v>
      </c>
      <c r="R777" s="828" t="s">
        <v>1260</v>
      </c>
      <c r="S777" s="828" t="s">
        <v>1260</v>
      </c>
      <c r="T777" s="828" t="s">
        <v>1260</v>
      </c>
      <c r="U777" s="828" t="s">
        <v>1260</v>
      </c>
      <c r="V777" s="828" t="s">
        <v>1260</v>
      </c>
      <c r="W777" s="828" t="s">
        <v>1260</v>
      </c>
      <c r="X777" s="828" t="s">
        <v>1260</v>
      </c>
      <c r="Y777" s="828" t="s">
        <v>1260</v>
      </c>
      <c r="Z777" s="828" t="s">
        <v>1260</v>
      </c>
      <c r="AA777" s="828" t="s">
        <v>1260</v>
      </c>
      <c r="AB777" s="828" t="s">
        <v>1260</v>
      </c>
      <c r="AC777" s="828" t="s">
        <v>1260</v>
      </c>
      <c r="AD777" s="828" t="s">
        <v>1260</v>
      </c>
      <c r="AE777" s="828" t="s">
        <v>1260</v>
      </c>
      <c r="AF777" s="828" t="s">
        <v>1260</v>
      </c>
      <c r="AG777" s="828" t="s">
        <v>1260</v>
      </c>
      <c r="AH777" s="828" t="s">
        <v>1260</v>
      </c>
      <c r="AI777" s="828" t="s">
        <v>1260</v>
      </c>
      <c r="AJ777" s="828" t="s">
        <v>1260</v>
      </c>
      <c r="AK777" s="828" t="s">
        <v>1260</v>
      </c>
      <c r="AL777" s="828" t="s">
        <v>1260</v>
      </c>
    </row>
    <row r="778" spans="1:38" hidden="1" outlineLevel="1" x14ac:dyDescent="0.2">
      <c r="A778" s="820">
        <v>1.4</v>
      </c>
      <c r="B778" s="818" t="s">
        <v>578</v>
      </c>
      <c r="D778" s="827" t="s">
        <v>2498</v>
      </c>
      <c r="E778" s="828" t="s">
        <v>1260</v>
      </c>
      <c r="F778" s="828" t="s">
        <v>1260</v>
      </c>
      <c r="G778" s="828" t="s">
        <v>1260</v>
      </c>
      <c r="H778" s="828" t="s">
        <v>1260</v>
      </c>
      <c r="I778" s="828" t="s">
        <v>1260</v>
      </c>
      <c r="J778" s="828" t="s">
        <v>1260</v>
      </c>
      <c r="K778" s="828" t="s">
        <v>1260</v>
      </c>
      <c r="L778" s="828" t="s">
        <v>1260</v>
      </c>
      <c r="M778" s="828" t="s">
        <v>1260</v>
      </c>
      <c r="N778" s="828" t="s">
        <v>1260</v>
      </c>
      <c r="O778" s="828" t="s">
        <v>1260</v>
      </c>
      <c r="P778" s="828" t="s">
        <v>1260</v>
      </c>
      <c r="Q778" s="828" t="s">
        <v>1260</v>
      </c>
      <c r="R778" s="828" t="s">
        <v>1260</v>
      </c>
      <c r="S778" s="828" t="s">
        <v>1260</v>
      </c>
      <c r="T778" s="828" t="s">
        <v>1260</v>
      </c>
      <c r="U778" s="828" t="s">
        <v>1260</v>
      </c>
      <c r="V778" s="828" t="s">
        <v>1260</v>
      </c>
      <c r="W778" s="828" t="s">
        <v>1260</v>
      </c>
      <c r="X778" s="828" t="s">
        <v>1260</v>
      </c>
      <c r="Y778" s="828" t="s">
        <v>1260</v>
      </c>
      <c r="Z778" s="828" t="s">
        <v>1260</v>
      </c>
      <c r="AA778" s="828" t="s">
        <v>1260</v>
      </c>
      <c r="AB778" s="828" t="s">
        <v>1260</v>
      </c>
      <c r="AC778" s="828" t="s">
        <v>1260</v>
      </c>
      <c r="AD778" s="828" t="s">
        <v>1260</v>
      </c>
      <c r="AE778" s="828" t="s">
        <v>1260</v>
      </c>
      <c r="AF778" s="828" t="s">
        <v>1260</v>
      </c>
      <c r="AG778" s="828" t="s">
        <v>1260</v>
      </c>
      <c r="AH778" s="828" t="s">
        <v>1260</v>
      </c>
      <c r="AI778" s="828" t="s">
        <v>1260</v>
      </c>
      <c r="AJ778" s="828" t="s">
        <v>1260</v>
      </c>
      <c r="AK778" s="828" t="s">
        <v>1260</v>
      </c>
      <c r="AL778" s="828" t="s">
        <v>1260</v>
      </c>
    </row>
    <row r="779" spans="1:38" hidden="1" outlineLevel="1" x14ac:dyDescent="0.2">
      <c r="A779" s="821" t="s">
        <v>297</v>
      </c>
      <c r="B779" s="818" t="s">
        <v>293</v>
      </c>
      <c r="D779" s="827" t="s">
        <v>2499</v>
      </c>
      <c r="E779" s="828" t="s">
        <v>1260</v>
      </c>
      <c r="F779" s="828" t="s">
        <v>1260</v>
      </c>
      <c r="G779" s="828" t="s">
        <v>1260</v>
      </c>
      <c r="H779" s="828" t="s">
        <v>1260</v>
      </c>
      <c r="I779" s="828" t="s">
        <v>1260</v>
      </c>
      <c r="J779" s="828" t="s">
        <v>1260</v>
      </c>
      <c r="K779" s="828" t="s">
        <v>1260</v>
      </c>
      <c r="L779" s="828" t="s">
        <v>1260</v>
      </c>
      <c r="M779" s="828" t="s">
        <v>1260</v>
      </c>
      <c r="N779" s="828" t="s">
        <v>1260</v>
      </c>
      <c r="O779" s="828" t="s">
        <v>1260</v>
      </c>
      <c r="P779" s="828" t="s">
        <v>1260</v>
      </c>
      <c r="Q779" s="828" t="s">
        <v>1260</v>
      </c>
      <c r="R779" s="828" t="s">
        <v>1260</v>
      </c>
      <c r="S779" s="828" t="s">
        <v>1260</v>
      </c>
      <c r="T779" s="828" t="s">
        <v>1260</v>
      </c>
      <c r="U779" s="828" t="s">
        <v>1260</v>
      </c>
      <c r="V779" s="828" t="s">
        <v>1260</v>
      </c>
      <c r="W779" s="828" t="s">
        <v>1260</v>
      </c>
      <c r="X779" s="828" t="s">
        <v>1260</v>
      </c>
      <c r="Y779" s="828" t="s">
        <v>1260</v>
      </c>
      <c r="Z779" s="828" t="s">
        <v>1260</v>
      </c>
      <c r="AA779" s="828" t="s">
        <v>1260</v>
      </c>
      <c r="AB779" s="828" t="s">
        <v>1260</v>
      </c>
      <c r="AC779" s="828" t="s">
        <v>1260</v>
      </c>
      <c r="AD779" s="828" t="s">
        <v>1260</v>
      </c>
      <c r="AE779" s="828" t="s">
        <v>1260</v>
      </c>
      <c r="AF779" s="828" t="s">
        <v>1260</v>
      </c>
      <c r="AG779" s="828" t="s">
        <v>1260</v>
      </c>
      <c r="AH779" s="828" t="s">
        <v>1260</v>
      </c>
      <c r="AI779" s="828" t="s">
        <v>1260</v>
      </c>
      <c r="AJ779" s="828" t="s">
        <v>1260</v>
      </c>
      <c r="AK779" s="828" t="s">
        <v>1260</v>
      </c>
      <c r="AL779" s="828" t="s">
        <v>1260</v>
      </c>
    </row>
    <row r="780" spans="1:38" hidden="1" outlineLevel="1" x14ac:dyDescent="0.2">
      <c r="A780" s="821" t="s">
        <v>298</v>
      </c>
      <c r="B780" s="818" t="s">
        <v>538</v>
      </c>
      <c r="D780" s="827" t="s">
        <v>2500</v>
      </c>
      <c r="E780" s="828" t="s">
        <v>1260</v>
      </c>
      <c r="F780" s="828" t="s">
        <v>1260</v>
      </c>
      <c r="G780" s="828" t="s">
        <v>1260</v>
      </c>
      <c r="H780" s="828" t="s">
        <v>1260</v>
      </c>
      <c r="I780" s="828" t="s">
        <v>1260</v>
      </c>
      <c r="J780" s="828" t="s">
        <v>1260</v>
      </c>
      <c r="K780" s="828" t="s">
        <v>1260</v>
      </c>
      <c r="L780" s="828" t="s">
        <v>1260</v>
      </c>
      <c r="M780" s="828" t="s">
        <v>1260</v>
      </c>
      <c r="N780" s="828" t="s">
        <v>1260</v>
      </c>
      <c r="O780" s="828" t="s">
        <v>1260</v>
      </c>
      <c r="P780" s="828" t="s">
        <v>1260</v>
      </c>
      <c r="Q780" s="828" t="s">
        <v>1260</v>
      </c>
      <c r="R780" s="828" t="s">
        <v>1260</v>
      </c>
      <c r="S780" s="828" t="s">
        <v>1260</v>
      </c>
      <c r="T780" s="828" t="s">
        <v>1260</v>
      </c>
      <c r="U780" s="828" t="s">
        <v>1260</v>
      </c>
      <c r="V780" s="828" t="s">
        <v>1260</v>
      </c>
      <c r="W780" s="828" t="s">
        <v>1260</v>
      </c>
      <c r="X780" s="828" t="s">
        <v>1260</v>
      </c>
      <c r="Y780" s="828" t="s">
        <v>1260</v>
      </c>
      <c r="Z780" s="828" t="s">
        <v>1260</v>
      </c>
      <c r="AA780" s="828" t="s">
        <v>1260</v>
      </c>
      <c r="AB780" s="828" t="s">
        <v>1260</v>
      </c>
      <c r="AC780" s="828" t="s">
        <v>1260</v>
      </c>
      <c r="AD780" s="828" t="s">
        <v>1260</v>
      </c>
      <c r="AE780" s="828" t="s">
        <v>1260</v>
      </c>
      <c r="AF780" s="828" t="s">
        <v>1260</v>
      </c>
      <c r="AG780" s="828" t="s">
        <v>1260</v>
      </c>
      <c r="AH780" s="828" t="s">
        <v>1260</v>
      </c>
      <c r="AI780" s="828" t="s">
        <v>1260</v>
      </c>
      <c r="AJ780" s="828" t="s">
        <v>1260</v>
      </c>
      <c r="AK780" s="828" t="s">
        <v>1260</v>
      </c>
      <c r="AL780" s="828" t="s">
        <v>1260</v>
      </c>
    </row>
    <row r="781" spans="1:38" hidden="1" outlineLevel="1" x14ac:dyDescent="0.2">
      <c r="A781" s="821" t="s">
        <v>66</v>
      </c>
      <c r="B781" s="818" t="s">
        <v>294</v>
      </c>
      <c r="D781" s="827" t="s">
        <v>2501</v>
      </c>
      <c r="E781" s="828" t="s">
        <v>1260</v>
      </c>
      <c r="F781" s="828" t="s">
        <v>1260</v>
      </c>
      <c r="G781" s="828" t="s">
        <v>1260</v>
      </c>
      <c r="H781" s="828" t="s">
        <v>1260</v>
      </c>
      <c r="I781" s="828" t="s">
        <v>1260</v>
      </c>
      <c r="J781" s="828" t="s">
        <v>1260</v>
      </c>
      <c r="K781" s="828" t="s">
        <v>1260</v>
      </c>
      <c r="L781" s="828" t="s">
        <v>1260</v>
      </c>
      <c r="M781" s="828" t="s">
        <v>1260</v>
      </c>
      <c r="N781" s="828" t="s">
        <v>1260</v>
      </c>
      <c r="O781" s="828" t="s">
        <v>1260</v>
      </c>
      <c r="P781" s="828" t="s">
        <v>1260</v>
      </c>
      <c r="Q781" s="828" t="s">
        <v>1260</v>
      </c>
      <c r="R781" s="828" t="s">
        <v>1260</v>
      </c>
      <c r="S781" s="828" t="s">
        <v>1260</v>
      </c>
      <c r="T781" s="828" t="s">
        <v>1260</v>
      </c>
      <c r="U781" s="828" t="s">
        <v>1260</v>
      </c>
      <c r="V781" s="828" t="s">
        <v>1260</v>
      </c>
      <c r="W781" s="828" t="s">
        <v>1260</v>
      </c>
      <c r="X781" s="828" t="s">
        <v>1260</v>
      </c>
      <c r="Y781" s="828" t="s">
        <v>1260</v>
      </c>
      <c r="Z781" s="828" t="s">
        <v>1260</v>
      </c>
      <c r="AA781" s="828" t="s">
        <v>1260</v>
      </c>
      <c r="AB781" s="828" t="s">
        <v>1260</v>
      </c>
      <c r="AC781" s="828" t="s">
        <v>1260</v>
      </c>
      <c r="AD781" s="828" t="s">
        <v>1260</v>
      </c>
      <c r="AE781" s="828" t="s">
        <v>1260</v>
      </c>
      <c r="AF781" s="828" t="s">
        <v>1260</v>
      </c>
      <c r="AG781" s="828" t="s">
        <v>1260</v>
      </c>
      <c r="AH781" s="828" t="s">
        <v>1260</v>
      </c>
      <c r="AI781" s="828" t="s">
        <v>1260</v>
      </c>
      <c r="AJ781" s="828" t="s">
        <v>1260</v>
      </c>
      <c r="AK781" s="828" t="s">
        <v>1260</v>
      </c>
      <c r="AL781" s="828" t="s">
        <v>1260</v>
      </c>
    </row>
    <row r="782" spans="1:38" hidden="1" outlineLevel="1" x14ac:dyDescent="0.2">
      <c r="A782" s="821" t="s">
        <v>67</v>
      </c>
      <c r="B782" s="818" t="s">
        <v>16</v>
      </c>
      <c r="D782" s="827" t="s">
        <v>2502</v>
      </c>
      <c r="E782" s="828" t="s">
        <v>1260</v>
      </c>
      <c r="F782" s="828" t="s">
        <v>1260</v>
      </c>
      <c r="G782" s="828" t="s">
        <v>1260</v>
      </c>
      <c r="H782" s="828" t="s">
        <v>1260</v>
      </c>
      <c r="I782" s="828" t="s">
        <v>1260</v>
      </c>
      <c r="J782" s="828" t="s">
        <v>1260</v>
      </c>
      <c r="K782" s="828" t="s">
        <v>1260</v>
      </c>
      <c r="L782" s="828" t="s">
        <v>1260</v>
      </c>
      <c r="M782" s="828" t="s">
        <v>1260</v>
      </c>
      <c r="N782" s="828" t="s">
        <v>1260</v>
      </c>
      <c r="O782" s="828" t="s">
        <v>1260</v>
      </c>
      <c r="P782" s="828" t="s">
        <v>1260</v>
      </c>
      <c r="Q782" s="828" t="s">
        <v>1260</v>
      </c>
      <c r="R782" s="828" t="s">
        <v>1260</v>
      </c>
      <c r="S782" s="828" t="s">
        <v>1260</v>
      </c>
      <c r="T782" s="828" t="s">
        <v>1260</v>
      </c>
      <c r="U782" s="828" t="s">
        <v>1260</v>
      </c>
      <c r="V782" s="828" t="s">
        <v>1260</v>
      </c>
      <c r="W782" s="828" t="s">
        <v>1260</v>
      </c>
      <c r="X782" s="828" t="s">
        <v>1260</v>
      </c>
      <c r="Y782" s="828" t="s">
        <v>1260</v>
      </c>
      <c r="Z782" s="828" t="s">
        <v>1260</v>
      </c>
      <c r="AA782" s="828" t="s">
        <v>1260</v>
      </c>
      <c r="AB782" s="828" t="s">
        <v>1260</v>
      </c>
      <c r="AC782" s="828" t="s">
        <v>1260</v>
      </c>
      <c r="AD782" s="828" t="s">
        <v>1260</v>
      </c>
      <c r="AE782" s="828" t="s">
        <v>1260</v>
      </c>
      <c r="AF782" s="828" t="s">
        <v>1260</v>
      </c>
      <c r="AG782" s="828" t="s">
        <v>1260</v>
      </c>
      <c r="AH782" s="828" t="s">
        <v>1260</v>
      </c>
      <c r="AI782" s="828" t="s">
        <v>1260</v>
      </c>
      <c r="AJ782" s="828" t="s">
        <v>1260</v>
      </c>
      <c r="AK782" s="828" t="s">
        <v>1260</v>
      </c>
      <c r="AL782" s="828" t="s">
        <v>1260</v>
      </c>
    </row>
    <row r="783" spans="1:38" hidden="1" outlineLevel="1" x14ac:dyDescent="0.2">
      <c r="A783" s="821" t="s">
        <v>68</v>
      </c>
      <c r="B783" s="818" t="s">
        <v>295</v>
      </c>
      <c r="D783" s="827" t="s">
        <v>2503</v>
      </c>
      <c r="E783" s="828" t="s">
        <v>1260</v>
      </c>
      <c r="F783" s="828" t="s">
        <v>1260</v>
      </c>
      <c r="G783" s="828" t="s">
        <v>1260</v>
      </c>
      <c r="H783" s="828" t="s">
        <v>1260</v>
      </c>
      <c r="I783" s="828" t="s">
        <v>1260</v>
      </c>
      <c r="J783" s="828" t="s">
        <v>1260</v>
      </c>
      <c r="K783" s="828" t="s">
        <v>1260</v>
      </c>
      <c r="L783" s="828" t="s">
        <v>1260</v>
      </c>
      <c r="M783" s="828" t="s">
        <v>1260</v>
      </c>
      <c r="N783" s="828" t="s">
        <v>1260</v>
      </c>
      <c r="O783" s="828" t="s">
        <v>1260</v>
      </c>
      <c r="P783" s="828" t="s">
        <v>1260</v>
      </c>
      <c r="Q783" s="828" t="s">
        <v>1260</v>
      </c>
      <c r="R783" s="828" t="s">
        <v>1260</v>
      </c>
      <c r="S783" s="828" t="s">
        <v>1260</v>
      </c>
      <c r="T783" s="828" t="s">
        <v>1260</v>
      </c>
      <c r="U783" s="828" t="s">
        <v>1260</v>
      </c>
      <c r="V783" s="828" t="s">
        <v>1260</v>
      </c>
      <c r="W783" s="828" t="s">
        <v>1260</v>
      </c>
      <c r="X783" s="828" t="s">
        <v>1260</v>
      </c>
      <c r="Y783" s="828" t="s">
        <v>1260</v>
      </c>
      <c r="Z783" s="828" t="s">
        <v>1260</v>
      </c>
      <c r="AA783" s="828" t="s">
        <v>1260</v>
      </c>
      <c r="AB783" s="828" t="s">
        <v>1260</v>
      </c>
      <c r="AC783" s="828" t="s">
        <v>1260</v>
      </c>
      <c r="AD783" s="828" t="s">
        <v>1260</v>
      </c>
      <c r="AE783" s="828" t="s">
        <v>1260</v>
      </c>
      <c r="AF783" s="828" t="s">
        <v>1260</v>
      </c>
      <c r="AG783" s="828" t="s">
        <v>1260</v>
      </c>
      <c r="AH783" s="828" t="s">
        <v>1260</v>
      </c>
      <c r="AI783" s="828" t="s">
        <v>1260</v>
      </c>
      <c r="AJ783" s="828" t="s">
        <v>1260</v>
      </c>
      <c r="AK783" s="828" t="s">
        <v>1260</v>
      </c>
      <c r="AL783" s="828" t="s">
        <v>1260</v>
      </c>
    </row>
    <row r="784" spans="1:38" hidden="1" outlineLevel="1" x14ac:dyDescent="0.2">
      <c r="A784" s="821" t="s">
        <v>576</v>
      </c>
      <c r="B784" s="818" t="s">
        <v>577</v>
      </c>
      <c r="D784" s="827" t="s">
        <v>2504</v>
      </c>
      <c r="E784" s="828" t="s">
        <v>1260</v>
      </c>
      <c r="F784" s="828" t="s">
        <v>1260</v>
      </c>
      <c r="G784" s="828" t="s">
        <v>1260</v>
      </c>
      <c r="H784" s="828" t="s">
        <v>1260</v>
      </c>
      <c r="I784" s="828" t="s">
        <v>1260</v>
      </c>
      <c r="J784" s="828" t="s">
        <v>1260</v>
      </c>
      <c r="K784" s="828" t="s">
        <v>1260</v>
      </c>
      <c r="L784" s="828" t="s">
        <v>1260</v>
      </c>
      <c r="M784" s="828" t="s">
        <v>1260</v>
      </c>
      <c r="N784" s="828" t="s">
        <v>1260</v>
      </c>
      <c r="O784" s="828" t="s">
        <v>1260</v>
      </c>
      <c r="P784" s="828" t="s">
        <v>1260</v>
      </c>
      <c r="Q784" s="828" t="s">
        <v>1260</v>
      </c>
      <c r="R784" s="828" t="s">
        <v>1260</v>
      </c>
      <c r="S784" s="828" t="s">
        <v>1260</v>
      </c>
      <c r="T784" s="828" t="s">
        <v>1260</v>
      </c>
      <c r="U784" s="828" t="s">
        <v>1260</v>
      </c>
      <c r="V784" s="828" t="s">
        <v>1260</v>
      </c>
      <c r="W784" s="828" t="s">
        <v>1260</v>
      </c>
      <c r="X784" s="828" t="s">
        <v>1260</v>
      </c>
      <c r="Y784" s="828" t="s">
        <v>1260</v>
      </c>
      <c r="Z784" s="828" t="s">
        <v>1260</v>
      </c>
      <c r="AA784" s="828" t="s">
        <v>1260</v>
      </c>
      <c r="AB784" s="828" t="s">
        <v>1260</v>
      </c>
      <c r="AC784" s="828" t="s">
        <v>1260</v>
      </c>
      <c r="AD784" s="828" t="s">
        <v>1260</v>
      </c>
      <c r="AE784" s="828" t="s">
        <v>1260</v>
      </c>
      <c r="AF784" s="828" t="s">
        <v>1260</v>
      </c>
      <c r="AG784" s="828" t="s">
        <v>1260</v>
      </c>
      <c r="AH784" s="828" t="s">
        <v>1260</v>
      </c>
      <c r="AI784" s="828" t="s">
        <v>1260</v>
      </c>
      <c r="AJ784" s="828" t="s">
        <v>1260</v>
      </c>
      <c r="AK784" s="828" t="s">
        <v>1260</v>
      </c>
      <c r="AL784" s="828" t="s">
        <v>1260</v>
      </c>
    </row>
    <row r="785" spans="1:38" hidden="1" outlineLevel="1" x14ac:dyDescent="0.2">
      <c r="A785" s="821" t="s">
        <v>60</v>
      </c>
      <c r="B785" s="818" t="s">
        <v>296</v>
      </c>
      <c r="D785" s="827" t="s">
        <v>2505</v>
      </c>
      <c r="E785" s="828" t="s">
        <v>1260</v>
      </c>
      <c r="F785" s="828" t="s">
        <v>1260</v>
      </c>
      <c r="G785" s="828" t="s">
        <v>1260</v>
      </c>
      <c r="H785" s="828" t="s">
        <v>1260</v>
      </c>
      <c r="I785" s="828" t="s">
        <v>1260</v>
      </c>
      <c r="J785" s="828" t="s">
        <v>1260</v>
      </c>
      <c r="K785" s="828" t="s">
        <v>1260</v>
      </c>
      <c r="L785" s="828" t="s">
        <v>1260</v>
      </c>
      <c r="M785" s="828" t="s">
        <v>1260</v>
      </c>
      <c r="N785" s="828" t="s">
        <v>1260</v>
      </c>
      <c r="O785" s="828" t="s">
        <v>1260</v>
      </c>
      <c r="P785" s="828" t="s">
        <v>1260</v>
      </c>
      <c r="Q785" s="828" t="s">
        <v>1260</v>
      </c>
      <c r="R785" s="828" t="s">
        <v>1260</v>
      </c>
      <c r="S785" s="828" t="s">
        <v>1260</v>
      </c>
      <c r="T785" s="828" t="s">
        <v>1260</v>
      </c>
      <c r="U785" s="828" t="s">
        <v>1260</v>
      </c>
      <c r="V785" s="828" t="s">
        <v>1260</v>
      </c>
      <c r="W785" s="828" t="s">
        <v>1260</v>
      </c>
      <c r="X785" s="828" t="s">
        <v>1260</v>
      </c>
      <c r="Y785" s="828" t="s">
        <v>1260</v>
      </c>
      <c r="Z785" s="828" t="s">
        <v>1260</v>
      </c>
      <c r="AA785" s="828" t="s">
        <v>1260</v>
      </c>
      <c r="AB785" s="828" t="s">
        <v>1260</v>
      </c>
      <c r="AC785" s="828" t="s">
        <v>1260</v>
      </c>
      <c r="AD785" s="828" t="s">
        <v>1260</v>
      </c>
      <c r="AE785" s="828" t="s">
        <v>1260</v>
      </c>
      <c r="AF785" s="828" t="s">
        <v>1260</v>
      </c>
      <c r="AG785" s="828" t="s">
        <v>1260</v>
      </c>
      <c r="AH785" s="828" t="s">
        <v>1260</v>
      </c>
      <c r="AI785" s="828" t="s">
        <v>1260</v>
      </c>
      <c r="AJ785" s="828" t="s">
        <v>1260</v>
      </c>
      <c r="AK785" s="828" t="s">
        <v>1260</v>
      </c>
      <c r="AL785" s="828" t="s">
        <v>1260</v>
      </c>
    </row>
    <row r="786" spans="1:38" hidden="1" outlineLevel="1" x14ac:dyDescent="0.2">
      <c r="A786" s="821" t="s">
        <v>61</v>
      </c>
      <c r="B786" s="818" t="s">
        <v>17</v>
      </c>
      <c r="D786" s="827" t="s">
        <v>2506</v>
      </c>
      <c r="E786" s="828" t="s">
        <v>1260</v>
      </c>
      <c r="F786" s="828" t="s">
        <v>1260</v>
      </c>
      <c r="G786" s="828" t="s">
        <v>1260</v>
      </c>
      <c r="H786" s="828" t="s">
        <v>1260</v>
      </c>
      <c r="I786" s="828" t="s">
        <v>1260</v>
      </c>
      <c r="J786" s="828" t="s">
        <v>1260</v>
      </c>
      <c r="K786" s="828" t="s">
        <v>1260</v>
      </c>
      <c r="L786" s="828" t="s">
        <v>1260</v>
      </c>
      <c r="M786" s="828" t="s">
        <v>1260</v>
      </c>
      <c r="N786" s="828" t="s">
        <v>1260</v>
      </c>
      <c r="O786" s="828" t="s">
        <v>1260</v>
      </c>
      <c r="P786" s="828" t="s">
        <v>1260</v>
      </c>
      <c r="Q786" s="828" t="s">
        <v>1260</v>
      </c>
      <c r="R786" s="828" t="s">
        <v>1260</v>
      </c>
      <c r="S786" s="828" t="s">
        <v>1260</v>
      </c>
      <c r="T786" s="828" t="s">
        <v>1260</v>
      </c>
      <c r="U786" s="828" t="s">
        <v>1260</v>
      </c>
      <c r="V786" s="828" t="s">
        <v>1260</v>
      </c>
      <c r="W786" s="828" t="s">
        <v>1260</v>
      </c>
      <c r="X786" s="828" t="s">
        <v>1260</v>
      </c>
      <c r="Y786" s="828" t="s">
        <v>1260</v>
      </c>
      <c r="Z786" s="828" t="s">
        <v>1260</v>
      </c>
      <c r="AA786" s="828" t="s">
        <v>1260</v>
      </c>
      <c r="AB786" s="828" t="s">
        <v>1260</v>
      </c>
      <c r="AC786" s="828" t="s">
        <v>1260</v>
      </c>
      <c r="AD786" s="828" t="s">
        <v>1260</v>
      </c>
      <c r="AE786" s="828" t="s">
        <v>1260</v>
      </c>
      <c r="AF786" s="828" t="s">
        <v>1260</v>
      </c>
      <c r="AG786" s="828" t="s">
        <v>1260</v>
      </c>
      <c r="AH786" s="828" t="s">
        <v>1260</v>
      </c>
      <c r="AI786" s="828" t="s">
        <v>1260</v>
      </c>
      <c r="AJ786" s="828" t="s">
        <v>1260</v>
      </c>
      <c r="AK786" s="828" t="s">
        <v>1260</v>
      </c>
      <c r="AL786" s="828" t="s">
        <v>1260</v>
      </c>
    </row>
    <row r="787" spans="1:38" hidden="1" outlineLevel="1" x14ac:dyDescent="0.2">
      <c r="A787" s="821">
        <v>6</v>
      </c>
      <c r="B787" s="818" t="s">
        <v>18</v>
      </c>
      <c r="D787" s="827" t="s">
        <v>2507</v>
      </c>
      <c r="E787" s="828" t="s">
        <v>1260</v>
      </c>
      <c r="F787" s="828" t="s">
        <v>1260</v>
      </c>
      <c r="G787" s="828" t="s">
        <v>1260</v>
      </c>
      <c r="H787" s="828" t="s">
        <v>1260</v>
      </c>
      <c r="I787" s="828" t="s">
        <v>1260</v>
      </c>
      <c r="J787" s="828" t="s">
        <v>1260</v>
      </c>
      <c r="K787" s="828" t="s">
        <v>1260</v>
      </c>
      <c r="L787" s="828" t="s">
        <v>1260</v>
      </c>
      <c r="M787" s="828" t="s">
        <v>1260</v>
      </c>
      <c r="N787" s="828" t="s">
        <v>1260</v>
      </c>
      <c r="O787" s="828" t="s">
        <v>1260</v>
      </c>
      <c r="P787" s="828" t="s">
        <v>1260</v>
      </c>
      <c r="Q787" s="828" t="s">
        <v>1260</v>
      </c>
      <c r="R787" s="828" t="s">
        <v>1260</v>
      </c>
      <c r="S787" s="828" t="s">
        <v>1260</v>
      </c>
      <c r="T787" s="828" t="s">
        <v>1260</v>
      </c>
      <c r="U787" s="828" t="s">
        <v>1260</v>
      </c>
      <c r="V787" s="828" t="s">
        <v>1260</v>
      </c>
      <c r="W787" s="828" t="s">
        <v>1260</v>
      </c>
      <c r="X787" s="828" t="s">
        <v>1260</v>
      </c>
      <c r="Y787" s="828" t="s">
        <v>1260</v>
      </c>
      <c r="Z787" s="828" t="s">
        <v>1260</v>
      </c>
      <c r="AA787" s="828" t="s">
        <v>1260</v>
      </c>
      <c r="AB787" s="828" t="s">
        <v>1260</v>
      </c>
      <c r="AC787" s="828" t="s">
        <v>1260</v>
      </c>
      <c r="AD787" s="828" t="s">
        <v>1260</v>
      </c>
      <c r="AE787" s="828" t="s">
        <v>1260</v>
      </c>
      <c r="AF787" s="828" t="s">
        <v>1260</v>
      </c>
      <c r="AG787" s="828" t="s">
        <v>1260</v>
      </c>
      <c r="AH787" s="828" t="s">
        <v>1260</v>
      </c>
      <c r="AI787" s="828" t="s">
        <v>1260</v>
      </c>
      <c r="AJ787" s="828" t="s">
        <v>1260</v>
      </c>
      <c r="AK787" s="828" t="s">
        <v>1260</v>
      </c>
      <c r="AL787" s="828" t="s">
        <v>1260</v>
      </c>
    </row>
    <row r="788" spans="1:38" hidden="1" outlineLevel="1" x14ac:dyDescent="0.2">
      <c r="A788" s="822"/>
      <c r="B788" s="823" t="s">
        <v>3</v>
      </c>
      <c r="D788" s="827" t="s">
        <v>2508</v>
      </c>
      <c r="E788" s="828" t="s">
        <v>1260</v>
      </c>
      <c r="F788" s="828" t="s">
        <v>1260</v>
      </c>
      <c r="G788" s="828" t="s">
        <v>1260</v>
      </c>
      <c r="H788" s="828" t="s">
        <v>1260</v>
      </c>
      <c r="I788" s="828" t="s">
        <v>1260</v>
      </c>
      <c r="J788" s="828" t="s">
        <v>1260</v>
      </c>
      <c r="K788" s="828" t="s">
        <v>1260</v>
      </c>
      <c r="L788" s="828" t="s">
        <v>1260</v>
      </c>
      <c r="M788" s="828" t="s">
        <v>1260</v>
      </c>
      <c r="N788" s="828" t="s">
        <v>1260</v>
      </c>
      <c r="O788" s="828" t="s">
        <v>1260</v>
      </c>
      <c r="P788" s="828" t="s">
        <v>1260</v>
      </c>
      <c r="Q788" s="828" t="s">
        <v>1260</v>
      </c>
      <c r="R788" s="828" t="s">
        <v>1260</v>
      </c>
      <c r="S788" s="828" t="s">
        <v>1260</v>
      </c>
      <c r="T788" s="828" t="s">
        <v>1260</v>
      </c>
      <c r="U788" s="828" t="s">
        <v>1260</v>
      </c>
      <c r="V788" s="828" t="s">
        <v>1260</v>
      </c>
      <c r="W788" s="828" t="s">
        <v>1260</v>
      </c>
      <c r="X788" s="828" t="s">
        <v>1260</v>
      </c>
      <c r="Y788" s="828" t="s">
        <v>1260</v>
      </c>
      <c r="Z788" s="828" t="s">
        <v>1260</v>
      </c>
      <c r="AA788" s="828" t="s">
        <v>1260</v>
      </c>
      <c r="AB788" s="828" t="s">
        <v>1260</v>
      </c>
      <c r="AC788" s="828" t="s">
        <v>1260</v>
      </c>
      <c r="AD788" s="828" t="s">
        <v>1260</v>
      </c>
      <c r="AE788" s="828" t="s">
        <v>1260</v>
      </c>
      <c r="AF788" s="828" t="s">
        <v>1260</v>
      </c>
      <c r="AG788" s="828" t="s">
        <v>1260</v>
      </c>
      <c r="AH788" s="828" t="s">
        <v>1260</v>
      </c>
      <c r="AI788" s="828" t="s">
        <v>1260</v>
      </c>
      <c r="AJ788" s="828" t="s">
        <v>1260</v>
      </c>
      <c r="AK788" s="828" t="s">
        <v>1260</v>
      </c>
      <c r="AL788" s="828" t="s">
        <v>1260</v>
      </c>
    </row>
    <row r="789" spans="1:38" hidden="1" outlineLevel="1" x14ac:dyDescent="0.2">
      <c r="A789" s="833" t="s">
        <v>309</v>
      </c>
      <c r="B789" s="824"/>
      <c r="D789" s="828"/>
      <c r="E789" s="828"/>
      <c r="F789" s="828"/>
      <c r="G789" s="828"/>
      <c r="H789" s="828"/>
      <c r="I789" s="828"/>
      <c r="J789" s="828"/>
      <c r="K789" s="828"/>
      <c r="L789" s="828"/>
      <c r="M789" s="828"/>
      <c r="N789" s="828"/>
      <c r="O789" s="828"/>
      <c r="P789" s="828"/>
      <c r="Q789" s="828"/>
      <c r="R789" s="828"/>
      <c r="S789" s="828"/>
      <c r="T789" s="828"/>
      <c r="U789" s="828"/>
      <c r="V789" s="828"/>
      <c r="W789" s="828"/>
      <c r="X789" s="828"/>
      <c r="Y789" s="828"/>
      <c r="Z789" s="828"/>
      <c r="AA789" s="828"/>
      <c r="AB789" s="828"/>
      <c r="AC789" s="828"/>
      <c r="AD789" s="828"/>
      <c r="AE789" s="828"/>
      <c r="AF789" s="828"/>
      <c r="AG789" s="828"/>
      <c r="AH789" s="828"/>
      <c r="AI789" s="828"/>
      <c r="AJ789" s="828"/>
      <c r="AK789" s="828"/>
      <c r="AL789" s="828"/>
    </row>
    <row r="790" spans="1:38" hidden="1" outlineLevel="1" x14ac:dyDescent="0.2">
      <c r="A790" s="832" t="s">
        <v>2455</v>
      </c>
      <c r="B790" s="818"/>
      <c r="D790" s="828"/>
      <c r="E790" s="828"/>
      <c r="F790" s="828"/>
      <c r="G790" s="828"/>
      <c r="H790" s="828"/>
      <c r="I790" s="828"/>
      <c r="J790" s="828"/>
      <c r="K790" s="828"/>
      <c r="L790" s="828"/>
      <c r="M790" s="828"/>
      <c r="N790" s="828"/>
      <c r="O790" s="828"/>
      <c r="P790" s="828"/>
      <c r="Q790" s="828"/>
      <c r="R790" s="828"/>
      <c r="S790" s="828"/>
      <c r="T790" s="828"/>
      <c r="U790" s="828"/>
      <c r="V790" s="828"/>
      <c r="W790" s="828"/>
      <c r="X790" s="828"/>
      <c r="Y790" s="828"/>
      <c r="Z790" s="828"/>
      <c r="AA790" s="828"/>
      <c r="AB790" s="828"/>
      <c r="AC790" s="828"/>
      <c r="AD790" s="828"/>
      <c r="AE790" s="828"/>
      <c r="AF790" s="828"/>
      <c r="AG790" s="828"/>
      <c r="AH790" s="828"/>
      <c r="AI790" s="828"/>
      <c r="AJ790" s="828"/>
      <c r="AK790" s="828"/>
      <c r="AL790" s="828"/>
    </row>
    <row r="791" spans="1:38" hidden="1" outlineLevel="1" x14ac:dyDescent="0.2">
      <c r="A791" s="819"/>
      <c r="B791" s="825"/>
      <c r="D791" s="828"/>
      <c r="E791" s="828"/>
      <c r="F791" s="828"/>
      <c r="G791" s="828"/>
      <c r="H791" s="828"/>
      <c r="I791" s="828"/>
      <c r="J791" s="828"/>
      <c r="K791" s="828"/>
      <c r="L791" s="828"/>
      <c r="M791" s="828"/>
      <c r="N791" s="828"/>
      <c r="O791" s="828"/>
      <c r="P791" s="828"/>
      <c r="Q791" s="828"/>
      <c r="R791" s="828"/>
      <c r="S791" s="828"/>
      <c r="T791" s="828"/>
      <c r="U791" s="828"/>
      <c r="V791" s="828"/>
      <c r="W791" s="828"/>
      <c r="X791" s="828"/>
      <c r="Y791" s="828"/>
      <c r="Z791" s="828"/>
      <c r="AA791" s="828"/>
      <c r="AB791" s="828"/>
      <c r="AC791" s="828"/>
      <c r="AD791" s="828"/>
      <c r="AE791" s="828"/>
      <c r="AF791" s="828"/>
      <c r="AG791" s="828"/>
      <c r="AH791" s="828"/>
      <c r="AI791" s="828"/>
      <c r="AJ791" s="828"/>
      <c r="AK791" s="828"/>
      <c r="AL791" s="828"/>
    </row>
    <row r="792" spans="1:38" hidden="1" outlineLevel="1" x14ac:dyDescent="0.2">
      <c r="A792" s="820">
        <v>1.1000000000000001</v>
      </c>
      <c r="B792" s="818" t="s">
        <v>307</v>
      </c>
      <c r="D792" s="828"/>
      <c r="E792" s="828"/>
      <c r="F792" s="828"/>
      <c r="G792" s="828"/>
      <c r="H792" s="828"/>
      <c r="I792" s="828"/>
      <c r="J792" s="828"/>
      <c r="K792" s="828"/>
      <c r="L792" s="828"/>
      <c r="M792" s="828"/>
      <c r="N792" s="828"/>
      <c r="O792" s="828"/>
      <c r="P792" s="828"/>
      <c r="Q792" s="828"/>
      <c r="R792" s="828"/>
      <c r="S792" s="828"/>
      <c r="T792" s="828"/>
      <c r="U792" s="828"/>
      <c r="V792" s="828"/>
      <c r="W792" s="828"/>
      <c r="X792" s="828"/>
      <c r="Y792" s="828"/>
      <c r="Z792" s="828"/>
      <c r="AA792" s="828"/>
      <c r="AB792" s="828"/>
      <c r="AC792" s="828"/>
      <c r="AD792" s="828"/>
      <c r="AE792" s="828"/>
      <c r="AF792" s="828"/>
      <c r="AG792" s="828"/>
      <c r="AH792" s="828"/>
      <c r="AI792" s="828"/>
      <c r="AJ792" s="828"/>
      <c r="AK792" s="828"/>
      <c r="AL792" s="828"/>
    </row>
    <row r="793" spans="1:38" hidden="1" outlineLevel="1" x14ac:dyDescent="0.2">
      <c r="A793" s="820">
        <v>1.2</v>
      </c>
      <c r="B793" s="818" t="s">
        <v>308</v>
      </c>
      <c r="D793" s="828"/>
      <c r="E793" s="828"/>
      <c r="F793" s="828"/>
      <c r="G793" s="828"/>
      <c r="H793" s="828"/>
      <c r="I793" s="828"/>
      <c r="J793" s="828"/>
      <c r="K793" s="828"/>
      <c r="L793" s="828"/>
      <c r="M793" s="828"/>
      <c r="N793" s="828"/>
      <c r="O793" s="828"/>
      <c r="P793" s="828"/>
      <c r="Q793" s="828"/>
      <c r="R793" s="828"/>
      <c r="S793" s="828"/>
      <c r="T793" s="828"/>
      <c r="U793" s="828"/>
      <c r="V793" s="828"/>
      <c r="W793" s="828"/>
      <c r="X793" s="828"/>
      <c r="Y793" s="828"/>
      <c r="Z793" s="828"/>
      <c r="AA793" s="828"/>
      <c r="AB793" s="828"/>
      <c r="AC793" s="828"/>
      <c r="AD793" s="828"/>
      <c r="AE793" s="828"/>
      <c r="AF793" s="828"/>
      <c r="AG793" s="828"/>
      <c r="AH793" s="828"/>
      <c r="AI793" s="828"/>
      <c r="AJ793" s="828"/>
      <c r="AK793" s="828"/>
      <c r="AL793" s="828"/>
    </row>
    <row r="794" spans="1:38" hidden="1" outlineLevel="1" x14ac:dyDescent="0.2">
      <c r="A794" s="820">
        <v>1.3</v>
      </c>
      <c r="B794" s="818" t="s">
        <v>15</v>
      </c>
      <c r="D794" s="828"/>
      <c r="E794" s="828"/>
      <c r="F794" s="828"/>
      <c r="G794" s="828"/>
      <c r="H794" s="828"/>
      <c r="I794" s="828"/>
      <c r="J794" s="828"/>
      <c r="K794" s="828"/>
      <c r="L794" s="828"/>
      <c r="M794" s="828"/>
      <c r="N794" s="828"/>
      <c r="O794" s="828"/>
      <c r="P794" s="828"/>
      <c r="Q794" s="828"/>
      <c r="R794" s="828"/>
      <c r="S794" s="828"/>
      <c r="T794" s="828"/>
      <c r="U794" s="828"/>
      <c r="V794" s="828"/>
      <c r="W794" s="828"/>
      <c r="X794" s="828"/>
      <c r="Y794" s="828"/>
      <c r="Z794" s="828"/>
      <c r="AA794" s="828"/>
      <c r="AB794" s="828"/>
      <c r="AC794" s="828"/>
      <c r="AD794" s="828"/>
      <c r="AE794" s="828"/>
      <c r="AF794" s="828"/>
      <c r="AG794" s="828"/>
      <c r="AH794" s="828"/>
      <c r="AI794" s="828"/>
      <c r="AJ794" s="828"/>
      <c r="AK794" s="828"/>
      <c r="AL794" s="828"/>
    </row>
    <row r="795" spans="1:38" hidden="1" outlineLevel="1" x14ac:dyDescent="0.2">
      <c r="A795" s="820">
        <v>1.4</v>
      </c>
      <c r="B795" s="818" t="s">
        <v>578</v>
      </c>
      <c r="D795" s="828"/>
      <c r="E795" s="828"/>
      <c r="F795" s="828"/>
      <c r="G795" s="828"/>
      <c r="H795" s="828"/>
      <c r="I795" s="828"/>
      <c r="J795" s="828"/>
      <c r="K795" s="828"/>
      <c r="L795" s="828"/>
      <c r="M795" s="828"/>
      <c r="N795" s="828"/>
      <c r="O795" s="828"/>
      <c r="P795" s="828"/>
      <c r="Q795" s="828"/>
      <c r="R795" s="828"/>
      <c r="S795" s="828"/>
      <c r="T795" s="828"/>
      <c r="U795" s="828"/>
      <c r="V795" s="828"/>
      <c r="W795" s="828"/>
      <c r="X795" s="828"/>
      <c r="Y795" s="828"/>
      <c r="Z795" s="828"/>
      <c r="AA795" s="828"/>
      <c r="AB795" s="828"/>
      <c r="AC795" s="828"/>
      <c r="AD795" s="828"/>
      <c r="AE795" s="828"/>
      <c r="AF795" s="828"/>
      <c r="AG795" s="828"/>
      <c r="AH795" s="828"/>
      <c r="AI795" s="828"/>
      <c r="AJ795" s="828"/>
      <c r="AK795" s="828"/>
      <c r="AL795" s="828"/>
    </row>
    <row r="796" spans="1:38" hidden="1" outlineLevel="1" x14ac:dyDescent="0.2">
      <c r="A796" s="821" t="s">
        <v>297</v>
      </c>
      <c r="B796" s="818" t="s">
        <v>293</v>
      </c>
      <c r="D796" s="828"/>
      <c r="E796" s="828"/>
      <c r="F796" s="828"/>
      <c r="G796" s="828"/>
      <c r="H796" s="828"/>
      <c r="I796" s="828"/>
      <c r="J796" s="828"/>
      <c r="K796" s="828"/>
      <c r="L796" s="828"/>
      <c r="M796" s="828"/>
      <c r="N796" s="828"/>
      <c r="O796" s="828"/>
      <c r="P796" s="828"/>
      <c r="Q796" s="828"/>
      <c r="R796" s="828"/>
      <c r="S796" s="828"/>
      <c r="T796" s="828"/>
      <c r="U796" s="828"/>
      <c r="V796" s="828"/>
      <c r="W796" s="828"/>
      <c r="X796" s="828"/>
      <c r="Y796" s="828"/>
      <c r="Z796" s="828"/>
      <c r="AA796" s="828"/>
      <c r="AB796" s="828"/>
      <c r="AC796" s="828"/>
      <c r="AD796" s="828"/>
      <c r="AE796" s="828"/>
      <c r="AF796" s="828"/>
      <c r="AG796" s="828"/>
      <c r="AH796" s="828"/>
      <c r="AI796" s="828"/>
      <c r="AJ796" s="828"/>
      <c r="AK796" s="828"/>
      <c r="AL796" s="828"/>
    </row>
    <row r="797" spans="1:38" hidden="1" outlineLevel="1" x14ac:dyDescent="0.2">
      <c r="A797" s="821" t="s">
        <v>298</v>
      </c>
      <c r="B797" s="818" t="s">
        <v>538</v>
      </c>
      <c r="D797" s="828"/>
      <c r="E797" s="828"/>
      <c r="F797" s="828"/>
      <c r="G797" s="828"/>
      <c r="H797" s="828"/>
      <c r="I797" s="828"/>
      <c r="J797" s="828"/>
      <c r="K797" s="828"/>
      <c r="L797" s="828"/>
      <c r="M797" s="828"/>
      <c r="N797" s="828"/>
      <c r="O797" s="828"/>
      <c r="P797" s="828"/>
      <c r="Q797" s="828"/>
      <c r="R797" s="828"/>
      <c r="S797" s="828"/>
      <c r="T797" s="828"/>
      <c r="U797" s="828"/>
      <c r="V797" s="828"/>
      <c r="W797" s="828"/>
      <c r="X797" s="828"/>
      <c r="Y797" s="828"/>
      <c r="Z797" s="828"/>
      <c r="AA797" s="828"/>
      <c r="AB797" s="828"/>
      <c r="AC797" s="828"/>
      <c r="AD797" s="828"/>
      <c r="AE797" s="828"/>
      <c r="AF797" s="828"/>
      <c r="AG797" s="828"/>
      <c r="AH797" s="828"/>
      <c r="AI797" s="828"/>
      <c r="AJ797" s="828"/>
      <c r="AK797" s="828"/>
      <c r="AL797" s="828"/>
    </row>
    <row r="798" spans="1:38" hidden="1" outlineLevel="1" x14ac:dyDescent="0.2">
      <c r="A798" s="821" t="s">
        <v>66</v>
      </c>
      <c r="B798" s="818" t="s">
        <v>294</v>
      </c>
      <c r="D798" s="828"/>
      <c r="E798" s="828"/>
      <c r="F798" s="828"/>
      <c r="G798" s="828"/>
      <c r="H798" s="828"/>
      <c r="I798" s="828"/>
      <c r="J798" s="828"/>
      <c r="K798" s="828"/>
      <c r="L798" s="828"/>
      <c r="M798" s="828"/>
      <c r="N798" s="828"/>
      <c r="O798" s="828"/>
      <c r="P798" s="828"/>
      <c r="Q798" s="828"/>
      <c r="R798" s="828"/>
      <c r="S798" s="828"/>
      <c r="T798" s="828"/>
      <c r="U798" s="828"/>
      <c r="V798" s="828"/>
      <c r="W798" s="828"/>
      <c r="X798" s="828"/>
      <c r="Y798" s="828"/>
      <c r="Z798" s="828"/>
      <c r="AA798" s="828"/>
      <c r="AB798" s="828"/>
      <c r="AC798" s="828"/>
      <c r="AD798" s="828"/>
      <c r="AE798" s="828"/>
      <c r="AF798" s="828"/>
      <c r="AG798" s="828"/>
      <c r="AH798" s="828"/>
      <c r="AI798" s="828"/>
      <c r="AJ798" s="828"/>
      <c r="AK798" s="828"/>
      <c r="AL798" s="828"/>
    </row>
    <row r="799" spans="1:38" hidden="1" outlineLevel="1" x14ac:dyDescent="0.2">
      <c r="A799" s="821" t="s">
        <v>67</v>
      </c>
      <c r="B799" s="818" t="s">
        <v>16</v>
      </c>
      <c r="D799" s="828"/>
      <c r="E799" s="828"/>
      <c r="F799" s="828"/>
      <c r="G799" s="828"/>
      <c r="H799" s="828"/>
      <c r="I799" s="828"/>
      <c r="J799" s="828"/>
      <c r="K799" s="828"/>
      <c r="L799" s="828"/>
      <c r="M799" s="828"/>
      <c r="N799" s="828"/>
      <c r="O799" s="828"/>
      <c r="P799" s="828"/>
      <c r="Q799" s="828"/>
      <c r="R799" s="828"/>
      <c r="S799" s="828"/>
      <c r="T799" s="828"/>
      <c r="U799" s="828"/>
      <c r="V799" s="828"/>
      <c r="W799" s="828"/>
      <c r="X799" s="828"/>
      <c r="Y799" s="828"/>
      <c r="Z799" s="828"/>
      <c r="AA799" s="828"/>
      <c r="AB799" s="828"/>
      <c r="AC799" s="828"/>
      <c r="AD799" s="828"/>
      <c r="AE799" s="828"/>
      <c r="AF799" s="828"/>
      <c r="AG799" s="828"/>
      <c r="AH799" s="828"/>
      <c r="AI799" s="828"/>
      <c r="AJ799" s="828"/>
      <c r="AK799" s="828"/>
      <c r="AL799" s="828"/>
    </row>
    <row r="800" spans="1:38" hidden="1" outlineLevel="1" x14ac:dyDescent="0.2">
      <c r="A800" s="821" t="s">
        <v>68</v>
      </c>
      <c r="B800" s="818" t="s">
        <v>295</v>
      </c>
      <c r="D800" s="828"/>
      <c r="E800" s="828"/>
      <c r="F800" s="828"/>
      <c r="G800" s="828"/>
      <c r="H800" s="828"/>
      <c r="I800" s="828"/>
      <c r="J800" s="828"/>
      <c r="K800" s="828"/>
      <c r="L800" s="828"/>
      <c r="M800" s="828"/>
      <c r="N800" s="828"/>
      <c r="O800" s="828"/>
      <c r="P800" s="828"/>
      <c r="Q800" s="828"/>
      <c r="R800" s="828"/>
      <c r="S800" s="828"/>
      <c r="T800" s="828"/>
      <c r="U800" s="828"/>
      <c r="V800" s="828"/>
      <c r="W800" s="828"/>
      <c r="X800" s="828"/>
      <c r="Y800" s="828"/>
      <c r="Z800" s="828"/>
      <c r="AA800" s="828"/>
      <c r="AB800" s="828"/>
      <c r="AC800" s="828"/>
      <c r="AD800" s="828"/>
      <c r="AE800" s="828"/>
      <c r="AF800" s="828"/>
      <c r="AG800" s="828"/>
      <c r="AH800" s="828"/>
      <c r="AI800" s="828"/>
      <c r="AJ800" s="828"/>
      <c r="AK800" s="828"/>
      <c r="AL800" s="828"/>
    </row>
    <row r="801" spans="1:38" hidden="1" outlineLevel="1" x14ac:dyDescent="0.2">
      <c r="A801" s="821" t="s">
        <v>576</v>
      </c>
      <c r="B801" s="818" t="s">
        <v>577</v>
      </c>
      <c r="D801" s="828"/>
      <c r="E801" s="828"/>
      <c r="F801" s="828"/>
      <c r="G801" s="828"/>
      <c r="H801" s="828"/>
      <c r="I801" s="828"/>
      <c r="J801" s="828"/>
      <c r="K801" s="828"/>
      <c r="L801" s="828"/>
      <c r="M801" s="828"/>
      <c r="N801" s="828"/>
      <c r="O801" s="828"/>
      <c r="P801" s="828"/>
      <c r="Q801" s="828"/>
      <c r="R801" s="828"/>
      <c r="S801" s="828"/>
      <c r="T801" s="828"/>
      <c r="U801" s="828"/>
      <c r="V801" s="828"/>
      <c r="W801" s="828"/>
      <c r="X801" s="828"/>
      <c r="Y801" s="828"/>
      <c r="Z801" s="828"/>
      <c r="AA801" s="828"/>
      <c r="AB801" s="828"/>
      <c r="AC801" s="828"/>
      <c r="AD801" s="828"/>
      <c r="AE801" s="828"/>
      <c r="AF801" s="828"/>
      <c r="AG801" s="828"/>
      <c r="AH801" s="828"/>
      <c r="AI801" s="828"/>
      <c r="AJ801" s="828"/>
      <c r="AK801" s="828"/>
      <c r="AL801" s="828"/>
    </row>
    <row r="802" spans="1:38" hidden="1" outlineLevel="1" x14ac:dyDescent="0.2">
      <c r="A802" s="821" t="s">
        <v>60</v>
      </c>
      <c r="B802" s="818" t="s">
        <v>296</v>
      </c>
      <c r="D802" s="828"/>
      <c r="E802" s="828"/>
      <c r="F802" s="828"/>
      <c r="G802" s="828"/>
      <c r="H802" s="828"/>
      <c r="I802" s="828"/>
      <c r="J802" s="828"/>
      <c r="K802" s="828"/>
      <c r="L802" s="828"/>
      <c r="M802" s="828"/>
      <c r="N802" s="828"/>
      <c r="O802" s="828"/>
      <c r="P802" s="828"/>
      <c r="Q802" s="828"/>
      <c r="R802" s="828"/>
      <c r="S802" s="828"/>
      <c r="T802" s="828"/>
      <c r="U802" s="828"/>
      <c r="V802" s="828"/>
      <c r="W802" s="828"/>
      <c r="X802" s="828"/>
      <c r="Y802" s="828"/>
      <c r="Z802" s="828"/>
      <c r="AA802" s="828"/>
      <c r="AB802" s="828"/>
      <c r="AC802" s="828"/>
      <c r="AD802" s="828"/>
      <c r="AE802" s="828"/>
      <c r="AF802" s="828"/>
      <c r="AG802" s="828"/>
      <c r="AH802" s="828"/>
      <c r="AI802" s="828"/>
      <c r="AJ802" s="828"/>
      <c r="AK802" s="828"/>
      <c r="AL802" s="828"/>
    </row>
    <row r="803" spans="1:38" hidden="1" outlineLevel="1" x14ac:dyDescent="0.2">
      <c r="A803" s="821" t="s">
        <v>61</v>
      </c>
      <c r="B803" s="818" t="s">
        <v>17</v>
      </c>
      <c r="D803" s="828"/>
      <c r="E803" s="828"/>
      <c r="F803" s="828"/>
      <c r="G803" s="828"/>
      <c r="H803" s="828"/>
      <c r="I803" s="828"/>
      <c r="J803" s="828"/>
      <c r="K803" s="828"/>
      <c r="L803" s="828"/>
      <c r="M803" s="828"/>
      <c r="N803" s="828"/>
      <c r="O803" s="828"/>
      <c r="P803" s="828"/>
      <c r="Q803" s="828"/>
      <c r="R803" s="828"/>
      <c r="S803" s="828"/>
      <c r="T803" s="828"/>
      <c r="U803" s="828"/>
      <c r="V803" s="828"/>
      <c r="W803" s="828"/>
      <c r="X803" s="828"/>
      <c r="Y803" s="828"/>
      <c r="Z803" s="828"/>
      <c r="AA803" s="828"/>
      <c r="AB803" s="828"/>
      <c r="AC803" s="828"/>
      <c r="AD803" s="828"/>
      <c r="AE803" s="828"/>
      <c r="AF803" s="828"/>
      <c r="AG803" s="828"/>
      <c r="AH803" s="828"/>
      <c r="AI803" s="828"/>
      <c r="AJ803" s="828"/>
      <c r="AK803" s="828"/>
      <c r="AL803" s="828"/>
    </row>
    <row r="804" spans="1:38" hidden="1" outlineLevel="1" x14ac:dyDescent="0.2">
      <c r="A804" s="821">
        <v>6</v>
      </c>
      <c r="B804" s="818" t="s">
        <v>18</v>
      </c>
      <c r="D804" s="828"/>
      <c r="E804" s="828"/>
      <c r="F804" s="828"/>
      <c r="G804" s="828"/>
      <c r="H804" s="828"/>
      <c r="I804" s="828"/>
      <c r="J804" s="828"/>
      <c r="K804" s="828"/>
      <c r="L804" s="828"/>
      <c r="M804" s="828"/>
      <c r="N804" s="828"/>
      <c r="O804" s="828"/>
      <c r="P804" s="828"/>
      <c r="Q804" s="828"/>
      <c r="R804" s="828"/>
      <c r="S804" s="828"/>
      <c r="T804" s="828"/>
      <c r="U804" s="828"/>
      <c r="V804" s="828"/>
      <c r="W804" s="828"/>
      <c r="X804" s="828"/>
      <c r="Y804" s="828"/>
      <c r="Z804" s="828"/>
      <c r="AA804" s="828"/>
      <c r="AB804" s="828"/>
      <c r="AC804" s="828"/>
      <c r="AD804" s="828"/>
      <c r="AE804" s="828"/>
      <c r="AF804" s="828"/>
      <c r="AG804" s="828"/>
      <c r="AH804" s="828"/>
      <c r="AI804" s="828"/>
      <c r="AJ804" s="828"/>
      <c r="AK804" s="828"/>
      <c r="AL804" s="828"/>
    </row>
    <row r="805" spans="1:38" hidden="1" outlineLevel="1" x14ac:dyDescent="0.2">
      <c r="A805" s="822"/>
      <c r="B805" s="823" t="s">
        <v>3</v>
      </c>
      <c r="D805" s="828"/>
      <c r="E805" s="828"/>
      <c r="F805" s="828"/>
      <c r="G805" s="828"/>
      <c r="H805" s="828"/>
      <c r="I805" s="828"/>
      <c r="J805" s="828"/>
      <c r="K805" s="828"/>
      <c r="L805" s="828"/>
      <c r="M805" s="828"/>
      <c r="N805" s="828"/>
      <c r="O805" s="828"/>
      <c r="P805" s="828"/>
      <c r="Q805" s="828"/>
      <c r="R805" s="828"/>
      <c r="S805" s="828"/>
      <c r="T805" s="828"/>
      <c r="U805" s="828"/>
      <c r="V805" s="828"/>
      <c r="W805" s="828"/>
      <c r="X805" s="828"/>
      <c r="Y805" s="828"/>
      <c r="Z805" s="828"/>
      <c r="AA805" s="828"/>
      <c r="AB805" s="828"/>
      <c r="AC805" s="828"/>
      <c r="AD805" s="828"/>
      <c r="AE805" s="828"/>
      <c r="AF805" s="828"/>
      <c r="AG805" s="828"/>
      <c r="AH805" s="828"/>
      <c r="AI805" s="828"/>
      <c r="AJ805" s="828"/>
      <c r="AK805" s="828"/>
      <c r="AL805" s="828"/>
    </row>
    <row r="806" spans="1:38" hidden="1" outlineLevel="1" x14ac:dyDescent="0.2">
      <c r="A806" s="833" t="s">
        <v>309</v>
      </c>
      <c r="B806" s="824"/>
      <c r="D806" s="828"/>
      <c r="E806" s="828"/>
      <c r="F806" s="828"/>
      <c r="G806" s="828"/>
      <c r="H806" s="828"/>
      <c r="I806" s="828"/>
      <c r="J806" s="828"/>
      <c r="K806" s="828"/>
      <c r="L806" s="828"/>
      <c r="M806" s="828"/>
      <c r="N806" s="828"/>
      <c r="O806" s="828"/>
      <c r="P806" s="828"/>
      <c r="Q806" s="828"/>
      <c r="R806" s="828"/>
      <c r="S806" s="828"/>
      <c r="T806" s="828"/>
      <c r="U806" s="828"/>
      <c r="V806" s="828"/>
      <c r="W806" s="828"/>
      <c r="X806" s="828"/>
      <c r="Y806" s="828"/>
      <c r="Z806" s="828"/>
      <c r="AA806" s="828"/>
      <c r="AB806" s="828"/>
      <c r="AC806" s="828"/>
      <c r="AD806" s="828"/>
      <c r="AE806" s="828"/>
      <c r="AF806" s="828"/>
      <c r="AG806" s="828"/>
      <c r="AH806" s="828"/>
      <c r="AI806" s="828"/>
      <c r="AJ806" s="828"/>
      <c r="AK806" s="828"/>
      <c r="AL806" s="828"/>
    </row>
    <row r="807" spans="1:38" hidden="1" outlineLevel="1" x14ac:dyDescent="0.2">
      <c r="A807" s="820"/>
      <c r="B807" s="818"/>
      <c r="D807" s="828"/>
      <c r="E807" s="828"/>
      <c r="F807" s="828"/>
      <c r="G807" s="828"/>
      <c r="H807" s="828"/>
      <c r="I807" s="828"/>
      <c r="J807" s="828"/>
      <c r="K807" s="828"/>
      <c r="L807" s="828"/>
      <c r="M807" s="828"/>
      <c r="N807" s="828"/>
      <c r="O807" s="828"/>
      <c r="P807" s="828"/>
      <c r="Q807" s="828"/>
      <c r="R807" s="828"/>
      <c r="S807" s="828"/>
      <c r="T807" s="828"/>
      <c r="U807" s="828"/>
      <c r="V807" s="828"/>
      <c r="W807" s="828"/>
      <c r="X807" s="828"/>
      <c r="Y807" s="828"/>
      <c r="Z807" s="828"/>
      <c r="AA807" s="828"/>
      <c r="AB807" s="828"/>
      <c r="AC807" s="828"/>
      <c r="AD807" s="828"/>
      <c r="AE807" s="828"/>
      <c r="AF807" s="828"/>
      <c r="AG807" s="828"/>
      <c r="AH807" s="828"/>
      <c r="AI807" s="828"/>
      <c r="AJ807" s="828"/>
      <c r="AK807" s="828"/>
      <c r="AL807" s="828"/>
    </row>
    <row r="808" spans="1:38" hidden="1" outlineLevel="1" x14ac:dyDescent="0.2">
      <c r="A808" s="832" t="s">
        <v>2456</v>
      </c>
      <c r="B808" s="818"/>
      <c r="D808" s="828"/>
      <c r="E808" s="828"/>
      <c r="F808" s="828"/>
      <c r="G808" s="828"/>
      <c r="H808" s="828"/>
      <c r="I808" s="828"/>
      <c r="J808" s="828"/>
      <c r="K808" s="828"/>
      <c r="L808" s="828"/>
      <c r="M808" s="828"/>
      <c r="N808" s="828"/>
      <c r="O808" s="828"/>
      <c r="P808" s="828"/>
      <c r="Q808" s="828"/>
      <c r="R808" s="828"/>
      <c r="S808" s="828"/>
      <c r="T808" s="828"/>
      <c r="U808" s="828"/>
      <c r="V808" s="828"/>
      <c r="W808" s="828"/>
      <c r="X808" s="828"/>
      <c r="Y808" s="828"/>
      <c r="Z808" s="828"/>
      <c r="AA808" s="828"/>
      <c r="AB808" s="828"/>
      <c r="AC808" s="828"/>
      <c r="AD808" s="828"/>
      <c r="AE808" s="828"/>
      <c r="AF808" s="828"/>
      <c r="AG808" s="828"/>
      <c r="AH808" s="828"/>
      <c r="AI808" s="828"/>
      <c r="AJ808" s="828"/>
      <c r="AK808" s="828"/>
      <c r="AL808" s="828"/>
    </row>
    <row r="809" spans="1:38" hidden="1" outlineLevel="1" x14ac:dyDescent="0.2">
      <c r="A809" s="819"/>
      <c r="B809" s="825"/>
      <c r="D809" s="828"/>
      <c r="E809" s="828"/>
      <c r="F809" s="828"/>
      <c r="G809" s="828"/>
      <c r="H809" s="828"/>
      <c r="I809" s="828"/>
      <c r="J809" s="828"/>
      <c r="K809" s="828"/>
      <c r="L809" s="828"/>
      <c r="M809" s="828"/>
      <c r="N809" s="828"/>
      <c r="O809" s="828"/>
      <c r="P809" s="828"/>
      <c r="Q809" s="828"/>
      <c r="R809" s="828"/>
      <c r="S809" s="828"/>
      <c r="T809" s="828"/>
      <c r="U809" s="828"/>
      <c r="V809" s="828"/>
      <c r="W809" s="828"/>
      <c r="X809" s="828"/>
      <c r="Y809" s="828"/>
      <c r="Z809" s="828"/>
      <c r="AA809" s="828"/>
      <c r="AB809" s="828"/>
      <c r="AC809" s="828"/>
      <c r="AD809" s="828"/>
      <c r="AE809" s="828"/>
      <c r="AF809" s="828"/>
      <c r="AG809" s="828"/>
      <c r="AH809" s="828"/>
      <c r="AI809" s="828"/>
      <c r="AJ809" s="828"/>
      <c r="AK809" s="828"/>
      <c r="AL809" s="828"/>
    </row>
    <row r="810" spans="1:38" hidden="1" outlineLevel="1" x14ac:dyDescent="0.2">
      <c r="A810" s="820">
        <v>1.1000000000000001</v>
      </c>
      <c r="B810" s="818" t="s">
        <v>307</v>
      </c>
      <c r="D810" s="828"/>
      <c r="E810" s="828"/>
      <c r="F810" s="828"/>
      <c r="G810" s="828"/>
      <c r="H810" s="828"/>
      <c r="I810" s="828"/>
      <c r="J810" s="828"/>
      <c r="K810" s="828"/>
      <c r="L810" s="828"/>
      <c r="M810" s="828"/>
      <c r="N810" s="828"/>
      <c r="O810" s="828"/>
      <c r="P810" s="828"/>
      <c r="Q810" s="828"/>
      <c r="R810" s="828"/>
      <c r="S810" s="828"/>
      <c r="T810" s="828"/>
      <c r="U810" s="828"/>
      <c r="V810" s="828"/>
      <c r="W810" s="828"/>
      <c r="X810" s="828"/>
      <c r="Y810" s="828"/>
      <c r="Z810" s="828"/>
      <c r="AA810" s="828"/>
      <c r="AB810" s="828"/>
      <c r="AC810" s="828"/>
      <c r="AD810" s="828"/>
      <c r="AE810" s="828"/>
      <c r="AF810" s="828"/>
      <c r="AG810" s="828"/>
      <c r="AH810" s="828"/>
      <c r="AI810" s="828"/>
      <c r="AJ810" s="828"/>
      <c r="AK810" s="828"/>
      <c r="AL810" s="828"/>
    </row>
    <row r="811" spans="1:38" hidden="1" outlineLevel="1" x14ac:dyDescent="0.2">
      <c r="A811" s="820">
        <v>1.2</v>
      </c>
      <c r="B811" s="818" t="s">
        <v>308</v>
      </c>
      <c r="D811" s="828"/>
      <c r="E811" s="828"/>
      <c r="F811" s="828"/>
      <c r="G811" s="828"/>
      <c r="H811" s="828"/>
      <c r="I811" s="828"/>
      <c r="J811" s="828"/>
      <c r="K811" s="828"/>
      <c r="L811" s="828"/>
      <c r="M811" s="828"/>
      <c r="N811" s="828"/>
      <c r="O811" s="828"/>
      <c r="P811" s="828"/>
      <c r="Q811" s="828"/>
      <c r="R811" s="828"/>
      <c r="S811" s="828"/>
      <c r="T811" s="828"/>
      <c r="U811" s="828"/>
      <c r="V811" s="828"/>
      <c r="W811" s="828"/>
      <c r="X811" s="828"/>
      <c r="Y811" s="828"/>
      <c r="Z811" s="828"/>
      <c r="AA811" s="828"/>
      <c r="AB811" s="828"/>
      <c r="AC811" s="828"/>
      <c r="AD811" s="828"/>
      <c r="AE811" s="828"/>
      <c r="AF811" s="828"/>
      <c r="AG811" s="828"/>
      <c r="AH811" s="828"/>
      <c r="AI811" s="828"/>
      <c r="AJ811" s="828"/>
      <c r="AK811" s="828"/>
      <c r="AL811" s="828"/>
    </row>
    <row r="812" spans="1:38" hidden="1" outlineLevel="1" x14ac:dyDescent="0.2">
      <c r="A812" s="820">
        <v>1.3</v>
      </c>
      <c r="B812" s="818" t="s">
        <v>15</v>
      </c>
      <c r="D812" s="828"/>
      <c r="E812" s="828"/>
      <c r="F812" s="828"/>
      <c r="G812" s="828"/>
      <c r="H812" s="828"/>
      <c r="I812" s="828"/>
      <c r="J812" s="828"/>
      <c r="K812" s="828"/>
      <c r="L812" s="828"/>
      <c r="M812" s="828"/>
      <c r="N812" s="828"/>
      <c r="O812" s="828"/>
      <c r="P812" s="828"/>
      <c r="Q812" s="828"/>
      <c r="R812" s="828"/>
      <c r="S812" s="828"/>
      <c r="T812" s="828"/>
      <c r="U812" s="828"/>
      <c r="V812" s="828"/>
      <c r="W812" s="828"/>
      <c r="X812" s="828"/>
      <c r="Y812" s="828"/>
      <c r="Z812" s="828"/>
      <c r="AA812" s="828"/>
      <c r="AB812" s="828"/>
      <c r="AC812" s="828"/>
      <c r="AD812" s="828"/>
      <c r="AE812" s="828"/>
      <c r="AF812" s="828"/>
      <c r="AG812" s="828"/>
      <c r="AH812" s="828"/>
      <c r="AI812" s="828"/>
      <c r="AJ812" s="828"/>
      <c r="AK812" s="828"/>
      <c r="AL812" s="828"/>
    </row>
    <row r="813" spans="1:38" hidden="1" outlineLevel="1" x14ac:dyDescent="0.2">
      <c r="A813" s="820">
        <v>1.4</v>
      </c>
      <c r="B813" s="818" t="s">
        <v>578</v>
      </c>
      <c r="D813" s="828"/>
      <c r="E813" s="828"/>
      <c r="F813" s="828"/>
      <c r="G813" s="828"/>
      <c r="H813" s="828"/>
      <c r="I813" s="828"/>
      <c r="J813" s="828"/>
      <c r="K813" s="828"/>
      <c r="L813" s="828"/>
      <c r="M813" s="828"/>
      <c r="N813" s="828"/>
      <c r="O813" s="828"/>
      <c r="P813" s="828"/>
      <c r="Q813" s="828"/>
      <c r="R813" s="828"/>
      <c r="S813" s="828"/>
      <c r="T813" s="828"/>
      <c r="U813" s="828"/>
      <c r="V813" s="828"/>
      <c r="W813" s="828"/>
      <c r="X813" s="828"/>
      <c r="Y813" s="828"/>
      <c r="Z813" s="828"/>
      <c r="AA813" s="828"/>
      <c r="AB813" s="828"/>
      <c r="AC813" s="828"/>
      <c r="AD813" s="828"/>
      <c r="AE813" s="828"/>
      <c r="AF813" s="828"/>
      <c r="AG813" s="828"/>
      <c r="AH813" s="828"/>
      <c r="AI813" s="828"/>
      <c r="AJ813" s="828"/>
      <c r="AK813" s="828"/>
      <c r="AL813" s="828"/>
    </row>
    <row r="814" spans="1:38" hidden="1" outlineLevel="1" x14ac:dyDescent="0.2">
      <c r="A814" s="821" t="s">
        <v>297</v>
      </c>
      <c r="B814" s="818" t="s">
        <v>293</v>
      </c>
      <c r="D814" s="828"/>
      <c r="E814" s="828"/>
      <c r="F814" s="828"/>
      <c r="G814" s="828"/>
      <c r="H814" s="828"/>
      <c r="I814" s="828"/>
      <c r="J814" s="828"/>
      <c r="K814" s="828"/>
      <c r="L814" s="828"/>
      <c r="M814" s="828"/>
      <c r="N814" s="828"/>
      <c r="O814" s="828"/>
      <c r="P814" s="828"/>
      <c r="Q814" s="828"/>
      <c r="R814" s="828"/>
      <c r="S814" s="828"/>
      <c r="T814" s="828"/>
      <c r="U814" s="828"/>
      <c r="V814" s="828"/>
      <c r="W814" s="828"/>
      <c r="X814" s="828"/>
      <c r="Y814" s="828"/>
      <c r="Z814" s="828"/>
      <c r="AA814" s="828"/>
      <c r="AB814" s="828"/>
      <c r="AC814" s="828"/>
      <c r="AD814" s="828"/>
      <c r="AE814" s="828"/>
      <c r="AF814" s="828"/>
      <c r="AG814" s="828"/>
      <c r="AH814" s="828"/>
      <c r="AI814" s="828"/>
      <c r="AJ814" s="828"/>
      <c r="AK814" s="828"/>
      <c r="AL814" s="828"/>
    </row>
    <row r="815" spans="1:38" hidden="1" outlineLevel="1" x14ac:dyDescent="0.2">
      <c r="A815" s="821" t="s">
        <v>298</v>
      </c>
      <c r="B815" s="818" t="s">
        <v>538</v>
      </c>
      <c r="D815" s="828"/>
      <c r="E815" s="828"/>
      <c r="F815" s="828"/>
      <c r="G815" s="828"/>
      <c r="H815" s="828"/>
      <c r="I815" s="828"/>
      <c r="J815" s="828"/>
      <c r="K815" s="828"/>
      <c r="L815" s="828"/>
      <c r="M815" s="828"/>
      <c r="N815" s="828"/>
      <c r="O815" s="828"/>
      <c r="P815" s="828"/>
      <c r="Q815" s="828"/>
      <c r="R815" s="828"/>
      <c r="S815" s="828"/>
      <c r="T815" s="828"/>
      <c r="U815" s="828"/>
      <c r="V815" s="828"/>
      <c r="W815" s="828"/>
      <c r="X815" s="828"/>
      <c r="Y815" s="828"/>
      <c r="Z815" s="828"/>
      <c r="AA815" s="828"/>
      <c r="AB815" s="828"/>
      <c r="AC815" s="828"/>
      <c r="AD815" s="828"/>
      <c r="AE815" s="828"/>
      <c r="AF815" s="828"/>
      <c r="AG815" s="828"/>
      <c r="AH815" s="828"/>
      <c r="AI815" s="828"/>
      <c r="AJ815" s="828"/>
      <c r="AK815" s="828"/>
      <c r="AL815" s="828"/>
    </row>
    <row r="816" spans="1:38" hidden="1" outlineLevel="1" x14ac:dyDescent="0.2">
      <c r="A816" s="821" t="s">
        <v>66</v>
      </c>
      <c r="B816" s="818" t="s">
        <v>294</v>
      </c>
      <c r="D816" s="828"/>
      <c r="E816" s="828"/>
      <c r="F816" s="828"/>
      <c r="G816" s="828"/>
      <c r="H816" s="828"/>
      <c r="I816" s="828"/>
      <c r="J816" s="828"/>
      <c r="K816" s="828"/>
      <c r="L816" s="828"/>
      <c r="M816" s="828"/>
      <c r="N816" s="828"/>
      <c r="O816" s="828"/>
      <c r="P816" s="828"/>
      <c r="Q816" s="828"/>
      <c r="R816" s="828"/>
      <c r="S816" s="828"/>
      <c r="T816" s="828"/>
      <c r="U816" s="828"/>
      <c r="V816" s="828"/>
      <c r="W816" s="828"/>
      <c r="X816" s="828"/>
      <c r="Y816" s="828"/>
      <c r="Z816" s="828"/>
      <c r="AA816" s="828"/>
      <c r="AB816" s="828"/>
      <c r="AC816" s="828"/>
      <c r="AD816" s="828"/>
      <c r="AE816" s="828"/>
      <c r="AF816" s="828"/>
      <c r="AG816" s="828"/>
      <c r="AH816" s="828"/>
      <c r="AI816" s="828"/>
      <c r="AJ816" s="828"/>
      <c r="AK816" s="828"/>
      <c r="AL816" s="828"/>
    </row>
    <row r="817" spans="1:38" hidden="1" outlineLevel="1" x14ac:dyDescent="0.2">
      <c r="A817" s="821" t="s">
        <v>67</v>
      </c>
      <c r="B817" s="818" t="s">
        <v>16</v>
      </c>
      <c r="D817" s="828"/>
      <c r="E817" s="828"/>
      <c r="F817" s="828"/>
      <c r="G817" s="828"/>
      <c r="H817" s="828"/>
      <c r="I817" s="828"/>
      <c r="J817" s="828"/>
      <c r="K817" s="828"/>
      <c r="L817" s="828"/>
      <c r="M817" s="828"/>
      <c r="N817" s="828"/>
      <c r="O817" s="828"/>
      <c r="P817" s="828"/>
      <c r="Q817" s="828"/>
      <c r="R817" s="828"/>
      <c r="S817" s="828"/>
      <c r="T817" s="828"/>
      <c r="U817" s="828"/>
      <c r="V817" s="828"/>
      <c r="W817" s="828"/>
      <c r="X817" s="828"/>
      <c r="Y817" s="828"/>
      <c r="Z817" s="828"/>
      <c r="AA817" s="828"/>
      <c r="AB817" s="828"/>
      <c r="AC817" s="828"/>
      <c r="AD817" s="828"/>
      <c r="AE817" s="828"/>
      <c r="AF817" s="828"/>
      <c r="AG817" s="828"/>
      <c r="AH817" s="828"/>
      <c r="AI817" s="828"/>
      <c r="AJ817" s="828"/>
      <c r="AK817" s="828"/>
      <c r="AL817" s="828"/>
    </row>
    <row r="818" spans="1:38" hidden="1" outlineLevel="1" x14ac:dyDescent="0.2">
      <c r="A818" s="821" t="s">
        <v>68</v>
      </c>
      <c r="B818" s="818" t="s">
        <v>295</v>
      </c>
      <c r="D818" s="828"/>
      <c r="E818" s="828"/>
      <c r="F818" s="828"/>
      <c r="G818" s="828"/>
      <c r="H818" s="828"/>
      <c r="I818" s="828"/>
      <c r="J818" s="828"/>
      <c r="K818" s="828"/>
      <c r="L818" s="828"/>
      <c r="M818" s="828"/>
      <c r="N818" s="828"/>
      <c r="O818" s="828"/>
      <c r="P818" s="828"/>
      <c r="Q818" s="828"/>
      <c r="R818" s="828"/>
      <c r="S818" s="828"/>
      <c r="T818" s="828"/>
      <c r="U818" s="828"/>
      <c r="V818" s="828"/>
      <c r="W818" s="828"/>
      <c r="X818" s="828"/>
      <c r="Y818" s="828"/>
      <c r="Z818" s="828"/>
      <c r="AA818" s="828"/>
      <c r="AB818" s="828"/>
      <c r="AC818" s="828"/>
      <c r="AD818" s="828"/>
      <c r="AE818" s="828"/>
      <c r="AF818" s="828"/>
      <c r="AG818" s="828"/>
      <c r="AH818" s="828"/>
      <c r="AI818" s="828"/>
      <c r="AJ818" s="828"/>
      <c r="AK818" s="828"/>
      <c r="AL818" s="828"/>
    </row>
    <row r="819" spans="1:38" hidden="1" outlineLevel="1" x14ac:dyDescent="0.2">
      <c r="A819" s="821" t="s">
        <v>576</v>
      </c>
      <c r="B819" s="818" t="s">
        <v>577</v>
      </c>
      <c r="D819" s="828"/>
      <c r="E819" s="828"/>
      <c r="F819" s="828"/>
      <c r="G819" s="828"/>
      <c r="H819" s="828"/>
      <c r="I819" s="828"/>
      <c r="J819" s="828"/>
      <c r="K819" s="828"/>
      <c r="L819" s="828"/>
      <c r="M819" s="828"/>
      <c r="N819" s="828"/>
      <c r="O819" s="828"/>
      <c r="P819" s="828"/>
      <c r="Q819" s="828"/>
      <c r="R819" s="828"/>
      <c r="S819" s="828"/>
      <c r="T819" s="828"/>
      <c r="U819" s="828"/>
      <c r="V819" s="828"/>
      <c r="W819" s="828"/>
      <c r="X819" s="828"/>
      <c r="Y819" s="828"/>
      <c r="Z819" s="828"/>
      <c r="AA819" s="828"/>
      <c r="AB819" s="828"/>
      <c r="AC819" s="828"/>
      <c r="AD819" s="828"/>
      <c r="AE819" s="828"/>
      <c r="AF819" s="828"/>
      <c r="AG819" s="828"/>
      <c r="AH819" s="828"/>
      <c r="AI819" s="828"/>
      <c r="AJ819" s="828"/>
      <c r="AK819" s="828"/>
      <c r="AL819" s="828"/>
    </row>
    <row r="820" spans="1:38" hidden="1" outlineLevel="1" x14ac:dyDescent="0.2">
      <c r="A820" s="821" t="s">
        <v>60</v>
      </c>
      <c r="B820" s="818" t="s">
        <v>296</v>
      </c>
      <c r="D820" s="828"/>
      <c r="E820" s="828"/>
      <c r="F820" s="828"/>
      <c r="G820" s="828"/>
      <c r="H820" s="828"/>
      <c r="I820" s="828"/>
      <c r="J820" s="828"/>
      <c r="K820" s="828"/>
      <c r="L820" s="828"/>
      <c r="M820" s="828"/>
      <c r="N820" s="828"/>
      <c r="O820" s="828"/>
      <c r="P820" s="828"/>
      <c r="Q820" s="828"/>
      <c r="R820" s="828"/>
      <c r="S820" s="828"/>
      <c r="T820" s="828"/>
      <c r="U820" s="828"/>
      <c r="V820" s="828"/>
      <c r="W820" s="828"/>
      <c r="X820" s="828"/>
      <c r="Y820" s="828"/>
      <c r="Z820" s="828"/>
      <c r="AA820" s="828"/>
      <c r="AB820" s="828"/>
      <c r="AC820" s="828"/>
      <c r="AD820" s="828"/>
      <c r="AE820" s="828"/>
      <c r="AF820" s="828"/>
      <c r="AG820" s="828"/>
      <c r="AH820" s="828"/>
      <c r="AI820" s="828"/>
      <c r="AJ820" s="828"/>
      <c r="AK820" s="828"/>
      <c r="AL820" s="828"/>
    </row>
    <row r="821" spans="1:38" hidden="1" outlineLevel="1" x14ac:dyDescent="0.2">
      <c r="A821" s="821" t="s">
        <v>61</v>
      </c>
      <c r="B821" s="818" t="s">
        <v>17</v>
      </c>
      <c r="D821" s="828"/>
      <c r="E821" s="828"/>
      <c r="F821" s="828"/>
      <c r="G821" s="828"/>
      <c r="H821" s="828"/>
      <c r="I821" s="828"/>
      <c r="J821" s="828"/>
      <c r="K821" s="828"/>
      <c r="L821" s="828"/>
      <c r="M821" s="828"/>
      <c r="N821" s="828"/>
      <c r="O821" s="828"/>
      <c r="P821" s="828"/>
      <c r="Q821" s="828"/>
      <c r="R821" s="828"/>
      <c r="S821" s="828"/>
      <c r="T821" s="828"/>
      <c r="U821" s="828"/>
      <c r="V821" s="828"/>
      <c r="W821" s="828"/>
      <c r="X821" s="828"/>
      <c r="Y821" s="828"/>
      <c r="Z821" s="828"/>
      <c r="AA821" s="828"/>
      <c r="AB821" s="828"/>
      <c r="AC821" s="828"/>
      <c r="AD821" s="828"/>
      <c r="AE821" s="828"/>
      <c r="AF821" s="828"/>
      <c r="AG821" s="828"/>
      <c r="AH821" s="828"/>
      <c r="AI821" s="828"/>
      <c r="AJ821" s="828"/>
      <c r="AK821" s="828"/>
      <c r="AL821" s="828"/>
    </row>
    <row r="822" spans="1:38" hidden="1" outlineLevel="1" x14ac:dyDescent="0.2">
      <c r="A822" s="821">
        <v>6</v>
      </c>
      <c r="B822" s="818" t="s">
        <v>18</v>
      </c>
      <c r="D822" s="828"/>
      <c r="E822" s="828"/>
      <c r="F822" s="828"/>
      <c r="G822" s="828"/>
      <c r="H822" s="828"/>
      <c r="I822" s="828"/>
      <c r="J822" s="828"/>
      <c r="K822" s="828"/>
      <c r="L822" s="828"/>
      <c r="M822" s="828"/>
      <c r="N822" s="828"/>
      <c r="O822" s="828"/>
      <c r="P822" s="828"/>
      <c r="Q822" s="828"/>
      <c r="R822" s="828"/>
      <c r="S822" s="828"/>
      <c r="T822" s="828"/>
      <c r="U822" s="828"/>
      <c r="V822" s="828"/>
      <c r="W822" s="828"/>
      <c r="X822" s="828"/>
      <c r="Y822" s="828"/>
      <c r="Z822" s="828"/>
      <c r="AA822" s="828"/>
      <c r="AB822" s="828"/>
      <c r="AC822" s="828"/>
      <c r="AD822" s="828"/>
      <c r="AE822" s="828"/>
      <c r="AF822" s="828"/>
      <c r="AG822" s="828"/>
      <c r="AH822" s="828"/>
      <c r="AI822" s="828"/>
      <c r="AJ822" s="828"/>
      <c r="AK822" s="828"/>
      <c r="AL822" s="828"/>
    </row>
    <row r="823" spans="1:38" hidden="1" outlineLevel="1" x14ac:dyDescent="0.2">
      <c r="A823" s="822"/>
      <c r="B823" s="823" t="s">
        <v>3</v>
      </c>
      <c r="D823" s="828"/>
      <c r="E823" s="828"/>
      <c r="F823" s="828"/>
      <c r="G823" s="828"/>
      <c r="H823" s="828"/>
      <c r="I823" s="828"/>
      <c r="J823" s="828"/>
      <c r="K823" s="828"/>
      <c r="L823" s="828"/>
      <c r="M823" s="828"/>
      <c r="N823" s="828"/>
      <c r="O823" s="828"/>
      <c r="P823" s="828"/>
      <c r="Q823" s="828"/>
      <c r="R823" s="828"/>
      <c r="S823" s="828"/>
      <c r="T823" s="828"/>
      <c r="U823" s="828"/>
      <c r="V823" s="828"/>
      <c r="W823" s="828"/>
      <c r="X823" s="828"/>
      <c r="Y823" s="828"/>
      <c r="Z823" s="828"/>
      <c r="AA823" s="828"/>
      <c r="AB823" s="828"/>
      <c r="AC823" s="828"/>
      <c r="AD823" s="828"/>
      <c r="AE823" s="828"/>
      <c r="AF823" s="828"/>
      <c r="AG823" s="828"/>
      <c r="AH823" s="828"/>
      <c r="AI823" s="828"/>
      <c r="AJ823" s="828"/>
      <c r="AK823" s="828"/>
      <c r="AL823" s="828"/>
    </row>
    <row r="824" spans="1:38" hidden="1" outlineLevel="1" x14ac:dyDescent="0.2">
      <c r="A824" s="833" t="s">
        <v>309</v>
      </c>
      <c r="B824" s="824"/>
      <c r="D824" s="828"/>
      <c r="E824" s="828"/>
      <c r="F824" s="828"/>
      <c r="G824" s="828"/>
      <c r="H824" s="828"/>
      <c r="I824" s="828"/>
      <c r="J824" s="828"/>
      <c r="K824" s="828"/>
      <c r="L824" s="828"/>
      <c r="M824" s="828"/>
      <c r="N824" s="828"/>
      <c r="O824" s="828"/>
      <c r="P824" s="828"/>
      <c r="Q824" s="828"/>
      <c r="R824" s="828"/>
      <c r="S824" s="828"/>
      <c r="T824" s="828"/>
      <c r="U824" s="828"/>
      <c r="V824" s="828"/>
      <c r="W824" s="828"/>
      <c r="X824" s="828"/>
      <c r="Y824" s="828"/>
      <c r="Z824" s="828"/>
      <c r="AA824" s="828"/>
      <c r="AB824" s="828"/>
      <c r="AC824" s="828"/>
      <c r="AD824" s="828"/>
      <c r="AE824" s="828"/>
      <c r="AF824" s="828"/>
      <c r="AG824" s="828"/>
      <c r="AH824" s="828"/>
      <c r="AI824" s="828"/>
      <c r="AJ824" s="828"/>
      <c r="AK824" s="828"/>
      <c r="AL824" s="828"/>
    </row>
    <row r="825" spans="1:38" hidden="1" outlineLevel="1" x14ac:dyDescent="0.2">
      <c r="A825" s="832" t="s">
        <v>2457</v>
      </c>
      <c r="B825" s="818"/>
      <c r="D825" s="828"/>
      <c r="E825" s="828"/>
      <c r="F825" s="828"/>
      <c r="G825" s="828"/>
      <c r="H825" s="828"/>
      <c r="I825" s="828"/>
      <c r="J825" s="828"/>
      <c r="K825" s="828"/>
      <c r="L825" s="828"/>
      <c r="M825" s="828"/>
      <c r="N825" s="828"/>
      <c r="O825" s="828"/>
      <c r="P825" s="828"/>
      <c r="Q825" s="828"/>
      <c r="R825" s="828"/>
      <c r="S825" s="828"/>
      <c r="T825" s="828"/>
      <c r="U825" s="828"/>
      <c r="V825" s="828"/>
      <c r="W825" s="828"/>
      <c r="X825" s="828"/>
      <c r="Y825" s="828"/>
      <c r="Z825" s="828"/>
      <c r="AA825" s="828"/>
      <c r="AB825" s="828"/>
      <c r="AC825" s="828"/>
      <c r="AD825" s="828"/>
      <c r="AE825" s="828"/>
      <c r="AF825" s="828"/>
      <c r="AG825" s="828"/>
      <c r="AH825" s="828"/>
      <c r="AI825" s="828"/>
      <c r="AJ825" s="828"/>
      <c r="AK825" s="828"/>
      <c r="AL825" s="828"/>
    </row>
    <row r="826" spans="1:38" hidden="1" outlineLevel="1" x14ac:dyDescent="0.2">
      <c r="A826" s="819"/>
      <c r="B826" s="819" t="s">
        <v>219</v>
      </c>
      <c r="D826" s="828"/>
      <c r="E826" s="828"/>
      <c r="F826" s="828"/>
      <c r="G826" s="828"/>
      <c r="H826" s="828"/>
      <c r="I826" s="828"/>
      <c r="J826" s="828"/>
      <c r="K826" s="828"/>
      <c r="L826" s="828"/>
      <c r="M826" s="828"/>
      <c r="N826" s="828"/>
      <c r="O826" s="828"/>
      <c r="P826" s="828"/>
      <c r="Q826" s="828"/>
      <c r="R826" s="828"/>
      <c r="S826" s="828"/>
      <c r="T826" s="828"/>
      <c r="U826" s="828"/>
      <c r="V826" s="828"/>
      <c r="W826" s="828"/>
      <c r="X826" s="828"/>
      <c r="Y826" s="828"/>
      <c r="Z826" s="828"/>
      <c r="AA826" s="828"/>
      <c r="AB826" s="828"/>
      <c r="AC826" s="828"/>
      <c r="AD826" s="828"/>
      <c r="AE826" s="828"/>
      <c r="AF826" s="828"/>
      <c r="AG826" s="828"/>
      <c r="AH826" s="828"/>
      <c r="AI826" s="828"/>
      <c r="AJ826" s="828"/>
      <c r="AK826" s="828"/>
      <c r="AL826" s="828"/>
    </row>
    <row r="827" spans="1:38" hidden="1" outlineLevel="1" x14ac:dyDescent="0.2">
      <c r="A827" s="820">
        <v>1.1000000000000001</v>
      </c>
      <c r="B827" s="818" t="s">
        <v>307</v>
      </c>
      <c r="D827" s="827" t="s">
        <v>2509</v>
      </c>
      <c r="E827" s="828" t="s">
        <v>1260</v>
      </c>
      <c r="F827" s="828" t="s">
        <v>1260</v>
      </c>
      <c r="G827" s="828" t="s">
        <v>1260</v>
      </c>
      <c r="H827" s="828" t="s">
        <v>1260</v>
      </c>
      <c r="I827" s="828" t="s">
        <v>1260</v>
      </c>
      <c r="J827" s="828" t="s">
        <v>1260</v>
      </c>
      <c r="K827" s="828" t="s">
        <v>1260</v>
      </c>
      <c r="L827" s="828" t="s">
        <v>1260</v>
      </c>
      <c r="M827" s="828" t="s">
        <v>1260</v>
      </c>
      <c r="N827" s="828" t="s">
        <v>1260</v>
      </c>
      <c r="O827" s="828" t="s">
        <v>1260</v>
      </c>
      <c r="P827" s="828" t="s">
        <v>1260</v>
      </c>
      <c r="Q827" s="828" t="s">
        <v>1260</v>
      </c>
      <c r="R827" s="828" t="s">
        <v>1260</v>
      </c>
      <c r="S827" s="828" t="s">
        <v>1260</v>
      </c>
      <c r="T827" s="828" t="s">
        <v>1260</v>
      </c>
      <c r="U827" s="828" t="s">
        <v>1260</v>
      </c>
      <c r="V827" s="828" t="s">
        <v>1260</v>
      </c>
      <c r="W827" s="828" t="s">
        <v>1260</v>
      </c>
      <c r="X827" s="828" t="s">
        <v>1260</v>
      </c>
      <c r="Y827" s="828" t="s">
        <v>1260</v>
      </c>
      <c r="Z827" s="828" t="s">
        <v>1260</v>
      </c>
      <c r="AA827" s="828" t="s">
        <v>1260</v>
      </c>
      <c r="AB827" s="828" t="s">
        <v>1260</v>
      </c>
      <c r="AC827" s="828" t="s">
        <v>1260</v>
      </c>
      <c r="AD827" s="828" t="s">
        <v>1260</v>
      </c>
      <c r="AE827" s="828" t="s">
        <v>1260</v>
      </c>
      <c r="AF827" s="828" t="s">
        <v>1260</v>
      </c>
      <c r="AG827" s="828" t="s">
        <v>1260</v>
      </c>
      <c r="AH827" s="828" t="s">
        <v>1260</v>
      </c>
      <c r="AI827" s="828" t="s">
        <v>1260</v>
      </c>
      <c r="AJ827" s="828" t="s">
        <v>1260</v>
      </c>
      <c r="AK827" s="828" t="s">
        <v>1260</v>
      </c>
      <c r="AL827" s="828" t="s">
        <v>1260</v>
      </c>
    </row>
    <row r="828" spans="1:38" hidden="1" outlineLevel="1" x14ac:dyDescent="0.2">
      <c r="A828" s="820">
        <v>1.2</v>
      </c>
      <c r="B828" s="818" t="s">
        <v>308</v>
      </c>
      <c r="D828" s="827" t="s">
        <v>2510</v>
      </c>
      <c r="E828" s="828" t="s">
        <v>1260</v>
      </c>
      <c r="F828" s="828" t="s">
        <v>1260</v>
      </c>
      <c r="G828" s="828" t="s">
        <v>1260</v>
      </c>
      <c r="H828" s="828" t="s">
        <v>1260</v>
      </c>
      <c r="I828" s="828" t="s">
        <v>1260</v>
      </c>
      <c r="J828" s="828" t="s">
        <v>1260</v>
      </c>
      <c r="K828" s="828" t="s">
        <v>1260</v>
      </c>
      <c r="L828" s="828" t="s">
        <v>1260</v>
      </c>
      <c r="M828" s="828" t="s">
        <v>1260</v>
      </c>
      <c r="N828" s="828" t="s">
        <v>1260</v>
      </c>
      <c r="O828" s="828" t="s">
        <v>1260</v>
      </c>
      <c r="P828" s="828" t="s">
        <v>1260</v>
      </c>
      <c r="Q828" s="828" t="s">
        <v>1260</v>
      </c>
      <c r="R828" s="828" t="s">
        <v>1260</v>
      </c>
      <c r="S828" s="828" t="s">
        <v>1260</v>
      </c>
      <c r="T828" s="828" t="s">
        <v>1260</v>
      </c>
      <c r="U828" s="828" t="s">
        <v>1260</v>
      </c>
      <c r="V828" s="828" t="s">
        <v>1260</v>
      </c>
      <c r="W828" s="828" t="s">
        <v>1260</v>
      </c>
      <c r="X828" s="828" t="s">
        <v>1260</v>
      </c>
      <c r="Y828" s="828" t="s">
        <v>1260</v>
      </c>
      <c r="Z828" s="828" t="s">
        <v>1260</v>
      </c>
      <c r="AA828" s="828" t="s">
        <v>1260</v>
      </c>
      <c r="AB828" s="828" t="s">
        <v>1260</v>
      </c>
      <c r="AC828" s="828" t="s">
        <v>1260</v>
      </c>
      <c r="AD828" s="828" t="s">
        <v>1260</v>
      </c>
      <c r="AE828" s="828" t="s">
        <v>1260</v>
      </c>
      <c r="AF828" s="828" t="s">
        <v>1260</v>
      </c>
      <c r="AG828" s="828" t="s">
        <v>1260</v>
      </c>
      <c r="AH828" s="828" t="s">
        <v>1260</v>
      </c>
      <c r="AI828" s="828" t="s">
        <v>1260</v>
      </c>
      <c r="AJ828" s="828" t="s">
        <v>1260</v>
      </c>
      <c r="AK828" s="828" t="s">
        <v>1260</v>
      </c>
      <c r="AL828" s="828" t="s">
        <v>1260</v>
      </c>
    </row>
    <row r="829" spans="1:38" hidden="1" outlineLevel="1" x14ac:dyDescent="0.2">
      <c r="A829" s="820">
        <v>1.3</v>
      </c>
      <c r="B829" s="818" t="s">
        <v>15</v>
      </c>
      <c r="D829" s="827" t="s">
        <v>2511</v>
      </c>
      <c r="E829" s="828" t="s">
        <v>1260</v>
      </c>
      <c r="F829" s="828" t="s">
        <v>1260</v>
      </c>
      <c r="G829" s="828" t="s">
        <v>1260</v>
      </c>
      <c r="H829" s="828" t="s">
        <v>1260</v>
      </c>
      <c r="I829" s="828" t="s">
        <v>1260</v>
      </c>
      <c r="J829" s="828" t="s">
        <v>1260</v>
      </c>
      <c r="K829" s="828" t="s">
        <v>1260</v>
      </c>
      <c r="L829" s="828" t="s">
        <v>1260</v>
      </c>
      <c r="M829" s="828" t="s">
        <v>1260</v>
      </c>
      <c r="N829" s="828" t="s">
        <v>1260</v>
      </c>
      <c r="O829" s="828" t="s">
        <v>1260</v>
      </c>
      <c r="P829" s="828" t="s">
        <v>1260</v>
      </c>
      <c r="Q829" s="828" t="s">
        <v>1260</v>
      </c>
      <c r="R829" s="828" t="s">
        <v>1260</v>
      </c>
      <c r="S829" s="828" t="s">
        <v>1260</v>
      </c>
      <c r="T829" s="828" t="s">
        <v>1260</v>
      </c>
      <c r="U829" s="828" t="s">
        <v>1260</v>
      </c>
      <c r="V829" s="828" t="s">
        <v>1260</v>
      </c>
      <c r="W829" s="828" t="s">
        <v>1260</v>
      </c>
      <c r="X829" s="828" t="s">
        <v>1260</v>
      </c>
      <c r="Y829" s="828" t="s">
        <v>1260</v>
      </c>
      <c r="Z829" s="828" t="s">
        <v>1260</v>
      </c>
      <c r="AA829" s="828" t="s">
        <v>1260</v>
      </c>
      <c r="AB829" s="828" t="s">
        <v>1260</v>
      </c>
      <c r="AC829" s="828" t="s">
        <v>1260</v>
      </c>
      <c r="AD829" s="828" t="s">
        <v>1260</v>
      </c>
      <c r="AE829" s="828" t="s">
        <v>1260</v>
      </c>
      <c r="AF829" s="828" t="s">
        <v>1260</v>
      </c>
      <c r="AG829" s="828" t="s">
        <v>1260</v>
      </c>
      <c r="AH829" s="828" t="s">
        <v>1260</v>
      </c>
      <c r="AI829" s="828" t="s">
        <v>1260</v>
      </c>
      <c r="AJ829" s="828" t="s">
        <v>1260</v>
      </c>
      <c r="AK829" s="828" t="s">
        <v>1260</v>
      </c>
      <c r="AL829" s="828" t="s">
        <v>1260</v>
      </c>
    </row>
    <row r="830" spans="1:38" hidden="1" outlineLevel="1" x14ac:dyDescent="0.2">
      <c r="A830" s="820">
        <v>1.4</v>
      </c>
      <c r="B830" s="818" t="s">
        <v>578</v>
      </c>
      <c r="D830" s="827" t="s">
        <v>2512</v>
      </c>
      <c r="E830" s="828" t="s">
        <v>1260</v>
      </c>
      <c r="F830" s="828" t="s">
        <v>1260</v>
      </c>
      <c r="G830" s="828" t="s">
        <v>1260</v>
      </c>
      <c r="H830" s="828" t="s">
        <v>1260</v>
      </c>
      <c r="I830" s="828" t="s">
        <v>1260</v>
      </c>
      <c r="J830" s="828" t="s">
        <v>1260</v>
      </c>
      <c r="K830" s="828" t="s">
        <v>1260</v>
      </c>
      <c r="L830" s="828" t="s">
        <v>1260</v>
      </c>
      <c r="M830" s="828" t="s">
        <v>1260</v>
      </c>
      <c r="N830" s="828" t="s">
        <v>1260</v>
      </c>
      <c r="O830" s="828" t="s">
        <v>1260</v>
      </c>
      <c r="P830" s="828" t="s">
        <v>1260</v>
      </c>
      <c r="Q830" s="828" t="s">
        <v>1260</v>
      </c>
      <c r="R830" s="828" t="s">
        <v>1260</v>
      </c>
      <c r="S830" s="828" t="s">
        <v>1260</v>
      </c>
      <c r="T830" s="828" t="s">
        <v>1260</v>
      </c>
      <c r="U830" s="828" t="s">
        <v>1260</v>
      </c>
      <c r="V830" s="828" t="s">
        <v>1260</v>
      </c>
      <c r="W830" s="828" t="s">
        <v>1260</v>
      </c>
      <c r="X830" s="828" t="s">
        <v>1260</v>
      </c>
      <c r="Y830" s="828" t="s">
        <v>1260</v>
      </c>
      <c r="Z830" s="828" t="s">
        <v>1260</v>
      </c>
      <c r="AA830" s="828" t="s">
        <v>1260</v>
      </c>
      <c r="AB830" s="828" t="s">
        <v>1260</v>
      </c>
      <c r="AC830" s="828" t="s">
        <v>1260</v>
      </c>
      <c r="AD830" s="828" t="s">
        <v>1260</v>
      </c>
      <c r="AE830" s="828" t="s">
        <v>1260</v>
      </c>
      <c r="AF830" s="828" t="s">
        <v>1260</v>
      </c>
      <c r="AG830" s="828" t="s">
        <v>1260</v>
      </c>
      <c r="AH830" s="828" t="s">
        <v>1260</v>
      </c>
      <c r="AI830" s="828" t="s">
        <v>1260</v>
      </c>
      <c r="AJ830" s="828" t="s">
        <v>1260</v>
      </c>
      <c r="AK830" s="828" t="s">
        <v>1260</v>
      </c>
      <c r="AL830" s="828" t="s">
        <v>1260</v>
      </c>
    </row>
    <row r="831" spans="1:38" hidden="1" outlineLevel="1" x14ac:dyDescent="0.2">
      <c r="A831" s="821" t="s">
        <v>297</v>
      </c>
      <c r="B831" s="818" t="s">
        <v>293</v>
      </c>
      <c r="D831" s="827" t="s">
        <v>2513</v>
      </c>
      <c r="E831" s="828" t="s">
        <v>1260</v>
      </c>
      <c r="F831" s="828" t="s">
        <v>1260</v>
      </c>
      <c r="G831" s="828" t="s">
        <v>1260</v>
      </c>
      <c r="H831" s="828" t="s">
        <v>1260</v>
      </c>
      <c r="I831" s="828" t="s">
        <v>1260</v>
      </c>
      <c r="J831" s="828" t="s">
        <v>1260</v>
      </c>
      <c r="K831" s="828" t="s">
        <v>1260</v>
      </c>
      <c r="L831" s="828" t="s">
        <v>1260</v>
      </c>
      <c r="M831" s="828" t="s">
        <v>1260</v>
      </c>
      <c r="N831" s="828" t="s">
        <v>1260</v>
      </c>
      <c r="O831" s="828" t="s">
        <v>1260</v>
      </c>
      <c r="P831" s="828" t="s">
        <v>1260</v>
      </c>
      <c r="Q831" s="828" t="s">
        <v>1260</v>
      </c>
      <c r="R831" s="828" t="s">
        <v>1260</v>
      </c>
      <c r="S831" s="828" t="s">
        <v>1260</v>
      </c>
      <c r="T831" s="828" t="s">
        <v>1260</v>
      </c>
      <c r="U831" s="828" t="s">
        <v>1260</v>
      </c>
      <c r="V831" s="828" t="s">
        <v>1260</v>
      </c>
      <c r="W831" s="828" t="s">
        <v>1260</v>
      </c>
      <c r="X831" s="828" t="s">
        <v>1260</v>
      </c>
      <c r="Y831" s="828" t="s">
        <v>1260</v>
      </c>
      <c r="Z831" s="828" t="s">
        <v>1260</v>
      </c>
      <c r="AA831" s="828" t="s">
        <v>1260</v>
      </c>
      <c r="AB831" s="828" t="s">
        <v>1260</v>
      </c>
      <c r="AC831" s="828" t="s">
        <v>1260</v>
      </c>
      <c r="AD831" s="828" t="s">
        <v>1260</v>
      </c>
      <c r="AE831" s="828" t="s">
        <v>1260</v>
      </c>
      <c r="AF831" s="828" t="s">
        <v>1260</v>
      </c>
      <c r="AG831" s="828" t="s">
        <v>1260</v>
      </c>
      <c r="AH831" s="828" t="s">
        <v>1260</v>
      </c>
      <c r="AI831" s="828" t="s">
        <v>1260</v>
      </c>
      <c r="AJ831" s="828" t="s">
        <v>1260</v>
      </c>
      <c r="AK831" s="828" t="s">
        <v>1260</v>
      </c>
      <c r="AL831" s="828" t="s">
        <v>1260</v>
      </c>
    </row>
    <row r="832" spans="1:38" hidden="1" outlineLevel="1" x14ac:dyDescent="0.2">
      <c r="A832" s="821" t="s">
        <v>298</v>
      </c>
      <c r="B832" s="818" t="s">
        <v>538</v>
      </c>
      <c r="D832" s="827" t="s">
        <v>2514</v>
      </c>
      <c r="E832" s="828" t="s">
        <v>1260</v>
      </c>
      <c r="F832" s="828" t="s">
        <v>1260</v>
      </c>
      <c r="G832" s="828" t="s">
        <v>1260</v>
      </c>
      <c r="H832" s="828" t="s">
        <v>1260</v>
      </c>
      <c r="I832" s="828" t="s">
        <v>1260</v>
      </c>
      <c r="J832" s="828" t="s">
        <v>1260</v>
      </c>
      <c r="K832" s="828" t="s">
        <v>1260</v>
      </c>
      <c r="L832" s="828" t="s">
        <v>1260</v>
      </c>
      <c r="M832" s="828" t="s">
        <v>1260</v>
      </c>
      <c r="N832" s="828" t="s">
        <v>1260</v>
      </c>
      <c r="O832" s="828" t="s">
        <v>1260</v>
      </c>
      <c r="P832" s="828" t="s">
        <v>1260</v>
      </c>
      <c r="Q832" s="828" t="s">
        <v>1260</v>
      </c>
      <c r="R832" s="828" t="s">
        <v>1260</v>
      </c>
      <c r="S832" s="828" t="s">
        <v>1260</v>
      </c>
      <c r="T832" s="828" t="s">
        <v>1260</v>
      </c>
      <c r="U832" s="828" t="s">
        <v>1260</v>
      </c>
      <c r="V832" s="828" t="s">
        <v>1260</v>
      </c>
      <c r="W832" s="828" t="s">
        <v>1260</v>
      </c>
      <c r="X832" s="828" t="s">
        <v>1260</v>
      </c>
      <c r="Y832" s="828" t="s">
        <v>1260</v>
      </c>
      <c r="Z832" s="828" t="s">
        <v>1260</v>
      </c>
      <c r="AA832" s="828" t="s">
        <v>1260</v>
      </c>
      <c r="AB832" s="828" t="s">
        <v>1260</v>
      </c>
      <c r="AC832" s="828" t="s">
        <v>1260</v>
      </c>
      <c r="AD832" s="828" t="s">
        <v>1260</v>
      </c>
      <c r="AE832" s="828" t="s">
        <v>1260</v>
      </c>
      <c r="AF832" s="828" t="s">
        <v>1260</v>
      </c>
      <c r="AG832" s="828" t="s">
        <v>1260</v>
      </c>
      <c r="AH832" s="828" t="s">
        <v>1260</v>
      </c>
      <c r="AI832" s="828" t="s">
        <v>1260</v>
      </c>
      <c r="AJ832" s="828" t="s">
        <v>1260</v>
      </c>
      <c r="AK832" s="828" t="s">
        <v>1260</v>
      </c>
      <c r="AL832" s="828" t="s">
        <v>1260</v>
      </c>
    </row>
    <row r="833" spans="1:38" hidden="1" outlineLevel="1" x14ac:dyDescent="0.2">
      <c r="A833" s="821" t="s">
        <v>66</v>
      </c>
      <c r="B833" s="818" t="s">
        <v>294</v>
      </c>
      <c r="D833" s="827" t="s">
        <v>2515</v>
      </c>
      <c r="E833" s="828" t="s">
        <v>1260</v>
      </c>
      <c r="F833" s="828" t="s">
        <v>1260</v>
      </c>
      <c r="G833" s="828" t="s">
        <v>1260</v>
      </c>
      <c r="H833" s="828" t="s">
        <v>1260</v>
      </c>
      <c r="I833" s="828" t="s">
        <v>1260</v>
      </c>
      <c r="J833" s="828" t="s">
        <v>1260</v>
      </c>
      <c r="K833" s="828" t="s">
        <v>1260</v>
      </c>
      <c r="L833" s="828" t="s">
        <v>1260</v>
      </c>
      <c r="M833" s="828" t="s">
        <v>1260</v>
      </c>
      <c r="N833" s="828" t="s">
        <v>1260</v>
      </c>
      <c r="O833" s="828" t="s">
        <v>1260</v>
      </c>
      <c r="P833" s="828" t="s">
        <v>1260</v>
      </c>
      <c r="Q833" s="828" t="s">
        <v>1260</v>
      </c>
      <c r="R833" s="828" t="s">
        <v>1260</v>
      </c>
      <c r="S833" s="828" t="s">
        <v>1260</v>
      </c>
      <c r="T833" s="828" t="s">
        <v>1260</v>
      </c>
      <c r="U833" s="828" t="s">
        <v>1260</v>
      </c>
      <c r="V833" s="828" t="s">
        <v>1260</v>
      </c>
      <c r="W833" s="828" t="s">
        <v>1260</v>
      </c>
      <c r="X833" s="828" t="s">
        <v>1260</v>
      </c>
      <c r="Y833" s="828" t="s">
        <v>1260</v>
      </c>
      <c r="Z833" s="828" t="s">
        <v>1260</v>
      </c>
      <c r="AA833" s="828" t="s">
        <v>1260</v>
      </c>
      <c r="AB833" s="828" t="s">
        <v>1260</v>
      </c>
      <c r="AC833" s="828" t="s">
        <v>1260</v>
      </c>
      <c r="AD833" s="828" t="s">
        <v>1260</v>
      </c>
      <c r="AE833" s="828" t="s">
        <v>1260</v>
      </c>
      <c r="AF833" s="828" t="s">
        <v>1260</v>
      </c>
      <c r="AG833" s="828" t="s">
        <v>1260</v>
      </c>
      <c r="AH833" s="828" t="s">
        <v>1260</v>
      </c>
      <c r="AI833" s="828" t="s">
        <v>1260</v>
      </c>
      <c r="AJ833" s="828" t="s">
        <v>1260</v>
      </c>
      <c r="AK833" s="828" t="s">
        <v>1260</v>
      </c>
      <c r="AL833" s="828" t="s">
        <v>1260</v>
      </c>
    </row>
    <row r="834" spans="1:38" hidden="1" outlineLevel="1" x14ac:dyDescent="0.2">
      <c r="A834" s="821" t="s">
        <v>67</v>
      </c>
      <c r="B834" s="818" t="s">
        <v>16</v>
      </c>
      <c r="D834" s="827" t="s">
        <v>2516</v>
      </c>
      <c r="E834" s="828" t="s">
        <v>1260</v>
      </c>
      <c r="F834" s="828" t="s">
        <v>1260</v>
      </c>
      <c r="G834" s="828" t="s">
        <v>1260</v>
      </c>
      <c r="H834" s="828" t="s">
        <v>1260</v>
      </c>
      <c r="I834" s="828" t="s">
        <v>1260</v>
      </c>
      <c r="J834" s="828" t="s">
        <v>1260</v>
      </c>
      <c r="K834" s="828" t="s">
        <v>1260</v>
      </c>
      <c r="L834" s="828" t="s">
        <v>1260</v>
      </c>
      <c r="M834" s="828" t="s">
        <v>1260</v>
      </c>
      <c r="N834" s="828" t="s">
        <v>1260</v>
      </c>
      <c r="O834" s="828" t="s">
        <v>1260</v>
      </c>
      <c r="P834" s="828" t="s">
        <v>1260</v>
      </c>
      <c r="Q834" s="828" t="s">
        <v>1260</v>
      </c>
      <c r="R834" s="828" t="s">
        <v>1260</v>
      </c>
      <c r="S834" s="828" t="s">
        <v>1260</v>
      </c>
      <c r="T834" s="828" t="s">
        <v>1260</v>
      </c>
      <c r="U834" s="828" t="s">
        <v>1260</v>
      </c>
      <c r="V834" s="828" t="s">
        <v>1260</v>
      </c>
      <c r="W834" s="828" t="s">
        <v>1260</v>
      </c>
      <c r="X834" s="828" t="s">
        <v>1260</v>
      </c>
      <c r="Y834" s="828" t="s">
        <v>1260</v>
      </c>
      <c r="Z834" s="828" t="s">
        <v>1260</v>
      </c>
      <c r="AA834" s="828" t="s">
        <v>1260</v>
      </c>
      <c r="AB834" s="828" t="s">
        <v>1260</v>
      </c>
      <c r="AC834" s="828" t="s">
        <v>1260</v>
      </c>
      <c r="AD834" s="828" t="s">
        <v>1260</v>
      </c>
      <c r="AE834" s="828" t="s">
        <v>1260</v>
      </c>
      <c r="AF834" s="828" t="s">
        <v>1260</v>
      </c>
      <c r="AG834" s="828" t="s">
        <v>1260</v>
      </c>
      <c r="AH834" s="828" t="s">
        <v>1260</v>
      </c>
      <c r="AI834" s="828" t="s">
        <v>1260</v>
      </c>
      <c r="AJ834" s="828" t="s">
        <v>1260</v>
      </c>
      <c r="AK834" s="828" t="s">
        <v>1260</v>
      </c>
      <c r="AL834" s="828" t="s">
        <v>1260</v>
      </c>
    </row>
    <row r="835" spans="1:38" hidden="1" outlineLevel="1" x14ac:dyDescent="0.2">
      <c r="A835" s="821" t="s">
        <v>68</v>
      </c>
      <c r="B835" s="818" t="s">
        <v>295</v>
      </c>
      <c r="D835" s="827" t="s">
        <v>2517</v>
      </c>
      <c r="E835" s="828" t="s">
        <v>1260</v>
      </c>
      <c r="F835" s="828" t="s">
        <v>1260</v>
      </c>
      <c r="G835" s="828" t="s">
        <v>1260</v>
      </c>
      <c r="H835" s="828" t="s">
        <v>1260</v>
      </c>
      <c r="I835" s="828" t="s">
        <v>1260</v>
      </c>
      <c r="J835" s="828" t="s">
        <v>1260</v>
      </c>
      <c r="K835" s="828" t="s">
        <v>1260</v>
      </c>
      <c r="L835" s="828" t="s">
        <v>1260</v>
      </c>
      <c r="M835" s="828" t="s">
        <v>1260</v>
      </c>
      <c r="N835" s="828" t="s">
        <v>1260</v>
      </c>
      <c r="O835" s="828" t="s">
        <v>1260</v>
      </c>
      <c r="P835" s="828" t="s">
        <v>1260</v>
      </c>
      <c r="Q835" s="828" t="s">
        <v>1260</v>
      </c>
      <c r="R835" s="828" t="s">
        <v>1260</v>
      </c>
      <c r="S835" s="828" t="s">
        <v>1260</v>
      </c>
      <c r="T835" s="828" t="s">
        <v>1260</v>
      </c>
      <c r="U835" s="828" t="s">
        <v>1260</v>
      </c>
      <c r="V835" s="828" t="s">
        <v>1260</v>
      </c>
      <c r="W835" s="828" t="s">
        <v>1260</v>
      </c>
      <c r="X835" s="828" t="s">
        <v>1260</v>
      </c>
      <c r="Y835" s="828" t="s">
        <v>1260</v>
      </c>
      <c r="Z835" s="828" t="s">
        <v>1260</v>
      </c>
      <c r="AA835" s="828" t="s">
        <v>1260</v>
      </c>
      <c r="AB835" s="828" t="s">
        <v>1260</v>
      </c>
      <c r="AC835" s="828" t="s">
        <v>1260</v>
      </c>
      <c r="AD835" s="828" t="s">
        <v>1260</v>
      </c>
      <c r="AE835" s="828" t="s">
        <v>1260</v>
      </c>
      <c r="AF835" s="828" t="s">
        <v>1260</v>
      </c>
      <c r="AG835" s="828" t="s">
        <v>1260</v>
      </c>
      <c r="AH835" s="828" t="s">
        <v>1260</v>
      </c>
      <c r="AI835" s="828" t="s">
        <v>1260</v>
      </c>
      <c r="AJ835" s="828" t="s">
        <v>1260</v>
      </c>
      <c r="AK835" s="828" t="s">
        <v>1260</v>
      </c>
      <c r="AL835" s="828" t="s">
        <v>1260</v>
      </c>
    </row>
    <row r="836" spans="1:38" hidden="1" outlineLevel="1" x14ac:dyDescent="0.2">
      <c r="A836" s="821" t="s">
        <v>576</v>
      </c>
      <c r="B836" s="818" t="s">
        <v>577</v>
      </c>
      <c r="D836" s="827" t="s">
        <v>2518</v>
      </c>
      <c r="E836" s="828" t="s">
        <v>1260</v>
      </c>
      <c r="F836" s="828" t="s">
        <v>1260</v>
      </c>
      <c r="G836" s="828" t="s">
        <v>1260</v>
      </c>
      <c r="H836" s="828" t="s">
        <v>1260</v>
      </c>
      <c r="I836" s="828" t="s">
        <v>1260</v>
      </c>
      <c r="J836" s="828" t="s">
        <v>1260</v>
      </c>
      <c r="K836" s="828" t="s">
        <v>1260</v>
      </c>
      <c r="L836" s="828" t="s">
        <v>1260</v>
      </c>
      <c r="M836" s="828" t="s">
        <v>1260</v>
      </c>
      <c r="N836" s="828" t="s">
        <v>1260</v>
      </c>
      <c r="O836" s="828" t="s">
        <v>1260</v>
      </c>
      <c r="P836" s="828" t="s">
        <v>1260</v>
      </c>
      <c r="Q836" s="828" t="s">
        <v>1260</v>
      </c>
      <c r="R836" s="828" t="s">
        <v>1260</v>
      </c>
      <c r="S836" s="828" t="s">
        <v>1260</v>
      </c>
      <c r="T836" s="828" t="s">
        <v>1260</v>
      </c>
      <c r="U836" s="828" t="s">
        <v>1260</v>
      </c>
      <c r="V836" s="828" t="s">
        <v>1260</v>
      </c>
      <c r="W836" s="828" t="s">
        <v>1260</v>
      </c>
      <c r="X836" s="828" t="s">
        <v>1260</v>
      </c>
      <c r="Y836" s="828" t="s">
        <v>1260</v>
      </c>
      <c r="Z836" s="828" t="s">
        <v>1260</v>
      </c>
      <c r="AA836" s="828" t="s">
        <v>1260</v>
      </c>
      <c r="AB836" s="828" t="s">
        <v>1260</v>
      </c>
      <c r="AC836" s="828" t="s">
        <v>1260</v>
      </c>
      <c r="AD836" s="828" t="s">
        <v>1260</v>
      </c>
      <c r="AE836" s="828" t="s">
        <v>1260</v>
      </c>
      <c r="AF836" s="828" t="s">
        <v>1260</v>
      </c>
      <c r="AG836" s="828" t="s">
        <v>1260</v>
      </c>
      <c r="AH836" s="828" t="s">
        <v>1260</v>
      </c>
      <c r="AI836" s="828" t="s">
        <v>1260</v>
      </c>
      <c r="AJ836" s="828" t="s">
        <v>1260</v>
      </c>
      <c r="AK836" s="828" t="s">
        <v>1260</v>
      </c>
      <c r="AL836" s="828" t="s">
        <v>1260</v>
      </c>
    </row>
    <row r="837" spans="1:38" hidden="1" outlineLevel="1" x14ac:dyDescent="0.2">
      <c r="A837" s="821" t="s">
        <v>60</v>
      </c>
      <c r="B837" s="818" t="s">
        <v>296</v>
      </c>
      <c r="D837" s="827" t="s">
        <v>2519</v>
      </c>
      <c r="E837" s="828" t="s">
        <v>1260</v>
      </c>
      <c r="F837" s="828" t="s">
        <v>1260</v>
      </c>
      <c r="G837" s="828" t="s">
        <v>1260</v>
      </c>
      <c r="H837" s="828" t="s">
        <v>1260</v>
      </c>
      <c r="I837" s="828" t="s">
        <v>1260</v>
      </c>
      <c r="J837" s="828" t="s">
        <v>1260</v>
      </c>
      <c r="K837" s="828" t="s">
        <v>1260</v>
      </c>
      <c r="L837" s="828" t="s">
        <v>1260</v>
      </c>
      <c r="M837" s="828" t="s">
        <v>1260</v>
      </c>
      <c r="N837" s="828" t="s">
        <v>1260</v>
      </c>
      <c r="O837" s="828" t="s">
        <v>1260</v>
      </c>
      <c r="P837" s="828" t="s">
        <v>1260</v>
      </c>
      <c r="Q837" s="828" t="s">
        <v>1260</v>
      </c>
      <c r="R837" s="828" t="s">
        <v>1260</v>
      </c>
      <c r="S837" s="828" t="s">
        <v>1260</v>
      </c>
      <c r="T837" s="828" t="s">
        <v>1260</v>
      </c>
      <c r="U837" s="828" t="s">
        <v>1260</v>
      </c>
      <c r="V837" s="828" t="s">
        <v>1260</v>
      </c>
      <c r="W837" s="828" t="s">
        <v>1260</v>
      </c>
      <c r="X837" s="828" t="s">
        <v>1260</v>
      </c>
      <c r="Y837" s="828" t="s">
        <v>1260</v>
      </c>
      <c r="Z837" s="828" t="s">
        <v>1260</v>
      </c>
      <c r="AA837" s="828" t="s">
        <v>1260</v>
      </c>
      <c r="AB837" s="828" t="s">
        <v>1260</v>
      </c>
      <c r="AC837" s="828" t="s">
        <v>1260</v>
      </c>
      <c r="AD837" s="828" t="s">
        <v>1260</v>
      </c>
      <c r="AE837" s="828" t="s">
        <v>1260</v>
      </c>
      <c r="AF837" s="828" t="s">
        <v>1260</v>
      </c>
      <c r="AG837" s="828" t="s">
        <v>1260</v>
      </c>
      <c r="AH837" s="828" t="s">
        <v>1260</v>
      </c>
      <c r="AI837" s="828" t="s">
        <v>1260</v>
      </c>
      <c r="AJ837" s="828" t="s">
        <v>1260</v>
      </c>
      <c r="AK837" s="828" t="s">
        <v>1260</v>
      </c>
      <c r="AL837" s="828" t="s">
        <v>1260</v>
      </c>
    </row>
    <row r="838" spans="1:38" hidden="1" outlineLevel="1" x14ac:dyDescent="0.2">
      <c r="A838" s="821" t="s">
        <v>61</v>
      </c>
      <c r="B838" s="818" t="s">
        <v>17</v>
      </c>
      <c r="D838" s="827" t="s">
        <v>2520</v>
      </c>
      <c r="E838" s="828" t="s">
        <v>1260</v>
      </c>
      <c r="F838" s="828" t="s">
        <v>1260</v>
      </c>
      <c r="G838" s="828" t="s">
        <v>1260</v>
      </c>
      <c r="H838" s="828" t="s">
        <v>1260</v>
      </c>
      <c r="I838" s="828" t="s">
        <v>1260</v>
      </c>
      <c r="J838" s="828" t="s">
        <v>1260</v>
      </c>
      <c r="K838" s="828" t="s">
        <v>1260</v>
      </c>
      <c r="L838" s="828" t="s">
        <v>1260</v>
      </c>
      <c r="M838" s="828" t="s">
        <v>1260</v>
      </c>
      <c r="N838" s="828" t="s">
        <v>1260</v>
      </c>
      <c r="O838" s="828" t="s">
        <v>1260</v>
      </c>
      <c r="P838" s="828" t="s">
        <v>1260</v>
      </c>
      <c r="Q838" s="828" t="s">
        <v>1260</v>
      </c>
      <c r="R838" s="828" t="s">
        <v>1260</v>
      </c>
      <c r="S838" s="828" t="s">
        <v>1260</v>
      </c>
      <c r="T838" s="828" t="s">
        <v>1260</v>
      </c>
      <c r="U838" s="828" t="s">
        <v>1260</v>
      </c>
      <c r="V838" s="828" t="s">
        <v>1260</v>
      </c>
      <c r="W838" s="828" t="s">
        <v>1260</v>
      </c>
      <c r="X838" s="828" t="s">
        <v>1260</v>
      </c>
      <c r="Y838" s="828" t="s">
        <v>1260</v>
      </c>
      <c r="Z838" s="828" t="s">
        <v>1260</v>
      </c>
      <c r="AA838" s="828" t="s">
        <v>1260</v>
      </c>
      <c r="AB838" s="828" t="s">
        <v>1260</v>
      </c>
      <c r="AC838" s="828" t="s">
        <v>1260</v>
      </c>
      <c r="AD838" s="828" t="s">
        <v>1260</v>
      </c>
      <c r="AE838" s="828" t="s">
        <v>1260</v>
      </c>
      <c r="AF838" s="828" t="s">
        <v>1260</v>
      </c>
      <c r="AG838" s="828" t="s">
        <v>1260</v>
      </c>
      <c r="AH838" s="828" t="s">
        <v>1260</v>
      </c>
      <c r="AI838" s="828" t="s">
        <v>1260</v>
      </c>
      <c r="AJ838" s="828" t="s">
        <v>1260</v>
      </c>
      <c r="AK838" s="828" t="s">
        <v>1260</v>
      </c>
      <c r="AL838" s="828" t="s">
        <v>1260</v>
      </c>
    </row>
    <row r="839" spans="1:38" hidden="1" outlineLevel="1" x14ac:dyDescent="0.2">
      <c r="A839" s="821">
        <v>6</v>
      </c>
      <c r="B839" s="818" t="s">
        <v>18</v>
      </c>
      <c r="D839" s="827" t="s">
        <v>2521</v>
      </c>
      <c r="E839" s="828" t="s">
        <v>1260</v>
      </c>
      <c r="F839" s="828" t="s">
        <v>1260</v>
      </c>
      <c r="G839" s="828" t="s">
        <v>1260</v>
      </c>
      <c r="H839" s="828" t="s">
        <v>1260</v>
      </c>
      <c r="I839" s="828" t="s">
        <v>1260</v>
      </c>
      <c r="J839" s="828" t="s">
        <v>1260</v>
      </c>
      <c r="K839" s="828" t="s">
        <v>1260</v>
      </c>
      <c r="L839" s="828" t="s">
        <v>1260</v>
      </c>
      <c r="M839" s="828" t="s">
        <v>1260</v>
      </c>
      <c r="N839" s="828" t="s">
        <v>1260</v>
      </c>
      <c r="O839" s="828" t="s">
        <v>1260</v>
      </c>
      <c r="P839" s="828" t="s">
        <v>1260</v>
      </c>
      <c r="Q839" s="828" t="s">
        <v>1260</v>
      </c>
      <c r="R839" s="828" t="s">
        <v>1260</v>
      </c>
      <c r="S839" s="828" t="s">
        <v>1260</v>
      </c>
      <c r="T839" s="828" t="s">
        <v>1260</v>
      </c>
      <c r="U839" s="828" t="s">
        <v>1260</v>
      </c>
      <c r="V839" s="828" t="s">
        <v>1260</v>
      </c>
      <c r="W839" s="828" t="s">
        <v>1260</v>
      </c>
      <c r="X839" s="828" t="s">
        <v>1260</v>
      </c>
      <c r="Y839" s="828" t="s">
        <v>1260</v>
      </c>
      <c r="Z839" s="828" t="s">
        <v>1260</v>
      </c>
      <c r="AA839" s="828" t="s">
        <v>1260</v>
      </c>
      <c r="AB839" s="828" t="s">
        <v>1260</v>
      </c>
      <c r="AC839" s="828" t="s">
        <v>1260</v>
      </c>
      <c r="AD839" s="828" t="s">
        <v>1260</v>
      </c>
      <c r="AE839" s="828" t="s">
        <v>1260</v>
      </c>
      <c r="AF839" s="828" t="s">
        <v>1260</v>
      </c>
      <c r="AG839" s="828" t="s">
        <v>1260</v>
      </c>
      <c r="AH839" s="828" t="s">
        <v>1260</v>
      </c>
      <c r="AI839" s="828" t="s">
        <v>1260</v>
      </c>
      <c r="AJ839" s="828" t="s">
        <v>1260</v>
      </c>
      <c r="AK839" s="828" t="s">
        <v>1260</v>
      </c>
      <c r="AL839" s="828" t="s">
        <v>1260</v>
      </c>
    </row>
    <row r="840" spans="1:38" hidden="1" outlineLevel="1" x14ac:dyDescent="0.2">
      <c r="A840" s="822"/>
      <c r="B840" s="823" t="s">
        <v>3</v>
      </c>
      <c r="D840" s="827" t="s">
        <v>2522</v>
      </c>
      <c r="E840" s="828" t="s">
        <v>1260</v>
      </c>
      <c r="F840" s="828" t="s">
        <v>1260</v>
      </c>
      <c r="G840" s="828" t="s">
        <v>1260</v>
      </c>
      <c r="H840" s="828" t="s">
        <v>1260</v>
      </c>
      <c r="I840" s="828" t="s">
        <v>1260</v>
      </c>
      <c r="J840" s="828" t="s">
        <v>1260</v>
      </c>
      <c r="K840" s="828" t="s">
        <v>1260</v>
      </c>
      <c r="L840" s="828" t="s">
        <v>1260</v>
      </c>
      <c r="M840" s="828" t="s">
        <v>1260</v>
      </c>
      <c r="N840" s="828" t="s">
        <v>1260</v>
      </c>
      <c r="O840" s="828" t="s">
        <v>1260</v>
      </c>
      <c r="P840" s="828" t="s">
        <v>1260</v>
      </c>
      <c r="Q840" s="828" t="s">
        <v>1260</v>
      </c>
      <c r="R840" s="828" t="s">
        <v>1260</v>
      </c>
      <c r="S840" s="828" t="s">
        <v>1260</v>
      </c>
      <c r="T840" s="828" t="s">
        <v>1260</v>
      </c>
      <c r="U840" s="828" t="s">
        <v>1260</v>
      </c>
      <c r="V840" s="828" t="s">
        <v>1260</v>
      </c>
      <c r="W840" s="828" t="s">
        <v>1260</v>
      </c>
      <c r="X840" s="828" t="s">
        <v>1260</v>
      </c>
      <c r="Y840" s="828" t="s">
        <v>1260</v>
      </c>
      <c r="Z840" s="828" t="s">
        <v>1260</v>
      </c>
      <c r="AA840" s="828" t="s">
        <v>1260</v>
      </c>
      <c r="AB840" s="828" t="s">
        <v>1260</v>
      </c>
      <c r="AC840" s="828" t="s">
        <v>1260</v>
      </c>
      <c r="AD840" s="828" t="s">
        <v>1260</v>
      </c>
      <c r="AE840" s="828" t="s">
        <v>1260</v>
      </c>
      <c r="AF840" s="828" t="s">
        <v>1260</v>
      </c>
      <c r="AG840" s="828" t="s">
        <v>1260</v>
      </c>
      <c r="AH840" s="828" t="s">
        <v>1260</v>
      </c>
      <c r="AI840" s="828" t="s">
        <v>1260</v>
      </c>
      <c r="AJ840" s="828" t="s">
        <v>1260</v>
      </c>
      <c r="AK840" s="828" t="s">
        <v>1260</v>
      </c>
      <c r="AL840" s="828" t="s">
        <v>1260</v>
      </c>
    </row>
    <row r="841" spans="1:38" hidden="1" outlineLevel="1" x14ac:dyDescent="0.2">
      <c r="A841" s="820"/>
      <c r="B841" s="818"/>
      <c r="D841" s="827"/>
      <c r="E841" s="828"/>
      <c r="F841" s="828"/>
      <c r="G841" s="828"/>
      <c r="H841" s="828"/>
      <c r="I841" s="828"/>
      <c r="J841" s="828"/>
      <c r="K841" s="828"/>
      <c r="L841" s="828"/>
      <c r="M841" s="828"/>
      <c r="N841" s="828"/>
      <c r="O841" s="828"/>
      <c r="P841" s="828"/>
      <c r="Q841" s="828"/>
      <c r="R841" s="828"/>
      <c r="S841" s="828"/>
      <c r="T841" s="828"/>
      <c r="U841" s="828"/>
      <c r="V841" s="828"/>
      <c r="W841" s="828"/>
      <c r="X841" s="828"/>
      <c r="Y841" s="828"/>
      <c r="Z841" s="828"/>
      <c r="AA841" s="828"/>
      <c r="AB841" s="828"/>
      <c r="AC841" s="828"/>
      <c r="AD841" s="828"/>
      <c r="AE841" s="828"/>
      <c r="AF841" s="828"/>
      <c r="AG841" s="828"/>
      <c r="AH841" s="828"/>
      <c r="AI841" s="828"/>
      <c r="AJ841" s="828"/>
      <c r="AK841" s="828"/>
      <c r="AL841" s="828"/>
    </row>
    <row r="842" spans="1:38" hidden="1" outlineLevel="1" x14ac:dyDescent="0.2">
      <c r="A842" s="832" t="s">
        <v>2458</v>
      </c>
      <c r="B842" s="818"/>
      <c r="D842" s="827"/>
      <c r="E842" s="828"/>
      <c r="F842" s="828"/>
      <c r="G842" s="828"/>
      <c r="H842" s="828"/>
      <c r="I842" s="828"/>
      <c r="J842" s="828"/>
      <c r="K842" s="828"/>
      <c r="L842" s="828"/>
      <c r="M842" s="828"/>
      <c r="N842" s="828"/>
      <c r="O842" s="828"/>
      <c r="P842" s="828"/>
      <c r="Q842" s="828"/>
      <c r="R842" s="828"/>
      <c r="S842" s="828"/>
      <c r="T842" s="828"/>
      <c r="U842" s="828"/>
      <c r="V842" s="828"/>
      <c r="W842" s="828"/>
      <c r="X842" s="828"/>
      <c r="Y842" s="828"/>
      <c r="Z842" s="828"/>
      <c r="AA842" s="828"/>
      <c r="AB842" s="828"/>
      <c r="AC842" s="828"/>
      <c r="AD842" s="828"/>
      <c r="AE842" s="828"/>
      <c r="AF842" s="828"/>
      <c r="AG842" s="828"/>
      <c r="AH842" s="828"/>
      <c r="AI842" s="828"/>
      <c r="AJ842" s="828"/>
      <c r="AK842" s="828"/>
      <c r="AL842" s="828"/>
    </row>
    <row r="843" spans="1:38" hidden="1" outlineLevel="1" x14ac:dyDescent="0.2">
      <c r="A843" s="819"/>
      <c r="B843" s="819" t="s">
        <v>117</v>
      </c>
      <c r="D843" s="829"/>
      <c r="E843" s="828"/>
      <c r="F843" s="828"/>
      <c r="G843" s="828"/>
      <c r="H843" s="828"/>
      <c r="I843" s="828"/>
      <c r="J843" s="828"/>
      <c r="K843" s="828"/>
      <c r="L843" s="828"/>
      <c r="M843" s="828"/>
      <c r="N843" s="828"/>
      <c r="O843" s="828"/>
      <c r="P843" s="828"/>
      <c r="Q843" s="828"/>
      <c r="R843" s="828"/>
      <c r="S843" s="828"/>
      <c r="T843" s="828"/>
      <c r="U843" s="828"/>
      <c r="V843" s="828"/>
      <c r="W843" s="828"/>
      <c r="X843" s="828"/>
      <c r="Y843" s="828"/>
      <c r="Z843" s="828"/>
      <c r="AA843" s="828"/>
      <c r="AB843" s="828"/>
      <c r="AC843" s="828"/>
      <c r="AD843" s="828"/>
      <c r="AE843" s="828"/>
      <c r="AF843" s="828"/>
      <c r="AG843" s="828"/>
      <c r="AH843" s="828"/>
      <c r="AI843" s="828"/>
      <c r="AJ843" s="828"/>
      <c r="AK843" s="828"/>
      <c r="AL843" s="828"/>
    </row>
    <row r="844" spans="1:38" hidden="1" outlineLevel="1" x14ac:dyDescent="0.2">
      <c r="A844" s="820">
        <v>1.1000000000000001</v>
      </c>
      <c r="B844" s="818" t="s">
        <v>307</v>
      </c>
      <c r="D844" s="827" t="s">
        <v>2523</v>
      </c>
      <c r="E844" s="828" t="s">
        <v>1260</v>
      </c>
      <c r="F844" s="828" t="s">
        <v>1260</v>
      </c>
      <c r="G844" s="828" t="s">
        <v>1260</v>
      </c>
      <c r="H844" s="828" t="s">
        <v>1260</v>
      </c>
      <c r="I844" s="828" t="s">
        <v>1260</v>
      </c>
      <c r="J844" s="828" t="s">
        <v>1260</v>
      </c>
      <c r="K844" s="828" t="s">
        <v>1260</v>
      </c>
      <c r="L844" s="828" t="s">
        <v>1260</v>
      </c>
      <c r="M844" s="828" t="s">
        <v>1260</v>
      </c>
      <c r="N844" s="828" t="s">
        <v>1260</v>
      </c>
      <c r="O844" s="828" t="s">
        <v>1260</v>
      </c>
      <c r="P844" s="828" t="s">
        <v>1260</v>
      </c>
      <c r="Q844" s="828" t="s">
        <v>1260</v>
      </c>
      <c r="R844" s="828" t="s">
        <v>1260</v>
      </c>
      <c r="S844" s="828" t="s">
        <v>1260</v>
      </c>
      <c r="T844" s="828" t="s">
        <v>1260</v>
      </c>
      <c r="U844" s="828" t="s">
        <v>1260</v>
      </c>
      <c r="V844" s="828" t="s">
        <v>1260</v>
      </c>
      <c r="W844" s="828" t="s">
        <v>1260</v>
      </c>
      <c r="X844" s="828" t="s">
        <v>1260</v>
      </c>
      <c r="Y844" s="828" t="s">
        <v>1260</v>
      </c>
      <c r="Z844" s="828" t="s">
        <v>1260</v>
      </c>
      <c r="AA844" s="828" t="s">
        <v>1260</v>
      </c>
      <c r="AB844" s="828" t="s">
        <v>1260</v>
      </c>
      <c r="AC844" s="828" t="s">
        <v>1260</v>
      </c>
      <c r="AD844" s="828" t="s">
        <v>1260</v>
      </c>
      <c r="AE844" s="828" t="s">
        <v>1260</v>
      </c>
      <c r="AF844" s="828" t="s">
        <v>1260</v>
      </c>
      <c r="AG844" s="828" t="s">
        <v>1260</v>
      </c>
      <c r="AH844" s="828" t="s">
        <v>1260</v>
      </c>
      <c r="AI844" s="828" t="s">
        <v>1260</v>
      </c>
      <c r="AJ844" s="828" t="s">
        <v>1260</v>
      </c>
      <c r="AK844" s="828" t="s">
        <v>1260</v>
      </c>
      <c r="AL844" s="828" t="s">
        <v>1260</v>
      </c>
    </row>
    <row r="845" spans="1:38" hidden="1" outlineLevel="1" x14ac:dyDescent="0.2">
      <c r="A845" s="820">
        <v>1.2</v>
      </c>
      <c r="B845" s="818" t="s">
        <v>308</v>
      </c>
      <c r="D845" s="827" t="s">
        <v>2524</v>
      </c>
      <c r="E845" s="828" t="s">
        <v>1260</v>
      </c>
      <c r="F845" s="828" t="s">
        <v>1260</v>
      </c>
      <c r="G845" s="828" t="s">
        <v>1260</v>
      </c>
      <c r="H845" s="828" t="s">
        <v>1260</v>
      </c>
      <c r="I845" s="828" t="s">
        <v>1260</v>
      </c>
      <c r="J845" s="828" t="s">
        <v>1260</v>
      </c>
      <c r="K845" s="828" t="s">
        <v>1260</v>
      </c>
      <c r="L845" s="828" t="s">
        <v>1260</v>
      </c>
      <c r="M845" s="828" t="s">
        <v>1260</v>
      </c>
      <c r="N845" s="828" t="s">
        <v>1260</v>
      </c>
      <c r="O845" s="828" t="s">
        <v>1260</v>
      </c>
      <c r="P845" s="828" t="s">
        <v>1260</v>
      </c>
      <c r="Q845" s="828" t="s">
        <v>1260</v>
      </c>
      <c r="R845" s="828" t="s">
        <v>1260</v>
      </c>
      <c r="S845" s="828" t="s">
        <v>1260</v>
      </c>
      <c r="T845" s="828" t="s">
        <v>1260</v>
      </c>
      <c r="U845" s="828" t="s">
        <v>1260</v>
      </c>
      <c r="V845" s="828" t="s">
        <v>1260</v>
      </c>
      <c r="W845" s="828" t="s">
        <v>1260</v>
      </c>
      <c r="X845" s="828" t="s">
        <v>1260</v>
      </c>
      <c r="Y845" s="828" t="s">
        <v>1260</v>
      </c>
      <c r="Z845" s="828" t="s">
        <v>1260</v>
      </c>
      <c r="AA845" s="828" t="s">
        <v>1260</v>
      </c>
      <c r="AB845" s="828" t="s">
        <v>1260</v>
      </c>
      <c r="AC845" s="828" t="s">
        <v>1260</v>
      </c>
      <c r="AD845" s="828" t="s">
        <v>1260</v>
      </c>
      <c r="AE845" s="828" t="s">
        <v>1260</v>
      </c>
      <c r="AF845" s="828" t="s">
        <v>1260</v>
      </c>
      <c r="AG845" s="828" t="s">
        <v>1260</v>
      </c>
      <c r="AH845" s="828" t="s">
        <v>1260</v>
      </c>
      <c r="AI845" s="828" t="s">
        <v>1260</v>
      </c>
      <c r="AJ845" s="828" t="s">
        <v>1260</v>
      </c>
      <c r="AK845" s="828" t="s">
        <v>1260</v>
      </c>
      <c r="AL845" s="828" t="s">
        <v>1260</v>
      </c>
    </row>
    <row r="846" spans="1:38" hidden="1" outlineLevel="1" x14ac:dyDescent="0.2">
      <c r="A846" s="820">
        <v>1.3</v>
      </c>
      <c r="B846" s="818" t="s">
        <v>15</v>
      </c>
      <c r="D846" s="827" t="s">
        <v>2525</v>
      </c>
      <c r="E846" s="828" t="s">
        <v>1260</v>
      </c>
      <c r="F846" s="828" t="s">
        <v>1260</v>
      </c>
      <c r="G846" s="828" t="s">
        <v>1260</v>
      </c>
      <c r="H846" s="828" t="s">
        <v>1260</v>
      </c>
      <c r="I846" s="828" t="s">
        <v>1260</v>
      </c>
      <c r="J846" s="828" t="s">
        <v>1260</v>
      </c>
      <c r="K846" s="828" t="s">
        <v>1260</v>
      </c>
      <c r="L846" s="828" t="s">
        <v>1260</v>
      </c>
      <c r="M846" s="828" t="s">
        <v>1260</v>
      </c>
      <c r="N846" s="828" t="s">
        <v>1260</v>
      </c>
      <c r="O846" s="828" t="s">
        <v>1260</v>
      </c>
      <c r="P846" s="828" t="s">
        <v>1260</v>
      </c>
      <c r="Q846" s="828" t="s">
        <v>1260</v>
      </c>
      <c r="R846" s="828" t="s">
        <v>1260</v>
      </c>
      <c r="S846" s="828" t="s">
        <v>1260</v>
      </c>
      <c r="T846" s="828" t="s">
        <v>1260</v>
      </c>
      <c r="U846" s="828" t="s">
        <v>1260</v>
      </c>
      <c r="V846" s="828" t="s">
        <v>1260</v>
      </c>
      <c r="W846" s="828" t="s">
        <v>1260</v>
      </c>
      <c r="X846" s="828" t="s">
        <v>1260</v>
      </c>
      <c r="Y846" s="828" t="s">
        <v>1260</v>
      </c>
      <c r="Z846" s="828" t="s">
        <v>1260</v>
      </c>
      <c r="AA846" s="828" t="s">
        <v>1260</v>
      </c>
      <c r="AB846" s="828" t="s">
        <v>1260</v>
      </c>
      <c r="AC846" s="828" t="s">
        <v>1260</v>
      </c>
      <c r="AD846" s="828" t="s">
        <v>1260</v>
      </c>
      <c r="AE846" s="828" t="s">
        <v>1260</v>
      </c>
      <c r="AF846" s="828" t="s">
        <v>1260</v>
      </c>
      <c r="AG846" s="828" t="s">
        <v>1260</v>
      </c>
      <c r="AH846" s="828" t="s">
        <v>1260</v>
      </c>
      <c r="AI846" s="828" t="s">
        <v>1260</v>
      </c>
      <c r="AJ846" s="828" t="s">
        <v>1260</v>
      </c>
      <c r="AK846" s="828" t="s">
        <v>1260</v>
      </c>
      <c r="AL846" s="828" t="s">
        <v>1260</v>
      </c>
    </row>
    <row r="847" spans="1:38" hidden="1" outlineLevel="1" x14ac:dyDescent="0.2">
      <c r="A847" s="820">
        <v>1.4</v>
      </c>
      <c r="B847" s="818" t="s">
        <v>578</v>
      </c>
      <c r="D847" s="827" t="s">
        <v>2526</v>
      </c>
      <c r="E847" s="828" t="s">
        <v>1260</v>
      </c>
      <c r="F847" s="828" t="s">
        <v>1260</v>
      </c>
      <c r="G847" s="828" t="s">
        <v>1260</v>
      </c>
      <c r="H847" s="828" t="s">
        <v>1260</v>
      </c>
      <c r="I847" s="828" t="s">
        <v>1260</v>
      </c>
      <c r="J847" s="828" t="s">
        <v>1260</v>
      </c>
      <c r="K847" s="828" t="s">
        <v>1260</v>
      </c>
      <c r="L847" s="828" t="s">
        <v>1260</v>
      </c>
      <c r="M847" s="828" t="s">
        <v>1260</v>
      </c>
      <c r="N847" s="828" t="s">
        <v>1260</v>
      </c>
      <c r="O847" s="828" t="s">
        <v>1260</v>
      </c>
      <c r="P847" s="828" t="s">
        <v>1260</v>
      </c>
      <c r="Q847" s="828" t="s">
        <v>1260</v>
      </c>
      <c r="R847" s="828" t="s">
        <v>1260</v>
      </c>
      <c r="S847" s="828" t="s">
        <v>1260</v>
      </c>
      <c r="T847" s="828" t="s">
        <v>1260</v>
      </c>
      <c r="U847" s="828" t="s">
        <v>1260</v>
      </c>
      <c r="V847" s="828" t="s">
        <v>1260</v>
      </c>
      <c r="W847" s="828" t="s">
        <v>1260</v>
      </c>
      <c r="X847" s="828" t="s">
        <v>1260</v>
      </c>
      <c r="Y847" s="828" t="s">
        <v>1260</v>
      </c>
      <c r="Z847" s="828" t="s">
        <v>1260</v>
      </c>
      <c r="AA847" s="828" t="s">
        <v>1260</v>
      </c>
      <c r="AB847" s="828" t="s">
        <v>1260</v>
      </c>
      <c r="AC847" s="828" t="s">
        <v>1260</v>
      </c>
      <c r="AD847" s="828" t="s">
        <v>1260</v>
      </c>
      <c r="AE847" s="828" t="s">
        <v>1260</v>
      </c>
      <c r="AF847" s="828" t="s">
        <v>1260</v>
      </c>
      <c r="AG847" s="828" t="s">
        <v>1260</v>
      </c>
      <c r="AH847" s="828" t="s">
        <v>1260</v>
      </c>
      <c r="AI847" s="828" t="s">
        <v>1260</v>
      </c>
      <c r="AJ847" s="828" t="s">
        <v>1260</v>
      </c>
      <c r="AK847" s="828" t="s">
        <v>1260</v>
      </c>
      <c r="AL847" s="828" t="s">
        <v>1260</v>
      </c>
    </row>
    <row r="848" spans="1:38" hidden="1" outlineLevel="1" x14ac:dyDescent="0.2">
      <c r="A848" s="821" t="s">
        <v>297</v>
      </c>
      <c r="B848" s="818" t="s">
        <v>293</v>
      </c>
      <c r="D848" s="827" t="s">
        <v>2527</v>
      </c>
      <c r="E848" s="828" t="s">
        <v>1260</v>
      </c>
      <c r="F848" s="828" t="s">
        <v>1260</v>
      </c>
      <c r="G848" s="828" t="s">
        <v>1260</v>
      </c>
      <c r="H848" s="828" t="s">
        <v>1260</v>
      </c>
      <c r="I848" s="828" t="s">
        <v>1260</v>
      </c>
      <c r="J848" s="828" t="s">
        <v>1260</v>
      </c>
      <c r="K848" s="828" t="s">
        <v>1260</v>
      </c>
      <c r="L848" s="828" t="s">
        <v>1260</v>
      </c>
      <c r="M848" s="828" t="s">
        <v>1260</v>
      </c>
      <c r="N848" s="828" t="s">
        <v>1260</v>
      </c>
      <c r="O848" s="828" t="s">
        <v>1260</v>
      </c>
      <c r="P848" s="828" t="s">
        <v>1260</v>
      </c>
      <c r="Q848" s="828" t="s">
        <v>1260</v>
      </c>
      <c r="R848" s="828" t="s">
        <v>1260</v>
      </c>
      <c r="S848" s="828" t="s">
        <v>1260</v>
      </c>
      <c r="T848" s="828" t="s">
        <v>1260</v>
      </c>
      <c r="U848" s="828" t="s">
        <v>1260</v>
      </c>
      <c r="V848" s="828" t="s">
        <v>1260</v>
      </c>
      <c r="W848" s="828" t="s">
        <v>1260</v>
      </c>
      <c r="X848" s="828" t="s">
        <v>1260</v>
      </c>
      <c r="Y848" s="828" t="s">
        <v>1260</v>
      </c>
      <c r="Z848" s="828" t="s">
        <v>1260</v>
      </c>
      <c r="AA848" s="828" t="s">
        <v>1260</v>
      </c>
      <c r="AB848" s="828" t="s">
        <v>1260</v>
      </c>
      <c r="AC848" s="828" t="s">
        <v>1260</v>
      </c>
      <c r="AD848" s="828" t="s">
        <v>1260</v>
      </c>
      <c r="AE848" s="828" t="s">
        <v>1260</v>
      </c>
      <c r="AF848" s="828" t="s">
        <v>1260</v>
      </c>
      <c r="AG848" s="828" t="s">
        <v>1260</v>
      </c>
      <c r="AH848" s="828" t="s">
        <v>1260</v>
      </c>
      <c r="AI848" s="828" t="s">
        <v>1260</v>
      </c>
      <c r="AJ848" s="828" t="s">
        <v>1260</v>
      </c>
      <c r="AK848" s="828" t="s">
        <v>1260</v>
      </c>
      <c r="AL848" s="828" t="s">
        <v>1260</v>
      </c>
    </row>
    <row r="849" spans="1:38" hidden="1" outlineLevel="1" x14ac:dyDescent="0.2">
      <c r="A849" s="821" t="s">
        <v>298</v>
      </c>
      <c r="B849" s="818" t="s">
        <v>538</v>
      </c>
      <c r="D849" s="827" t="s">
        <v>2528</v>
      </c>
      <c r="E849" s="828" t="s">
        <v>1260</v>
      </c>
      <c r="F849" s="828" t="s">
        <v>1260</v>
      </c>
      <c r="G849" s="828" t="s">
        <v>1260</v>
      </c>
      <c r="H849" s="828" t="s">
        <v>1260</v>
      </c>
      <c r="I849" s="828" t="s">
        <v>1260</v>
      </c>
      <c r="J849" s="828" t="s">
        <v>1260</v>
      </c>
      <c r="K849" s="828" t="s">
        <v>1260</v>
      </c>
      <c r="L849" s="828" t="s">
        <v>1260</v>
      </c>
      <c r="M849" s="828" t="s">
        <v>1260</v>
      </c>
      <c r="N849" s="828" t="s">
        <v>1260</v>
      </c>
      <c r="O849" s="828" t="s">
        <v>1260</v>
      </c>
      <c r="P849" s="828" t="s">
        <v>1260</v>
      </c>
      <c r="Q849" s="828" t="s">
        <v>1260</v>
      </c>
      <c r="R849" s="828" t="s">
        <v>1260</v>
      </c>
      <c r="S849" s="828" t="s">
        <v>1260</v>
      </c>
      <c r="T849" s="828" t="s">
        <v>1260</v>
      </c>
      <c r="U849" s="828" t="s">
        <v>1260</v>
      </c>
      <c r="V849" s="828" t="s">
        <v>1260</v>
      </c>
      <c r="W849" s="828" t="s">
        <v>1260</v>
      </c>
      <c r="X849" s="828" t="s">
        <v>1260</v>
      </c>
      <c r="Y849" s="828" t="s">
        <v>1260</v>
      </c>
      <c r="Z849" s="828" t="s">
        <v>1260</v>
      </c>
      <c r="AA849" s="828" t="s">
        <v>1260</v>
      </c>
      <c r="AB849" s="828" t="s">
        <v>1260</v>
      </c>
      <c r="AC849" s="828" t="s">
        <v>1260</v>
      </c>
      <c r="AD849" s="828" t="s">
        <v>1260</v>
      </c>
      <c r="AE849" s="828" t="s">
        <v>1260</v>
      </c>
      <c r="AF849" s="828" t="s">
        <v>1260</v>
      </c>
      <c r="AG849" s="828" t="s">
        <v>1260</v>
      </c>
      <c r="AH849" s="828" t="s">
        <v>1260</v>
      </c>
      <c r="AI849" s="828" t="s">
        <v>1260</v>
      </c>
      <c r="AJ849" s="828" t="s">
        <v>1260</v>
      </c>
      <c r="AK849" s="828" t="s">
        <v>1260</v>
      </c>
      <c r="AL849" s="828" t="s">
        <v>1260</v>
      </c>
    </row>
    <row r="850" spans="1:38" hidden="1" outlineLevel="1" x14ac:dyDescent="0.2">
      <c r="A850" s="821" t="s">
        <v>66</v>
      </c>
      <c r="B850" s="818" t="s">
        <v>294</v>
      </c>
      <c r="D850" s="827" t="s">
        <v>2529</v>
      </c>
      <c r="E850" s="828" t="s">
        <v>1260</v>
      </c>
      <c r="F850" s="828" t="s">
        <v>1260</v>
      </c>
      <c r="G850" s="828" t="s">
        <v>1260</v>
      </c>
      <c r="H850" s="828" t="s">
        <v>1260</v>
      </c>
      <c r="I850" s="828" t="s">
        <v>1260</v>
      </c>
      <c r="J850" s="828" t="s">
        <v>1260</v>
      </c>
      <c r="K850" s="828" t="s">
        <v>1260</v>
      </c>
      <c r="L850" s="828" t="s">
        <v>1260</v>
      </c>
      <c r="M850" s="828" t="s">
        <v>1260</v>
      </c>
      <c r="N850" s="828" t="s">
        <v>1260</v>
      </c>
      <c r="O850" s="828" t="s">
        <v>1260</v>
      </c>
      <c r="P850" s="828" t="s">
        <v>1260</v>
      </c>
      <c r="Q850" s="828" t="s">
        <v>1260</v>
      </c>
      <c r="R850" s="828" t="s">
        <v>1260</v>
      </c>
      <c r="S850" s="828" t="s">
        <v>1260</v>
      </c>
      <c r="T850" s="828" t="s">
        <v>1260</v>
      </c>
      <c r="U850" s="828" t="s">
        <v>1260</v>
      </c>
      <c r="V850" s="828" t="s">
        <v>1260</v>
      </c>
      <c r="W850" s="828" t="s">
        <v>1260</v>
      </c>
      <c r="X850" s="828" t="s">
        <v>1260</v>
      </c>
      <c r="Y850" s="828" t="s">
        <v>1260</v>
      </c>
      <c r="Z850" s="828" t="s">
        <v>1260</v>
      </c>
      <c r="AA850" s="828" t="s">
        <v>1260</v>
      </c>
      <c r="AB850" s="828" t="s">
        <v>1260</v>
      </c>
      <c r="AC850" s="828" t="s">
        <v>1260</v>
      </c>
      <c r="AD850" s="828" t="s">
        <v>1260</v>
      </c>
      <c r="AE850" s="828" t="s">
        <v>1260</v>
      </c>
      <c r="AF850" s="828" t="s">
        <v>1260</v>
      </c>
      <c r="AG850" s="828" t="s">
        <v>1260</v>
      </c>
      <c r="AH850" s="828" t="s">
        <v>1260</v>
      </c>
      <c r="AI850" s="828" t="s">
        <v>1260</v>
      </c>
      <c r="AJ850" s="828" t="s">
        <v>1260</v>
      </c>
      <c r="AK850" s="828" t="s">
        <v>1260</v>
      </c>
      <c r="AL850" s="828" t="s">
        <v>1260</v>
      </c>
    </row>
    <row r="851" spans="1:38" hidden="1" outlineLevel="1" x14ac:dyDescent="0.2">
      <c r="A851" s="821" t="s">
        <v>67</v>
      </c>
      <c r="B851" s="818" t="s">
        <v>16</v>
      </c>
      <c r="D851" s="827" t="s">
        <v>2530</v>
      </c>
      <c r="E851" s="828" t="s">
        <v>1260</v>
      </c>
      <c r="F851" s="828" t="s">
        <v>1260</v>
      </c>
      <c r="G851" s="828" t="s">
        <v>1260</v>
      </c>
      <c r="H851" s="828" t="s">
        <v>1260</v>
      </c>
      <c r="I851" s="828" t="s">
        <v>1260</v>
      </c>
      <c r="J851" s="828" t="s">
        <v>1260</v>
      </c>
      <c r="K851" s="828" t="s">
        <v>1260</v>
      </c>
      <c r="L851" s="828" t="s">
        <v>1260</v>
      </c>
      <c r="M851" s="828" t="s">
        <v>1260</v>
      </c>
      <c r="N851" s="828" t="s">
        <v>1260</v>
      </c>
      <c r="O851" s="828" t="s">
        <v>1260</v>
      </c>
      <c r="P851" s="828" t="s">
        <v>1260</v>
      </c>
      <c r="Q851" s="828" t="s">
        <v>1260</v>
      </c>
      <c r="R851" s="828" t="s">
        <v>1260</v>
      </c>
      <c r="S851" s="828" t="s">
        <v>1260</v>
      </c>
      <c r="T851" s="828" t="s">
        <v>1260</v>
      </c>
      <c r="U851" s="828" t="s">
        <v>1260</v>
      </c>
      <c r="V851" s="828" t="s">
        <v>1260</v>
      </c>
      <c r="W851" s="828" t="s">
        <v>1260</v>
      </c>
      <c r="X851" s="828" t="s">
        <v>1260</v>
      </c>
      <c r="Y851" s="828" t="s">
        <v>1260</v>
      </c>
      <c r="Z851" s="828" t="s">
        <v>1260</v>
      </c>
      <c r="AA851" s="828" t="s">
        <v>1260</v>
      </c>
      <c r="AB851" s="828" t="s">
        <v>1260</v>
      </c>
      <c r="AC851" s="828" t="s">
        <v>1260</v>
      </c>
      <c r="AD851" s="828" t="s">
        <v>1260</v>
      </c>
      <c r="AE851" s="828" t="s">
        <v>1260</v>
      </c>
      <c r="AF851" s="828" t="s">
        <v>1260</v>
      </c>
      <c r="AG851" s="828" t="s">
        <v>1260</v>
      </c>
      <c r="AH851" s="828" t="s">
        <v>1260</v>
      </c>
      <c r="AI851" s="828" t="s">
        <v>1260</v>
      </c>
      <c r="AJ851" s="828" t="s">
        <v>1260</v>
      </c>
      <c r="AK851" s="828" t="s">
        <v>1260</v>
      </c>
      <c r="AL851" s="828" t="s">
        <v>1260</v>
      </c>
    </row>
    <row r="852" spans="1:38" hidden="1" outlineLevel="1" x14ac:dyDescent="0.2">
      <c r="A852" s="821" t="s">
        <v>68</v>
      </c>
      <c r="B852" s="818" t="s">
        <v>295</v>
      </c>
      <c r="D852" s="827" t="s">
        <v>2531</v>
      </c>
      <c r="E852" s="828" t="s">
        <v>1260</v>
      </c>
      <c r="F852" s="828" t="s">
        <v>1260</v>
      </c>
      <c r="G852" s="828" t="s">
        <v>1260</v>
      </c>
      <c r="H852" s="828" t="s">
        <v>1260</v>
      </c>
      <c r="I852" s="828" t="s">
        <v>1260</v>
      </c>
      <c r="J852" s="828" t="s">
        <v>1260</v>
      </c>
      <c r="K852" s="828" t="s">
        <v>1260</v>
      </c>
      <c r="L852" s="828" t="s">
        <v>1260</v>
      </c>
      <c r="M852" s="828" t="s">
        <v>1260</v>
      </c>
      <c r="N852" s="828" t="s">
        <v>1260</v>
      </c>
      <c r="O852" s="828" t="s">
        <v>1260</v>
      </c>
      <c r="P852" s="828" t="s">
        <v>1260</v>
      </c>
      <c r="Q852" s="828" t="s">
        <v>1260</v>
      </c>
      <c r="R852" s="828" t="s">
        <v>1260</v>
      </c>
      <c r="S852" s="828" t="s">
        <v>1260</v>
      </c>
      <c r="T852" s="828" t="s">
        <v>1260</v>
      </c>
      <c r="U852" s="828" t="s">
        <v>1260</v>
      </c>
      <c r="V852" s="828" t="s">
        <v>1260</v>
      </c>
      <c r="W852" s="828" t="s">
        <v>1260</v>
      </c>
      <c r="X852" s="828" t="s">
        <v>1260</v>
      </c>
      <c r="Y852" s="828" t="s">
        <v>1260</v>
      </c>
      <c r="Z852" s="828" t="s">
        <v>1260</v>
      </c>
      <c r="AA852" s="828" t="s">
        <v>1260</v>
      </c>
      <c r="AB852" s="828" t="s">
        <v>1260</v>
      </c>
      <c r="AC852" s="828" t="s">
        <v>1260</v>
      </c>
      <c r="AD852" s="828" t="s">
        <v>1260</v>
      </c>
      <c r="AE852" s="828" t="s">
        <v>1260</v>
      </c>
      <c r="AF852" s="828" t="s">
        <v>1260</v>
      </c>
      <c r="AG852" s="828" t="s">
        <v>1260</v>
      </c>
      <c r="AH852" s="828" t="s">
        <v>1260</v>
      </c>
      <c r="AI852" s="828" t="s">
        <v>1260</v>
      </c>
      <c r="AJ852" s="828" t="s">
        <v>1260</v>
      </c>
      <c r="AK852" s="828" t="s">
        <v>1260</v>
      </c>
      <c r="AL852" s="828" t="s">
        <v>1260</v>
      </c>
    </row>
    <row r="853" spans="1:38" hidden="1" outlineLevel="1" x14ac:dyDescent="0.2">
      <c r="A853" s="821" t="s">
        <v>576</v>
      </c>
      <c r="B853" s="818" t="s">
        <v>577</v>
      </c>
      <c r="D853" s="827" t="s">
        <v>2532</v>
      </c>
      <c r="E853" s="828" t="s">
        <v>1260</v>
      </c>
      <c r="F853" s="828" t="s">
        <v>1260</v>
      </c>
      <c r="G853" s="828" t="s">
        <v>1260</v>
      </c>
      <c r="H853" s="828" t="s">
        <v>1260</v>
      </c>
      <c r="I853" s="828" t="s">
        <v>1260</v>
      </c>
      <c r="J853" s="828" t="s">
        <v>1260</v>
      </c>
      <c r="K853" s="828" t="s">
        <v>1260</v>
      </c>
      <c r="L853" s="828" t="s">
        <v>1260</v>
      </c>
      <c r="M853" s="828" t="s">
        <v>1260</v>
      </c>
      <c r="N853" s="828" t="s">
        <v>1260</v>
      </c>
      <c r="O853" s="828" t="s">
        <v>1260</v>
      </c>
      <c r="P853" s="828" t="s">
        <v>1260</v>
      </c>
      <c r="Q853" s="828" t="s">
        <v>1260</v>
      </c>
      <c r="R853" s="828" t="s">
        <v>1260</v>
      </c>
      <c r="S853" s="828" t="s">
        <v>1260</v>
      </c>
      <c r="T853" s="828" t="s">
        <v>1260</v>
      </c>
      <c r="U853" s="828" t="s">
        <v>1260</v>
      </c>
      <c r="V853" s="828" t="s">
        <v>1260</v>
      </c>
      <c r="W853" s="828" t="s">
        <v>1260</v>
      </c>
      <c r="X853" s="828" t="s">
        <v>1260</v>
      </c>
      <c r="Y853" s="828" t="s">
        <v>1260</v>
      </c>
      <c r="Z853" s="828" t="s">
        <v>1260</v>
      </c>
      <c r="AA853" s="828" t="s">
        <v>1260</v>
      </c>
      <c r="AB853" s="828" t="s">
        <v>1260</v>
      </c>
      <c r="AC853" s="828" t="s">
        <v>1260</v>
      </c>
      <c r="AD853" s="828" t="s">
        <v>1260</v>
      </c>
      <c r="AE853" s="828" t="s">
        <v>1260</v>
      </c>
      <c r="AF853" s="828" t="s">
        <v>1260</v>
      </c>
      <c r="AG853" s="828" t="s">
        <v>1260</v>
      </c>
      <c r="AH853" s="828" t="s">
        <v>1260</v>
      </c>
      <c r="AI853" s="828" t="s">
        <v>1260</v>
      </c>
      <c r="AJ853" s="828" t="s">
        <v>1260</v>
      </c>
      <c r="AK853" s="828" t="s">
        <v>1260</v>
      </c>
      <c r="AL853" s="828" t="s">
        <v>1260</v>
      </c>
    </row>
    <row r="854" spans="1:38" hidden="1" outlineLevel="1" x14ac:dyDescent="0.2">
      <c r="A854" s="821" t="s">
        <v>60</v>
      </c>
      <c r="B854" s="818" t="s">
        <v>296</v>
      </c>
      <c r="D854" s="827" t="s">
        <v>2533</v>
      </c>
      <c r="E854" s="828" t="s">
        <v>1260</v>
      </c>
      <c r="F854" s="828" t="s">
        <v>1260</v>
      </c>
      <c r="G854" s="828" t="s">
        <v>1260</v>
      </c>
      <c r="H854" s="828" t="s">
        <v>1260</v>
      </c>
      <c r="I854" s="828" t="s">
        <v>1260</v>
      </c>
      <c r="J854" s="828" t="s">
        <v>1260</v>
      </c>
      <c r="K854" s="828" t="s">
        <v>1260</v>
      </c>
      <c r="L854" s="828" t="s">
        <v>1260</v>
      </c>
      <c r="M854" s="828" t="s">
        <v>1260</v>
      </c>
      <c r="N854" s="828" t="s">
        <v>1260</v>
      </c>
      <c r="O854" s="828" t="s">
        <v>1260</v>
      </c>
      <c r="P854" s="828" t="s">
        <v>1260</v>
      </c>
      <c r="Q854" s="828" t="s">
        <v>1260</v>
      </c>
      <c r="R854" s="828" t="s">
        <v>1260</v>
      </c>
      <c r="S854" s="828" t="s">
        <v>1260</v>
      </c>
      <c r="T854" s="828" t="s">
        <v>1260</v>
      </c>
      <c r="U854" s="828" t="s">
        <v>1260</v>
      </c>
      <c r="V854" s="828" t="s">
        <v>1260</v>
      </c>
      <c r="W854" s="828" t="s">
        <v>1260</v>
      </c>
      <c r="X854" s="828" t="s">
        <v>1260</v>
      </c>
      <c r="Y854" s="828" t="s">
        <v>1260</v>
      </c>
      <c r="Z854" s="828" t="s">
        <v>1260</v>
      </c>
      <c r="AA854" s="828" t="s">
        <v>1260</v>
      </c>
      <c r="AB854" s="828" t="s">
        <v>1260</v>
      </c>
      <c r="AC854" s="828" t="s">
        <v>1260</v>
      </c>
      <c r="AD854" s="828" t="s">
        <v>1260</v>
      </c>
      <c r="AE854" s="828" t="s">
        <v>1260</v>
      </c>
      <c r="AF854" s="828" t="s">
        <v>1260</v>
      </c>
      <c r="AG854" s="828" t="s">
        <v>1260</v>
      </c>
      <c r="AH854" s="828" t="s">
        <v>1260</v>
      </c>
      <c r="AI854" s="828" t="s">
        <v>1260</v>
      </c>
      <c r="AJ854" s="828" t="s">
        <v>1260</v>
      </c>
      <c r="AK854" s="828" t="s">
        <v>1260</v>
      </c>
      <c r="AL854" s="828" t="s">
        <v>1260</v>
      </c>
    </row>
    <row r="855" spans="1:38" hidden="1" outlineLevel="1" x14ac:dyDescent="0.2">
      <c r="A855" s="821" t="s">
        <v>61</v>
      </c>
      <c r="B855" s="818" t="s">
        <v>17</v>
      </c>
      <c r="D855" s="827" t="s">
        <v>2534</v>
      </c>
      <c r="E855" s="828" t="s">
        <v>1260</v>
      </c>
      <c r="F855" s="828" t="s">
        <v>1260</v>
      </c>
      <c r="G855" s="828" t="s">
        <v>1260</v>
      </c>
      <c r="H855" s="828" t="s">
        <v>1260</v>
      </c>
      <c r="I855" s="828" t="s">
        <v>1260</v>
      </c>
      <c r="J855" s="828" t="s">
        <v>1260</v>
      </c>
      <c r="K855" s="828" t="s">
        <v>1260</v>
      </c>
      <c r="L855" s="828" t="s">
        <v>1260</v>
      </c>
      <c r="M855" s="828" t="s">
        <v>1260</v>
      </c>
      <c r="N855" s="828" t="s">
        <v>1260</v>
      </c>
      <c r="O855" s="828" t="s">
        <v>1260</v>
      </c>
      <c r="P855" s="828" t="s">
        <v>1260</v>
      </c>
      <c r="Q855" s="828" t="s">
        <v>1260</v>
      </c>
      <c r="R855" s="828" t="s">
        <v>1260</v>
      </c>
      <c r="S855" s="828" t="s">
        <v>1260</v>
      </c>
      <c r="T855" s="828" t="s">
        <v>1260</v>
      </c>
      <c r="U855" s="828" t="s">
        <v>1260</v>
      </c>
      <c r="V855" s="828" t="s">
        <v>1260</v>
      </c>
      <c r="W855" s="828" t="s">
        <v>1260</v>
      </c>
      <c r="X855" s="828" t="s">
        <v>1260</v>
      </c>
      <c r="Y855" s="828" t="s">
        <v>1260</v>
      </c>
      <c r="Z855" s="828" t="s">
        <v>1260</v>
      </c>
      <c r="AA855" s="828" t="s">
        <v>1260</v>
      </c>
      <c r="AB855" s="828" t="s">
        <v>1260</v>
      </c>
      <c r="AC855" s="828" t="s">
        <v>1260</v>
      </c>
      <c r="AD855" s="828" t="s">
        <v>1260</v>
      </c>
      <c r="AE855" s="828" t="s">
        <v>1260</v>
      </c>
      <c r="AF855" s="828" t="s">
        <v>1260</v>
      </c>
      <c r="AG855" s="828" t="s">
        <v>1260</v>
      </c>
      <c r="AH855" s="828" t="s">
        <v>1260</v>
      </c>
      <c r="AI855" s="828" t="s">
        <v>1260</v>
      </c>
      <c r="AJ855" s="828" t="s">
        <v>1260</v>
      </c>
      <c r="AK855" s="828" t="s">
        <v>1260</v>
      </c>
      <c r="AL855" s="828" t="s">
        <v>1260</v>
      </c>
    </row>
    <row r="856" spans="1:38" hidden="1" outlineLevel="1" x14ac:dyDescent="0.2">
      <c r="A856" s="821">
        <v>6</v>
      </c>
      <c r="B856" s="818" t="s">
        <v>18</v>
      </c>
      <c r="D856" s="827" t="s">
        <v>2535</v>
      </c>
      <c r="E856" s="828" t="s">
        <v>1260</v>
      </c>
      <c r="F856" s="828" t="s">
        <v>1260</v>
      </c>
      <c r="G856" s="828" t="s">
        <v>1260</v>
      </c>
      <c r="H856" s="828" t="s">
        <v>1260</v>
      </c>
      <c r="I856" s="828" t="s">
        <v>1260</v>
      </c>
      <c r="J856" s="828" t="s">
        <v>1260</v>
      </c>
      <c r="K856" s="828" t="s">
        <v>1260</v>
      </c>
      <c r="L856" s="828" t="s">
        <v>1260</v>
      </c>
      <c r="M856" s="828" t="s">
        <v>1260</v>
      </c>
      <c r="N856" s="828" t="s">
        <v>1260</v>
      </c>
      <c r="O856" s="828" t="s">
        <v>1260</v>
      </c>
      <c r="P856" s="828" t="s">
        <v>1260</v>
      </c>
      <c r="Q856" s="828" t="s">
        <v>1260</v>
      </c>
      <c r="R856" s="828" t="s">
        <v>1260</v>
      </c>
      <c r="S856" s="828" t="s">
        <v>1260</v>
      </c>
      <c r="T856" s="828" t="s">
        <v>1260</v>
      </c>
      <c r="U856" s="828" t="s">
        <v>1260</v>
      </c>
      <c r="V856" s="828" t="s">
        <v>1260</v>
      </c>
      <c r="W856" s="828" t="s">
        <v>1260</v>
      </c>
      <c r="X856" s="828" t="s">
        <v>1260</v>
      </c>
      <c r="Y856" s="828" t="s">
        <v>1260</v>
      </c>
      <c r="Z856" s="828" t="s">
        <v>1260</v>
      </c>
      <c r="AA856" s="828" t="s">
        <v>1260</v>
      </c>
      <c r="AB856" s="828" t="s">
        <v>1260</v>
      </c>
      <c r="AC856" s="828" t="s">
        <v>1260</v>
      </c>
      <c r="AD856" s="828" t="s">
        <v>1260</v>
      </c>
      <c r="AE856" s="828" t="s">
        <v>1260</v>
      </c>
      <c r="AF856" s="828" t="s">
        <v>1260</v>
      </c>
      <c r="AG856" s="828" t="s">
        <v>1260</v>
      </c>
      <c r="AH856" s="828" t="s">
        <v>1260</v>
      </c>
      <c r="AI856" s="828" t="s">
        <v>1260</v>
      </c>
      <c r="AJ856" s="828" t="s">
        <v>1260</v>
      </c>
      <c r="AK856" s="828" t="s">
        <v>1260</v>
      </c>
      <c r="AL856" s="828" t="s">
        <v>1260</v>
      </c>
    </row>
    <row r="857" spans="1:38" hidden="1" outlineLevel="1" x14ac:dyDescent="0.2">
      <c r="A857" s="822"/>
      <c r="B857" s="823" t="s">
        <v>3</v>
      </c>
      <c r="D857" s="827" t="s">
        <v>2536</v>
      </c>
      <c r="E857" s="828" t="s">
        <v>1260</v>
      </c>
      <c r="F857" s="828" t="s">
        <v>1260</v>
      </c>
      <c r="G857" s="828" t="s">
        <v>1260</v>
      </c>
      <c r="H857" s="828" t="s">
        <v>1260</v>
      </c>
      <c r="I857" s="828" t="s">
        <v>1260</v>
      </c>
      <c r="J857" s="828" t="s">
        <v>1260</v>
      </c>
      <c r="K857" s="828" t="s">
        <v>1260</v>
      </c>
      <c r="L857" s="828" t="s">
        <v>1260</v>
      </c>
      <c r="M857" s="828" t="s">
        <v>1260</v>
      </c>
      <c r="N857" s="828" t="s">
        <v>1260</v>
      </c>
      <c r="O857" s="828" t="s">
        <v>1260</v>
      </c>
      <c r="P857" s="828" t="s">
        <v>1260</v>
      </c>
      <c r="Q857" s="828" t="s">
        <v>1260</v>
      </c>
      <c r="R857" s="828" t="s">
        <v>1260</v>
      </c>
      <c r="S857" s="828" t="s">
        <v>1260</v>
      </c>
      <c r="T857" s="828" t="s">
        <v>1260</v>
      </c>
      <c r="U857" s="828" t="s">
        <v>1260</v>
      </c>
      <c r="V857" s="828" t="s">
        <v>1260</v>
      </c>
      <c r="W857" s="828" t="s">
        <v>1260</v>
      </c>
      <c r="X857" s="828" t="s">
        <v>1260</v>
      </c>
      <c r="Y857" s="828" t="s">
        <v>1260</v>
      </c>
      <c r="Z857" s="828" t="s">
        <v>1260</v>
      </c>
      <c r="AA857" s="828" t="s">
        <v>1260</v>
      </c>
      <c r="AB857" s="828" t="s">
        <v>1260</v>
      </c>
      <c r="AC857" s="828" t="s">
        <v>1260</v>
      </c>
      <c r="AD857" s="828" t="s">
        <v>1260</v>
      </c>
      <c r="AE857" s="828" t="s">
        <v>1260</v>
      </c>
      <c r="AF857" s="828" t="s">
        <v>1260</v>
      </c>
      <c r="AG857" s="828" t="s">
        <v>1260</v>
      </c>
      <c r="AH857" s="828" t="s">
        <v>1260</v>
      </c>
      <c r="AI857" s="828" t="s">
        <v>1260</v>
      </c>
      <c r="AJ857" s="828" t="s">
        <v>1260</v>
      </c>
      <c r="AK857" s="828" t="s">
        <v>1260</v>
      </c>
      <c r="AL857" s="828" t="s">
        <v>1260</v>
      </c>
    </row>
    <row r="858" spans="1:38" collapsed="1" x14ac:dyDescent="0.2">
      <c r="A858" s="537" t="s">
        <v>2539</v>
      </c>
      <c r="B858" s="824"/>
    </row>
    <row r="859" spans="1:38" hidden="1" outlineLevel="1" x14ac:dyDescent="0.2">
      <c r="A859" s="831" t="s">
        <v>2459</v>
      </c>
      <c r="B859" s="831"/>
    </row>
    <row r="860" spans="1:38" hidden="1" outlineLevel="1" x14ac:dyDescent="0.2">
      <c r="A860" s="831"/>
      <c r="B860" s="831" t="s">
        <v>219</v>
      </c>
      <c r="D860" s="560"/>
      <c r="E860" s="826" t="s">
        <v>586</v>
      </c>
      <c r="F860" s="826" t="s">
        <v>587</v>
      </c>
      <c r="G860" s="826" t="s">
        <v>588</v>
      </c>
      <c r="H860" s="826" t="s">
        <v>589</v>
      </c>
      <c r="I860" s="826" t="s">
        <v>590</v>
      </c>
      <c r="J860" s="826" t="s">
        <v>591</v>
      </c>
      <c r="K860" s="826" t="s">
        <v>592</v>
      </c>
      <c r="L860" s="826" t="s">
        <v>593</v>
      </c>
      <c r="M860" s="826" t="s">
        <v>594</v>
      </c>
      <c r="N860" s="826" t="s">
        <v>595</v>
      </c>
      <c r="O860" s="826" t="s">
        <v>596</v>
      </c>
      <c r="P860" s="826" t="s">
        <v>597</v>
      </c>
      <c r="Q860" s="826" t="s">
        <v>598</v>
      </c>
      <c r="R860" s="826" t="s">
        <v>599</v>
      </c>
      <c r="S860" s="826" t="s">
        <v>620</v>
      </c>
      <c r="T860" s="826" t="s">
        <v>786</v>
      </c>
      <c r="U860" s="826" t="s">
        <v>753</v>
      </c>
      <c r="V860" s="826" t="s">
        <v>754</v>
      </c>
      <c r="W860" s="826" t="s">
        <v>755</v>
      </c>
      <c r="X860" s="826" t="s">
        <v>756</v>
      </c>
      <c r="Y860" s="826" t="s">
        <v>757</v>
      </c>
      <c r="Z860" s="826" t="s">
        <v>758</v>
      </c>
      <c r="AA860" s="826" t="s">
        <v>759</v>
      </c>
      <c r="AB860" s="826" t="s">
        <v>760</v>
      </c>
      <c r="AC860" s="826" t="s">
        <v>761</v>
      </c>
      <c r="AD860" s="826" t="s">
        <v>762</v>
      </c>
      <c r="AE860" s="826" t="s">
        <v>763</v>
      </c>
      <c r="AF860" s="826" t="s">
        <v>764</v>
      </c>
      <c r="AG860" s="826" t="s">
        <v>765</v>
      </c>
      <c r="AH860" s="826" t="s">
        <v>766</v>
      </c>
      <c r="AI860" s="826" t="s">
        <v>767</v>
      </c>
      <c r="AJ860" s="826" t="s">
        <v>768</v>
      </c>
      <c r="AK860" s="826" t="s">
        <v>769</v>
      </c>
      <c r="AL860" s="826" t="s">
        <v>770</v>
      </c>
    </row>
    <row r="861" spans="1:38" hidden="1" outlineLevel="1" x14ac:dyDescent="0.2">
      <c r="A861" s="831" t="s">
        <v>272</v>
      </c>
      <c r="B861" s="831" t="s">
        <v>273</v>
      </c>
      <c r="D861" s="560" t="s">
        <v>2543</v>
      </c>
      <c r="E861" s="828" t="s">
        <v>1260</v>
      </c>
      <c r="F861" s="828" t="s">
        <v>1260</v>
      </c>
      <c r="G861" s="828" t="s">
        <v>1260</v>
      </c>
      <c r="H861" s="828" t="s">
        <v>1260</v>
      </c>
      <c r="I861" s="828" t="s">
        <v>1260</v>
      </c>
      <c r="J861" s="828" t="s">
        <v>1260</v>
      </c>
      <c r="K861" s="828" t="s">
        <v>1260</v>
      </c>
      <c r="L861" s="828" t="s">
        <v>1260</v>
      </c>
      <c r="M861" s="828" t="s">
        <v>1260</v>
      </c>
      <c r="N861" s="828" t="s">
        <v>1260</v>
      </c>
      <c r="O861" s="828" t="s">
        <v>1260</v>
      </c>
      <c r="P861" s="828" t="s">
        <v>1260</v>
      </c>
      <c r="Q861" s="828" t="s">
        <v>1260</v>
      </c>
      <c r="R861" s="828" t="s">
        <v>1260</v>
      </c>
      <c r="S861" s="828" t="s">
        <v>1260</v>
      </c>
      <c r="T861" s="828" t="s">
        <v>1260</v>
      </c>
      <c r="U861" s="828" t="s">
        <v>1260</v>
      </c>
      <c r="V861" s="828" t="s">
        <v>1260</v>
      </c>
      <c r="W861" s="828" t="s">
        <v>1260</v>
      </c>
      <c r="X861" s="828" t="s">
        <v>1260</v>
      </c>
      <c r="Y861" s="828" t="s">
        <v>1260</v>
      </c>
      <c r="Z861" s="828" t="s">
        <v>1260</v>
      </c>
      <c r="AA861" s="828" t="s">
        <v>1260</v>
      </c>
      <c r="AB861" s="828" t="s">
        <v>1260</v>
      </c>
      <c r="AC861" s="828" t="s">
        <v>1260</v>
      </c>
      <c r="AD861" s="828" t="s">
        <v>1260</v>
      </c>
      <c r="AE861" s="828" t="s">
        <v>1260</v>
      </c>
      <c r="AF861" s="828" t="s">
        <v>1260</v>
      </c>
      <c r="AG861" s="828" t="s">
        <v>1260</v>
      </c>
      <c r="AH861" s="828" t="s">
        <v>1260</v>
      </c>
      <c r="AI861" s="828" t="s">
        <v>1260</v>
      </c>
      <c r="AJ861" s="828" t="s">
        <v>1260</v>
      </c>
      <c r="AK861" s="828" t="s">
        <v>1260</v>
      </c>
      <c r="AL861" s="828" t="s">
        <v>1260</v>
      </c>
    </row>
    <row r="862" spans="1:38" hidden="1" outlineLevel="1" x14ac:dyDescent="0.2">
      <c r="A862" s="831" t="s">
        <v>274</v>
      </c>
      <c r="B862" s="831" t="s">
        <v>275</v>
      </c>
      <c r="D862" s="560" t="s">
        <v>2544</v>
      </c>
      <c r="E862" s="828" t="s">
        <v>1260</v>
      </c>
      <c r="F862" s="828" t="s">
        <v>1260</v>
      </c>
      <c r="G862" s="828" t="s">
        <v>1260</v>
      </c>
      <c r="H862" s="828" t="s">
        <v>1260</v>
      </c>
      <c r="I862" s="828" t="s">
        <v>1260</v>
      </c>
      <c r="J862" s="828" t="s">
        <v>1260</v>
      </c>
      <c r="K862" s="828" t="s">
        <v>1260</v>
      </c>
      <c r="L862" s="828" t="s">
        <v>1260</v>
      </c>
      <c r="M862" s="828" t="s">
        <v>1260</v>
      </c>
      <c r="N862" s="828" t="s">
        <v>1260</v>
      </c>
      <c r="O862" s="828" t="s">
        <v>1260</v>
      </c>
      <c r="P862" s="828" t="s">
        <v>1260</v>
      </c>
      <c r="Q862" s="828" t="s">
        <v>1260</v>
      </c>
      <c r="R862" s="828" t="s">
        <v>1260</v>
      </c>
      <c r="S862" s="828" t="s">
        <v>1260</v>
      </c>
      <c r="T862" s="828" t="s">
        <v>1260</v>
      </c>
      <c r="U862" s="828" t="s">
        <v>1260</v>
      </c>
      <c r="V862" s="828" t="s">
        <v>1260</v>
      </c>
      <c r="W862" s="828" t="s">
        <v>1260</v>
      </c>
      <c r="X862" s="828" t="s">
        <v>1260</v>
      </c>
      <c r="Y862" s="828" t="s">
        <v>1260</v>
      </c>
      <c r="Z862" s="828" t="s">
        <v>1260</v>
      </c>
      <c r="AA862" s="828" t="s">
        <v>1260</v>
      </c>
      <c r="AB862" s="828" t="s">
        <v>1260</v>
      </c>
      <c r="AC862" s="828" t="s">
        <v>1260</v>
      </c>
      <c r="AD862" s="828" t="s">
        <v>1260</v>
      </c>
      <c r="AE862" s="828" t="s">
        <v>1260</v>
      </c>
      <c r="AF862" s="828" t="s">
        <v>1260</v>
      </c>
      <c r="AG862" s="828" t="s">
        <v>1260</v>
      </c>
      <c r="AH862" s="828" t="s">
        <v>1260</v>
      </c>
      <c r="AI862" s="828" t="s">
        <v>1260</v>
      </c>
      <c r="AJ862" s="828" t="s">
        <v>1260</v>
      </c>
      <c r="AK862" s="828" t="s">
        <v>1260</v>
      </c>
      <c r="AL862" s="828" t="s">
        <v>1260</v>
      </c>
    </row>
    <row r="863" spans="1:38" hidden="1" outlineLevel="1" x14ac:dyDescent="0.2">
      <c r="A863" s="831" t="s">
        <v>19</v>
      </c>
      <c r="B863" s="831" t="s">
        <v>276</v>
      </c>
      <c r="D863" s="560" t="s">
        <v>2545</v>
      </c>
      <c r="E863" s="828" t="s">
        <v>1260</v>
      </c>
      <c r="F863" s="828" t="s">
        <v>1260</v>
      </c>
      <c r="G863" s="828" t="s">
        <v>1260</v>
      </c>
      <c r="H863" s="828" t="s">
        <v>1260</v>
      </c>
      <c r="I863" s="828" t="s">
        <v>1260</v>
      </c>
      <c r="J863" s="828" t="s">
        <v>1260</v>
      </c>
      <c r="K863" s="828" t="s">
        <v>1260</v>
      </c>
      <c r="L863" s="828" t="s">
        <v>1260</v>
      </c>
      <c r="M863" s="828" t="s">
        <v>1260</v>
      </c>
      <c r="N863" s="828" t="s">
        <v>1260</v>
      </c>
      <c r="O863" s="828" t="s">
        <v>1260</v>
      </c>
      <c r="P863" s="828" t="s">
        <v>1260</v>
      </c>
      <c r="Q863" s="828" t="s">
        <v>1260</v>
      </c>
      <c r="R863" s="828" t="s">
        <v>1260</v>
      </c>
      <c r="S863" s="828" t="s">
        <v>1260</v>
      </c>
      <c r="T863" s="828" t="s">
        <v>1260</v>
      </c>
      <c r="U863" s="828" t="s">
        <v>1260</v>
      </c>
      <c r="V863" s="828" t="s">
        <v>1260</v>
      </c>
      <c r="W863" s="828" t="s">
        <v>1260</v>
      </c>
      <c r="X863" s="828" t="s">
        <v>1260</v>
      </c>
      <c r="Y863" s="828" t="s">
        <v>1260</v>
      </c>
      <c r="Z863" s="828" t="s">
        <v>1260</v>
      </c>
      <c r="AA863" s="828" t="s">
        <v>1260</v>
      </c>
      <c r="AB863" s="828" t="s">
        <v>1260</v>
      </c>
      <c r="AC863" s="828" t="s">
        <v>1260</v>
      </c>
      <c r="AD863" s="828" t="s">
        <v>1260</v>
      </c>
      <c r="AE863" s="828" t="s">
        <v>1260</v>
      </c>
      <c r="AF863" s="828" t="s">
        <v>1260</v>
      </c>
      <c r="AG863" s="828" t="s">
        <v>1260</v>
      </c>
      <c r="AH863" s="828" t="s">
        <v>1260</v>
      </c>
      <c r="AI863" s="828" t="s">
        <v>1260</v>
      </c>
      <c r="AJ863" s="828" t="s">
        <v>1260</v>
      </c>
      <c r="AK863" s="828" t="s">
        <v>1260</v>
      </c>
      <c r="AL863" s="828" t="s">
        <v>1260</v>
      </c>
    </row>
    <row r="864" spans="1:38" hidden="1" outlineLevel="1" x14ac:dyDescent="0.2">
      <c r="A864" s="831" t="s">
        <v>20</v>
      </c>
      <c r="B864" s="831" t="s">
        <v>22</v>
      </c>
      <c r="D864" s="560" t="s">
        <v>2546</v>
      </c>
      <c r="E864" s="828" t="s">
        <v>1260</v>
      </c>
      <c r="F864" s="828" t="s">
        <v>1260</v>
      </c>
      <c r="G864" s="828" t="s">
        <v>1260</v>
      </c>
      <c r="H864" s="828" t="s">
        <v>1260</v>
      </c>
      <c r="I864" s="828" t="s">
        <v>1260</v>
      </c>
      <c r="J864" s="828" t="s">
        <v>1260</v>
      </c>
      <c r="K864" s="828" t="s">
        <v>1260</v>
      </c>
      <c r="L864" s="828" t="s">
        <v>1260</v>
      </c>
      <c r="M864" s="828" t="s">
        <v>1260</v>
      </c>
      <c r="N864" s="828" t="s">
        <v>1260</v>
      </c>
      <c r="O864" s="828" t="s">
        <v>1260</v>
      </c>
      <c r="P864" s="828" t="s">
        <v>1260</v>
      </c>
      <c r="Q864" s="828" t="s">
        <v>1260</v>
      </c>
      <c r="R864" s="828" t="s">
        <v>1260</v>
      </c>
      <c r="S864" s="828" t="s">
        <v>1260</v>
      </c>
      <c r="T864" s="828" t="s">
        <v>1260</v>
      </c>
      <c r="U864" s="828" t="s">
        <v>1260</v>
      </c>
      <c r="V864" s="828" t="s">
        <v>1260</v>
      </c>
      <c r="W864" s="828" t="s">
        <v>1260</v>
      </c>
      <c r="X864" s="828" t="s">
        <v>1260</v>
      </c>
      <c r="Y864" s="828" t="s">
        <v>1260</v>
      </c>
      <c r="Z864" s="828" t="s">
        <v>1260</v>
      </c>
      <c r="AA864" s="828" t="s">
        <v>1260</v>
      </c>
      <c r="AB864" s="828" t="s">
        <v>1260</v>
      </c>
      <c r="AC864" s="828" t="s">
        <v>1260</v>
      </c>
      <c r="AD864" s="828" t="s">
        <v>1260</v>
      </c>
      <c r="AE864" s="828" t="s">
        <v>1260</v>
      </c>
      <c r="AF864" s="828" t="s">
        <v>1260</v>
      </c>
      <c r="AG864" s="828" t="s">
        <v>1260</v>
      </c>
      <c r="AH864" s="828" t="s">
        <v>1260</v>
      </c>
      <c r="AI864" s="828" t="s">
        <v>1260</v>
      </c>
      <c r="AJ864" s="828" t="s">
        <v>1260</v>
      </c>
      <c r="AK864" s="828" t="s">
        <v>1260</v>
      </c>
      <c r="AL864" s="828" t="s">
        <v>1260</v>
      </c>
    </row>
    <row r="865" spans="1:38" hidden="1" outlineLevel="1" x14ac:dyDescent="0.2">
      <c r="A865" s="831" t="s">
        <v>21</v>
      </c>
      <c r="B865" s="831" t="s">
        <v>277</v>
      </c>
      <c r="D865" s="560" t="s">
        <v>2547</v>
      </c>
      <c r="E865" s="828" t="s">
        <v>1260</v>
      </c>
      <c r="F865" s="828" t="s">
        <v>1260</v>
      </c>
      <c r="G865" s="828" t="s">
        <v>1260</v>
      </c>
      <c r="H865" s="828" t="s">
        <v>1260</v>
      </c>
      <c r="I865" s="828" t="s">
        <v>1260</v>
      </c>
      <c r="J865" s="828" t="s">
        <v>1260</v>
      </c>
      <c r="K865" s="828" t="s">
        <v>1260</v>
      </c>
      <c r="L865" s="828" t="s">
        <v>1260</v>
      </c>
      <c r="M865" s="828" t="s">
        <v>1260</v>
      </c>
      <c r="N865" s="828" t="s">
        <v>1260</v>
      </c>
      <c r="O865" s="828" t="s">
        <v>1260</v>
      </c>
      <c r="P865" s="828" t="s">
        <v>1260</v>
      </c>
      <c r="Q865" s="828" t="s">
        <v>1260</v>
      </c>
      <c r="R865" s="828" t="s">
        <v>1260</v>
      </c>
      <c r="S865" s="828" t="s">
        <v>1260</v>
      </c>
      <c r="T865" s="828" t="s">
        <v>1260</v>
      </c>
      <c r="U865" s="828" t="s">
        <v>1260</v>
      </c>
      <c r="V865" s="828" t="s">
        <v>1260</v>
      </c>
      <c r="W865" s="828" t="s">
        <v>1260</v>
      </c>
      <c r="X865" s="828" t="s">
        <v>1260</v>
      </c>
      <c r="Y865" s="828" t="s">
        <v>1260</v>
      </c>
      <c r="Z865" s="828" t="s">
        <v>1260</v>
      </c>
      <c r="AA865" s="828" t="s">
        <v>1260</v>
      </c>
      <c r="AB865" s="828" t="s">
        <v>1260</v>
      </c>
      <c r="AC865" s="828" t="s">
        <v>1260</v>
      </c>
      <c r="AD865" s="828" t="s">
        <v>1260</v>
      </c>
      <c r="AE865" s="828" t="s">
        <v>1260</v>
      </c>
      <c r="AF865" s="828" t="s">
        <v>1260</v>
      </c>
      <c r="AG865" s="828" t="s">
        <v>1260</v>
      </c>
      <c r="AH865" s="828" t="s">
        <v>1260</v>
      </c>
      <c r="AI865" s="828" t="s">
        <v>1260</v>
      </c>
      <c r="AJ865" s="828" t="s">
        <v>1260</v>
      </c>
      <c r="AK865" s="828" t="s">
        <v>1260</v>
      </c>
      <c r="AL865" s="828" t="s">
        <v>1260</v>
      </c>
    </row>
    <row r="866" spans="1:38" hidden="1" outlineLevel="1" x14ac:dyDescent="0.2">
      <c r="A866" s="831" t="s">
        <v>23</v>
      </c>
      <c r="B866" s="831" t="s">
        <v>278</v>
      </c>
      <c r="D866" s="560" t="s">
        <v>2548</v>
      </c>
      <c r="E866" s="828" t="s">
        <v>1260</v>
      </c>
      <c r="F866" s="828" t="s">
        <v>1260</v>
      </c>
      <c r="G866" s="828" t="s">
        <v>1260</v>
      </c>
      <c r="H866" s="828" t="s">
        <v>1260</v>
      </c>
      <c r="I866" s="828" t="s">
        <v>1260</v>
      </c>
      <c r="J866" s="828" t="s">
        <v>1260</v>
      </c>
      <c r="K866" s="828" t="s">
        <v>1260</v>
      </c>
      <c r="L866" s="828" t="s">
        <v>1260</v>
      </c>
      <c r="M866" s="828" t="s">
        <v>1260</v>
      </c>
      <c r="N866" s="828" t="s">
        <v>1260</v>
      </c>
      <c r="O866" s="828" t="s">
        <v>1260</v>
      </c>
      <c r="P866" s="828" t="s">
        <v>1260</v>
      </c>
      <c r="Q866" s="828" t="s">
        <v>1260</v>
      </c>
      <c r="R866" s="828" t="s">
        <v>1260</v>
      </c>
      <c r="S866" s="828" t="s">
        <v>1260</v>
      </c>
      <c r="T866" s="828" t="s">
        <v>1260</v>
      </c>
      <c r="U866" s="828" t="s">
        <v>1260</v>
      </c>
      <c r="V866" s="828" t="s">
        <v>1260</v>
      </c>
      <c r="W866" s="828" t="s">
        <v>1260</v>
      </c>
      <c r="X866" s="828" t="s">
        <v>1260</v>
      </c>
      <c r="Y866" s="828" t="s">
        <v>1260</v>
      </c>
      <c r="Z866" s="828" t="s">
        <v>1260</v>
      </c>
      <c r="AA866" s="828" t="s">
        <v>1260</v>
      </c>
      <c r="AB866" s="828" t="s">
        <v>1260</v>
      </c>
      <c r="AC866" s="828" t="s">
        <v>1260</v>
      </c>
      <c r="AD866" s="828" t="s">
        <v>1260</v>
      </c>
      <c r="AE866" s="828" t="s">
        <v>1260</v>
      </c>
      <c r="AF866" s="828" t="s">
        <v>1260</v>
      </c>
      <c r="AG866" s="828" t="s">
        <v>1260</v>
      </c>
      <c r="AH866" s="828" t="s">
        <v>1260</v>
      </c>
      <c r="AI866" s="828" t="s">
        <v>1260</v>
      </c>
      <c r="AJ866" s="828" t="s">
        <v>1260</v>
      </c>
      <c r="AK866" s="828" t="s">
        <v>1260</v>
      </c>
      <c r="AL866" s="828" t="s">
        <v>1260</v>
      </c>
    </row>
    <row r="867" spans="1:38" hidden="1" outlineLevel="1" x14ac:dyDescent="0.2">
      <c r="A867" s="831" t="s">
        <v>24</v>
      </c>
      <c r="B867" s="831" t="s">
        <v>25</v>
      </c>
      <c r="D867" s="560" t="s">
        <v>2549</v>
      </c>
      <c r="E867" s="828" t="s">
        <v>1260</v>
      </c>
      <c r="F867" s="828" t="s">
        <v>1260</v>
      </c>
      <c r="G867" s="828" t="s">
        <v>1260</v>
      </c>
      <c r="H867" s="828" t="s">
        <v>1260</v>
      </c>
      <c r="I867" s="828" t="s">
        <v>1260</v>
      </c>
      <c r="J867" s="828" t="s">
        <v>1260</v>
      </c>
      <c r="K867" s="828" t="s">
        <v>1260</v>
      </c>
      <c r="L867" s="828" t="s">
        <v>1260</v>
      </c>
      <c r="M867" s="828" t="s">
        <v>1260</v>
      </c>
      <c r="N867" s="828" t="s">
        <v>1260</v>
      </c>
      <c r="O867" s="828" t="s">
        <v>1260</v>
      </c>
      <c r="P867" s="828" t="s">
        <v>1260</v>
      </c>
      <c r="Q867" s="828" t="s">
        <v>1260</v>
      </c>
      <c r="R867" s="828" t="s">
        <v>1260</v>
      </c>
      <c r="S867" s="828" t="s">
        <v>1260</v>
      </c>
      <c r="T867" s="828" t="s">
        <v>1260</v>
      </c>
      <c r="U867" s="828" t="s">
        <v>1260</v>
      </c>
      <c r="V867" s="828" t="s">
        <v>1260</v>
      </c>
      <c r="W867" s="828" t="s">
        <v>1260</v>
      </c>
      <c r="X867" s="828" t="s">
        <v>1260</v>
      </c>
      <c r="Y867" s="828" t="s">
        <v>1260</v>
      </c>
      <c r="Z867" s="828" t="s">
        <v>1260</v>
      </c>
      <c r="AA867" s="828" t="s">
        <v>1260</v>
      </c>
      <c r="AB867" s="828" t="s">
        <v>1260</v>
      </c>
      <c r="AC867" s="828" t="s">
        <v>1260</v>
      </c>
      <c r="AD867" s="828" t="s">
        <v>1260</v>
      </c>
      <c r="AE867" s="828" t="s">
        <v>1260</v>
      </c>
      <c r="AF867" s="828" t="s">
        <v>1260</v>
      </c>
      <c r="AG867" s="828" t="s">
        <v>1260</v>
      </c>
      <c r="AH867" s="828" t="s">
        <v>1260</v>
      </c>
      <c r="AI867" s="828" t="s">
        <v>1260</v>
      </c>
      <c r="AJ867" s="828" t="s">
        <v>1260</v>
      </c>
      <c r="AK867" s="828" t="s">
        <v>1260</v>
      </c>
      <c r="AL867" s="828" t="s">
        <v>1260</v>
      </c>
    </row>
    <row r="868" spans="1:38" hidden="1" outlineLevel="1" x14ac:dyDescent="0.2">
      <c r="A868" s="831" t="s">
        <v>26</v>
      </c>
      <c r="B868" s="831" t="s">
        <v>279</v>
      </c>
      <c r="D868" s="560" t="s">
        <v>2550</v>
      </c>
      <c r="E868" s="828" t="s">
        <v>1260</v>
      </c>
      <c r="F868" s="828" t="s">
        <v>1260</v>
      </c>
      <c r="G868" s="828" t="s">
        <v>1260</v>
      </c>
      <c r="H868" s="828" t="s">
        <v>1260</v>
      </c>
      <c r="I868" s="828" t="s">
        <v>1260</v>
      </c>
      <c r="J868" s="828" t="s">
        <v>1260</v>
      </c>
      <c r="K868" s="828" t="s">
        <v>1260</v>
      </c>
      <c r="L868" s="828" t="s">
        <v>1260</v>
      </c>
      <c r="M868" s="828" t="s">
        <v>1260</v>
      </c>
      <c r="N868" s="828" t="s">
        <v>1260</v>
      </c>
      <c r="O868" s="828" t="s">
        <v>1260</v>
      </c>
      <c r="P868" s="828" t="s">
        <v>1260</v>
      </c>
      <c r="Q868" s="828" t="s">
        <v>1260</v>
      </c>
      <c r="R868" s="828" t="s">
        <v>1260</v>
      </c>
      <c r="S868" s="828" t="s">
        <v>1260</v>
      </c>
      <c r="T868" s="828" t="s">
        <v>1260</v>
      </c>
      <c r="U868" s="828" t="s">
        <v>1260</v>
      </c>
      <c r="V868" s="828" t="s">
        <v>1260</v>
      </c>
      <c r="W868" s="828" t="s">
        <v>1260</v>
      </c>
      <c r="X868" s="828" t="s">
        <v>1260</v>
      </c>
      <c r="Y868" s="828" t="s">
        <v>1260</v>
      </c>
      <c r="Z868" s="828" t="s">
        <v>1260</v>
      </c>
      <c r="AA868" s="828" t="s">
        <v>1260</v>
      </c>
      <c r="AB868" s="828" t="s">
        <v>1260</v>
      </c>
      <c r="AC868" s="828" t="s">
        <v>1260</v>
      </c>
      <c r="AD868" s="828" t="s">
        <v>1260</v>
      </c>
      <c r="AE868" s="828" t="s">
        <v>1260</v>
      </c>
      <c r="AF868" s="828" t="s">
        <v>1260</v>
      </c>
      <c r="AG868" s="828" t="s">
        <v>1260</v>
      </c>
      <c r="AH868" s="828" t="s">
        <v>1260</v>
      </c>
      <c r="AI868" s="828" t="s">
        <v>1260</v>
      </c>
      <c r="AJ868" s="828" t="s">
        <v>1260</v>
      </c>
      <c r="AK868" s="828" t="s">
        <v>1260</v>
      </c>
      <c r="AL868" s="828" t="s">
        <v>1260</v>
      </c>
    </row>
    <row r="869" spans="1:38" hidden="1" outlineLevel="1" x14ac:dyDescent="0.2">
      <c r="A869" s="831" t="s">
        <v>27</v>
      </c>
      <c r="B869" s="831" t="s">
        <v>280</v>
      </c>
      <c r="D869" s="560" t="s">
        <v>2551</v>
      </c>
      <c r="E869" s="828" t="s">
        <v>1260</v>
      </c>
      <c r="F869" s="828" t="s">
        <v>1260</v>
      </c>
      <c r="G869" s="828" t="s">
        <v>1260</v>
      </c>
      <c r="H869" s="828" t="s">
        <v>1260</v>
      </c>
      <c r="I869" s="828" t="s">
        <v>1260</v>
      </c>
      <c r="J869" s="828" t="s">
        <v>1260</v>
      </c>
      <c r="K869" s="828" t="s">
        <v>1260</v>
      </c>
      <c r="L869" s="828" t="s">
        <v>1260</v>
      </c>
      <c r="M869" s="828" t="s">
        <v>1260</v>
      </c>
      <c r="N869" s="828" t="s">
        <v>1260</v>
      </c>
      <c r="O869" s="828" t="s">
        <v>1260</v>
      </c>
      <c r="P869" s="828" t="s">
        <v>1260</v>
      </c>
      <c r="Q869" s="828" t="s">
        <v>1260</v>
      </c>
      <c r="R869" s="828" t="s">
        <v>1260</v>
      </c>
      <c r="S869" s="828" t="s">
        <v>1260</v>
      </c>
      <c r="T869" s="828" t="s">
        <v>1260</v>
      </c>
      <c r="U869" s="828" t="s">
        <v>1260</v>
      </c>
      <c r="V869" s="828" t="s">
        <v>1260</v>
      </c>
      <c r="W869" s="828" t="s">
        <v>1260</v>
      </c>
      <c r="X869" s="828" t="s">
        <v>1260</v>
      </c>
      <c r="Y869" s="828" t="s">
        <v>1260</v>
      </c>
      <c r="Z869" s="828" t="s">
        <v>1260</v>
      </c>
      <c r="AA869" s="828" t="s">
        <v>1260</v>
      </c>
      <c r="AB869" s="828" t="s">
        <v>1260</v>
      </c>
      <c r="AC869" s="828" t="s">
        <v>1260</v>
      </c>
      <c r="AD869" s="828" t="s">
        <v>1260</v>
      </c>
      <c r="AE869" s="828" t="s">
        <v>1260</v>
      </c>
      <c r="AF869" s="828" t="s">
        <v>1260</v>
      </c>
      <c r="AG869" s="828" t="s">
        <v>1260</v>
      </c>
      <c r="AH869" s="828" t="s">
        <v>1260</v>
      </c>
      <c r="AI869" s="828" t="s">
        <v>1260</v>
      </c>
      <c r="AJ869" s="828" t="s">
        <v>1260</v>
      </c>
      <c r="AK869" s="828" t="s">
        <v>1260</v>
      </c>
      <c r="AL869" s="828" t="s">
        <v>1260</v>
      </c>
    </row>
    <row r="870" spans="1:38" hidden="1" outlineLevel="1" x14ac:dyDescent="0.2">
      <c r="A870" s="831" t="s">
        <v>28</v>
      </c>
      <c r="B870" s="831" t="s">
        <v>281</v>
      </c>
      <c r="D870" s="560" t="s">
        <v>2552</v>
      </c>
      <c r="E870" s="828" t="s">
        <v>1260</v>
      </c>
      <c r="F870" s="828" t="s">
        <v>1260</v>
      </c>
      <c r="G870" s="828" t="s">
        <v>1260</v>
      </c>
      <c r="H870" s="828" t="s">
        <v>1260</v>
      </c>
      <c r="I870" s="828" t="s">
        <v>1260</v>
      </c>
      <c r="J870" s="828" t="s">
        <v>1260</v>
      </c>
      <c r="K870" s="828" t="s">
        <v>1260</v>
      </c>
      <c r="L870" s="828" t="s">
        <v>1260</v>
      </c>
      <c r="M870" s="828" t="s">
        <v>1260</v>
      </c>
      <c r="N870" s="828" t="s">
        <v>1260</v>
      </c>
      <c r="O870" s="828" t="s">
        <v>1260</v>
      </c>
      <c r="P870" s="828" t="s">
        <v>1260</v>
      </c>
      <c r="Q870" s="828" t="s">
        <v>1260</v>
      </c>
      <c r="R870" s="828" t="s">
        <v>1260</v>
      </c>
      <c r="S870" s="828" t="s">
        <v>1260</v>
      </c>
      <c r="T870" s="828" t="s">
        <v>1260</v>
      </c>
      <c r="U870" s="828" t="s">
        <v>1260</v>
      </c>
      <c r="V870" s="828" t="s">
        <v>1260</v>
      </c>
      <c r="W870" s="828" t="s">
        <v>1260</v>
      </c>
      <c r="X870" s="828" t="s">
        <v>1260</v>
      </c>
      <c r="Y870" s="828" t="s">
        <v>1260</v>
      </c>
      <c r="Z870" s="828" t="s">
        <v>1260</v>
      </c>
      <c r="AA870" s="828" t="s">
        <v>1260</v>
      </c>
      <c r="AB870" s="828" t="s">
        <v>1260</v>
      </c>
      <c r="AC870" s="828" t="s">
        <v>1260</v>
      </c>
      <c r="AD870" s="828" t="s">
        <v>1260</v>
      </c>
      <c r="AE870" s="828" t="s">
        <v>1260</v>
      </c>
      <c r="AF870" s="828" t="s">
        <v>1260</v>
      </c>
      <c r="AG870" s="828" t="s">
        <v>1260</v>
      </c>
      <c r="AH870" s="828" t="s">
        <v>1260</v>
      </c>
      <c r="AI870" s="828" t="s">
        <v>1260</v>
      </c>
      <c r="AJ870" s="828" t="s">
        <v>1260</v>
      </c>
      <c r="AK870" s="828" t="s">
        <v>1260</v>
      </c>
      <c r="AL870" s="828" t="s">
        <v>1260</v>
      </c>
    </row>
    <row r="871" spans="1:38" hidden="1" outlineLevel="1" x14ac:dyDescent="0.2">
      <c r="A871" s="831" t="s">
        <v>29</v>
      </c>
      <c r="B871" s="831" t="s">
        <v>282</v>
      </c>
      <c r="D871" s="560" t="s">
        <v>2553</v>
      </c>
      <c r="E871" s="828" t="s">
        <v>1260</v>
      </c>
      <c r="F871" s="828" t="s">
        <v>1260</v>
      </c>
      <c r="G871" s="828" t="s">
        <v>1260</v>
      </c>
      <c r="H871" s="828" t="s">
        <v>1260</v>
      </c>
      <c r="I871" s="828" t="s">
        <v>1260</v>
      </c>
      <c r="J871" s="828" t="s">
        <v>1260</v>
      </c>
      <c r="K871" s="828" t="s">
        <v>1260</v>
      </c>
      <c r="L871" s="828" t="s">
        <v>1260</v>
      </c>
      <c r="M871" s="828" t="s">
        <v>1260</v>
      </c>
      <c r="N871" s="828" t="s">
        <v>1260</v>
      </c>
      <c r="O871" s="828" t="s">
        <v>1260</v>
      </c>
      <c r="P871" s="828" t="s">
        <v>1260</v>
      </c>
      <c r="Q871" s="828" t="s">
        <v>1260</v>
      </c>
      <c r="R871" s="828" t="s">
        <v>1260</v>
      </c>
      <c r="S871" s="828" t="s">
        <v>1260</v>
      </c>
      <c r="T871" s="828" t="s">
        <v>1260</v>
      </c>
      <c r="U871" s="828" t="s">
        <v>1260</v>
      </c>
      <c r="V871" s="828" t="s">
        <v>1260</v>
      </c>
      <c r="W871" s="828" t="s">
        <v>1260</v>
      </c>
      <c r="X871" s="828" t="s">
        <v>1260</v>
      </c>
      <c r="Y871" s="828" t="s">
        <v>1260</v>
      </c>
      <c r="Z871" s="828" t="s">
        <v>1260</v>
      </c>
      <c r="AA871" s="828" t="s">
        <v>1260</v>
      </c>
      <c r="AB871" s="828" t="s">
        <v>1260</v>
      </c>
      <c r="AC871" s="828" t="s">
        <v>1260</v>
      </c>
      <c r="AD871" s="828" t="s">
        <v>1260</v>
      </c>
      <c r="AE871" s="828" t="s">
        <v>1260</v>
      </c>
      <c r="AF871" s="828" t="s">
        <v>1260</v>
      </c>
      <c r="AG871" s="828" t="s">
        <v>1260</v>
      </c>
      <c r="AH871" s="828" t="s">
        <v>1260</v>
      </c>
      <c r="AI871" s="828" t="s">
        <v>1260</v>
      </c>
      <c r="AJ871" s="828" t="s">
        <v>1260</v>
      </c>
      <c r="AK871" s="828" t="s">
        <v>1260</v>
      </c>
      <c r="AL871" s="828" t="s">
        <v>1260</v>
      </c>
    </row>
    <row r="872" spans="1:38" hidden="1" outlineLevel="1" x14ac:dyDescent="0.2">
      <c r="A872" s="831" t="s">
        <v>31</v>
      </c>
      <c r="B872" s="831" t="s">
        <v>310</v>
      </c>
      <c r="D872" s="560" t="s">
        <v>2554</v>
      </c>
      <c r="E872" s="828" t="s">
        <v>1260</v>
      </c>
      <c r="F872" s="828" t="s">
        <v>1260</v>
      </c>
      <c r="G872" s="828" t="s">
        <v>1260</v>
      </c>
      <c r="H872" s="828" t="s">
        <v>1260</v>
      </c>
      <c r="I872" s="828" t="s">
        <v>1260</v>
      </c>
      <c r="J872" s="828" t="s">
        <v>1260</v>
      </c>
      <c r="K872" s="828" t="s">
        <v>1260</v>
      </c>
      <c r="L872" s="828" t="s">
        <v>1260</v>
      </c>
      <c r="M872" s="828" t="s">
        <v>1260</v>
      </c>
      <c r="N872" s="828" t="s">
        <v>1260</v>
      </c>
      <c r="O872" s="828" t="s">
        <v>1260</v>
      </c>
      <c r="P872" s="828" t="s">
        <v>1260</v>
      </c>
      <c r="Q872" s="828" t="s">
        <v>1260</v>
      </c>
      <c r="R872" s="828" t="s">
        <v>1260</v>
      </c>
      <c r="S872" s="828" t="s">
        <v>1260</v>
      </c>
      <c r="T872" s="828" t="s">
        <v>1260</v>
      </c>
      <c r="U872" s="828" t="s">
        <v>1260</v>
      </c>
      <c r="V872" s="828" t="s">
        <v>1260</v>
      </c>
      <c r="W872" s="828" t="s">
        <v>1260</v>
      </c>
      <c r="X872" s="828" t="s">
        <v>1260</v>
      </c>
      <c r="Y872" s="828" t="s">
        <v>1260</v>
      </c>
      <c r="Z872" s="828" t="s">
        <v>1260</v>
      </c>
      <c r="AA872" s="828" t="s">
        <v>1260</v>
      </c>
      <c r="AB872" s="828" t="s">
        <v>1260</v>
      </c>
      <c r="AC872" s="828" t="s">
        <v>1260</v>
      </c>
      <c r="AD872" s="828" t="s">
        <v>1260</v>
      </c>
      <c r="AE872" s="828" t="s">
        <v>1260</v>
      </c>
      <c r="AF872" s="828" t="s">
        <v>1260</v>
      </c>
      <c r="AG872" s="828" t="s">
        <v>1260</v>
      </c>
      <c r="AH872" s="828" t="s">
        <v>1260</v>
      </c>
      <c r="AI872" s="828" t="s">
        <v>1260</v>
      </c>
      <c r="AJ872" s="828" t="s">
        <v>1260</v>
      </c>
      <c r="AK872" s="828" t="s">
        <v>1260</v>
      </c>
      <c r="AL872" s="828" t="s">
        <v>1260</v>
      </c>
    </row>
    <row r="873" spans="1:38" hidden="1" outlineLevel="1" x14ac:dyDescent="0.2">
      <c r="A873" s="831" t="s">
        <v>32</v>
      </c>
      <c r="B873" s="831" t="s">
        <v>283</v>
      </c>
      <c r="D873" s="560" t="s">
        <v>2555</v>
      </c>
      <c r="E873" s="828" t="s">
        <v>1260</v>
      </c>
      <c r="F873" s="828" t="s">
        <v>1260</v>
      </c>
      <c r="G873" s="828" t="s">
        <v>1260</v>
      </c>
      <c r="H873" s="828" t="s">
        <v>1260</v>
      </c>
      <c r="I873" s="828" t="s">
        <v>1260</v>
      </c>
      <c r="J873" s="828" t="s">
        <v>1260</v>
      </c>
      <c r="K873" s="828" t="s">
        <v>1260</v>
      </c>
      <c r="L873" s="828" t="s">
        <v>1260</v>
      </c>
      <c r="M873" s="828" t="s">
        <v>1260</v>
      </c>
      <c r="N873" s="828" t="s">
        <v>1260</v>
      </c>
      <c r="O873" s="828" t="s">
        <v>1260</v>
      </c>
      <c r="P873" s="828" t="s">
        <v>1260</v>
      </c>
      <c r="Q873" s="828" t="s">
        <v>1260</v>
      </c>
      <c r="R873" s="828" t="s">
        <v>1260</v>
      </c>
      <c r="S873" s="828" t="s">
        <v>1260</v>
      </c>
      <c r="T873" s="828" t="s">
        <v>1260</v>
      </c>
      <c r="U873" s="828" t="s">
        <v>1260</v>
      </c>
      <c r="V873" s="828" t="s">
        <v>1260</v>
      </c>
      <c r="W873" s="828" t="s">
        <v>1260</v>
      </c>
      <c r="X873" s="828" t="s">
        <v>1260</v>
      </c>
      <c r="Y873" s="828" t="s">
        <v>1260</v>
      </c>
      <c r="Z873" s="828" t="s">
        <v>1260</v>
      </c>
      <c r="AA873" s="828" t="s">
        <v>1260</v>
      </c>
      <c r="AB873" s="828" t="s">
        <v>1260</v>
      </c>
      <c r="AC873" s="828" t="s">
        <v>1260</v>
      </c>
      <c r="AD873" s="828" t="s">
        <v>1260</v>
      </c>
      <c r="AE873" s="828" t="s">
        <v>1260</v>
      </c>
      <c r="AF873" s="828" t="s">
        <v>1260</v>
      </c>
      <c r="AG873" s="828" t="s">
        <v>1260</v>
      </c>
      <c r="AH873" s="828" t="s">
        <v>1260</v>
      </c>
      <c r="AI873" s="828" t="s">
        <v>1260</v>
      </c>
      <c r="AJ873" s="828" t="s">
        <v>1260</v>
      </c>
      <c r="AK873" s="828" t="s">
        <v>1260</v>
      </c>
      <c r="AL873" s="828" t="s">
        <v>1260</v>
      </c>
    </row>
    <row r="874" spans="1:38" hidden="1" outlineLevel="1" x14ac:dyDescent="0.2">
      <c r="A874" s="831" t="s">
        <v>34</v>
      </c>
      <c r="B874" s="831" t="s">
        <v>284</v>
      </c>
      <c r="D874" s="560" t="s">
        <v>2556</v>
      </c>
      <c r="E874" s="828" t="s">
        <v>1260</v>
      </c>
      <c r="F874" s="828" t="s">
        <v>1260</v>
      </c>
      <c r="G874" s="828" t="s">
        <v>1260</v>
      </c>
      <c r="H874" s="828" t="s">
        <v>1260</v>
      </c>
      <c r="I874" s="828" t="s">
        <v>1260</v>
      </c>
      <c r="J874" s="828" t="s">
        <v>1260</v>
      </c>
      <c r="K874" s="828" t="s">
        <v>1260</v>
      </c>
      <c r="L874" s="828" t="s">
        <v>1260</v>
      </c>
      <c r="M874" s="828" t="s">
        <v>1260</v>
      </c>
      <c r="N874" s="828" t="s">
        <v>1260</v>
      </c>
      <c r="O874" s="828" t="s">
        <v>1260</v>
      </c>
      <c r="P874" s="828" t="s">
        <v>1260</v>
      </c>
      <c r="Q874" s="828" t="s">
        <v>1260</v>
      </c>
      <c r="R874" s="828" t="s">
        <v>1260</v>
      </c>
      <c r="S874" s="828" t="s">
        <v>1260</v>
      </c>
      <c r="T874" s="828" t="s">
        <v>1260</v>
      </c>
      <c r="U874" s="828" t="s">
        <v>1260</v>
      </c>
      <c r="V874" s="828" t="s">
        <v>1260</v>
      </c>
      <c r="W874" s="828" t="s">
        <v>1260</v>
      </c>
      <c r="X874" s="828" t="s">
        <v>1260</v>
      </c>
      <c r="Y874" s="828" t="s">
        <v>1260</v>
      </c>
      <c r="Z874" s="828" t="s">
        <v>1260</v>
      </c>
      <c r="AA874" s="828" t="s">
        <v>1260</v>
      </c>
      <c r="AB874" s="828" t="s">
        <v>1260</v>
      </c>
      <c r="AC874" s="828" t="s">
        <v>1260</v>
      </c>
      <c r="AD874" s="828" t="s">
        <v>1260</v>
      </c>
      <c r="AE874" s="828" t="s">
        <v>1260</v>
      </c>
      <c r="AF874" s="828" t="s">
        <v>1260</v>
      </c>
      <c r="AG874" s="828" t="s">
        <v>1260</v>
      </c>
      <c r="AH874" s="828" t="s">
        <v>1260</v>
      </c>
      <c r="AI874" s="828" t="s">
        <v>1260</v>
      </c>
      <c r="AJ874" s="828" t="s">
        <v>1260</v>
      </c>
      <c r="AK874" s="828" t="s">
        <v>1260</v>
      </c>
      <c r="AL874" s="828" t="s">
        <v>1260</v>
      </c>
    </row>
    <row r="875" spans="1:38" hidden="1" outlineLevel="1" x14ac:dyDescent="0.2">
      <c r="A875" s="831" t="s">
        <v>36</v>
      </c>
      <c r="B875" s="831" t="s">
        <v>285</v>
      </c>
      <c r="D875" s="560" t="s">
        <v>2557</v>
      </c>
      <c r="E875" s="828" t="s">
        <v>1260</v>
      </c>
      <c r="F875" s="828" t="s">
        <v>1260</v>
      </c>
      <c r="G875" s="828" t="s">
        <v>1260</v>
      </c>
      <c r="H875" s="828" t="s">
        <v>1260</v>
      </c>
      <c r="I875" s="828" t="s">
        <v>1260</v>
      </c>
      <c r="J875" s="828" t="s">
        <v>1260</v>
      </c>
      <c r="K875" s="828" t="s">
        <v>1260</v>
      </c>
      <c r="L875" s="828" t="s">
        <v>1260</v>
      </c>
      <c r="M875" s="828" t="s">
        <v>1260</v>
      </c>
      <c r="N875" s="828" t="s">
        <v>1260</v>
      </c>
      <c r="O875" s="828" t="s">
        <v>1260</v>
      </c>
      <c r="P875" s="828" t="s">
        <v>1260</v>
      </c>
      <c r="Q875" s="828" t="s">
        <v>1260</v>
      </c>
      <c r="R875" s="828" t="s">
        <v>1260</v>
      </c>
      <c r="S875" s="828" t="s">
        <v>1260</v>
      </c>
      <c r="T875" s="828" t="s">
        <v>1260</v>
      </c>
      <c r="U875" s="828" t="s">
        <v>1260</v>
      </c>
      <c r="V875" s="828" t="s">
        <v>1260</v>
      </c>
      <c r="W875" s="828" t="s">
        <v>1260</v>
      </c>
      <c r="X875" s="828" t="s">
        <v>1260</v>
      </c>
      <c r="Y875" s="828" t="s">
        <v>1260</v>
      </c>
      <c r="Z875" s="828" t="s">
        <v>1260</v>
      </c>
      <c r="AA875" s="828" t="s">
        <v>1260</v>
      </c>
      <c r="AB875" s="828" t="s">
        <v>1260</v>
      </c>
      <c r="AC875" s="828" t="s">
        <v>1260</v>
      </c>
      <c r="AD875" s="828" t="s">
        <v>1260</v>
      </c>
      <c r="AE875" s="828" t="s">
        <v>1260</v>
      </c>
      <c r="AF875" s="828" t="s">
        <v>1260</v>
      </c>
      <c r="AG875" s="828" t="s">
        <v>1260</v>
      </c>
      <c r="AH875" s="828" t="s">
        <v>1260</v>
      </c>
      <c r="AI875" s="828" t="s">
        <v>1260</v>
      </c>
      <c r="AJ875" s="828" t="s">
        <v>1260</v>
      </c>
      <c r="AK875" s="828" t="s">
        <v>1260</v>
      </c>
      <c r="AL875" s="828" t="s">
        <v>1260</v>
      </c>
    </row>
    <row r="876" spans="1:38" hidden="1" outlineLevel="1" x14ac:dyDescent="0.2">
      <c r="A876" s="831" t="s">
        <v>37</v>
      </c>
      <c r="B876" s="831" t="s">
        <v>311</v>
      </c>
      <c r="D876" s="560" t="s">
        <v>2558</v>
      </c>
      <c r="E876" s="828" t="s">
        <v>1260</v>
      </c>
      <c r="F876" s="828" t="s">
        <v>1260</v>
      </c>
      <c r="G876" s="828" t="s">
        <v>1260</v>
      </c>
      <c r="H876" s="828" t="s">
        <v>1260</v>
      </c>
      <c r="I876" s="828" t="s">
        <v>1260</v>
      </c>
      <c r="J876" s="828" t="s">
        <v>1260</v>
      </c>
      <c r="K876" s="828" t="s">
        <v>1260</v>
      </c>
      <c r="L876" s="828" t="s">
        <v>1260</v>
      </c>
      <c r="M876" s="828" t="s">
        <v>1260</v>
      </c>
      <c r="N876" s="828" t="s">
        <v>1260</v>
      </c>
      <c r="O876" s="828" t="s">
        <v>1260</v>
      </c>
      <c r="P876" s="828" t="s">
        <v>1260</v>
      </c>
      <c r="Q876" s="828" t="s">
        <v>1260</v>
      </c>
      <c r="R876" s="828" t="s">
        <v>1260</v>
      </c>
      <c r="S876" s="828" t="s">
        <v>1260</v>
      </c>
      <c r="T876" s="828" t="s">
        <v>1260</v>
      </c>
      <c r="U876" s="828" t="s">
        <v>1260</v>
      </c>
      <c r="V876" s="828" t="s">
        <v>1260</v>
      </c>
      <c r="W876" s="828" t="s">
        <v>1260</v>
      </c>
      <c r="X876" s="828" t="s">
        <v>1260</v>
      </c>
      <c r="Y876" s="828" t="s">
        <v>1260</v>
      </c>
      <c r="Z876" s="828" t="s">
        <v>1260</v>
      </c>
      <c r="AA876" s="828" t="s">
        <v>1260</v>
      </c>
      <c r="AB876" s="828" t="s">
        <v>1260</v>
      </c>
      <c r="AC876" s="828" t="s">
        <v>1260</v>
      </c>
      <c r="AD876" s="828" t="s">
        <v>1260</v>
      </c>
      <c r="AE876" s="828" t="s">
        <v>1260</v>
      </c>
      <c r="AF876" s="828" t="s">
        <v>1260</v>
      </c>
      <c r="AG876" s="828" t="s">
        <v>1260</v>
      </c>
      <c r="AH876" s="828" t="s">
        <v>1260</v>
      </c>
      <c r="AI876" s="828" t="s">
        <v>1260</v>
      </c>
      <c r="AJ876" s="828" t="s">
        <v>1260</v>
      </c>
      <c r="AK876" s="828" t="s">
        <v>1260</v>
      </c>
      <c r="AL876" s="828" t="s">
        <v>1260</v>
      </c>
    </row>
    <row r="877" spans="1:38" hidden="1" outlineLevel="1" x14ac:dyDescent="0.2">
      <c r="A877" s="831" t="s">
        <v>38</v>
      </c>
      <c r="B877" s="831" t="s">
        <v>35</v>
      </c>
      <c r="D877" s="560" t="s">
        <v>2559</v>
      </c>
      <c r="E877" s="828" t="s">
        <v>1260</v>
      </c>
      <c r="F877" s="828" t="s">
        <v>1260</v>
      </c>
      <c r="G877" s="828" t="s">
        <v>1260</v>
      </c>
      <c r="H877" s="828" t="s">
        <v>1260</v>
      </c>
      <c r="I877" s="828" t="s">
        <v>1260</v>
      </c>
      <c r="J877" s="828" t="s">
        <v>1260</v>
      </c>
      <c r="K877" s="828" t="s">
        <v>1260</v>
      </c>
      <c r="L877" s="828" t="s">
        <v>1260</v>
      </c>
      <c r="M877" s="828" t="s">
        <v>1260</v>
      </c>
      <c r="N877" s="828" t="s">
        <v>1260</v>
      </c>
      <c r="O877" s="828" t="s">
        <v>1260</v>
      </c>
      <c r="P877" s="828" t="s">
        <v>1260</v>
      </c>
      <c r="Q877" s="828" t="s">
        <v>1260</v>
      </c>
      <c r="R877" s="828" t="s">
        <v>1260</v>
      </c>
      <c r="S877" s="828" t="s">
        <v>1260</v>
      </c>
      <c r="T877" s="828" t="s">
        <v>1260</v>
      </c>
      <c r="U877" s="828" t="s">
        <v>1260</v>
      </c>
      <c r="V877" s="828" t="s">
        <v>1260</v>
      </c>
      <c r="W877" s="828" t="s">
        <v>1260</v>
      </c>
      <c r="X877" s="828" t="s">
        <v>1260</v>
      </c>
      <c r="Y877" s="828" t="s">
        <v>1260</v>
      </c>
      <c r="Z877" s="828" t="s">
        <v>1260</v>
      </c>
      <c r="AA877" s="828" t="s">
        <v>1260</v>
      </c>
      <c r="AB877" s="828" t="s">
        <v>1260</v>
      </c>
      <c r="AC877" s="828" t="s">
        <v>1260</v>
      </c>
      <c r="AD877" s="828" t="s">
        <v>1260</v>
      </c>
      <c r="AE877" s="828" t="s">
        <v>1260</v>
      </c>
      <c r="AF877" s="828" t="s">
        <v>1260</v>
      </c>
      <c r="AG877" s="828" t="s">
        <v>1260</v>
      </c>
      <c r="AH877" s="828" t="s">
        <v>1260</v>
      </c>
      <c r="AI877" s="828" t="s">
        <v>1260</v>
      </c>
      <c r="AJ877" s="828" t="s">
        <v>1260</v>
      </c>
      <c r="AK877" s="828" t="s">
        <v>1260</v>
      </c>
      <c r="AL877" s="828" t="s">
        <v>1260</v>
      </c>
    </row>
    <row r="878" spans="1:38" hidden="1" outlineLevel="1" x14ac:dyDescent="0.2">
      <c r="A878" s="831" t="s">
        <v>40</v>
      </c>
      <c r="B878" s="831" t="s">
        <v>286</v>
      </c>
      <c r="D878" s="560" t="s">
        <v>2560</v>
      </c>
      <c r="E878" s="828" t="s">
        <v>1260</v>
      </c>
      <c r="F878" s="828" t="s">
        <v>1260</v>
      </c>
      <c r="G878" s="828" t="s">
        <v>1260</v>
      </c>
      <c r="H878" s="828" t="s">
        <v>1260</v>
      </c>
      <c r="I878" s="828" t="s">
        <v>1260</v>
      </c>
      <c r="J878" s="828" t="s">
        <v>1260</v>
      </c>
      <c r="K878" s="828" t="s">
        <v>1260</v>
      </c>
      <c r="L878" s="828" t="s">
        <v>1260</v>
      </c>
      <c r="M878" s="828" t="s">
        <v>1260</v>
      </c>
      <c r="N878" s="828" t="s">
        <v>1260</v>
      </c>
      <c r="O878" s="828" t="s">
        <v>1260</v>
      </c>
      <c r="P878" s="828" t="s">
        <v>1260</v>
      </c>
      <c r="Q878" s="828" t="s">
        <v>1260</v>
      </c>
      <c r="R878" s="828" t="s">
        <v>1260</v>
      </c>
      <c r="S878" s="828" t="s">
        <v>1260</v>
      </c>
      <c r="T878" s="828" t="s">
        <v>1260</v>
      </c>
      <c r="U878" s="828" t="s">
        <v>1260</v>
      </c>
      <c r="V878" s="828" t="s">
        <v>1260</v>
      </c>
      <c r="W878" s="828" t="s">
        <v>1260</v>
      </c>
      <c r="X878" s="828" t="s">
        <v>1260</v>
      </c>
      <c r="Y878" s="828" t="s">
        <v>1260</v>
      </c>
      <c r="Z878" s="828" t="s">
        <v>1260</v>
      </c>
      <c r="AA878" s="828" t="s">
        <v>1260</v>
      </c>
      <c r="AB878" s="828" t="s">
        <v>1260</v>
      </c>
      <c r="AC878" s="828" t="s">
        <v>1260</v>
      </c>
      <c r="AD878" s="828" t="s">
        <v>1260</v>
      </c>
      <c r="AE878" s="828" t="s">
        <v>1260</v>
      </c>
      <c r="AF878" s="828" t="s">
        <v>1260</v>
      </c>
      <c r="AG878" s="828" t="s">
        <v>1260</v>
      </c>
      <c r="AH878" s="828" t="s">
        <v>1260</v>
      </c>
      <c r="AI878" s="828" t="s">
        <v>1260</v>
      </c>
      <c r="AJ878" s="828" t="s">
        <v>1260</v>
      </c>
      <c r="AK878" s="828" t="s">
        <v>1260</v>
      </c>
      <c r="AL878" s="828" t="s">
        <v>1260</v>
      </c>
    </row>
    <row r="879" spans="1:38" hidden="1" outlineLevel="1" x14ac:dyDescent="0.2">
      <c r="A879" s="831" t="s">
        <v>287</v>
      </c>
      <c r="B879" s="831" t="s">
        <v>288</v>
      </c>
      <c r="D879" s="560" t="s">
        <v>2561</v>
      </c>
      <c r="E879" s="828" t="s">
        <v>1260</v>
      </c>
      <c r="F879" s="828" t="s">
        <v>1260</v>
      </c>
      <c r="G879" s="828" t="s">
        <v>1260</v>
      </c>
      <c r="H879" s="828" t="s">
        <v>1260</v>
      </c>
      <c r="I879" s="828" t="s">
        <v>1260</v>
      </c>
      <c r="J879" s="828" t="s">
        <v>1260</v>
      </c>
      <c r="K879" s="828" t="s">
        <v>1260</v>
      </c>
      <c r="L879" s="828" t="s">
        <v>1260</v>
      </c>
      <c r="M879" s="828" t="s">
        <v>1260</v>
      </c>
      <c r="N879" s="828" t="s">
        <v>1260</v>
      </c>
      <c r="O879" s="828" t="s">
        <v>1260</v>
      </c>
      <c r="P879" s="828" t="s">
        <v>1260</v>
      </c>
      <c r="Q879" s="828" t="s">
        <v>1260</v>
      </c>
      <c r="R879" s="828" t="s">
        <v>1260</v>
      </c>
      <c r="S879" s="828" t="s">
        <v>1260</v>
      </c>
      <c r="T879" s="828" t="s">
        <v>1260</v>
      </c>
      <c r="U879" s="828" t="s">
        <v>1260</v>
      </c>
      <c r="V879" s="828" t="s">
        <v>1260</v>
      </c>
      <c r="W879" s="828" t="s">
        <v>1260</v>
      </c>
      <c r="X879" s="828" t="s">
        <v>1260</v>
      </c>
      <c r="Y879" s="828" t="s">
        <v>1260</v>
      </c>
      <c r="Z879" s="828" t="s">
        <v>1260</v>
      </c>
      <c r="AA879" s="828" t="s">
        <v>1260</v>
      </c>
      <c r="AB879" s="828" t="s">
        <v>1260</v>
      </c>
      <c r="AC879" s="828" t="s">
        <v>1260</v>
      </c>
      <c r="AD879" s="828" t="s">
        <v>1260</v>
      </c>
      <c r="AE879" s="828" t="s">
        <v>1260</v>
      </c>
      <c r="AF879" s="828" t="s">
        <v>1260</v>
      </c>
      <c r="AG879" s="828" t="s">
        <v>1260</v>
      </c>
      <c r="AH879" s="828" t="s">
        <v>1260</v>
      </c>
      <c r="AI879" s="828" t="s">
        <v>1260</v>
      </c>
      <c r="AJ879" s="828" t="s">
        <v>1260</v>
      </c>
      <c r="AK879" s="828" t="s">
        <v>1260</v>
      </c>
      <c r="AL879" s="828" t="s">
        <v>1260</v>
      </c>
    </row>
    <row r="880" spans="1:38" hidden="1" outlineLevel="1" x14ac:dyDescent="0.2">
      <c r="A880" s="831" t="s">
        <v>289</v>
      </c>
      <c r="B880" s="831" t="s">
        <v>290</v>
      </c>
      <c r="D880" s="560" t="s">
        <v>2562</v>
      </c>
      <c r="E880" s="828" t="s">
        <v>1260</v>
      </c>
      <c r="F880" s="828" t="s">
        <v>1260</v>
      </c>
      <c r="G880" s="828" t="s">
        <v>1260</v>
      </c>
      <c r="H880" s="828" t="s">
        <v>1260</v>
      </c>
      <c r="I880" s="828" t="s">
        <v>1260</v>
      </c>
      <c r="J880" s="828" t="s">
        <v>1260</v>
      </c>
      <c r="K880" s="828" t="s">
        <v>1260</v>
      </c>
      <c r="L880" s="828" t="s">
        <v>1260</v>
      </c>
      <c r="M880" s="828" t="s">
        <v>1260</v>
      </c>
      <c r="N880" s="828" t="s">
        <v>1260</v>
      </c>
      <c r="O880" s="828" t="s">
        <v>1260</v>
      </c>
      <c r="P880" s="828" t="s">
        <v>1260</v>
      </c>
      <c r="Q880" s="828" t="s">
        <v>1260</v>
      </c>
      <c r="R880" s="828" t="s">
        <v>1260</v>
      </c>
      <c r="S880" s="828" t="s">
        <v>1260</v>
      </c>
      <c r="T880" s="828" t="s">
        <v>1260</v>
      </c>
      <c r="U880" s="828" t="s">
        <v>1260</v>
      </c>
      <c r="V880" s="828" t="s">
        <v>1260</v>
      </c>
      <c r="W880" s="828" t="s">
        <v>1260</v>
      </c>
      <c r="X880" s="828" t="s">
        <v>1260</v>
      </c>
      <c r="Y880" s="828" t="s">
        <v>1260</v>
      </c>
      <c r="Z880" s="828" t="s">
        <v>1260</v>
      </c>
      <c r="AA880" s="828" t="s">
        <v>1260</v>
      </c>
      <c r="AB880" s="828" t="s">
        <v>1260</v>
      </c>
      <c r="AC880" s="828" t="s">
        <v>1260</v>
      </c>
      <c r="AD880" s="828" t="s">
        <v>1260</v>
      </c>
      <c r="AE880" s="828" t="s">
        <v>1260</v>
      </c>
      <c r="AF880" s="828" t="s">
        <v>1260</v>
      </c>
      <c r="AG880" s="828" t="s">
        <v>1260</v>
      </c>
      <c r="AH880" s="828" t="s">
        <v>1260</v>
      </c>
      <c r="AI880" s="828" t="s">
        <v>1260</v>
      </c>
      <c r="AJ880" s="828" t="s">
        <v>1260</v>
      </c>
      <c r="AK880" s="828" t="s">
        <v>1260</v>
      </c>
      <c r="AL880" s="828" t="s">
        <v>1260</v>
      </c>
    </row>
    <row r="881" spans="1:38" hidden="1" outlineLevel="1" x14ac:dyDescent="0.2">
      <c r="A881" s="831" t="s">
        <v>291</v>
      </c>
      <c r="B881" s="831" t="s">
        <v>312</v>
      </c>
      <c r="D881" s="560" t="s">
        <v>2563</v>
      </c>
      <c r="E881" s="828" t="s">
        <v>1260</v>
      </c>
      <c r="F881" s="828" t="s">
        <v>1260</v>
      </c>
      <c r="G881" s="828" t="s">
        <v>1260</v>
      </c>
      <c r="H881" s="828" t="s">
        <v>1260</v>
      </c>
      <c r="I881" s="828" t="s">
        <v>1260</v>
      </c>
      <c r="J881" s="828" t="s">
        <v>1260</v>
      </c>
      <c r="K881" s="828" t="s">
        <v>1260</v>
      </c>
      <c r="L881" s="828" t="s">
        <v>1260</v>
      </c>
      <c r="M881" s="828" t="s">
        <v>1260</v>
      </c>
      <c r="N881" s="828" t="s">
        <v>1260</v>
      </c>
      <c r="O881" s="828" t="s">
        <v>1260</v>
      </c>
      <c r="P881" s="828" t="s">
        <v>1260</v>
      </c>
      <c r="Q881" s="828" t="s">
        <v>1260</v>
      </c>
      <c r="R881" s="828" t="s">
        <v>1260</v>
      </c>
      <c r="S881" s="828" t="s">
        <v>1260</v>
      </c>
      <c r="T881" s="828" t="s">
        <v>1260</v>
      </c>
      <c r="U881" s="828" t="s">
        <v>1260</v>
      </c>
      <c r="V881" s="828" t="s">
        <v>1260</v>
      </c>
      <c r="W881" s="828" t="s">
        <v>1260</v>
      </c>
      <c r="X881" s="828" t="s">
        <v>1260</v>
      </c>
      <c r="Y881" s="828" t="s">
        <v>1260</v>
      </c>
      <c r="Z881" s="828" t="s">
        <v>1260</v>
      </c>
      <c r="AA881" s="828" t="s">
        <v>1260</v>
      </c>
      <c r="AB881" s="828" t="s">
        <v>1260</v>
      </c>
      <c r="AC881" s="828" t="s">
        <v>1260</v>
      </c>
      <c r="AD881" s="828" t="s">
        <v>1260</v>
      </c>
      <c r="AE881" s="828" t="s">
        <v>1260</v>
      </c>
      <c r="AF881" s="828" t="s">
        <v>1260</v>
      </c>
      <c r="AG881" s="828" t="s">
        <v>1260</v>
      </c>
      <c r="AH881" s="828" t="s">
        <v>1260</v>
      </c>
      <c r="AI881" s="828" t="s">
        <v>1260</v>
      </c>
      <c r="AJ881" s="828" t="s">
        <v>1260</v>
      </c>
      <c r="AK881" s="828" t="s">
        <v>1260</v>
      </c>
      <c r="AL881" s="828" t="s">
        <v>1260</v>
      </c>
    </row>
    <row r="882" spans="1:38" hidden="1" outlineLevel="1" x14ac:dyDescent="0.2">
      <c r="A882" s="831" t="s">
        <v>313</v>
      </c>
      <c r="B882" s="831" t="s">
        <v>314</v>
      </c>
      <c r="D882" s="560" t="s">
        <v>2564</v>
      </c>
      <c r="E882" s="828" t="s">
        <v>1260</v>
      </c>
      <c r="F882" s="828" t="s">
        <v>1260</v>
      </c>
      <c r="G882" s="828" t="s">
        <v>1260</v>
      </c>
      <c r="H882" s="828" t="s">
        <v>1260</v>
      </c>
      <c r="I882" s="828" t="s">
        <v>1260</v>
      </c>
      <c r="J882" s="828" t="s">
        <v>1260</v>
      </c>
      <c r="K882" s="828" t="s">
        <v>1260</v>
      </c>
      <c r="L882" s="828" t="s">
        <v>1260</v>
      </c>
      <c r="M882" s="828" t="s">
        <v>1260</v>
      </c>
      <c r="N882" s="828" t="s">
        <v>1260</v>
      </c>
      <c r="O882" s="828" t="s">
        <v>1260</v>
      </c>
      <c r="P882" s="828" t="s">
        <v>1260</v>
      </c>
      <c r="Q882" s="828" t="s">
        <v>1260</v>
      </c>
      <c r="R882" s="828" t="s">
        <v>1260</v>
      </c>
      <c r="S882" s="828" t="s">
        <v>1260</v>
      </c>
      <c r="T882" s="828" t="s">
        <v>1260</v>
      </c>
      <c r="U882" s="828" t="s">
        <v>1260</v>
      </c>
      <c r="V882" s="828" t="s">
        <v>1260</v>
      </c>
      <c r="W882" s="828" t="s">
        <v>1260</v>
      </c>
      <c r="X882" s="828" t="s">
        <v>1260</v>
      </c>
      <c r="Y882" s="828" t="s">
        <v>1260</v>
      </c>
      <c r="Z882" s="828" t="s">
        <v>1260</v>
      </c>
      <c r="AA882" s="828" t="s">
        <v>1260</v>
      </c>
      <c r="AB882" s="828" t="s">
        <v>1260</v>
      </c>
      <c r="AC882" s="828" t="s">
        <v>1260</v>
      </c>
      <c r="AD882" s="828" t="s">
        <v>1260</v>
      </c>
      <c r="AE882" s="828" t="s">
        <v>1260</v>
      </c>
      <c r="AF882" s="828" t="s">
        <v>1260</v>
      </c>
      <c r="AG882" s="828" t="s">
        <v>1260</v>
      </c>
      <c r="AH882" s="828" t="s">
        <v>1260</v>
      </c>
      <c r="AI882" s="828" t="s">
        <v>1260</v>
      </c>
      <c r="AJ882" s="828" t="s">
        <v>1260</v>
      </c>
      <c r="AK882" s="828" t="s">
        <v>1260</v>
      </c>
      <c r="AL882" s="828" t="s">
        <v>1260</v>
      </c>
    </row>
    <row r="883" spans="1:38" hidden="1" outlineLevel="1" x14ac:dyDescent="0.2">
      <c r="A883" s="831"/>
      <c r="B883" s="831" t="s">
        <v>3</v>
      </c>
      <c r="D883" s="560" t="s">
        <v>2565</v>
      </c>
      <c r="E883" s="828" t="s">
        <v>1260</v>
      </c>
      <c r="F883" s="828" t="s">
        <v>1260</v>
      </c>
      <c r="G883" s="828" t="s">
        <v>1260</v>
      </c>
      <c r="H883" s="828" t="s">
        <v>1260</v>
      </c>
      <c r="I883" s="828" t="s">
        <v>1260</v>
      </c>
      <c r="J883" s="828" t="s">
        <v>1260</v>
      </c>
      <c r="K883" s="828" t="s">
        <v>1260</v>
      </c>
      <c r="L883" s="828" t="s">
        <v>1260</v>
      </c>
      <c r="M883" s="828" t="s">
        <v>1260</v>
      </c>
      <c r="N883" s="828" t="s">
        <v>1260</v>
      </c>
      <c r="O883" s="828" t="s">
        <v>1260</v>
      </c>
      <c r="P883" s="828" t="s">
        <v>1260</v>
      </c>
      <c r="Q883" s="828" t="s">
        <v>1260</v>
      </c>
      <c r="R883" s="828" t="s">
        <v>1260</v>
      </c>
      <c r="S883" s="828" t="s">
        <v>1260</v>
      </c>
      <c r="T883" s="828" t="s">
        <v>1260</v>
      </c>
      <c r="U883" s="828" t="s">
        <v>1260</v>
      </c>
      <c r="V883" s="828" t="s">
        <v>1260</v>
      </c>
      <c r="W883" s="828" t="s">
        <v>1260</v>
      </c>
      <c r="X883" s="828" t="s">
        <v>1260</v>
      </c>
      <c r="Y883" s="828" t="s">
        <v>1260</v>
      </c>
      <c r="Z883" s="828" t="s">
        <v>1260</v>
      </c>
      <c r="AA883" s="828" t="s">
        <v>1260</v>
      </c>
      <c r="AB883" s="828" t="s">
        <v>1260</v>
      </c>
      <c r="AC883" s="828" t="s">
        <v>1260</v>
      </c>
      <c r="AD883" s="828" t="s">
        <v>1260</v>
      </c>
      <c r="AE883" s="828" t="s">
        <v>1260</v>
      </c>
      <c r="AF883" s="828" t="s">
        <v>1260</v>
      </c>
      <c r="AG883" s="828" t="s">
        <v>1260</v>
      </c>
      <c r="AH883" s="828" t="s">
        <v>1260</v>
      </c>
      <c r="AI883" s="828" t="s">
        <v>1260</v>
      </c>
      <c r="AJ883" s="828" t="s">
        <v>1260</v>
      </c>
      <c r="AK883" s="828" t="s">
        <v>1260</v>
      </c>
      <c r="AL883" s="828" t="s">
        <v>1260</v>
      </c>
    </row>
    <row r="884" spans="1:38" hidden="1" outlineLevel="1" x14ac:dyDescent="0.2">
      <c r="A884" s="831" t="s">
        <v>309</v>
      </c>
      <c r="B884" s="831"/>
      <c r="D884" s="560"/>
      <c r="E884" s="560"/>
      <c r="F884" s="560"/>
      <c r="G884" s="560"/>
      <c r="H884" s="560"/>
      <c r="I884" s="560"/>
      <c r="J884" s="560"/>
      <c r="K884" s="560"/>
      <c r="L884" s="560"/>
      <c r="M884" s="560"/>
      <c r="N884" s="560"/>
      <c r="O884" s="560"/>
      <c r="P884" s="560"/>
      <c r="Q884" s="560"/>
      <c r="R884" s="560"/>
      <c r="S884" s="560"/>
      <c r="T884" s="560"/>
      <c r="U884" s="560"/>
      <c r="V884" s="560"/>
      <c r="W884" s="560"/>
      <c r="X884" s="560"/>
      <c r="Y884" s="560"/>
      <c r="Z884" s="560"/>
      <c r="AA884" s="560"/>
      <c r="AB884" s="560"/>
      <c r="AC884" s="560"/>
      <c r="AD884" s="560"/>
      <c r="AE884" s="560"/>
      <c r="AF884" s="560"/>
      <c r="AG884" s="560"/>
      <c r="AH884" s="560"/>
      <c r="AI884" s="560"/>
      <c r="AJ884" s="560"/>
      <c r="AK884" s="560"/>
      <c r="AL884" s="560"/>
    </row>
    <row r="885" spans="1:38" hidden="1" outlineLevel="1" x14ac:dyDescent="0.2">
      <c r="A885" s="831"/>
      <c r="B885" s="831"/>
      <c r="D885" s="560"/>
      <c r="E885" s="560"/>
      <c r="F885" s="560"/>
      <c r="G885" s="560"/>
      <c r="H885" s="560"/>
      <c r="I885" s="560"/>
      <c r="J885" s="560"/>
      <c r="K885" s="560"/>
      <c r="L885" s="560"/>
      <c r="M885" s="560"/>
      <c r="N885" s="560"/>
      <c r="O885" s="560"/>
      <c r="P885" s="560"/>
      <c r="Q885" s="560"/>
      <c r="R885" s="560"/>
      <c r="S885" s="560"/>
      <c r="T885" s="560"/>
      <c r="U885" s="560"/>
      <c r="V885" s="560"/>
      <c r="W885" s="560"/>
      <c r="X885" s="560"/>
      <c r="Y885" s="560"/>
      <c r="Z885" s="560"/>
      <c r="AA885" s="560"/>
      <c r="AB885" s="560"/>
      <c r="AC885" s="560"/>
      <c r="AD885" s="560"/>
      <c r="AE885" s="560"/>
      <c r="AF885" s="560"/>
      <c r="AG885" s="560"/>
      <c r="AH885" s="560"/>
      <c r="AI885" s="560"/>
      <c r="AJ885" s="560"/>
      <c r="AK885" s="560"/>
      <c r="AL885" s="560"/>
    </row>
    <row r="886" spans="1:38" hidden="1" outlineLevel="1" x14ac:dyDescent="0.2">
      <c r="A886" s="831" t="s">
        <v>2460</v>
      </c>
      <c r="B886" s="831"/>
      <c r="D886" s="560"/>
      <c r="E886" s="560"/>
      <c r="F886" s="560"/>
      <c r="G886" s="560"/>
      <c r="H886" s="560"/>
      <c r="I886" s="560"/>
      <c r="J886" s="560"/>
      <c r="K886" s="560"/>
      <c r="L886" s="560"/>
      <c r="M886" s="560"/>
      <c r="N886" s="560"/>
      <c r="O886" s="560"/>
      <c r="P886" s="560"/>
      <c r="Q886" s="560"/>
      <c r="R886" s="560"/>
      <c r="S886" s="560"/>
      <c r="T886" s="560"/>
      <c r="U886" s="560"/>
      <c r="V886" s="560"/>
      <c r="W886" s="560"/>
      <c r="X886" s="560"/>
      <c r="Y886" s="560"/>
      <c r="Z886" s="560"/>
      <c r="AA886" s="560"/>
      <c r="AB886" s="560"/>
      <c r="AC886" s="560"/>
      <c r="AD886" s="560"/>
      <c r="AE886" s="560"/>
      <c r="AF886" s="560"/>
      <c r="AG886" s="560"/>
      <c r="AH886" s="560"/>
      <c r="AI886" s="560"/>
      <c r="AJ886" s="560"/>
      <c r="AK886" s="560"/>
      <c r="AL886" s="560"/>
    </row>
    <row r="887" spans="1:38" hidden="1" outlineLevel="1" x14ac:dyDescent="0.2">
      <c r="A887" s="831"/>
      <c r="B887" s="831" t="s">
        <v>125</v>
      </c>
      <c r="D887" s="560"/>
      <c r="E887" s="560"/>
      <c r="F887" s="560"/>
      <c r="G887" s="560"/>
      <c r="H887" s="560"/>
      <c r="I887" s="560"/>
      <c r="J887" s="560"/>
      <c r="K887" s="560"/>
      <c r="L887" s="560"/>
      <c r="M887" s="560"/>
      <c r="N887" s="560"/>
      <c r="O887" s="560"/>
      <c r="P887" s="560"/>
      <c r="Q887" s="560"/>
      <c r="R887" s="560"/>
      <c r="S887" s="560"/>
      <c r="T887" s="560"/>
      <c r="U887" s="560"/>
      <c r="V887" s="560"/>
      <c r="W887" s="560"/>
      <c r="X887" s="560"/>
      <c r="Y887" s="560"/>
      <c r="Z887" s="560"/>
      <c r="AA887" s="560"/>
      <c r="AB887" s="560"/>
      <c r="AC887" s="560"/>
      <c r="AD887" s="560"/>
      <c r="AE887" s="560"/>
      <c r="AF887" s="560"/>
      <c r="AG887" s="560"/>
      <c r="AH887" s="560"/>
      <c r="AI887" s="560"/>
      <c r="AJ887" s="560"/>
      <c r="AK887" s="560"/>
      <c r="AL887" s="560"/>
    </row>
    <row r="888" spans="1:38" hidden="1" outlineLevel="1" x14ac:dyDescent="0.2">
      <c r="A888" s="831" t="s">
        <v>272</v>
      </c>
      <c r="B888" s="831" t="s">
        <v>273</v>
      </c>
      <c r="D888" s="560" t="s">
        <v>2566</v>
      </c>
      <c r="E888" s="828" t="s">
        <v>1260</v>
      </c>
      <c r="F888" s="828" t="s">
        <v>1260</v>
      </c>
      <c r="G888" s="828" t="s">
        <v>1260</v>
      </c>
      <c r="H888" s="828" t="s">
        <v>1260</v>
      </c>
      <c r="I888" s="828" t="s">
        <v>1260</v>
      </c>
      <c r="J888" s="828" t="s">
        <v>1260</v>
      </c>
      <c r="K888" s="828" t="s">
        <v>1260</v>
      </c>
      <c r="L888" s="828" t="s">
        <v>1260</v>
      </c>
      <c r="M888" s="828" t="s">
        <v>1260</v>
      </c>
      <c r="N888" s="828" t="s">
        <v>1260</v>
      </c>
      <c r="O888" s="828" t="s">
        <v>1260</v>
      </c>
      <c r="P888" s="828" t="s">
        <v>1260</v>
      </c>
      <c r="Q888" s="828" t="s">
        <v>1260</v>
      </c>
      <c r="R888" s="828" t="s">
        <v>1260</v>
      </c>
      <c r="S888" s="828" t="s">
        <v>1260</v>
      </c>
      <c r="T888" s="828" t="s">
        <v>1260</v>
      </c>
      <c r="U888" s="828" t="s">
        <v>1260</v>
      </c>
      <c r="V888" s="828" t="s">
        <v>1260</v>
      </c>
      <c r="W888" s="828" t="s">
        <v>1260</v>
      </c>
      <c r="X888" s="828" t="s">
        <v>1260</v>
      </c>
      <c r="Y888" s="828" t="s">
        <v>1260</v>
      </c>
      <c r="Z888" s="828" t="s">
        <v>1260</v>
      </c>
      <c r="AA888" s="828" t="s">
        <v>1260</v>
      </c>
      <c r="AB888" s="828" t="s">
        <v>1260</v>
      </c>
      <c r="AC888" s="828" t="s">
        <v>1260</v>
      </c>
      <c r="AD888" s="828" t="s">
        <v>1260</v>
      </c>
      <c r="AE888" s="828" t="s">
        <v>1260</v>
      </c>
      <c r="AF888" s="828" t="s">
        <v>1260</v>
      </c>
      <c r="AG888" s="828" t="s">
        <v>1260</v>
      </c>
      <c r="AH888" s="828" t="s">
        <v>1260</v>
      </c>
      <c r="AI888" s="828" t="s">
        <v>1260</v>
      </c>
      <c r="AJ888" s="828" t="s">
        <v>1260</v>
      </c>
      <c r="AK888" s="828" t="s">
        <v>1260</v>
      </c>
      <c r="AL888" s="828" t="s">
        <v>1260</v>
      </c>
    </row>
    <row r="889" spans="1:38" hidden="1" outlineLevel="1" x14ac:dyDescent="0.2">
      <c r="A889" s="831" t="s">
        <v>274</v>
      </c>
      <c r="B889" s="831" t="s">
        <v>275</v>
      </c>
      <c r="D889" s="560" t="s">
        <v>2567</v>
      </c>
      <c r="E889" s="828" t="s">
        <v>1260</v>
      </c>
      <c r="F889" s="828" t="s">
        <v>1260</v>
      </c>
      <c r="G889" s="828" t="s">
        <v>1260</v>
      </c>
      <c r="H889" s="828" t="s">
        <v>1260</v>
      </c>
      <c r="I889" s="828" t="s">
        <v>1260</v>
      </c>
      <c r="J889" s="828" t="s">
        <v>1260</v>
      </c>
      <c r="K889" s="828" t="s">
        <v>1260</v>
      </c>
      <c r="L889" s="828" t="s">
        <v>1260</v>
      </c>
      <c r="M889" s="828" t="s">
        <v>1260</v>
      </c>
      <c r="N889" s="828" t="s">
        <v>1260</v>
      </c>
      <c r="O889" s="828" t="s">
        <v>1260</v>
      </c>
      <c r="P889" s="828" t="s">
        <v>1260</v>
      </c>
      <c r="Q889" s="828" t="s">
        <v>1260</v>
      </c>
      <c r="R889" s="828" t="s">
        <v>1260</v>
      </c>
      <c r="S889" s="828" t="s">
        <v>1260</v>
      </c>
      <c r="T889" s="828" t="s">
        <v>1260</v>
      </c>
      <c r="U889" s="828" t="s">
        <v>1260</v>
      </c>
      <c r="V889" s="828" t="s">
        <v>1260</v>
      </c>
      <c r="W889" s="828" t="s">
        <v>1260</v>
      </c>
      <c r="X889" s="828" t="s">
        <v>1260</v>
      </c>
      <c r="Y889" s="828" t="s">
        <v>1260</v>
      </c>
      <c r="Z889" s="828" t="s">
        <v>1260</v>
      </c>
      <c r="AA889" s="828" t="s">
        <v>1260</v>
      </c>
      <c r="AB889" s="828" t="s">
        <v>1260</v>
      </c>
      <c r="AC889" s="828" t="s">
        <v>1260</v>
      </c>
      <c r="AD889" s="828" t="s">
        <v>1260</v>
      </c>
      <c r="AE889" s="828" t="s">
        <v>1260</v>
      </c>
      <c r="AF889" s="828" t="s">
        <v>1260</v>
      </c>
      <c r="AG889" s="828" t="s">
        <v>1260</v>
      </c>
      <c r="AH889" s="828" t="s">
        <v>1260</v>
      </c>
      <c r="AI889" s="828" t="s">
        <v>1260</v>
      </c>
      <c r="AJ889" s="828" t="s">
        <v>1260</v>
      </c>
      <c r="AK889" s="828" t="s">
        <v>1260</v>
      </c>
      <c r="AL889" s="828" t="s">
        <v>1260</v>
      </c>
    </row>
    <row r="890" spans="1:38" hidden="1" outlineLevel="1" x14ac:dyDescent="0.2">
      <c r="A890" s="831" t="s">
        <v>19</v>
      </c>
      <c r="B890" s="831" t="s">
        <v>276</v>
      </c>
      <c r="D890" s="560" t="s">
        <v>2568</v>
      </c>
      <c r="E890" s="828" t="s">
        <v>1260</v>
      </c>
      <c r="F890" s="828" t="s">
        <v>1260</v>
      </c>
      <c r="G890" s="828" t="s">
        <v>1260</v>
      </c>
      <c r="H890" s="828" t="s">
        <v>1260</v>
      </c>
      <c r="I890" s="828" t="s">
        <v>1260</v>
      </c>
      <c r="J890" s="828" t="s">
        <v>1260</v>
      </c>
      <c r="K890" s="828" t="s">
        <v>1260</v>
      </c>
      <c r="L890" s="828" t="s">
        <v>1260</v>
      </c>
      <c r="M890" s="828" t="s">
        <v>1260</v>
      </c>
      <c r="N890" s="828" t="s">
        <v>1260</v>
      </c>
      <c r="O890" s="828" t="s">
        <v>1260</v>
      </c>
      <c r="P890" s="828" t="s">
        <v>1260</v>
      </c>
      <c r="Q890" s="828" t="s">
        <v>1260</v>
      </c>
      <c r="R890" s="828" t="s">
        <v>1260</v>
      </c>
      <c r="S890" s="828" t="s">
        <v>1260</v>
      </c>
      <c r="T890" s="828" t="s">
        <v>1260</v>
      </c>
      <c r="U890" s="828" t="s">
        <v>1260</v>
      </c>
      <c r="V890" s="828" t="s">
        <v>1260</v>
      </c>
      <c r="W890" s="828" t="s">
        <v>1260</v>
      </c>
      <c r="X890" s="828" t="s">
        <v>1260</v>
      </c>
      <c r="Y890" s="828" t="s">
        <v>1260</v>
      </c>
      <c r="Z890" s="828" t="s">
        <v>1260</v>
      </c>
      <c r="AA890" s="828" t="s">
        <v>1260</v>
      </c>
      <c r="AB890" s="828" t="s">
        <v>1260</v>
      </c>
      <c r="AC890" s="828" t="s">
        <v>1260</v>
      </c>
      <c r="AD890" s="828" t="s">
        <v>1260</v>
      </c>
      <c r="AE890" s="828" t="s">
        <v>1260</v>
      </c>
      <c r="AF890" s="828" t="s">
        <v>1260</v>
      </c>
      <c r="AG890" s="828" t="s">
        <v>1260</v>
      </c>
      <c r="AH890" s="828" t="s">
        <v>1260</v>
      </c>
      <c r="AI890" s="828" t="s">
        <v>1260</v>
      </c>
      <c r="AJ890" s="828" t="s">
        <v>1260</v>
      </c>
      <c r="AK890" s="828" t="s">
        <v>1260</v>
      </c>
      <c r="AL890" s="828" t="s">
        <v>1260</v>
      </c>
    </row>
    <row r="891" spans="1:38" hidden="1" outlineLevel="1" x14ac:dyDescent="0.2">
      <c r="A891" s="831" t="s">
        <v>20</v>
      </c>
      <c r="B891" s="831" t="s">
        <v>22</v>
      </c>
      <c r="D891" s="560" t="s">
        <v>2569</v>
      </c>
      <c r="E891" s="828" t="s">
        <v>1260</v>
      </c>
      <c r="F891" s="828" t="s">
        <v>1260</v>
      </c>
      <c r="G891" s="828" t="s">
        <v>1260</v>
      </c>
      <c r="H891" s="828" t="s">
        <v>1260</v>
      </c>
      <c r="I891" s="828" t="s">
        <v>1260</v>
      </c>
      <c r="J891" s="828" t="s">
        <v>1260</v>
      </c>
      <c r="K891" s="828" t="s">
        <v>1260</v>
      </c>
      <c r="L891" s="828" t="s">
        <v>1260</v>
      </c>
      <c r="M891" s="828" t="s">
        <v>1260</v>
      </c>
      <c r="N891" s="828" t="s">
        <v>1260</v>
      </c>
      <c r="O891" s="828" t="s">
        <v>1260</v>
      </c>
      <c r="P891" s="828" t="s">
        <v>1260</v>
      </c>
      <c r="Q891" s="828" t="s">
        <v>1260</v>
      </c>
      <c r="R891" s="828" t="s">
        <v>1260</v>
      </c>
      <c r="S891" s="828" t="s">
        <v>1260</v>
      </c>
      <c r="T891" s="828" t="s">
        <v>1260</v>
      </c>
      <c r="U891" s="828" t="s">
        <v>1260</v>
      </c>
      <c r="V891" s="828" t="s">
        <v>1260</v>
      </c>
      <c r="W891" s="828" t="s">
        <v>1260</v>
      </c>
      <c r="X891" s="828" t="s">
        <v>1260</v>
      </c>
      <c r="Y891" s="828" t="s">
        <v>1260</v>
      </c>
      <c r="Z891" s="828" t="s">
        <v>1260</v>
      </c>
      <c r="AA891" s="828" t="s">
        <v>1260</v>
      </c>
      <c r="AB891" s="828" t="s">
        <v>1260</v>
      </c>
      <c r="AC891" s="828" t="s">
        <v>1260</v>
      </c>
      <c r="AD891" s="828" t="s">
        <v>1260</v>
      </c>
      <c r="AE891" s="828" t="s">
        <v>1260</v>
      </c>
      <c r="AF891" s="828" t="s">
        <v>1260</v>
      </c>
      <c r="AG891" s="828" t="s">
        <v>1260</v>
      </c>
      <c r="AH891" s="828" t="s">
        <v>1260</v>
      </c>
      <c r="AI891" s="828" t="s">
        <v>1260</v>
      </c>
      <c r="AJ891" s="828" t="s">
        <v>1260</v>
      </c>
      <c r="AK891" s="828" t="s">
        <v>1260</v>
      </c>
      <c r="AL891" s="828" t="s">
        <v>1260</v>
      </c>
    </row>
    <row r="892" spans="1:38" hidden="1" outlineLevel="1" x14ac:dyDescent="0.2">
      <c r="A892" s="831" t="s">
        <v>21</v>
      </c>
      <c r="B892" s="831" t="s">
        <v>277</v>
      </c>
      <c r="D892" s="560" t="s">
        <v>2570</v>
      </c>
      <c r="E892" s="828" t="s">
        <v>1260</v>
      </c>
      <c r="F892" s="828" t="s">
        <v>1260</v>
      </c>
      <c r="G892" s="828" t="s">
        <v>1260</v>
      </c>
      <c r="H892" s="828" t="s">
        <v>1260</v>
      </c>
      <c r="I892" s="828" t="s">
        <v>1260</v>
      </c>
      <c r="J892" s="828" t="s">
        <v>1260</v>
      </c>
      <c r="K892" s="828" t="s">
        <v>1260</v>
      </c>
      <c r="L892" s="828" t="s">
        <v>1260</v>
      </c>
      <c r="M892" s="828" t="s">
        <v>1260</v>
      </c>
      <c r="N892" s="828" t="s">
        <v>1260</v>
      </c>
      <c r="O892" s="828" t="s">
        <v>1260</v>
      </c>
      <c r="P892" s="828" t="s">
        <v>1260</v>
      </c>
      <c r="Q892" s="828" t="s">
        <v>1260</v>
      </c>
      <c r="R892" s="828" t="s">
        <v>1260</v>
      </c>
      <c r="S892" s="828" t="s">
        <v>1260</v>
      </c>
      <c r="T892" s="828" t="s">
        <v>1260</v>
      </c>
      <c r="U892" s="828" t="s">
        <v>1260</v>
      </c>
      <c r="V892" s="828" t="s">
        <v>1260</v>
      </c>
      <c r="W892" s="828" t="s">
        <v>1260</v>
      </c>
      <c r="X892" s="828" t="s">
        <v>1260</v>
      </c>
      <c r="Y892" s="828" t="s">
        <v>1260</v>
      </c>
      <c r="Z892" s="828" t="s">
        <v>1260</v>
      </c>
      <c r="AA892" s="828" t="s">
        <v>1260</v>
      </c>
      <c r="AB892" s="828" t="s">
        <v>1260</v>
      </c>
      <c r="AC892" s="828" t="s">
        <v>1260</v>
      </c>
      <c r="AD892" s="828" t="s">
        <v>1260</v>
      </c>
      <c r="AE892" s="828" t="s">
        <v>1260</v>
      </c>
      <c r="AF892" s="828" t="s">
        <v>1260</v>
      </c>
      <c r="AG892" s="828" t="s">
        <v>1260</v>
      </c>
      <c r="AH892" s="828" t="s">
        <v>1260</v>
      </c>
      <c r="AI892" s="828" t="s">
        <v>1260</v>
      </c>
      <c r="AJ892" s="828" t="s">
        <v>1260</v>
      </c>
      <c r="AK892" s="828" t="s">
        <v>1260</v>
      </c>
      <c r="AL892" s="828" t="s">
        <v>1260</v>
      </c>
    </row>
    <row r="893" spans="1:38" hidden="1" outlineLevel="1" x14ac:dyDescent="0.2">
      <c r="A893" s="831" t="s">
        <v>23</v>
      </c>
      <c r="B893" s="831" t="s">
        <v>278</v>
      </c>
      <c r="D893" s="560" t="s">
        <v>2571</v>
      </c>
      <c r="E893" s="828" t="s">
        <v>1260</v>
      </c>
      <c r="F893" s="828" t="s">
        <v>1260</v>
      </c>
      <c r="G893" s="828" t="s">
        <v>1260</v>
      </c>
      <c r="H893" s="828" t="s">
        <v>1260</v>
      </c>
      <c r="I893" s="828" t="s">
        <v>1260</v>
      </c>
      <c r="J893" s="828" t="s">
        <v>1260</v>
      </c>
      <c r="K893" s="828" t="s">
        <v>1260</v>
      </c>
      <c r="L893" s="828" t="s">
        <v>1260</v>
      </c>
      <c r="M893" s="828" t="s">
        <v>1260</v>
      </c>
      <c r="N893" s="828" t="s">
        <v>1260</v>
      </c>
      <c r="O893" s="828" t="s">
        <v>1260</v>
      </c>
      <c r="P893" s="828" t="s">
        <v>1260</v>
      </c>
      <c r="Q893" s="828" t="s">
        <v>1260</v>
      </c>
      <c r="R893" s="828" t="s">
        <v>1260</v>
      </c>
      <c r="S893" s="828" t="s">
        <v>1260</v>
      </c>
      <c r="T893" s="828" t="s">
        <v>1260</v>
      </c>
      <c r="U893" s="828" t="s">
        <v>1260</v>
      </c>
      <c r="V893" s="828" t="s">
        <v>1260</v>
      </c>
      <c r="W893" s="828" t="s">
        <v>1260</v>
      </c>
      <c r="X893" s="828" t="s">
        <v>1260</v>
      </c>
      <c r="Y893" s="828" t="s">
        <v>1260</v>
      </c>
      <c r="Z893" s="828" t="s">
        <v>1260</v>
      </c>
      <c r="AA893" s="828" t="s">
        <v>1260</v>
      </c>
      <c r="AB893" s="828" t="s">
        <v>1260</v>
      </c>
      <c r="AC893" s="828" t="s">
        <v>1260</v>
      </c>
      <c r="AD893" s="828" t="s">
        <v>1260</v>
      </c>
      <c r="AE893" s="828" t="s">
        <v>1260</v>
      </c>
      <c r="AF893" s="828" t="s">
        <v>1260</v>
      </c>
      <c r="AG893" s="828" t="s">
        <v>1260</v>
      </c>
      <c r="AH893" s="828" t="s">
        <v>1260</v>
      </c>
      <c r="AI893" s="828" t="s">
        <v>1260</v>
      </c>
      <c r="AJ893" s="828" t="s">
        <v>1260</v>
      </c>
      <c r="AK893" s="828" t="s">
        <v>1260</v>
      </c>
      <c r="AL893" s="828" t="s">
        <v>1260</v>
      </c>
    </row>
    <row r="894" spans="1:38" hidden="1" outlineLevel="1" x14ac:dyDescent="0.2">
      <c r="A894" s="831" t="s">
        <v>24</v>
      </c>
      <c r="B894" s="831" t="s">
        <v>25</v>
      </c>
      <c r="D894" s="560" t="s">
        <v>2572</v>
      </c>
      <c r="E894" s="828" t="s">
        <v>1260</v>
      </c>
      <c r="F894" s="828" t="s">
        <v>1260</v>
      </c>
      <c r="G894" s="828" t="s">
        <v>1260</v>
      </c>
      <c r="H894" s="828" t="s">
        <v>1260</v>
      </c>
      <c r="I894" s="828" t="s">
        <v>1260</v>
      </c>
      <c r="J894" s="828" t="s">
        <v>1260</v>
      </c>
      <c r="K894" s="828" t="s">
        <v>1260</v>
      </c>
      <c r="L894" s="828" t="s">
        <v>1260</v>
      </c>
      <c r="M894" s="828" t="s">
        <v>1260</v>
      </c>
      <c r="N894" s="828" t="s">
        <v>1260</v>
      </c>
      <c r="O894" s="828" t="s">
        <v>1260</v>
      </c>
      <c r="P894" s="828" t="s">
        <v>1260</v>
      </c>
      <c r="Q894" s="828" t="s">
        <v>1260</v>
      </c>
      <c r="R894" s="828" t="s">
        <v>1260</v>
      </c>
      <c r="S894" s="828" t="s">
        <v>1260</v>
      </c>
      <c r="T894" s="828" t="s">
        <v>1260</v>
      </c>
      <c r="U894" s="828" t="s">
        <v>1260</v>
      </c>
      <c r="V894" s="828" t="s">
        <v>1260</v>
      </c>
      <c r="W894" s="828" t="s">
        <v>1260</v>
      </c>
      <c r="X894" s="828" t="s">
        <v>1260</v>
      </c>
      <c r="Y894" s="828" t="s">
        <v>1260</v>
      </c>
      <c r="Z894" s="828" t="s">
        <v>1260</v>
      </c>
      <c r="AA894" s="828" t="s">
        <v>1260</v>
      </c>
      <c r="AB894" s="828" t="s">
        <v>1260</v>
      </c>
      <c r="AC894" s="828" t="s">
        <v>1260</v>
      </c>
      <c r="AD894" s="828" t="s">
        <v>1260</v>
      </c>
      <c r="AE894" s="828" t="s">
        <v>1260</v>
      </c>
      <c r="AF894" s="828" t="s">
        <v>1260</v>
      </c>
      <c r="AG894" s="828" t="s">
        <v>1260</v>
      </c>
      <c r="AH894" s="828" t="s">
        <v>1260</v>
      </c>
      <c r="AI894" s="828" t="s">
        <v>1260</v>
      </c>
      <c r="AJ894" s="828" t="s">
        <v>1260</v>
      </c>
      <c r="AK894" s="828" t="s">
        <v>1260</v>
      </c>
      <c r="AL894" s="828" t="s">
        <v>1260</v>
      </c>
    </row>
    <row r="895" spans="1:38" hidden="1" outlineLevel="1" x14ac:dyDescent="0.2">
      <c r="A895" s="831" t="s">
        <v>26</v>
      </c>
      <c r="B895" s="831" t="s">
        <v>279</v>
      </c>
      <c r="D895" s="560" t="s">
        <v>2573</v>
      </c>
      <c r="E895" s="828" t="s">
        <v>1260</v>
      </c>
      <c r="F895" s="828" t="s">
        <v>1260</v>
      </c>
      <c r="G895" s="828" t="s">
        <v>1260</v>
      </c>
      <c r="H895" s="828" t="s">
        <v>1260</v>
      </c>
      <c r="I895" s="828" t="s">
        <v>1260</v>
      </c>
      <c r="J895" s="828" t="s">
        <v>1260</v>
      </c>
      <c r="K895" s="828" t="s">
        <v>1260</v>
      </c>
      <c r="L895" s="828" t="s">
        <v>1260</v>
      </c>
      <c r="M895" s="828" t="s">
        <v>1260</v>
      </c>
      <c r="N895" s="828" t="s">
        <v>1260</v>
      </c>
      <c r="O895" s="828" t="s">
        <v>1260</v>
      </c>
      <c r="P895" s="828" t="s">
        <v>1260</v>
      </c>
      <c r="Q895" s="828" t="s">
        <v>1260</v>
      </c>
      <c r="R895" s="828" t="s">
        <v>1260</v>
      </c>
      <c r="S895" s="828" t="s">
        <v>1260</v>
      </c>
      <c r="T895" s="828" t="s">
        <v>1260</v>
      </c>
      <c r="U895" s="828" t="s">
        <v>1260</v>
      </c>
      <c r="V895" s="828" t="s">
        <v>1260</v>
      </c>
      <c r="W895" s="828" t="s">
        <v>1260</v>
      </c>
      <c r="X895" s="828" t="s">
        <v>1260</v>
      </c>
      <c r="Y895" s="828" t="s">
        <v>1260</v>
      </c>
      <c r="Z895" s="828" t="s">
        <v>1260</v>
      </c>
      <c r="AA895" s="828" t="s">
        <v>1260</v>
      </c>
      <c r="AB895" s="828" t="s">
        <v>1260</v>
      </c>
      <c r="AC895" s="828" t="s">
        <v>1260</v>
      </c>
      <c r="AD895" s="828" t="s">
        <v>1260</v>
      </c>
      <c r="AE895" s="828" t="s">
        <v>1260</v>
      </c>
      <c r="AF895" s="828" t="s">
        <v>1260</v>
      </c>
      <c r="AG895" s="828" t="s">
        <v>1260</v>
      </c>
      <c r="AH895" s="828" t="s">
        <v>1260</v>
      </c>
      <c r="AI895" s="828" t="s">
        <v>1260</v>
      </c>
      <c r="AJ895" s="828" t="s">
        <v>1260</v>
      </c>
      <c r="AK895" s="828" t="s">
        <v>1260</v>
      </c>
      <c r="AL895" s="828" t="s">
        <v>1260</v>
      </c>
    </row>
    <row r="896" spans="1:38" hidden="1" outlineLevel="1" x14ac:dyDescent="0.2">
      <c r="A896" s="831" t="s">
        <v>27</v>
      </c>
      <c r="B896" s="831" t="s">
        <v>280</v>
      </c>
      <c r="D896" s="560" t="s">
        <v>2574</v>
      </c>
      <c r="E896" s="828" t="s">
        <v>1260</v>
      </c>
      <c r="F896" s="828" t="s">
        <v>1260</v>
      </c>
      <c r="G896" s="828" t="s">
        <v>1260</v>
      </c>
      <c r="H896" s="828" t="s">
        <v>1260</v>
      </c>
      <c r="I896" s="828" t="s">
        <v>1260</v>
      </c>
      <c r="J896" s="828" t="s">
        <v>1260</v>
      </c>
      <c r="K896" s="828" t="s">
        <v>1260</v>
      </c>
      <c r="L896" s="828" t="s">
        <v>1260</v>
      </c>
      <c r="M896" s="828" t="s">
        <v>1260</v>
      </c>
      <c r="N896" s="828" t="s">
        <v>1260</v>
      </c>
      <c r="O896" s="828" t="s">
        <v>1260</v>
      </c>
      <c r="P896" s="828" t="s">
        <v>1260</v>
      </c>
      <c r="Q896" s="828" t="s">
        <v>1260</v>
      </c>
      <c r="R896" s="828" t="s">
        <v>1260</v>
      </c>
      <c r="S896" s="828" t="s">
        <v>1260</v>
      </c>
      <c r="T896" s="828" t="s">
        <v>1260</v>
      </c>
      <c r="U896" s="828" t="s">
        <v>1260</v>
      </c>
      <c r="V896" s="828" t="s">
        <v>1260</v>
      </c>
      <c r="W896" s="828" t="s">
        <v>1260</v>
      </c>
      <c r="X896" s="828" t="s">
        <v>1260</v>
      </c>
      <c r="Y896" s="828" t="s">
        <v>1260</v>
      </c>
      <c r="Z896" s="828" t="s">
        <v>1260</v>
      </c>
      <c r="AA896" s="828" t="s">
        <v>1260</v>
      </c>
      <c r="AB896" s="828" t="s">
        <v>1260</v>
      </c>
      <c r="AC896" s="828" t="s">
        <v>1260</v>
      </c>
      <c r="AD896" s="828" t="s">
        <v>1260</v>
      </c>
      <c r="AE896" s="828" t="s">
        <v>1260</v>
      </c>
      <c r="AF896" s="828" t="s">
        <v>1260</v>
      </c>
      <c r="AG896" s="828" t="s">
        <v>1260</v>
      </c>
      <c r="AH896" s="828" t="s">
        <v>1260</v>
      </c>
      <c r="AI896" s="828" t="s">
        <v>1260</v>
      </c>
      <c r="AJ896" s="828" t="s">
        <v>1260</v>
      </c>
      <c r="AK896" s="828" t="s">
        <v>1260</v>
      </c>
      <c r="AL896" s="828" t="s">
        <v>1260</v>
      </c>
    </row>
    <row r="897" spans="1:38" hidden="1" outlineLevel="1" x14ac:dyDescent="0.2">
      <c r="A897" s="831" t="s">
        <v>28</v>
      </c>
      <c r="B897" s="831" t="s">
        <v>281</v>
      </c>
      <c r="D897" s="560" t="s">
        <v>2575</v>
      </c>
      <c r="E897" s="828" t="s">
        <v>1260</v>
      </c>
      <c r="F897" s="828" t="s">
        <v>1260</v>
      </c>
      <c r="G897" s="828" t="s">
        <v>1260</v>
      </c>
      <c r="H897" s="828" t="s">
        <v>1260</v>
      </c>
      <c r="I897" s="828" t="s">
        <v>1260</v>
      </c>
      <c r="J897" s="828" t="s">
        <v>1260</v>
      </c>
      <c r="K897" s="828" t="s">
        <v>1260</v>
      </c>
      <c r="L897" s="828" t="s">
        <v>1260</v>
      </c>
      <c r="M897" s="828" t="s">
        <v>1260</v>
      </c>
      <c r="N897" s="828" t="s">
        <v>1260</v>
      </c>
      <c r="O897" s="828" t="s">
        <v>1260</v>
      </c>
      <c r="P897" s="828" t="s">
        <v>1260</v>
      </c>
      <c r="Q897" s="828" t="s">
        <v>1260</v>
      </c>
      <c r="R897" s="828" t="s">
        <v>1260</v>
      </c>
      <c r="S897" s="828" t="s">
        <v>1260</v>
      </c>
      <c r="T897" s="828" t="s">
        <v>1260</v>
      </c>
      <c r="U897" s="828" t="s">
        <v>1260</v>
      </c>
      <c r="V897" s="828" t="s">
        <v>1260</v>
      </c>
      <c r="W897" s="828" t="s">
        <v>1260</v>
      </c>
      <c r="X897" s="828" t="s">
        <v>1260</v>
      </c>
      <c r="Y897" s="828" t="s">
        <v>1260</v>
      </c>
      <c r="Z897" s="828" t="s">
        <v>1260</v>
      </c>
      <c r="AA897" s="828" t="s">
        <v>1260</v>
      </c>
      <c r="AB897" s="828" t="s">
        <v>1260</v>
      </c>
      <c r="AC897" s="828" t="s">
        <v>1260</v>
      </c>
      <c r="AD897" s="828" t="s">
        <v>1260</v>
      </c>
      <c r="AE897" s="828" t="s">
        <v>1260</v>
      </c>
      <c r="AF897" s="828" t="s">
        <v>1260</v>
      </c>
      <c r="AG897" s="828" t="s">
        <v>1260</v>
      </c>
      <c r="AH897" s="828" t="s">
        <v>1260</v>
      </c>
      <c r="AI897" s="828" t="s">
        <v>1260</v>
      </c>
      <c r="AJ897" s="828" t="s">
        <v>1260</v>
      </c>
      <c r="AK897" s="828" t="s">
        <v>1260</v>
      </c>
      <c r="AL897" s="828" t="s">
        <v>1260</v>
      </c>
    </row>
    <row r="898" spans="1:38" hidden="1" outlineLevel="1" x14ac:dyDescent="0.2">
      <c r="A898" s="831" t="s">
        <v>29</v>
      </c>
      <c r="B898" s="831" t="s">
        <v>282</v>
      </c>
      <c r="D898" s="560" t="s">
        <v>2576</v>
      </c>
      <c r="E898" s="828" t="s">
        <v>1260</v>
      </c>
      <c r="F898" s="828" t="s">
        <v>1260</v>
      </c>
      <c r="G898" s="828" t="s">
        <v>1260</v>
      </c>
      <c r="H898" s="828" t="s">
        <v>1260</v>
      </c>
      <c r="I898" s="828" t="s">
        <v>1260</v>
      </c>
      <c r="J898" s="828" t="s">
        <v>1260</v>
      </c>
      <c r="K898" s="828" t="s">
        <v>1260</v>
      </c>
      <c r="L898" s="828" t="s">
        <v>1260</v>
      </c>
      <c r="M898" s="828" t="s">
        <v>1260</v>
      </c>
      <c r="N898" s="828" t="s">
        <v>1260</v>
      </c>
      <c r="O898" s="828" t="s">
        <v>1260</v>
      </c>
      <c r="P898" s="828" t="s">
        <v>1260</v>
      </c>
      <c r="Q898" s="828" t="s">
        <v>1260</v>
      </c>
      <c r="R898" s="828" t="s">
        <v>1260</v>
      </c>
      <c r="S898" s="828" t="s">
        <v>1260</v>
      </c>
      <c r="T898" s="828" t="s">
        <v>1260</v>
      </c>
      <c r="U898" s="828" t="s">
        <v>1260</v>
      </c>
      <c r="V898" s="828" t="s">
        <v>1260</v>
      </c>
      <c r="W898" s="828" t="s">
        <v>1260</v>
      </c>
      <c r="X898" s="828" t="s">
        <v>1260</v>
      </c>
      <c r="Y898" s="828" t="s">
        <v>1260</v>
      </c>
      <c r="Z898" s="828" t="s">
        <v>1260</v>
      </c>
      <c r="AA898" s="828" t="s">
        <v>1260</v>
      </c>
      <c r="AB898" s="828" t="s">
        <v>1260</v>
      </c>
      <c r="AC898" s="828" t="s">
        <v>1260</v>
      </c>
      <c r="AD898" s="828" t="s">
        <v>1260</v>
      </c>
      <c r="AE898" s="828" t="s">
        <v>1260</v>
      </c>
      <c r="AF898" s="828" t="s">
        <v>1260</v>
      </c>
      <c r="AG898" s="828" t="s">
        <v>1260</v>
      </c>
      <c r="AH898" s="828" t="s">
        <v>1260</v>
      </c>
      <c r="AI898" s="828" t="s">
        <v>1260</v>
      </c>
      <c r="AJ898" s="828" t="s">
        <v>1260</v>
      </c>
      <c r="AK898" s="828" t="s">
        <v>1260</v>
      </c>
      <c r="AL898" s="828" t="s">
        <v>1260</v>
      </c>
    </row>
    <row r="899" spans="1:38" hidden="1" outlineLevel="1" x14ac:dyDescent="0.2">
      <c r="A899" s="831" t="s">
        <v>31</v>
      </c>
      <c r="B899" s="831" t="s">
        <v>310</v>
      </c>
      <c r="D899" s="560" t="s">
        <v>2577</v>
      </c>
      <c r="E899" s="828" t="s">
        <v>1260</v>
      </c>
      <c r="F899" s="828" t="s">
        <v>1260</v>
      </c>
      <c r="G899" s="828" t="s">
        <v>1260</v>
      </c>
      <c r="H899" s="828" t="s">
        <v>1260</v>
      </c>
      <c r="I899" s="828" t="s">
        <v>1260</v>
      </c>
      <c r="J899" s="828" t="s">
        <v>1260</v>
      </c>
      <c r="K899" s="828" t="s">
        <v>1260</v>
      </c>
      <c r="L899" s="828" t="s">
        <v>1260</v>
      </c>
      <c r="M899" s="828" t="s">
        <v>1260</v>
      </c>
      <c r="N899" s="828" t="s">
        <v>1260</v>
      </c>
      <c r="O899" s="828" t="s">
        <v>1260</v>
      </c>
      <c r="P899" s="828" t="s">
        <v>1260</v>
      </c>
      <c r="Q899" s="828" t="s">
        <v>1260</v>
      </c>
      <c r="R899" s="828" t="s">
        <v>1260</v>
      </c>
      <c r="S899" s="828" t="s">
        <v>1260</v>
      </c>
      <c r="T899" s="828" t="s">
        <v>1260</v>
      </c>
      <c r="U899" s="828" t="s">
        <v>1260</v>
      </c>
      <c r="V899" s="828" t="s">
        <v>1260</v>
      </c>
      <c r="W899" s="828" t="s">
        <v>1260</v>
      </c>
      <c r="X899" s="828" t="s">
        <v>1260</v>
      </c>
      <c r="Y899" s="828" t="s">
        <v>1260</v>
      </c>
      <c r="Z899" s="828" t="s">
        <v>1260</v>
      </c>
      <c r="AA899" s="828" t="s">
        <v>1260</v>
      </c>
      <c r="AB899" s="828" t="s">
        <v>1260</v>
      </c>
      <c r="AC899" s="828" t="s">
        <v>1260</v>
      </c>
      <c r="AD899" s="828" t="s">
        <v>1260</v>
      </c>
      <c r="AE899" s="828" t="s">
        <v>1260</v>
      </c>
      <c r="AF899" s="828" t="s">
        <v>1260</v>
      </c>
      <c r="AG899" s="828" t="s">
        <v>1260</v>
      </c>
      <c r="AH899" s="828" t="s">
        <v>1260</v>
      </c>
      <c r="AI899" s="828" t="s">
        <v>1260</v>
      </c>
      <c r="AJ899" s="828" t="s">
        <v>1260</v>
      </c>
      <c r="AK899" s="828" t="s">
        <v>1260</v>
      </c>
      <c r="AL899" s="828" t="s">
        <v>1260</v>
      </c>
    </row>
    <row r="900" spans="1:38" hidden="1" outlineLevel="1" x14ac:dyDescent="0.2">
      <c r="A900" s="831" t="s">
        <v>32</v>
      </c>
      <c r="B900" s="831" t="s">
        <v>283</v>
      </c>
      <c r="D900" s="560" t="s">
        <v>2578</v>
      </c>
      <c r="E900" s="828" t="s">
        <v>1260</v>
      </c>
      <c r="F900" s="828" t="s">
        <v>1260</v>
      </c>
      <c r="G900" s="828" t="s">
        <v>1260</v>
      </c>
      <c r="H900" s="828" t="s">
        <v>1260</v>
      </c>
      <c r="I900" s="828" t="s">
        <v>1260</v>
      </c>
      <c r="J900" s="828" t="s">
        <v>1260</v>
      </c>
      <c r="K900" s="828" t="s">
        <v>1260</v>
      </c>
      <c r="L900" s="828" t="s">
        <v>1260</v>
      </c>
      <c r="M900" s="828" t="s">
        <v>1260</v>
      </c>
      <c r="N900" s="828" t="s">
        <v>1260</v>
      </c>
      <c r="O900" s="828" t="s">
        <v>1260</v>
      </c>
      <c r="P900" s="828" t="s">
        <v>1260</v>
      </c>
      <c r="Q900" s="828" t="s">
        <v>1260</v>
      </c>
      <c r="R900" s="828" t="s">
        <v>1260</v>
      </c>
      <c r="S900" s="828" t="s">
        <v>1260</v>
      </c>
      <c r="T900" s="828" t="s">
        <v>1260</v>
      </c>
      <c r="U900" s="828" t="s">
        <v>1260</v>
      </c>
      <c r="V900" s="828" t="s">
        <v>1260</v>
      </c>
      <c r="W900" s="828" t="s">
        <v>1260</v>
      </c>
      <c r="X900" s="828" t="s">
        <v>1260</v>
      </c>
      <c r="Y900" s="828" t="s">
        <v>1260</v>
      </c>
      <c r="Z900" s="828" t="s">
        <v>1260</v>
      </c>
      <c r="AA900" s="828" t="s">
        <v>1260</v>
      </c>
      <c r="AB900" s="828" t="s">
        <v>1260</v>
      </c>
      <c r="AC900" s="828" t="s">
        <v>1260</v>
      </c>
      <c r="AD900" s="828" t="s">
        <v>1260</v>
      </c>
      <c r="AE900" s="828" t="s">
        <v>1260</v>
      </c>
      <c r="AF900" s="828" t="s">
        <v>1260</v>
      </c>
      <c r="AG900" s="828" t="s">
        <v>1260</v>
      </c>
      <c r="AH900" s="828" t="s">
        <v>1260</v>
      </c>
      <c r="AI900" s="828" t="s">
        <v>1260</v>
      </c>
      <c r="AJ900" s="828" t="s">
        <v>1260</v>
      </c>
      <c r="AK900" s="828" t="s">
        <v>1260</v>
      </c>
      <c r="AL900" s="828" t="s">
        <v>1260</v>
      </c>
    </row>
    <row r="901" spans="1:38" hidden="1" outlineLevel="1" x14ac:dyDescent="0.2">
      <c r="A901" s="831" t="s">
        <v>34</v>
      </c>
      <c r="B901" s="831" t="s">
        <v>284</v>
      </c>
      <c r="D901" s="560" t="s">
        <v>2579</v>
      </c>
      <c r="E901" s="828" t="s">
        <v>1260</v>
      </c>
      <c r="F901" s="828" t="s">
        <v>1260</v>
      </c>
      <c r="G901" s="828" t="s">
        <v>1260</v>
      </c>
      <c r="H901" s="828" t="s">
        <v>1260</v>
      </c>
      <c r="I901" s="828" t="s">
        <v>1260</v>
      </c>
      <c r="J901" s="828" t="s">
        <v>1260</v>
      </c>
      <c r="K901" s="828" t="s">
        <v>1260</v>
      </c>
      <c r="L901" s="828" t="s">
        <v>1260</v>
      </c>
      <c r="M901" s="828" t="s">
        <v>1260</v>
      </c>
      <c r="N901" s="828" t="s">
        <v>1260</v>
      </c>
      <c r="O901" s="828" t="s">
        <v>1260</v>
      </c>
      <c r="P901" s="828" t="s">
        <v>1260</v>
      </c>
      <c r="Q901" s="828" t="s">
        <v>1260</v>
      </c>
      <c r="R901" s="828" t="s">
        <v>1260</v>
      </c>
      <c r="S901" s="828" t="s">
        <v>1260</v>
      </c>
      <c r="T901" s="828" t="s">
        <v>1260</v>
      </c>
      <c r="U901" s="828" t="s">
        <v>1260</v>
      </c>
      <c r="V901" s="828" t="s">
        <v>1260</v>
      </c>
      <c r="W901" s="828" t="s">
        <v>1260</v>
      </c>
      <c r="X901" s="828" t="s">
        <v>1260</v>
      </c>
      <c r="Y901" s="828" t="s">
        <v>1260</v>
      </c>
      <c r="Z901" s="828" t="s">
        <v>1260</v>
      </c>
      <c r="AA901" s="828" t="s">
        <v>1260</v>
      </c>
      <c r="AB901" s="828" t="s">
        <v>1260</v>
      </c>
      <c r="AC901" s="828" t="s">
        <v>1260</v>
      </c>
      <c r="AD901" s="828" t="s">
        <v>1260</v>
      </c>
      <c r="AE901" s="828" t="s">
        <v>1260</v>
      </c>
      <c r="AF901" s="828" t="s">
        <v>1260</v>
      </c>
      <c r="AG901" s="828" t="s">
        <v>1260</v>
      </c>
      <c r="AH901" s="828" t="s">
        <v>1260</v>
      </c>
      <c r="AI901" s="828" t="s">
        <v>1260</v>
      </c>
      <c r="AJ901" s="828" t="s">
        <v>1260</v>
      </c>
      <c r="AK901" s="828" t="s">
        <v>1260</v>
      </c>
      <c r="AL901" s="828" t="s">
        <v>1260</v>
      </c>
    </row>
    <row r="902" spans="1:38" hidden="1" outlineLevel="1" x14ac:dyDescent="0.2">
      <c r="A902" s="831" t="s">
        <v>36</v>
      </c>
      <c r="B902" s="831" t="s">
        <v>285</v>
      </c>
      <c r="D902" s="560" t="s">
        <v>2580</v>
      </c>
      <c r="E902" s="828" t="s">
        <v>1260</v>
      </c>
      <c r="F902" s="828" t="s">
        <v>1260</v>
      </c>
      <c r="G902" s="828" t="s">
        <v>1260</v>
      </c>
      <c r="H902" s="828" t="s">
        <v>1260</v>
      </c>
      <c r="I902" s="828" t="s">
        <v>1260</v>
      </c>
      <c r="J902" s="828" t="s">
        <v>1260</v>
      </c>
      <c r="K902" s="828" t="s">
        <v>1260</v>
      </c>
      <c r="L902" s="828" t="s">
        <v>1260</v>
      </c>
      <c r="M902" s="828" t="s">
        <v>1260</v>
      </c>
      <c r="N902" s="828" t="s">
        <v>1260</v>
      </c>
      <c r="O902" s="828" t="s">
        <v>1260</v>
      </c>
      <c r="P902" s="828" t="s">
        <v>1260</v>
      </c>
      <c r="Q902" s="828" t="s">
        <v>1260</v>
      </c>
      <c r="R902" s="828" t="s">
        <v>1260</v>
      </c>
      <c r="S902" s="828" t="s">
        <v>1260</v>
      </c>
      <c r="T902" s="828" t="s">
        <v>1260</v>
      </c>
      <c r="U902" s="828" t="s">
        <v>1260</v>
      </c>
      <c r="V902" s="828" t="s">
        <v>1260</v>
      </c>
      <c r="W902" s="828" t="s">
        <v>1260</v>
      </c>
      <c r="X902" s="828" t="s">
        <v>1260</v>
      </c>
      <c r="Y902" s="828" t="s">
        <v>1260</v>
      </c>
      <c r="Z902" s="828" t="s">
        <v>1260</v>
      </c>
      <c r="AA902" s="828" t="s">
        <v>1260</v>
      </c>
      <c r="AB902" s="828" t="s">
        <v>1260</v>
      </c>
      <c r="AC902" s="828" t="s">
        <v>1260</v>
      </c>
      <c r="AD902" s="828" t="s">
        <v>1260</v>
      </c>
      <c r="AE902" s="828" t="s">
        <v>1260</v>
      </c>
      <c r="AF902" s="828" t="s">
        <v>1260</v>
      </c>
      <c r="AG902" s="828" t="s">
        <v>1260</v>
      </c>
      <c r="AH902" s="828" t="s">
        <v>1260</v>
      </c>
      <c r="AI902" s="828" t="s">
        <v>1260</v>
      </c>
      <c r="AJ902" s="828" t="s">
        <v>1260</v>
      </c>
      <c r="AK902" s="828" t="s">
        <v>1260</v>
      </c>
      <c r="AL902" s="828" t="s">
        <v>1260</v>
      </c>
    </row>
    <row r="903" spans="1:38" hidden="1" outlineLevel="1" x14ac:dyDescent="0.2">
      <c r="A903" s="831" t="s">
        <v>37</v>
      </c>
      <c r="B903" s="831" t="s">
        <v>311</v>
      </c>
      <c r="D903" s="560" t="s">
        <v>2581</v>
      </c>
      <c r="E903" s="828" t="s">
        <v>1260</v>
      </c>
      <c r="F903" s="828" t="s">
        <v>1260</v>
      </c>
      <c r="G903" s="828" t="s">
        <v>1260</v>
      </c>
      <c r="H903" s="828" t="s">
        <v>1260</v>
      </c>
      <c r="I903" s="828" t="s">
        <v>1260</v>
      </c>
      <c r="J903" s="828" t="s">
        <v>1260</v>
      </c>
      <c r="K903" s="828" t="s">
        <v>1260</v>
      </c>
      <c r="L903" s="828" t="s">
        <v>1260</v>
      </c>
      <c r="M903" s="828" t="s">
        <v>1260</v>
      </c>
      <c r="N903" s="828" t="s">
        <v>1260</v>
      </c>
      <c r="O903" s="828" t="s">
        <v>1260</v>
      </c>
      <c r="P903" s="828" t="s">
        <v>1260</v>
      </c>
      <c r="Q903" s="828" t="s">
        <v>1260</v>
      </c>
      <c r="R903" s="828" t="s">
        <v>1260</v>
      </c>
      <c r="S903" s="828" t="s">
        <v>1260</v>
      </c>
      <c r="T903" s="828" t="s">
        <v>1260</v>
      </c>
      <c r="U903" s="828" t="s">
        <v>1260</v>
      </c>
      <c r="V903" s="828" t="s">
        <v>1260</v>
      </c>
      <c r="W903" s="828" t="s">
        <v>1260</v>
      </c>
      <c r="X903" s="828" t="s">
        <v>1260</v>
      </c>
      <c r="Y903" s="828" t="s">
        <v>1260</v>
      </c>
      <c r="Z903" s="828" t="s">
        <v>1260</v>
      </c>
      <c r="AA903" s="828" t="s">
        <v>1260</v>
      </c>
      <c r="AB903" s="828" t="s">
        <v>1260</v>
      </c>
      <c r="AC903" s="828" t="s">
        <v>1260</v>
      </c>
      <c r="AD903" s="828" t="s">
        <v>1260</v>
      </c>
      <c r="AE903" s="828" t="s">
        <v>1260</v>
      </c>
      <c r="AF903" s="828" t="s">
        <v>1260</v>
      </c>
      <c r="AG903" s="828" t="s">
        <v>1260</v>
      </c>
      <c r="AH903" s="828" t="s">
        <v>1260</v>
      </c>
      <c r="AI903" s="828" t="s">
        <v>1260</v>
      </c>
      <c r="AJ903" s="828" t="s">
        <v>1260</v>
      </c>
      <c r="AK903" s="828" t="s">
        <v>1260</v>
      </c>
      <c r="AL903" s="828" t="s">
        <v>1260</v>
      </c>
    </row>
    <row r="904" spans="1:38" hidden="1" outlineLevel="1" x14ac:dyDescent="0.2">
      <c r="A904" s="831" t="s">
        <v>38</v>
      </c>
      <c r="B904" s="831" t="s">
        <v>35</v>
      </c>
      <c r="D904" s="560" t="s">
        <v>2582</v>
      </c>
      <c r="E904" s="828" t="s">
        <v>1260</v>
      </c>
      <c r="F904" s="828" t="s">
        <v>1260</v>
      </c>
      <c r="G904" s="828" t="s">
        <v>1260</v>
      </c>
      <c r="H904" s="828" t="s">
        <v>1260</v>
      </c>
      <c r="I904" s="828" t="s">
        <v>1260</v>
      </c>
      <c r="J904" s="828" t="s">
        <v>1260</v>
      </c>
      <c r="K904" s="828" t="s">
        <v>1260</v>
      </c>
      <c r="L904" s="828" t="s">
        <v>1260</v>
      </c>
      <c r="M904" s="828" t="s">
        <v>1260</v>
      </c>
      <c r="N904" s="828" t="s">
        <v>1260</v>
      </c>
      <c r="O904" s="828" t="s">
        <v>1260</v>
      </c>
      <c r="P904" s="828" t="s">
        <v>1260</v>
      </c>
      <c r="Q904" s="828" t="s">
        <v>1260</v>
      </c>
      <c r="R904" s="828" t="s">
        <v>1260</v>
      </c>
      <c r="S904" s="828" t="s">
        <v>1260</v>
      </c>
      <c r="T904" s="828" t="s">
        <v>1260</v>
      </c>
      <c r="U904" s="828" t="s">
        <v>1260</v>
      </c>
      <c r="V904" s="828" t="s">
        <v>1260</v>
      </c>
      <c r="W904" s="828" t="s">
        <v>1260</v>
      </c>
      <c r="X904" s="828" t="s">
        <v>1260</v>
      </c>
      <c r="Y904" s="828" t="s">
        <v>1260</v>
      </c>
      <c r="Z904" s="828" t="s">
        <v>1260</v>
      </c>
      <c r="AA904" s="828" t="s">
        <v>1260</v>
      </c>
      <c r="AB904" s="828" t="s">
        <v>1260</v>
      </c>
      <c r="AC904" s="828" t="s">
        <v>1260</v>
      </c>
      <c r="AD904" s="828" t="s">
        <v>1260</v>
      </c>
      <c r="AE904" s="828" t="s">
        <v>1260</v>
      </c>
      <c r="AF904" s="828" t="s">
        <v>1260</v>
      </c>
      <c r="AG904" s="828" t="s">
        <v>1260</v>
      </c>
      <c r="AH904" s="828" t="s">
        <v>1260</v>
      </c>
      <c r="AI904" s="828" t="s">
        <v>1260</v>
      </c>
      <c r="AJ904" s="828" t="s">
        <v>1260</v>
      </c>
      <c r="AK904" s="828" t="s">
        <v>1260</v>
      </c>
      <c r="AL904" s="828" t="s">
        <v>1260</v>
      </c>
    </row>
    <row r="905" spans="1:38" hidden="1" outlineLevel="1" x14ac:dyDescent="0.2">
      <c r="A905" s="831" t="s">
        <v>40</v>
      </c>
      <c r="B905" s="831" t="s">
        <v>286</v>
      </c>
      <c r="D905" s="560" t="s">
        <v>2583</v>
      </c>
      <c r="E905" s="828" t="s">
        <v>1260</v>
      </c>
      <c r="F905" s="828" t="s">
        <v>1260</v>
      </c>
      <c r="G905" s="828" t="s">
        <v>1260</v>
      </c>
      <c r="H905" s="828" t="s">
        <v>1260</v>
      </c>
      <c r="I905" s="828" t="s">
        <v>1260</v>
      </c>
      <c r="J905" s="828" t="s">
        <v>1260</v>
      </c>
      <c r="K905" s="828" t="s">
        <v>1260</v>
      </c>
      <c r="L905" s="828" t="s">
        <v>1260</v>
      </c>
      <c r="M905" s="828" t="s">
        <v>1260</v>
      </c>
      <c r="N905" s="828" t="s">
        <v>1260</v>
      </c>
      <c r="O905" s="828" t="s">
        <v>1260</v>
      </c>
      <c r="P905" s="828" t="s">
        <v>1260</v>
      </c>
      <c r="Q905" s="828" t="s">
        <v>1260</v>
      </c>
      <c r="R905" s="828" t="s">
        <v>1260</v>
      </c>
      <c r="S905" s="828" t="s">
        <v>1260</v>
      </c>
      <c r="T905" s="828" t="s">
        <v>1260</v>
      </c>
      <c r="U905" s="828" t="s">
        <v>1260</v>
      </c>
      <c r="V905" s="828" t="s">
        <v>1260</v>
      </c>
      <c r="W905" s="828" t="s">
        <v>1260</v>
      </c>
      <c r="X905" s="828" t="s">
        <v>1260</v>
      </c>
      <c r="Y905" s="828" t="s">
        <v>1260</v>
      </c>
      <c r="Z905" s="828" t="s">
        <v>1260</v>
      </c>
      <c r="AA905" s="828" t="s">
        <v>1260</v>
      </c>
      <c r="AB905" s="828" t="s">
        <v>1260</v>
      </c>
      <c r="AC905" s="828" t="s">
        <v>1260</v>
      </c>
      <c r="AD905" s="828" t="s">
        <v>1260</v>
      </c>
      <c r="AE905" s="828" t="s">
        <v>1260</v>
      </c>
      <c r="AF905" s="828" t="s">
        <v>1260</v>
      </c>
      <c r="AG905" s="828" t="s">
        <v>1260</v>
      </c>
      <c r="AH905" s="828" t="s">
        <v>1260</v>
      </c>
      <c r="AI905" s="828" t="s">
        <v>1260</v>
      </c>
      <c r="AJ905" s="828" t="s">
        <v>1260</v>
      </c>
      <c r="AK905" s="828" t="s">
        <v>1260</v>
      </c>
      <c r="AL905" s="828" t="s">
        <v>1260</v>
      </c>
    </row>
    <row r="906" spans="1:38" hidden="1" outlineLevel="1" x14ac:dyDescent="0.2">
      <c r="A906" s="831" t="s">
        <v>287</v>
      </c>
      <c r="B906" s="831" t="s">
        <v>288</v>
      </c>
      <c r="D906" s="560" t="s">
        <v>2584</v>
      </c>
      <c r="E906" s="828" t="s">
        <v>1260</v>
      </c>
      <c r="F906" s="828" t="s">
        <v>1260</v>
      </c>
      <c r="G906" s="828" t="s">
        <v>1260</v>
      </c>
      <c r="H906" s="828" t="s">
        <v>1260</v>
      </c>
      <c r="I906" s="828" t="s">
        <v>1260</v>
      </c>
      <c r="J906" s="828" t="s">
        <v>1260</v>
      </c>
      <c r="K906" s="828" t="s">
        <v>1260</v>
      </c>
      <c r="L906" s="828" t="s">
        <v>1260</v>
      </c>
      <c r="M906" s="828" t="s">
        <v>1260</v>
      </c>
      <c r="N906" s="828" t="s">
        <v>1260</v>
      </c>
      <c r="O906" s="828" t="s">
        <v>1260</v>
      </c>
      <c r="P906" s="828" t="s">
        <v>1260</v>
      </c>
      <c r="Q906" s="828" t="s">
        <v>1260</v>
      </c>
      <c r="R906" s="828" t="s">
        <v>1260</v>
      </c>
      <c r="S906" s="828" t="s">
        <v>1260</v>
      </c>
      <c r="T906" s="828" t="s">
        <v>1260</v>
      </c>
      <c r="U906" s="828" t="s">
        <v>1260</v>
      </c>
      <c r="V906" s="828" t="s">
        <v>1260</v>
      </c>
      <c r="W906" s="828" t="s">
        <v>1260</v>
      </c>
      <c r="X906" s="828" t="s">
        <v>1260</v>
      </c>
      <c r="Y906" s="828" t="s">
        <v>1260</v>
      </c>
      <c r="Z906" s="828" t="s">
        <v>1260</v>
      </c>
      <c r="AA906" s="828" t="s">
        <v>1260</v>
      </c>
      <c r="AB906" s="828" t="s">
        <v>1260</v>
      </c>
      <c r="AC906" s="828" t="s">
        <v>1260</v>
      </c>
      <c r="AD906" s="828" t="s">
        <v>1260</v>
      </c>
      <c r="AE906" s="828" t="s">
        <v>1260</v>
      </c>
      <c r="AF906" s="828" t="s">
        <v>1260</v>
      </c>
      <c r="AG906" s="828" t="s">
        <v>1260</v>
      </c>
      <c r="AH906" s="828" t="s">
        <v>1260</v>
      </c>
      <c r="AI906" s="828" t="s">
        <v>1260</v>
      </c>
      <c r="AJ906" s="828" t="s">
        <v>1260</v>
      </c>
      <c r="AK906" s="828" t="s">
        <v>1260</v>
      </c>
      <c r="AL906" s="828" t="s">
        <v>1260</v>
      </c>
    </row>
    <row r="907" spans="1:38" hidden="1" outlineLevel="1" x14ac:dyDescent="0.2">
      <c r="A907" s="831" t="s">
        <v>289</v>
      </c>
      <c r="B907" s="831" t="s">
        <v>290</v>
      </c>
      <c r="D907" s="560" t="s">
        <v>2585</v>
      </c>
      <c r="E907" s="828" t="s">
        <v>1260</v>
      </c>
      <c r="F907" s="828" t="s">
        <v>1260</v>
      </c>
      <c r="G907" s="828" t="s">
        <v>1260</v>
      </c>
      <c r="H907" s="828" t="s">
        <v>1260</v>
      </c>
      <c r="I907" s="828" t="s">
        <v>1260</v>
      </c>
      <c r="J907" s="828" t="s">
        <v>1260</v>
      </c>
      <c r="K907" s="828" t="s">
        <v>1260</v>
      </c>
      <c r="L907" s="828" t="s">
        <v>1260</v>
      </c>
      <c r="M907" s="828" t="s">
        <v>1260</v>
      </c>
      <c r="N907" s="828" t="s">
        <v>1260</v>
      </c>
      <c r="O907" s="828" t="s">
        <v>1260</v>
      </c>
      <c r="P907" s="828" t="s">
        <v>1260</v>
      </c>
      <c r="Q907" s="828" t="s">
        <v>1260</v>
      </c>
      <c r="R907" s="828" t="s">
        <v>1260</v>
      </c>
      <c r="S907" s="828" t="s">
        <v>1260</v>
      </c>
      <c r="T907" s="828" t="s">
        <v>1260</v>
      </c>
      <c r="U907" s="828" t="s">
        <v>1260</v>
      </c>
      <c r="V907" s="828" t="s">
        <v>1260</v>
      </c>
      <c r="W907" s="828" t="s">
        <v>1260</v>
      </c>
      <c r="X907" s="828" t="s">
        <v>1260</v>
      </c>
      <c r="Y907" s="828" t="s">
        <v>1260</v>
      </c>
      <c r="Z907" s="828" t="s">
        <v>1260</v>
      </c>
      <c r="AA907" s="828" t="s">
        <v>1260</v>
      </c>
      <c r="AB907" s="828" t="s">
        <v>1260</v>
      </c>
      <c r="AC907" s="828" t="s">
        <v>1260</v>
      </c>
      <c r="AD907" s="828" t="s">
        <v>1260</v>
      </c>
      <c r="AE907" s="828" t="s">
        <v>1260</v>
      </c>
      <c r="AF907" s="828" t="s">
        <v>1260</v>
      </c>
      <c r="AG907" s="828" t="s">
        <v>1260</v>
      </c>
      <c r="AH907" s="828" t="s">
        <v>1260</v>
      </c>
      <c r="AI907" s="828" t="s">
        <v>1260</v>
      </c>
      <c r="AJ907" s="828" t="s">
        <v>1260</v>
      </c>
      <c r="AK907" s="828" t="s">
        <v>1260</v>
      </c>
      <c r="AL907" s="828" t="s">
        <v>1260</v>
      </c>
    </row>
    <row r="908" spans="1:38" hidden="1" outlineLevel="1" x14ac:dyDescent="0.2">
      <c r="A908" s="831" t="s">
        <v>291</v>
      </c>
      <c r="B908" s="831" t="s">
        <v>312</v>
      </c>
      <c r="D908" s="560" t="s">
        <v>2586</v>
      </c>
      <c r="E908" s="828" t="s">
        <v>1260</v>
      </c>
      <c r="F908" s="828" t="s">
        <v>1260</v>
      </c>
      <c r="G908" s="828" t="s">
        <v>1260</v>
      </c>
      <c r="H908" s="828" t="s">
        <v>1260</v>
      </c>
      <c r="I908" s="828" t="s">
        <v>1260</v>
      </c>
      <c r="J908" s="828" t="s">
        <v>1260</v>
      </c>
      <c r="K908" s="828" t="s">
        <v>1260</v>
      </c>
      <c r="L908" s="828" t="s">
        <v>1260</v>
      </c>
      <c r="M908" s="828" t="s">
        <v>1260</v>
      </c>
      <c r="N908" s="828" t="s">
        <v>1260</v>
      </c>
      <c r="O908" s="828" t="s">
        <v>1260</v>
      </c>
      <c r="P908" s="828" t="s">
        <v>1260</v>
      </c>
      <c r="Q908" s="828" t="s">
        <v>1260</v>
      </c>
      <c r="R908" s="828" t="s">
        <v>1260</v>
      </c>
      <c r="S908" s="828" t="s">
        <v>1260</v>
      </c>
      <c r="T908" s="828" t="s">
        <v>1260</v>
      </c>
      <c r="U908" s="828" t="s">
        <v>1260</v>
      </c>
      <c r="V908" s="828" t="s">
        <v>1260</v>
      </c>
      <c r="W908" s="828" t="s">
        <v>1260</v>
      </c>
      <c r="X908" s="828" t="s">
        <v>1260</v>
      </c>
      <c r="Y908" s="828" t="s">
        <v>1260</v>
      </c>
      <c r="Z908" s="828" t="s">
        <v>1260</v>
      </c>
      <c r="AA908" s="828" t="s">
        <v>1260</v>
      </c>
      <c r="AB908" s="828" t="s">
        <v>1260</v>
      </c>
      <c r="AC908" s="828" t="s">
        <v>1260</v>
      </c>
      <c r="AD908" s="828" t="s">
        <v>1260</v>
      </c>
      <c r="AE908" s="828" t="s">
        <v>1260</v>
      </c>
      <c r="AF908" s="828" t="s">
        <v>1260</v>
      </c>
      <c r="AG908" s="828" t="s">
        <v>1260</v>
      </c>
      <c r="AH908" s="828" t="s">
        <v>1260</v>
      </c>
      <c r="AI908" s="828" t="s">
        <v>1260</v>
      </c>
      <c r="AJ908" s="828" t="s">
        <v>1260</v>
      </c>
      <c r="AK908" s="828" t="s">
        <v>1260</v>
      </c>
      <c r="AL908" s="828" t="s">
        <v>1260</v>
      </c>
    </row>
    <row r="909" spans="1:38" hidden="1" outlineLevel="1" x14ac:dyDescent="0.2">
      <c r="A909" s="831" t="s">
        <v>313</v>
      </c>
      <c r="B909" s="831" t="s">
        <v>314</v>
      </c>
      <c r="D909" s="560" t="s">
        <v>2587</v>
      </c>
      <c r="E909" s="828" t="s">
        <v>1260</v>
      </c>
      <c r="F909" s="828" t="s">
        <v>1260</v>
      </c>
      <c r="G909" s="828" t="s">
        <v>1260</v>
      </c>
      <c r="H909" s="828" t="s">
        <v>1260</v>
      </c>
      <c r="I909" s="828" t="s">
        <v>1260</v>
      </c>
      <c r="J909" s="828" t="s">
        <v>1260</v>
      </c>
      <c r="K909" s="828" t="s">
        <v>1260</v>
      </c>
      <c r="L909" s="828" t="s">
        <v>1260</v>
      </c>
      <c r="M909" s="828" t="s">
        <v>1260</v>
      </c>
      <c r="N909" s="828" t="s">
        <v>1260</v>
      </c>
      <c r="O909" s="828" t="s">
        <v>1260</v>
      </c>
      <c r="P909" s="828" t="s">
        <v>1260</v>
      </c>
      <c r="Q909" s="828" t="s">
        <v>1260</v>
      </c>
      <c r="R909" s="828" t="s">
        <v>1260</v>
      </c>
      <c r="S909" s="828" t="s">
        <v>1260</v>
      </c>
      <c r="T909" s="828" t="s">
        <v>1260</v>
      </c>
      <c r="U909" s="828" t="s">
        <v>1260</v>
      </c>
      <c r="V909" s="828" t="s">
        <v>1260</v>
      </c>
      <c r="W909" s="828" t="s">
        <v>1260</v>
      </c>
      <c r="X909" s="828" t="s">
        <v>1260</v>
      </c>
      <c r="Y909" s="828" t="s">
        <v>1260</v>
      </c>
      <c r="Z909" s="828" t="s">
        <v>1260</v>
      </c>
      <c r="AA909" s="828" t="s">
        <v>1260</v>
      </c>
      <c r="AB909" s="828" t="s">
        <v>1260</v>
      </c>
      <c r="AC909" s="828" t="s">
        <v>1260</v>
      </c>
      <c r="AD909" s="828" t="s">
        <v>1260</v>
      </c>
      <c r="AE909" s="828" t="s">
        <v>1260</v>
      </c>
      <c r="AF909" s="828" t="s">
        <v>1260</v>
      </c>
      <c r="AG909" s="828" t="s">
        <v>1260</v>
      </c>
      <c r="AH909" s="828" t="s">
        <v>1260</v>
      </c>
      <c r="AI909" s="828" t="s">
        <v>1260</v>
      </c>
      <c r="AJ909" s="828" t="s">
        <v>1260</v>
      </c>
      <c r="AK909" s="828" t="s">
        <v>1260</v>
      </c>
      <c r="AL909" s="828" t="s">
        <v>1260</v>
      </c>
    </row>
    <row r="910" spans="1:38" hidden="1" outlineLevel="1" x14ac:dyDescent="0.2">
      <c r="A910" s="831"/>
      <c r="B910" s="831" t="s">
        <v>3</v>
      </c>
      <c r="D910" s="560" t="s">
        <v>2588</v>
      </c>
      <c r="E910" s="828" t="s">
        <v>1260</v>
      </c>
      <c r="F910" s="828" t="s">
        <v>1260</v>
      </c>
      <c r="G910" s="828" t="s">
        <v>1260</v>
      </c>
      <c r="H910" s="828" t="s">
        <v>1260</v>
      </c>
      <c r="I910" s="828" t="s">
        <v>1260</v>
      </c>
      <c r="J910" s="828" t="s">
        <v>1260</v>
      </c>
      <c r="K910" s="828" t="s">
        <v>1260</v>
      </c>
      <c r="L910" s="828" t="s">
        <v>1260</v>
      </c>
      <c r="M910" s="828" t="s">
        <v>1260</v>
      </c>
      <c r="N910" s="828" t="s">
        <v>1260</v>
      </c>
      <c r="O910" s="828" t="s">
        <v>1260</v>
      </c>
      <c r="P910" s="828" t="s">
        <v>1260</v>
      </c>
      <c r="Q910" s="828" t="s">
        <v>1260</v>
      </c>
      <c r="R910" s="828" t="s">
        <v>1260</v>
      </c>
      <c r="S910" s="828" t="s">
        <v>1260</v>
      </c>
      <c r="T910" s="828" t="s">
        <v>1260</v>
      </c>
      <c r="U910" s="828" t="s">
        <v>1260</v>
      </c>
      <c r="V910" s="828" t="s">
        <v>1260</v>
      </c>
      <c r="W910" s="828" t="s">
        <v>1260</v>
      </c>
      <c r="X910" s="828" t="s">
        <v>1260</v>
      </c>
      <c r="Y910" s="828" t="s">
        <v>1260</v>
      </c>
      <c r="Z910" s="828" t="s">
        <v>1260</v>
      </c>
      <c r="AA910" s="828" t="s">
        <v>1260</v>
      </c>
      <c r="AB910" s="828" t="s">
        <v>1260</v>
      </c>
      <c r="AC910" s="828" t="s">
        <v>1260</v>
      </c>
      <c r="AD910" s="828" t="s">
        <v>1260</v>
      </c>
      <c r="AE910" s="828" t="s">
        <v>1260</v>
      </c>
      <c r="AF910" s="828" t="s">
        <v>1260</v>
      </c>
      <c r="AG910" s="828" t="s">
        <v>1260</v>
      </c>
      <c r="AH910" s="828" t="s">
        <v>1260</v>
      </c>
      <c r="AI910" s="828" t="s">
        <v>1260</v>
      </c>
      <c r="AJ910" s="828" t="s">
        <v>1260</v>
      </c>
      <c r="AK910" s="828" t="s">
        <v>1260</v>
      </c>
      <c r="AL910" s="828" t="s">
        <v>1260</v>
      </c>
    </row>
    <row r="911" spans="1:38" hidden="1" outlineLevel="1" x14ac:dyDescent="0.2">
      <c r="A911" s="831" t="s">
        <v>309</v>
      </c>
      <c r="B911" s="831"/>
      <c r="D911" s="560"/>
      <c r="E911" s="560"/>
      <c r="F911" s="560"/>
      <c r="G911" s="560"/>
      <c r="H911" s="560"/>
      <c r="I911" s="560"/>
      <c r="J911" s="560"/>
      <c r="K911" s="560"/>
      <c r="L911" s="560"/>
      <c r="M911" s="560"/>
      <c r="N911" s="560"/>
      <c r="O911" s="560"/>
      <c r="P911" s="560"/>
      <c r="Q911" s="560"/>
      <c r="R911" s="560"/>
      <c r="S911" s="560"/>
      <c r="T911" s="560"/>
      <c r="U911" s="560"/>
      <c r="V911" s="560"/>
      <c r="W911" s="560"/>
      <c r="X911" s="560"/>
      <c r="Y911" s="560"/>
      <c r="Z911" s="560"/>
      <c r="AA911" s="560"/>
      <c r="AB911" s="560"/>
      <c r="AC911" s="560"/>
      <c r="AD911" s="560"/>
      <c r="AE911" s="560"/>
      <c r="AF911" s="560"/>
      <c r="AG911" s="560"/>
      <c r="AH911" s="560"/>
      <c r="AI911" s="560"/>
      <c r="AJ911" s="560"/>
      <c r="AK911" s="560"/>
      <c r="AL911" s="560"/>
    </row>
    <row r="912" spans="1:38" hidden="1" outlineLevel="1" x14ac:dyDescent="0.2">
      <c r="A912" s="831"/>
      <c r="B912" s="831"/>
      <c r="D912" s="560"/>
      <c r="E912" s="560"/>
      <c r="F912" s="560"/>
      <c r="G912" s="560"/>
      <c r="H912" s="560"/>
      <c r="I912" s="560"/>
      <c r="J912" s="560"/>
      <c r="K912" s="560"/>
      <c r="L912" s="560"/>
      <c r="M912" s="560"/>
      <c r="N912" s="560"/>
      <c r="O912" s="560"/>
      <c r="P912" s="560"/>
      <c r="Q912" s="560"/>
      <c r="R912" s="560"/>
      <c r="S912" s="560"/>
      <c r="T912" s="560"/>
      <c r="U912" s="560"/>
      <c r="V912" s="560"/>
      <c r="W912" s="560"/>
      <c r="X912" s="560"/>
      <c r="Y912" s="560"/>
      <c r="Z912" s="560"/>
      <c r="AA912" s="560"/>
      <c r="AB912" s="560"/>
      <c r="AC912" s="560"/>
      <c r="AD912" s="560"/>
      <c r="AE912" s="560"/>
      <c r="AF912" s="560"/>
      <c r="AG912" s="560"/>
      <c r="AH912" s="560"/>
      <c r="AI912" s="560"/>
      <c r="AJ912" s="560"/>
      <c r="AK912" s="560"/>
      <c r="AL912" s="560"/>
    </row>
    <row r="913" spans="1:38" hidden="1" outlineLevel="1" x14ac:dyDescent="0.2">
      <c r="A913" s="831" t="s">
        <v>2461</v>
      </c>
      <c r="B913" s="831"/>
      <c r="D913" s="560"/>
      <c r="E913" s="560"/>
      <c r="F913" s="560"/>
      <c r="G913" s="560"/>
      <c r="H913" s="560"/>
      <c r="I913" s="560"/>
      <c r="J913" s="560"/>
      <c r="K913" s="560"/>
      <c r="L913" s="560"/>
      <c r="M913" s="560"/>
      <c r="N913" s="560"/>
      <c r="O913" s="560"/>
      <c r="P913" s="560"/>
      <c r="Q913" s="560"/>
      <c r="R913" s="560"/>
      <c r="S913" s="560"/>
      <c r="T913" s="560"/>
      <c r="U913" s="560"/>
      <c r="V913" s="560"/>
      <c r="W913" s="560"/>
      <c r="X913" s="560"/>
      <c r="Y913" s="560"/>
      <c r="Z913" s="560"/>
      <c r="AA913" s="560"/>
      <c r="AB913" s="560"/>
      <c r="AC913" s="560"/>
      <c r="AD913" s="560"/>
      <c r="AE913" s="560"/>
      <c r="AF913" s="560"/>
      <c r="AG913" s="560"/>
      <c r="AH913" s="560"/>
      <c r="AI913" s="560"/>
      <c r="AJ913" s="560"/>
      <c r="AK913" s="560"/>
      <c r="AL913" s="560"/>
    </row>
    <row r="914" spans="1:38" hidden="1" outlineLevel="1" x14ac:dyDescent="0.2">
      <c r="A914" s="831"/>
      <c r="B914" s="831"/>
      <c r="D914" s="560"/>
      <c r="E914" s="560"/>
      <c r="F914" s="560"/>
      <c r="G914" s="560"/>
      <c r="H914" s="560"/>
      <c r="I914" s="560"/>
      <c r="J914" s="560"/>
      <c r="K914" s="560"/>
      <c r="L914" s="560"/>
      <c r="M914" s="560"/>
      <c r="N914" s="560"/>
      <c r="O914" s="560"/>
      <c r="P914" s="560"/>
      <c r="Q914" s="560"/>
      <c r="R914" s="560"/>
      <c r="S914" s="560"/>
      <c r="T914" s="560"/>
      <c r="U914" s="560"/>
      <c r="V914" s="560"/>
      <c r="W914" s="560"/>
      <c r="X914" s="560"/>
      <c r="Y914" s="560"/>
      <c r="Z914" s="560"/>
      <c r="AA914" s="560"/>
      <c r="AB914" s="560"/>
      <c r="AC914" s="560"/>
      <c r="AD914" s="560"/>
      <c r="AE914" s="560"/>
      <c r="AF914" s="560"/>
      <c r="AG914" s="560"/>
      <c r="AH914" s="560"/>
      <c r="AI914" s="560"/>
      <c r="AJ914" s="560"/>
      <c r="AK914" s="560"/>
      <c r="AL914" s="560"/>
    </row>
    <row r="915" spans="1:38" hidden="1" outlineLevel="1" x14ac:dyDescent="0.2">
      <c r="A915" s="831" t="s">
        <v>272</v>
      </c>
      <c r="B915" s="831" t="s">
        <v>273</v>
      </c>
      <c r="D915" s="560"/>
      <c r="E915" s="560"/>
      <c r="F915" s="560"/>
      <c r="G915" s="560"/>
      <c r="H915" s="560"/>
      <c r="I915" s="560"/>
      <c r="J915" s="560"/>
      <c r="K915" s="560"/>
      <c r="L915" s="560"/>
      <c r="M915" s="560"/>
      <c r="N915" s="560"/>
      <c r="O915" s="560"/>
      <c r="P915" s="560"/>
      <c r="Q915" s="560"/>
      <c r="R915" s="560"/>
      <c r="S915" s="560"/>
      <c r="T915" s="560"/>
      <c r="U915" s="560"/>
      <c r="V915" s="560"/>
      <c r="W915" s="560"/>
      <c r="X915" s="560"/>
      <c r="Y915" s="560"/>
      <c r="Z915" s="560"/>
      <c r="AA915" s="560"/>
      <c r="AB915" s="560"/>
      <c r="AC915" s="560"/>
      <c r="AD915" s="560"/>
      <c r="AE915" s="560"/>
      <c r="AF915" s="560"/>
      <c r="AG915" s="560"/>
      <c r="AH915" s="560"/>
      <c r="AI915" s="560"/>
      <c r="AJ915" s="560"/>
      <c r="AK915" s="560"/>
      <c r="AL915" s="560"/>
    </row>
    <row r="916" spans="1:38" hidden="1" outlineLevel="1" x14ac:dyDescent="0.2">
      <c r="A916" s="831" t="s">
        <v>274</v>
      </c>
      <c r="B916" s="831" t="s">
        <v>275</v>
      </c>
      <c r="D916" s="560"/>
      <c r="E916" s="560"/>
      <c r="F916" s="560"/>
      <c r="G916" s="560"/>
      <c r="H916" s="560"/>
      <c r="I916" s="560"/>
      <c r="J916" s="560"/>
      <c r="K916" s="560"/>
      <c r="L916" s="560"/>
      <c r="M916" s="560"/>
      <c r="N916" s="560"/>
      <c r="O916" s="560"/>
      <c r="P916" s="560"/>
      <c r="Q916" s="560"/>
      <c r="R916" s="560"/>
      <c r="S916" s="560"/>
      <c r="T916" s="560"/>
      <c r="U916" s="560"/>
      <c r="V916" s="560"/>
      <c r="W916" s="560"/>
      <c r="X916" s="560"/>
      <c r="Y916" s="560"/>
      <c r="Z916" s="560"/>
      <c r="AA916" s="560"/>
      <c r="AB916" s="560"/>
      <c r="AC916" s="560"/>
      <c r="AD916" s="560"/>
      <c r="AE916" s="560"/>
      <c r="AF916" s="560"/>
      <c r="AG916" s="560"/>
      <c r="AH916" s="560"/>
      <c r="AI916" s="560"/>
      <c r="AJ916" s="560"/>
      <c r="AK916" s="560"/>
      <c r="AL916" s="560"/>
    </row>
    <row r="917" spans="1:38" hidden="1" outlineLevel="1" x14ac:dyDescent="0.2">
      <c r="A917" s="831" t="s">
        <v>19</v>
      </c>
      <c r="B917" s="831" t="s">
        <v>276</v>
      </c>
      <c r="D917" s="560"/>
      <c r="E917" s="560"/>
      <c r="F917" s="560"/>
      <c r="G917" s="560"/>
      <c r="H917" s="560"/>
      <c r="I917" s="560"/>
      <c r="J917" s="560"/>
      <c r="K917" s="560"/>
      <c r="L917" s="560"/>
      <c r="M917" s="560"/>
      <c r="N917" s="560"/>
      <c r="O917" s="560"/>
      <c r="P917" s="560"/>
      <c r="Q917" s="560"/>
      <c r="R917" s="560"/>
      <c r="S917" s="560"/>
      <c r="T917" s="560"/>
      <c r="U917" s="560"/>
      <c r="V917" s="560"/>
      <c r="W917" s="560"/>
      <c r="X917" s="560"/>
      <c r="Y917" s="560"/>
      <c r="Z917" s="560"/>
      <c r="AA917" s="560"/>
      <c r="AB917" s="560"/>
      <c r="AC917" s="560"/>
      <c r="AD917" s="560"/>
      <c r="AE917" s="560"/>
      <c r="AF917" s="560"/>
      <c r="AG917" s="560"/>
      <c r="AH917" s="560"/>
      <c r="AI917" s="560"/>
      <c r="AJ917" s="560"/>
      <c r="AK917" s="560"/>
      <c r="AL917" s="560"/>
    </row>
    <row r="918" spans="1:38" hidden="1" outlineLevel="1" x14ac:dyDescent="0.2">
      <c r="A918" s="831" t="s">
        <v>20</v>
      </c>
      <c r="B918" s="831" t="s">
        <v>22</v>
      </c>
      <c r="D918" s="560"/>
      <c r="E918" s="560"/>
      <c r="F918" s="560"/>
      <c r="G918" s="560"/>
      <c r="H918" s="560"/>
      <c r="I918" s="560"/>
      <c r="J918" s="560"/>
      <c r="K918" s="560"/>
      <c r="L918" s="560"/>
      <c r="M918" s="560"/>
      <c r="N918" s="560"/>
      <c r="O918" s="560"/>
      <c r="P918" s="560"/>
      <c r="Q918" s="560"/>
      <c r="R918" s="560"/>
      <c r="S918" s="560"/>
      <c r="T918" s="560"/>
      <c r="U918" s="560"/>
      <c r="V918" s="560"/>
      <c r="W918" s="560"/>
      <c r="X918" s="560"/>
      <c r="Y918" s="560"/>
      <c r="Z918" s="560"/>
      <c r="AA918" s="560"/>
      <c r="AB918" s="560"/>
      <c r="AC918" s="560"/>
      <c r="AD918" s="560"/>
      <c r="AE918" s="560"/>
      <c r="AF918" s="560"/>
      <c r="AG918" s="560"/>
      <c r="AH918" s="560"/>
      <c r="AI918" s="560"/>
      <c r="AJ918" s="560"/>
      <c r="AK918" s="560"/>
      <c r="AL918" s="560"/>
    </row>
    <row r="919" spans="1:38" hidden="1" outlineLevel="1" x14ac:dyDescent="0.2">
      <c r="A919" s="831" t="s">
        <v>21</v>
      </c>
      <c r="B919" s="831" t="s">
        <v>277</v>
      </c>
      <c r="D919" s="560"/>
      <c r="E919" s="560"/>
      <c r="F919" s="560"/>
      <c r="G919" s="560"/>
      <c r="H919" s="560"/>
      <c r="I919" s="560"/>
      <c r="J919" s="560"/>
      <c r="K919" s="560"/>
      <c r="L919" s="560"/>
      <c r="M919" s="560"/>
      <c r="N919" s="560"/>
      <c r="O919" s="560"/>
      <c r="P919" s="560"/>
      <c r="Q919" s="560"/>
      <c r="R919" s="560"/>
      <c r="S919" s="560"/>
      <c r="T919" s="560"/>
      <c r="U919" s="560"/>
      <c r="V919" s="560"/>
      <c r="W919" s="560"/>
      <c r="X919" s="560"/>
      <c r="Y919" s="560"/>
      <c r="Z919" s="560"/>
      <c r="AA919" s="560"/>
      <c r="AB919" s="560"/>
      <c r="AC919" s="560"/>
      <c r="AD919" s="560"/>
      <c r="AE919" s="560"/>
      <c r="AF919" s="560"/>
      <c r="AG919" s="560"/>
      <c r="AH919" s="560"/>
      <c r="AI919" s="560"/>
      <c r="AJ919" s="560"/>
      <c r="AK919" s="560"/>
      <c r="AL919" s="560"/>
    </row>
    <row r="920" spans="1:38" hidden="1" outlineLevel="1" x14ac:dyDescent="0.2">
      <c r="A920" s="831" t="s">
        <v>23</v>
      </c>
      <c r="B920" s="831" t="s">
        <v>278</v>
      </c>
      <c r="D920" s="560"/>
      <c r="E920" s="560"/>
      <c r="F920" s="560"/>
      <c r="G920" s="560"/>
      <c r="H920" s="560"/>
      <c r="I920" s="560"/>
      <c r="J920" s="560"/>
      <c r="K920" s="560"/>
      <c r="L920" s="560"/>
      <c r="M920" s="560"/>
      <c r="N920" s="560"/>
      <c r="O920" s="560"/>
      <c r="P920" s="560"/>
      <c r="Q920" s="560"/>
      <c r="R920" s="560"/>
      <c r="S920" s="560"/>
      <c r="T920" s="560"/>
      <c r="U920" s="560"/>
      <c r="V920" s="560"/>
      <c r="W920" s="560"/>
      <c r="X920" s="560"/>
      <c r="Y920" s="560"/>
      <c r="Z920" s="560"/>
      <c r="AA920" s="560"/>
      <c r="AB920" s="560"/>
      <c r="AC920" s="560"/>
      <c r="AD920" s="560"/>
      <c r="AE920" s="560"/>
      <c r="AF920" s="560"/>
      <c r="AG920" s="560"/>
      <c r="AH920" s="560"/>
      <c r="AI920" s="560"/>
      <c r="AJ920" s="560"/>
      <c r="AK920" s="560"/>
      <c r="AL920" s="560"/>
    </row>
    <row r="921" spans="1:38" hidden="1" outlineLevel="1" x14ac:dyDescent="0.2">
      <c r="A921" s="831" t="s">
        <v>24</v>
      </c>
      <c r="B921" s="831" t="s">
        <v>25</v>
      </c>
      <c r="D921" s="560"/>
      <c r="E921" s="560"/>
      <c r="F921" s="560"/>
      <c r="G921" s="560"/>
      <c r="H921" s="560"/>
      <c r="I921" s="560"/>
      <c r="J921" s="560"/>
      <c r="K921" s="560"/>
      <c r="L921" s="560"/>
      <c r="M921" s="560"/>
      <c r="N921" s="560"/>
      <c r="O921" s="560"/>
      <c r="P921" s="560"/>
      <c r="Q921" s="560"/>
      <c r="R921" s="560"/>
      <c r="S921" s="560"/>
      <c r="T921" s="560"/>
      <c r="U921" s="560"/>
      <c r="V921" s="560"/>
      <c r="W921" s="560"/>
      <c r="X921" s="560"/>
      <c r="Y921" s="560"/>
      <c r="Z921" s="560"/>
      <c r="AA921" s="560"/>
      <c r="AB921" s="560"/>
      <c r="AC921" s="560"/>
      <c r="AD921" s="560"/>
      <c r="AE921" s="560"/>
      <c r="AF921" s="560"/>
      <c r="AG921" s="560"/>
      <c r="AH921" s="560"/>
      <c r="AI921" s="560"/>
      <c r="AJ921" s="560"/>
      <c r="AK921" s="560"/>
      <c r="AL921" s="560"/>
    </row>
    <row r="922" spans="1:38" hidden="1" outlineLevel="1" x14ac:dyDescent="0.2">
      <c r="A922" s="831" t="s">
        <v>26</v>
      </c>
      <c r="B922" s="831" t="s">
        <v>279</v>
      </c>
      <c r="D922" s="560"/>
      <c r="E922" s="560"/>
      <c r="F922" s="560"/>
      <c r="G922" s="560"/>
      <c r="H922" s="560"/>
      <c r="I922" s="560"/>
      <c r="J922" s="560"/>
      <c r="K922" s="560"/>
      <c r="L922" s="560"/>
      <c r="M922" s="560"/>
      <c r="N922" s="560"/>
      <c r="O922" s="560"/>
      <c r="P922" s="560"/>
      <c r="Q922" s="560"/>
      <c r="R922" s="560"/>
      <c r="S922" s="560"/>
      <c r="T922" s="560"/>
      <c r="U922" s="560"/>
      <c r="V922" s="560"/>
      <c r="W922" s="560"/>
      <c r="X922" s="560"/>
      <c r="Y922" s="560"/>
      <c r="Z922" s="560"/>
      <c r="AA922" s="560"/>
      <c r="AB922" s="560"/>
      <c r="AC922" s="560"/>
      <c r="AD922" s="560"/>
      <c r="AE922" s="560"/>
      <c r="AF922" s="560"/>
      <c r="AG922" s="560"/>
      <c r="AH922" s="560"/>
      <c r="AI922" s="560"/>
      <c r="AJ922" s="560"/>
      <c r="AK922" s="560"/>
      <c r="AL922" s="560"/>
    </row>
    <row r="923" spans="1:38" hidden="1" outlineLevel="1" x14ac:dyDescent="0.2">
      <c r="A923" s="831" t="s">
        <v>27</v>
      </c>
      <c r="B923" s="831" t="s">
        <v>280</v>
      </c>
      <c r="D923" s="560"/>
      <c r="E923" s="560"/>
      <c r="F923" s="560"/>
      <c r="G923" s="560"/>
      <c r="H923" s="560"/>
      <c r="I923" s="560"/>
      <c r="J923" s="560"/>
      <c r="K923" s="560"/>
      <c r="L923" s="560"/>
      <c r="M923" s="560"/>
      <c r="N923" s="560"/>
      <c r="O923" s="560"/>
      <c r="P923" s="560"/>
      <c r="Q923" s="560"/>
      <c r="R923" s="560"/>
      <c r="S923" s="560"/>
      <c r="T923" s="560"/>
      <c r="U923" s="560"/>
      <c r="V923" s="560"/>
      <c r="W923" s="560"/>
      <c r="X923" s="560"/>
      <c r="Y923" s="560"/>
      <c r="Z923" s="560"/>
      <c r="AA923" s="560"/>
      <c r="AB923" s="560"/>
      <c r="AC923" s="560"/>
      <c r="AD923" s="560"/>
      <c r="AE923" s="560"/>
      <c r="AF923" s="560"/>
      <c r="AG923" s="560"/>
      <c r="AH923" s="560"/>
      <c r="AI923" s="560"/>
      <c r="AJ923" s="560"/>
      <c r="AK923" s="560"/>
      <c r="AL923" s="560"/>
    </row>
    <row r="924" spans="1:38" hidden="1" outlineLevel="1" x14ac:dyDescent="0.2">
      <c r="A924" s="831" t="s">
        <v>28</v>
      </c>
      <c r="B924" s="831" t="s">
        <v>281</v>
      </c>
      <c r="D924" s="560"/>
      <c r="E924" s="560"/>
      <c r="F924" s="560"/>
      <c r="G924" s="560"/>
      <c r="H924" s="560"/>
      <c r="I924" s="560"/>
      <c r="J924" s="560"/>
      <c r="K924" s="560"/>
      <c r="L924" s="560"/>
      <c r="M924" s="560"/>
      <c r="N924" s="560"/>
      <c r="O924" s="560"/>
      <c r="P924" s="560"/>
      <c r="Q924" s="560"/>
      <c r="R924" s="560"/>
      <c r="S924" s="560"/>
      <c r="T924" s="560"/>
      <c r="U924" s="560"/>
      <c r="V924" s="560"/>
      <c r="W924" s="560"/>
      <c r="X924" s="560"/>
      <c r="Y924" s="560"/>
      <c r="Z924" s="560"/>
      <c r="AA924" s="560"/>
      <c r="AB924" s="560"/>
      <c r="AC924" s="560"/>
      <c r="AD924" s="560"/>
      <c r="AE924" s="560"/>
      <c r="AF924" s="560"/>
      <c r="AG924" s="560"/>
      <c r="AH924" s="560"/>
      <c r="AI924" s="560"/>
      <c r="AJ924" s="560"/>
      <c r="AK924" s="560"/>
      <c r="AL924" s="560"/>
    </row>
    <row r="925" spans="1:38" hidden="1" outlineLevel="1" x14ac:dyDescent="0.2">
      <c r="A925" s="831" t="s">
        <v>29</v>
      </c>
      <c r="B925" s="831" t="s">
        <v>282</v>
      </c>
      <c r="D925" s="560"/>
      <c r="E925" s="560"/>
      <c r="F925" s="560"/>
      <c r="G925" s="560"/>
      <c r="H925" s="560"/>
      <c r="I925" s="560"/>
      <c r="J925" s="560"/>
      <c r="K925" s="560"/>
      <c r="L925" s="560"/>
      <c r="M925" s="560"/>
      <c r="N925" s="560"/>
      <c r="O925" s="560"/>
      <c r="P925" s="560"/>
      <c r="Q925" s="560"/>
      <c r="R925" s="560"/>
      <c r="S925" s="560"/>
      <c r="T925" s="560"/>
      <c r="U925" s="560"/>
      <c r="V925" s="560"/>
      <c r="W925" s="560"/>
      <c r="X925" s="560"/>
      <c r="Y925" s="560"/>
      <c r="Z925" s="560"/>
      <c r="AA925" s="560"/>
      <c r="AB925" s="560"/>
      <c r="AC925" s="560"/>
      <c r="AD925" s="560"/>
      <c r="AE925" s="560"/>
      <c r="AF925" s="560"/>
      <c r="AG925" s="560"/>
      <c r="AH925" s="560"/>
      <c r="AI925" s="560"/>
      <c r="AJ925" s="560"/>
      <c r="AK925" s="560"/>
      <c r="AL925" s="560"/>
    </row>
    <row r="926" spans="1:38" hidden="1" outlineLevel="1" x14ac:dyDescent="0.2">
      <c r="A926" s="831" t="s">
        <v>31</v>
      </c>
      <c r="B926" s="831" t="s">
        <v>310</v>
      </c>
      <c r="D926" s="560"/>
      <c r="E926" s="560"/>
      <c r="F926" s="560"/>
      <c r="G926" s="560"/>
      <c r="H926" s="560"/>
      <c r="I926" s="560"/>
      <c r="J926" s="560"/>
      <c r="K926" s="560"/>
      <c r="L926" s="560"/>
      <c r="M926" s="560"/>
      <c r="N926" s="560"/>
      <c r="O926" s="560"/>
      <c r="P926" s="560"/>
      <c r="Q926" s="560"/>
      <c r="R926" s="560"/>
      <c r="S926" s="560"/>
      <c r="T926" s="560"/>
      <c r="U926" s="560"/>
      <c r="V926" s="560"/>
      <c r="W926" s="560"/>
      <c r="X926" s="560"/>
      <c r="Y926" s="560"/>
      <c r="Z926" s="560"/>
      <c r="AA926" s="560"/>
      <c r="AB926" s="560"/>
      <c r="AC926" s="560"/>
      <c r="AD926" s="560"/>
      <c r="AE926" s="560"/>
      <c r="AF926" s="560"/>
      <c r="AG926" s="560"/>
      <c r="AH926" s="560"/>
      <c r="AI926" s="560"/>
      <c r="AJ926" s="560"/>
      <c r="AK926" s="560"/>
      <c r="AL926" s="560"/>
    </row>
    <row r="927" spans="1:38" hidden="1" outlineLevel="1" x14ac:dyDescent="0.2">
      <c r="A927" s="831" t="s">
        <v>32</v>
      </c>
      <c r="B927" s="831" t="s">
        <v>283</v>
      </c>
      <c r="D927" s="560"/>
      <c r="E927" s="560"/>
      <c r="F927" s="560"/>
      <c r="G927" s="560"/>
      <c r="H927" s="560"/>
      <c r="I927" s="560"/>
      <c r="J927" s="560"/>
      <c r="K927" s="560"/>
      <c r="L927" s="560"/>
      <c r="M927" s="560"/>
      <c r="N927" s="560"/>
      <c r="O927" s="560"/>
      <c r="P927" s="560"/>
      <c r="Q927" s="560"/>
      <c r="R927" s="560"/>
      <c r="S927" s="560"/>
      <c r="T927" s="560"/>
      <c r="U927" s="560"/>
      <c r="V927" s="560"/>
      <c r="W927" s="560"/>
      <c r="X927" s="560"/>
      <c r="Y927" s="560"/>
      <c r="Z927" s="560"/>
      <c r="AA927" s="560"/>
      <c r="AB927" s="560"/>
      <c r="AC927" s="560"/>
      <c r="AD927" s="560"/>
      <c r="AE927" s="560"/>
      <c r="AF927" s="560"/>
      <c r="AG927" s="560"/>
      <c r="AH927" s="560"/>
      <c r="AI927" s="560"/>
      <c r="AJ927" s="560"/>
      <c r="AK927" s="560"/>
      <c r="AL927" s="560"/>
    </row>
    <row r="928" spans="1:38" hidden="1" outlineLevel="1" x14ac:dyDescent="0.2">
      <c r="A928" s="831" t="s">
        <v>34</v>
      </c>
      <c r="B928" s="831" t="s">
        <v>284</v>
      </c>
      <c r="D928" s="560"/>
      <c r="E928" s="560"/>
      <c r="F928" s="560"/>
      <c r="G928" s="560"/>
      <c r="H928" s="560"/>
      <c r="I928" s="560"/>
      <c r="J928" s="560"/>
      <c r="K928" s="560"/>
      <c r="L928" s="560"/>
      <c r="M928" s="560"/>
      <c r="N928" s="560"/>
      <c r="O928" s="560"/>
      <c r="P928" s="560"/>
      <c r="Q928" s="560"/>
      <c r="R928" s="560"/>
      <c r="S928" s="560"/>
      <c r="T928" s="560"/>
      <c r="U928" s="560"/>
      <c r="V928" s="560"/>
      <c r="W928" s="560"/>
      <c r="X928" s="560"/>
      <c r="Y928" s="560"/>
      <c r="Z928" s="560"/>
      <c r="AA928" s="560"/>
      <c r="AB928" s="560"/>
      <c r="AC928" s="560"/>
      <c r="AD928" s="560"/>
      <c r="AE928" s="560"/>
      <c r="AF928" s="560"/>
      <c r="AG928" s="560"/>
      <c r="AH928" s="560"/>
      <c r="AI928" s="560"/>
      <c r="AJ928" s="560"/>
      <c r="AK928" s="560"/>
      <c r="AL928" s="560"/>
    </row>
    <row r="929" spans="1:38" hidden="1" outlineLevel="1" x14ac:dyDescent="0.2">
      <c r="A929" s="831" t="s">
        <v>36</v>
      </c>
      <c r="B929" s="831" t="s">
        <v>285</v>
      </c>
      <c r="D929" s="560"/>
      <c r="E929" s="560"/>
      <c r="F929" s="560"/>
      <c r="G929" s="560"/>
      <c r="H929" s="560"/>
      <c r="I929" s="560"/>
      <c r="J929" s="560"/>
      <c r="K929" s="560"/>
      <c r="L929" s="560"/>
      <c r="M929" s="560"/>
      <c r="N929" s="560"/>
      <c r="O929" s="560"/>
      <c r="P929" s="560"/>
      <c r="Q929" s="560"/>
      <c r="R929" s="560"/>
      <c r="S929" s="560"/>
      <c r="T929" s="560"/>
      <c r="U929" s="560"/>
      <c r="V929" s="560"/>
      <c r="W929" s="560"/>
      <c r="X929" s="560"/>
      <c r="Y929" s="560"/>
      <c r="Z929" s="560"/>
      <c r="AA929" s="560"/>
      <c r="AB929" s="560"/>
      <c r="AC929" s="560"/>
      <c r="AD929" s="560"/>
      <c r="AE929" s="560"/>
      <c r="AF929" s="560"/>
      <c r="AG929" s="560"/>
      <c r="AH929" s="560"/>
      <c r="AI929" s="560"/>
      <c r="AJ929" s="560"/>
      <c r="AK929" s="560"/>
      <c r="AL929" s="560"/>
    </row>
    <row r="930" spans="1:38" hidden="1" outlineLevel="1" x14ac:dyDescent="0.2">
      <c r="A930" s="831" t="s">
        <v>37</v>
      </c>
      <c r="B930" s="831" t="s">
        <v>311</v>
      </c>
      <c r="D930" s="560"/>
      <c r="E930" s="560"/>
      <c r="F930" s="560"/>
      <c r="G930" s="560"/>
      <c r="H930" s="560"/>
      <c r="I930" s="560"/>
      <c r="J930" s="560"/>
      <c r="K930" s="560"/>
      <c r="L930" s="560"/>
      <c r="M930" s="560"/>
      <c r="N930" s="560"/>
      <c r="O930" s="560"/>
      <c r="P930" s="560"/>
      <c r="Q930" s="560"/>
      <c r="R930" s="560"/>
      <c r="S930" s="560"/>
      <c r="T930" s="560"/>
      <c r="U930" s="560"/>
      <c r="V930" s="560"/>
      <c r="W930" s="560"/>
      <c r="X930" s="560"/>
      <c r="Y930" s="560"/>
      <c r="Z930" s="560"/>
      <c r="AA930" s="560"/>
      <c r="AB930" s="560"/>
      <c r="AC930" s="560"/>
      <c r="AD930" s="560"/>
      <c r="AE930" s="560"/>
      <c r="AF930" s="560"/>
      <c r="AG930" s="560"/>
      <c r="AH930" s="560"/>
      <c r="AI930" s="560"/>
      <c r="AJ930" s="560"/>
      <c r="AK930" s="560"/>
      <c r="AL930" s="560"/>
    </row>
    <row r="931" spans="1:38" hidden="1" outlineLevel="1" x14ac:dyDescent="0.2">
      <c r="A931" s="831" t="s">
        <v>38</v>
      </c>
      <c r="B931" s="831" t="s">
        <v>35</v>
      </c>
      <c r="D931" s="560"/>
      <c r="E931" s="560"/>
      <c r="F931" s="560"/>
      <c r="G931" s="560"/>
      <c r="H931" s="560"/>
      <c r="I931" s="560"/>
      <c r="J931" s="560"/>
      <c r="K931" s="560"/>
      <c r="L931" s="560"/>
      <c r="M931" s="560"/>
      <c r="N931" s="560"/>
      <c r="O931" s="560"/>
      <c r="P931" s="560"/>
      <c r="Q931" s="560"/>
      <c r="R931" s="560"/>
      <c r="S931" s="560"/>
      <c r="T931" s="560"/>
      <c r="U931" s="560"/>
      <c r="V931" s="560"/>
      <c r="W931" s="560"/>
      <c r="X931" s="560"/>
      <c r="Y931" s="560"/>
      <c r="Z931" s="560"/>
      <c r="AA931" s="560"/>
      <c r="AB931" s="560"/>
      <c r="AC931" s="560"/>
      <c r="AD931" s="560"/>
      <c r="AE931" s="560"/>
      <c r="AF931" s="560"/>
      <c r="AG931" s="560"/>
      <c r="AH931" s="560"/>
      <c r="AI931" s="560"/>
      <c r="AJ931" s="560"/>
      <c r="AK931" s="560"/>
      <c r="AL931" s="560"/>
    </row>
    <row r="932" spans="1:38" hidden="1" outlineLevel="1" x14ac:dyDescent="0.2">
      <c r="A932" s="831" t="s">
        <v>40</v>
      </c>
      <c r="B932" s="831" t="s">
        <v>286</v>
      </c>
      <c r="D932" s="560"/>
      <c r="E932" s="560"/>
      <c r="F932" s="560"/>
      <c r="G932" s="560"/>
      <c r="H932" s="560"/>
      <c r="I932" s="560"/>
      <c r="J932" s="560"/>
      <c r="K932" s="560"/>
      <c r="L932" s="560"/>
      <c r="M932" s="560"/>
      <c r="N932" s="560"/>
      <c r="O932" s="560"/>
      <c r="P932" s="560"/>
      <c r="Q932" s="560"/>
      <c r="R932" s="560"/>
      <c r="S932" s="560"/>
      <c r="T932" s="560"/>
      <c r="U932" s="560"/>
      <c r="V932" s="560"/>
      <c r="W932" s="560"/>
      <c r="X932" s="560"/>
      <c r="Y932" s="560"/>
      <c r="Z932" s="560"/>
      <c r="AA932" s="560"/>
      <c r="AB932" s="560"/>
      <c r="AC932" s="560"/>
      <c r="AD932" s="560"/>
      <c r="AE932" s="560"/>
      <c r="AF932" s="560"/>
      <c r="AG932" s="560"/>
      <c r="AH932" s="560"/>
      <c r="AI932" s="560"/>
      <c r="AJ932" s="560"/>
      <c r="AK932" s="560"/>
      <c r="AL932" s="560"/>
    </row>
    <row r="933" spans="1:38" hidden="1" outlineLevel="1" x14ac:dyDescent="0.2">
      <c r="A933" s="831" t="s">
        <v>287</v>
      </c>
      <c r="B933" s="831" t="s">
        <v>288</v>
      </c>
      <c r="D933" s="560"/>
      <c r="E933" s="560"/>
      <c r="F933" s="560"/>
      <c r="G933" s="560"/>
      <c r="H933" s="560"/>
      <c r="I933" s="560"/>
      <c r="J933" s="560"/>
      <c r="K933" s="560"/>
      <c r="L933" s="560"/>
      <c r="M933" s="560"/>
      <c r="N933" s="560"/>
      <c r="O933" s="560"/>
      <c r="P933" s="560"/>
      <c r="Q933" s="560"/>
      <c r="R933" s="560"/>
      <c r="S933" s="560"/>
      <c r="T933" s="560"/>
      <c r="U933" s="560"/>
      <c r="V933" s="560"/>
      <c r="W933" s="560"/>
      <c r="X933" s="560"/>
      <c r="Y933" s="560"/>
      <c r="Z933" s="560"/>
      <c r="AA933" s="560"/>
      <c r="AB933" s="560"/>
      <c r="AC933" s="560"/>
      <c r="AD933" s="560"/>
      <c r="AE933" s="560"/>
      <c r="AF933" s="560"/>
      <c r="AG933" s="560"/>
      <c r="AH933" s="560"/>
      <c r="AI933" s="560"/>
      <c r="AJ933" s="560"/>
      <c r="AK933" s="560"/>
      <c r="AL933" s="560"/>
    </row>
    <row r="934" spans="1:38" hidden="1" outlineLevel="1" x14ac:dyDescent="0.2">
      <c r="A934" s="831" t="s">
        <v>289</v>
      </c>
      <c r="B934" s="831" t="s">
        <v>290</v>
      </c>
      <c r="D934" s="560"/>
      <c r="E934" s="560"/>
      <c r="F934" s="560"/>
      <c r="G934" s="560"/>
      <c r="H934" s="560"/>
      <c r="I934" s="560"/>
      <c r="J934" s="560"/>
      <c r="K934" s="560"/>
      <c r="L934" s="560"/>
      <c r="M934" s="560"/>
      <c r="N934" s="560"/>
      <c r="O934" s="560"/>
      <c r="P934" s="560"/>
      <c r="Q934" s="560"/>
      <c r="R934" s="560"/>
      <c r="S934" s="560"/>
      <c r="T934" s="560"/>
      <c r="U934" s="560"/>
      <c r="V934" s="560"/>
      <c r="W934" s="560"/>
      <c r="X934" s="560"/>
      <c r="Y934" s="560"/>
      <c r="Z934" s="560"/>
      <c r="AA934" s="560"/>
      <c r="AB934" s="560"/>
      <c r="AC934" s="560"/>
      <c r="AD934" s="560"/>
      <c r="AE934" s="560"/>
      <c r="AF934" s="560"/>
      <c r="AG934" s="560"/>
      <c r="AH934" s="560"/>
      <c r="AI934" s="560"/>
      <c r="AJ934" s="560"/>
      <c r="AK934" s="560"/>
      <c r="AL934" s="560"/>
    </row>
    <row r="935" spans="1:38" hidden="1" outlineLevel="1" x14ac:dyDescent="0.2">
      <c r="A935" s="831" t="s">
        <v>291</v>
      </c>
      <c r="B935" s="831" t="s">
        <v>312</v>
      </c>
      <c r="D935" s="560"/>
      <c r="E935" s="560"/>
      <c r="F935" s="560"/>
      <c r="G935" s="560"/>
      <c r="H935" s="560"/>
      <c r="I935" s="560"/>
      <c r="J935" s="560"/>
      <c r="K935" s="560"/>
      <c r="L935" s="560"/>
      <c r="M935" s="560"/>
      <c r="N935" s="560"/>
      <c r="O935" s="560"/>
      <c r="P935" s="560"/>
      <c r="Q935" s="560"/>
      <c r="R935" s="560"/>
      <c r="S935" s="560"/>
      <c r="T935" s="560"/>
      <c r="U935" s="560"/>
      <c r="V935" s="560"/>
      <c r="W935" s="560"/>
      <c r="X935" s="560"/>
      <c r="Y935" s="560"/>
      <c r="Z935" s="560"/>
      <c r="AA935" s="560"/>
      <c r="AB935" s="560"/>
      <c r="AC935" s="560"/>
      <c r="AD935" s="560"/>
      <c r="AE935" s="560"/>
      <c r="AF935" s="560"/>
      <c r="AG935" s="560"/>
      <c r="AH935" s="560"/>
      <c r="AI935" s="560"/>
      <c r="AJ935" s="560"/>
      <c r="AK935" s="560"/>
      <c r="AL935" s="560"/>
    </row>
    <row r="936" spans="1:38" hidden="1" outlineLevel="1" x14ac:dyDescent="0.2">
      <c r="A936" s="831" t="s">
        <v>313</v>
      </c>
      <c r="B936" s="831" t="s">
        <v>314</v>
      </c>
      <c r="D936" s="560"/>
      <c r="E936" s="560"/>
      <c r="F936" s="560"/>
      <c r="G936" s="560"/>
      <c r="H936" s="560"/>
      <c r="I936" s="560"/>
      <c r="J936" s="560"/>
      <c r="K936" s="560"/>
      <c r="L936" s="560"/>
      <c r="M936" s="560"/>
      <c r="N936" s="560"/>
      <c r="O936" s="560"/>
      <c r="P936" s="560"/>
      <c r="Q936" s="560"/>
      <c r="R936" s="560"/>
      <c r="S936" s="560"/>
      <c r="T936" s="560"/>
      <c r="U936" s="560"/>
      <c r="V936" s="560"/>
      <c r="W936" s="560"/>
      <c r="X936" s="560"/>
      <c r="Y936" s="560"/>
      <c r="Z936" s="560"/>
      <c r="AA936" s="560"/>
      <c r="AB936" s="560"/>
      <c r="AC936" s="560"/>
      <c r="AD936" s="560"/>
      <c r="AE936" s="560"/>
      <c r="AF936" s="560"/>
      <c r="AG936" s="560"/>
      <c r="AH936" s="560"/>
      <c r="AI936" s="560"/>
      <c r="AJ936" s="560"/>
      <c r="AK936" s="560"/>
      <c r="AL936" s="560"/>
    </row>
    <row r="937" spans="1:38" hidden="1" outlineLevel="1" x14ac:dyDescent="0.2">
      <c r="A937" s="831"/>
      <c r="B937" s="831" t="s">
        <v>3</v>
      </c>
      <c r="D937" s="560"/>
      <c r="E937" s="560"/>
      <c r="F937" s="560"/>
      <c r="G937" s="560"/>
      <c r="H937" s="560"/>
      <c r="I937" s="560"/>
      <c r="J937" s="560"/>
      <c r="K937" s="560"/>
      <c r="L937" s="560"/>
      <c r="M937" s="560"/>
      <c r="N937" s="560"/>
      <c r="O937" s="560"/>
      <c r="P937" s="560"/>
      <c r="Q937" s="560"/>
      <c r="R937" s="560"/>
      <c r="S937" s="560"/>
      <c r="T937" s="560"/>
      <c r="U937" s="560"/>
      <c r="V937" s="560"/>
      <c r="W937" s="560"/>
      <c r="X937" s="560"/>
      <c r="Y937" s="560"/>
      <c r="Z937" s="560"/>
      <c r="AA937" s="560"/>
      <c r="AB937" s="560"/>
      <c r="AC937" s="560"/>
      <c r="AD937" s="560"/>
      <c r="AE937" s="560"/>
      <c r="AF937" s="560"/>
      <c r="AG937" s="560"/>
      <c r="AH937" s="560"/>
      <c r="AI937" s="560"/>
      <c r="AJ937" s="560"/>
      <c r="AK937" s="560"/>
      <c r="AL937" s="560"/>
    </row>
    <row r="938" spans="1:38" hidden="1" outlineLevel="1" x14ac:dyDescent="0.2">
      <c r="A938" s="831" t="s">
        <v>309</v>
      </c>
      <c r="B938" s="831"/>
      <c r="D938" s="560"/>
      <c r="E938" s="560"/>
      <c r="F938" s="560"/>
      <c r="G938" s="560"/>
      <c r="H938" s="560"/>
      <c r="I938" s="560"/>
      <c r="J938" s="560"/>
      <c r="K938" s="560"/>
      <c r="L938" s="560"/>
      <c r="M938" s="560"/>
      <c r="N938" s="560"/>
      <c r="O938" s="560"/>
      <c r="P938" s="560"/>
      <c r="Q938" s="560"/>
      <c r="R938" s="560"/>
      <c r="S938" s="560"/>
      <c r="T938" s="560"/>
      <c r="U938" s="560"/>
      <c r="V938" s="560"/>
      <c r="W938" s="560"/>
      <c r="X938" s="560"/>
      <c r="Y938" s="560"/>
      <c r="Z938" s="560"/>
      <c r="AA938" s="560"/>
      <c r="AB938" s="560"/>
      <c r="AC938" s="560"/>
      <c r="AD938" s="560"/>
      <c r="AE938" s="560"/>
      <c r="AF938" s="560"/>
      <c r="AG938" s="560"/>
      <c r="AH938" s="560"/>
      <c r="AI938" s="560"/>
      <c r="AJ938" s="560"/>
      <c r="AK938" s="560"/>
      <c r="AL938" s="560"/>
    </row>
    <row r="939" spans="1:38" hidden="1" outlineLevel="1" x14ac:dyDescent="0.2">
      <c r="A939" s="831"/>
      <c r="B939" s="831"/>
      <c r="D939" s="560"/>
      <c r="E939" s="560"/>
      <c r="F939" s="560"/>
      <c r="G939" s="560"/>
      <c r="H939" s="560"/>
      <c r="I939" s="560"/>
      <c r="J939" s="560"/>
      <c r="K939" s="560"/>
      <c r="L939" s="560"/>
      <c r="M939" s="560"/>
      <c r="N939" s="560"/>
      <c r="O939" s="560"/>
      <c r="P939" s="560"/>
      <c r="Q939" s="560"/>
      <c r="R939" s="560"/>
      <c r="S939" s="560"/>
      <c r="T939" s="560"/>
      <c r="U939" s="560"/>
      <c r="V939" s="560"/>
      <c r="W939" s="560"/>
      <c r="X939" s="560"/>
      <c r="Y939" s="560"/>
      <c r="Z939" s="560"/>
      <c r="AA939" s="560"/>
      <c r="AB939" s="560"/>
      <c r="AC939" s="560"/>
      <c r="AD939" s="560"/>
      <c r="AE939" s="560"/>
      <c r="AF939" s="560"/>
      <c r="AG939" s="560"/>
      <c r="AH939" s="560"/>
      <c r="AI939" s="560"/>
      <c r="AJ939" s="560"/>
      <c r="AK939" s="560"/>
      <c r="AL939" s="560"/>
    </row>
    <row r="940" spans="1:38" hidden="1" outlineLevel="1" x14ac:dyDescent="0.2">
      <c r="A940" s="831" t="s">
        <v>2462</v>
      </c>
      <c r="B940" s="831"/>
      <c r="D940" s="560"/>
      <c r="E940" s="560"/>
      <c r="F940" s="560"/>
      <c r="G940" s="560"/>
      <c r="H940" s="560"/>
      <c r="I940" s="560"/>
      <c r="J940" s="560"/>
      <c r="K940" s="560"/>
      <c r="L940" s="560"/>
      <c r="M940" s="560"/>
      <c r="N940" s="560"/>
      <c r="O940" s="560"/>
      <c r="P940" s="560"/>
      <c r="Q940" s="560"/>
      <c r="R940" s="560"/>
      <c r="S940" s="560"/>
      <c r="T940" s="560"/>
      <c r="U940" s="560"/>
      <c r="V940" s="560"/>
      <c r="W940" s="560"/>
      <c r="X940" s="560"/>
      <c r="Y940" s="560"/>
      <c r="Z940" s="560"/>
      <c r="AA940" s="560"/>
      <c r="AB940" s="560"/>
      <c r="AC940" s="560"/>
      <c r="AD940" s="560"/>
      <c r="AE940" s="560"/>
      <c r="AF940" s="560"/>
      <c r="AG940" s="560"/>
      <c r="AH940" s="560"/>
      <c r="AI940" s="560"/>
      <c r="AJ940" s="560"/>
      <c r="AK940" s="560"/>
      <c r="AL940" s="560"/>
    </row>
    <row r="941" spans="1:38" hidden="1" outlineLevel="1" x14ac:dyDescent="0.2">
      <c r="A941" s="831"/>
      <c r="B941" s="831"/>
      <c r="D941" s="560"/>
      <c r="E941" s="560"/>
      <c r="F941" s="560"/>
      <c r="G941" s="560"/>
      <c r="H941" s="560"/>
      <c r="I941" s="560"/>
      <c r="J941" s="560"/>
      <c r="K941" s="560"/>
      <c r="L941" s="560"/>
      <c r="M941" s="560"/>
      <c r="N941" s="560"/>
      <c r="O941" s="560"/>
      <c r="P941" s="560"/>
      <c r="Q941" s="560"/>
      <c r="R941" s="560"/>
      <c r="S941" s="560"/>
      <c r="T941" s="560"/>
      <c r="U941" s="560"/>
      <c r="V941" s="560"/>
      <c r="W941" s="560"/>
      <c r="X941" s="560"/>
      <c r="Y941" s="560"/>
      <c r="Z941" s="560"/>
      <c r="AA941" s="560"/>
      <c r="AB941" s="560"/>
      <c r="AC941" s="560"/>
      <c r="AD941" s="560"/>
      <c r="AE941" s="560"/>
      <c r="AF941" s="560"/>
      <c r="AG941" s="560"/>
      <c r="AH941" s="560"/>
      <c r="AI941" s="560"/>
      <c r="AJ941" s="560"/>
      <c r="AK941" s="560"/>
      <c r="AL941" s="560"/>
    </row>
    <row r="942" spans="1:38" hidden="1" outlineLevel="1" x14ac:dyDescent="0.2">
      <c r="A942" s="831" t="s">
        <v>272</v>
      </c>
      <c r="B942" s="831" t="s">
        <v>273</v>
      </c>
      <c r="D942" s="560"/>
      <c r="E942" s="560"/>
      <c r="F942" s="560"/>
      <c r="G942" s="560"/>
      <c r="H942" s="560"/>
      <c r="I942" s="560"/>
      <c r="J942" s="560"/>
      <c r="K942" s="560"/>
      <c r="L942" s="560"/>
      <c r="M942" s="560"/>
      <c r="N942" s="560"/>
      <c r="O942" s="560"/>
      <c r="P942" s="560"/>
      <c r="Q942" s="560"/>
      <c r="R942" s="560"/>
      <c r="S942" s="560"/>
      <c r="T942" s="560"/>
      <c r="U942" s="560"/>
      <c r="V942" s="560"/>
      <c r="W942" s="560"/>
      <c r="X942" s="560"/>
      <c r="Y942" s="560"/>
      <c r="Z942" s="560"/>
      <c r="AA942" s="560"/>
      <c r="AB942" s="560"/>
      <c r="AC942" s="560"/>
      <c r="AD942" s="560"/>
      <c r="AE942" s="560"/>
      <c r="AF942" s="560"/>
      <c r="AG942" s="560"/>
      <c r="AH942" s="560"/>
      <c r="AI942" s="560"/>
      <c r="AJ942" s="560"/>
      <c r="AK942" s="560"/>
      <c r="AL942" s="560"/>
    </row>
    <row r="943" spans="1:38" hidden="1" outlineLevel="1" x14ac:dyDescent="0.2">
      <c r="A943" s="831" t="s">
        <v>274</v>
      </c>
      <c r="B943" s="831" t="s">
        <v>275</v>
      </c>
      <c r="D943" s="560"/>
      <c r="E943" s="560"/>
      <c r="F943" s="560"/>
      <c r="G943" s="560"/>
      <c r="H943" s="560"/>
      <c r="I943" s="560"/>
      <c r="J943" s="560"/>
      <c r="K943" s="560"/>
      <c r="L943" s="560"/>
      <c r="M943" s="560"/>
      <c r="N943" s="560"/>
      <c r="O943" s="560"/>
      <c r="P943" s="560"/>
      <c r="Q943" s="560"/>
      <c r="R943" s="560"/>
      <c r="S943" s="560"/>
      <c r="T943" s="560"/>
      <c r="U943" s="560"/>
      <c r="V943" s="560"/>
      <c r="W943" s="560"/>
      <c r="X943" s="560"/>
      <c r="Y943" s="560"/>
      <c r="Z943" s="560"/>
      <c r="AA943" s="560"/>
      <c r="AB943" s="560"/>
      <c r="AC943" s="560"/>
      <c r="AD943" s="560"/>
      <c r="AE943" s="560"/>
      <c r="AF943" s="560"/>
      <c r="AG943" s="560"/>
      <c r="AH943" s="560"/>
      <c r="AI943" s="560"/>
      <c r="AJ943" s="560"/>
      <c r="AK943" s="560"/>
      <c r="AL943" s="560"/>
    </row>
    <row r="944" spans="1:38" hidden="1" outlineLevel="1" x14ac:dyDescent="0.2">
      <c r="A944" s="831" t="s">
        <v>19</v>
      </c>
      <c r="B944" s="831" t="s">
        <v>276</v>
      </c>
      <c r="D944" s="560"/>
      <c r="E944" s="560"/>
      <c r="F944" s="560"/>
      <c r="G944" s="560"/>
      <c r="H944" s="560"/>
      <c r="I944" s="560"/>
      <c r="J944" s="560"/>
      <c r="K944" s="560"/>
      <c r="L944" s="560"/>
      <c r="M944" s="560"/>
      <c r="N944" s="560"/>
      <c r="O944" s="560"/>
      <c r="P944" s="560"/>
      <c r="Q944" s="560"/>
      <c r="R944" s="560"/>
      <c r="S944" s="560"/>
      <c r="T944" s="560"/>
      <c r="U944" s="560"/>
      <c r="V944" s="560"/>
      <c r="W944" s="560"/>
      <c r="X944" s="560"/>
      <c r="Y944" s="560"/>
      <c r="Z944" s="560"/>
      <c r="AA944" s="560"/>
      <c r="AB944" s="560"/>
      <c r="AC944" s="560"/>
      <c r="AD944" s="560"/>
      <c r="AE944" s="560"/>
      <c r="AF944" s="560"/>
      <c r="AG944" s="560"/>
      <c r="AH944" s="560"/>
      <c r="AI944" s="560"/>
      <c r="AJ944" s="560"/>
      <c r="AK944" s="560"/>
      <c r="AL944" s="560"/>
    </row>
    <row r="945" spans="1:38" hidden="1" outlineLevel="1" x14ac:dyDescent="0.2">
      <c r="A945" s="831" t="s">
        <v>20</v>
      </c>
      <c r="B945" s="831" t="s">
        <v>22</v>
      </c>
      <c r="D945" s="560"/>
      <c r="E945" s="560"/>
      <c r="F945" s="560"/>
      <c r="G945" s="560"/>
      <c r="H945" s="560"/>
      <c r="I945" s="560"/>
      <c r="J945" s="560"/>
      <c r="K945" s="560"/>
      <c r="L945" s="560"/>
      <c r="M945" s="560"/>
      <c r="N945" s="560"/>
      <c r="O945" s="560"/>
      <c r="P945" s="560"/>
      <c r="Q945" s="560"/>
      <c r="R945" s="560"/>
      <c r="S945" s="560"/>
      <c r="T945" s="560"/>
      <c r="U945" s="560"/>
      <c r="V945" s="560"/>
      <c r="W945" s="560"/>
      <c r="X945" s="560"/>
      <c r="Y945" s="560"/>
      <c r="Z945" s="560"/>
      <c r="AA945" s="560"/>
      <c r="AB945" s="560"/>
      <c r="AC945" s="560"/>
      <c r="AD945" s="560"/>
      <c r="AE945" s="560"/>
      <c r="AF945" s="560"/>
      <c r="AG945" s="560"/>
      <c r="AH945" s="560"/>
      <c r="AI945" s="560"/>
      <c r="AJ945" s="560"/>
      <c r="AK945" s="560"/>
      <c r="AL945" s="560"/>
    </row>
    <row r="946" spans="1:38" hidden="1" outlineLevel="1" x14ac:dyDescent="0.2">
      <c r="A946" s="831" t="s">
        <v>21</v>
      </c>
      <c r="B946" s="831" t="s">
        <v>277</v>
      </c>
      <c r="D946" s="560"/>
      <c r="E946" s="560"/>
      <c r="F946" s="560"/>
      <c r="G946" s="560"/>
      <c r="H946" s="560"/>
      <c r="I946" s="560"/>
      <c r="J946" s="560"/>
      <c r="K946" s="560"/>
      <c r="L946" s="560"/>
      <c r="M946" s="560"/>
      <c r="N946" s="560"/>
      <c r="O946" s="560"/>
      <c r="P946" s="560"/>
      <c r="Q946" s="560"/>
      <c r="R946" s="560"/>
      <c r="S946" s="560"/>
      <c r="T946" s="560"/>
      <c r="U946" s="560"/>
      <c r="V946" s="560"/>
      <c r="W946" s="560"/>
      <c r="X946" s="560"/>
      <c r="Y946" s="560"/>
      <c r="Z946" s="560"/>
      <c r="AA946" s="560"/>
      <c r="AB946" s="560"/>
      <c r="AC946" s="560"/>
      <c r="AD946" s="560"/>
      <c r="AE946" s="560"/>
      <c r="AF946" s="560"/>
      <c r="AG946" s="560"/>
      <c r="AH946" s="560"/>
      <c r="AI946" s="560"/>
      <c r="AJ946" s="560"/>
      <c r="AK946" s="560"/>
      <c r="AL946" s="560"/>
    </row>
    <row r="947" spans="1:38" hidden="1" outlineLevel="1" x14ac:dyDescent="0.2">
      <c r="A947" s="831" t="s">
        <v>23</v>
      </c>
      <c r="B947" s="831" t="s">
        <v>278</v>
      </c>
      <c r="D947" s="560"/>
      <c r="E947" s="560"/>
      <c r="F947" s="560"/>
      <c r="G947" s="560"/>
      <c r="H947" s="560"/>
      <c r="I947" s="560"/>
      <c r="J947" s="560"/>
      <c r="K947" s="560"/>
      <c r="L947" s="560"/>
      <c r="M947" s="560"/>
      <c r="N947" s="560"/>
      <c r="O947" s="560"/>
      <c r="P947" s="560"/>
      <c r="Q947" s="560"/>
      <c r="R947" s="560"/>
      <c r="S947" s="560"/>
      <c r="T947" s="560"/>
      <c r="U947" s="560"/>
      <c r="V947" s="560"/>
      <c r="W947" s="560"/>
      <c r="X947" s="560"/>
      <c r="Y947" s="560"/>
      <c r="Z947" s="560"/>
      <c r="AA947" s="560"/>
      <c r="AB947" s="560"/>
      <c r="AC947" s="560"/>
      <c r="AD947" s="560"/>
      <c r="AE947" s="560"/>
      <c r="AF947" s="560"/>
      <c r="AG947" s="560"/>
      <c r="AH947" s="560"/>
      <c r="AI947" s="560"/>
      <c r="AJ947" s="560"/>
      <c r="AK947" s="560"/>
      <c r="AL947" s="560"/>
    </row>
    <row r="948" spans="1:38" hidden="1" outlineLevel="1" x14ac:dyDescent="0.2">
      <c r="A948" s="831" t="s">
        <v>24</v>
      </c>
      <c r="B948" s="831" t="s">
        <v>25</v>
      </c>
      <c r="D948" s="560"/>
      <c r="E948" s="560"/>
      <c r="F948" s="560"/>
      <c r="G948" s="560"/>
      <c r="H948" s="560"/>
      <c r="I948" s="560"/>
      <c r="J948" s="560"/>
      <c r="K948" s="560"/>
      <c r="L948" s="560"/>
      <c r="M948" s="560"/>
      <c r="N948" s="560"/>
      <c r="O948" s="560"/>
      <c r="P948" s="560"/>
      <c r="Q948" s="560"/>
      <c r="R948" s="560"/>
      <c r="S948" s="560"/>
      <c r="T948" s="560"/>
      <c r="U948" s="560"/>
      <c r="V948" s="560"/>
      <c r="W948" s="560"/>
      <c r="X948" s="560"/>
      <c r="Y948" s="560"/>
      <c r="Z948" s="560"/>
      <c r="AA948" s="560"/>
      <c r="AB948" s="560"/>
      <c r="AC948" s="560"/>
      <c r="AD948" s="560"/>
      <c r="AE948" s="560"/>
      <c r="AF948" s="560"/>
      <c r="AG948" s="560"/>
      <c r="AH948" s="560"/>
      <c r="AI948" s="560"/>
      <c r="AJ948" s="560"/>
      <c r="AK948" s="560"/>
      <c r="AL948" s="560"/>
    </row>
    <row r="949" spans="1:38" hidden="1" outlineLevel="1" x14ac:dyDescent="0.2">
      <c r="A949" s="831" t="s">
        <v>26</v>
      </c>
      <c r="B949" s="831" t="s">
        <v>279</v>
      </c>
      <c r="D949" s="560"/>
      <c r="E949" s="560"/>
      <c r="F949" s="560"/>
      <c r="G949" s="560"/>
      <c r="H949" s="560"/>
      <c r="I949" s="560"/>
      <c r="J949" s="560"/>
      <c r="K949" s="560"/>
      <c r="L949" s="560"/>
      <c r="M949" s="560"/>
      <c r="N949" s="560"/>
      <c r="O949" s="560"/>
      <c r="P949" s="560"/>
      <c r="Q949" s="560"/>
      <c r="R949" s="560"/>
      <c r="S949" s="560"/>
      <c r="T949" s="560"/>
      <c r="U949" s="560"/>
      <c r="V949" s="560"/>
      <c r="W949" s="560"/>
      <c r="X949" s="560"/>
      <c r="Y949" s="560"/>
      <c r="Z949" s="560"/>
      <c r="AA949" s="560"/>
      <c r="AB949" s="560"/>
      <c r="AC949" s="560"/>
      <c r="AD949" s="560"/>
      <c r="AE949" s="560"/>
      <c r="AF949" s="560"/>
      <c r="AG949" s="560"/>
      <c r="AH949" s="560"/>
      <c r="AI949" s="560"/>
      <c r="AJ949" s="560"/>
      <c r="AK949" s="560"/>
      <c r="AL949" s="560"/>
    </row>
    <row r="950" spans="1:38" hidden="1" outlineLevel="1" x14ac:dyDescent="0.2">
      <c r="A950" s="831" t="s">
        <v>27</v>
      </c>
      <c r="B950" s="831" t="s">
        <v>280</v>
      </c>
      <c r="D950" s="560"/>
      <c r="E950" s="560"/>
      <c r="F950" s="560"/>
      <c r="G950" s="560"/>
      <c r="H950" s="560"/>
      <c r="I950" s="560"/>
      <c r="J950" s="560"/>
      <c r="K950" s="560"/>
      <c r="L950" s="560"/>
      <c r="M950" s="560"/>
      <c r="N950" s="560"/>
      <c r="O950" s="560"/>
      <c r="P950" s="560"/>
      <c r="Q950" s="560"/>
      <c r="R950" s="560"/>
      <c r="S950" s="560"/>
      <c r="T950" s="560"/>
      <c r="U950" s="560"/>
      <c r="V950" s="560"/>
      <c r="W950" s="560"/>
      <c r="X950" s="560"/>
      <c r="Y950" s="560"/>
      <c r="Z950" s="560"/>
      <c r="AA950" s="560"/>
      <c r="AB950" s="560"/>
      <c r="AC950" s="560"/>
      <c r="AD950" s="560"/>
      <c r="AE950" s="560"/>
      <c r="AF950" s="560"/>
      <c r="AG950" s="560"/>
      <c r="AH950" s="560"/>
      <c r="AI950" s="560"/>
      <c r="AJ950" s="560"/>
      <c r="AK950" s="560"/>
      <c r="AL950" s="560"/>
    </row>
    <row r="951" spans="1:38" hidden="1" outlineLevel="1" x14ac:dyDescent="0.2">
      <c r="A951" s="831" t="s">
        <v>28</v>
      </c>
      <c r="B951" s="831" t="s">
        <v>281</v>
      </c>
      <c r="D951" s="560"/>
      <c r="E951" s="560"/>
      <c r="F951" s="560"/>
      <c r="G951" s="560"/>
      <c r="H951" s="560"/>
      <c r="I951" s="560"/>
      <c r="J951" s="560"/>
      <c r="K951" s="560"/>
      <c r="L951" s="560"/>
      <c r="M951" s="560"/>
      <c r="N951" s="560"/>
      <c r="O951" s="560"/>
      <c r="P951" s="560"/>
      <c r="Q951" s="560"/>
      <c r="R951" s="560"/>
      <c r="S951" s="560"/>
      <c r="T951" s="560"/>
      <c r="U951" s="560"/>
      <c r="V951" s="560"/>
      <c r="W951" s="560"/>
      <c r="X951" s="560"/>
      <c r="Y951" s="560"/>
      <c r="Z951" s="560"/>
      <c r="AA951" s="560"/>
      <c r="AB951" s="560"/>
      <c r="AC951" s="560"/>
      <c r="AD951" s="560"/>
      <c r="AE951" s="560"/>
      <c r="AF951" s="560"/>
      <c r="AG951" s="560"/>
      <c r="AH951" s="560"/>
      <c r="AI951" s="560"/>
      <c r="AJ951" s="560"/>
      <c r="AK951" s="560"/>
      <c r="AL951" s="560"/>
    </row>
    <row r="952" spans="1:38" hidden="1" outlineLevel="1" x14ac:dyDescent="0.2">
      <c r="A952" s="831" t="s">
        <v>29</v>
      </c>
      <c r="B952" s="831" t="s">
        <v>282</v>
      </c>
      <c r="D952" s="560"/>
      <c r="E952" s="560"/>
      <c r="F952" s="560"/>
      <c r="G952" s="560"/>
      <c r="H952" s="560"/>
      <c r="I952" s="560"/>
      <c r="J952" s="560"/>
      <c r="K952" s="560"/>
      <c r="L952" s="560"/>
      <c r="M952" s="560"/>
      <c r="N952" s="560"/>
      <c r="O952" s="560"/>
      <c r="P952" s="560"/>
      <c r="Q952" s="560"/>
      <c r="R952" s="560"/>
      <c r="S952" s="560"/>
      <c r="T952" s="560"/>
      <c r="U952" s="560"/>
      <c r="V952" s="560"/>
      <c r="W952" s="560"/>
      <c r="X952" s="560"/>
      <c r="Y952" s="560"/>
      <c r="Z952" s="560"/>
      <c r="AA952" s="560"/>
      <c r="AB952" s="560"/>
      <c r="AC952" s="560"/>
      <c r="AD952" s="560"/>
      <c r="AE952" s="560"/>
      <c r="AF952" s="560"/>
      <c r="AG952" s="560"/>
      <c r="AH952" s="560"/>
      <c r="AI952" s="560"/>
      <c r="AJ952" s="560"/>
      <c r="AK952" s="560"/>
      <c r="AL952" s="560"/>
    </row>
    <row r="953" spans="1:38" hidden="1" outlineLevel="1" x14ac:dyDescent="0.2">
      <c r="A953" s="831" t="s">
        <v>31</v>
      </c>
      <c r="B953" s="831" t="s">
        <v>310</v>
      </c>
      <c r="D953" s="560"/>
      <c r="E953" s="560"/>
      <c r="F953" s="560"/>
      <c r="G953" s="560"/>
      <c r="H953" s="560"/>
      <c r="I953" s="560"/>
      <c r="J953" s="560"/>
      <c r="K953" s="560"/>
      <c r="L953" s="560"/>
      <c r="M953" s="560"/>
      <c r="N953" s="560"/>
      <c r="O953" s="560"/>
      <c r="P953" s="560"/>
      <c r="Q953" s="560"/>
      <c r="R953" s="560"/>
      <c r="S953" s="560"/>
      <c r="T953" s="560"/>
      <c r="U953" s="560"/>
      <c r="V953" s="560"/>
      <c r="W953" s="560"/>
      <c r="X953" s="560"/>
      <c r="Y953" s="560"/>
      <c r="Z953" s="560"/>
      <c r="AA953" s="560"/>
      <c r="AB953" s="560"/>
      <c r="AC953" s="560"/>
      <c r="AD953" s="560"/>
      <c r="AE953" s="560"/>
      <c r="AF953" s="560"/>
      <c r="AG953" s="560"/>
      <c r="AH953" s="560"/>
      <c r="AI953" s="560"/>
      <c r="AJ953" s="560"/>
      <c r="AK953" s="560"/>
      <c r="AL953" s="560"/>
    </row>
    <row r="954" spans="1:38" hidden="1" outlineLevel="1" x14ac:dyDescent="0.2">
      <c r="A954" s="831" t="s">
        <v>32</v>
      </c>
      <c r="B954" s="831" t="s">
        <v>283</v>
      </c>
      <c r="D954" s="560"/>
      <c r="E954" s="560"/>
      <c r="F954" s="560"/>
      <c r="G954" s="560"/>
      <c r="H954" s="560"/>
      <c r="I954" s="560"/>
      <c r="J954" s="560"/>
      <c r="K954" s="560"/>
      <c r="L954" s="560"/>
      <c r="M954" s="560"/>
      <c r="N954" s="560"/>
      <c r="O954" s="560"/>
      <c r="P954" s="560"/>
      <c r="Q954" s="560"/>
      <c r="R954" s="560"/>
      <c r="S954" s="560"/>
      <c r="T954" s="560"/>
      <c r="U954" s="560"/>
      <c r="V954" s="560"/>
      <c r="W954" s="560"/>
      <c r="X954" s="560"/>
      <c r="Y954" s="560"/>
      <c r="Z954" s="560"/>
      <c r="AA954" s="560"/>
      <c r="AB954" s="560"/>
      <c r="AC954" s="560"/>
      <c r="AD954" s="560"/>
      <c r="AE954" s="560"/>
      <c r="AF954" s="560"/>
      <c r="AG954" s="560"/>
      <c r="AH954" s="560"/>
      <c r="AI954" s="560"/>
      <c r="AJ954" s="560"/>
      <c r="AK954" s="560"/>
      <c r="AL954" s="560"/>
    </row>
    <row r="955" spans="1:38" hidden="1" outlineLevel="1" x14ac:dyDescent="0.2">
      <c r="A955" s="831" t="s">
        <v>34</v>
      </c>
      <c r="B955" s="831" t="s">
        <v>284</v>
      </c>
      <c r="D955" s="560"/>
      <c r="E955" s="560"/>
      <c r="F955" s="560"/>
      <c r="G955" s="560"/>
      <c r="H955" s="560"/>
      <c r="I955" s="560"/>
      <c r="J955" s="560"/>
      <c r="K955" s="560"/>
      <c r="L955" s="560"/>
      <c r="M955" s="560"/>
      <c r="N955" s="560"/>
      <c r="O955" s="560"/>
      <c r="P955" s="560"/>
      <c r="Q955" s="560"/>
      <c r="R955" s="560"/>
      <c r="S955" s="560"/>
      <c r="T955" s="560"/>
      <c r="U955" s="560"/>
      <c r="V955" s="560"/>
      <c r="W955" s="560"/>
      <c r="X955" s="560"/>
      <c r="Y955" s="560"/>
      <c r="Z955" s="560"/>
      <c r="AA955" s="560"/>
      <c r="AB955" s="560"/>
      <c r="AC955" s="560"/>
      <c r="AD955" s="560"/>
      <c r="AE955" s="560"/>
      <c r="AF955" s="560"/>
      <c r="AG955" s="560"/>
      <c r="AH955" s="560"/>
      <c r="AI955" s="560"/>
      <c r="AJ955" s="560"/>
      <c r="AK955" s="560"/>
      <c r="AL955" s="560"/>
    </row>
    <row r="956" spans="1:38" hidden="1" outlineLevel="1" x14ac:dyDescent="0.2">
      <c r="A956" s="831" t="s">
        <v>36</v>
      </c>
      <c r="B956" s="831" t="s">
        <v>285</v>
      </c>
      <c r="D956" s="560"/>
      <c r="E956" s="560"/>
      <c r="F956" s="560"/>
      <c r="G956" s="560"/>
      <c r="H956" s="560"/>
      <c r="I956" s="560"/>
      <c r="J956" s="560"/>
      <c r="K956" s="560"/>
      <c r="L956" s="560"/>
      <c r="M956" s="560"/>
      <c r="N956" s="560"/>
      <c r="O956" s="560"/>
      <c r="P956" s="560"/>
      <c r="Q956" s="560"/>
      <c r="R956" s="560"/>
      <c r="S956" s="560"/>
      <c r="T956" s="560"/>
      <c r="U956" s="560"/>
      <c r="V956" s="560"/>
      <c r="W956" s="560"/>
      <c r="X956" s="560"/>
      <c r="Y956" s="560"/>
      <c r="Z956" s="560"/>
      <c r="AA956" s="560"/>
      <c r="AB956" s="560"/>
      <c r="AC956" s="560"/>
      <c r="AD956" s="560"/>
      <c r="AE956" s="560"/>
      <c r="AF956" s="560"/>
      <c r="AG956" s="560"/>
      <c r="AH956" s="560"/>
      <c r="AI956" s="560"/>
      <c r="AJ956" s="560"/>
      <c r="AK956" s="560"/>
      <c r="AL956" s="560"/>
    </row>
    <row r="957" spans="1:38" hidden="1" outlineLevel="1" x14ac:dyDescent="0.2">
      <c r="A957" s="831" t="s">
        <v>37</v>
      </c>
      <c r="B957" s="831" t="s">
        <v>311</v>
      </c>
      <c r="D957" s="560"/>
      <c r="E957" s="560"/>
      <c r="F957" s="560"/>
      <c r="G957" s="560"/>
      <c r="H957" s="560"/>
      <c r="I957" s="560"/>
      <c r="J957" s="560"/>
      <c r="K957" s="560"/>
      <c r="L957" s="560"/>
      <c r="M957" s="560"/>
      <c r="N957" s="560"/>
      <c r="O957" s="560"/>
      <c r="P957" s="560"/>
      <c r="Q957" s="560"/>
      <c r="R957" s="560"/>
      <c r="S957" s="560"/>
      <c r="T957" s="560"/>
      <c r="U957" s="560"/>
      <c r="V957" s="560"/>
      <c r="W957" s="560"/>
      <c r="X957" s="560"/>
      <c r="Y957" s="560"/>
      <c r="Z957" s="560"/>
      <c r="AA957" s="560"/>
      <c r="AB957" s="560"/>
      <c r="AC957" s="560"/>
      <c r="AD957" s="560"/>
      <c r="AE957" s="560"/>
      <c r="AF957" s="560"/>
      <c r="AG957" s="560"/>
      <c r="AH957" s="560"/>
      <c r="AI957" s="560"/>
      <c r="AJ957" s="560"/>
      <c r="AK957" s="560"/>
      <c r="AL957" s="560"/>
    </row>
    <row r="958" spans="1:38" hidden="1" outlineLevel="1" x14ac:dyDescent="0.2">
      <c r="A958" s="831" t="s">
        <v>38</v>
      </c>
      <c r="B958" s="831" t="s">
        <v>35</v>
      </c>
      <c r="D958" s="560"/>
      <c r="E958" s="560"/>
      <c r="F958" s="560"/>
      <c r="G958" s="560"/>
      <c r="H958" s="560"/>
      <c r="I958" s="560"/>
      <c r="J958" s="560"/>
      <c r="K958" s="560"/>
      <c r="L958" s="560"/>
      <c r="M958" s="560"/>
      <c r="N958" s="560"/>
      <c r="O958" s="560"/>
      <c r="P958" s="560"/>
      <c r="Q958" s="560"/>
      <c r="R958" s="560"/>
      <c r="S958" s="560"/>
      <c r="T958" s="560"/>
      <c r="U958" s="560"/>
      <c r="V958" s="560"/>
      <c r="W958" s="560"/>
      <c r="X958" s="560"/>
      <c r="Y958" s="560"/>
      <c r="Z958" s="560"/>
      <c r="AA958" s="560"/>
      <c r="AB958" s="560"/>
      <c r="AC958" s="560"/>
      <c r="AD958" s="560"/>
      <c r="AE958" s="560"/>
      <c r="AF958" s="560"/>
      <c r="AG958" s="560"/>
      <c r="AH958" s="560"/>
      <c r="AI958" s="560"/>
      <c r="AJ958" s="560"/>
      <c r="AK958" s="560"/>
      <c r="AL958" s="560"/>
    </row>
    <row r="959" spans="1:38" hidden="1" outlineLevel="1" x14ac:dyDescent="0.2">
      <c r="A959" s="831" t="s">
        <v>40</v>
      </c>
      <c r="B959" s="831" t="s">
        <v>286</v>
      </c>
      <c r="D959" s="560"/>
      <c r="E959" s="560"/>
      <c r="F959" s="560"/>
      <c r="G959" s="560"/>
      <c r="H959" s="560"/>
      <c r="I959" s="560"/>
      <c r="J959" s="560"/>
      <c r="K959" s="560"/>
      <c r="L959" s="560"/>
      <c r="M959" s="560"/>
      <c r="N959" s="560"/>
      <c r="O959" s="560"/>
      <c r="P959" s="560"/>
      <c r="Q959" s="560"/>
      <c r="R959" s="560"/>
      <c r="S959" s="560"/>
      <c r="T959" s="560"/>
      <c r="U959" s="560"/>
      <c r="V959" s="560"/>
      <c r="W959" s="560"/>
      <c r="X959" s="560"/>
      <c r="Y959" s="560"/>
      <c r="Z959" s="560"/>
      <c r="AA959" s="560"/>
      <c r="AB959" s="560"/>
      <c r="AC959" s="560"/>
      <c r="AD959" s="560"/>
      <c r="AE959" s="560"/>
      <c r="AF959" s="560"/>
      <c r="AG959" s="560"/>
      <c r="AH959" s="560"/>
      <c r="AI959" s="560"/>
      <c r="AJ959" s="560"/>
      <c r="AK959" s="560"/>
      <c r="AL959" s="560"/>
    </row>
    <row r="960" spans="1:38" hidden="1" outlineLevel="1" x14ac:dyDescent="0.2">
      <c r="A960" s="831" t="s">
        <v>287</v>
      </c>
      <c r="B960" s="831" t="s">
        <v>288</v>
      </c>
      <c r="D960" s="560"/>
      <c r="E960" s="560"/>
      <c r="F960" s="560"/>
      <c r="G960" s="560"/>
      <c r="H960" s="560"/>
      <c r="I960" s="560"/>
      <c r="J960" s="560"/>
      <c r="K960" s="560"/>
      <c r="L960" s="560"/>
      <c r="M960" s="560"/>
      <c r="N960" s="560"/>
      <c r="O960" s="560"/>
      <c r="P960" s="560"/>
      <c r="Q960" s="560"/>
      <c r="R960" s="560"/>
      <c r="S960" s="560"/>
      <c r="T960" s="560"/>
      <c r="U960" s="560"/>
      <c r="V960" s="560"/>
      <c r="W960" s="560"/>
      <c r="X960" s="560"/>
      <c r="Y960" s="560"/>
      <c r="Z960" s="560"/>
      <c r="AA960" s="560"/>
      <c r="AB960" s="560"/>
      <c r="AC960" s="560"/>
      <c r="AD960" s="560"/>
      <c r="AE960" s="560"/>
      <c r="AF960" s="560"/>
      <c r="AG960" s="560"/>
      <c r="AH960" s="560"/>
      <c r="AI960" s="560"/>
      <c r="AJ960" s="560"/>
      <c r="AK960" s="560"/>
      <c r="AL960" s="560"/>
    </row>
    <row r="961" spans="1:38" hidden="1" outlineLevel="1" x14ac:dyDescent="0.2">
      <c r="A961" s="831" t="s">
        <v>289</v>
      </c>
      <c r="B961" s="831" t="s">
        <v>290</v>
      </c>
      <c r="D961" s="560"/>
      <c r="E961" s="560"/>
      <c r="F961" s="560"/>
      <c r="G961" s="560"/>
      <c r="H961" s="560"/>
      <c r="I961" s="560"/>
      <c r="J961" s="560"/>
      <c r="K961" s="560"/>
      <c r="L961" s="560"/>
      <c r="M961" s="560"/>
      <c r="N961" s="560"/>
      <c r="O961" s="560"/>
      <c r="P961" s="560"/>
      <c r="Q961" s="560"/>
      <c r="R961" s="560"/>
      <c r="S961" s="560"/>
      <c r="T961" s="560"/>
      <c r="U961" s="560"/>
      <c r="V961" s="560"/>
      <c r="W961" s="560"/>
      <c r="X961" s="560"/>
      <c r="Y961" s="560"/>
      <c r="Z961" s="560"/>
      <c r="AA961" s="560"/>
      <c r="AB961" s="560"/>
      <c r="AC961" s="560"/>
      <c r="AD961" s="560"/>
      <c r="AE961" s="560"/>
      <c r="AF961" s="560"/>
      <c r="AG961" s="560"/>
      <c r="AH961" s="560"/>
      <c r="AI961" s="560"/>
      <c r="AJ961" s="560"/>
      <c r="AK961" s="560"/>
      <c r="AL961" s="560"/>
    </row>
    <row r="962" spans="1:38" hidden="1" outlineLevel="1" x14ac:dyDescent="0.2">
      <c r="A962" s="831" t="s">
        <v>291</v>
      </c>
      <c r="B962" s="831" t="s">
        <v>312</v>
      </c>
      <c r="D962" s="560"/>
      <c r="E962" s="560"/>
      <c r="F962" s="560"/>
      <c r="G962" s="560"/>
      <c r="H962" s="560"/>
      <c r="I962" s="560"/>
      <c r="J962" s="560"/>
      <c r="K962" s="560"/>
      <c r="L962" s="560"/>
      <c r="M962" s="560"/>
      <c r="N962" s="560"/>
      <c r="O962" s="560"/>
      <c r="P962" s="560"/>
      <c r="Q962" s="560"/>
      <c r="R962" s="560"/>
      <c r="S962" s="560"/>
      <c r="T962" s="560"/>
      <c r="U962" s="560"/>
      <c r="V962" s="560"/>
      <c r="W962" s="560"/>
      <c r="X962" s="560"/>
      <c r="Y962" s="560"/>
      <c r="Z962" s="560"/>
      <c r="AA962" s="560"/>
      <c r="AB962" s="560"/>
      <c r="AC962" s="560"/>
      <c r="AD962" s="560"/>
      <c r="AE962" s="560"/>
      <c r="AF962" s="560"/>
      <c r="AG962" s="560"/>
      <c r="AH962" s="560"/>
      <c r="AI962" s="560"/>
      <c r="AJ962" s="560"/>
      <c r="AK962" s="560"/>
      <c r="AL962" s="560"/>
    </row>
    <row r="963" spans="1:38" hidden="1" outlineLevel="1" x14ac:dyDescent="0.2">
      <c r="A963" s="831" t="s">
        <v>313</v>
      </c>
      <c r="B963" s="831" t="s">
        <v>314</v>
      </c>
      <c r="D963" s="560"/>
      <c r="E963" s="560"/>
      <c r="F963" s="560"/>
      <c r="G963" s="560"/>
      <c r="H963" s="560"/>
      <c r="I963" s="560"/>
      <c r="J963" s="560"/>
      <c r="K963" s="560"/>
      <c r="L963" s="560"/>
      <c r="M963" s="560"/>
      <c r="N963" s="560"/>
      <c r="O963" s="560"/>
      <c r="P963" s="560"/>
      <c r="Q963" s="560"/>
      <c r="R963" s="560"/>
      <c r="S963" s="560"/>
      <c r="T963" s="560"/>
      <c r="U963" s="560"/>
      <c r="V963" s="560"/>
      <c r="W963" s="560"/>
      <c r="X963" s="560"/>
      <c r="Y963" s="560"/>
      <c r="Z963" s="560"/>
      <c r="AA963" s="560"/>
      <c r="AB963" s="560"/>
      <c r="AC963" s="560"/>
      <c r="AD963" s="560"/>
      <c r="AE963" s="560"/>
      <c r="AF963" s="560"/>
      <c r="AG963" s="560"/>
      <c r="AH963" s="560"/>
      <c r="AI963" s="560"/>
      <c r="AJ963" s="560"/>
      <c r="AK963" s="560"/>
      <c r="AL963" s="560"/>
    </row>
    <row r="964" spans="1:38" hidden="1" outlineLevel="1" x14ac:dyDescent="0.2">
      <c r="A964" s="831"/>
      <c r="B964" s="831" t="s">
        <v>3</v>
      </c>
      <c r="D964" s="560"/>
      <c r="E964" s="560"/>
      <c r="F964" s="560"/>
      <c r="G964" s="560"/>
      <c r="H964" s="560"/>
      <c r="I964" s="560"/>
      <c r="J964" s="560"/>
      <c r="K964" s="560"/>
      <c r="L964" s="560"/>
      <c r="M964" s="560"/>
      <c r="N964" s="560"/>
      <c r="O964" s="560"/>
      <c r="P964" s="560"/>
      <c r="Q964" s="560"/>
      <c r="R964" s="560"/>
      <c r="S964" s="560"/>
      <c r="T964" s="560"/>
      <c r="U964" s="560"/>
      <c r="V964" s="560"/>
      <c r="W964" s="560"/>
      <c r="X964" s="560"/>
      <c r="Y964" s="560"/>
      <c r="Z964" s="560"/>
      <c r="AA964" s="560"/>
      <c r="AB964" s="560"/>
      <c r="AC964" s="560"/>
      <c r="AD964" s="560"/>
      <c r="AE964" s="560"/>
      <c r="AF964" s="560"/>
      <c r="AG964" s="560"/>
      <c r="AH964" s="560"/>
      <c r="AI964" s="560"/>
      <c r="AJ964" s="560"/>
      <c r="AK964" s="560"/>
      <c r="AL964" s="560"/>
    </row>
    <row r="965" spans="1:38" hidden="1" outlineLevel="1" x14ac:dyDescent="0.2">
      <c r="A965" s="831" t="s">
        <v>309</v>
      </c>
      <c r="B965" s="831"/>
      <c r="D965" s="560"/>
      <c r="E965" s="560"/>
      <c r="F965" s="560"/>
      <c r="G965" s="560"/>
      <c r="H965" s="560"/>
      <c r="I965" s="560"/>
      <c r="J965" s="560"/>
      <c r="K965" s="560"/>
      <c r="L965" s="560"/>
      <c r="M965" s="560"/>
      <c r="N965" s="560"/>
      <c r="O965" s="560"/>
      <c r="P965" s="560"/>
      <c r="Q965" s="560"/>
      <c r="R965" s="560"/>
      <c r="S965" s="560"/>
      <c r="T965" s="560"/>
      <c r="U965" s="560"/>
      <c r="V965" s="560"/>
      <c r="W965" s="560"/>
      <c r="X965" s="560"/>
      <c r="Y965" s="560"/>
      <c r="Z965" s="560"/>
      <c r="AA965" s="560"/>
      <c r="AB965" s="560"/>
      <c r="AC965" s="560"/>
      <c r="AD965" s="560"/>
      <c r="AE965" s="560"/>
      <c r="AF965" s="560"/>
      <c r="AG965" s="560"/>
      <c r="AH965" s="560"/>
      <c r="AI965" s="560"/>
      <c r="AJ965" s="560"/>
      <c r="AK965" s="560"/>
      <c r="AL965" s="560"/>
    </row>
    <row r="966" spans="1:38" hidden="1" outlineLevel="1" x14ac:dyDescent="0.2">
      <c r="A966" s="831"/>
      <c r="B966" s="831"/>
      <c r="D966" s="560"/>
      <c r="E966" s="560"/>
      <c r="F966" s="560"/>
      <c r="G966" s="560"/>
      <c r="H966" s="560"/>
      <c r="I966" s="560"/>
      <c r="J966" s="560"/>
      <c r="K966" s="560"/>
      <c r="L966" s="560"/>
      <c r="M966" s="560"/>
      <c r="N966" s="560"/>
      <c r="O966" s="560"/>
      <c r="P966" s="560"/>
      <c r="Q966" s="560"/>
      <c r="R966" s="560"/>
      <c r="S966" s="560"/>
      <c r="T966" s="560"/>
      <c r="U966" s="560"/>
      <c r="V966" s="560"/>
      <c r="W966" s="560"/>
      <c r="X966" s="560"/>
      <c r="Y966" s="560"/>
      <c r="Z966" s="560"/>
      <c r="AA966" s="560"/>
      <c r="AB966" s="560"/>
      <c r="AC966" s="560"/>
      <c r="AD966" s="560"/>
      <c r="AE966" s="560"/>
      <c r="AF966" s="560"/>
      <c r="AG966" s="560"/>
      <c r="AH966" s="560"/>
      <c r="AI966" s="560"/>
      <c r="AJ966" s="560"/>
      <c r="AK966" s="560"/>
      <c r="AL966" s="560"/>
    </row>
    <row r="967" spans="1:38" hidden="1" outlineLevel="1" x14ac:dyDescent="0.2">
      <c r="A967" s="831" t="s">
        <v>2463</v>
      </c>
      <c r="B967" s="831"/>
      <c r="D967" s="560"/>
      <c r="E967" s="560"/>
      <c r="F967" s="560"/>
      <c r="G967" s="560"/>
      <c r="H967" s="560"/>
      <c r="I967" s="560"/>
      <c r="J967" s="560"/>
      <c r="K967" s="560"/>
      <c r="L967" s="560"/>
      <c r="M967" s="560"/>
      <c r="N967" s="560"/>
      <c r="O967" s="560"/>
      <c r="P967" s="560"/>
      <c r="Q967" s="560"/>
      <c r="R967" s="560"/>
      <c r="S967" s="560"/>
      <c r="T967" s="560"/>
      <c r="U967" s="560"/>
      <c r="V967" s="560"/>
      <c r="W967" s="560"/>
      <c r="X967" s="560"/>
      <c r="Y967" s="560"/>
      <c r="Z967" s="560"/>
      <c r="AA967" s="560"/>
      <c r="AB967" s="560"/>
      <c r="AC967" s="560"/>
      <c r="AD967" s="560"/>
      <c r="AE967" s="560"/>
      <c r="AF967" s="560"/>
      <c r="AG967" s="560"/>
      <c r="AH967" s="560"/>
      <c r="AI967" s="560"/>
      <c r="AJ967" s="560"/>
      <c r="AK967" s="560"/>
      <c r="AL967" s="560"/>
    </row>
    <row r="968" spans="1:38" hidden="1" outlineLevel="1" x14ac:dyDescent="0.2">
      <c r="A968" s="831"/>
      <c r="B968" s="831" t="s">
        <v>219</v>
      </c>
      <c r="D968" s="560"/>
      <c r="E968" s="560"/>
      <c r="F968" s="560"/>
      <c r="G968" s="560"/>
      <c r="H968" s="560"/>
      <c r="I968" s="560"/>
      <c r="J968" s="560"/>
      <c r="K968" s="560"/>
      <c r="L968" s="560"/>
      <c r="M968" s="560"/>
      <c r="N968" s="560"/>
      <c r="O968" s="560"/>
      <c r="P968" s="560"/>
      <c r="Q968" s="560"/>
      <c r="R968" s="560"/>
      <c r="S968" s="560"/>
      <c r="T968" s="560"/>
      <c r="U968" s="560"/>
      <c r="V968" s="560"/>
      <c r="W968" s="560"/>
      <c r="X968" s="560"/>
      <c r="Y968" s="560"/>
      <c r="Z968" s="560"/>
      <c r="AA968" s="560"/>
      <c r="AB968" s="560"/>
      <c r="AC968" s="560"/>
      <c r="AD968" s="560"/>
      <c r="AE968" s="560"/>
      <c r="AF968" s="560"/>
      <c r="AG968" s="560"/>
      <c r="AH968" s="560"/>
      <c r="AI968" s="560"/>
      <c r="AJ968" s="560"/>
      <c r="AK968" s="560"/>
      <c r="AL968" s="560"/>
    </row>
    <row r="969" spans="1:38" hidden="1" outlineLevel="1" x14ac:dyDescent="0.2">
      <c r="A969" s="831" t="s">
        <v>272</v>
      </c>
      <c r="B969" s="831" t="s">
        <v>273</v>
      </c>
      <c r="D969" s="560" t="s">
        <v>2589</v>
      </c>
      <c r="E969" s="828" t="s">
        <v>1260</v>
      </c>
      <c r="F969" s="828" t="s">
        <v>1260</v>
      </c>
      <c r="G969" s="828" t="s">
        <v>1260</v>
      </c>
      <c r="H969" s="828" t="s">
        <v>1260</v>
      </c>
      <c r="I969" s="828" t="s">
        <v>1260</v>
      </c>
      <c r="J969" s="828" t="s">
        <v>1260</v>
      </c>
      <c r="K969" s="828" t="s">
        <v>1260</v>
      </c>
      <c r="L969" s="828" t="s">
        <v>1260</v>
      </c>
      <c r="M969" s="828" t="s">
        <v>1260</v>
      </c>
      <c r="N969" s="828" t="s">
        <v>1260</v>
      </c>
      <c r="O969" s="828" t="s">
        <v>1260</v>
      </c>
      <c r="P969" s="828" t="s">
        <v>1260</v>
      </c>
      <c r="Q969" s="828" t="s">
        <v>1260</v>
      </c>
      <c r="R969" s="828" t="s">
        <v>1260</v>
      </c>
      <c r="S969" s="828" t="s">
        <v>1260</v>
      </c>
      <c r="T969" s="828" t="s">
        <v>1260</v>
      </c>
      <c r="U969" s="828" t="s">
        <v>1260</v>
      </c>
      <c r="V969" s="828" t="s">
        <v>1260</v>
      </c>
      <c r="W969" s="828" t="s">
        <v>1260</v>
      </c>
      <c r="X969" s="828" t="s">
        <v>1260</v>
      </c>
      <c r="Y969" s="828" t="s">
        <v>1260</v>
      </c>
      <c r="Z969" s="828" t="s">
        <v>1260</v>
      </c>
      <c r="AA969" s="828" t="s">
        <v>1260</v>
      </c>
      <c r="AB969" s="828" t="s">
        <v>1260</v>
      </c>
      <c r="AC969" s="828" t="s">
        <v>1260</v>
      </c>
      <c r="AD969" s="828" t="s">
        <v>1260</v>
      </c>
      <c r="AE969" s="828" t="s">
        <v>1260</v>
      </c>
      <c r="AF969" s="828" t="s">
        <v>1260</v>
      </c>
      <c r="AG969" s="828" t="s">
        <v>1260</v>
      </c>
      <c r="AH969" s="828" t="s">
        <v>1260</v>
      </c>
      <c r="AI969" s="828" t="s">
        <v>1260</v>
      </c>
      <c r="AJ969" s="828" t="s">
        <v>1260</v>
      </c>
      <c r="AK969" s="828" t="s">
        <v>1260</v>
      </c>
      <c r="AL969" s="828" t="s">
        <v>1260</v>
      </c>
    </row>
    <row r="970" spans="1:38" hidden="1" outlineLevel="1" x14ac:dyDescent="0.2">
      <c r="A970" s="831" t="s">
        <v>274</v>
      </c>
      <c r="B970" s="831" t="s">
        <v>275</v>
      </c>
      <c r="D970" s="560" t="s">
        <v>2590</v>
      </c>
      <c r="E970" s="828" t="s">
        <v>1260</v>
      </c>
      <c r="F970" s="828" t="s">
        <v>1260</v>
      </c>
      <c r="G970" s="828" t="s">
        <v>1260</v>
      </c>
      <c r="H970" s="828" t="s">
        <v>1260</v>
      </c>
      <c r="I970" s="828" t="s">
        <v>1260</v>
      </c>
      <c r="J970" s="828" t="s">
        <v>1260</v>
      </c>
      <c r="K970" s="828" t="s">
        <v>1260</v>
      </c>
      <c r="L970" s="828" t="s">
        <v>1260</v>
      </c>
      <c r="M970" s="828" t="s">
        <v>1260</v>
      </c>
      <c r="N970" s="828" t="s">
        <v>1260</v>
      </c>
      <c r="O970" s="828" t="s">
        <v>1260</v>
      </c>
      <c r="P970" s="828" t="s">
        <v>1260</v>
      </c>
      <c r="Q970" s="828" t="s">
        <v>1260</v>
      </c>
      <c r="R970" s="828" t="s">
        <v>1260</v>
      </c>
      <c r="S970" s="828" t="s">
        <v>1260</v>
      </c>
      <c r="T970" s="828" t="s">
        <v>1260</v>
      </c>
      <c r="U970" s="828" t="s">
        <v>1260</v>
      </c>
      <c r="V970" s="828" t="s">
        <v>1260</v>
      </c>
      <c r="W970" s="828" t="s">
        <v>1260</v>
      </c>
      <c r="X970" s="828" t="s">
        <v>1260</v>
      </c>
      <c r="Y970" s="828" t="s">
        <v>1260</v>
      </c>
      <c r="Z970" s="828" t="s">
        <v>1260</v>
      </c>
      <c r="AA970" s="828" t="s">
        <v>1260</v>
      </c>
      <c r="AB970" s="828" t="s">
        <v>1260</v>
      </c>
      <c r="AC970" s="828" t="s">
        <v>1260</v>
      </c>
      <c r="AD970" s="828" t="s">
        <v>1260</v>
      </c>
      <c r="AE970" s="828" t="s">
        <v>1260</v>
      </c>
      <c r="AF970" s="828" t="s">
        <v>1260</v>
      </c>
      <c r="AG970" s="828" t="s">
        <v>1260</v>
      </c>
      <c r="AH970" s="828" t="s">
        <v>1260</v>
      </c>
      <c r="AI970" s="828" t="s">
        <v>1260</v>
      </c>
      <c r="AJ970" s="828" t="s">
        <v>1260</v>
      </c>
      <c r="AK970" s="828" t="s">
        <v>1260</v>
      </c>
      <c r="AL970" s="828" t="s">
        <v>1260</v>
      </c>
    </row>
    <row r="971" spans="1:38" hidden="1" outlineLevel="1" x14ac:dyDescent="0.2">
      <c r="A971" s="831" t="s">
        <v>19</v>
      </c>
      <c r="B971" s="831" t="s">
        <v>276</v>
      </c>
      <c r="D971" s="560" t="s">
        <v>2591</v>
      </c>
      <c r="E971" s="828" t="s">
        <v>1260</v>
      </c>
      <c r="F971" s="828" t="s">
        <v>1260</v>
      </c>
      <c r="G971" s="828" t="s">
        <v>1260</v>
      </c>
      <c r="H971" s="828" t="s">
        <v>1260</v>
      </c>
      <c r="I971" s="828" t="s">
        <v>1260</v>
      </c>
      <c r="J971" s="828" t="s">
        <v>1260</v>
      </c>
      <c r="K971" s="828" t="s">
        <v>1260</v>
      </c>
      <c r="L971" s="828" t="s">
        <v>1260</v>
      </c>
      <c r="M971" s="828" t="s">
        <v>1260</v>
      </c>
      <c r="N971" s="828" t="s">
        <v>1260</v>
      </c>
      <c r="O971" s="828" t="s">
        <v>1260</v>
      </c>
      <c r="P971" s="828" t="s">
        <v>1260</v>
      </c>
      <c r="Q971" s="828" t="s">
        <v>1260</v>
      </c>
      <c r="R971" s="828" t="s">
        <v>1260</v>
      </c>
      <c r="S971" s="828" t="s">
        <v>1260</v>
      </c>
      <c r="T971" s="828" t="s">
        <v>1260</v>
      </c>
      <c r="U971" s="828" t="s">
        <v>1260</v>
      </c>
      <c r="V971" s="828" t="s">
        <v>1260</v>
      </c>
      <c r="W971" s="828" t="s">
        <v>1260</v>
      </c>
      <c r="X971" s="828" t="s">
        <v>1260</v>
      </c>
      <c r="Y971" s="828" t="s">
        <v>1260</v>
      </c>
      <c r="Z971" s="828" t="s">
        <v>1260</v>
      </c>
      <c r="AA971" s="828" t="s">
        <v>1260</v>
      </c>
      <c r="AB971" s="828" t="s">
        <v>1260</v>
      </c>
      <c r="AC971" s="828" t="s">
        <v>1260</v>
      </c>
      <c r="AD971" s="828" t="s">
        <v>1260</v>
      </c>
      <c r="AE971" s="828" t="s">
        <v>1260</v>
      </c>
      <c r="AF971" s="828" t="s">
        <v>1260</v>
      </c>
      <c r="AG971" s="828" t="s">
        <v>1260</v>
      </c>
      <c r="AH971" s="828" t="s">
        <v>1260</v>
      </c>
      <c r="AI971" s="828" t="s">
        <v>1260</v>
      </c>
      <c r="AJ971" s="828" t="s">
        <v>1260</v>
      </c>
      <c r="AK971" s="828" t="s">
        <v>1260</v>
      </c>
      <c r="AL971" s="828" t="s">
        <v>1260</v>
      </c>
    </row>
    <row r="972" spans="1:38" hidden="1" outlineLevel="1" x14ac:dyDescent="0.2">
      <c r="A972" s="831" t="s">
        <v>20</v>
      </c>
      <c r="B972" s="831" t="s">
        <v>22</v>
      </c>
      <c r="D972" s="560" t="s">
        <v>2592</v>
      </c>
      <c r="E972" s="828" t="s">
        <v>1260</v>
      </c>
      <c r="F972" s="828" t="s">
        <v>1260</v>
      </c>
      <c r="G972" s="828" t="s">
        <v>1260</v>
      </c>
      <c r="H972" s="828" t="s">
        <v>1260</v>
      </c>
      <c r="I972" s="828" t="s">
        <v>1260</v>
      </c>
      <c r="J972" s="828" t="s">
        <v>1260</v>
      </c>
      <c r="K972" s="828" t="s">
        <v>1260</v>
      </c>
      <c r="L972" s="828" t="s">
        <v>1260</v>
      </c>
      <c r="M972" s="828" t="s">
        <v>1260</v>
      </c>
      <c r="N972" s="828" t="s">
        <v>1260</v>
      </c>
      <c r="O972" s="828" t="s">
        <v>1260</v>
      </c>
      <c r="P972" s="828" t="s">
        <v>1260</v>
      </c>
      <c r="Q972" s="828" t="s">
        <v>1260</v>
      </c>
      <c r="R972" s="828" t="s">
        <v>1260</v>
      </c>
      <c r="S972" s="828" t="s">
        <v>1260</v>
      </c>
      <c r="T972" s="828" t="s">
        <v>1260</v>
      </c>
      <c r="U972" s="828" t="s">
        <v>1260</v>
      </c>
      <c r="V972" s="828" t="s">
        <v>1260</v>
      </c>
      <c r="W972" s="828" t="s">
        <v>1260</v>
      </c>
      <c r="X972" s="828" t="s">
        <v>1260</v>
      </c>
      <c r="Y972" s="828" t="s">
        <v>1260</v>
      </c>
      <c r="Z972" s="828" t="s">
        <v>1260</v>
      </c>
      <c r="AA972" s="828" t="s">
        <v>1260</v>
      </c>
      <c r="AB972" s="828" t="s">
        <v>1260</v>
      </c>
      <c r="AC972" s="828" t="s">
        <v>1260</v>
      </c>
      <c r="AD972" s="828" t="s">
        <v>1260</v>
      </c>
      <c r="AE972" s="828" t="s">
        <v>1260</v>
      </c>
      <c r="AF972" s="828" t="s">
        <v>1260</v>
      </c>
      <c r="AG972" s="828" t="s">
        <v>1260</v>
      </c>
      <c r="AH972" s="828" t="s">
        <v>1260</v>
      </c>
      <c r="AI972" s="828" t="s">
        <v>1260</v>
      </c>
      <c r="AJ972" s="828" t="s">
        <v>1260</v>
      </c>
      <c r="AK972" s="828" t="s">
        <v>1260</v>
      </c>
      <c r="AL972" s="828" t="s">
        <v>1260</v>
      </c>
    </row>
    <row r="973" spans="1:38" hidden="1" outlineLevel="1" x14ac:dyDescent="0.2">
      <c r="A973" s="831" t="s">
        <v>21</v>
      </c>
      <c r="B973" s="831" t="s">
        <v>277</v>
      </c>
      <c r="D973" s="560" t="s">
        <v>2593</v>
      </c>
      <c r="E973" s="828" t="s">
        <v>1260</v>
      </c>
      <c r="F973" s="828" t="s">
        <v>1260</v>
      </c>
      <c r="G973" s="828" t="s">
        <v>1260</v>
      </c>
      <c r="H973" s="828" t="s">
        <v>1260</v>
      </c>
      <c r="I973" s="828" t="s">
        <v>1260</v>
      </c>
      <c r="J973" s="828" t="s">
        <v>1260</v>
      </c>
      <c r="K973" s="828" t="s">
        <v>1260</v>
      </c>
      <c r="L973" s="828" t="s">
        <v>1260</v>
      </c>
      <c r="M973" s="828" t="s">
        <v>1260</v>
      </c>
      <c r="N973" s="828" t="s">
        <v>1260</v>
      </c>
      <c r="O973" s="828" t="s">
        <v>1260</v>
      </c>
      <c r="P973" s="828" t="s">
        <v>1260</v>
      </c>
      <c r="Q973" s="828" t="s">
        <v>1260</v>
      </c>
      <c r="R973" s="828" t="s">
        <v>1260</v>
      </c>
      <c r="S973" s="828" t="s">
        <v>1260</v>
      </c>
      <c r="T973" s="828" t="s">
        <v>1260</v>
      </c>
      <c r="U973" s="828" t="s">
        <v>1260</v>
      </c>
      <c r="V973" s="828" t="s">
        <v>1260</v>
      </c>
      <c r="W973" s="828" t="s">
        <v>1260</v>
      </c>
      <c r="X973" s="828" t="s">
        <v>1260</v>
      </c>
      <c r="Y973" s="828" t="s">
        <v>1260</v>
      </c>
      <c r="Z973" s="828" t="s">
        <v>1260</v>
      </c>
      <c r="AA973" s="828" t="s">
        <v>1260</v>
      </c>
      <c r="AB973" s="828" t="s">
        <v>1260</v>
      </c>
      <c r="AC973" s="828" t="s">
        <v>1260</v>
      </c>
      <c r="AD973" s="828" t="s">
        <v>1260</v>
      </c>
      <c r="AE973" s="828" t="s">
        <v>1260</v>
      </c>
      <c r="AF973" s="828" t="s">
        <v>1260</v>
      </c>
      <c r="AG973" s="828" t="s">
        <v>1260</v>
      </c>
      <c r="AH973" s="828" t="s">
        <v>1260</v>
      </c>
      <c r="AI973" s="828" t="s">
        <v>1260</v>
      </c>
      <c r="AJ973" s="828" t="s">
        <v>1260</v>
      </c>
      <c r="AK973" s="828" t="s">
        <v>1260</v>
      </c>
      <c r="AL973" s="828" t="s">
        <v>1260</v>
      </c>
    </row>
    <row r="974" spans="1:38" hidden="1" outlineLevel="1" x14ac:dyDescent="0.2">
      <c r="A974" s="831" t="s">
        <v>23</v>
      </c>
      <c r="B974" s="831" t="s">
        <v>278</v>
      </c>
      <c r="D974" s="560" t="s">
        <v>2594</v>
      </c>
      <c r="E974" s="828" t="s">
        <v>1260</v>
      </c>
      <c r="F974" s="828" t="s">
        <v>1260</v>
      </c>
      <c r="G974" s="828" t="s">
        <v>1260</v>
      </c>
      <c r="H974" s="828" t="s">
        <v>1260</v>
      </c>
      <c r="I974" s="828" t="s">
        <v>1260</v>
      </c>
      <c r="J974" s="828" t="s">
        <v>1260</v>
      </c>
      <c r="K974" s="828" t="s">
        <v>1260</v>
      </c>
      <c r="L974" s="828" t="s">
        <v>1260</v>
      </c>
      <c r="M974" s="828" t="s">
        <v>1260</v>
      </c>
      <c r="N974" s="828" t="s">
        <v>1260</v>
      </c>
      <c r="O974" s="828" t="s">
        <v>1260</v>
      </c>
      <c r="P974" s="828" t="s">
        <v>1260</v>
      </c>
      <c r="Q974" s="828" t="s">
        <v>1260</v>
      </c>
      <c r="R974" s="828" t="s">
        <v>1260</v>
      </c>
      <c r="S974" s="828" t="s">
        <v>1260</v>
      </c>
      <c r="T974" s="828" t="s">
        <v>1260</v>
      </c>
      <c r="U974" s="828" t="s">
        <v>1260</v>
      </c>
      <c r="V974" s="828" t="s">
        <v>1260</v>
      </c>
      <c r="W974" s="828" t="s">
        <v>1260</v>
      </c>
      <c r="X974" s="828" t="s">
        <v>1260</v>
      </c>
      <c r="Y974" s="828" t="s">
        <v>1260</v>
      </c>
      <c r="Z974" s="828" t="s">
        <v>1260</v>
      </c>
      <c r="AA974" s="828" t="s">
        <v>1260</v>
      </c>
      <c r="AB974" s="828" t="s">
        <v>1260</v>
      </c>
      <c r="AC974" s="828" t="s">
        <v>1260</v>
      </c>
      <c r="AD974" s="828" t="s">
        <v>1260</v>
      </c>
      <c r="AE974" s="828" t="s">
        <v>1260</v>
      </c>
      <c r="AF974" s="828" t="s">
        <v>1260</v>
      </c>
      <c r="AG974" s="828" t="s">
        <v>1260</v>
      </c>
      <c r="AH974" s="828" t="s">
        <v>1260</v>
      </c>
      <c r="AI974" s="828" t="s">
        <v>1260</v>
      </c>
      <c r="AJ974" s="828" t="s">
        <v>1260</v>
      </c>
      <c r="AK974" s="828" t="s">
        <v>1260</v>
      </c>
      <c r="AL974" s="828" t="s">
        <v>1260</v>
      </c>
    </row>
    <row r="975" spans="1:38" hidden="1" outlineLevel="1" x14ac:dyDescent="0.2">
      <c r="A975" s="831" t="s">
        <v>24</v>
      </c>
      <c r="B975" s="831" t="s">
        <v>25</v>
      </c>
      <c r="D975" s="560" t="s">
        <v>2595</v>
      </c>
      <c r="E975" s="828" t="s">
        <v>1260</v>
      </c>
      <c r="F975" s="828" t="s">
        <v>1260</v>
      </c>
      <c r="G975" s="828" t="s">
        <v>1260</v>
      </c>
      <c r="H975" s="828" t="s">
        <v>1260</v>
      </c>
      <c r="I975" s="828" t="s">
        <v>1260</v>
      </c>
      <c r="J975" s="828" t="s">
        <v>1260</v>
      </c>
      <c r="K975" s="828" t="s">
        <v>1260</v>
      </c>
      <c r="L975" s="828" t="s">
        <v>1260</v>
      </c>
      <c r="M975" s="828" t="s">
        <v>1260</v>
      </c>
      <c r="N975" s="828" t="s">
        <v>1260</v>
      </c>
      <c r="O975" s="828" t="s">
        <v>1260</v>
      </c>
      <c r="P975" s="828" t="s">
        <v>1260</v>
      </c>
      <c r="Q975" s="828" t="s">
        <v>1260</v>
      </c>
      <c r="R975" s="828" t="s">
        <v>1260</v>
      </c>
      <c r="S975" s="828" t="s">
        <v>1260</v>
      </c>
      <c r="T975" s="828" t="s">
        <v>1260</v>
      </c>
      <c r="U975" s="828" t="s">
        <v>1260</v>
      </c>
      <c r="V975" s="828" t="s">
        <v>1260</v>
      </c>
      <c r="W975" s="828" t="s">
        <v>1260</v>
      </c>
      <c r="X975" s="828" t="s">
        <v>1260</v>
      </c>
      <c r="Y975" s="828" t="s">
        <v>1260</v>
      </c>
      <c r="Z975" s="828" t="s">
        <v>1260</v>
      </c>
      <c r="AA975" s="828" t="s">
        <v>1260</v>
      </c>
      <c r="AB975" s="828" t="s">
        <v>1260</v>
      </c>
      <c r="AC975" s="828" t="s">
        <v>1260</v>
      </c>
      <c r="AD975" s="828" t="s">
        <v>1260</v>
      </c>
      <c r="AE975" s="828" t="s">
        <v>1260</v>
      </c>
      <c r="AF975" s="828" t="s">
        <v>1260</v>
      </c>
      <c r="AG975" s="828" t="s">
        <v>1260</v>
      </c>
      <c r="AH975" s="828" t="s">
        <v>1260</v>
      </c>
      <c r="AI975" s="828" t="s">
        <v>1260</v>
      </c>
      <c r="AJ975" s="828" t="s">
        <v>1260</v>
      </c>
      <c r="AK975" s="828" t="s">
        <v>1260</v>
      </c>
      <c r="AL975" s="828" t="s">
        <v>1260</v>
      </c>
    </row>
    <row r="976" spans="1:38" hidden="1" outlineLevel="1" x14ac:dyDescent="0.2">
      <c r="A976" s="831" t="s">
        <v>26</v>
      </c>
      <c r="B976" s="831" t="s">
        <v>279</v>
      </c>
      <c r="D976" s="560" t="s">
        <v>2596</v>
      </c>
      <c r="E976" s="828" t="s">
        <v>1260</v>
      </c>
      <c r="F976" s="828" t="s">
        <v>1260</v>
      </c>
      <c r="G976" s="828" t="s">
        <v>1260</v>
      </c>
      <c r="H976" s="828" t="s">
        <v>1260</v>
      </c>
      <c r="I976" s="828" t="s">
        <v>1260</v>
      </c>
      <c r="J976" s="828" t="s">
        <v>1260</v>
      </c>
      <c r="K976" s="828" t="s">
        <v>1260</v>
      </c>
      <c r="L976" s="828" t="s">
        <v>1260</v>
      </c>
      <c r="M976" s="828" t="s">
        <v>1260</v>
      </c>
      <c r="N976" s="828" t="s">
        <v>1260</v>
      </c>
      <c r="O976" s="828" t="s">
        <v>1260</v>
      </c>
      <c r="P976" s="828" t="s">
        <v>1260</v>
      </c>
      <c r="Q976" s="828" t="s">
        <v>1260</v>
      </c>
      <c r="R976" s="828" t="s">
        <v>1260</v>
      </c>
      <c r="S976" s="828" t="s">
        <v>1260</v>
      </c>
      <c r="T976" s="828" t="s">
        <v>1260</v>
      </c>
      <c r="U976" s="828" t="s">
        <v>1260</v>
      </c>
      <c r="V976" s="828" t="s">
        <v>1260</v>
      </c>
      <c r="W976" s="828" t="s">
        <v>1260</v>
      </c>
      <c r="X976" s="828" t="s">
        <v>1260</v>
      </c>
      <c r="Y976" s="828" t="s">
        <v>1260</v>
      </c>
      <c r="Z976" s="828" t="s">
        <v>1260</v>
      </c>
      <c r="AA976" s="828" t="s">
        <v>1260</v>
      </c>
      <c r="AB976" s="828" t="s">
        <v>1260</v>
      </c>
      <c r="AC976" s="828" t="s">
        <v>1260</v>
      </c>
      <c r="AD976" s="828" t="s">
        <v>1260</v>
      </c>
      <c r="AE976" s="828" t="s">
        <v>1260</v>
      </c>
      <c r="AF976" s="828" t="s">
        <v>1260</v>
      </c>
      <c r="AG976" s="828" t="s">
        <v>1260</v>
      </c>
      <c r="AH976" s="828" t="s">
        <v>1260</v>
      </c>
      <c r="AI976" s="828" t="s">
        <v>1260</v>
      </c>
      <c r="AJ976" s="828" t="s">
        <v>1260</v>
      </c>
      <c r="AK976" s="828" t="s">
        <v>1260</v>
      </c>
      <c r="AL976" s="828" t="s">
        <v>1260</v>
      </c>
    </row>
    <row r="977" spans="1:38" hidden="1" outlineLevel="1" x14ac:dyDescent="0.2">
      <c r="A977" s="831" t="s">
        <v>27</v>
      </c>
      <c r="B977" s="831" t="s">
        <v>280</v>
      </c>
      <c r="D977" s="560" t="s">
        <v>2597</v>
      </c>
      <c r="E977" s="828" t="s">
        <v>1260</v>
      </c>
      <c r="F977" s="828" t="s">
        <v>1260</v>
      </c>
      <c r="G977" s="828" t="s">
        <v>1260</v>
      </c>
      <c r="H977" s="828" t="s">
        <v>1260</v>
      </c>
      <c r="I977" s="828" t="s">
        <v>1260</v>
      </c>
      <c r="J977" s="828" t="s">
        <v>1260</v>
      </c>
      <c r="K977" s="828" t="s">
        <v>1260</v>
      </c>
      <c r="L977" s="828" t="s">
        <v>1260</v>
      </c>
      <c r="M977" s="828" t="s">
        <v>1260</v>
      </c>
      <c r="N977" s="828" t="s">
        <v>1260</v>
      </c>
      <c r="O977" s="828" t="s">
        <v>1260</v>
      </c>
      <c r="P977" s="828" t="s">
        <v>1260</v>
      </c>
      <c r="Q977" s="828" t="s">
        <v>1260</v>
      </c>
      <c r="R977" s="828" t="s">
        <v>1260</v>
      </c>
      <c r="S977" s="828" t="s">
        <v>1260</v>
      </c>
      <c r="T977" s="828" t="s">
        <v>1260</v>
      </c>
      <c r="U977" s="828" t="s">
        <v>1260</v>
      </c>
      <c r="V977" s="828" t="s">
        <v>1260</v>
      </c>
      <c r="W977" s="828" t="s">
        <v>1260</v>
      </c>
      <c r="X977" s="828" t="s">
        <v>1260</v>
      </c>
      <c r="Y977" s="828" t="s">
        <v>1260</v>
      </c>
      <c r="Z977" s="828" t="s">
        <v>1260</v>
      </c>
      <c r="AA977" s="828" t="s">
        <v>1260</v>
      </c>
      <c r="AB977" s="828" t="s">
        <v>1260</v>
      </c>
      <c r="AC977" s="828" t="s">
        <v>1260</v>
      </c>
      <c r="AD977" s="828" t="s">
        <v>1260</v>
      </c>
      <c r="AE977" s="828" t="s">
        <v>1260</v>
      </c>
      <c r="AF977" s="828" t="s">
        <v>1260</v>
      </c>
      <c r="AG977" s="828" t="s">
        <v>1260</v>
      </c>
      <c r="AH977" s="828" t="s">
        <v>1260</v>
      </c>
      <c r="AI977" s="828" t="s">
        <v>1260</v>
      </c>
      <c r="AJ977" s="828" t="s">
        <v>1260</v>
      </c>
      <c r="AK977" s="828" t="s">
        <v>1260</v>
      </c>
      <c r="AL977" s="828" t="s">
        <v>1260</v>
      </c>
    </row>
    <row r="978" spans="1:38" hidden="1" outlineLevel="1" x14ac:dyDescent="0.2">
      <c r="A978" s="831" t="s">
        <v>28</v>
      </c>
      <c r="B978" s="831" t="s">
        <v>281</v>
      </c>
      <c r="D978" s="560" t="s">
        <v>2598</v>
      </c>
      <c r="E978" s="828" t="s">
        <v>1260</v>
      </c>
      <c r="F978" s="828" t="s">
        <v>1260</v>
      </c>
      <c r="G978" s="828" t="s">
        <v>1260</v>
      </c>
      <c r="H978" s="828" t="s">
        <v>1260</v>
      </c>
      <c r="I978" s="828" t="s">
        <v>1260</v>
      </c>
      <c r="J978" s="828" t="s">
        <v>1260</v>
      </c>
      <c r="K978" s="828" t="s">
        <v>1260</v>
      </c>
      <c r="L978" s="828" t="s">
        <v>1260</v>
      </c>
      <c r="M978" s="828" t="s">
        <v>1260</v>
      </c>
      <c r="N978" s="828" t="s">
        <v>1260</v>
      </c>
      <c r="O978" s="828" t="s">
        <v>1260</v>
      </c>
      <c r="P978" s="828" t="s">
        <v>1260</v>
      </c>
      <c r="Q978" s="828" t="s">
        <v>1260</v>
      </c>
      <c r="R978" s="828" t="s">
        <v>1260</v>
      </c>
      <c r="S978" s="828" t="s">
        <v>1260</v>
      </c>
      <c r="T978" s="828" t="s">
        <v>1260</v>
      </c>
      <c r="U978" s="828" t="s">
        <v>1260</v>
      </c>
      <c r="V978" s="828" t="s">
        <v>1260</v>
      </c>
      <c r="W978" s="828" t="s">
        <v>1260</v>
      </c>
      <c r="X978" s="828" t="s">
        <v>1260</v>
      </c>
      <c r="Y978" s="828" t="s">
        <v>1260</v>
      </c>
      <c r="Z978" s="828" t="s">
        <v>1260</v>
      </c>
      <c r="AA978" s="828" t="s">
        <v>1260</v>
      </c>
      <c r="AB978" s="828" t="s">
        <v>1260</v>
      </c>
      <c r="AC978" s="828" t="s">
        <v>1260</v>
      </c>
      <c r="AD978" s="828" t="s">
        <v>1260</v>
      </c>
      <c r="AE978" s="828" t="s">
        <v>1260</v>
      </c>
      <c r="AF978" s="828" t="s">
        <v>1260</v>
      </c>
      <c r="AG978" s="828" t="s">
        <v>1260</v>
      </c>
      <c r="AH978" s="828" t="s">
        <v>1260</v>
      </c>
      <c r="AI978" s="828" t="s">
        <v>1260</v>
      </c>
      <c r="AJ978" s="828" t="s">
        <v>1260</v>
      </c>
      <c r="AK978" s="828" t="s">
        <v>1260</v>
      </c>
      <c r="AL978" s="828" t="s">
        <v>1260</v>
      </c>
    </row>
    <row r="979" spans="1:38" hidden="1" outlineLevel="1" x14ac:dyDescent="0.2">
      <c r="A979" s="831" t="s">
        <v>29</v>
      </c>
      <c r="B979" s="831" t="s">
        <v>282</v>
      </c>
      <c r="D979" s="560" t="s">
        <v>2599</v>
      </c>
      <c r="E979" s="828" t="s">
        <v>1260</v>
      </c>
      <c r="F979" s="828" t="s">
        <v>1260</v>
      </c>
      <c r="G979" s="828" t="s">
        <v>1260</v>
      </c>
      <c r="H979" s="828" t="s">
        <v>1260</v>
      </c>
      <c r="I979" s="828" t="s">
        <v>1260</v>
      </c>
      <c r="J979" s="828" t="s">
        <v>1260</v>
      </c>
      <c r="K979" s="828" t="s">
        <v>1260</v>
      </c>
      <c r="L979" s="828" t="s">
        <v>1260</v>
      </c>
      <c r="M979" s="828" t="s">
        <v>1260</v>
      </c>
      <c r="N979" s="828" t="s">
        <v>1260</v>
      </c>
      <c r="O979" s="828" t="s">
        <v>1260</v>
      </c>
      <c r="P979" s="828" t="s">
        <v>1260</v>
      </c>
      <c r="Q979" s="828" t="s">
        <v>1260</v>
      </c>
      <c r="R979" s="828" t="s">
        <v>1260</v>
      </c>
      <c r="S979" s="828" t="s">
        <v>1260</v>
      </c>
      <c r="T979" s="828" t="s">
        <v>1260</v>
      </c>
      <c r="U979" s="828" t="s">
        <v>1260</v>
      </c>
      <c r="V979" s="828" t="s">
        <v>1260</v>
      </c>
      <c r="W979" s="828" t="s">
        <v>1260</v>
      </c>
      <c r="X979" s="828" t="s">
        <v>1260</v>
      </c>
      <c r="Y979" s="828" t="s">
        <v>1260</v>
      </c>
      <c r="Z979" s="828" t="s">
        <v>1260</v>
      </c>
      <c r="AA979" s="828" t="s">
        <v>1260</v>
      </c>
      <c r="AB979" s="828" t="s">
        <v>1260</v>
      </c>
      <c r="AC979" s="828" t="s">
        <v>1260</v>
      </c>
      <c r="AD979" s="828" t="s">
        <v>1260</v>
      </c>
      <c r="AE979" s="828" t="s">
        <v>1260</v>
      </c>
      <c r="AF979" s="828" t="s">
        <v>1260</v>
      </c>
      <c r="AG979" s="828" t="s">
        <v>1260</v>
      </c>
      <c r="AH979" s="828" t="s">
        <v>1260</v>
      </c>
      <c r="AI979" s="828" t="s">
        <v>1260</v>
      </c>
      <c r="AJ979" s="828" t="s">
        <v>1260</v>
      </c>
      <c r="AK979" s="828" t="s">
        <v>1260</v>
      </c>
      <c r="AL979" s="828" t="s">
        <v>1260</v>
      </c>
    </row>
    <row r="980" spans="1:38" hidden="1" outlineLevel="1" x14ac:dyDescent="0.2">
      <c r="A980" s="831" t="s">
        <v>31</v>
      </c>
      <c r="B980" s="831" t="s">
        <v>310</v>
      </c>
      <c r="D980" s="560" t="s">
        <v>2600</v>
      </c>
      <c r="E980" s="828" t="s">
        <v>1260</v>
      </c>
      <c r="F980" s="828" t="s">
        <v>1260</v>
      </c>
      <c r="G980" s="828" t="s">
        <v>1260</v>
      </c>
      <c r="H980" s="828" t="s">
        <v>1260</v>
      </c>
      <c r="I980" s="828" t="s">
        <v>1260</v>
      </c>
      <c r="J980" s="828" t="s">
        <v>1260</v>
      </c>
      <c r="K980" s="828" t="s">
        <v>1260</v>
      </c>
      <c r="L980" s="828" t="s">
        <v>1260</v>
      </c>
      <c r="M980" s="828" t="s">
        <v>1260</v>
      </c>
      <c r="N980" s="828" t="s">
        <v>1260</v>
      </c>
      <c r="O980" s="828" t="s">
        <v>1260</v>
      </c>
      <c r="P980" s="828" t="s">
        <v>1260</v>
      </c>
      <c r="Q980" s="828" t="s">
        <v>1260</v>
      </c>
      <c r="R980" s="828" t="s">
        <v>1260</v>
      </c>
      <c r="S980" s="828" t="s">
        <v>1260</v>
      </c>
      <c r="T980" s="828" t="s">
        <v>1260</v>
      </c>
      <c r="U980" s="828" t="s">
        <v>1260</v>
      </c>
      <c r="V980" s="828" t="s">
        <v>1260</v>
      </c>
      <c r="W980" s="828" t="s">
        <v>1260</v>
      </c>
      <c r="X980" s="828" t="s">
        <v>1260</v>
      </c>
      <c r="Y980" s="828" t="s">
        <v>1260</v>
      </c>
      <c r="Z980" s="828" t="s">
        <v>1260</v>
      </c>
      <c r="AA980" s="828" t="s">
        <v>1260</v>
      </c>
      <c r="AB980" s="828" t="s">
        <v>1260</v>
      </c>
      <c r="AC980" s="828" t="s">
        <v>1260</v>
      </c>
      <c r="AD980" s="828" t="s">
        <v>1260</v>
      </c>
      <c r="AE980" s="828" t="s">
        <v>1260</v>
      </c>
      <c r="AF980" s="828" t="s">
        <v>1260</v>
      </c>
      <c r="AG980" s="828" t="s">
        <v>1260</v>
      </c>
      <c r="AH980" s="828" t="s">
        <v>1260</v>
      </c>
      <c r="AI980" s="828" t="s">
        <v>1260</v>
      </c>
      <c r="AJ980" s="828" t="s">
        <v>1260</v>
      </c>
      <c r="AK980" s="828" t="s">
        <v>1260</v>
      </c>
      <c r="AL980" s="828" t="s">
        <v>1260</v>
      </c>
    </row>
    <row r="981" spans="1:38" hidden="1" outlineLevel="1" x14ac:dyDescent="0.2">
      <c r="A981" s="831" t="s">
        <v>32</v>
      </c>
      <c r="B981" s="831" t="s">
        <v>283</v>
      </c>
      <c r="D981" s="560" t="s">
        <v>2601</v>
      </c>
      <c r="E981" s="828" t="s">
        <v>1260</v>
      </c>
      <c r="F981" s="828" t="s">
        <v>1260</v>
      </c>
      <c r="G981" s="828" t="s">
        <v>1260</v>
      </c>
      <c r="H981" s="828" t="s">
        <v>1260</v>
      </c>
      <c r="I981" s="828" t="s">
        <v>1260</v>
      </c>
      <c r="J981" s="828" t="s">
        <v>1260</v>
      </c>
      <c r="K981" s="828" t="s">
        <v>1260</v>
      </c>
      <c r="L981" s="828" t="s">
        <v>1260</v>
      </c>
      <c r="M981" s="828" t="s">
        <v>1260</v>
      </c>
      <c r="N981" s="828" t="s">
        <v>1260</v>
      </c>
      <c r="O981" s="828" t="s">
        <v>1260</v>
      </c>
      <c r="P981" s="828" t="s">
        <v>1260</v>
      </c>
      <c r="Q981" s="828" t="s">
        <v>1260</v>
      </c>
      <c r="R981" s="828" t="s">
        <v>1260</v>
      </c>
      <c r="S981" s="828" t="s">
        <v>1260</v>
      </c>
      <c r="T981" s="828" t="s">
        <v>1260</v>
      </c>
      <c r="U981" s="828" t="s">
        <v>1260</v>
      </c>
      <c r="V981" s="828" t="s">
        <v>1260</v>
      </c>
      <c r="W981" s="828" t="s">
        <v>1260</v>
      </c>
      <c r="X981" s="828" t="s">
        <v>1260</v>
      </c>
      <c r="Y981" s="828" t="s">
        <v>1260</v>
      </c>
      <c r="Z981" s="828" t="s">
        <v>1260</v>
      </c>
      <c r="AA981" s="828" t="s">
        <v>1260</v>
      </c>
      <c r="AB981" s="828" t="s">
        <v>1260</v>
      </c>
      <c r="AC981" s="828" t="s">
        <v>1260</v>
      </c>
      <c r="AD981" s="828" t="s">
        <v>1260</v>
      </c>
      <c r="AE981" s="828" t="s">
        <v>1260</v>
      </c>
      <c r="AF981" s="828" t="s">
        <v>1260</v>
      </c>
      <c r="AG981" s="828" t="s">
        <v>1260</v>
      </c>
      <c r="AH981" s="828" t="s">
        <v>1260</v>
      </c>
      <c r="AI981" s="828" t="s">
        <v>1260</v>
      </c>
      <c r="AJ981" s="828" t="s">
        <v>1260</v>
      </c>
      <c r="AK981" s="828" t="s">
        <v>1260</v>
      </c>
      <c r="AL981" s="828" t="s">
        <v>1260</v>
      </c>
    </row>
    <row r="982" spans="1:38" hidden="1" outlineLevel="1" x14ac:dyDescent="0.2">
      <c r="A982" s="831" t="s">
        <v>34</v>
      </c>
      <c r="B982" s="831" t="s">
        <v>284</v>
      </c>
      <c r="D982" s="560" t="s">
        <v>2602</v>
      </c>
      <c r="E982" s="828" t="s">
        <v>1260</v>
      </c>
      <c r="F982" s="828" t="s">
        <v>1260</v>
      </c>
      <c r="G982" s="828" t="s">
        <v>1260</v>
      </c>
      <c r="H982" s="828" t="s">
        <v>1260</v>
      </c>
      <c r="I982" s="828" t="s">
        <v>1260</v>
      </c>
      <c r="J982" s="828" t="s">
        <v>1260</v>
      </c>
      <c r="K982" s="828" t="s">
        <v>1260</v>
      </c>
      <c r="L982" s="828" t="s">
        <v>1260</v>
      </c>
      <c r="M982" s="828" t="s">
        <v>1260</v>
      </c>
      <c r="N982" s="828" t="s">
        <v>1260</v>
      </c>
      <c r="O982" s="828" t="s">
        <v>1260</v>
      </c>
      <c r="P982" s="828" t="s">
        <v>1260</v>
      </c>
      <c r="Q982" s="828" t="s">
        <v>1260</v>
      </c>
      <c r="R982" s="828" t="s">
        <v>1260</v>
      </c>
      <c r="S982" s="828" t="s">
        <v>1260</v>
      </c>
      <c r="T982" s="828" t="s">
        <v>1260</v>
      </c>
      <c r="U982" s="828" t="s">
        <v>1260</v>
      </c>
      <c r="V982" s="828" t="s">
        <v>1260</v>
      </c>
      <c r="W982" s="828" t="s">
        <v>1260</v>
      </c>
      <c r="X982" s="828" t="s">
        <v>1260</v>
      </c>
      <c r="Y982" s="828" t="s">
        <v>1260</v>
      </c>
      <c r="Z982" s="828" t="s">
        <v>1260</v>
      </c>
      <c r="AA982" s="828" t="s">
        <v>1260</v>
      </c>
      <c r="AB982" s="828" t="s">
        <v>1260</v>
      </c>
      <c r="AC982" s="828" t="s">
        <v>1260</v>
      </c>
      <c r="AD982" s="828" t="s">
        <v>1260</v>
      </c>
      <c r="AE982" s="828" t="s">
        <v>1260</v>
      </c>
      <c r="AF982" s="828" t="s">
        <v>1260</v>
      </c>
      <c r="AG982" s="828" t="s">
        <v>1260</v>
      </c>
      <c r="AH982" s="828" t="s">
        <v>1260</v>
      </c>
      <c r="AI982" s="828" t="s">
        <v>1260</v>
      </c>
      <c r="AJ982" s="828" t="s">
        <v>1260</v>
      </c>
      <c r="AK982" s="828" t="s">
        <v>1260</v>
      </c>
      <c r="AL982" s="828" t="s">
        <v>1260</v>
      </c>
    </row>
    <row r="983" spans="1:38" hidden="1" outlineLevel="1" x14ac:dyDescent="0.2">
      <c r="A983" s="831" t="s">
        <v>36</v>
      </c>
      <c r="B983" s="831" t="s">
        <v>285</v>
      </c>
      <c r="D983" s="560" t="s">
        <v>2603</v>
      </c>
      <c r="E983" s="828" t="s">
        <v>1260</v>
      </c>
      <c r="F983" s="828" t="s">
        <v>1260</v>
      </c>
      <c r="G983" s="828" t="s">
        <v>1260</v>
      </c>
      <c r="H983" s="828" t="s">
        <v>1260</v>
      </c>
      <c r="I983" s="828" t="s">
        <v>1260</v>
      </c>
      <c r="J983" s="828" t="s">
        <v>1260</v>
      </c>
      <c r="K983" s="828" t="s">
        <v>1260</v>
      </c>
      <c r="L983" s="828" t="s">
        <v>1260</v>
      </c>
      <c r="M983" s="828" t="s">
        <v>1260</v>
      </c>
      <c r="N983" s="828" t="s">
        <v>1260</v>
      </c>
      <c r="O983" s="828" t="s">
        <v>1260</v>
      </c>
      <c r="P983" s="828" t="s">
        <v>1260</v>
      </c>
      <c r="Q983" s="828" t="s">
        <v>1260</v>
      </c>
      <c r="R983" s="828" t="s">
        <v>1260</v>
      </c>
      <c r="S983" s="828" t="s">
        <v>1260</v>
      </c>
      <c r="T983" s="828" t="s">
        <v>1260</v>
      </c>
      <c r="U983" s="828" t="s">
        <v>1260</v>
      </c>
      <c r="V983" s="828" t="s">
        <v>1260</v>
      </c>
      <c r="W983" s="828" t="s">
        <v>1260</v>
      </c>
      <c r="X983" s="828" t="s">
        <v>1260</v>
      </c>
      <c r="Y983" s="828" t="s">
        <v>1260</v>
      </c>
      <c r="Z983" s="828" t="s">
        <v>1260</v>
      </c>
      <c r="AA983" s="828" t="s">
        <v>1260</v>
      </c>
      <c r="AB983" s="828" t="s">
        <v>1260</v>
      </c>
      <c r="AC983" s="828" t="s">
        <v>1260</v>
      </c>
      <c r="AD983" s="828" t="s">
        <v>1260</v>
      </c>
      <c r="AE983" s="828" t="s">
        <v>1260</v>
      </c>
      <c r="AF983" s="828" t="s">
        <v>1260</v>
      </c>
      <c r="AG983" s="828" t="s">
        <v>1260</v>
      </c>
      <c r="AH983" s="828" t="s">
        <v>1260</v>
      </c>
      <c r="AI983" s="828" t="s">
        <v>1260</v>
      </c>
      <c r="AJ983" s="828" t="s">
        <v>1260</v>
      </c>
      <c r="AK983" s="828" t="s">
        <v>1260</v>
      </c>
      <c r="AL983" s="828" t="s">
        <v>1260</v>
      </c>
    </row>
    <row r="984" spans="1:38" hidden="1" outlineLevel="1" x14ac:dyDescent="0.2">
      <c r="A984" s="831" t="s">
        <v>37</v>
      </c>
      <c r="B984" s="831" t="s">
        <v>311</v>
      </c>
      <c r="D984" s="560" t="s">
        <v>2604</v>
      </c>
      <c r="E984" s="828" t="s">
        <v>1260</v>
      </c>
      <c r="F984" s="828" t="s">
        <v>1260</v>
      </c>
      <c r="G984" s="828" t="s">
        <v>1260</v>
      </c>
      <c r="H984" s="828" t="s">
        <v>1260</v>
      </c>
      <c r="I984" s="828" t="s">
        <v>1260</v>
      </c>
      <c r="J984" s="828" t="s">
        <v>1260</v>
      </c>
      <c r="K984" s="828" t="s">
        <v>1260</v>
      </c>
      <c r="L984" s="828" t="s">
        <v>1260</v>
      </c>
      <c r="M984" s="828" t="s">
        <v>1260</v>
      </c>
      <c r="N984" s="828" t="s">
        <v>1260</v>
      </c>
      <c r="O984" s="828" t="s">
        <v>1260</v>
      </c>
      <c r="P984" s="828" t="s">
        <v>1260</v>
      </c>
      <c r="Q984" s="828" t="s">
        <v>1260</v>
      </c>
      <c r="R984" s="828" t="s">
        <v>1260</v>
      </c>
      <c r="S984" s="828" t="s">
        <v>1260</v>
      </c>
      <c r="T984" s="828" t="s">
        <v>1260</v>
      </c>
      <c r="U984" s="828" t="s">
        <v>1260</v>
      </c>
      <c r="V984" s="828" t="s">
        <v>1260</v>
      </c>
      <c r="W984" s="828" t="s">
        <v>1260</v>
      </c>
      <c r="X984" s="828" t="s">
        <v>1260</v>
      </c>
      <c r="Y984" s="828" t="s">
        <v>1260</v>
      </c>
      <c r="Z984" s="828" t="s">
        <v>1260</v>
      </c>
      <c r="AA984" s="828" t="s">
        <v>1260</v>
      </c>
      <c r="AB984" s="828" t="s">
        <v>1260</v>
      </c>
      <c r="AC984" s="828" t="s">
        <v>1260</v>
      </c>
      <c r="AD984" s="828" t="s">
        <v>1260</v>
      </c>
      <c r="AE984" s="828" t="s">
        <v>1260</v>
      </c>
      <c r="AF984" s="828" t="s">
        <v>1260</v>
      </c>
      <c r="AG984" s="828" t="s">
        <v>1260</v>
      </c>
      <c r="AH984" s="828" t="s">
        <v>1260</v>
      </c>
      <c r="AI984" s="828" t="s">
        <v>1260</v>
      </c>
      <c r="AJ984" s="828" t="s">
        <v>1260</v>
      </c>
      <c r="AK984" s="828" t="s">
        <v>1260</v>
      </c>
      <c r="AL984" s="828" t="s">
        <v>1260</v>
      </c>
    </row>
    <row r="985" spans="1:38" hidden="1" outlineLevel="1" x14ac:dyDescent="0.2">
      <c r="A985" s="831" t="s">
        <v>38</v>
      </c>
      <c r="B985" s="831" t="s">
        <v>35</v>
      </c>
      <c r="D985" s="560" t="s">
        <v>2605</v>
      </c>
      <c r="E985" s="828" t="s">
        <v>1260</v>
      </c>
      <c r="F985" s="828" t="s">
        <v>1260</v>
      </c>
      <c r="G985" s="828" t="s">
        <v>1260</v>
      </c>
      <c r="H985" s="828" t="s">
        <v>1260</v>
      </c>
      <c r="I985" s="828" t="s">
        <v>1260</v>
      </c>
      <c r="J985" s="828" t="s">
        <v>1260</v>
      </c>
      <c r="K985" s="828" t="s">
        <v>1260</v>
      </c>
      <c r="L985" s="828" t="s">
        <v>1260</v>
      </c>
      <c r="M985" s="828" t="s">
        <v>1260</v>
      </c>
      <c r="N985" s="828" t="s">
        <v>1260</v>
      </c>
      <c r="O985" s="828" t="s">
        <v>1260</v>
      </c>
      <c r="P985" s="828" t="s">
        <v>1260</v>
      </c>
      <c r="Q985" s="828" t="s">
        <v>1260</v>
      </c>
      <c r="R985" s="828" t="s">
        <v>1260</v>
      </c>
      <c r="S985" s="828" t="s">
        <v>1260</v>
      </c>
      <c r="T985" s="828" t="s">
        <v>1260</v>
      </c>
      <c r="U985" s="828" t="s">
        <v>1260</v>
      </c>
      <c r="V985" s="828" t="s">
        <v>1260</v>
      </c>
      <c r="W985" s="828" t="s">
        <v>1260</v>
      </c>
      <c r="X985" s="828" t="s">
        <v>1260</v>
      </c>
      <c r="Y985" s="828" t="s">
        <v>1260</v>
      </c>
      <c r="Z985" s="828" t="s">
        <v>1260</v>
      </c>
      <c r="AA985" s="828" t="s">
        <v>1260</v>
      </c>
      <c r="AB985" s="828" t="s">
        <v>1260</v>
      </c>
      <c r="AC985" s="828" t="s">
        <v>1260</v>
      </c>
      <c r="AD985" s="828" t="s">
        <v>1260</v>
      </c>
      <c r="AE985" s="828" t="s">
        <v>1260</v>
      </c>
      <c r="AF985" s="828" t="s">
        <v>1260</v>
      </c>
      <c r="AG985" s="828" t="s">
        <v>1260</v>
      </c>
      <c r="AH985" s="828" t="s">
        <v>1260</v>
      </c>
      <c r="AI985" s="828" t="s">
        <v>1260</v>
      </c>
      <c r="AJ985" s="828" t="s">
        <v>1260</v>
      </c>
      <c r="AK985" s="828" t="s">
        <v>1260</v>
      </c>
      <c r="AL985" s="828" t="s">
        <v>1260</v>
      </c>
    </row>
    <row r="986" spans="1:38" hidden="1" outlineLevel="1" x14ac:dyDescent="0.2">
      <c r="A986" s="831" t="s">
        <v>40</v>
      </c>
      <c r="B986" s="831" t="s">
        <v>286</v>
      </c>
      <c r="D986" s="560" t="s">
        <v>2606</v>
      </c>
      <c r="E986" s="828" t="s">
        <v>1260</v>
      </c>
      <c r="F986" s="828" t="s">
        <v>1260</v>
      </c>
      <c r="G986" s="828" t="s">
        <v>1260</v>
      </c>
      <c r="H986" s="828" t="s">
        <v>1260</v>
      </c>
      <c r="I986" s="828" t="s">
        <v>1260</v>
      </c>
      <c r="J986" s="828" t="s">
        <v>1260</v>
      </c>
      <c r="K986" s="828" t="s">
        <v>1260</v>
      </c>
      <c r="L986" s="828" t="s">
        <v>1260</v>
      </c>
      <c r="M986" s="828" t="s">
        <v>1260</v>
      </c>
      <c r="N986" s="828" t="s">
        <v>1260</v>
      </c>
      <c r="O986" s="828" t="s">
        <v>1260</v>
      </c>
      <c r="P986" s="828" t="s">
        <v>1260</v>
      </c>
      <c r="Q986" s="828" t="s">
        <v>1260</v>
      </c>
      <c r="R986" s="828" t="s">
        <v>1260</v>
      </c>
      <c r="S986" s="828" t="s">
        <v>1260</v>
      </c>
      <c r="T986" s="828" t="s">
        <v>1260</v>
      </c>
      <c r="U986" s="828" t="s">
        <v>1260</v>
      </c>
      <c r="V986" s="828" t="s">
        <v>1260</v>
      </c>
      <c r="W986" s="828" t="s">
        <v>1260</v>
      </c>
      <c r="X986" s="828" t="s">
        <v>1260</v>
      </c>
      <c r="Y986" s="828" t="s">
        <v>1260</v>
      </c>
      <c r="Z986" s="828" t="s">
        <v>1260</v>
      </c>
      <c r="AA986" s="828" t="s">
        <v>1260</v>
      </c>
      <c r="AB986" s="828" t="s">
        <v>1260</v>
      </c>
      <c r="AC986" s="828" t="s">
        <v>1260</v>
      </c>
      <c r="AD986" s="828" t="s">
        <v>1260</v>
      </c>
      <c r="AE986" s="828" t="s">
        <v>1260</v>
      </c>
      <c r="AF986" s="828" t="s">
        <v>1260</v>
      </c>
      <c r="AG986" s="828" t="s">
        <v>1260</v>
      </c>
      <c r="AH986" s="828" t="s">
        <v>1260</v>
      </c>
      <c r="AI986" s="828" t="s">
        <v>1260</v>
      </c>
      <c r="AJ986" s="828" t="s">
        <v>1260</v>
      </c>
      <c r="AK986" s="828" t="s">
        <v>1260</v>
      </c>
      <c r="AL986" s="828" t="s">
        <v>1260</v>
      </c>
    </row>
    <row r="987" spans="1:38" hidden="1" outlineLevel="1" x14ac:dyDescent="0.2">
      <c r="A987" s="831" t="s">
        <v>287</v>
      </c>
      <c r="B987" s="831" t="s">
        <v>288</v>
      </c>
      <c r="D987" s="560" t="s">
        <v>2607</v>
      </c>
      <c r="E987" s="828" t="s">
        <v>1260</v>
      </c>
      <c r="F987" s="828" t="s">
        <v>1260</v>
      </c>
      <c r="G987" s="828" t="s">
        <v>1260</v>
      </c>
      <c r="H987" s="828" t="s">
        <v>1260</v>
      </c>
      <c r="I987" s="828" t="s">
        <v>1260</v>
      </c>
      <c r="J987" s="828" t="s">
        <v>1260</v>
      </c>
      <c r="K987" s="828" t="s">
        <v>1260</v>
      </c>
      <c r="L987" s="828" t="s">
        <v>1260</v>
      </c>
      <c r="M987" s="828" t="s">
        <v>1260</v>
      </c>
      <c r="N987" s="828" t="s">
        <v>1260</v>
      </c>
      <c r="O987" s="828" t="s">
        <v>1260</v>
      </c>
      <c r="P987" s="828" t="s">
        <v>1260</v>
      </c>
      <c r="Q987" s="828" t="s">
        <v>1260</v>
      </c>
      <c r="R987" s="828" t="s">
        <v>1260</v>
      </c>
      <c r="S987" s="828" t="s">
        <v>1260</v>
      </c>
      <c r="T987" s="828" t="s">
        <v>1260</v>
      </c>
      <c r="U987" s="828" t="s">
        <v>1260</v>
      </c>
      <c r="V987" s="828" t="s">
        <v>1260</v>
      </c>
      <c r="W987" s="828" t="s">
        <v>1260</v>
      </c>
      <c r="X987" s="828" t="s">
        <v>1260</v>
      </c>
      <c r="Y987" s="828" t="s">
        <v>1260</v>
      </c>
      <c r="Z987" s="828" t="s">
        <v>1260</v>
      </c>
      <c r="AA987" s="828" t="s">
        <v>1260</v>
      </c>
      <c r="AB987" s="828" t="s">
        <v>1260</v>
      </c>
      <c r="AC987" s="828" t="s">
        <v>1260</v>
      </c>
      <c r="AD987" s="828" t="s">
        <v>1260</v>
      </c>
      <c r="AE987" s="828" t="s">
        <v>1260</v>
      </c>
      <c r="AF987" s="828" t="s">
        <v>1260</v>
      </c>
      <c r="AG987" s="828" t="s">
        <v>1260</v>
      </c>
      <c r="AH987" s="828" t="s">
        <v>1260</v>
      </c>
      <c r="AI987" s="828" t="s">
        <v>1260</v>
      </c>
      <c r="AJ987" s="828" t="s">
        <v>1260</v>
      </c>
      <c r="AK987" s="828" t="s">
        <v>1260</v>
      </c>
      <c r="AL987" s="828" t="s">
        <v>1260</v>
      </c>
    </row>
    <row r="988" spans="1:38" hidden="1" outlineLevel="1" x14ac:dyDescent="0.2">
      <c r="A988" s="831" t="s">
        <v>289</v>
      </c>
      <c r="B988" s="831" t="s">
        <v>290</v>
      </c>
      <c r="D988" s="560" t="s">
        <v>2608</v>
      </c>
      <c r="E988" s="828" t="s">
        <v>1260</v>
      </c>
      <c r="F988" s="828" t="s">
        <v>1260</v>
      </c>
      <c r="G988" s="828" t="s">
        <v>1260</v>
      </c>
      <c r="H988" s="828" t="s">
        <v>1260</v>
      </c>
      <c r="I988" s="828" t="s">
        <v>1260</v>
      </c>
      <c r="J988" s="828" t="s">
        <v>1260</v>
      </c>
      <c r="K988" s="828" t="s">
        <v>1260</v>
      </c>
      <c r="L988" s="828" t="s">
        <v>1260</v>
      </c>
      <c r="M988" s="828" t="s">
        <v>1260</v>
      </c>
      <c r="N988" s="828" t="s">
        <v>1260</v>
      </c>
      <c r="O988" s="828" t="s">
        <v>1260</v>
      </c>
      <c r="P988" s="828" t="s">
        <v>1260</v>
      </c>
      <c r="Q988" s="828" t="s">
        <v>1260</v>
      </c>
      <c r="R988" s="828" t="s">
        <v>1260</v>
      </c>
      <c r="S988" s="828" t="s">
        <v>1260</v>
      </c>
      <c r="T988" s="828" t="s">
        <v>1260</v>
      </c>
      <c r="U988" s="828" t="s">
        <v>1260</v>
      </c>
      <c r="V988" s="828" t="s">
        <v>1260</v>
      </c>
      <c r="W988" s="828" t="s">
        <v>1260</v>
      </c>
      <c r="X988" s="828" t="s">
        <v>1260</v>
      </c>
      <c r="Y988" s="828" t="s">
        <v>1260</v>
      </c>
      <c r="Z988" s="828" t="s">
        <v>1260</v>
      </c>
      <c r="AA988" s="828" t="s">
        <v>1260</v>
      </c>
      <c r="AB988" s="828" t="s">
        <v>1260</v>
      </c>
      <c r="AC988" s="828" t="s">
        <v>1260</v>
      </c>
      <c r="AD988" s="828" t="s">
        <v>1260</v>
      </c>
      <c r="AE988" s="828" t="s">
        <v>1260</v>
      </c>
      <c r="AF988" s="828" t="s">
        <v>1260</v>
      </c>
      <c r="AG988" s="828" t="s">
        <v>1260</v>
      </c>
      <c r="AH988" s="828" t="s">
        <v>1260</v>
      </c>
      <c r="AI988" s="828" t="s">
        <v>1260</v>
      </c>
      <c r="AJ988" s="828" t="s">
        <v>1260</v>
      </c>
      <c r="AK988" s="828" t="s">
        <v>1260</v>
      </c>
      <c r="AL988" s="828" t="s">
        <v>1260</v>
      </c>
    </row>
    <row r="989" spans="1:38" hidden="1" outlineLevel="1" x14ac:dyDescent="0.2">
      <c r="A989" s="831" t="s">
        <v>291</v>
      </c>
      <c r="B989" s="831" t="s">
        <v>312</v>
      </c>
      <c r="D989" s="560" t="s">
        <v>2609</v>
      </c>
      <c r="E989" s="828" t="s">
        <v>1260</v>
      </c>
      <c r="F989" s="828" t="s">
        <v>1260</v>
      </c>
      <c r="G989" s="828" t="s">
        <v>1260</v>
      </c>
      <c r="H989" s="828" t="s">
        <v>1260</v>
      </c>
      <c r="I989" s="828" t="s">
        <v>1260</v>
      </c>
      <c r="J989" s="828" t="s">
        <v>1260</v>
      </c>
      <c r="K989" s="828" t="s">
        <v>1260</v>
      </c>
      <c r="L989" s="828" t="s">
        <v>1260</v>
      </c>
      <c r="M989" s="828" t="s">
        <v>1260</v>
      </c>
      <c r="N989" s="828" t="s">
        <v>1260</v>
      </c>
      <c r="O989" s="828" t="s">
        <v>1260</v>
      </c>
      <c r="P989" s="828" t="s">
        <v>1260</v>
      </c>
      <c r="Q989" s="828" t="s">
        <v>1260</v>
      </c>
      <c r="R989" s="828" t="s">
        <v>1260</v>
      </c>
      <c r="S989" s="828" t="s">
        <v>1260</v>
      </c>
      <c r="T989" s="828" t="s">
        <v>1260</v>
      </c>
      <c r="U989" s="828" t="s">
        <v>1260</v>
      </c>
      <c r="V989" s="828" t="s">
        <v>1260</v>
      </c>
      <c r="W989" s="828" t="s">
        <v>1260</v>
      </c>
      <c r="X989" s="828" t="s">
        <v>1260</v>
      </c>
      <c r="Y989" s="828" t="s">
        <v>1260</v>
      </c>
      <c r="Z989" s="828" t="s">
        <v>1260</v>
      </c>
      <c r="AA989" s="828" t="s">
        <v>1260</v>
      </c>
      <c r="AB989" s="828" t="s">
        <v>1260</v>
      </c>
      <c r="AC989" s="828" t="s">
        <v>1260</v>
      </c>
      <c r="AD989" s="828" t="s">
        <v>1260</v>
      </c>
      <c r="AE989" s="828" t="s">
        <v>1260</v>
      </c>
      <c r="AF989" s="828" t="s">
        <v>1260</v>
      </c>
      <c r="AG989" s="828" t="s">
        <v>1260</v>
      </c>
      <c r="AH989" s="828" t="s">
        <v>1260</v>
      </c>
      <c r="AI989" s="828" t="s">
        <v>1260</v>
      </c>
      <c r="AJ989" s="828" t="s">
        <v>1260</v>
      </c>
      <c r="AK989" s="828" t="s">
        <v>1260</v>
      </c>
      <c r="AL989" s="828" t="s">
        <v>1260</v>
      </c>
    </row>
    <row r="990" spans="1:38" hidden="1" outlineLevel="1" x14ac:dyDescent="0.2">
      <c r="A990" s="831" t="s">
        <v>313</v>
      </c>
      <c r="B990" s="831" t="s">
        <v>314</v>
      </c>
      <c r="D990" s="560" t="s">
        <v>2610</v>
      </c>
      <c r="E990" s="828" t="s">
        <v>1260</v>
      </c>
      <c r="F990" s="828" t="s">
        <v>1260</v>
      </c>
      <c r="G990" s="828" t="s">
        <v>1260</v>
      </c>
      <c r="H990" s="828" t="s">
        <v>1260</v>
      </c>
      <c r="I990" s="828" t="s">
        <v>1260</v>
      </c>
      <c r="J990" s="828" t="s">
        <v>1260</v>
      </c>
      <c r="K990" s="828" t="s">
        <v>1260</v>
      </c>
      <c r="L990" s="828" t="s">
        <v>1260</v>
      </c>
      <c r="M990" s="828" t="s">
        <v>1260</v>
      </c>
      <c r="N990" s="828" t="s">
        <v>1260</v>
      </c>
      <c r="O990" s="828" t="s">
        <v>1260</v>
      </c>
      <c r="P990" s="828" t="s">
        <v>1260</v>
      </c>
      <c r="Q990" s="828" t="s">
        <v>1260</v>
      </c>
      <c r="R990" s="828" t="s">
        <v>1260</v>
      </c>
      <c r="S990" s="828" t="s">
        <v>1260</v>
      </c>
      <c r="T990" s="828" t="s">
        <v>1260</v>
      </c>
      <c r="U990" s="828" t="s">
        <v>1260</v>
      </c>
      <c r="V990" s="828" t="s">
        <v>1260</v>
      </c>
      <c r="W990" s="828" t="s">
        <v>1260</v>
      </c>
      <c r="X990" s="828" t="s">
        <v>1260</v>
      </c>
      <c r="Y990" s="828" t="s">
        <v>1260</v>
      </c>
      <c r="Z990" s="828" t="s">
        <v>1260</v>
      </c>
      <c r="AA990" s="828" t="s">
        <v>1260</v>
      </c>
      <c r="AB990" s="828" t="s">
        <v>1260</v>
      </c>
      <c r="AC990" s="828" t="s">
        <v>1260</v>
      </c>
      <c r="AD990" s="828" t="s">
        <v>1260</v>
      </c>
      <c r="AE990" s="828" t="s">
        <v>1260</v>
      </c>
      <c r="AF990" s="828" t="s">
        <v>1260</v>
      </c>
      <c r="AG990" s="828" t="s">
        <v>1260</v>
      </c>
      <c r="AH990" s="828" t="s">
        <v>1260</v>
      </c>
      <c r="AI990" s="828" t="s">
        <v>1260</v>
      </c>
      <c r="AJ990" s="828" t="s">
        <v>1260</v>
      </c>
      <c r="AK990" s="828" t="s">
        <v>1260</v>
      </c>
      <c r="AL990" s="828" t="s">
        <v>1260</v>
      </c>
    </row>
    <row r="991" spans="1:38" hidden="1" outlineLevel="1" x14ac:dyDescent="0.2">
      <c r="A991" s="831"/>
      <c r="B991" s="831" t="s">
        <v>3</v>
      </c>
      <c r="D991" s="560" t="s">
        <v>2611</v>
      </c>
      <c r="E991" s="828" t="s">
        <v>1260</v>
      </c>
      <c r="F991" s="828" t="s">
        <v>1260</v>
      </c>
      <c r="G991" s="828" t="s">
        <v>1260</v>
      </c>
      <c r="H991" s="828" t="s">
        <v>1260</v>
      </c>
      <c r="I991" s="828" t="s">
        <v>1260</v>
      </c>
      <c r="J991" s="828" t="s">
        <v>1260</v>
      </c>
      <c r="K991" s="828" t="s">
        <v>1260</v>
      </c>
      <c r="L991" s="828" t="s">
        <v>1260</v>
      </c>
      <c r="M991" s="828" t="s">
        <v>1260</v>
      </c>
      <c r="N991" s="828" t="s">
        <v>1260</v>
      </c>
      <c r="O991" s="828" t="s">
        <v>1260</v>
      </c>
      <c r="P991" s="828" t="s">
        <v>1260</v>
      </c>
      <c r="Q991" s="828" t="s">
        <v>1260</v>
      </c>
      <c r="R991" s="828" t="s">
        <v>1260</v>
      </c>
      <c r="S991" s="828" t="s">
        <v>1260</v>
      </c>
      <c r="T991" s="828" t="s">
        <v>1260</v>
      </c>
      <c r="U991" s="828" t="s">
        <v>1260</v>
      </c>
      <c r="V991" s="828" t="s">
        <v>1260</v>
      </c>
      <c r="W991" s="828" t="s">
        <v>1260</v>
      </c>
      <c r="X991" s="828" t="s">
        <v>1260</v>
      </c>
      <c r="Y991" s="828" t="s">
        <v>1260</v>
      </c>
      <c r="Z991" s="828" t="s">
        <v>1260</v>
      </c>
      <c r="AA991" s="828" t="s">
        <v>1260</v>
      </c>
      <c r="AB991" s="828" t="s">
        <v>1260</v>
      </c>
      <c r="AC991" s="828" t="s">
        <v>1260</v>
      </c>
      <c r="AD991" s="828" t="s">
        <v>1260</v>
      </c>
      <c r="AE991" s="828" t="s">
        <v>1260</v>
      </c>
      <c r="AF991" s="828" t="s">
        <v>1260</v>
      </c>
      <c r="AG991" s="828" t="s">
        <v>1260</v>
      </c>
      <c r="AH991" s="828" t="s">
        <v>1260</v>
      </c>
      <c r="AI991" s="828" t="s">
        <v>1260</v>
      </c>
      <c r="AJ991" s="828" t="s">
        <v>1260</v>
      </c>
      <c r="AK991" s="828" t="s">
        <v>1260</v>
      </c>
      <c r="AL991" s="828" t="s">
        <v>1260</v>
      </c>
    </row>
    <row r="992" spans="1:38" hidden="1" outlineLevel="1" x14ac:dyDescent="0.2">
      <c r="A992" s="831" t="s">
        <v>309</v>
      </c>
      <c r="B992" s="831"/>
      <c r="D992" s="560"/>
      <c r="E992" s="560"/>
      <c r="F992" s="560"/>
      <c r="G992" s="560"/>
      <c r="H992" s="560"/>
      <c r="I992" s="560"/>
      <c r="J992" s="560"/>
      <c r="K992" s="560"/>
      <c r="L992" s="560"/>
      <c r="M992" s="560"/>
      <c r="N992" s="560"/>
      <c r="O992" s="560"/>
      <c r="P992" s="560"/>
      <c r="Q992" s="560"/>
      <c r="R992" s="560"/>
      <c r="S992" s="560"/>
      <c r="T992" s="560"/>
      <c r="U992" s="560"/>
      <c r="V992" s="560"/>
      <c r="W992" s="560"/>
      <c r="X992" s="560"/>
      <c r="Y992" s="560"/>
      <c r="Z992" s="560"/>
      <c r="AA992" s="560"/>
      <c r="AB992" s="560"/>
      <c r="AC992" s="560"/>
      <c r="AD992" s="560"/>
      <c r="AE992" s="560"/>
      <c r="AF992" s="560"/>
      <c r="AG992" s="560"/>
      <c r="AH992" s="560"/>
      <c r="AI992" s="560"/>
      <c r="AJ992" s="560"/>
      <c r="AK992" s="560"/>
      <c r="AL992" s="560"/>
    </row>
    <row r="993" spans="1:38" hidden="1" outlineLevel="1" x14ac:dyDescent="0.2">
      <c r="A993" s="831"/>
      <c r="B993" s="831"/>
      <c r="D993" s="560"/>
      <c r="E993" s="560"/>
      <c r="F993" s="560"/>
      <c r="G993" s="560"/>
      <c r="H993" s="560"/>
      <c r="I993" s="560"/>
      <c r="J993" s="560"/>
      <c r="K993" s="560"/>
      <c r="L993" s="560"/>
      <c r="M993" s="560"/>
      <c r="N993" s="560"/>
      <c r="O993" s="560"/>
      <c r="P993" s="560"/>
      <c r="Q993" s="560"/>
      <c r="R993" s="560"/>
      <c r="S993" s="560"/>
      <c r="T993" s="560"/>
      <c r="U993" s="560"/>
      <c r="V993" s="560"/>
      <c r="W993" s="560"/>
      <c r="X993" s="560"/>
      <c r="Y993" s="560"/>
      <c r="Z993" s="560"/>
      <c r="AA993" s="560"/>
      <c r="AB993" s="560"/>
      <c r="AC993" s="560"/>
      <c r="AD993" s="560"/>
      <c r="AE993" s="560"/>
      <c r="AF993" s="560"/>
      <c r="AG993" s="560"/>
      <c r="AH993" s="560"/>
      <c r="AI993" s="560"/>
      <c r="AJ993" s="560"/>
      <c r="AK993" s="560"/>
      <c r="AL993" s="560"/>
    </row>
    <row r="994" spans="1:38" hidden="1" outlineLevel="1" x14ac:dyDescent="0.2">
      <c r="A994" s="831" t="s">
        <v>2464</v>
      </c>
      <c r="B994" s="831"/>
      <c r="D994" s="560"/>
      <c r="E994" s="560"/>
      <c r="F994" s="560"/>
      <c r="G994" s="560"/>
      <c r="H994" s="560"/>
      <c r="I994" s="560"/>
      <c r="J994" s="560"/>
      <c r="K994" s="560"/>
      <c r="L994" s="560"/>
      <c r="M994" s="560"/>
      <c r="N994" s="560"/>
      <c r="O994" s="560"/>
      <c r="P994" s="560"/>
      <c r="Q994" s="560"/>
      <c r="R994" s="560"/>
      <c r="S994" s="560"/>
      <c r="T994" s="560"/>
      <c r="U994" s="560"/>
      <c r="V994" s="560"/>
      <c r="W994" s="560"/>
      <c r="X994" s="560"/>
      <c r="Y994" s="560"/>
      <c r="Z994" s="560"/>
      <c r="AA994" s="560"/>
      <c r="AB994" s="560"/>
      <c r="AC994" s="560"/>
      <c r="AD994" s="560"/>
      <c r="AE994" s="560"/>
      <c r="AF994" s="560"/>
      <c r="AG994" s="560"/>
      <c r="AH994" s="560"/>
      <c r="AI994" s="560"/>
      <c r="AJ994" s="560"/>
      <c r="AK994" s="560"/>
      <c r="AL994" s="560"/>
    </row>
    <row r="995" spans="1:38" hidden="1" outlineLevel="1" x14ac:dyDescent="0.2">
      <c r="A995" s="831"/>
      <c r="B995" s="831" t="s">
        <v>125</v>
      </c>
      <c r="D995" s="560"/>
      <c r="E995" s="560"/>
      <c r="F995" s="560"/>
      <c r="G995" s="560"/>
      <c r="H995" s="560"/>
      <c r="I995" s="560"/>
      <c r="J995" s="560"/>
      <c r="K995" s="560"/>
      <c r="L995" s="560"/>
      <c r="M995" s="560"/>
      <c r="N995" s="560"/>
      <c r="O995" s="560"/>
      <c r="P995" s="560"/>
      <c r="Q995" s="560"/>
      <c r="R995" s="560"/>
      <c r="S995" s="560"/>
      <c r="T995" s="560"/>
      <c r="U995" s="560"/>
      <c r="V995" s="560"/>
      <c r="W995" s="560"/>
      <c r="X995" s="560"/>
      <c r="Y995" s="560"/>
      <c r="Z995" s="560"/>
      <c r="AA995" s="560"/>
      <c r="AB995" s="560"/>
      <c r="AC995" s="560"/>
      <c r="AD995" s="560"/>
      <c r="AE995" s="560"/>
      <c r="AF995" s="560"/>
      <c r="AG995" s="560"/>
      <c r="AH995" s="560"/>
      <c r="AI995" s="560"/>
      <c r="AJ995" s="560"/>
      <c r="AK995" s="560"/>
      <c r="AL995" s="560"/>
    </row>
    <row r="996" spans="1:38" hidden="1" outlineLevel="1" x14ac:dyDescent="0.2">
      <c r="A996" s="831" t="s">
        <v>272</v>
      </c>
      <c r="B996" s="831" t="s">
        <v>273</v>
      </c>
      <c r="D996" s="560" t="s">
        <v>2612</v>
      </c>
      <c r="E996" s="828" t="s">
        <v>1260</v>
      </c>
      <c r="F996" s="828" t="s">
        <v>1260</v>
      </c>
      <c r="G996" s="828" t="s">
        <v>1260</v>
      </c>
      <c r="H996" s="828" t="s">
        <v>1260</v>
      </c>
      <c r="I996" s="828" t="s">
        <v>1260</v>
      </c>
      <c r="J996" s="828" t="s">
        <v>1260</v>
      </c>
      <c r="K996" s="828" t="s">
        <v>1260</v>
      </c>
      <c r="L996" s="828" t="s">
        <v>1260</v>
      </c>
      <c r="M996" s="828" t="s">
        <v>1260</v>
      </c>
      <c r="N996" s="828" t="s">
        <v>1260</v>
      </c>
      <c r="O996" s="828" t="s">
        <v>1260</v>
      </c>
      <c r="P996" s="828" t="s">
        <v>1260</v>
      </c>
      <c r="Q996" s="828" t="s">
        <v>1260</v>
      </c>
      <c r="R996" s="828" t="s">
        <v>1260</v>
      </c>
      <c r="S996" s="828" t="s">
        <v>1260</v>
      </c>
      <c r="T996" s="828" t="s">
        <v>1260</v>
      </c>
      <c r="U996" s="828" t="s">
        <v>1260</v>
      </c>
      <c r="V996" s="828" t="s">
        <v>1260</v>
      </c>
      <c r="W996" s="828" t="s">
        <v>1260</v>
      </c>
      <c r="X996" s="828" t="s">
        <v>1260</v>
      </c>
      <c r="Y996" s="828" t="s">
        <v>1260</v>
      </c>
      <c r="Z996" s="828" t="s">
        <v>1260</v>
      </c>
      <c r="AA996" s="828" t="s">
        <v>1260</v>
      </c>
      <c r="AB996" s="828" t="s">
        <v>1260</v>
      </c>
      <c r="AC996" s="828" t="s">
        <v>1260</v>
      </c>
      <c r="AD996" s="828" t="s">
        <v>1260</v>
      </c>
      <c r="AE996" s="828" t="s">
        <v>1260</v>
      </c>
      <c r="AF996" s="828" t="s">
        <v>1260</v>
      </c>
      <c r="AG996" s="828" t="s">
        <v>1260</v>
      </c>
      <c r="AH996" s="828" t="s">
        <v>1260</v>
      </c>
      <c r="AI996" s="828" t="s">
        <v>1260</v>
      </c>
      <c r="AJ996" s="828" t="s">
        <v>1260</v>
      </c>
      <c r="AK996" s="828" t="s">
        <v>1260</v>
      </c>
      <c r="AL996" s="828" t="s">
        <v>1260</v>
      </c>
    </row>
    <row r="997" spans="1:38" hidden="1" outlineLevel="1" x14ac:dyDescent="0.2">
      <c r="A997" s="831" t="s">
        <v>274</v>
      </c>
      <c r="B997" s="831" t="s">
        <v>275</v>
      </c>
      <c r="D997" s="560" t="s">
        <v>2613</v>
      </c>
      <c r="E997" s="828" t="s">
        <v>1260</v>
      </c>
      <c r="F997" s="828" t="s">
        <v>1260</v>
      </c>
      <c r="G997" s="828" t="s">
        <v>1260</v>
      </c>
      <c r="H997" s="828" t="s">
        <v>1260</v>
      </c>
      <c r="I997" s="828" t="s">
        <v>1260</v>
      </c>
      <c r="J997" s="828" t="s">
        <v>1260</v>
      </c>
      <c r="K997" s="828" t="s">
        <v>1260</v>
      </c>
      <c r="L997" s="828" t="s">
        <v>1260</v>
      </c>
      <c r="M997" s="828" t="s">
        <v>1260</v>
      </c>
      <c r="N997" s="828" t="s">
        <v>1260</v>
      </c>
      <c r="O997" s="828" t="s">
        <v>1260</v>
      </c>
      <c r="P997" s="828" t="s">
        <v>1260</v>
      </c>
      <c r="Q997" s="828" t="s">
        <v>1260</v>
      </c>
      <c r="R997" s="828" t="s">
        <v>1260</v>
      </c>
      <c r="S997" s="828" t="s">
        <v>1260</v>
      </c>
      <c r="T997" s="828" t="s">
        <v>1260</v>
      </c>
      <c r="U997" s="828" t="s">
        <v>1260</v>
      </c>
      <c r="V997" s="828" t="s">
        <v>1260</v>
      </c>
      <c r="W997" s="828" t="s">
        <v>1260</v>
      </c>
      <c r="X997" s="828" t="s">
        <v>1260</v>
      </c>
      <c r="Y997" s="828" t="s">
        <v>1260</v>
      </c>
      <c r="Z997" s="828" t="s">
        <v>1260</v>
      </c>
      <c r="AA997" s="828" t="s">
        <v>1260</v>
      </c>
      <c r="AB997" s="828" t="s">
        <v>1260</v>
      </c>
      <c r="AC997" s="828" t="s">
        <v>1260</v>
      </c>
      <c r="AD997" s="828" t="s">
        <v>1260</v>
      </c>
      <c r="AE997" s="828" t="s">
        <v>1260</v>
      </c>
      <c r="AF997" s="828" t="s">
        <v>1260</v>
      </c>
      <c r="AG997" s="828" t="s">
        <v>1260</v>
      </c>
      <c r="AH997" s="828" t="s">
        <v>1260</v>
      </c>
      <c r="AI997" s="828" t="s">
        <v>1260</v>
      </c>
      <c r="AJ997" s="828" t="s">
        <v>1260</v>
      </c>
      <c r="AK997" s="828" t="s">
        <v>1260</v>
      </c>
      <c r="AL997" s="828" t="s">
        <v>1260</v>
      </c>
    </row>
    <row r="998" spans="1:38" hidden="1" outlineLevel="1" x14ac:dyDescent="0.2">
      <c r="A998" s="831" t="s">
        <v>19</v>
      </c>
      <c r="B998" s="831" t="s">
        <v>276</v>
      </c>
      <c r="D998" s="560" t="s">
        <v>2614</v>
      </c>
      <c r="E998" s="828" t="s">
        <v>1260</v>
      </c>
      <c r="F998" s="828" t="s">
        <v>1260</v>
      </c>
      <c r="G998" s="828" t="s">
        <v>1260</v>
      </c>
      <c r="H998" s="828" t="s">
        <v>1260</v>
      </c>
      <c r="I998" s="828" t="s">
        <v>1260</v>
      </c>
      <c r="J998" s="828" t="s">
        <v>1260</v>
      </c>
      <c r="K998" s="828" t="s">
        <v>1260</v>
      </c>
      <c r="L998" s="828" t="s">
        <v>1260</v>
      </c>
      <c r="M998" s="828" t="s">
        <v>1260</v>
      </c>
      <c r="N998" s="828" t="s">
        <v>1260</v>
      </c>
      <c r="O998" s="828" t="s">
        <v>1260</v>
      </c>
      <c r="P998" s="828" t="s">
        <v>1260</v>
      </c>
      <c r="Q998" s="828" t="s">
        <v>1260</v>
      </c>
      <c r="R998" s="828" t="s">
        <v>1260</v>
      </c>
      <c r="S998" s="828" t="s">
        <v>1260</v>
      </c>
      <c r="T998" s="828" t="s">
        <v>1260</v>
      </c>
      <c r="U998" s="828" t="s">
        <v>1260</v>
      </c>
      <c r="V998" s="828" t="s">
        <v>1260</v>
      </c>
      <c r="W998" s="828" t="s">
        <v>1260</v>
      </c>
      <c r="X998" s="828" t="s">
        <v>1260</v>
      </c>
      <c r="Y998" s="828" t="s">
        <v>1260</v>
      </c>
      <c r="Z998" s="828" t="s">
        <v>1260</v>
      </c>
      <c r="AA998" s="828" t="s">
        <v>1260</v>
      </c>
      <c r="AB998" s="828" t="s">
        <v>1260</v>
      </c>
      <c r="AC998" s="828" t="s">
        <v>1260</v>
      </c>
      <c r="AD998" s="828" t="s">
        <v>1260</v>
      </c>
      <c r="AE998" s="828" t="s">
        <v>1260</v>
      </c>
      <c r="AF998" s="828" t="s">
        <v>1260</v>
      </c>
      <c r="AG998" s="828" t="s">
        <v>1260</v>
      </c>
      <c r="AH998" s="828" t="s">
        <v>1260</v>
      </c>
      <c r="AI998" s="828" t="s">
        <v>1260</v>
      </c>
      <c r="AJ998" s="828" t="s">
        <v>1260</v>
      </c>
      <c r="AK998" s="828" t="s">
        <v>1260</v>
      </c>
      <c r="AL998" s="828" t="s">
        <v>1260</v>
      </c>
    </row>
    <row r="999" spans="1:38" hidden="1" outlineLevel="1" x14ac:dyDescent="0.2">
      <c r="A999" s="831" t="s">
        <v>20</v>
      </c>
      <c r="B999" s="831" t="s">
        <v>22</v>
      </c>
      <c r="D999" s="560" t="s">
        <v>2615</v>
      </c>
      <c r="E999" s="828" t="s">
        <v>1260</v>
      </c>
      <c r="F999" s="828" t="s">
        <v>1260</v>
      </c>
      <c r="G999" s="828" t="s">
        <v>1260</v>
      </c>
      <c r="H999" s="828" t="s">
        <v>1260</v>
      </c>
      <c r="I999" s="828" t="s">
        <v>1260</v>
      </c>
      <c r="J999" s="828" t="s">
        <v>1260</v>
      </c>
      <c r="K999" s="828" t="s">
        <v>1260</v>
      </c>
      <c r="L999" s="828" t="s">
        <v>1260</v>
      </c>
      <c r="M999" s="828" t="s">
        <v>1260</v>
      </c>
      <c r="N999" s="828" t="s">
        <v>1260</v>
      </c>
      <c r="O999" s="828" t="s">
        <v>1260</v>
      </c>
      <c r="P999" s="828" t="s">
        <v>1260</v>
      </c>
      <c r="Q999" s="828" t="s">
        <v>1260</v>
      </c>
      <c r="R999" s="828" t="s">
        <v>1260</v>
      </c>
      <c r="S999" s="828" t="s">
        <v>1260</v>
      </c>
      <c r="T999" s="828" t="s">
        <v>1260</v>
      </c>
      <c r="U999" s="828" t="s">
        <v>1260</v>
      </c>
      <c r="V999" s="828" t="s">
        <v>1260</v>
      </c>
      <c r="W999" s="828" t="s">
        <v>1260</v>
      </c>
      <c r="X999" s="828" t="s">
        <v>1260</v>
      </c>
      <c r="Y999" s="828" t="s">
        <v>1260</v>
      </c>
      <c r="Z999" s="828" t="s">
        <v>1260</v>
      </c>
      <c r="AA999" s="828" t="s">
        <v>1260</v>
      </c>
      <c r="AB999" s="828" t="s">
        <v>1260</v>
      </c>
      <c r="AC999" s="828" t="s">
        <v>1260</v>
      </c>
      <c r="AD999" s="828" t="s">
        <v>1260</v>
      </c>
      <c r="AE999" s="828" t="s">
        <v>1260</v>
      </c>
      <c r="AF999" s="828" t="s">
        <v>1260</v>
      </c>
      <c r="AG999" s="828" t="s">
        <v>1260</v>
      </c>
      <c r="AH999" s="828" t="s">
        <v>1260</v>
      </c>
      <c r="AI999" s="828" t="s">
        <v>1260</v>
      </c>
      <c r="AJ999" s="828" t="s">
        <v>1260</v>
      </c>
      <c r="AK999" s="828" t="s">
        <v>1260</v>
      </c>
      <c r="AL999" s="828" t="s">
        <v>1260</v>
      </c>
    </row>
    <row r="1000" spans="1:38" hidden="1" outlineLevel="1" x14ac:dyDescent="0.2">
      <c r="A1000" s="831" t="s">
        <v>21</v>
      </c>
      <c r="B1000" s="831" t="s">
        <v>277</v>
      </c>
      <c r="D1000" s="560" t="s">
        <v>2616</v>
      </c>
      <c r="E1000" s="828" t="s">
        <v>1260</v>
      </c>
      <c r="F1000" s="828" t="s">
        <v>1260</v>
      </c>
      <c r="G1000" s="828" t="s">
        <v>1260</v>
      </c>
      <c r="H1000" s="828" t="s">
        <v>1260</v>
      </c>
      <c r="I1000" s="828" t="s">
        <v>1260</v>
      </c>
      <c r="J1000" s="828" t="s">
        <v>1260</v>
      </c>
      <c r="K1000" s="828" t="s">
        <v>1260</v>
      </c>
      <c r="L1000" s="828" t="s">
        <v>1260</v>
      </c>
      <c r="M1000" s="828" t="s">
        <v>1260</v>
      </c>
      <c r="N1000" s="828" t="s">
        <v>1260</v>
      </c>
      <c r="O1000" s="828" t="s">
        <v>1260</v>
      </c>
      <c r="P1000" s="828" t="s">
        <v>1260</v>
      </c>
      <c r="Q1000" s="828" t="s">
        <v>1260</v>
      </c>
      <c r="R1000" s="828" t="s">
        <v>1260</v>
      </c>
      <c r="S1000" s="828" t="s">
        <v>1260</v>
      </c>
      <c r="T1000" s="828" t="s">
        <v>1260</v>
      </c>
      <c r="U1000" s="828" t="s">
        <v>1260</v>
      </c>
      <c r="V1000" s="828" t="s">
        <v>1260</v>
      </c>
      <c r="W1000" s="828" t="s">
        <v>1260</v>
      </c>
      <c r="X1000" s="828" t="s">
        <v>1260</v>
      </c>
      <c r="Y1000" s="828" t="s">
        <v>1260</v>
      </c>
      <c r="Z1000" s="828" t="s">
        <v>1260</v>
      </c>
      <c r="AA1000" s="828" t="s">
        <v>1260</v>
      </c>
      <c r="AB1000" s="828" t="s">
        <v>1260</v>
      </c>
      <c r="AC1000" s="828" t="s">
        <v>1260</v>
      </c>
      <c r="AD1000" s="828" t="s">
        <v>1260</v>
      </c>
      <c r="AE1000" s="828" t="s">
        <v>1260</v>
      </c>
      <c r="AF1000" s="828" t="s">
        <v>1260</v>
      </c>
      <c r="AG1000" s="828" t="s">
        <v>1260</v>
      </c>
      <c r="AH1000" s="828" t="s">
        <v>1260</v>
      </c>
      <c r="AI1000" s="828" t="s">
        <v>1260</v>
      </c>
      <c r="AJ1000" s="828" t="s">
        <v>1260</v>
      </c>
      <c r="AK1000" s="828" t="s">
        <v>1260</v>
      </c>
      <c r="AL1000" s="828" t="s">
        <v>1260</v>
      </c>
    </row>
    <row r="1001" spans="1:38" hidden="1" outlineLevel="1" x14ac:dyDescent="0.2">
      <c r="A1001" s="831" t="s">
        <v>23</v>
      </c>
      <c r="B1001" s="831" t="s">
        <v>278</v>
      </c>
      <c r="D1001" s="560" t="s">
        <v>2617</v>
      </c>
      <c r="E1001" s="828" t="s">
        <v>1260</v>
      </c>
      <c r="F1001" s="828" t="s">
        <v>1260</v>
      </c>
      <c r="G1001" s="828" t="s">
        <v>1260</v>
      </c>
      <c r="H1001" s="828" t="s">
        <v>1260</v>
      </c>
      <c r="I1001" s="828" t="s">
        <v>1260</v>
      </c>
      <c r="J1001" s="828" t="s">
        <v>1260</v>
      </c>
      <c r="K1001" s="828" t="s">
        <v>1260</v>
      </c>
      <c r="L1001" s="828" t="s">
        <v>1260</v>
      </c>
      <c r="M1001" s="828" t="s">
        <v>1260</v>
      </c>
      <c r="N1001" s="828" t="s">
        <v>1260</v>
      </c>
      <c r="O1001" s="828" t="s">
        <v>1260</v>
      </c>
      <c r="P1001" s="828" t="s">
        <v>1260</v>
      </c>
      <c r="Q1001" s="828" t="s">
        <v>1260</v>
      </c>
      <c r="R1001" s="828" t="s">
        <v>1260</v>
      </c>
      <c r="S1001" s="828" t="s">
        <v>1260</v>
      </c>
      <c r="T1001" s="828" t="s">
        <v>1260</v>
      </c>
      <c r="U1001" s="828" t="s">
        <v>1260</v>
      </c>
      <c r="V1001" s="828" t="s">
        <v>1260</v>
      </c>
      <c r="W1001" s="828" t="s">
        <v>1260</v>
      </c>
      <c r="X1001" s="828" t="s">
        <v>1260</v>
      </c>
      <c r="Y1001" s="828" t="s">
        <v>1260</v>
      </c>
      <c r="Z1001" s="828" t="s">
        <v>1260</v>
      </c>
      <c r="AA1001" s="828" t="s">
        <v>1260</v>
      </c>
      <c r="AB1001" s="828" t="s">
        <v>1260</v>
      </c>
      <c r="AC1001" s="828" t="s">
        <v>1260</v>
      </c>
      <c r="AD1001" s="828" t="s">
        <v>1260</v>
      </c>
      <c r="AE1001" s="828" t="s">
        <v>1260</v>
      </c>
      <c r="AF1001" s="828" t="s">
        <v>1260</v>
      </c>
      <c r="AG1001" s="828" t="s">
        <v>1260</v>
      </c>
      <c r="AH1001" s="828" t="s">
        <v>1260</v>
      </c>
      <c r="AI1001" s="828" t="s">
        <v>1260</v>
      </c>
      <c r="AJ1001" s="828" t="s">
        <v>1260</v>
      </c>
      <c r="AK1001" s="828" t="s">
        <v>1260</v>
      </c>
      <c r="AL1001" s="828" t="s">
        <v>1260</v>
      </c>
    </row>
    <row r="1002" spans="1:38" hidden="1" outlineLevel="1" x14ac:dyDescent="0.2">
      <c r="A1002" s="831" t="s">
        <v>24</v>
      </c>
      <c r="B1002" s="831" t="s">
        <v>25</v>
      </c>
      <c r="D1002" s="560" t="s">
        <v>2618</v>
      </c>
      <c r="E1002" s="828" t="s">
        <v>1260</v>
      </c>
      <c r="F1002" s="828" t="s">
        <v>1260</v>
      </c>
      <c r="G1002" s="828" t="s">
        <v>1260</v>
      </c>
      <c r="H1002" s="828" t="s">
        <v>1260</v>
      </c>
      <c r="I1002" s="828" t="s">
        <v>1260</v>
      </c>
      <c r="J1002" s="828" t="s">
        <v>1260</v>
      </c>
      <c r="K1002" s="828" t="s">
        <v>1260</v>
      </c>
      <c r="L1002" s="828" t="s">
        <v>1260</v>
      </c>
      <c r="M1002" s="828" t="s">
        <v>1260</v>
      </c>
      <c r="N1002" s="828" t="s">
        <v>1260</v>
      </c>
      <c r="O1002" s="828" t="s">
        <v>1260</v>
      </c>
      <c r="P1002" s="828" t="s">
        <v>1260</v>
      </c>
      <c r="Q1002" s="828" t="s">
        <v>1260</v>
      </c>
      <c r="R1002" s="828" t="s">
        <v>1260</v>
      </c>
      <c r="S1002" s="828" t="s">
        <v>1260</v>
      </c>
      <c r="T1002" s="828" t="s">
        <v>1260</v>
      </c>
      <c r="U1002" s="828" t="s">
        <v>1260</v>
      </c>
      <c r="V1002" s="828" t="s">
        <v>1260</v>
      </c>
      <c r="W1002" s="828" t="s">
        <v>1260</v>
      </c>
      <c r="X1002" s="828" t="s">
        <v>1260</v>
      </c>
      <c r="Y1002" s="828" t="s">
        <v>1260</v>
      </c>
      <c r="Z1002" s="828" t="s">
        <v>1260</v>
      </c>
      <c r="AA1002" s="828" t="s">
        <v>1260</v>
      </c>
      <c r="AB1002" s="828" t="s">
        <v>1260</v>
      </c>
      <c r="AC1002" s="828" t="s">
        <v>1260</v>
      </c>
      <c r="AD1002" s="828" t="s">
        <v>1260</v>
      </c>
      <c r="AE1002" s="828" t="s">
        <v>1260</v>
      </c>
      <c r="AF1002" s="828" t="s">
        <v>1260</v>
      </c>
      <c r="AG1002" s="828" t="s">
        <v>1260</v>
      </c>
      <c r="AH1002" s="828" t="s">
        <v>1260</v>
      </c>
      <c r="AI1002" s="828" t="s">
        <v>1260</v>
      </c>
      <c r="AJ1002" s="828" t="s">
        <v>1260</v>
      </c>
      <c r="AK1002" s="828" t="s">
        <v>1260</v>
      </c>
      <c r="AL1002" s="828" t="s">
        <v>1260</v>
      </c>
    </row>
    <row r="1003" spans="1:38" hidden="1" outlineLevel="1" x14ac:dyDescent="0.2">
      <c r="A1003" s="831" t="s">
        <v>26</v>
      </c>
      <c r="B1003" s="831" t="s">
        <v>279</v>
      </c>
      <c r="D1003" s="560" t="s">
        <v>2619</v>
      </c>
      <c r="E1003" s="828" t="s">
        <v>1260</v>
      </c>
      <c r="F1003" s="828" t="s">
        <v>1260</v>
      </c>
      <c r="G1003" s="828" t="s">
        <v>1260</v>
      </c>
      <c r="H1003" s="828" t="s">
        <v>1260</v>
      </c>
      <c r="I1003" s="828" t="s">
        <v>1260</v>
      </c>
      <c r="J1003" s="828" t="s">
        <v>1260</v>
      </c>
      <c r="K1003" s="828" t="s">
        <v>1260</v>
      </c>
      <c r="L1003" s="828" t="s">
        <v>1260</v>
      </c>
      <c r="M1003" s="828" t="s">
        <v>1260</v>
      </c>
      <c r="N1003" s="828" t="s">
        <v>1260</v>
      </c>
      <c r="O1003" s="828" t="s">
        <v>1260</v>
      </c>
      <c r="P1003" s="828" t="s">
        <v>1260</v>
      </c>
      <c r="Q1003" s="828" t="s">
        <v>1260</v>
      </c>
      <c r="R1003" s="828" t="s">
        <v>1260</v>
      </c>
      <c r="S1003" s="828" t="s">
        <v>1260</v>
      </c>
      <c r="T1003" s="828" t="s">
        <v>1260</v>
      </c>
      <c r="U1003" s="828" t="s">
        <v>1260</v>
      </c>
      <c r="V1003" s="828" t="s">
        <v>1260</v>
      </c>
      <c r="W1003" s="828" t="s">
        <v>1260</v>
      </c>
      <c r="X1003" s="828" t="s">
        <v>1260</v>
      </c>
      <c r="Y1003" s="828" t="s">
        <v>1260</v>
      </c>
      <c r="Z1003" s="828" t="s">
        <v>1260</v>
      </c>
      <c r="AA1003" s="828" t="s">
        <v>1260</v>
      </c>
      <c r="AB1003" s="828" t="s">
        <v>1260</v>
      </c>
      <c r="AC1003" s="828" t="s">
        <v>1260</v>
      </c>
      <c r="AD1003" s="828" t="s">
        <v>1260</v>
      </c>
      <c r="AE1003" s="828" t="s">
        <v>1260</v>
      </c>
      <c r="AF1003" s="828" t="s">
        <v>1260</v>
      </c>
      <c r="AG1003" s="828" t="s">
        <v>1260</v>
      </c>
      <c r="AH1003" s="828" t="s">
        <v>1260</v>
      </c>
      <c r="AI1003" s="828" t="s">
        <v>1260</v>
      </c>
      <c r="AJ1003" s="828" t="s">
        <v>1260</v>
      </c>
      <c r="AK1003" s="828" t="s">
        <v>1260</v>
      </c>
      <c r="AL1003" s="828" t="s">
        <v>1260</v>
      </c>
    </row>
    <row r="1004" spans="1:38" hidden="1" outlineLevel="1" x14ac:dyDescent="0.2">
      <c r="A1004" s="831" t="s">
        <v>27</v>
      </c>
      <c r="B1004" s="831" t="s">
        <v>280</v>
      </c>
      <c r="D1004" s="560" t="s">
        <v>2620</v>
      </c>
      <c r="E1004" s="828" t="s">
        <v>1260</v>
      </c>
      <c r="F1004" s="828" t="s">
        <v>1260</v>
      </c>
      <c r="G1004" s="828" t="s">
        <v>1260</v>
      </c>
      <c r="H1004" s="828" t="s">
        <v>1260</v>
      </c>
      <c r="I1004" s="828" t="s">
        <v>1260</v>
      </c>
      <c r="J1004" s="828" t="s">
        <v>1260</v>
      </c>
      <c r="K1004" s="828" t="s">
        <v>1260</v>
      </c>
      <c r="L1004" s="828" t="s">
        <v>1260</v>
      </c>
      <c r="M1004" s="828" t="s">
        <v>1260</v>
      </c>
      <c r="N1004" s="828" t="s">
        <v>1260</v>
      </c>
      <c r="O1004" s="828" t="s">
        <v>1260</v>
      </c>
      <c r="P1004" s="828" t="s">
        <v>1260</v>
      </c>
      <c r="Q1004" s="828" t="s">
        <v>1260</v>
      </c>
      <c r="R1004" s="828" t="s">
        <v>1260</v>
      </c>
      <c r="S1004" s="828" t="s">
        <v>1260</v>
      </c>
      <c r="T1004" s="828" t="s">
        <v>1260</v>
      </c>
      <c r="U1004" s="828" t="s">
        <v>1260</v>
      </c>
      <c r="V1004" s="828" t="s">
        <v>1260</v>
      </c>
      <c r="W1004" s="828" t="s">
        <v>1260</v>
      </c>
      <c r="X1004" s="828" t="s">
        <v>1260</v>
      </c>
      <c r="Y1004" s="828" t="s">
        <v>1260</v>
      </c>
      <c r="Z1004" s="828" t="s">
        <v>1260</v>
      </c>
      <c r="AA1004" s="828" t="s">
        <v>1260</v>
      </c>
      <c r="AB1004" s="828" t="s">
        <v>1260</v>
      </c>
      <c r="AC1004" s="828" t="s">
        <v>1260</v>
      </c>
      <c r="AD1004" s="828" t="s">
        <v>1260</v>
      </c>
      <c r="AE1004" s="828" t="s">
        <v>1260</v>
      </c>
      <c r="AF1004" s="828" t="s">
        <v>1260</v>
      </c>
      <c r="AG1004" s="828" t="s">
        <v>1260</v>
      </c>
      <c r="AH1004" s="828" t="s">
        <v>1260</v>
      </c>
      <c r="AI1004" s="828" t="s">
        <v>1260</v>
      </c>
      <c r="AJ1004" s="828" t="s">
        <v>1260</v>
      </c>
      <c r="AK1004" s="828" t="s">
        <v>1260</v>
      </c>
      <c r="AL1004" s="828" t="s">
        <v>1260</v>
      </c>
    </row>
    <row r="1005" spans="1:38" hidden="1" outlineLevel="1" x14ac:dyDescent="0.2">
      <c r="A1005" s="831" t="s">
        <v>28</v>
      </c>
      <c r="B1005" s="831" t="s">
        <v>281</v>
      </c>
      <c r="D1005" s="560" t="s">
        <v>2621</v>
      </c>
      <c r="E1005" s="828" t="s">
        <v>1260</v>
      </c>
      <c r="F1005" s="828" t="s">
        <v>1260</v>
      </c>
      <c r="G1005" s="828" t="s">
        <v>1260</v>
      </c>
      <c r="H1005" s="828" t="s">
        <v>1260</v>
      </c>
      <c r="I1005" s="828" t="s">
        <v>1260</v>
      </c>
      <c r="J1005" s="828" t="s">
        <v>1260</v>
      </c>
      <c r="K1005" s="828" t="s">
        <v>1260</v>
      </c>
      <c r="L1005" s="828" t="s">
        <v>1260</v>
      </c>
      <c r="M1005" s="828" t="s">
        <v>1260</v>
      </c>
      <c r="N1005" s="828" t="s">
        <v>1260</v>
      </c>
      <c r="O1005" s="828" t="s">
        <v>1260</v>
      </c>
      <c r="P1005" s="828" t="s">
        <v>1260</v>
      </c>
      <c r="Q1005" s="828" t="s">
        <v>1260</v>
      </c>
      <c r="R1005" s="828" t="s">
        <v>1260</v>
      </c>
      <c r="S1005" s="828" t="s">
        <v>1260</v>
      </c>
      <c r="T1005" s="828" t="s">
        <v>1260</v>
      </c>
      <c r="U1005" s="828" t="s">
        <v>1260</v>
      </c>
      <c r="V1005" s="828" t="s">
        <v>1260</v>
      </c>
      <c r="W1005" s="828" t="s">
        <v>1260</v>
      </c>
      <c r="X1005" s="828" t="s">
        <v>1260</v>
      </c>
      <c r="Y1005" s="828" t="s">
        <v>1260</v>
      </c>
      <c r="Z1005" s="828" t="s">
        <v>1260</v>
      </c>
      <c r="AA1005" s="828" t="s">
        <v>1260</v>
      </c>
      <c r="AB1005" s="828" t="s">
        <v>1260</v>
      </c>
      <c r="AC1005" s="828" t="s">
        <v>1260</v>
      </c>
      <c r="AD1005" s="828" t="s">
        <v>1260</v>
      </c>
      <c r="AE1005" s="828" t="s">
        <v>1260</v>
      </c>
      <c r="AF1005" s="828" t="s">
        <v>1260</v>
      </c>
      <c r="AG1005" s="828" t="s">
        <v>1260</v>
      </c>
      <c r="AH1005" s="828" t="s">
        <v>1260</v>
      </c>
      <c r="AI1005" s="828" t="s">
        <v>1260</v>
      </c>
      <c r="AJ1005" s="828" t="s">
        <v>1260</v>
      </c>
      <c r="AK1005" s="828" t="s">
        <v>1260</v>
      </c>
      <c r="AL1005" s="828" t="s">
        <v>1260</v>
      </c>
    </row>
    <row r="1006" spans="1:38" hidden="1" outlineLevel="1" x14ac:dyDescent="0.2">
      <c r="A1006" s="831" t="s">
        <v>29</v>
      </c>
      <c r="B1006" s="831" t="s">
        <v>282</v>
      </c>
      <c r="D1006" s="560" t="s">
        <v>2622</v>
      </c>
      <c r="E1006" s="828" t="s">
        <v>1260</v>
      </c>
      <c r="F1006" s="828" t="s">
        <v>1260</v>
      </c>
      <c r="G1006" s="828" t="s">
        <v>1260</v>
      </c>
      <c r="H1006" s="828" t="s">
        <v>1260</v>
      </c>
      <c r="I1006" s="828" t="s">
        <v>1260</v>
      </c>
      <c r="J1006" s="828" t="s">
        <v>1260</v>
      </c>
      <c r="K1006" s="828" t="s">
        <v>1260</v>
      </c>
      <c r="L1006" s="828" t="s">
        <v>1260</v>
      </c>
      <c r="M1006" s="828" t="s">
        <v>1260</v>
      </c>
      <c r="N1006" s="828" t="s">
        <v>1260</v>
      </c>
      <c r="O1006" s="828" t="s">
        <v>1260</v>
      </c>
      <c r="P1006" s="828" t="s">
        <v>1260</v>
      </c>
      <c r="Q1006" s="828" t="s">
        <v>1260</v>
      </c>
      <c r="R1006" s="828" t="s">
        <v>1260</v>
      </c>
      <c r="S1006" s="828" t="s">
        <v>1260</v>
      </c>
      <c r="T1006" s="828" t="s">
        <v>1260</v>
      </c>
      <c r="U1006" s="828" t="s">
        <v>1260</v>
      </c>
      <c r="V1006" s="828" t="s">
        <v>1260</v>
      </c>
      <c r="W1006" s="828" t="s">
        <v>1260</v>
      </c>
      <c r="X1006" s="828" t="s">
        <v>1260</v>
      </c>
      <c r="Y1006" s="828" t="s">
        <v>1260</v>
      </c>
      <c r="Z1006" s="828" t="s">
        <v>1260</v>
      </c>
      <c r="AA1006" s="828" t="s">
        <v>1260</v>
      </c>
      <c r="AB1006" s="828" t="s">
        <v>1260</v>
      </c>
      <c r="AC1006" s="828" t="s">
        <v>1260</v>
      </c>
      <c r="AD1006" s="828" t="s">
        <v>1260</v>
      </c>
      <c r="AE1006" s="828" t="s">
        <v>1260</v>
      </c>
      <c r="AF1006" s="828" t="s">
        <v>1260</v>
      </c>
      <c r="AG1006" s="828" t="s">
        <v>1260</v>
      </c>
      <c r="AH1006" s="828" t="s">
        <v>1260</v>
      </c>
      <c r="AI1006" s="828" t="s">
        <v>1260</v>
      </c>
      <c r="AJ1006" s="828" t="s">
        <v>1260</v>
      </c>
      <c r="AK1006" s="828" t="s">
        <v>1260</v>
      </c>
      <c r="AL1006" s="828" t="s">
        <v>1260</v>
      </c>
    </row>
    <row r="1007" spans="1:38" hidden="1" outlineLevel="1" x14ac:dyDescent="0.2">
      <c r="A1007" s="831" t="s">
        <v>31</v>
      </c>
      <c r="B1007" s="831" t="s">
        <v>310</v>
      </c>
      <c r="D1007" s="560" t="s">
        <v>2623</v>
      </c>
      <c r="E1007" s="828" t="s">
        <v>1260</v>
      </c>
      <c r="F1007" s="828" t="s">
        <v>1260</v>
      </c>
      <c r="G1007" s="828" t="s">
        <v>1260</v>
      </c>
      <c r="H1007" s="828" t="s">
        <v>1260</v>
      </c>
      <c r="I1007" s="828" t="s">
        <v>1260</v>
      </c>
      <c r="J1007" s="828" t="s">
        <v>1260</v>
      </c>
      <c r="K1007" s="828" t="s">
        <v>1260</v>
      </c>
      <c r="L1007" s="828" t="s">
        <v>1260</v>
      </c>
      <c r="M1007" s="828" t="s">
        <v>1260</v>
      </c>
      <c r="N1007" s="828" t="s">
        <v>1260</v>
      </c>
      <c r="O1007" s="828" t="s">
        <v>1260</v>
      </c>
      <c r="P1007" s="828" t="s">
        <v>1260</v>
      </c>
      <c r="Q1007" s="828" t="s">
        <v>1260</v>
      </c>
      <c r="R1007" s="828" t="s">
        <v>1260</v>
      </c>
      <c r="S1007" s="828" t="s">
        <v>1260</v>
      </c>
      <c r="T1007" s="828" t="s">
        <v>1260</v>
      </c>
      <c r="U1007" s="828" t="s">
        <v>1260</v>
      </c>
      <c r="V1007" s="828" t="s">
        <v>1260</v>
      </c>
      <c r="W1007" s="828" t="s">
        <v>1260</v>
      </c>
      <c r="X1007" s="828" t="s">
        <v>1260</v>
      </c>
      <c r="Y1007" s="828" t="s">
        <v>1260</v>
      </c>
      <c r="Z1007" s="828" t="s">
        <v>1260</v>
      </c>
      <c r="AA1007" s="828" t="s">
        <v>1260</v>
      </c>
      <c r="AB1007" s="828" t="s">
        <v>1260</v>
      </c>
      <c r="AC1007" s="828" t="s">
        <v>1260</v>
      </c>
      <c r="AD1007" s="828" t="s">
        <v>1260</v>
      </c>
      <c r="AE1007" s="828" t="s">
        <v>1260</v>
      </c>
      <c r="AF1007" s="828" t="s">
        <v>1260</v>
      </c>
      <c r="AG1007" s="828" t="s">
        <v>1260</v>
      </c>
      <c r="AH1007" s="828" t="s">
        <v>1260</v>
      </c>
      <c r="AI1007" s="828" t="s">
        <v>1260</v>
      </c>
      <c r="AJ1007" s="828" t="s">
        <v>1260</v>
      </c>
      <c r="AK1007" s="828" t="s">
        <v>1260</v>
      </c>
      <c r="AL1007" s="828" t="s">
        <v>1260</v>
      </c>
    </row>
    <row r="1008" spans="1:38" hidden="1" outlineLevel="1" x14ac:dyDescent="0.2">
      <c r="A1008" s="831" t="s">
        <v>32</v>
      </c>
      <c r="B1008" s="831" t="s">
        <v>283</v>
      </c>
      <c r="D1008" s="560" t="s">
        <v>2624</v>
      </c>
      <c r="E1008" s="828" t="s">
        <v>1260</v>
      </c>
      <c r="F1008" s="828" t="s">
        <v>1260</v>
      </c>
      <c r="G1008" s="828" t="s">
        <v>1260</v>
      </c>
      <c r="H1008" s="828" t="s">
        <v>1260</v>
      </c>
      <c r="I1008" s="828" t="s">
        <v>1260</v>
      </c>
      <c r="J1008" s="828" t="s">
        <v>1260</v>
      </c>
      <c r="K1008" s="828" t="s">
        <v>1260</v>
      </c>
      <c r="L1008" s="828" t="s">
        <v>1260</v>
      </c>
      <c r="M1008" s="828" t="s">
        <v>1260</v>
      </c>
      <c r="N1008" s="828" t="s">
        <v>1260</v>
      </c>
      <c r="O1008" s="828" t="s">
        <v>1260</v>
      </c>
      <c r="P1008" s="828" t="s">
        <v>1260</v>
      </c>
      <c r="Q1008" s="828" t="s">
        <v>1260</v>
      </c>
      <c r="R1008" s="828" t="s">
        <v>1260</v>
      </c>
      <c r="S1008" s="828" t="s">
        <v>1260</v>
      </c>
      <c r="T1008" s="828" t="s">
        <v>1260</v>
      </c>
      <c r="U1008" s="828" t="s">
        <v>1260</v>
      </c>
      <c r="V1008" s="828" t="s">
        <v>1260</v>
      </c>
      <c r="W1008" s="828" t="s">
        <v>1260</v>
      </c>
      <c r="X1008" s="828" t="s">
        <v>1260</v>
      </c>
      <c r="Y1008" s="828" t="s">
        <v>1260</v>
      </c>
      <c r="Z1008" s="828" t="s">
        <v>1260</v>
      </c>
      <c r="AA1008" s="828" t="s">
        <v>1260</v>
      </c>
      <c r="AB1008" s="828" t="s">
        <v>1260</v>
      </c>
      <c r="AC1008" s="828" t="s">
        <v>1260</v>
      </c>
      <c r="AD1008" s="828" t="s">
        <v>1260</v>
      </c>
      <c r="AE1008" s="828" t="s">
        <v>1260</v>
      </c>
      <c r="AF1008" s="828" t="s">
        <v>1260</v>
      </c>
      <c r="AG1008" s="828" t="s">
        <v>1260</v>
      </c>
      <c r="AH1008" s="828" t="s">
        <v>1260</v>
      </c>
      <c r="AI1008" s="828" t="s">
        <v>1260</v>
      </c>
      <c r="AJ1008" s="828" t="s">
        <v>1260</v>
      </c>
      <c r="AK1008" s="828" t="s">
        <v>1260</v>
      </c>
      <c r="AL1008" s="828" t="s">
        <v>1260</v>
      </c>
    </row>
    <row r="1009" spans="1:38" hidden="1" outlineLevel="1" x14ac:dyDescent="0.2">
      <c r="A1009" s="831" t="s">
        <v>34</v>
      </c>
      <c r="B1009" s="831" t="s">
        <v>284</v>
      </c>
      <c r="D1009" s="560" t="s">
        <v>2625</v>
      </c>
      <c r="E1009" s="828" t="s">
        <v>1260</v>
      </c>
      <c r="F1009" s="828" t="s">
        <v>1260</v>
      </c>
      <c r="G1009" s="828" t="s">
        <v>1260</v>
      </c>
      <c r="H1009" s="828" t="s">
        <v>1260</v>
      </c>
      <c r="I1009" s="828" t="s">
        <v>1260</v>
      </c>
      <c r="J1009" s="828" t="s">
        <v>1260</v>
      </c>
      <c r="K1009" s="828" t="s">
        <v>1260</v>
      </c>
      <c r="L1009" s="828" t="s">
        <v>1260</v>
      </c>
      <c r="M1009" s="828" t="s">
        <v>1260</v>
      </c>
      <c r="N1009" s="828" t="s">
        <v>1260</v>
      </c>
      <c r="O1009" s="828" t="s">
        <v>1260</v>
      </c>
      <c r="P1009" s="828" t="s">
        <v>1260</v>
      </c>
      <c r="Q1009" s="828" t="s">
        <v>1260</v>
      </c>
      <c r="R1009" s="828" t="s">
        <v>1260</v>
      </c>
      <c r="S1009" s="828" t="s">
        <v>1260</v>
      </c>
      <c r="T1009" s="828" t="s">
        <v>1260</v>
      </c>
      <c r="U1009" s="828" t="s">
        <v>1260</v>
      </c>
      <c r="V1009" s="828" t="s">
        <v>1260</v>
      </c>
      <c r="W1009" s="828" t="s">
        <v>1260</v>
      </c>
      <c r="X1009" s="828" t="s">
        <v>1260</v>
      </c>
      <c r="Y1009" s="828" t="s">
        <v>1260</v>
      </c>
      <c r="Z1009" s="828" t="s">
        <v>1260</v>
      </c>
      <c r="AA1009" s="828" t="s">
        <v>1260</v>
      </c>
      <c r="AB1009" s="828" t="s">
        <v>1260</v>
      </c>
      <c r="AC1009" s="828" t="s">
        <v>1260</v>
      </c>
      <c r="AD1009" s="828" t="s">
        <v>1260</v>
      </c>
      <c r="AE1009" s="828" t="s">
        <v>1260</v>
      </c>
      <c r="AF1009" s="828" t="s">
        <v>1260</v>
      </c>
      <c r="AG1009" s="828" t="s">
        <v>1260</v>
      </c>
      <c r="AH1009" s="828" t="s">
        <v>1260</v>
      </c>
      <c r="AI1009" s="828" t="s">
        <v>1260</v>
      </c>
      <c r="AJ1009" s="828" t="s">
        <v>1260</v>
      </c>
      <c r="AK1009" s="828" t="s">
        <v>1260</v>
      </c>
      <c r="AL1009" s="828" t="s">
        <v>1260</v>
      </c>
    </row>
    <row r="1010" spans="1:38" hidden="1" outlineLevel="1" x14ac:dyDescent="0.2">
      <c r="A1010" s="831" t="s">
        <v>36</v>
      </c>
      <c r="B1010" s="831" t="s">
        <v>285</v>
      </c>
      <c r="D1010" s="560" t="s">
        <v>2626</v>
      </c>
      <c r="E1010" s="828" t="s">
        <v>1260</v>
      </c>
      <c r="F1010" s="828" t="s">
        <v>1260</v>
      </c>
      <c r="G1010" s="828" t="s">
        <v>1260</v>
      </c>
      <c r="H1010" s="828" t="s">
        <v>1260</v>
      </c>
      <c r="I1010" s="828" t="s">
        <v>1260</v>
      </c>
      <c r="J1010" s="828" t="s">
        <v>1260</v>
      </c>
      <c r="K1010" s="828" t="s">
        <v>1260</v>
      </c>
      <c r="L1010" s="828" t="s">
        <v>1260</v>
      </c>
      <c r="M1010" s="828" t="s">
        <v>1260</v>
      </c>
      <c r="N1010" s="828" t="s">
        <v>1260</v>
      </c>
      <c r="O1010" s="828" t="s">
        <v>1260</v>
      </c>
      <c r="P1010" s="828" t="s">
        <v>1260</v>
      </c>
      <c r="Q1010" s="828" t="s">
        <v>1260</v>
      </c>
      <c r="R1010" s="828" t="s">
        <v>1260</v>
      </c>
      <c r="S1010" s="828" t="s">
        <v>1260</v>
      </c>
      <c r="T1010" s="828" t="s">
        <v>1260</v>
      </c>
      <c r="U1010" s="828" t="s">
        <v>1260</v>
      </c>
      <c r="V1010" s="828" t="s">
        <v>1260</v>
      </c>
      <c r="W1010" s="828" t="s">
        <v>1260</v>
      </c>
      <c r="X1010" s="828" t="s">
        <v>1260</v>
      </c>
      <c r="Y1010" s="828" t="s">
        <v>1260</v>
      </c>
      <c r="Z1010" s="828" t="s">
        <v>1260</v>
      </c>
      <c r="AA1010" s="828" t="s">
        <v>1260</v>
      </c>
      <c r="AB1010" s="828" t="s">
        <v>1260</v>
      </c>
      <c r="AC1010" s="828" t="s">
        <v>1260</v>
      </c>
      <c r="AD1010" s="828" t="s">
        <v>1260</v>
      </c>
      <c r="AE1010" s="828" t="s">
        <v>1260</v>
      </c>
      <c r="AF1010" s="828" t="s">
        <v>1260</v>
      </c>
      <c r="AG1010" s="828" t="s">
        <v>1260</v>
      </c>
      <c r="AH1010" s="828" t="s">
        <v>1260</v>
      </c>
      <c r="AI1010" s="828" t="s">
        <v>1260</v>
      </c>
      <c r="AJ1010" s="828" t="s">
        <v>1260</v>
      </c>
      <c r="AK1010" s="828" t="s">
        <v>1260</v>
      </c>
      <c r="AL1010" s="828" t="s">
        <v>1260</v>
      </c>
    </row>
    <row r="1011" spans="1:38" hidden="1" outlineLevel="1" x14ac:dyDescent="0.2">
      <c r="A1011" s="831" t="s">
        <v>37</v>
      </c>
      <c r="B1011" s="831" t="s">
        <v>311</v>
      </c>
      <c r="D1011" s="560" t="s">
        <v>2627</v>
      </c>
      <c r="E1011" s="828" t="s">
        <v>1260</v>
      </c>
      <c r="F1011" s="828" t="s">
        <v>1260</v>
      </c>
      <c r="G1011" s="828" t="s">
        <v>1260</v>
      </c>
      <c r="H1011" s="828" t="s">
        <v>1260</v>
      </c>
      <c r="I1011" s="828" t="s">
        <v>1260</v>
      </c>
      <c r="J1011" s="828" t="s">
        <v>1260</v>
      </c>
      <c r="K1011" s="828" t="s">
        <v>1260</v>
      </c>
      <c r="L1011" s="828" t="s">
        <v>1260</v>
      </c>
      <c r="M1011" s="828" t="s">
        <v>1260</v>
      </c>
      <c r="N1011" s="828" t="s">
        <v>1260</v>
      </c>
      <c r="O1011" s="828" t="s">
        <v>1260</v>
      </c>
      <c r="P1011" s="828" t="s">
        <v>1260</v>
      </c>
      <c r="Q1011" s="828" t="s">
        <v>1260</v>
      </c>
      <c r="R1011" s="828" t="s">
        <v>1260</v>
      </c>
      <c r="S1011" s="828" t="s">
        <v>1260</v>
      </c>
      <c r="T1011" s="828" t="s">
        <v>1260</v>
      </c>
      <c r="U1011" s="828" t="s">
        <v>1260</v>
      </c>
      <c r="V1011" s="828" t="s">
        <v>1260</v>
      </c>
      <c r="W1011" s="828" t="s">
        <v>1260</v>
      </c>
      <c r="X1011" s="828" t="s">
        <v>1260</v>
      </c>
      <c r="Y1011" s="828" t="s">
        <v>1260</v>
      </c>
      <c r="Z1011" s="828" t="s">
        <v>1260</v>
      </c>
      <c r="AA1011" s="828" t="s">
        <v>1260</v>
      </c>
      <c r="AB1011" s="828" t="s">
        <v>1260</v>
      </c>
      <c r="AC1011" s="828" t="s">
        <v>1260</v>
      </c>
      <c r="AD1011" s="828" t="s">
        <v>1260</v>
      </c>
      <c r="AE1011" s="828" t="s">
        <v>1260</v>
      </c>
      <c r="AF1011" s="828" t="s">
        <v>1260</v>
      </c>
      <c r="AG1011" s="828" t="s">
        <v>1260</v>
      </c>
      <c r="AH1011" s="828" t="s">
        <v>1260</v>
      </c>
      <c r="AI1011" s="828" t="s">
        <v>1260</v>
      </c>
      <c r="AJ1011" s="828" t="s">
        <v>1260</v>
      </c>
      <c r="AK1011" s="828" t="s">
        <v>1260</v>
      </c>
      <c r="AL1011" s="828" t="s">
        <v>1260</v>
      </c>
    </row>
    <row r="1012" spans="1:38" hidden="1" outlineLevel="1" x14ac:dyDescent="0.2">
      <c r="A1012" s="831" t="s">
        <v>38</v>
      </c>
      <c r="B1012" s="831" t="s">
        <v>35</v>
      </c>
      <c r="D1012" s="560" t="s">
        <v>2628</v>
      </c>
      <c r="E1012" s="828" t="s">
        <v>1260</v>
      </c>
      <c r="F1012" s="828" t="s">
        <v>1260</v>
      </c>
      <c r="G1012" s="828" t="s">
        <v>1260</v>
      </c>
      <c r="H1012" s="828" t="s">
        <v>1260</v>
      </c>
      <c r="I1012" s="828" t="s">
        <v>1260</v>
      </c>
      <c r="J1012" s="828" t="s">
        <v>1260</v>
      </c>
      <c r="K1012" s="828" t="s">
        <v>1260</v>
      </c>
      <c r="L1012" s="828" t="s">
        <v>1260</v>
      </c>
      <c r="M1012" s="828" t="s">
        <v>1260</v>
      </c>
      <c r="N1012" s="828" t="s">
        <v>1260</v>
      </c>
      <c r="O1012" s="828" t="s">
        <v>1260</v>
      </c>
      <c r="P1012" s="828" t="s">
        <v>1260</v>
      </c>
      <c r="Q1012" s="828" t="s">
        <v>1260</v>
      </c>
      <c r="R1012" s="828" t="s">
        <v>1260</v>
      </c>
      <c r="S1012" s="828" t="s">
        <v>1260</v>
      </c>
      <c r="T1012" s="828" t="s">
        <v>1260</v>
      </c>
      <c r="U1012" s="828" t="s">
        <v>1260</v>
      </c>
      <c r="V1012" s="828" t="s">
        <v>1260</v>
      </c>
      <c r="W1012" s="828" t="s">
        <v>1260</v>
      </c>
      <c r="X1012" s="828" t="s">
        <v>1260</v>
      </c>
      <c r="Y1012" s="828" t="s">
        <v>1260</v>
      </c>
      <c r="Z1012" s="828" t="s">
        <v>1260</v>
      </c>
      <c r="AA1012" s="828" t="s">
        <v>1260</v>
      </c>
      <c r="AB1012" s="828" t="s">
        <v>1260</v>
      </c>
      <c r="AC1012" s="828" t="s">
        <v>1260</v>
      </c>
      <c r="AD1012" s="828" t="s">
        <v>1260</v>
      </c>
      <c r="AE1012" s="828" t="s">
        <v>1260</v>
      </c>
      <c r="AF1012" s="828" t="s">
        <v>1260</v>
      </c>
      <c r="AG1012" s="828" t="s">
        <v>1260</v>
      </c>
      <c r="AH1012" s="828" t="s">
        <v>1260</v>
      </c>
      <c r="AI1012" s="828" t="s">
        <v>1260</v>
      </c>
      <c r="AJ1012" s="828" t="s">
        <v>1260</v>
      </c>
      <c r="AK1012" s="828" t="s">
        <v>1260</v>
      </c>
      <c r="AL1012" s="828" t="s">
        <v>1260</v>
      </c>
    </row>
    <row r="1013" spans="1:38" hidden="1" outlineLevel="1" x14ac:dyDescent="0.2">
      <c r="A1013" s="831" t="s">
        <v>40</v>
      </c>
      <c r="B1013" s="831" t="s">
        <v>286</v>
      </c>
      <c r="D1013" s="560" t="s">
        <v>2629</v>
      </c>
      <c r="E1013" s="828" t="s">
        <v>1260</v>
      </c>
      <c r="F1013" s="828" t="s">
        <v>1260</v>
      </c>
      <c r="G1013" s="828" t="s">
        <v>1260</v>
      </c>
      <c r="H1013" s="828" t="s">
        <v>1260</v>
      </c>
      <c r="I1013" s="828" t="s">
        <v>1260</v>
      </c>
      <c r="J1013" s="828" t="s">
        <v>1260</v>
      </c>
      <c r="K1013" s="828" t="s">
        <v>1260</v>
      </c>
      <c r="L1013" s="828" t="s">
        <v>1260</v>
      </c>
      <c r="M1013" s="828" t="s">
        <v>1260</v>
      </c>
      <c r="N1013" s="828" t="s">
        <v>1260</v>
      </c>
      <c r="O1013" s="828" t="s">
        <v>1260</v>
      </c>
      <c r="P1013" s="828" t="s">
        <v>1260</v>
      </c>
      <c r="Q1013" s="828" t="s">
        <v>1260</v>
      </c>
      <c r="R1013" s="828" t="s">
        <v>1260</v>
      </c>
      <c r="S1013" s="828" t="s">
        <v>1260</v>
      </c>
      <c r="T1013" s="828" t="s">
        <v>1260</v>
      </c>
      <c r="U1013" s="828" t="s">
        <v>1260</v>
      </c>
      <c r="V1013" s="828" t="s">
        <v>1260</v>
      </c>
      <c r="W1013" s="828" t="s">
        <v>1260</v>
      </c>
      <c r="X1013" s="828" t="s">
        <v>1260</v>
      </c>
      <c r="Y1013" s="828" t="s">
        <v>1260</v>
      </c>
      <c r="Z1013" s="828" t="s">
        <v>1260</v>
      </c>
      <c r="AA1013" s="828" t="s">
        <v>1260</v>
      </c>
      <c r="AB1013" s="828" t="s">
        <v>1260</v>
      </c>
      <c r="AC1013" s="828" t="s">
        <v>1260</v>
      </c>
      <c r="AD1013" s="828" t="s">
        <v>1260</v>
      </c>
      <c r="AE1013" s="828" t="s">
        <v>1260</v>
      </c>
      <c r="AF1013" s="828" t="s">
        <v>1260</v>
      </c>
      <c r="AG1013" s="828" t="s">
        <v>1260</v>
      </c>
      <c r="AH1013" s="828" t="s">
        <v>1260</v>
      </c>
      <c r="AI1013" s="828" t="s">
        <v>1260</v>
      </c>
      <c r="AJ1013" s="828" t="s">
        <v>1260</v>
      </c>
      <c r="AK1013" s="828" t="s">
        <v>1260</v>
      </c>
      <c r="AL1013" s="828" t="s">
        <v>1260</v>
      </c>
    </row>
    <row r="1014" spans="1:38" hidden="1" outlineLevel="1" x14ac:dyDescent="0.2">
      <c r="A1014" s="831" t="s">
        <v>287</v>
      </c>
      <c r="B1014" s="831" t="s">
        <v>288</v>
      </c>
      <c r="D1014" s="560" t="s">
        <v>2630</v>
      </c>
      <c r="E1014" s="828" t="s">
        <v>1260</v>
      </c>
      <c r="F1014" s="828" t="s">
        <v>1260</v>
      </c>
      <c r="G1014" s="828" t="s">
        <v>1260</v>
      </c>
      <c r="H1014" s="828" t="s">
        <v>1260</v>
      </c>
      <c r="I1014" s="828" t="s">
        <v>1260</v>
      </c>
      <c r="J1014" s="828" t="s">
        <v>1260</v>
      </c>
      <c r="K1014" s="828" t="s">
        <v>1260</v>
      </c>
      <c r="L1014" s="828" t="s">
        <v>1260</v>
      </c>
      <c r="M1014" s="828" t="s">
        <v>1260</v>
      </c>
      <c r="N1014" s="828" t="s">
        <v>1260</v>
      </c>
      <c r="O1014" s="828" t="s">
        <v>1260</v>
      </c>
      <c r="P1014" s="828" t="s">
        <v>1260</v>
      </c>
      <c r="Q1014" s="828" t="s">
        <v>1260</v>
      </c>
      <c r="R1014" s="828" t="s">
        <v>1260</v>
      </c>
      <c r="S1014" s="828" t="s">
        <v>1260</v>
      </c>
      <c r="T1014" s="828" t="s">
        <v>1260</v>
      </c>
      <c r="U1014" s="828" t="s">
        <v>1260</v>
      </c>
      <c r="V1014" s="828" t="s">
        <v>1260</v>
      </c>
      <c r="W1014" s="828" t="s">
        <v>1260</v>
      </c>
      <c r="X1014" s="828" t="s">
        <v>1260</v>
      </c>
      <c r="Y1014" s="828" t="s">
        <v>1260</v>
      </c>
      <c r="Z1014" s="828" t="s">
        <v>1260</v>
      </c>
      <c r="AA1014" s="828" t="s">
        <v>1260</v>
      </c>
      <c r="AB1014" s="828" t="s">
        <v>1260</v>
      </c>
      <c r="AC1014" s="828" t="s">
        <v>1260</v>
      </c>
      <c r="AD1014" s="828" t="s">
        <v>1260</v>
      </c>
      <c r="AE1014" s="828" t="s">
        <v>1260</v>
      </c>
      <c r="AF1014" s="828" t="s">
        <v>1260</v>
      </c>
      <c r="AG1014" s="828" t="s">
        <v>1260</v>
      </c>
      <c r="AH1014" s="828" t="s">
        <v>1260</v>
      </c>
      <c r="AI1014" s="828" t="s">
        <v>1260</v>
      </c>
      <c r="AJ1014" s="828" t="s">
        <v>1260</v>
      </c>
      <c r="AK1014" s="828" t="s">
        <v>1260</v>
      </c>
      <c r="AL1014" s="828" t="s">
        <v>1260</v>
      </c>
    </row>
    <row r="1015" spans="1:38" hidden="1" outlineLevel="1" x14ac:dyDescent="0.2">
      <c r="A1015" s="831" t="s">
        <v>289</v>
      </c>
      <c r="B1015" s="831" t="s">
        <v>290</v>
      </c>
      <c r="D1015" s="560" t="s">
        <v>2631</v>
      </c>
      <c r="E1015" s="828" t="s">
        <v>1260</v>
      </c>
      <c r="F1015" s="828" t="s">
        <v>1260</v>
      </c>
      <c r="G1015" s="828" t="s">
        <v>1260</v>
      </c>
      <c r="H1015" s="828" t="s">
        <v>1260</v>
      </c>
      <c r="I1015" s="828" t="s">
        <v>1260</v>
      </c>
      <c r="J1015" s="828" t="s">
        <v>1260</v>
      </c>
      <c r="K1015" s="828" t="s">
        <v>1260</v>
      </c>
      <c r="L1015" s="828" t="s">
        <v>1260</v>
      </c>
      <c r="M1015" s="828" t="s">
        <v>1260</v>
      </c>
      <c r="N1015" s="828" t="s">
        <v>1260</v>
      </c>
      <c r="O1015" s="828" t="s">
        <v>1260</v>
      </c>
      <c r="P1015" s="828" t="s">
        <v>1260</v>
      </c>
      <c r="Q1015" s="828" t="s">
        <v>1260</v>
      </c>
      <c r="R1015" s="828" t="s">
        <v>1260</v>
      </c>
      <c r="S1015" s="828" t="s">
        <v>1260</v>
      </c>
      <c r="T1015" s="828" t="s">
        <v>1260</v>
      </c>
      <c r="U1015" s="828" t="s">
        <v>1260</v>
      </c>
      <c r="V1015" s="828" t="s">
        <v>1260</v>
      </c>
      <c r="W1015" s="828" t="s">
        <v>1260</v>
      </c>
      <c r="X1015" s="828" t="s">
        <v>1260</v>
      </c>
      <c r="Y1015" s="828" t="s">
        <v>1260</v>
      </c>
      <c r="Z1015" s="828" t="s">
        <v>1260</v>
      </c>
      <c r="AA1015" s="828" t="s">
        <v>1260</v>
      </c>
      <c r="AB1015" s="828" t="s">
        <v>1260</v>
      </c>
      <c r="AC1015" s="828" t="s">
        <v>1260</v>
      </c>
      <c r="AD1015" s="828" t="s">
        <v>1260</v>
      </c>
      <c r="AE1015" s="828" t="s">
        <v>1260</v>
      </c>
      <c r="AF1015" s="828" t="s">
        <v>1260</v>
      </c>
      <c r="AG1015" s="828" t="s">
        <v>1260</v>
      </c>
      <c r="AH1015" s="828" t="s">
        <v>1260</v>
      </c>
      <c r="AI1015" s="828" t="s">
        <v>1260</v>
      </c>
      <c r="AJ1015" s="828" t="s">
        <v>1260</v>
      </c>
      <c r="AK1015" s="828" t="s">
        <v>1260</v>
      </c>
      <c r="AL1015" s="828" t="s">
        <v>1260</v>
      </c>
    </row>
    <row r="1016" spans="1:38" hidden="1" outlineLevel="1" x14ac:dyDescent="0.2">
      <c r="A1016" s="831" t="s">
        <v>291</v>
      </c>
      <c r="B1016" s="831" t="s">
        <v>312</v>
      </c>
      <c r="D1016" s="560" t="s">
        <v>2632</v>
      </c>
      <c r="E1016" s="828" t="s">
        <v>1260</v>
      </c>
      <c r="F1016" s="828" t="s">
        <v>1260</v>
      </c>
      <c r="G1016" s="828" t="s">
        <v>1260</v>
      </c>
      <c r="H1016" s="828" t="s">
        <v>1260</v>
      </c>
      <c r="I1016" s="828" t="s">
        <v>1260</v>
      </c>
      <c r="J1016" s="828" t="s">
        <v>1260</v>
      </c>
      <c r="K1016" s="828" t="s">
        <v>1260</v>
      </c>
      <c r="L1016" s="828" t="s">
        <v>1260</v>
      </c>
      <c r="M1016" s="828" t="s">
        <v>1260</v>
      </c>
      <c r="N1016" s="828" t="s">
        <v>1260</v>
      </c>
      <c r="O1016" s="828" t="s">
        <v>1260</v>
      </c>
      <c r="P1016" s="828" t="s">
        <v>1260</v>
      </c>
      <c r="Q1016" s="828" t="s">
        <v>1260</v>
      </c>
      <c r="R1016" s="828" t="s">
        <v>1260</v>
      </c>
      <c r="S1016" s="828" t="s">
        <v>1260</v>
      </c>
      <c r="T1016" s="828" t="s">
        <v>1260</v>
      </c>
      <c r="U1016" s="828" t="s">
        <v>1260</v>
      </c>
      <c r="V1016" s="828" t="s">
        <v>1260</v>
      </c>
      <c r="W1016" s="828" t="s">
        <v>1260</v>
      </c>
      <c r="X1016" s="828" t="s">
        <v>1260</v>
      </c>
      <c r="Y1016" s="828" t="s">
        <v>1260</v>
      </c>
      <c r="Z1016" s="828" t="s">
        <v>1260</v>
      </c>
      <c r="AA1016" s="828" t="s">
        <v>1260</v>
      </c>
      <c r="AB1016" s="828" t="s">
        <v>1260</v>
      </c>
      <c r="AC1016" s="828" t="s">
        <v>1260</v>
      </c>
      <c r="AD1016" s="828" t="s">
        <v>1260</v>
      </c>
      <c r="AE1016" s="828" t="s">
        <v>1260</v>
      </c>
      <c r="AF1016" s="828" t="s">
        <v>1260</v>
      </c>
      <c r="AG1016" s="828" t="s">
        <v>1260</v>
      </c>
      <c r="AH1016" s="828" t="s">
        <v>1260</v>
      </c>
      <c r="AI1016" s="828" t="s">
        <v>1260</v>
      </c>
      <c r="AJ1016" s="828" t="s">
        <v>1260</v>
      </c>
      <c r="AK1016" s="828" t="s">
        <v>1260</v>
      </c>
      <c r="AL1016" s="828" t="s">
        <v>1260</v>
      </c>
    </row>
    <row r="1017" spans="1:38" hidden="1" outlineLevel="1" x14ac:dyDescent="0.2">
      <c r="A1017" s="831" t="s">
        <v>313</v>
      </c>
      <c r="B1017" s="831" t="s">
        <v>314</v>
      </c>
      <c r="D1017" s="560" t="s">
        <v>2633</v>
      </c>
      <c r="E1017" s="828" t="s">
        <v>1260</v>
      </c>
      <c r="F1017" s="828" t="s">
        <v>1260</v>
      </c>
      <c r="G1017" s="828" t="s">
        <v>1260</v>
      </c>
      <c r="H1017" s="828" t="s">
        <v>1260</v>
      </c>
      <c r="I1017" s="828" t="s">
        <v>1260</v>
      </c>
      <c r="J1017" s="828" t="s">
        <v>1260</v>
      </c>
      <c r="K1017" s="828" t="s">
        <v>1260</v>
      </c>
      <c r="L1017" s="828" t="s">
        <v>1260</v>
      </c>
      <c r="M1017" s="828" t="s">
        <v>1260</v>
      </c>
      <c r="N1017" s="828" t="s">
        <v>1260</v>
      </c>
      <c r="O1017" s="828" t="s">
        <v>1260</v>
      </c>
      <c r="P1017" s="828" t="s">
        <v>1260</v>
      </c>
      <c r="Q1017" s="828" t="s">
        <v>1260</v>
      </c>
      <c r="R1017" s="828" t="s">
        <v>1260</v>
      </c>
      <c r="S1017" s="828" t="s">
        <v>1260</v>
      </c>
      <c r="T1017" s="828" t="s">
        <v>1260</v>
      </c>
      <c r="U1017" s="828" t="s">
        <v>1260</v>
      </c>
      <c r="V1017" s="828" t="s">
        <v>1260</v>
      </c>
      <c r="W1017" s="828" t="s">
        <v>1260</v>
      </c>
      <c r="X1017" s="828" t="s">
        <v>1260</v>
      </c>
      <c r="Y1017" s="828" t="s">
        <v>1260</v>
      </c>
      <c r="Z1017" s="828" t="s">
        <v>1260</v>
      </c>
      <c r="AA1017" s="828" t="s">
        <v>1260</v>
      </c>
      <c r="AB1017" s="828" t="s">
        <v>1260</v>
      </c>
      <c r="AC1017" s="828" t="s">
        <v>1260</v>
      </c>
      <c r="AD1017" s="828" t="s">
        <v>1260</v>
      </c>
      <c r="AE1017" s="828" t="s">
        <v>1260</v>
      </c>
      <c r="AF1017" s="828" t="s">
        <v>1260</v>
      </c>
      <c r="AG1017" s="828" t="s">
        <v>1260</v>
      </c>
      <c r="AH1017" s="828" t="s">
        <v>1260</v>
      </c>
      <c r="AI1017" s="828" t="s">
        <v>1260</v>
      </c>
      <c r="AJ1017" s="828" t="s">
        <v>1260</v>
      </c>
      <c r="AK1017" s="828" t="s">
        <v>1260</v>
      </c>
      <c r="AL1017" s="828" t="s">
        <v>1260</v>
      </c>
    </row>
    <row r="1018" spans="1:38" hidden="1" outlineLevel="1" x14ac:dyDescent="0.2">
      <c r="A1018" s="831"/>
      <c r="B1018" s="831" t="s">
        <v>3</v>
      </c>
      <c r="D1018" s="560" t="s">
        <v>2634</v>
      </c>
      <c r="E1018" s="828" t="s">
        <v>1260</v>
      </c>
      <c r="F1018" s="828" t="s">
        <v>1260</v>
      </c>
      <c r="G1018" s="828" t="s">
        <v>1260</v>
      </c>
      <c r="H1018" s="828" t="s">
        <v>1260</v>
      </c>
      <c r="I1018" s="828" t="s">
        <v>1260</v>
      </c>
      <c r="J1018" s="828" t="s">
        <v>1260</v>
      </c>
      <c r="K1018" s="828" t="s">
        <v>1260</v>
      </c>
      <c r="L1018" s="828" t="s">
        <v>1260</v>
      </c>
      <c r="M1018" s="828" t="s">
        <v>1260</v>
      </c>
      <c r="N1018" s="828" t="s">
        <v>1260</v>
      </c>
      <c r="O1018" s="828" t="s">
        <v>1260</v>
      </c>
      <c r="P1018" s="828" t="s">
        <v>1260</v>
      </c>
      <c r="Q1018" s="828" t="s">
        <v>1260</v>
      </c>
      <c r="R1018" s="828" t="s">
        <v>1260</v>
      </c>
      <c r="S1018" s="828" t="s">
        <v>1260</v>
      </c>
      <c r="T1018" s="828" t="s">
        <v>1260</v>
      </c>
      <c r="U1018" s="828" t="s">
        <v>1260</v>
      </c>
      <c r="V1018" s="828" t="s">
        <v>1260</v>
      </c>
      <c r="W1018" s="828" t="s">
        <v>1260</v>
      </c>
      <c r="X1018" s="828" t="s">
        <v>1260</v>
      </c>
      <c r="Y1018" s="828" t="s">
        <v>1260</v>
      </c>
      <c r="Z1018" s="828" t="s">
        <v>1260</v>
      </c>
      <c r="AA1018" s="828" t="s">
        <v>1260</v>
      </c>
      <c r="AB1018" s="828" t="s">
        <v>1260</v>
      </c>
      <c r="AC1018" s="828" t="s">
        <v>1260</v>
      </c>
      <c r="AD1018" s="828" t="s">
        <v>1260</v>
      </c>
      <c r="AE1018" s="828" t="s">
        <v>1260</v>
      </c>
      <c r="AF1018" s="828" t="s">
        <v>1260</v>
      </c>
      <c r="AG1018" s="828" t="s">
        <v>1260</v>
      </c>
      <c r="AH1018" s="828" t="s">
        <v>1260</v>
      </c>
      <c r="AI1018" s="828" t="s">
        <v>1260</v>
      </c>
      <c r="AJ1018" s="828" t="s">
        <v>1260</v>
      </c>
      <c r="AK1018" s="828" t="s">
        <v>1260</v>
      </c>
      <c r="AL1018" s="828" t="s">
        <v>1260</v>
      </c>
    </row>
    <row r="1019" spans="1:38" collapsed="1" x14ac:dyDescent="0.2">
      <c r="B1019" s="834"/>
      <c r="C1019" s="835"/>
      <c r="D1019" s="839"/>
      <c r="E1019" s="839"/>
      <c r="F1019" s="839"/>
      <c r="G1019" s="839"/>
      <c r="H1019" s="839"/>
      <c r="I1019" s="839"/>
      <c r="J1019" s="839"/>
      <c r="K1019" s="839"/>
      <c r="L1019" s="839"/>
      <c r="M1019" s="839"/>
      <c r="N1019" s="839"/>
      <c r="O1019" s="839"/>
      <c r="P1019" s="839"/>
      <c r="Q1019" s="839"/>
      <c r="R1019" s="839"/>
      <c r="S1019" s="839"/>
      <c r="T1019" s="839"/>
      <c r="U1019" s="839"/>
      <c r="V1019" s="839"/>
      <c r="W1019" s="839"/>
      <c r="X1019" s="839"/>
      <c r="Y1019" s="839"/>
      <c r="Z1019" s="839"/>
      <c r="AA1019" s="839"/>
      <c r="AB1019" s="839"/>
      <c r="AC1019" s="839"/>
      <c r="AD1019" s="839"/>
      <c r="AE1019" s="839"/>
      <c r="AF1019" s="839"/>
      <c r="AG1019" s="839"/>
      <c r="AH1019" s="839"/>
      <c r="AI1019" s="839"/>
      <c r="AJ1019" s="839"/>
      <c r="AK1019" s="839"/>
      <c r="AL1019" s="839"/>
    </row>
    <row r="1020" spans="1:38" x14ac:dyDescent="0.2">
      <c r="A1020" s="537" t="s">
        <v>2635</v>
      </c>
      <c r="B1020" s="831"/>
    </row>
    <row r="1021" spans="1:38" hidden="1" outlineLevel="1" x14ac:dyDescent="0.2">
      <c r="B1021" s="836"/>
      <c r="C1021" s="836"/>
      <c r="D1021" s="837"/>
      <c r="E1021" s="838" t="s">
        <v>586</v>
      </c>
      <c r="F1021" s="838" t="s">
        <v>587</v>
      </c>
      <c r="G1021" s="838" t="s">
        <v>588</v>
      </c>
      <c r="H1021" s="838" t="s">
        <v>589</v>
      </c>
      <c r="I1021" s="838" t="s">
        <v>590</v>
      </c>
      <c r="J1021" s="838" t="s">
        <v>591</v>
      </c>
      <c r="K1021" s="838" t="s">
        <v>592</v>
      </c>
      <c r="L1021" s="838" t="s">
        <v>593</v>
      </c>
      <c r="M1021" s="838" t="s">
        <v>594</v>
      </c>
      <c r="N1021" s="838" t="s">
        <v>595</v>
      </c>
      <c r="O1021" s="838" t="s">
        <v>596</v>
      </c>
      <c r="P1021" s="838" t="s">
        <v>597</v>
      </c>
      <c r="Q1021" s="838" t="s">
        <v>598</v>
      </c>
      <c r="R1021" s="838" t="s">
        <v>599</v>
      </c>
      <c r="S1021" s="838" t="s">
        <v>620</v>
      </c>
      <c r="T1021" s="838" t="s">
        <v>786</v>
      </c>
      <c r="U1021" s="838" t="s">
        <v>753</v>
      </c>
      <c r="V1021" s="838" t="s">
        <v>754</v>
      </c>
      <c r="W1021" s="838" t="s">
        <v>755</v>
      </c>
      <c r="X1021" s="838" t="s">
        <v>756</v>
      </c>
      <c r="Y1021" s="838" t="s">
        <v>757</v>
      </c>
      <c r="Z1021" s="838" t="s">
        <v>758</v>
      </c>
      <c r="AA1021" s="838" t="s">
        <v>759</v>
      </c>
      <c r="AB1021" s="838" t="s">
        <v>760</v>
      </c>
      <c r="AC1021" s="838" t="s">
        <v>761</v>
      </c>
      <c r="AD1021" s="838" t="s">
        <v>762</v>
      </c>
      <c r="AE1021" s="838" t="s">
        <v>763</v>
      </c>
      <c r="AF1021" s="838" t="s">
        <v>764</v>
      </c>
      <c r="AG1021" s="838" t="s">
        <v>765</v>
      </c>
      <c r="AH1021" s="838" t="s">
        <v>766</v>
      </c>
      <c r="AI1021" s="838" t="s">
        <v>767</v>
      </c>
      <c r="AJ1021" s="838" t="s">
        <v>768</v>
      </c>
      <c r="AK1021" s="838" t="s">
        <v>769</v>
      </c>
      <c r="AL1021" s="838" t="s">
        <v>770</v>
      </c>
    </row>
    <row r="1022" spans="1:38" hidden="1" outlineLevel="1" x14ac:dyDescent="0.2">
      <c r="A1022" s="312"/>
      <c r="B1022" s="834" t="s">
        <v>2638</v>
      </c>
      <c r="C1022" s="835"/>
      <c r="D1022" s="560" t="s">
        <v>2639</v>
      </c>
      <c r="E1022" s="828" t="s">
        <v>1260</v>
      </c>
      <c r="F1022" s="828" t="s">
        <v>1260</v>
      </c>
      <c r="G1022" s="828" t="s">
        <v>1260</v>
      </c>
      <c r="H1022" s="828" t="s">
        <v>1260</v>
      </c>
      <c r="I1022" s="828" t="s">
        <v>1260</v>
      </c>
      <c r="J1022" s="828" t="s">
        <v>1260</v>
      </c>
      <c r="K1022" s="828" t="s">
        <v>1260</v>
      </c>
      <c r="L1022" s="828" t="s">
        <v>1260</v>
      </c>
      <c r="M1022" s="828" t="s">
        <v>1260</v>
      </c>
      <c r="N1022" s="828" t="s">
        <v>1260</v>
      </c>
      <c r="O1022" s="828" t="s">
        <v>1260</v>
      </c>
      <c r="P1022" s="828" t="s">
        <v>1260</v>
      </c>
      <c r="Q1022" s="828" t="s">
        <v>1260</v>
      </c>
      <c r="R1022" s="828" t="s">
        <v>1260</v>
      </c>
      <c r="S1022" s="828" t="s">
        <v>1260</v>
      </c>
      <c r="T1022" s="828" t="s">
        <v>1260</v>
      </c>
      <c r="U1022" s="828" t="s">
        <v>1260</v>
      </c>
      <c r="V1022" s="828" t="s">
        <v>1260</v>
      </c>
      <c r="W1022" s="828" t="s">
        <v>1260</v>
      </c>
      <c r="X1022" s="828" t="s">
        <v>1260</v>
      </c>
      <c r="Y1022" s="828" t="s">
        <v>1260</v>
      </c>
      <c r="Z1022" s="828" t="s">
        <v>1260</v>
      </c>
      <c r="AA1022" s="828" t="s">
        <v>1260</v>
      </c>
      <c r="AB1022" s="828" t="s">
        <v>1260</v>
      </c>
      <c r="AC1022" s="828" t="s">
        <v>1260</v>
      </c>
      <c r="AD1022" s="828" t="s">
        <v>1260</v>
      </c>
      <c r="AE1022" s="828" t="s">
        <v>1260</v>
      </c>
      <c r="AF1022" s="828" t="s">
        <v>1260</v>
      </c>
      <c r="AG1022" s="828" t="s">
        <v>1260</v>
      </c>
      <c r="AH1022" s="828" t="s">
        <v>1260</v>
      </c>
      <c r="AI1022" s="828" t="s">
        <v>1260</v>
      </c>
      <c r="AJ1022" s="828" t="s">
        <v>1260</v>
      </c>
      <c r="AK1022" s="828" t="s">
        <v>1260</v>
      </c>
      <c r="AL1022" s="828" t="s">
        <v>1260</v>
      </c>
    </row>
    <row r="1023" spans="1:38" hidden="1" outlineLevel="1" x14ac:dyDescent="0.2">
      <c r="A1023" s="312"/>
      <c r="B1023" s="834" t="s">
        <v>2640</v>
      </c>
      <c r="C1023" s="835"/>
      <c r="D1023" s="560" t="s">
        <v>2641</v>
      </c>
      <c r="E1023" s="828" t="s">
        <v>1260</v>
      </c>
      <c r="F1023" s="828" t="s">
        <v>1260</v>
      </c>
      <c r="G1023" s="828" t="s">
        <v>1260</v>
      </c>
      <c r="H1023" s="828" t="s">
        <v>1260</v>
      </c>
      <c r="I1023" s="828" t="s">
        <v>1260</v>
      </c>
      <c r="J1023" s="828" t="s">
        <v>1260</v>
      </c>
      <c r="K1023" s="828" t="s">
        <v>1260</v>
      </c>
      <c r="L1023" s="828" t="s">
        <v>1260</v>
      </c>
      <c r="M1023" s="828" t="s">
        <v>1260</v>
      </c>
      <c r="N1023" s="828" t="s">
        <v>1260</v>
      </c>
      <c r="O1023" s="828" t="s">
        <v>1260</v>
      </c>
      <c r="P1023" s="828" t="s">
        <v>1260</v>
      </c>
      <c r="Q1023" s="828" t="s">
        <v>1260</v>
      </c>
      <c r="R1023" s="828" t="s">
        <v>1260</v>
      </c>
      <c r="S1023" s="828" t="s">
        <v>1260</v>
      </c>
      <c r="T1023" s="828" t="s">
        <v>1260</v>
      </c>
      <c r="U1023" s="828" t="s">
        <v>1260</v>
      </c>
      <c r="V1023" s="828" t="s">
        <v>1260</v>
      </c>
      <c r="W1023" s="828" t="s">
        <v>1260</v>
      </c>
      <c r="X1023" s="828" t="s">
        <v>1260</v>
      </c>
      <c r="Y1023" s="828" t="s">
        <v>1260</v>
      </c>
      <c r="Z1023" s="828" t="s">
        <v>1260</v>
      </c>
      <c r="AA1023" s="828" t="s">
        <v>1260</v>
      </c>
      <c r="AB1023" s="828" t="s">
        <v>1260</v>
      </c>
      <c r="AC1023" s="828" t="s">
        <v>1260</v>
      </c>
      <c r="AD1023" s="828" t="s">
        <v>1260</v>
      </c>
      <c r="AE1023" s="828" t="s">
        <v>1260</v>
      </c>
      <c r="AF1023" s="828" t="s">
        <v>1260</v>
      </c>
      <c r="AG1023" s="828" t="s">
        <v>1260</v>
      </c>
      <c r="AH1023" s="828" t="s">
        <v>1260</v>
      </c>
      <c r="AI1023" s="828" t="s">
        <v>1260</v>
      </c>
      <c r="AJ1023" s="828" t="s">
        <v>1260</v>
      </c>
      <c r="AK1023" s="828" t="s">
        <v>1260</v>
      </c>
      <c r="AL1023" s="828" t="s">
        <v>1260</v>
      </c>
    </row>
    <row r="1024" spans="1:38" hidden="1" outlineLevel="1" x14ac:dyDescent="0.2">
      <c r="A1024" s="312"/>
      <c r="B1024" s="834" t="s">
        <v>2642</v>
      </c>
      <c r="C1024" s="835"/>
      <c r="D1024" s="560" t="s">
        <v>2643</v>
      </c>
      <c r="E1024" s="828" t="s">
        <v>1260</v>
      </c>
      <c r="F1024" s="828" t="s">
        <v>1260</v>
      </c>
      <c r="G1024" s="828" t="s">
        <v>1260</v>
      </c>
      <c r="H1024" s="828" t="s">
        <v>1260</v>
      </c>
      <c r="I1024" s="828" t="s">
        <v>1260</v>
      </c>
      <c r="J1024" s="828" t="s">
        <v>1260</v>
      </c>
      <c r="K1024" s="828" t="s">
        <v>1260</v>
      </c>
      <c r="L1024" s="828" t="s">
        <v>1260</v>
      </c>
      <c r="M1024" s="828" t="s">
        <v>1260</v>
      </c>
      <c r="N1024" s="828" t="s">
        <v>1260</v>
      </c>
      <c r="O1024" s="828" t="s">
        <v>1260</v>
      </c>
      <c r="P1024" s="828" t="s">
        <v>1260</v>
      </c>
      <c r="Q1024" s="828" t="s">
        <v>1260</v>
      </c>
      <c r="R1024" s="828" t="s">
        <v>1260</v>
      </c>
      <c r="S1024" s="828" t="s">
        <v>1260</v>
      </c>
      <c r="T1024" s="828" t="s">
        <v>1260</v>
      </c>
      <c r="U1024" s="828" t="s">
        <v>1260</v>
      </c>
      <c r="V1024" s="828" t="s">
        <v>1260</v>
      </c>
      <c r="W1024" s="828" t="s">
        <v>1260</v>
      </c>
      <c r="X1024" s="828" t="s">
        <v>1260</v>
      </c>
      <c r="Y1024" s="828" t="s">
        <v>1260</v>
      </c>
      <c r="Z1024" s="828" t="s">
        <v>1260</v>
      </c>
      <c r="AA1024" s="828" t="s">
        <v>1260</v>
      </c>
      <c r="AB1024" s="828" t="s">
        <v>1260</v>
      </c>
      <c r="AC1024" s="828" t="s">
        <v>1260</v>
      </c>
      <c r="AD1024" s="828" t="s">
        <v>1260</v>
      </c>
      <c r="AE1024" s="828" t="s">
        <v>1260</v>
      </c>
      <c r="AF1024" s="828" t="s">
        <v>1260</v>
      </c>
      <c r="AG1024" s="828" t="s">
        <v>1260</v>
      </c>
      <c r="AH1024" s="828" t="s">
        <v>1260</v>
      </c>
      <c r="AI1024" s="828" t="s">
        <v>1260</v>
      </c>
      <c r="AJ1024" s="828" t="s">
        <v>1260</v>
      </c>
      <c r="AK1024" s="828" t="s">
        <v>1260</v>
      </c>
      <c r="AL1024" s="828" t="s">
        <v>1260</v>
      </c>
    </row>
    <row r="1025" spans="1:38" hidden="1" outlineLevel="1" x14ac:dyDescent="0.2">
      <c r="A1025" s="312"/>
      <c r="B1025" s="834" t="s">
        <v>2644</v>
      </c>
      <c r="C1025" s="835"/>
      <c r="D1025" s="560" t="s">
        <v>2645</v>
      </c>
      <c r="E1025" s="828" t="s">
        <v>1260</v>
      </c>
      <c r="F1025" s="828" t="s">
        <v>1260</v>
      </c>
      <c r="G1025" s="828" t="s">
        <v>1260</v>
      </c>
      <c r="H1025" s="828" t="s">
        <v>1260</v>
      </c>
      <c r="I1025" s="828" t="s">
        <v>1260</v>
      </c>
      <c r="J1025" s="828" t="s">
        <v>1260</v>
      </c>
      <c r="K1025" s="828" t="s">
        <v>1260</v>
      </c>
      <c r="L1025" s="828" t="s">
        <v>1260</v>
      </c>
      <c r="M1025" s="828" t="s">
        <v>1260</v>
      </c>
      <c r="N1025" s="828" t="s">
        <v>1260</v>
      </c>
      <c r="O1025" s="828" t="s">
        <v>1260</v>
      </c>
      <c r="P1025" s="828" t="s">
        <v>1260</v>
      </c>
      <c r="Q1025" s="828" t="s">
        <v>1260</v>
      </c>
      <c r="R1025" s="828" t="s">
        <v>1260</v>
      </c>
      <c r="S1025" s="828" t="s">
        <v>1260</v>
      </c>
      <c r="T1025" s="828" t="s">
        <v>1260</v>
      </c>
      <c r="U1025" s="828" t="s">
        <v>1260</v>
      </c>
      <c r="V1025" s="828" t="s">
        <v>1260</v>
      </c>
      <c r="W1025" s="828" t="s">
        <v>1260</v>
      </c>
      <c r="X1025" s="828" t="s">
        <v>1260</v>
      </c>
      <c r="Y1025" s="828" t="s">
        <v>1260</v>
      </c>
      <c r="Z1025" s="828" t="s">
        <v>1260</v>
      </c>
      <c r="AA1025" s="828" t="s">
        <v>1260</v>
      </c>
      <c r="AB1025" s="828" t="s">
        <v>1260</v>
      </c>
      <c r="AC1025" s="828" t="s">
        <v>1260</v>
      </c>
      <c r="AD1025" s="828" t="s">
        <v>1260</v>
      </c>
      <c r="AE1025" s="828" t="s">
        <v>1260</v>
      </c>
      <c r="AF1025" s="828" t="s">
        <v>1260</v>
      </c>
      <c r="AG1025" s="828" t="s">
        <v>1260</v>
      </c>
      <c r="AH1025" s="828" t="s">
        <v>1260</v>
      </c>
      <c r="AI1025" s="828" t="s">
        <v>1260</v>
      </c>
      <c r="AJ1025" s="828" t="s">
        <v>1260</v>
      </c>
      <c r="AK1025" s="828" t="s">
        <v>1260</v>
      </c>
      <c r="AL1025" s="828" t="s">
        <v>1260</v>
      </c>
    </row>
    <row r="1026" spans="1:38" hidden="1" outlineLevel="1" x14ac:dyDescent="0.2">
      <c r="A1026" s="312"/>
      <c r="B1026" s="834" t="s">
        <v>2646</v>
      </c>
      <c r="C1026" s="835"/>
      <c r="D1026" s="560" t="s">
        <v>2647</v>
      </c>
      <c r="E1026" s="828" t="s">
        <v>1260</v>
      </c>
      <c r="F1026" s="828" t="s">
        <v>1260</v>
      </c>
      <c r="G1026" s="828" t="s">
        <v>1260</v>
      </c>
      <c r="H1026" s="828" t="s">
        <v>1260</v>
      </c>
      <c r="I1026" s="828" t="s">
        <v>1260</v>
      </c>
      <c r="J1026" s="828" t="s">
        <v>1260</v>
      </c>
      <c r="K1026" s="828" t="s">
        <v>1260</v>
      </c>
      <c r="L1026" s="828" t="s">
        <v>1260</v>
      </c>
      <c r="M1026" s="828" t="s">
        <v>1260</v>
      </c>
      <c r="N1026" s="828" t="s">
        <v>1260</v>
      </c>
      <c r="O1026" s="828" t="s">
        <v>1260</v>
      </c>
      <c r="P1026" s="828" t="s">
        <v>1260</v>
      </c>
      <c r="Q1026" s="828" t="s">
        <v>1260</v>
      </c>
      <c r="R1026" s="828" t="s">
        <v>1260</v>
      </c>
      <c r="S1026" s="828" t="s">
        <v>1260</v>
      </c>
      <c r="T1026" s="828" t="s">
        <v>1260</v>
      </c>
      <c r="U1026" s="828" t="s">
        <v>1260</v>
      </c>
      <c r="V1026" s="828" t="s">
        <v>1260</v>
      </c>
      <c r="W1026" s="828" t="s">
        <v>1260</v>
      </c>
      <c r="X1026" s="828" t="s">
        <v>1260</v>
      </c>
      <c r="Y1026" s="828" t="s">
        <v>1260</v>
      </c>
      <c r="Z1026" s="828" t="s">
        <v>1260</v>
      </c>
      <c r="AA1026" s="828" t="s">
        <v>1260</v>
      </c>
      <c r="AB1026" s="828" t="s">
        <v>1260</v>
      </c>
      <c r="AC1026" s="828" t="s">
        <v>1260</v>
      </c>
      <c r="AD1026" s="828" t="s">
        <v>1260</v>
      </c>
      <c r="AE1026" s="828" t="s">
        <v>1260</v>
      </c>
      <c r="AF1026" s="828" t="s">
        <v>1260</v>
      </c>
      <c r="AG1026" s="828" t="s">
        <v>1260</v>
      </c>
      <c r="AH1026" s="828" t="s">
        <v>1260</v>
      </c>
      <c r="AI1026" s="828" t="s">
        <v>1260</v>
      </c>
      <c r="AJ1026" s="828" t="s">
        <v>1260</v>
      </c>
      <c r="AK1026" s="828" t="s">
        <v>1260</v>
      </c>
      <c r="AL1026" s="828" t="s">
        <v>1260</v>
      </c>
    </row>
    <row r="1027" spans="1:38" hidden="1" outlineLevel="1" x14ac:dyDescent="0.2">
      <c r="A1027" s="312"/>
      <c r="B1027" s="834" t="s">
        <v>2648</v>
      </c>
      <c r="C1027" s="835"/>
      <c r="D1027" s="560" t="s">
        <v>2649</v>
      </c>
      <c r="E1027" s="828" t="s">
        <v>1260</v>
      </c>
      <c r="F1027" s="828" t="s">
        <v>1260</v>
      </c>
      <c r="G1027" s="828" t="s">
        <v>1260</v>
      </c>
      <c r="H1027" s="828" t="s">
        <v>1260</v>
      </c>
      <c r="I1027" s="828" t="s">
        <v>1260</v>
      </c>
      <c r="J1027" s="828" t="s">
        <v>1260</v>
      </c>
      <c r="K1027" s="828" t="s">
        <v>1260</v>
      </c>
      <c r="L1027" s="828" t="s">
        <v>1260</v>
      </c>
      <c r="M1027" s="828" t="s">
        <v>1260</v>
      </c>
      <c r="N1027" s="828" t="s">
        <v>1260</v>
      </c>
      <c r="O1027" s="828" t="s">
        <v>1260</v>
      </c>
      <c r="P1027" s="828" t="s">
        <v>1260</v>
      </c>
      <c r="Q1027" s="828" t="s">
        <v>1260</v>
      </c>
      <c r="R1027" s="828" t="s">
        <v>1260</v>
      </c>
      <c r="S1027" s="828" t="s">
        <v>1260</v>
      </c>
      <c r="T1027" s="828" t="s">
        <v>1260</v>
      </c>
      <c r="U1027" s="828" t="s">
        <v>1260</v>
      </c>
      <c r="V1027" s="828" t="s">
        <v>1260</v>
      </c>
      <c r="W1027" s="828" t="s">
        <v>1260</v>
      </c>
      <c r="X1027" s="828" t="s">
        <v>1260</v>
      </c>
      <c r="Y1027" s="828" t="s">
        <v>1260</v>
      </c>
      <c r="Z1027" s="828" t="s">
        <v>1260</v>
      </c>
      <c r="AA1027" s="828" t="s">
        <v>1260</v>
      </c>
      <c r="AB1027" s="828" t="s">
        <v>1260</v>
      </c>
      <c r="AC1027" s="828" t="s">
        <v>1260</v>
      </c>
      <c r="AD1027" s="828" t="s">
        <v>1260</v>
      </c>
      <c r="AE1027" s="828" t="s">
        <v>1260</v>
      </c>
      <c r="AF1027" s="828" t="s">
        <v>1260</v>
      </c>
      <c r="AG1027" s="828" t="s">
        <v>1260</v>
      </c>
      <c r="AH1027" s="828" t="s">
        <v>1260</v>
      </c>
      <c r="AI1027" s="828" t="s">
        <v>1260</v>
      </c>
      <c r="AJ1027" s="828" t="s">
        <v>1260</v>
      </c>
      <c r="AK1027" s="828" t="s">
        <v>1260</v>
      </c>
      <c r="AL1027" s="828" t="s">
        <v>1260</v>
      </c>
    </row>
    <row r="1028" spans="1:38" hidden="1" outlineLevel="1" x14ac:dyDescent="0.2">
      <c r="A1028" s="312"/>
      <c r="B1028" s="834" t="s">
        <v>2650</v>
      </c>
      <c r="C1028" s="835"/>
      <c r="D1028" s="560" t="s">
        <v>2651</v>
      </c>
      <c r="E1028" s="828" t="s">
        <v>1260</v>
      </c>
      <c r="F1028" s="828" t="s">
        <v>1260</v>
      </c>
      <c r="G1028" s="828" t="s">
        <v>1260</v>
      </c>
      <c r="H1028" s="828" t="s">
        <v>1260</v>
      </c>
      <c r="I1028" s="828" t="s">
        <v>1260</v>
      </c>
      <c r="J1028" s="828" t="s">
        <v>1260</v>
      </c>
      <c r="K1028" s="828" t="s">
        <v>1260</v>
      </c>
      <c r="L1028" s="828" t="s">
        <v>1260</v>
      </c>
      <c r="M1028" s="828" t="s">
        <v>1260</v>
      </c>
      <c r="N1028" s="828" t="s">
        <v>1260</v>
      </c>
      <c r="O1028" s="828" t="s">
        <v>1260</v>
      </c>
      <c r="P1028" s="828" t="s">
        <v>1260</v>
      </c>
      <c r="Q1028" s="828" t="s">
        <v>1260</v>
      </c>
      <c r="R1028" s="828" t="s">
        <v>1260</v>
      </c>
      <c r="S1028" s="828" t="s">
        <v>1260</v>
      </c>
      <c r="T1028" s="828" t="s">
        <v>1260</v>
      </c>
      <c r="U1028" s="828" t="s">
        <v>1260</v>
      </c>
      <c r="V1028" s="828" t="s">
        <v>1260</v>
      </c>
      <c r="W1028" s="828" t="s">
        <v>1260</v>
      </c>
      <c r="X1028" s="828" t="s">
        <v>1260</v>
      </c>
      <c r="Y1028" s="828" t="s">
        <v>1260</v>
      </c>
      <c r="Z1028" s="828" t="s">
        <v>1260</v>
      </c>
      <c r="AA1028" s="828" t="s">
        <v>1260</v>
      </c>
      <c r="AB1028" s="828" t="s">
        <v>1260</v>
      </c>
      <c r="AC1028" s="828" t="s">
        <v>1260</v>
      </c>
      <c r="AD1028" s="828" t="s">
        <v>1260</v>
      </c>
      <c r="AE1028" s="828" t="s">
        <v>1260</v>
      </c>
      <c r="AF1028" s="828" t="s">
        <v>1260</v>
      </c>
      <c r="AG1028" s="828" t="s">
        <v>1260</v>
      </c>
      <c r="AH1028" s="828" t="s">
        <v>1260</v>
      </c>
      <c r="AI1028" s="828" t="s">
        <v>1260</v>
      </c>
      <c r="AJ1028" s="828" t="s">
        <v>1260</v>
      </c>
      <c r="AK1028" s="828" t="s">
        <v>1260</v>
      </c>
      <c r="AL1028" s="828" t="s">
        <v>1260</v>
      </c>
    </row>
    <row r="1029" spans="1:38" hidden="1" outlineLevel="1" x14ac:dyDescent="0.2">
      <c r="A1029" s="312"/>
      <c r="B1029" s="834" t="s">
        <v>2652</v>
      </c>
      <c r="C1029" s="835"/>
      <c r="D1029" s="560" t="s">
        <v>2653</v>
      </c>
      <c r="E1029" s="828" t="s">
        <v>1260</v>
      </c>
      <c r="F1029" s="828" t="s">
        <v>1260</v>
      </c>
      <c r="G1029" s="828" t="s">
        <v>1260</v>
      </c>
      <c r="H1029" s="828" t="s">
        <v>1260</v>
      </c>
      <c r="I1029" s="828" t="s">
        <v>1260</v>
      </c>
      <c r="J1029" s="828" t="s">
        <v>1260</v>
      </c>
      <c r="K1029" s="828" t="s">
        <v>1260</v>
      </c>
      <c r="L1029" s="828" t="s">
        <v>1260</v>
      </c>
      <c r="M1029" s="828" t="s">
        <v>1260</v>
      </c>
      <c r="N1029" s="828" t="s">
        <v>1260</v>
      </c>
      <c r="O1029" s="828" t="s">
        <v>1260</v>
      </c>
      <c r="P1029" s="828" t="s">
        <v>1260</v>
      </c>
      <c r="Q1029" s="828" t="s">
        <v>1260</v>
      </c>
      <c r="R1029" s="828" t="s">
        <v>1260</v>
      </c>
      <c r="S1029" s="828" t="s">
        <v>1260</v>
      </c>
      <c r="T1029" s="828" t="s">
        <v>1260</v>
      </c>
      <c r="U1029" s="828" t="s">
        <v>1260</v>
      </c>
      <c r="V1029" s="828" t="s">
        <v>1260</v>
      </c>
      <c r="W1029" s="828" t="s">
        <v>1260</v>
      </c>
      <c r="X1029" s="828" t="s">
        <v>1260</v>
      </c>
      <c r="Y1029" s="828" t="s">
        <v>1260</v>
      </c>
      <c r="Z1029" s="828" t="s">
        <v>1260</v>
      </c>
      <c r="AA1029" s="828" t="s">
        <v>1260</v>
      </c>
      <c r="AB1029" s="828" t="s">
        <v>1260</v>
      </c>
      <c r="AC1029" s="828" t="s">
        <v>1260</v>
      </c>
      <c r="AD1029" s="828" t="s">
        <v>1260</v>
      </c>
      <c r="AE1029" s="828" t="s">
        <v>1260</v>
      </c>
      <c r="AF1029" s="828" t="s">
        <v>1260</v>
      </c>
      <c r="AG1029" s="828" t="s">
        <v>1260</v>
      </c>
      <c r="AH1029" s="828" t="s">
        <v>1260</v>
      </c>
      <c r="AI1029" s="828" t="s">
        <v>1260</v>
      </c>
      <c r="AJ1029" s="828" t="s">
        <v>1260</v>
      </c>
      <c r="AK1029" s="828" t="s">
        <v>1260</v>
      </c>
      <c r="AL1029" s="828" t="s">
        <v>1260</v>
      </c>
    </row>
    <row r="1030" spans="1:38" hidden="1" outlineLevel="1" x14ac:dyDescent="0.2">
      <c r="A1030" s="312"/>
      <c r="B1030" s="834" t="s">
        <v>2654</v>
      </c>
      <c r="C1030" s="835"/>
      <c r="D1030" s="560" t="s">
        <v>2655</v>
      </c>
      <c r="E1030" s="828" t="s">
        <v>1260</v>
      </c>
      <c r="F1030" s="828" t="s">
        <v>1260</v>
      </c>
      <c r="G1030" s="828" t="s">
        <v>1260</v>
      </c>
      <c r="H1030" s="828" t="s">
        <v>1260</v>
      </c>
      <c r="I1030" s="828" t="s">
        <v>1260</v>
      </c>
      <c r="J1030" s="828" t="s">
        <v>1260</v>
      </c>
      <c r="K1030" s="828" t="s">
        <v>1260</v>
      </c>
      <c r="L1030" s="828" t="s">
        <v>1260</v>
      </c>
      <c r="M1030" s="828" t="s">
        <v>1260</v>
      </c>
      <c r="N1030" s="828" t="s">
        <v>1260</v>
      </c>
      <c r="O1030" s="828" t="s">
        <v>1260</v>
      </c>
      <c r="P1030" s="828" t="s">
        <v>1260</v>
      </c>
      <c r="Q1030" s="828" t="s">
        <v>1260</v>
      </c>
      <c r="R1030" s="828" t="s">
        <v>1260</v>
      </c>
      <c r="S1030" s="828" t="s">
        <v>1260</v>
      </c>
      <c r="T1030" s="828" t="s">
        <v>1260</v>
      </c>
      <c r="U1030" s="828" t="s">
        <v>1260</v>
      </c>
      <c r="V1030" s="828" t="s">
        <v>1260</v>
      </c>
      <c r="W1030" s="828" t="s">
        <v>1260</v>
      </c>
      <c r="X1030" s="828" t="s">
        <v>1260</v>
      </c>
      <c r="Y1030" s="828" t="s">
        <v>1260</v>
      </c>
      <c r="Z1030" s="828" t="s">
        <v>1260</v>
      </c>
      <c r="AA1030" s="828" t="s">
        <v>1260</v>
      </c>
      <c r="AB1030" s="828" t="s">
        <v>1260</v>
      </c>
      <c r="AC1030" s="828" t="s">
        <v>1260</v>
      </c>
      <c r="AD1030" s="828" t="s">
        <v>1260</v>
      </c>
      <c r="AE1030" s="828" t="s">
        <v>1260</v>
      </c>
      <c r="AF1030" s="828" t="s">
        <v>1260</v>
      </c>
      <c r="AG1030" s="828" t="s">
        <v>1260</v>
      </c>
      <c r="AH1030" s="828" t="s">
        <v>1260</v>
      </c>
      <c r="AI1030" s="828" t="s">
        <v>1260</v>
      </c>
      <c r="AJ1030" s="828" t="s">
        <v>1260</v>
      </c>
      <c r="AK1030" s="828" t="s">
        <v>1260</v>
      </c>
      <c r="AL1030" s="828" t="s">
        <v>1260</v>
      </c>
    </row>
    <row r="1031" spans="1:38" hidden="1" outlineLevel="1" x14ac:dyDescent="0.2">
      <c r="A1031" s="312"/>
      <c r="B1031" s="834" t="s">
        <v>2656</v>
      </c>
      <c r="C1031" s="835"/>
      <c r="D1031" s="560" t="s">
        <v>2657</v>
      </c>
      <c r="E1031" s="828" t="s">
        <v>1260</v>
      </c>
      <c r="F1031" s="828" t="s">
        <v>1260</v>
      </c>
      <c r="G1031" s="828" t="s">
        <v>1260</v>
      </c>
      <c r="H1031" s="828" t="s">
        <v>1260</v>
      </c>
      <c r="I1031" s="828" t="s">
        <v>1260</v>
      </c>
      <c r="J1031" s="828" t="s">
        <v>1260</v>
      </c>
      <c r="K1031" s="828" t="s">
        <v>1260</v>
      </c>
      <c r="L1031" s="828" t="s">
        <v>1260</v>
      </c>
      <c r="M1031" s="828" t="s">
        <v>1260</v>
      </c>
      <c r="N1031" s="828" t="s">
        <v>1260</v>
      </c>
      <c r="O1031" s="828" t="s">
        <v>1260</v>
      </c>
      <c r="P1031" s="828" t="s">
        <v>1260</v>
      </c>
      <c r="Q1031" s="828" t="s">
        <v>1260</v>
      </c>
      <c r="R1031" s="828" t="s">
        <v>1260</v>
      </c>
      <c r="S1031" s="828" t="s">
        <v>1260</v>
      </c>
      <c r="T1031" s="828" t="s">
        <v>1260</v>
      </c>
      <c r="U1031" s="828" t="s">
        <v>1260</v>
      </c>
      <c r="V1031" s="828" t="s">
        <v>1260</v>
      </c>
      <c r="W1031" s="828" t="s">
        <v>1260</v>
      </c>
      <c r="X1031" s="828" t="s">
        <v>1260</v>
      </c>
      <c r="Y1031" s="828" t="s">
        <v>1260</v>
      </c>
      <c r="Z1031" s="828" t="s">
        <v>1260</v>
      </c>
      <c r="AA1031" s="828" t="s">
        <v>1260</v>
      </c>
      <c r="AB1031" s="828" t="s">
        <v>1260</v>
      </c>
      <c r="AC1031" s="828" t="s">
        <v>1260</v>
      </c>
      <c r="AD1031" s="828" t="s">
        <v>1260</v>
      </c>
      <c r="AE1031" s="828" t="s">
        <v>1260</v>
      </c>
      <c r="AF1031" s="828" t="s">
        <v>1260</v>
      </c>
      <c r="AG1031" s="828" t="s">
        <v>1260</v>
      </c>
      <c r="AH1031" s="828" t="s">
        <v>1260</v>
      </c>
      <c r="AI1031" s="828" t="s">
        <v>1260</v>
      </c>
      <c r="AJ1031" s="828" t="s">
        <v>1260</v>
      </c>
      <c r="AK1031" s="828" t="s">
        <v>1260</v>
      </c>
      <c r="AL1031" s="828" t="s">
        <v>1260</v>
      </c>
    </row>
    <row r="1032" spans="1:38" hidden="1" outlineLevel="1" x14ac:dyDescent="0.2">
      <c r="A1032" s="312"/>
      <c r="B1032" s="834" t="s">
        <v>2658</v>
      </c>
      <c r="C1032" s="835"/>
      <c r="D1032" s="560" t="s">
        <v>2659</v>
      </c>
      <c r="E1032" s="828" t="s">
        <v>1260</v>
      </c>
      <c r="F1032" s="828" t="s">
        <v>1260</v>
      </c>
      <c r="G1032" s="828" t="s">
        <v>1260</v>
      </c>
      <c r="H1032" s="828" t="s">
        <v>1260</v>
      </c>
      <c r="I1032" s="828" t="s">
        <v>1260</v>
      </c>
      <c r="J1032" s="828" t="s">
        <v>1260</v>
      </c>
      <c r="K1032" s="828" t="s">
        <v>1260</v>
      </c>
      <c r="L1032" s="828" t="s">
        <v>1260</v>
      </c>
      <c r="M1032" s="828" t="s">
        <v>1260</v>
      </c>
      <c r="N1032" s="828" t="s">
        <v>1260</v>
      </c>
      <c r="O1032" s="828" t="s">
        <v>1260</v>
      </c>
      <c r="P1032" s="828" t="s">
        <v>1260</v>
      </c>
      <c r="Q1032" s="828" t="s">
        <v>1260</v>
      </c>
      <c r="R1032" s="828" t="s">
        <v>1260</v>
      </c>
      <c r="S1032" s="828" t="s">
        <v>1260</v>
      </c>
      <c r="T1032" s="828" t="s">
        <v>1260</v>
      </c>
      <c r="U1032" s="828" t="s">
        <v>1260</v>
      </c>
      <c r="V1032" s="828" t="s">
        <v>1260</v>
      </c>
      <c r="W1032" s="828" t="s">
        <v>1260</v>
      </c>
      <c r="X1032" s="828" t="s">
        <v>1260</v>
      </c>
      <c r="Y1032" s="828" t="s">
        <v>1260</v>
      </c>
      <c r="Z1032" s="828" t="s">
        <v>1260</v>
      </c>
      <c r="AA1032" s="828" t="s">
        <v>1260</v>
      </c>
      <c r="AB1032" s="828" t="s">
        <v>1260</v>
      </c>
      <c r="AC1032" s="828" t="s">
        <v>1260</v>
      </c>
      <c r="AD1032" s="828" t="s">
        <v>1260</v>
      </c>
      <c r="AE1032" s="828" t="s">
        <v>1260</v>
      </c>
      <c r="AF1032" s="828" t="s">
        <v>1260</v>
      </c>
      <c r="AG1032" s="828" t="s">
        <v>1260</v>
      </c>
      <c r="AH1032" s="828" t="s">
        <v>1260</v>
      </c>
      <c r="AI1032" s="828" t="s">
        <v>1260</v>
      </c>
      <c r="AJ1032" s="828" t="s">
        <v>1260</v>
      </c>
      <c r="AK1032" s="828" t="s">
        <v>1260</v>
      </c>
      <c r="AL1032" s="828" t="s">
        <v>1260</v>
      </c>
    </row>
    <row r="1033" spans="1:38" hidden="1" outlineLevel="1" x14ac:dyDescent="0.2">
      <c r="A1033" s="312"/>
      <c r="B1033" s="834" t="s">
        <v>2660</v>
      </c>
      <c r="C1033" s="835"/>
      <c r="D1033" s="560" t="s">
        <v>2661</v>
      </c>
      <c r="E1033" s="828" t="s">
        <v>1260</v>
      </c>
      <c r="F1033" s="828" t="s">
        <v>1260</v>
      </c>
      <c r="G1033" s="828" t="s">
        <v>1260</v>
      </c>
      <c r="H1033" s="828" t="s">
        <v>1260</v>
      </c>
      <c r="I1033" s="828" t="s">
        <v>1260</v>
      </c>
      <c r="J1033" s="828" t="s">
        <v>1260</v>
      </c>
      <c r="K1033" s="828" t="s">
        <v>1260</v>
      </c>
      <c r="L1033" s="828" t="s">
        <v>1260</v>
      </c>
      <c r="M1033" s="828" t="s">
        <v>1260</v>
      </c>
      <c r="N1033" s="828" t="s">
        <v>1260</v>
      </c>
      <c r="O1033" s="828" t="s">
        <v>1260</v>
      </c>
      <c r="P1033" s="828" t="s">
        <v>1260</v>
      </c>
      <c r="Q1033" s="828" t="s">
        <v>1260</v>
      </c>
      <c r="R1033" s="828" t="s">
        <v>1260</v>
      </c>
      <c r="S1033" s="828" t="s">
        <v>1260</v>
      </c>
      <c r="T1033" s="828" t="s">
        <v>1260</v>
      </c>
      <c r="U1033" s="828" t="s">
        <v>1260</v>
      </c>
      <c r="V1033" s="828" t="s">
        <v>1260</v>
      </c>
      <c r="W1033" s="828" t="s">
        <v>1260</v>
      </c>
      <c r="X1033" s="828" t="s">
        <v>1260</v>
      </c>
      <c r="Y1033" s="828" t="s">
        <v>1260</v>
      </c>
      <c r="Z1033" s="828" t="s">
        <v>1260</v>
      </c>
      <c r="AA1033" s="828" t="s">
        <v>1260</v>
      </c>
      <c r="AB1033" s="828" t="s">
        <v>1260</v>
      </c>
      <c r="AC1033" s="828" t="s">
        <v>1260</v>
      </c>
      <c r="AD1033" s="828" t="s">
        <v>1260</v>
      </c>
      <c r="AE1033" s="828" t="s">
        <v>1260</v>
      </c>
      <c r="AF1033" s="828" t="s">
        <v>1260</v>
      </c>
      <c r="AG1033" s="828" t="s">
        <v>1260</v>
      </c>
      <c r="AH1033" s="828" t="s">
        <v>1260</v>
      </c>
      <c r="AI1033" s="828" t="s">
        <v>1260</v>
      </c>
      <c r="AJ1033" s="828" t="s">
        <v>1260</v>
      </c>
      <c r="AK1033" s="828" t="s">
        <v>1260</v>
      </c>
      <c r="AL1033" s="828" t="s">
        <v>1260</v>
      </c>
    </row>
    <row r="1034" spans="1:38" hidden="1" outlineLevel="1" x14ac:dyDescent="0.2">
      <c r="A1034" s="312"/>
      <c r="B1034" s="834" t="s">
        <v>2662</v>
      </c>
      <c r="C1034" s="835"/>
      <c r="D1034" s="560" t="s">
        <v>2663</v>
      </c>
      <c r="E1034" s="828" t="s">
        <v>1260</v>
      </c>
      <c r="F1034" s="828" t="s">
        <v>1260</v>
      </c>
      <c r="G1034" s="828" t="s">
        <v>1260</v>
      </c>
      <c r="H1034" s="828" t="s">
        <v>1260</v>
      </c>
      <c r="I1034" s="828" t="s">
        <v>1260</v>
      </c>
      <c r="J1034" s="828" t="s">
        <v>1260</v>
      </c>
      <c r="K1034" s="828" t="s">
        <v>1260</v>
      </c>
      <c r="L1034" s="828" t="s">
        <v>1260</v>
      </c>
      <c r="M1034" s="828" t="s">
        <v>1260</v>
      </c>
      <c r="N1034" s="828" t="s">
        <v>1260</v>
      </c>
      <c r="O1034" s="828" t="s">
        <v>1260</v>
      </c>
      <c r="P1034" s="828" t="s">
        <v>1260</v>
      </c>
      <c r="Q1034" s="828" t="s">
        <v>1260</v>
      </c>
      <c r="R1034" s="828" t="s">
        <v>1260</v>
      </c>
      <c r="S1034" s="828" t="s">
        <v>1260</v>
      </c>
      <c r="T1034" s="828" t="s">
        <v>1260</v>
      </c>
      <c r="U1034" s="828" t="s">
        <v>1260</v>
      </c>
      <c r="V1034" s="828" t="s">
        <v>1260</v>
      </c>
      <c r="W1034" s="828" t="s">
        <v>1260</v>
      </c>
      <c r="X1034" s="828" t="s">
        <v>1260</v>
      </c>
      <c r="Y1034" s="828" t="s">
        <v>1260</v>
      </c>
      <c r="Z1034" s="828" t="s">
        <v>1260</v>
      </c>
      <c r="AA1034" s="828" t="s">
        <v>1260</v>
      </c>
      <c r="AB1034" s="828" t="s">
        <v>1260</v>
      </c>
      <c r="AC1034" s="828" t="s">
        <v>1260</v>
      </c>
      <c r="AD1034" s="828" t="s">
        <v>1260</v>
      </c>
      <c r="AE1034" s="828" t="s">
        <v>1260</v>
      </c>
      <c r="AF1034" s="828" t="s">
        <v>1260</v>
      </c>
      <c r="AG1034" s="828" t="s">
        <v>1260</v>
      </c>
      <c r="AH1034" s="828" t="s">
        <v>1260</v>
      </c>
      <c r="AI1034" s="828" t="s">
        <v>1260</v>
      </c>
      <c r="AJ1034" s="828" t="s">
        <v>1260</v>
      </c>
      <c r="AK1034" s="828" t="s">
        <v>1260</v>
      </c>
      <c r="AL1034" s="828" t="s">
        <v>1260</v>
      </c>
    </row>
    <row r="1035" spans="1:38" hidden="1" outlineLevel="1" x14ac:dyDescent="0.2">
      <c r="A1035" s="312"/>
      <c r="B1035" s="834"/>
      <c r="C1035" s="835"/>
      <c r="D1035" s="839"/>
      <c r="E1035" s="839"/>
      <c r="F1035" s="839"/>
      <c r="G1035" s="839"/>
      <c r="H1035" s="839"/>
      <c r="I1035" s="839"/>
      <c r="J1035" s="839"/>
      <c r="K1035" s="839"/>
      <c r="L1035" s="839"/>
      <c r="M1035" s="839"/>
      <c r="N1035" s="839"/>
      <c r="O1035" s="839"/>
      <c r="P1035" s="839"/>
      <c r="Q1035" s="839"/>
      <c r="R1035" s="839"/>
      <c r="S1035" s="839"/>
      <c r="T1035" s="839"/>
      <c r="U1035" s="839"/>
      <c r="V1035" s="839"/>
      <c r="W1035" s="839"/>
      <c r="X1035" s="839"/>
      <c r="Y1035" s="839"/>
      <c r="Z1035" s="839"/>
      <c r="AA1035" s="839"/>
      <c r="AB1035" s="839"/>
      <c r="AC1035" s="839"/>
      <c r="AD1035" s="839"/>
      <c r="AE1035" s="839"/>
      <c r="AF1035" s="839"/>
      <c r="AG1035" s="839"/>
      <c r="AH1035" s="839"/>
      <c r="AI1035" s="839"/>
      <c r="AJ1035" s="839"/>
      <c r="AK1035" s="839"/>
      <c r="AL1035" s="839"/>
    </row>
    <row r="1036" spans="1:38" collapsed="1" x14ac:dyDescent="0.2">
      <c r="A1036" s="537" t="s">
        <v>2637</v>
      </c>
      <c r="B1036" s="840"/>
      <c r="C1036" s="836"/>
      <c r="D1036" s="839"/>
      <c r="E1036" s="836"/>
      <c r="F1036" s="836"/>
      <c r="G1036" s="836"/>
      <c r="H1036" s="836"/>
      <c r="I1036" s="836"/>
      <c r="J1036" s="836"/>
      <c r="K1036" s="836"/>
      <c r="L1036" s="836"/>
      <c r="M1036" s="836"/>
      <c r="N1036" s="836"/>
      <c r="O1036" s="836"/>
      <c r="P1036" s="836"/>
      <c r="Q1036" s="836"/>
      <c r="R1036" s="836"/>
      <c r="S1036" s="836"/>
      <c r="T1036" s="836"/>
      <c r="U1036" s="836"/>
      <c r="V1036" s="836"/>
      <c r="W1036" s="836"/>
      <c r="X1036" s="836"/>
      <c r="Y1036" s="836"/>
      <c r="Z1036" s="836"/>
      <c r="AA1036" s="836"/>
      <c r="AB1036" s="836"/>
      <c r="AC1036" s="836"/>
      <c r="AD1036" s="836"/>
      <c r="AE1036" s="836"/>
      <c r="AF1036" s="836"/>
      <c r="AG1036" s="836"/>
      <c r="AH1036" s="836"/>
      <c r="AI1036" s="836"/>
      <c r="AJ1036" s="836"/>
      <c r="AK1036" s="836"/>
      <c r="AL1036" s="836"/>
    </row>
    <row r="1037" spans="1:38" hidden="1" outlineLevel="1" x14ac:dyDescent="0.2">
      <c r="B1037" s="840"/>
      <c r="C1037" s="836"/>
      <c r="D1037" s="837"/>
      <c r="E1037" s="838" t="s">
        <v>586</v>
      </c>
      <c r="F1037" s="838" t="s">
        <v>587</v>
      </c>
      <c r="G1037" s="838" t="s">
        <v>588</v>
      </c>
      <c r="H1037" s="838" t="s">
        <v>589</v>
      </c>
      <c r="I1037" s="838" t="s">
        <v>590</v>
      </c>
      <c r="J1037" s="838" t="s">
        <v>591</v>
      </c>
      <c r="K1037" s="838" t="s">
        <v>592</v>
      </c>
      <c r="L1037" s="838" t="s">
        <v>593</v>
      </c>
      <c r="M1037" s="838" t="s">
        <v>594</v>
      </c>
      <c r="N1037" s="838" t="s">
        <v>595</v>
      </c>
      <c r="O1037" s="838" t="s">
        <v>596</v>
      </c>
      <c r="P1037" s="838" t="s">
        <v>597</v>
      </c>
      <c r="Q1037" s="838" t="s">
        <v>598</v>
      </c>
      <c r="R1037" s="838" t="s">
        <v>599</v>
      </c>
      <c r="S1037" s="838" t="s">
        <v>620</v>
      </c>
      <c r="T1037" s="838" t="s">
        <v>786</v>
      </c>
      <c r="U1037" s="838" t="s">
        <v>753</v>
      </c>
      <c r="V1037" s="838" t="s">
        <v>754</v>
      </c>
      <c r="W1037" s="838" t="s">
        <v>755</v>
      </c>
      <c r="X1037" s="838" t="s">
        <v>756</v>
      </c>
      <c r="Y1037" s="838" t="s">
        <v>757</v>
      </c>
      <c r="Z1037" s="838" t="s">
        <v>758</v>
      </c>
      <c r="AA1037" s="838" t="s">
        <v>759</v>
      </c>
      <c r="AB1037" s="838" t="s">
        <v>760</v>
      </c>
      <c r="AC1037" s="838" t="s">
        <v>761</v>
      </c>
      <c r="AD1037" s="838" t="s">
        <v>762</v>
      </c>
      <c r="AE1037" s="838" t="s">
        <v>763</v>
      </c>
      <c r="AF1037" s="838" t="s">
        <v>764</v>
      </c>
      <c r="AG1037" s="838" t="s">
        <v>765</v>
      </c>
      <c r="AH1037" s="838" t="s">
        <v>766</v>
      </c>
      <c r="AI1037" s="838" t="s">
        <v>767</v>
      </c>
      <c r="AJ1037" s="838" t="s">
        <v>768</v>
      </c>
      <c r="AK1037" s="838" t="s">
        <v>769</v>
      </c>
      <c r="AL1037" s="838" t="s">
        <v>770</v>
      </c>
    </row>
    <row r="1038" spans="1:38" hidden="1" outlineLevel="1" x14ac:dyDescent="0.2">
      <c r="B1038" s="834"/>
      <c r="C1038" s="835"/>
      <c r="D1038" s="560"/>
      <c r="E1038" s="828"/>
      <c r="F1038" s="828"/>
      <c r="G1038" s="828"/>
      <c r="H1038" s="828"/>
      <c r="I1038" s="828"/>
      <c r="J1038" s="828"/>
      <c r="K1038" s="828"/>
      <c r="L1038" s="828"/>
      <c r="M1038" s="828"/>
      <c r="N1038" s="828"/>
      <c r="O1038" s="828"/>
      <c r="P1038" s="828"/>
      <c r="Q1038" s="828"/>
      <c r="R1038" s="828"/>
      <c r="S1038" s="828"/>
      <c r="T1038" s="828"/>
      <c r="U1038" s="828"/>
      <c r="V1038" s="828"/>
      <c r="W1038" s="828"/>
      <c r="X1038" s="828"/>
      <c r="Y1038" s="828"/>
      <c r="Z1038" s="828"/>
      <c r="AA1038" s="828"/>
      <c r="AB1038" s="828"/>
      <c r="AC1038" s="828"/>
      <c r="AD1038" s="828"/>
      <c r="AE1038" s="828"/>
      <c r="AF1038" s="828"/>
      <c r="AG1038" s="828"/>
      <c r="AH1038" s="828"/>
      <c r="AI1038" s="828"/>
      <c r="AJ1038" s="828"/>
      <c r="AK1038" s="828"/>
      <c r="AL1038" s="828"/>
    </row>
    <row r="1039" spans="1:38" hidden="1" outlineLevel="1" x14ac:dyDescent="0.2">
      <c r="A1039" s="357" t="s">
        <v>664</v>
      </c>
      <c r="B1039" s="883" t="s">
        <v>2664</v>
      </c>
      <c r="C1039" s="835"/>
      <c r="D1039" s="560" t="s">
        <v>2665</v>
      </c>
      <c r="E1039" s="828" t="s">
        <v>1260</v>
      </c>
      <c r="F1039" s="828" t="s">
        <v>1260</v>
      </c>
      <c r="G1039" s="828" t="s">
        <v>1260</v>
      </c>
      <c r="H1039" s="828" t="s">
        <v>1260</v>
      </c>
      <c r="I1039" s="828" t="s">
        <v>1260</v>
      </c>
      <c r="J1039" s="828" t="s">
        <v>1260</v>
      </c>
      <c r="K1039" s="828" t="s">
        <v>1260</v>
      </c>
      <c r="L1039" s="828" t="s">
        <v>1260</v>
      </c>
      <c r="M1039" s="828" t="s">
        <v>1260</v>
      </c>
      <c r="N1039" s="828" t="s">
        <v>1260</v>
      </c>
      <c r="O1039" s="828" t="s">
        <v>1260</v>
      </c>
      <c r="P1039" s="828" t="s">
        <v>1260</v>
      </c>
      <c r="Q1039" s="828" t="s">
        <v>1260</v>
      </c>
      <c r="R1039" s="828" t="s">
        <v>1260</v>
      </c>
      <c r="S1039" s="828" t="s">
        <v>1260</v>
      </c>
      <c r="T1039" s="828" t="s">
        <v>1260</v>
      </c>
      <c r="U1039" s="828" t="s">
        <v>1260</v>
      </c>
      <c r="V1039" s="828" t="s">
        <v>1260</v>
      </c>
      <c r="W1039" s="828" t="s">
        <v>1260</v>
      </c>
      <c r="X1039" s="828" t="s">
        <v>1260</v>
      </c>
      <c r="Y1039" s="828" t="s">
        <v>1260</v>
      </c>
      <c r="Z1039" s="828" t="s">
        <v>1260</v>
      </c>
      <c r="AA1039" s="828" t="s">
        <v>1260</v>
      </c>
      <c r="AB1039" s="828" t="s">
        <v>1260</v>
      </c>
      <c r="AC1039" s="828" t="s">
        <v>1260</v>
      </c>
      <c r="AD1039" s="828" t="s">
        <v>1260</v>
      </c>
      <c r="AE1039" s="828" t="s">
        <v>1260</v>
      </c>
      <c r="AF1039" s="828" t="s">
        <v>1260</v>
      </c>
      <c r="AG1039" s="828" t="s">
        <v>1260</v>
      </c>
      <c r="AH1039" s="828" t="s">
        <v>1260</v>
      </c>
      <c r="AI1039" s="828" t="s">
        <v>1260</v>
      </c>
      <c r="AJ1039" s="828" t="s">
        <v>1260</v>
      </c>
      <c r="AK1039" s="828" t="s">
        <v>1260</v>
      </c>
      <c r="AL1039" s="828" t="s">
        <v>1260</v>
      </c>
    </row>
    <row r="1040" spans="1:38" hidden="1" outlineLevel="1" x14ac:dyDescent="0.2">
      <c r="A1040" s="357" t="s">
        <v>665</v>
      </c>
      <c r="B1040" s="883" t="s">
        <v>2666</v>
      </c>
      <c r="C1040" s="835"/>
      <c r="D1040" s="560" t="s">
        <v>2667</v>
      </c>
      <c r="E1040" s="828" t="s">
        <v>1260</v>
      </c>
      <c r="F1040" s="828" t="s">
        <v>1260</v>
      </c>
      <c r="G1040" s="828" t="s">
        <v>1260</v>
      </c>
      <c r="H1040" s="828" t="s">
        <v>1260</v>
      </c>
      <c r="I1040" s="828" t="s">
        <v>1260</v>
      </c>
      <c r="J1040" s="828" t="s">
        <v>1260</v>
      </c>
      <c r="K1040" s="828" t="s">
        <v>1260</v>
      </c>
      <c r="L1040" s="828" t="s">
        <v>1260</v>
      </c>
      <c r="M1040" s="828" t="s">
        <v>1260</v>
      </c>
      <c r="N1040" s="828" t="s">
        <v>1260</v>
      </c>
      <c r="O1040" s="828" t="s">
        <v>1260</v>
      </c>
      <c r="P1040" s="828" t="s">
        <v>1260</v>
      </c>
      <c r="Q1040" s="828" t="s">
        <v>1260</v>
      </c>
      <c r="R1040" s="828" t="s">
        <v>1260</v>
      </c>
      <c r="S1040" s="828" t="s">
        <v>1260</v>
      </c>
      <c r="T1040" s="828" t="s">
        <v>1260</v>
      </c>
      <c r="U1040" s="828" t="s">
        <v>1260</v>
      </c>
      <c r="V1040" s="828" t="s">
        <v>1260</v>
      </c>
      <c r="W1040" s="828" t="s">
        <v>1260</v>
      </c>
      <c r="X1040" s="828" t="s">
        <v>1260</v>
      </c>
      <c r="Y1040" s="828" t="s">
        <v>1260</v>
      </c>
      <c r="Z1040" s="828" t="s">
        <v>1260</v>
      </c>
      <c r="AA1040" s="828" t="s">
        <v>1260</v>
      </c>
      <c r="AB1040" s="828" t="s">
        <v>1260</v>
      </c>
      <c r="AC1040" s="828" t="s">
        <v>1260</v>
      </c>
      <c r="AD1040" s="828" t="s">
        <v>1260</v>
      </c>
      <c r="AE1040" s="828" t="s">
        <v>1260</v>
      </c>
      <c r="AF1040" s="828" t="s">
        <v>1260</v>
      </c>
      <c r="AG1040" s="828" t="s">
        <v>1260</v>
      </c>
      <c r="AH1040" s="828" t="s">
        <v>1260</v>
      </c>
      <c r="AI1040" s="828" t="s">
        <v>1260</v>
      </c>
      <c r="AJ1040" s="828" t="s">
        <v>1260</v>
      </c>
      <c r="AK1040" s="828" t="s">
        <v>1260</v>
      </c>
      <c r="AL1040" s="828" t="s">
        <v>1260</v>
      </c>
    </row>
    <row r="1041" spans="1:38" hidden="1" outlineLevel="1" x14ac:dyDescent="0.2">
      <c r="A1041" s="357" t="s">
        <v>1229</v>
      </c>
      <c r="B1041" s="883" t="s">
        <v>2668</v>
      </c>
      <c r="C1041" s="835"/>
      <c r="D1041" s="560" t="s">
        <v>2669</v>
      </c>
      <c r="E1041" s="828" t="s">
        <v>1260</v>
      </c>
      <c r="F1041" s="828" t="s">
        <v>1260</v>
      </c>
      <c r="G1041" s="828" t="s">
        <v>1260</v>
      </c>
      <c r="H1041" s="828" t="s">
        <v>1260</v>
      </c>
      <c r="I1041" s="828" t="s">
        <v>1260</v>
      </c>
      <c r="J1041" s="828" t="s">
        <v>1260</v>
      </c>
      <c r="K1041" s="828" t="s">
        <v>1260</v>
      </c>
      <c r="L1041" s="828" t="s">
        <v>1260</v>
      </c>
      <c r="M1041" s="828" t="s">
        <v>1260</v>
      </c>
      <c r="N1041" s="828" t="s">
        <v>1260</v>
      </c>
      <c r="O1041" s="828" t="s">
        <v>1260</v>
      </c>
      <c r="P1041" s="828" t="s">
        <v>1260</v>
      </c>
      <c r="Q1041" s="828" t="s">
        <v>1260</v>
      </c>
      <c r="R1041" s="828" t="s">
        <v>1260</v>
      </c>
      <c r="S1041" s="828" t="s">
        <v>1260</v>
      </c>
      <c r="T1041" s="828" t="s">
        <v>1260</v>
      </c>
      <c r="U1041" s="828" t="s">
        <v>1260</v>
      </c>
      <c r="V1041" s="828" t="s">
        <v>1260</v>
      </c>
      <c r="W1041" s="828" t="s">
        <v>1260</v>
      </c>
      <c r="X1041" s="828" t="s">
        <v>1260</v>
      </c>
      <c r="Y1041" s="828" t="s">
        <v>1260</v>
      </c>
      <c r="Z1041" s="828" t="s">
        <v>1260</v>
      </c>
      <c r="AA1041" s="828" t="s">
        <v>1260</v>
      </c>
      <c r="AB1041" s="828" t="s">
        <v>1260</v>
      </c>
      <c r="AC1041" s="828" t="s">
        <v>1260</v>
      </c>
      <c r="AD1041" s="828" t="s">
        <v>1260</v>
      </c>
      <c r="AE1041" s="828" t="s">
        <v>1260</v>
      </c>
      <c r="AF1041" s="828" t="s">
        <v>1260</v>
      </c>
      <c r="AG1041" s="828" t="s">
        <v>1260</v>
      </c>
      <c r="AH1041" s="828" t="s">
        <v>1260</v>
      </c>
      <c r="AI1041" s="828" t="s">
        <v>1260</v>
      </c>
      <c r="AJ1041" s="828" t="s">
        <v>1260</v>
      </c>
      <c r="AK1041" s="828" t="s">
        <v>1260</v>
      </c>
      <c r="AL1041" s="828" t="s">
        <v>1260</v>
      </c>
    </row>
    <row r="1042" spans="1:38" hidden="1" outlineLevel="1" x14ac:dyDescent="0.2">
      <c r="A1042" s="357" t="s">
        <v>666</v>
      </c>
      <c r="B1042" s="883" t="s">
        <v>2670</v>
      </c>
      <c r="C1042" s="835"/>
      <c r="D1042" s="560" t="s">
        <v>2671</v>
      </c>
      <c r="E1042" s="828" t="s">
        <v>1260</v>
      </c>
      <c r="F1042" s="828" t="s">
        <v>1260</v>
      </c>
      <c r="G1042" s="828" t="s">
        <v>1260</v>
      </c>
      <c r="H1042" s="828" t="s">
        <v>1260</v>
      </c>
      <c r="I1042" s="828" t="s">
        <v>1260</v>
      </c>
      <c r="J1042" s="828" t="s">
        <v>1260</v>
      </c>
      <c r="K1042" s="828" t="s">
        <v>1260</v>
      </c>
      <c r="L1042" s="828" t="s">
        <v>1260</v>
      </c>
      <c r="M1042" s="828" t="s">
        <v>1260</v>
      </c>
      <c r="N1042" s="828" t="s">
        <v>1260</v>
      </c>
      <c r="O1042" s="828" t="s">
        <v>1260</v>
      </c>
      <c r="P1042" s="828" t="s">
        <v>1260</v>
      </c>
      <c r="Q1042" s="828" t="s">
        <v>1260</v>
      </c>
      <c r="R1042" s="828" t="s">
        <v>1260</v>
      </c>
      <c r="S1042" s="828" t="s">
        <v>1260</v>
      </c>
      <c r="T1042" s="828" t="s">
        <v>1260</v>
      </c>
      <c r="U1042" s="828" t="s">
        <v>1260</v>
      </c>
      <c r="V1042" s="828" t="s">
        <v>1260</v>
      </c>
      <c r="W1042" s="828" t="s">
        <v>1260</v>
      </c>
      <c r="X1042" s="828" t="s">
        <v>1260</v>
      </c>
      <c r="Y1042" s="828" t="s">
        <v>1260</v>
      </c>
      <c r="Z1042" s="828" t="s">
        <v>1260</v>
      </c>
      <c r="AA1042" s="828" t="s">
        <v>1260</v>
      </c>
      <c r="AB1042" s="828" t="s">
        <v>1260</v>
      </c>
      <c r="AC1042" s="828" t="s">
        <v>1260</v>
      </c>
      <c r="AD1042" s="828" t="s">
        <v>1260</v>
      </c>
      <c r="AE1042" s="828" t="s">
        <v>1260</v>
      </c>
      <c r="AF1042" s="828" t="s">
        <v>1260</v>
      </c>
      <c r="AG1042" s="828" t="s">
        <v>1260</v>
      </c>
      <c r="AH1042" s="828" t="s">
        <v>1260</v>
      </c>
      <c r="AI1042" s="828" t="s">
        <v>1260</v>
      </c>
      <c r="AJ1042" s="828" t="s">
        <v>1260</v>
      </c>
      <c r="AK1042" s="828" t="s">
        <v>1260</v>
      </c>
      <c r="AL1042" s="828" t="s">
        <v>1260</v>
      </c>
    </row>
    <row r="1043" spans="1:38" hidden="1" outlineLevel="1" x14ac:dyDescent="0.2">
      <c r="A1043" s="357" t="s">
        <v>667</v>
      </c>
      <c r="B1043" s="883" t="s">
        <v>2672</v>
      </c>
      <c r="C1043" s="835"/>
      <c r="D1043" s="560" t="s">
        <v>2673</v>
      </c>
      <c r="E1043" s="828" t="s">
        <v>1260</v>
      </c>
      <c r="F1043" s="828" t="s">
        <v>1260</v>
      </c>
      <c r="G1043" s="828" t="s">
        <v>1260</v>
      </c>
      <c r="H1043" s="828" t="s">
        <v>1260</v>
      </c>
      <c r="I1043" s="828" t="s">
        <v>1260</v>
      </c>
      <c r="J1043" s="828" t="s">
        <v>1260</v>
      </c>
      <c r="K1043" s="828" t="s">
        <v>1260</v>
      </c>
      <c r="L1043" s="828" t="s">
        <v>1260</v>
      </c>
      <c r="M1043" s="828" t="s">
        <v>1260</v>
      </c>
      <c r="N1043" s="828" t="s">
        <v>1260</v>
      </c>
      <c r="O1043" s="828" t="s">
        <v>1260</v>
      </c>
      <c r="P1043" s="828" t="s">
        <v>1260</v>
      </c>
      <c r="Q1043" s="828" t="s">
        <v>1260</v>
      </c>
      <c r="R1043" s="828" t="s">
        <v>1260</v>
      </c>
      <c r="S1043" s="828" t="s">
        <v>1260</v>
      </c>
      <c r="T1043" s="828" t="s">
        <v>1260</v>
      </c>
      <c r="U1043" s="828" t="s">
        <v>1260</v>
      </c>
      <c r="V1043" s="828" t="s">
        <v>1260</v>
      </c>
      <c r="W1043" s="828" t="s">
        <v>1260</v>
      </c>
      <c r="X1043" s="828" t="s">
        <v>1260</v>
      </c>
      <c r="Y1043" s="828" t="s">
        <v>1260</v>
      </c>
      <c r="Z1043" s="828" t="s">
        <v>1260</v>
      </c>
      <c r="AA1043" s="828" t="s">
        <v>1260</v>
      </c>
      <c r="AB1043" s="828" t="s">
        <v>1260</v>
      </c>
      <c r="AC1043" s="828" t="s">
        <v>1260</v>
      </c>
      <c r="AD1043" s="828" t="s">
        <v>1260</v>
      </c>
      <c r="AE1043" s="828" t="s">
        <v>1260</v>
      </c>
      <c r="AF1043" s="828" t="s">
        <v>1260</v>
      </c>
      <c r="AG1043" s="828" t="s">
        <v>1260</v>
      </c>
      <c r="AH1043" s="828" t="s">
        <v>1260</v>
      </c>
      <c r="AI1043" s="828" t="s">
        <v>1260</v>
      </c>
      <c r="AJ1043" s="828" t="s">
        <v>1260</v>
      </c>
      <c r="AK1043" s="828" t="s">
        <v>1260</v>
      </c>
      <c r="AL1043" s="828" t="s">
        <v>1260</v>
      </c>
    </row>
    <row r="1044" spans="1:38" hidden="1" outlineLevel="1" x14ac:dyDescent="0.2">
      <c r="A1044" s="357" t="s">
        <v>1178</v>
      </c>
      <c r="B1044" s="883" t="s">
        <v>2674</v>
      </c>
      <c r="C1044" s="835"/>
      <c r="D1044" s="560" t="s">
        <v>2675</v>
      </c>
      <c r="E1044" s="828" t="s">
        <v>1260</v>
      </c>
      <c r="F1044" s="828" t="s">
        <v>1260</v>
      </c>
      <c r="G1044" s="828" t="s">
        <v>1260</v>
      </c>
      <c r="H1044" s="828" t="s">
        <v>1260</v>
      </c>
      <c r="I1044" s="828" t="s">
        <v>1260</v>
      </c>
      <c r="J1044" s="828" t="s">
        <v>1260</v>
      </c>
      <c r="K1044" s="828" t="s">
        <v>1260</v>
      </c>
      <c r="L1044" s="828" t="s">
        <v>1260</v>
      </c>
      <c r="M1044" s="828" t="s">
        <v>1260</v>
      </c>
      <c r="N1044" s="828" t="s">
        <v>1260</v>
      </c>
      <c r="O1044" s="828" t="s">
        <v>1260</v>
      </c>
      <c r="P1044" s="828" t="s">
        <v>1260</v>
      </c>
      <c r="Q1044" s="828" t="s">
        <v>1260</v>
      </c>
      <c r="R1044" s="828" t="s">
        <v>1260</v>
      </c>
      <c r="S1044" s="828" t="s">
        <v>1260</v>
      </c>
      <c r="T1044" s="828" t="s">
        <v>1260</v>
      </c>
      <c r="U1044" s="828" t="s">
        <v>1260</v>
      </c>
      <c r="V1044" s="828" t="s">
        <v>1260</v>
      </c>
      <c r="W1044" s="828" t="s">
        <v>1260</v>
      </c>
      <c r="X1044" s="828" t="s">
        <v>1260</v>
      </c>
      <c r="Y1044" s="828" t="s">
        <v>1260</v>
      </c>
      <c r="Z1044" s="828" t="s">
        <v>1260</v>
      </c>
      <c r="AA1044" s="828" t="s">
        <v>1260</v>
      </c>
      <c r="AB1044" s="828" t="s">
        <v>1260</v>
      </c>
      <c r="AC1044" s="828" t="s">
        <v>1260</v>
      </c>
      <c r="AD1044" s="828" t="s">
        <v>1260</v>
      </c>
      <c r="AE1044" s="828" t="s">
        <v>1260</v>
      </c>
      <c r="AF1044" s="828" t="s">
        <v>1260</v>
      </c>
      <c r="AG1044" s="828" t="s">
        <v>1260</v>
      </c>
      <c r="AH1044" s="828" t="s">
        <v>1260</v>
      </c>
      <c r="AI1044" s="828" t="s">
        <v>1260</v>
      </c>
      <c r="AJ1044" s="828" t="s">
        <v>1260</v>
      </c>
      <c r="AK1044" s="828" t="s">
        <v>1260</v>
      </c>
      <c r="AL1044" s="828" t="s">
        <v>1260</v>
      </c>
    </row>
    <row r="1045" spans="1:38" hidden="1" outlineLevel="1" x14ac:dyDescent="0.2">
      <c r="A1045" s="357" t="s">
        <v>1179</v>
      </c>
      <c r="B1045" s="883" t="s">
        <v>2676</v>
      </c>
      <c r="C1045" s="835"/>
      <c r="D1045" s="560" t="s">
        <v>2677</v>
      </c>
      <c r="E1045" s="828" t="s">
        <v>1260</v>
      </c>
      <c r="F1045" s="828" t="s">
        <v>1260</v>
      </c>
      <c r="G1045" s="828" t="s">
        <v>1260</v>
      </c>
      <c r="H1045" s="828" t="s">
        <v>1260</v>
      </c>
      <c r="I1045" s="828" t="s">
        <v>1260</v>
      </c>
      <c r="J1045" s="828" t="s">
        <v>1260</v>
      </c>
      <c r="K1045" s="828" t="s">
        <v>1260</v>
      </c>
      <c r="L1045" s="828" t="s">
        <v>1260</v>
      </c>
      <c r="M1045" s="828" t="s">
        <v>1260</v>
      </c>
      <c r="N1045" s="828" t="s">
        <v>1260</v>
      </c>
      <c r="O1045" s="828" t="s">
        <v>1260</v>
      </c>
      <c r="P1045" s="828" t="s">
        <v>1260</v>
      </c>
      <c r="Q1045" s="828" t="s">
        <v>1260</v>
      </c>
      <c r="R1045" s="828" t="s">
        <v>1260</v>
      </c>
      <c r="S1045" s="828" t="s">
        <v>1260</v>
      </c>
      <c r="T1045" s="828" t="s">
        <v>1260</v>
      </c>
      <c r="U1045" s="828" t="s">
        <v>1260</v>
      </c>
      <c r="V1045" s="828" t="s">
        <v>1260</v>
      </c>
      <c r="W1045" s="828" t="s">
        <v>1260</v>
      </c>
      <c r="X1045" s="828" t="s">
        <v>1260</v>
      </c>
      <c r="Y1045" s="828" t="s">
        <v>1260</v>
      </c>
      <c r="Z1045" s="828" t="s">
        <v>1260</v>
      </c>
      <c r="AA1045" s="828" t="s">
        <v>1260</v>
      </c>
      <c r="AB1045" s="828" t="s">
        <v>1260</v>
      </c>
      <c r="AC1045" s="828" t="s">
        <v>1260</v>
      </c>
      <c r="AD1045" s="828" t="s">
        <v>1260</v>
      </c>
      <c r="AE1045" s="828" t="s">
        <v>1260</v>
      </c>
      <c r="AF1045" s="828" t="s">
        <v>1260</v>
      </c>
      <c r="AG1045" s="828" t="s">
        <v>1260</v>
      </c>
      <c r="AH1045" s="828" t="s">
        <v>1260</v>
      </c>
      <c r="AI1045" s="828" t="s">
        <v>1260</v>
      </c>
      <c r="AJ1045" s="828" t="s">
        <v>1260</v>
      </c>
      <c r="AK1045" s="828" t="s">
        <v>1260</v>
      </c>
      <c r="AL1045" s="828" t="s">
        <v>1260</v>
      </c>
    </row>
    <row r="1046" spans="1:38" hidden="1" outlineLevel="1" x14ac:dyDescent="0.2">
      <c r="A1046" s="357" t="s">
        <v>672</v>
      </c>
      <c r="B1046" s="883" t="s">
        <v>2678</v>
      </c>
      <c r="C1046" s="835"/>
      <c r="D1046" s="560" t="s">
        <v>2679</v>
      </c>
      <c r="E1046" s="828" t="s">
        <v>1260</v>
      </c>
      <c r="F1046" s="828" t="s">
        <v>1260</v>
      </c>
      <c r="G1046" s="828" t="s">
        <v>1260</v>
      </c>
      <c r="H1046" s="828" t="s">
        <v>1260</v>
      </c>
      <c r="I1046" s="828" t="s">
        <v>1260</v>
      </c>
      <c r="J1046" s="828" t="s">
        <v>1260</v>
      </c>
      <c r="K1046" s="828" t="s">
        <v>1260</v>
      </c>
      <c r="L1046" s="828" t="s">
        <v>1260</v>
      </c>
      <c r="M1046" s="828" t="s">
        <v>1260</v>
      </c>
      <c r="N1046" s="828" t="s">
        <v>1260</v>
      </c>
      <c r="O1046" s="828" t="s">
        <v>1260</v>
      </c>
      <c r="P1046" s="828" t="s">
        <v>1260</v>
      </c>
      <c r="Q1046" s="828" t="s">
        <v>1260</v>
      </c>
      <c r="R1046" s="828" t="s">
        <v>1260</v>
      </c>
      <c r="S1046" s="828" t="s">
        <v>1260</v>
      </c>
      <c r="T1046" s="828" t="s">
        <v>1260</v>
      </c>
      <c r="U1046" s="828" t="s">
        <v>1260</v>
      </c>
      <c r="V1046" s="828" t="s">
        <v>1260</v>
      </c>
      <c r="W1046" s="828" t="s">
        <v>1260</v>
      </c>
      <c r="X1046" s="828" t="s">
        <v>1260</v>
      </c>
      <c r="Y1046" s="828" t="s">
        <v>1260</v>
      </c>
      <c r="Z1046" s="828" t="s">
        <v>1260</v>
      </c>
      <c r="AA1046" s="828" t="s">
        <v>1260</v>
      </c>
      <c r="AB1046" s="828" t="s">
        <v>1260</v>
      </c>
      <c r="AC1046" s="828" t="s">
        <v>1260</v>
      </c>
      <c r="AD1046" s="828" t="s">
        <v>1260</v>
      </c>
      <c r="AE1046" s="828" t="s">
        <v>1260</v>
      </c>
      <c r="AF1046" s="828" t="s">
        <v>1260</v>
      </c>
      <c r="AG1046" s="828" t="s">
        <v>1260</v>
      </c>
      <c r="AH1046" s="828" t="s">
        <v>1260</v>
      </c>
      <c r="AI1046" s="828" t="s">
        <v>1260</v>
      </c>
      <c r="AJ1046" s="828" t="s">
        <v>1260</v>
      </c>
      <c r="AK1046" s="828" t="s">
        <v>1260</v>
      </c>
      <c r="AL1046" s="828" t="s">
        <v>1260</v>
      </c>
    </row>
    <row r="1047" spans="1:38" hidden="1" outlineLevel="1" x14ac:dyDescent="0.2">
      <c r="A1047" s="500"/>
      <c r="B1047" s="883" t="s">
        <v>2680</v>
      </c>
      <c r="C1047" s="835"/>
      <c r="D1047" s="560" t="s">
        <v>2681</v>
      </c>
      <c r="E1047" s="828" t="s">
        <v>1260</v>
      </c>
      <c r="F1047" s="828" t="s">
        <v>1260</v>
      </c>
      <c r="G1047" s="828" t="s">
        <v>1260</v>
      </c>
      <c r="H1047" s="828" t="s">
        <v>1260</v>
      </c>
      <c r="I1047" s="828" t="s">
        <v>1260</v>
      </c>
      <c r="J1047" s="828" t="s">
        <v>1260</v>
      </c>
      <c r="K1047" s="828" t="s">
        <v>1260</v>
      </c>
      <c r="L1047" s="828" t="s">
        <v>1260</v>
      </c>
      <c r="M1047" s="828" t="s">
        <v>1260</v>
      </c>
      <c r="N1047" s="828" t="s">
        <v>1260</v>
      </c>
      <c r="O1047" s="828" t="s">
        <v>1260</v>
      </c>
      <c r="P1047" s="828" t="s">
        <v>1260</v>
      </c>
      <c r="Q1047" s="828" t="s">
        <v>1260</v>
      </c>
      <c r="R1047" s="828" t="s">
        <v>1260</v>
      </c>
      <c r="S1047" s="828" t="s">
        <v>1260</v>
      </c>
      <c r="T1047" s="828" t="s">
        <v>1260</v>
      </c>
      <c r="U1047" s="828" t="s">
        <v>1260</v>
      </c>
      <c r="V1047" s="828" t="s">
        <v>1260</v>
      </c>
      <c r="W1047" s="828" t="s">
        <v>1260</v>
      </c>
      <c r="X1047" s="828" t="s">
        <v>1260</v>
      </c>
      <c r="Y1047" s="828" t="s">
        <v>1260</v>
      </c>
      <c r="Z1047" s="828" t="s">
        <v>1260</v>
      </c>
      <c r="AA1047" s="828" t="s">
        <v>1260</v>
      </c>
      <c r="AB1047" s="828" t="s">
        <v>1260</v>
      </c>
      <c r="AC1047" s="828" t="s">
        <v>1260</v>
      </c>
      <c r="AD1047" s="828" t="s">
        <v>1260</v>
      </c>
      <c r="AE1047" s="828" t="s">
        <v>1260</v>
      </c>
      <c r="AF1047" s="828" t="s">
        <v>1260</v>
      </c>
      <c r="AG1047" s="828" t="s">
        <v>1260</v>
      </c>
      <c r="AH1047" s="828" t="s">
        <v>1260</v>
      </c>
      <c r="AI1047" s="828" t="s">
        <v>1260</v>
      </c>
      <c r="AJ1047" s="828" t="s">
        <v>1260</v>
      </c>
      <c r="AK1047" s="828" t="s">
        <v>1260</v>
      </c>
      <c r="AL1047" s="828" t="s">
        <v>1260</v>
      </c>
    </row>
    <row r="1048" spans="1:38" hidden="1" outlineLevel="1" x14ac:dyDescent="0.2">
      <c r="A1048" s="500"/>
      <c r="B1048" s="883"/>
      <c r="C1048" s="835"/>
      <c r="D1048" s="560"/>
      <c r="E1048" s="828"/>
      <c r="F1048" s="828"/>
      <c r="G1048" s="828"/>
      <c r="H1048" s="828"/>
      <c r="I1048" s="828"/>
      <c r="J1048" s="828"/>
      <c r="K1048" s="828"/>
      <c r="L1048" s="828"/>
      <c r="M1048" s="828"/>
      <c r="N1048" s="828"/>
      <c r="O1048" s="828"/>
      <c r="P1048" s="828"/>
      <c r="Q1048" s="828"/>
      <c r="R1048" s="828"/>
      <c r="S1048" s="828"/>
      <c r="T1048" s="828"/>
      <c r="U1048" s="828"/>
      <c r="V1048" s="828"/>
      <c r="W1048" s="828"/>
      <c r="X1048" s="828"/>
      <c r="Y1048" s="828"/>
      <c r="Z1048" s="828"/>
      <c r="AA1048" s="828"/>
      <c r="AB1048" s="828"/>
      <c r="AC1048" s="828"/>
      <c r="AD1048" s="828"/>
      <c r="AE1048" s="828"/>
      <c r="AF1048" s="828"/>
      <c r="AG1048" s="828"/>
      <c r="AH1048" s="828"/>
      <c r="AI1048" s="828"/>
      <c r="AJ1048" s="828"/>
      <c r="AK1048" s="828"/>
      <c r="AL1048" s="828"/>
    </row>
    <row r="1049" spans="1:38" hidden="1" outlineLevel="1" x14ac:dyDescent="0.2">
      <c r="A1049" s="357" t="s">
        <v>1180</v>
      </c>
      <c r="B1049" s="883" t="s">
        <v>2682</v>
      </c>
      <c r="C1049" s="835"/>
      <c r="D1049" s="560" t="s">
        <v>2683</v>
      </c>
      <c r="E1049" s="828" t="s">
        <v>1260</v>
      </c>
      <c r="F1049" s="828" t="s">
        <v>1260</v>
      </c>
      <c r="G1049" s="828" t="s">
        <v>1260</v>
      </c>
      <c r="H1049" s="828" t="s">
        <v>1260</v>
      </c>
      <c r="I1049" s="828" t="s">
        <v>1260</v>
      </c>
      <c r="J1049" s="828" t="s">
        <v>1260</v>
      </c>
      <c r="K1049" s="828" t="s">
        <v>1260</v>
      </c>
      <c r="L1049" s="828" t="s">
        <v>1260</v>
      </c>
      <c r="M1049" s="828" t="s">
        <v>1260</v>
      </c>
      <c r="N1049" s="828" t="s">
        <v>1260</v>
      </c>
      <c r="O1049" s="828" t="s">
        <v>1260</v>
      </c>
      <c r="P1049" s="828" t="s">
        <v>1260</v>
      </c>
      <c r="Q1049" s="828" t="s">
        <v>1260</v>
      </c>
      <c r="R1049" s="828" t="s">
        <v>1260</v>
      </c>
      <c r="S1049" s="828" t="s">
        <v>1260</v>
      </c>
      <c r="T1049" s="828" t="s">
        <v>1260</v>
      </c>
      <c r="U1049" s="828" t="s">
        <v>1260</v>
      </c>
      <c r="V1049" s="828" t="s">
        <v>1260</v>
      </c>
      <c r="W1049" s="828" t="s">
        <v>1260</v>
      </c>
      <c r="X1049" s="828" t="s">
        <v>1260</v>
      </c>
      <c r="Y1049" s="828" t="s">
        <v>1260</v>
      </c>
      <c r="Z1049" s="828" t="s">
        <v>1260</v>
      </c>
      <c r="AA1049" s="828" t="s">
        <v>1260</v>
      </c>
      <c r="AB1049" s="828" t="s">
        <v>1260</v>
      </c>
      <c r="AC1049" s="828" t="s">
        <v>1260</v>
      </c>
      <c r="AD1049" s="828" t="s">
        <v>1260</v>
      </c>
      <c r="AE1049" s="828" t="s">
        <v>1260</v>
      </c>
      <c r="AF1049" s="828" t="s">
        <v>1260</v>
      </c>
      <c r="AG1049" s="828" t="s">
        <v>1260</v>
      </c>
      <c r="AH1049" s="828" t="s">
        <v>1260</v>
      </c>
      <c r="AI1049" s="828" t="s">
        <v>1260</v>
      </c>
      <c r="AJ1049" s="828" t="s">
        <v>1260</v>
      </c>
      <c r="AK1049" s="828" t="s">
        <v>1260</v>
      </c>
      <c r="AL1049" s="828" t="s">
        <v>1260</v>
      </c>
    </row>
    <row r="1050" spans="1:38" hidden="1" outlineLevel="1" x14ac:dyDescent="0.2">
      <c r="A1050" s="357" t="s">
        <v>1181</v>
      </c>
      <c r="B1050" s="883" t="s">
        <v>2684</v>
      </c>
      <c r="C1050" s="835"/>
      <c r="D1050" s="560" t="s">
        <v>2685</v>
      </c>
      <c r="E1050" s="828" t="s">
        <v>1260</v>
      </c>
      <c r="F1050" s="828" t="s">
        <v>1260</v>
      </c>
      <c r="G1050" s="828" t="s">
        <v>1260</v>
      </c>
      <c r="H1050" s="828" t="s">
        <v>1260</v>
      </c>
      <c r="I1050" s="828" t="s">
        <v>1260</v>
      </c>
      <c r="J1050" s="828" t="s">
        <v>1260</v>
      </c>
      <c r="K1050" s="828" t="s">
        <v>1260</v>
      </c>
      <c r="L1050" s="828" t="s">
        <v>1260</v>
      </c>
      <c r="M1050" s="828" t="s">
        <v>1260</v>
      </c>
      <c r="N1050" s="828" t="s">
        <v>1260</v>
      </c>
      <c r="O1050" s="828" t="s">
        <v>1260</v>
      </c>
      <c r="P1050" s="828" t="s">
        <v>1260</v>
      </c>
      <c r="Q1050" s="828" t="s">
        <v>1260</v>
      </c>
      <c r="R1050" s="828" t="s">
        <v>1260</v>
      </c>
      <c r="S1050" s="828" t="s">
        <v>1260</v>
      </c>
      <c r="T1050" s="828" t="s">
        <v>1260</v>
      </c>
      <c r="U1050" s="828" t="s">
        <v>1260</v>
      </c>
      <c r="V1050" s="828" t="s">
        <v>1260</v>
      </c>
      <c r="W1050" s="828" t="s">
        <v>1260</v>
      </c>
      <c r="X1050" s="828" t="s">
        <v>1260</v>
      </c>
      <c r="Y1050" s="828" t="s">
        <v>1260</v>
      </c>
      <c r="Z1050" s="828" t="s">
        <v>1260</v>
      </c>
      <c r="AA1050" s="828" t="s">
        <v>1260</v>
      </c>
      <c r="AB1050" s="828" t="s">
        <v>1260</v>
      </c>
      <c r="AC1050" s="828" t="s">
        <v>1260</v>
      </c>
      <c r="AD1050" s="828" t="s">
        <v>1260</v>
      </c>
      <c r="AE1050" s="828" t="s">
        <v>1260</v>
      </c>
      <c r="AF1050" s="828" t="s">
        <v>1260</v>
      </c>
      <c r="AG1050" s="828" t="s">
        <v>1260</v>
      </c>
      <c r="AH1050" s="828" t="s">
        <v>1260</v>
      </c>
      <c r="AI1050" s="828" t="s">
        <v>1260</v>
      </c>
      <c r="AJ1050" s="828" t="s">
        <v>1260</v>
      </c>
      <c r="AK1050" s="828" t="s">
        <v>1260</v>
      </c>
      <c r="AL1050" s="828" t="s">
        <v>1260</v>
      </c>
    </row>
    <row r="1051" spans="1:38" hidden="1" outlineLevel="1" x14ac:dyDescent="0.2">
      <c r="A1051" s="357" t="s">
        <v>1145</v>
      </c>
      <c r="B1051" s="883" t="s">
        <v>2686</v>
      </c>
      <c r="C1051" s="835"/>
      <c r="D1051" s="560" t="s">
        <v>2687</v>
      </c>
      <c r="E1051" s="828" t="s">
        <v>1260</v>
      </c>
      <c r="F1051" s="828" t="s">
        <v>1260</v>
      </c>
      <c r="G1051" s="828" t="s">
        <v>1260</v>
      </c>
      <c r="H1051" s="828" t="s">
        <v>1260</v>
      </c>
      <c r="I1051" s="828" t="s">
        <v>1260</v>
      </c>
      <c r="J1051" s="828" t="s">
        <v>1260</v>
      </c>
      <c r="K1051" s="828" t="s">
        <v>1260</v>
      </c>
      <c r="L1051" s="828" t="s">
        <v>1260</v>
      </c>
      <c r="M1051" s="828" t="s">
        <v>1260</v>
      </c>
      <c r="N1051" s="828" t="s">
        <v>1260</v>
      </c>
      <c r="O1051" s="828" t="s">
        <v>1260</v>
      </c>
      <c r="P1051" s="828" t="s">
        <v>1260</v>
      </c>
      <c r="Q1051" s="828" t="s">
        <v>1260</v>
      </c>
      <c r="R1051" s="828" t="s">
        <v>1260</v>
      </c>
      <c r="S1051" s="828" t="s">
        <v>1260</v>
      </c>
      <c r="T1051" s="828" t="s">
        <v>1260</v>
      </c>
      <c r="U1051" s="828" t="s">
        <v>1260</v>
      </c>
      <c r="V1051" s="828" t="s">
        <v>1260</v>
      </c>
      <c r="W1051" s="828" t="s">
        <v>1260</v>
      </c>
      <c r="X1051" s="828" t="s">
        <v>1260</v>
      </c>
      <c r="Y1051" s="828" t="s">
        <v>1260</v>
      </c>
      <c r="Z1051" s="828" t="s">
        <v>1260</v>
      </c>
      <c r="AA1051" s="828" t="s">
        <v>1260</v>
      </c>
      <c r="AB1051" s="828" t="s">
        <v>1260</v>
      </c>
      <c r="AC1051" s="828" t="s">
        <v>1260</v>
      </c>
      <c r="AD1051" s="828" t="s">
        <v>1260</v>
      </c>
      <c r="AE1051" s="828" t="s">
        <v>1260</v>
      </c>
      <c r="AF1051" s="828" t="s">
        <v>1260</v>
      </c>
      <c r="AG1051" s="828" t="s">
        <v>1260</v>
      </c>
      <c r="AH1051" s="828" t="s">
        <v>1260</v>
      </c>
      <c r="AI1051" s="828" t="s">
        <v>1260</v>
      </c>
      <c r="AJ1051" s="828" t="s">
        <v>1260</v>
      </c>
      <c r="AK1051" s="828" t="s">
        <v>1260</v>
      </c>
      <c r="AL1051" s="828" t="s">
        <v>1260</v>
      </c>
    </row>
    <row r="1052" spans="1:38" hidden="1" outlineLevel="1" x14ac:dyDescent="0.2">
      <c r="A1052" s="357" t="s">
        <v>1182</v>
      </c>
      <c r="B1052" s="883" t="s">
        <v>2688</v>
      </c>
      <c r="C1052" s="835"/>
      <c r="D1052" s="560" t="s">
        <v>2689</v>
      </c>
      <c r="E1052" s="828" t="s">
        <v>1260</v>
      </c>
      <c r="F1052" s="828" t="s">
        <v>1260</v>
      </c>
      <c r="G1052" s="828" t="s">
        <v>1260</v>
      </c>
      <c r="H1052" s="828" t="s">
        <v>1260</v>
      </c>
      <c r="I1052" s="828" t="s">
        <v>1260</v>
      </c>
      <c r="J1052" s="828" t="s">
        <v>1260</v>
      </c>
      <c r="K1052" s="828" t="s">
        <v>1260</v>
      </c>
      <c r="L1052" s="828" t="s">
        <v>1260</v>
      </c>
      <c r="M1052" s="828" t="s">
        <v>1260</v>
      </c>
      <c r="N1052" s="828" t="s">
        <v>1260</v>
      </c>
      <c r="O1052" s="828" t="s">
        <v>1260</v>
      </c>
      <c r="P1052" s="828" t="s">
        <v>1260</v>
      </c>
      <c r="Q1052" s="828" t="s">
        <v>1260</v>
      </c>
      <c r="R1052" s="828" t="s">
        <v>1260</v>
      </c>
      <c r="S1052" s="828" t="s">
        <v>1260</v>
      </c>
      <c r="T1052" s="828" t="s">
        <v>1260</v>
      </c>
      <c r="U1052" s="828" t="s">
        <v>1260</v>
      </c>
      <c r="V1052" s="828" t="s">
        <v>1260</v>
      </c>
      <c r="W1052" s="828" t="s">
        <v>1260</v>
      </c>
      <c r="X1052" s="828" t="s">
        <v>1260</v>
      </c>
      <c r="Y1052" s="828" t="s">
        <v>1260</v>
      </c>
      <c r="Z1052" s="828" t="s">
        <v>1260</v>
      </c>
      <c r="AA1052" s="828" t="s">
        <v>1260</v>
      </c>
      <c r="AB1052" s="828" t="s">
        <v>1260</v>
      </c>
      <c r="AC1052" s="828" t="s">
        <v>1260</v>
      </c>
      <c r="AD1052" s="828" t="s">
        <v>1260</v>
      </c>
      <c r="AE1052" s="828" t="s">
        <v>1260</v>
      </c>
      <c r="AF1052" s="828" t="s">
        <v>1260</v>
      </c>
      <c r="AG1052" s="828" t="s">
        <v>1260</v>
      </c>
      <c r="AH1052" s="828" t="s">
        <v>1260</v>
      </c>
      <c r="AI1052" s="828" t="s">
        <v>1260</v>
      </c>
      <c r="AJ1052" s="828" t="s">
        <v>1260</v>
      </c>
      <c r="AK1052" s="828" t="s">
        <v>1260</v>
      </c>
      <c r="AL1052" s="828" t="s">
        <v>1260</v>
      </c>
    </row>
    <row r="1053" spans="1:38" hidden="1" outlineLevel="1" x14ac:dyDescent="0.2">
      <c r="B1053" s="883"/>
      <c r="C1053" s="835"/>
      <c r="E1053" s="841"/>
      <c r="F1053" s="841"/>
      <c r="G1053" s="841"/>
      <c r="H1053" s="841"/>
      <c r="I1053" s="841"/>
      <c r="J1053" s="841"/>
      <c r="K1053" s="841"/>
      <c r="L1053" s="841"/>
      <c r="M1053" s="841"/>
      <c r="N1053" s="841"/>
      <c r="O1053" s="841"/>
      <c r="P1053" s="841"/>
      <c r="Q1053" s="841"/>
      <c r="R1053" s="841"/>
      <c r="S1053" s="841"/>
      <c r="T1053" s="841"/>
      <c r="U1053" s="841"/>
      <c r="V1053" s="841"/>
      <c r="W1053" s="841"/>
      <c r="X1053" s="841"/>
      <c r="Y1053" s="841"/>
      <c r="Z1053" s="841"/>
      <c r="AA1053" s="841"/>
      <c r="AB1053" s="841"/>
      <c r="AC1053" s="841"/>
      <c r="AD1053" s="841"/>
      <c r="AE1053" s="841"/>
      <c r="AF1053" s="841"/>
      <c r="AG1053" s="841"/>
      <c r="AH1053" s="841"/>
      <c r="AI1053" s="841"/>
      <c r="AJ1053" s="841"/>
      <c r="AK1053" s="841"/>
      <c r="AL1053" s="841"/>
    </row>
    <row r="1054" spans="1:38" collapsed="1" x14ac:dyDescent="0.2">
      <c r="A1054" s="537" t="s">
        <v>2695</v>
      </c>
      <c r="B1054" s="884"/>
      <c r="C1054" s="836"/>
      <c r="D1054" s="839"/>
      <c r="E1054" s="836"/>
      <c r="F1054" s="836"/>
      <c r="G1054" s="836"/>
      <c r="H1054" s="836"/>
      <c r="I1054" s="836"/>
      <c r="J1054" s="836"/>
      <c r="K1054" s="836"/>
      <c r="L1054" s="836"/>
      <c r="M1054" s="836"/>
      <c r="N1054" s="836"/>
      <c r="O1054" s="836"/>
      <c r="P1054" s="836"/>
      <c r="Q1054" s="836"/>
      <c r="R1054" s="836"/>
      <c r="S1054" s="836"/>
      <c r="T1054" s="836"/>
      <c r="U1054" s="836"/>
      <c r="V1054" s="836"/>
      <c r="W1054" s="836"/>
      <c r="X1054" s="836"/>
      <c r="Y1054" s="836"/>
      <c r="Z1054" s="836"/>
      <c r="AA1054" s="836"/>
      <c r="AB1054" s="836"/>
      <c r="AC1054" s="836"/>
      <c r="AD1054" s="836"/>
      <c r="AE1054" s="836"/>
      <c r="AF1054" s="836"/>
      <c r="AG1054" s="836"/>
      <c r="AH1054" s="836"/>
      <c r="AI1054" s="836"/>
      <c r="AJ1054" s="836"/>
      <c r="AK1054" s="836"/>
      <c r="AL1054" s="836"/>
    </row>
    <row r="1055" spans="1:38" hidden="1" outlineLevel="1" x14ac:dyDescent="0.2">
      <c r="B1055" s="884"/>
      <c r="C1055" s="836"/>
      <c r="D1055" s="837"/>
      <c r="E1055" s="838" t="s">
        <v>586</v>
      </c>
      <c r="F1055" s="838" t="s">
        <v>587</v>
      </c>
      <c r="G1055" s="838" t="s">
        <v>588</v>
      </c>
      <c r="H1055" s="838" t="s">
        <v>589</v>
      </c>
      <c r="I1055" s="838" t="s">
        <v>590</v>
      </c>
      <c r="J1055" s="838" t="s">
        <v>591</v>
      </c>
      <c r="K1055" s="838" t="s">
        <v>592</v>
      </c>
      <c r="L1055" s="838" t="s">
        <v>593</v>
      </c>
      <c r="M1055" s="838" t="s">
        <v>594</v>
      </c>
      <c r="N1055" s="838" t="s">
        <v>595</v>
      </c>
      <c r="O1055" s="838" t="s">
        <v>596</v>
      </c>
      <c r="P1055" s="838" t="s">
        <v>597</v>
      </c>
      <c r="Q1055" s="838" t="s">
        <v>598</v>
      </c>
      <c r="R1055" s="838" t="s">
        <v>599</v>
      </c>
      <c r="S1055" s="838" t="s">
        <v>620</v>
      </c>
      <c r="T1055" s="838" t="s">
        <v>786</v>
      </c>
      <c r="U1055" s="838" t="s">
        <v>753</v>
      </c>
      <c r="V1055" s="838" t="s">
        <v>754</v>
      </c>
      <c r="W1055" s="838" t="s">
        <v>755</v>
      </c>
      <c r="X1055" s="838" t="s">
        <v>756</v>
      </c>
      <c r="Y1055" s="838" t="s">
        <v>757</v>
      </c>
      <c r="Z1055" s="838" t="s">
        <v>758</v>
      </c>
      <c r="AA1055" s="838" t="s">
        <v>759</v>
      </c>
      <c r="AB1055" s="838" t="s">
        <v>760</v>
      </c>
      <c r="AC1055" s="838" t="s">
        <v>761</v>
      </c>
      <c r="AD1055" s="838" t="s">
        <v>762</v>
      </c>
      <c r="AE1055" s="838" t="s">
        <v>763</v>
      </c>
      <c r="AF1055" s="838" t="s">
        <v>764</v>
      </c>
      <c r="AG1055" s="838" t="s">
        <v>765</v>
      </c>
      <c r="AH1055" s="838" t="s">
        <v>766</v>
      </c>
      <c r="AI1055" s="838" t="s">
        <v>767</v>
      </c>
      <c r="AJ1055" s="838" t="s">
        <v>768</v>
      </c>
      <c r="AK1055" s="838" t="s">
        <v>769</v>
      </c>
      <c r="AL1055" s="838" t="s">
        <v>770</v>
      </c>
    </row>
    <row r="1056" spans="1:38" hidden="1" outlineLevel="1" x14ac:dyDescent="0.2">
      <c r="A1056" s="840" t="s">
        <v>2697</v>
      </c>
      <c r="B1056" s="885" t="s">
        <v>2697</v>
      </c>
      <c r="C1056" s="846"/>
      <c r="D1056" s="560" t="s">
        <v>2698</v>
      </c>
      <c r="E1056" s="848" t="s">
        <v>1260</v>
      </c>
      <c r="F1056" s="848" t="s">
        <v>1260</v>
      </c>
      <c r="G1056" s="848" t="s">
        <v>1260</v>
      </c>
      <c r="H1056" s="848" t="s">
        <v>1260</v>
      </c>
      <c r="I1056" s="848" t="s">
        <v>1260</v>
      </c>
      <c r="J1056" s="848" t="s">
        <v>1260</v>
      </c>
      <c r="K1056" s="848" t="s">
        <v>1260</v>
      </c>
      <c r="L1056" s="848" t="s">
        <v>1260</v>
      </c>
      <c r="M1056" s="848" t="s">
        <v>1260</v>
      </c>
      <c r="N1056" s="848" t="s">
        <v>1260</v>
      </c>
      <c r="O1056" s="848" t="s">
        <v>1260</v>
      </c>
      <c r="P1056" s="848" t="s">
        <v>1260</v>
      </c>
      <c r="Q1056" s="848" t="s">
        <v>1260</v>
      </c>
      <c r="R1056" s="848" t="s">
        <v>1260</v>
      </c>
      <c r="S1056" s="848" t="s">
        <v>1260</v>
      </c>
      <c r="T1056" s="848" t="s">
        <v>1260</v>
      </c>
      <c r="U1056" s="848" t="s">
        <v>1260</v>
      </c>
      <c r="V1056" s="848" t="s">
        <v>1260</v>
      </c>
      <c r="W1056" s="848" t="s">
        <v>1260</v>
      </c>
      <c r="X1056" s="848" t="s">
        <v>1260</v>
      </c>
      <c r="Y1056" s="848" t="s">
        <v>1260</v>
      </c>
      <c r="Z1056" s="848" t="s">
        <v>1260</v>
      </c>
      <c r="AA1056" s="848" t="s">
        <v>1260</v>
      </c>
      <c r="AB1056" s="848" t="s">
        <v>1260</v>
      </c>
      <c r="AC1056" s="848" t="s">
        <v>1260</v>
      </c>
      <c r="AD1056" s="848" t="s">
        <v>1260</v>
      </c>
      <c r="AE1056" s="848" t="s">
        <v>1260</v>
      </c>
      <c r="AF1056" s="848" t="s">
        <v>1260</v>
      </c>
      <c r="AG1056" s="848" t="s">
        <v>1260</v>
      </c>
      <c r="AH1056" s="848" t="s">
        <v>1260</v>
      </c>
      <c r="AI1056" s="848" t="s">
        <v>1260</v>
      </c>
      <c r="AJ1056" s="848" t="s">
        <v>1260</v>
      </c>
      <c r="AK1056" s="848" t="s">
        <v>1260</v>
      </c>
      <c r="AL1056" s="848" t="s">
        <v>1260</v>
      </c>
    </row>
    <row r="1057" spans="1:38" hidden="1" outlineLevel="1" x14ac:dyDescent="0.2">
      <c r="A1057" s="840" t="s">
        <v>2699</v>
      </c>
      <c r="B1057" s="885" t="s">
        <v>2699</v>
      </c>
      <c r="C1057" s="846"/>
      <c r="D1057" s="560" t="s">
        <v>2700</v>
      </c>
      <c r="E1057" s="848" t="s">
        <v>1260</v>
      </c>
      <c r="F1057" s="848" t="s">
        <v>1260</v>
      </c>
      <c r="G1057" s="848" t="s">
        <v>1260</v>
      </c>
      <c r="H1057" s="848" t="s">
        <v>1260</v>
      </c>
      <c r="I1057" s="848" t="s">
        <v>1260</v>
      </c>
      <c r="J1057" s="848" t="s">
        <v>1260</v>
      </c>
      <c r="K1057" s="848" t="s">
        <v>1260</v>
      </c>
      <c r="L1057" s="848" t="s">
        <v>1260</v>
      </c>
      <c r="M1057" s="848" t="s">
        <v>1260</v>
      </c>
      <c r="N1057" s="848" t="s">
        <v>1260</v>
      </c>
      <c r="O1057" s="848" t="s">
        <v>1260</v>
      </c>
      <c r="P1057" s="848" t="s">
        <v>1260</v>
      </c>
      <c r="Q1057" s="848" t="s">
        <v>1260</v>
      </c>
      <c r="R1057" s="848" t="s">
        <v>1260</v>
      </c>
      <c r="S1057" s="848" t="s">
        <v>1260</v>
      </c>
      <c r="T1057" s="848" t="s">
        <v>1260</v>
      </c>
      <c r="U1057" s="848" t="s">
        <v>1260</v>
      </c>
      <c r="V1057" s="848" t="s">
        <v>1260</v>
      </c>
      <c r="W1057" s="848" t="s">
        <v>1260</v>
      </c>
      <c r="X1057" s="848" t="s">
        <v>1260</v>
      </c>
      <c r="Y1057" s="848" t="s">
        <v>1260</v>
      </c>
      <c r="Z1057" s="848" t="s">
        <v>1260</v>
      </c>
      <c r="AA1057" s="848" t="s">
        <v>1260</v>
      </c>
      <c r="AB1057" s="848" t="s">
        <v>1260</v>
      </c>
      <c r="AC1057" s="848" t="s">
        <v>1260</v>
      </c>
      <c r="AD1057" s="848" t="s">
        <v>1260</v>
      </c>
      <c r="AE1057" s="848" t="s">
        <v>1260</v>
      </c>
      <c r="AF1057" s="848" t="s">
        <v>1260</v>
      </c>
      <c r="AG1057" s="848" t="s">
        <v>1260</v>
      </c>
      <c r="AH1057" s="848" t="s">
        <v>1260</v>
      </c>
      <c r="AI1057" s="848" t="s">
        <v>1260</v>
      </c>
      <c r="AJ1057" s="848" t="s">
        <v>1260</v>
      </c>
      <c r="AK1057" s="848" t="s">
        <v>1260</v>
      </c>
      <c r="AL1057" s="848" t="s">
        <v>1260</v>
      </c>
    </row>
    <row r="1058" spans="1:38" hidden="1" outlineLevel="1" x14ac:dyDescent="0.2">
      <c r="A1058" s="840" t="s">
        <v>2701</v>
      </c>
      <c r="B1058" s="885" t="s">
        <v>2701</v>
      </c>
      <c r="C1058" s="846"/>
      <c r="D1058" s="560" t="s">
        <v>2702</v>
      </c>
      <c r="E1058" s="848" t="s">
        <v>1260</v>
      </c>
      <c r="F1058" s="848" t="s">
        <v>1260</v>
      </c>
      <c r="G1058" s="848" t="s">
        <v>1260</v>
      </c>
      <c r="H1058" s="848" t="s">
        <v>1260</v>
      </c>
      <c r="I1058" s="848" t="s">
        <v>1260</v>
      </c>
      <c r="J1058" s="848" t="s">
        <v>1260</v>
      </c>
      <c r="K1058" s="848" t="s">
        <v>1260</v>
      </c>
      <c r="L1058" s="848" t="s">
        <v>1260</v>
      </c>
      <c r="M1058" s="848" t="s">
        <v>1260</v>
      </c>
      <c r="N1058" s="848" t="s">
        <v>1260</v>
      </c>
      <c r="O1058" s="848" t="s">
        <v>1260</v>
      </c>
      <c r="P1058" s="848" t="s">
        <v>1260</v>
      </c>
      <c r="Q1058" s="848" t="s">
        <v>1260</v>
      </c>
      <c r="R1058" s="848" t="s">
        <v>1260</v>
      </c>
      <c r="S1058" s="848" t="s">
        <v>1260</v>
      </c>
      <c r="T1058" s="848" t="s">
        <v>1260</v>
      </c>
      <c r="U1058" s="848" t="s">
        <v>1260</v>
      </c>
      <c r="V1058" s="848" t="s">
        <v>1260</v>
      </c>
      <c r="W1058" s="848" t="s">
        <v>1260</v>
      </c>
      <c r="X1058" s="848" t="s">
        <v>1260</v>
      </c>
      <c r="Y1058" s="848" t="s">
        <v>1260</v>
      </c>
      <c r="Z1058" s="848" t="s">
        <v>1260</v>
      </c>
      <c r="AA1058" s="848" t="s">
        <v>1260</v>
      </c>
      <c r="AB1058" s="848" t="s">
        <v>1260</v>
      </c>
      <c r="AC1058" s="848" t="s">
        <v>1260</v>
      </c>
      <c r="AD1058" s="848" t="s">
        <v>1260</v>
      </c>
      <c r="AE1058" s="848" t="s">
        <v>1260</v>
      </c>
      <c r="AF1058" s="848" t="s">
        <v>1260</v>
      </c>
      <c r="AG1058" s="848" t="s">
        <v>1260</v>
      </c>
      <c r="AH1058" s="848" t="s">
        <v>1260</v>
      </c>
      <c r="AI1058" s="848" t="s">
        <v>1260</v>
      </c>
      <c r="AJ1058" s="848" t="s">
        <v>1260</v>
      </c>
      <c r="AK1058" s="848" t="s">
        <v>1260</v>
      </c>
      <c r="AL1058" s="848" t="s">
        <v>1260</v>
      </c>
    </row>
    <row r="1059" spans="1:38" hidden="1" outlineLevel="1" x14ac:dyDescent="0.2">
      <c r="A1059" s="840" t="s">
        <v>2703</v>
      </c>
      <c r="B1059" s="885" t="s">
        <v>2703</v>
      </c>
      <c r="C1059" s="846"/>
      <c r="D1059" s="560" t="s">
        <v>2704</v>
      </c>
      <c r="E1059" s="848" t="s">
        <v>1260</v>
      </c>
      <c r="F1059" s="848" t="s">
        <v>1260</v>
      </c>
      <c r="G1059" s="848" t="s">
        <v>1260</v>
      </c>
      <c r="H1059" s="848" t="s">
        <v>1260</v>
      </c>
      <c r="I1059" s="848" t="s">
        <v>1260</v>
      </c>
      <c r="J1059" s="848" t="s">
        <v>1260</v>
      </c>
      <c r="K1059" s="848" t="s">
        <v>1260</v>
      </c>
      <c r="L1059" s="848" t="s">
        <v>1260</v>
      </c>
      <c r="M1059" s="848" t="s">
        <v>1260</v>
      </c>
      <c r="N1059" s="848" t="s">
        <v>1260</v>
      </c>
      <c r="O1059" s="848" t="s">
        <v>1260</v>
      </c>
      <c r="P1059" s="848" t="s">
        <v>1260</v>
      </c>
      <c r="Q1059" s="848" t="s">
        <v>1260</v>
      </c>
      <c r="R1059" s="848" t="s">
        <v>1260</v>
      </c>
      <c r="S1059" s="848" t="s">
        <v>1260</v>
      </c>
      <c r="T1059" s="848" t="s">
        <v>1260</v>
      </c>
      <c r="U1059" s="848" t="s">
        <v>1260</v>
      </c>
      <c r="V1059" s="848" t="s">
        <v>1260</v>
      </c>
      <c r="W1059" s="848" t="s">
        <v>1260</v>
      </c>
      <c r="X1059" s="848" t="s">
        <v>1260</v>
      </c>
      <c r="Y1059" s="848" t="s">
        <v>1260</v>
      </c>
      <c r="Z1059" s="848" t="s">
        <v>1260</v>
      </c>
      <c r="AA1059" s="848" t="s">
        <v>1260</v>
      </c>
      <c r="AB1059" s="848" t="s">
        <v>1260</v>
      </c>
      <c r="AC1059" s="848" t="s">
        <v>1260</v>
      </c>
      <c r="AD1059" s="848" t="s">
        <v>1260</v>
      </c>
      <c r="AE1059" s="848" t="s">
        <v>1260</v>
      </c>
      <c r="AF1059" s="848" t="s">
        <v>1260</v>
      </c>
      <c r="AG1059" s="848" t="s">
        <v>1260</v>
      </c>
      <c r="AH1059" s="848" t="s">
        <v>1260</v>
      </c>
      <c r="AI1059" s="848" t="s">
        <v>1260</v>
      </c>
      <c r="AJ1059" s="848" t="s">
        <v>1260</v>
      </c>
      <c r="AK1059" s="848" t="s">
        <v>1260</v>
      </c>
      <c r="AL1059" s="848" t="s">
        <v>1260</v>
      </c>
    </row>
    <row r="1060" spans="1:38" hidden="1" outlineLevel="1" x14ac:dyDescent="0.2">
      <c r="A1060" s="840" t="s">
        <v>2705</v>
      </c>
      <c r="B1060" s="885" t="s">
        <v>2705</v>
      </c>
      <c r="C1060" s="846"/>
      <c r="D1060" s="560" t="s">
        <v>2706</v>
      </c>
      <c r="E1060" s="848" t="s">
        <v>1260</v>
      </c>
      <c r="F1060" s="848" t="s">
        <v>1260</v>
      </c>
      <c r="G1060" s="848" t="s">
        <v>1260</v>
      </c>
      <c r="H1060" s="848" t="s">
        <v>1260</v>
      </c>
      <c r="I1060" s="848" t="s">
        <v>1260</v>
      </c>
      <c r="J1060" s="848" t="s">
        <v>1260</v>
      </c>
      <c r="K1060" s="848" t="s">
        <v>1260</v>
      </c>
      <c r="L1060" s="848" t="s">
        <v>1260</v>
      </c>
      <c r="M1060" s="848" t="s">
        <v>1260</v>
      </c>
      <c r="N1060" s="848" t="s">
        <v>1260</v>
      </c>
      <c r="O1060" s="848" t="s">
        <v>1260</v>
      </c>
      <c r="P1060" s="848" t="s">
        <v>1260</v>
      </c>
      <c r="Q1060" s="848" t="s">
        <v>1260</v>
      </c>
      <c r="R1060" s="848" t="s">
        <v>1260</v>
      </c>
      <c r="S1060" s="848" t="s">
        <v>1260</v>
      </c>
      <c r="T1060" s="848" t="s">
        <v>1260</v>
      </c>
      <c r="U1060" s="848" t="s">
        <v>1260</v>
      </c>
      <c r="V1060" s="848" t="s">
        <v>1260</v>
      </c>
      <c r="W1060" s="848" t="s">
        <v>1260</v>
      </c>
      <c r="X1060" s="848" t="s">
        <v>1260</v>
      </c>
      <c r="Y1060" s="848" t="s">
        <v>1260</v>
      </c>
      <c r="Z1060" s="848" t="s">
        <v>1260</v>
      </c>
      <c r="AA1060" s="848" t="s">
        <v>1260</v>
      </c>
      <c r="AB1060" s="848" t="s">
        <v>1260</v>
      </c>
      <c r="AC1060" s="848" t="s">
        <v>1260</v>
      </c>
      <c r="AD1060" s="848" t="s">
        <v>1260</v>
      </c>
      <c r="AE1060" s="848" t="s">
        <v>1260</v>
      </c>
      <c r="AF1060" s="848" t="s">
        <v>1260</v>
      </c>
      <c r="AG1060" s="848" t="s">
        <v>1260</v>
      </c>
      <c r="AH1060" s="848" t="s">
        <v>1260</v>
      </c>
      <c r="AI1060" s="848" t="s">
        <v>1260</v>
      </c>
      <c r="AJ1060" s="848" t="s">
        <v>1260</v>
      </c>
      <c r="AK1060" s="848" t="s">
        <v>1260</v>
      </c>
      <c r="AL1060" s="848" t="s">
        <v>1260</v>
      </c>
    </row>
    <row r="1061" spans="1:38" hidden="1" outlineLevel="1" x14ac:dyDescent="0.2">
      <c r="A1061" s="840" t="s">
        <v>2707</v>
      </c>
      <c r="B1061" s="885" t="s">
        <v>2707</v>
      </c>
      <c r="C1061" s="846"/>
      <c r="D1061" s="560" t="s">
        <v>2708</v>
      </c>
      <c r="E1061" s="848" t="s">
        <v>1260</v>
      </c>
      <c r="F1061" s="848" t="s">
        <v>1260</v>
      </c>
      <c r="G1061" s="848" t="s">
        <v>1260</v>
      </c>
      <c r="H1061" s="848" t="s">
        <v>1260</v>
      </c>
      <c r="I1061" s="848" t="s">
        <v>1260</v>
      </c>
      <c r="J1061" s="848" t="s">
        <v>1260</v>
      </c>
      <c r="K1061" s="848" t="s">
        <v>1260</v>
      </c>
      <c r="L1061" s="848" t="s">
        <v>1260</v>
      </c>
      <c r="M1061" s="848" t="s">
        <v>1260</v>
      </c>
      <c r="N1061" s="848" t="s">
        <v>1260</v>
      </c>
      <c r="O1061" s="848" t="s">
        <v>1260</v>
      </c>
      <c r="P1061" s="848" t="s">
        <v>1260</v>
      </c>
      <c r="Q1061" s="848" t="s">
        <v>1260</v>
      </c>
      <c r="R1061" s="848" t="s">
        <v>1260</v>
      </c>
      <c r="S1061" s="848" t="s">
        <v>1260</v>
      </c>
      <c r="T1061" s="848" t="s">
        <v>1260</v>
      </c>
      <c r="U1061" s="848" t="s">
        <v>1260</v>
      </c>
      <c r="V1061" s="848" t="s">
        <v>1260</v>
      </c>
      <c r="W1061" s="848" t="s">
        <v>1260</v>
      </c>
      <c r="X1061" s="848" t="s">
        <v>1260</v>
      </c>
      <c r="Y1061" s="848" t="s">
        <v>1260</v>
      </c>
      <c r="Z1061" s="848" t="s">
        <v>1260</v>
      </c>
      <c r="AA1061" s="848" t="s">
        <v>1260</v>
      </c>
      <c r="AB1061" s="848" t="s">
        <v>1260</v>
      </c>
      <c r="AC1061" s="848" t="s">
        <v>1260</v>
      </c>
      <c r="AD1061" s="848" t="s">
        <v>1260</v>
      </c>
      <c r="AE1061" s="848" t="s">
        <v>1260</v>
      </c>
      <c r="AF1061" s="848" t="s">
        <v>1260</v>
      </c>
      <c r="AG1061" s="848" t="s">
        <v>1260</v>
      </c>
      <c r="AH1061" s="848" t="s">
        <v>1260</v>
      </c>
      <c r="AI1061" s="848" t="s">
        <v>1260</v>
      </c>
      <c r="AJ1061" s="848" t="s">
        <v>1260</v>
      </c>
      <c r="AK1061" s="848" t="s">
        <v>1260</v>
      </c>
      <c r="AL1061" s="848" t="s">
        <v>1260</v>
      </c>
    </row>
    <row r="1062" spans="1:38" hidden="1" outlineLevel="1" x14ac:dyDescent="0.2">
      <c r="A1062" s="840" t="s">
        <v>2709</v>
      </c>
      <c r="B1062" s="885" t="s">
        <v>2709</v>
      </c>
      <c r="C1062" s="846"/>
      <c r="D1062" s="560" t="s">
        <v>2710</v>
      </c>
      <c r="E1062" s="848" t="s">
        <v>1260</v>
      </c>
      <c r="F1062" s="848" t="s">
        <v>1260</v>
      </c>
      <c r="G1062" s="848" t="s">
        <v>1260</v>
      </c>
      <c r="H1062" s="848" t="s">
        <v>1260</v>
      </c>
      <c r="I1062" s="848" t="s">
        <v>1260</v>
      </c>
      <c r="J1062" s="848" t="s">
        <v>1260</v>
      </c>
      <c r="K1062" s="848" t="s">
        <v>1260</v>
      </c>
      <c r="L1062" s="848" t="s">
        <v>1260</v>
      </c>
      <c r="M1062" s="848" t="s">
        <v>1260</v>
      </c>
      <c r="N1062" s="848" t="s">
        <v>1260</v>
      </c>
      <c r="O1062" s="848" t="s">
        <v>1260</v>
      </c>
      <c r="P1062" s="848" t="s">
        <v>1260</v>
      </c>
      <c r="Q1062" s="848" t="s">
        <v>1260</v>
      </c>
      <c r="R1062" s="848" t="s">
        <v>1260</v>
      </c>
      <c r="S1062" s="848" t="s">
        <v>1260</v>
      </c>
      <c r="T1062" s="848" t="s">
        <v>1260</v>
      </c>
      <c r="U1062" s="848" t="s">
        <v>1260</v>
      </c>
      <c r="V1062" s="848" t="s">
        <v>1260</v>
      </c>
      <c r="W1062" s="848" t="s">
        <v>1260</v>
      </c>
      <c r="X1062" s="848" t="s">
        <v>1260</v>
      </c>
      <c r="Y1062" s="848" t="s">
        <v>1260</v>
      </c>
      <c r="Z1062" s="848" t="s">
        <v>1260</v>
      </c>
      <c r="AA1062" s="848" t="s">
        <v>1260</v>
      </c>
      <c r="AB1062" s="848" t="s">
        <v>1260</v>
      </c>
      <c r="AC1062" s="848" t="s">
        <v>1260</v>
      </c>
      <c r="AD1062" s="848" t="s">
        <v>1260</v>
      </c>
      <c r="AE1062" s="848" t="s">
        <v>1260</v>
      </c>
      <c r="AF1062" s="848" t="s">
        <v>1260</v>
      </c>
      <c r="AG1062" s="848" t="s">
        <v>1260</v>
      </c>
      <c r="AH1062" s="848" t="s">
        <v>1260</v>
      </c>
      <c r="AI1062" s="848" t="s">
        <v>1260</v>
      </c>
      <c r="AJ1062" s="848" t="s">
        <v>1260</v>
      </c>
      <c r="AK1062" s="848" t="s">
        <v>1260</v>
      </c>
      <c r="AL1062" s="848" t="s">
        <v>1260</v>
      </c>
    </row>
    <row r="1063" spans="1:38" hidden="1" outlineLevel="1" x14ac:dyDescent="0.2">
      <c r="A1063" s="840" t="s">
        <v>2711</v>
      </c>
      <c r="B1063" s="885" t="s">
        <v>2711</v>
      </c>
      <c r="C1063" s="846"/>
      <c r="D1063" s="560" t="s">
        <v>2712</v>
      </c>
      <c r="E1063" s="848" t="s">
        <v>1260</v>
      </c>
      <c r="F1063" s="848" t="s">
        <v>1260</v>
      </c>
      <c r="G1063" s="848" t="s">
        <v>1260</v>
      </c>
      <c r="H1063" s="848" t="s">
        <v>1260</v>
      </c>
      <c r="I1063" s="848" t="s">
        <v>1260</v>
      </c>
      <c r="J1063" s="848" t="s">
        <v>1260</v>
      </c>
      <c r="K1063" s="848" t="s">
        <v>1260</v>
      </c>
      <c r="L1063" s="848" t="s">
        <v>1260</v>
      </c>
      <c r="M1063" s="848" t="s">
        <v>1260</v>
      </c>
      <c r="N1063" s="848" t="s">
        <v>1260</v>
      </c>
      <c r="O1063" s="848" t="s">
        <v>1260</v>
      </c>
      <c r="P1063" s="848" t="s">
        <v>1260</v>
      </c>
      <c r="Q1063" s="848" t="s">
        <v>1260</v>
      </c>
      <c r="R1063" s="848" t="s">
        <v>1260</v>
      </c>
      <c r="S1063" s="848" t="s">
        <v>1260</v>
      </c>
      <c r="T1063" s="848" t="s">
        <v>1260</v>
      </c>
      <c r="U1063" s="848" t="s">
        <v>1260</v>
      </c>
      <c r="V1063" s="848" t="s">
        <v>1260</v>
      </c>
      <c r="W1063" s="848" t="s">
        <v>1260</v>
      </c>
      <c r="X1063" s="848" t="s">
        <v>1260</v>
      </c>
      <c r="Y1063" s="848" t="s">
        <v>1260</v>
      </c>
      <c r="Z1063" s="848" t="s">
        <v>1260</v>
      </c>
      <c r="AA1063" s="848" t="s">
        <v>1260</v>
      </c>
      <c r="AB1063" s="848" t="s">
        <v>1260</v>
      </c>
      <c r="AC1063" s="848" t="s">
        <v>1260</v>
      </c>
      <c r="AD1063" s="848" t="s">
        <v>1260</v>
      </c>
      <c r="AE1063" s="848" t="s">
        <v>1260</v>
      </c>
      <c r="AF1063" s="848" t="s">
        <v>1260</v>
      </c>
      <c r="AG1063" s="848" t="s">
        <v>1260</v>
      </c>
      <c r="AH1063" s="848" t="s">
        <v>1260</v>
      </c>
      <c r="AI1063" s="848" t="s">
        <v>1260</v>
      </c>
      <c r="AJ1063" s="848" t="s">
        <v>1260</v>
      </c>
      <c r="AK1063" s="848" t="s">
        <v>1260</v>
      </c>
      <c r="AL1063" s="848" t="s">
        <v>1260</v>
      </c>
    </row>
    <row r="1064" spans="1:38" hidden="1" outlineLevel="1" x14ac:dyDescent="0.2">
      <c r="A1064" s="840" t="s">
        <v>2713</v>
      </c>
      <c r="B1064" s="885" t="s">
        <v>2713</v>
      </c>
      <c r="C1064" s="846"/>
      <c r="D1064" s="560" t="s">
        <v>2714</v>
      </c>
      <c r="E1064" s="848" t="s">
        <v>1260</v>
      </c>
      <c r="F1064" s="848" t="s">
        <v>1260</v>
      </c>
      <c r="G1064" s="848" t="s">
        <v>1260</v>
      </c>
      <c r="H1064" s="848" t="s">
        <v>1260</v>
      </c>
      <c r="I1064" s="848" t="s">
        <v>1260</v>
      </c>
      <c r="J1064" s="848" t="s">
        <v>1260</v>
      </c>
      <c r="K1064" s="848" t="s">
        <v>1260</v>
      </c>
      <c r="L1064" s="848" t="s">
        <v>1260</v>
      </c>
      <c r="M1064" s="848" t="s">
        <v>1260</v>
      </c>
      <c r="N1064" s="848" t="s">
        <v>1260</v>
      </c>
      <c r="O1064" s="848" t="s">
        <v>1260</v>
      </c>
      <c r="P1064" s="848" t="s">
        <v>1260</v>
      </c>
      <c r="Q1064" s="848" t="s">
        <v>1260</v>
      </c>
      <c r="R1064" s="848" t="s">
        <v>1260</v>
      </c>
      <c r="S1064" s="848" t="s">
        <v>1260</v>
      </c>
      <c r="T1064" s="848" t="s">
        <v>1260</v>
      </c>
      <c r="U1064" s="848" t="s">
        <v>1260</v>
      </c>
      <c r="V1064" s="848" t="s">
        <v>1260</v>
      </c>
      <c r="W1064" s="848" t="s">
        <v>1260</v>
      </c>
      <c r="X1064" s="848" t="s">
        <v>1260</v>
      </c>
      <c r="Y1064" s="848" t="s">
        <v>1260</v>
      </c>
      <c r="Z1064" s="848" t="s">
        <v>1260</v>
      </c>
      <c r="AA1064" s="848" t="s">
        <v>1260</v>
      </c>
      <c r="AB1064" s="848" t="s">
        <v>1260</v>
      </c>
      <c r="AC1064" s="848" t="s">
        <v>1260</v>
      </c>
      <c r="AD1064" s="848" t="s">
        <v>1260</v>
      </c>
      <c r="AE1064" s="848" t="s">
        <v>1260</v>
      </c>
      <c r="AF1064" s="848" t="s">
        <v>1260</v>
      </c>
      <c r="AG1064" s="848" t="s">
        <v>1260</v>
      </c>
      <c r="AH1064" s="848" t="s">
        <v>1260</v>
      </c>
      <c r="AI1064" s="848" t="s">
        <v>1260</v>
      </c>
      <c r="AJ1064" s="848" t="s">
        <v>1260</v>
      </c>
      <c r="AK1064" s="848" t="s">
        <v>1260</v>
      </c>
      <c r="AL1064" s="848" t="s">
        <v>1260</v>
      </c>
    </row>
    <row r="1065" spans="1:38" hidden="1" outlineLevel="1" x14ac:dyDescent="0.2">
      <c r="A1065" s="840" t="s">
        <v>2715</v>
      </c>
      <c r="B1065" s="885" t="s">
        <v>2715</v>
      </c>
      <c r="C1065" s="846"/>
      <c r="D1065" s="560" t="s">
        <v>2716</v>
      </c>
      <c r="E1065" s="848" t="s">
        <v>1260</v>
      </c>
      <c r="F1065" s="848" t="s">
        <v>1260</v>
      </c>
      <c r="G1065" s="848" t="s">
        <v>1260</v>
      </c>
      <c r="H1065" s="848" t="s">
        <v>1260</v>
      </c>
      <c r="I1065" s="848" t="s">
        <v>1260</v>
      </c>
      <c r="J1065" s="848" t="s">
        <v>1260</v>
      </c>
      <c r="K1065" s="848" t="s">
        <v>1260</v>
      </c>
      <c r="L1065" s="848" t="s">
        <v>1260</v>
      </c>
      <c r="M1065" s="848" t="s">
        <v>1260</v>
      </c>
      <c r="N1065" s="848" t="s">
        <v>1260</v>
      </c>
      <c r="O1065" s="848" t="s">
        <v>1260</v>
      </c>
      <c r="P1065" s="848" t="s">
        <v>1260</v>
      </c>
      <c r="Q1065" s="848" t="s">
        <v>1260</v>
      </c>
      <c r="R1065" s="848" t="s">
        <v>1260</v>
      </c>
      <c r="S1065" s="848" t="s">
        <v>1260</v>
      </c>
      <c r="T1065" s="848" t="s">
        <v>1260</v>
      </c>
      <c r="U1065" s="848" t="s">
        <v>1260</v>
      </c>
      <c r="V1065" s="848" t="s">
        <v>1260</v>
      </c>
      <c r="W1065" s="848" t="s">
        <v>1260</v>
      </c>
      <c r="X1065" s="848" t="s">
        <v>1260</v>
      </c>
      <c r="Y1065" s="848" t="s">
        <v>1260</v>
      </c>
      <c r="Z1065" s="848" t="s">
        <v>1260</v>
      </c>
      <c r="AA1065" s="848" t="s">
        <v>1260</v>
      </c>
      <c r="AB1065" s="848" t="s">
        <v>1260</v>
      </c>
      <c r="AC1065" s="848" t="s">
        <v>1260</v>
      </c>
      <c r="AD1065" s="848" t="s">
        <v>1260</v>
      </c>
      <c r="AE1065" s="848" t="s">
        <v>1260</v>
      </c>
      <c r="AF1065" s="848" t="s">
        <v>1260</v>
      </c>
      <c r="AG1065" s="848" t="s">
        <v>1260</v>
      </c>
      <c r="AH1065" s="848" t="s">
        <v>1260</v>
      </c>
      <c r="AI1065" s="848" t="s">
        <v>1260</v>
      </c>
      <c r="AJ1065" s="848" t="s">
        <v>1260</v>
      </c>
      <c r="AK1065" s="848" t="s">
        <v>1260</v>
      </c>
      <c r="AL1065" s="848" t="s">
        <v>1260</v>
      </c>
    </row>
    <row r="1066" spans="1:38" hidden="1" outlineLevel="1" x14ac:dyDescent="0.2">
      <c r="A1066" s="840"/>
      <c r="B1066" s="885"/>
      <c r="C1066" s="846"/>
      <c r="D1066" s="560"/>
      <c r="E1066" s="848"/>
      <c r="F1066" s="848"/>
      <c r="G1066" s="848"/>
      <c r="H1066" s="848"/>
      <c r="I1066" s="848"/>
      <c r="J1066" s="848"/>
      <c r="K1066" s="848"/>
      <c r="L1066" s="848"/>
      <c r="M1066" s="848"/>
      <c r="N1066" s="848"/>
      <c r="O1066" s="848"/>
      <c r="P1066" s="848"/>
      <c r="Q1066" s="848"/>
      <c r="R1066" s="848"/>
      <c r="S1066" s="848"/>
      <c r="T1066" s="848"/>
      <c r="U1066" s="848"/>
      <c r="V1066" s="848"/>
      <c r="W1066" s="848"/>
      <c r="X1066" s="848"/>
      <c r="Y1066" s="848"/>
      <c r="Z1066" s="848"/>
      <c r="AA1066" s="848"/>
      <c r="AB1066" s="848"/>
      <c r="AC1066" s="848"/>
      <c r="AD1066" s="848"/>
      <c r="AE1066" s="848"/>
      <c r="AF1066" s="848"/>
      <c r="AG1066" s="848"/>
      <c r="AH1066" s="848"/>
      <c r="AI1066" s="848"/>
      <c r="AJ1066" s="848"/>
      <c r="AK1066" s="848"/>
      <c r="AL1066" s="848"/>
    </row>
    <row r="1067" spans="1:38" hidden="1" outlineLevel="1" x14ac:dyDescent="0.2">
      <c r="A1067" s="840" t="s">
        <v>2717</v>
      </c>
      <c r="B1067" s="885" t="s">
        <v>2717</v>
      </c>
      <c r="C1067" s="846"/>
      <c r="D1067" s="560" t="s">
        <v>2718</v>
      </c>
      <c r="E1067" s="848" t="s">
        <v>1260</v>
      </c>
      <c r="F1067" s="848" t="s">
        <v>1260</v>
      </c>
      <c r="G1067" s="848" t="s">
        <v>1260</v>
      </c>
      <c r="H1067" s="848" t="s">
        <v>1260</v>
      </c>
      <c r="I1067" s="848" t="s">
        <v>1260</v>
      </c>
      <c r="J1067" s="848" t="s">
        <v>1260</v>
      </c>
      <c r="K1067" s="848" t="s">
        <v>1260</v>
      </c>
      <c r="L1067" s="848" t="s">
        <v>1260</v>
      </c>
      <c r="M1067" s="848" t="s">
        <v>1260</v>
      </c>
      <c r="N1067" s="848" t="s">
        <v>1260</v>
      </c>
      <c r="O1067" s="848" t="s">
        <v>1260</v>
      </c>
      <c r="P1067" s="848" t="s">
        <v>1260</v>
      </c>
      <c r="Q1067" s="848" t="s">
        <v>1260</v>
      </c>
      <c r="R1067" s="848" t="s">
        <v>1260</v>
      </c>
      <c r="S1067" s="848" t="s">
        <v>1260</v>
      </c>
      <c r="T1067" s="848" t="s">
        <v>1260</v>
      </c>
      <c r="U1067" s="848" t="s">
        <v>1260</v>
      </c>
      <c r="V1067" s="848" t="s">
        <v>1260</v>
      </c>
      <c r="W1067" s="848" t="s">
        <v>1260</v>
      </c>
      <c r="X1067" s="848" t="s">
        <v>1260</v>
      </c>
      <c r="Y1067" s="848" t="s">
        <v>1260</v>
      </c>
      <c r="Z1067" s="848" t="s">
        <v>1260</v>
      </c>
      <c r="AA1067" s="848" t="s">
        <v>1260</v>
      </c>
      <c r="AB1067" s="848" t="s">
        <v>1260</v>
      </c>
      <c r="AC1067" s="848" t="s">
        <v>1260</v>
      </c>
      <c r="AD1067" s="848" t="s">
        <v>1260</v>
      </c>
      <c r="AE1067" s="848" t="s">
        <v>1260</v>
      </c>
      <c r="AF1067" s="848" t="s">
        <v>1260</v>
      </c>
      <c r="AG1067" s="848" t="s">
        <v>1260</v>
      </c>
      <c r="AH1067" s="848" t="s">
        <v>1260</v>
      </c>
      <c r="AI1067" s="848" t="s">
        <v>1260</v>
      </c>
      <c r="AJ1067" s="848" t="s">
        <v>1260</v>
      </c>
      <c r="AK1067" s="848" t="s">
        <v>1260</v>
      </c>
      <c r="AL1067" s="848" t="s">
        <v>1260</v>
      </c>
    </row>
    <row r="1068" spans="1:38" hidden="1" outlineLevel="1" x14ac:dyDescent="0.2">
      <c r="A1068" s="840" t="s">
        <v>2719</v>
      </c>
      <c r="B1068" s="885" t="s">
        <v>2719</v>
      </c>
      <c r="C1068" s="846"/>
      <c r="D1068" s="560" t="s">
        <v>2720</v>
      </c>
      <c r="E1068" s="848" t="s">
        <v>1260</v>
      </c>
      <c r="F1068" s="848" t="s">
        <v>1260</v>
      </c>
      <c r="G1068" s="848" t="s">
        <v>1260</v>
      </c>
      <c r="H1068" s="848" t="s">
        <v>1260</v>
      </c>
      <c r="I1068" s="848" t="s">
        <v>1260</v>
      </c>
      <c r="J1068" s="848" t="s">
        <v>1260</v>
      </c>
      <c r="K1068" s="848" t="s">
        <v>1260</v>
      </c>
      <c r="L1068" s="848" t="s">
        <v>1260</v>
      </c>
      <c r="M1068" s="848" t="s">
        <v>1260</v>
      </c>
      <c r="N1068" s="848" t="s">
        <v>1260</v>
      </c>
      <c r="O1068" s="848" t="s">
        <v>1260</v>
      </c>
      <c r="P1068" s="848" t="s">
        <v>1260</v>
      </c>
      <c r="Q1068" s="848" t="s">
        <v>1260</v>
      </c>
      <c r="R1068" s="848" t="s">
        <v>1260</v>
      </c>
      <c r="S1068" s="848" t="s">
        <v>1260</v>
      </c>
      <c r="T1068" s="848" t="s">
        <v>1260</v>
      </c>
      <c r="U1068" s="848" t="s">
        <v>1260</v>
      </c>
      <c r="V1068" s="848" t="s">
        <v>1260</v>
      </c>
      <c r="W1068" s="848" t="s">
        <v>1260</v>
      </c>
      <c r="X1068" s="848" t="s">
        <v>1260</v>
      </c>
      <c r="Y1068" s="848" t="s">
        <v>1260</v>
      </c>
      <c r="Z1068" s="848" t="s">
        <v>1260</v>
      </c>
      <c r="AA1068" s="848" t="s">
        <v>1260</v>
      </c>
      <c r="AB1068" s="848" t="s">
        <v>1260</v>
      </c>
      <c r="AC1068" s="848" t="s">
        <v>1260</v>
      </c>
      <c r="AD1068" s="848" t="s">
        <v>1260</v>
      </c>
      <c r="AE1068" s="848" t="s">
        <v>1260</v>
      </c>
      <c r="AF1068" s="848" t="s">
        <v>1260</v>
      </c>
      <c r="AG1068" s="848" t="s">
        <v>1260</v>
      </c>
      <c r="AH1068" s="848" t="s">
        <v>1260</v>
      </c>
      <c r="AI1068" s="848" t="s">
        <v>1260</v>
      </c>
      <c r="AJ1068" s="848" t="s">
        <v>1260</v>
      </c>
      <c r="AK1068" s="848" t="s">
        <v>1260</v>
      </c>
      <c r="AL1068" s="848" t="s">
        <v>1260</v>
      </c>
    </row>
    <row r="1069" spans="1:38" hidden="1" outlineLevel="1" x14ac:dyDescent="0.2">
      <c r="A1069" s="840" t="s">
        <v>2721</v>
      </c>
      <c r="B1069" s="885" t="s">
        <v>2721</v>
      </c>
      <c r="C1069" s="846"/>
      <c r="D1069" s="560" t="s">
        <v>2722</v>
      </c>
      <c r="E1069" s="848" t="s">
        <v>1260</v>
      </c>
      <c r="F1069" s="848" t="s">
        <v>1260</v>
      </c>
      <c r="G1069" s="848" t="s">
        <v>1260</v>
      </c>
      <c r="H1069" s="848" t="s">
        <v>1260</v>
      </c>
      <c r="I1069" s="848" t="s">
        <v>1260</v>
      </c>
      <c r="J1069" s="848" t="s">
        <v>1260</v>
      </c>
      <c r="K1069" s="848" t="s">
        <v>1260</v>
      </c>
      <c r="L1069" s="848" t="s">
        <v>1260</v>
      </c>
      <c r="M1069" s="848" t="s">
        <v>1260</v>
      </c>
      <c r="N1069" s="848" t="s">
        <v>1260</v>
      </c>
      <c r="O1069" s="848" t="s">
        <v>1260</v>
      </c>
      <c r="P1069" s="848" t="s">
        <v>1260</v>
      </c>
      <c r="Q1069" s="848" t="s">
        <v>1260</v>
      </c>
      <c r="R1069" s="848" t="s">
        <v>1260</v>
      </c>
      <c r="S1069" s="848" t="s">
        <v>1260</v>
      </c>
      <c r="T1069" s="848" t="s">
        <v>1260</v>
      </c>
      <c r="U1069" s="848" t="s">
        <v>1260</v>
      </c>
      <c r="V1069" s="848" t="s">
        <v>1260</v>
      </c>
      <c r="W1069" s="848" t="s">
        <v>1260</v>
      </c>
      <c r="X1069" s="848" t="s">
        <v>1260</v>
      </c>
      <c r="Y1069" s="848" t="s">
        <v>1260</v>
      </c>
      <c r="Z1069" s="848" t="s">
        <v>1260</v>
      </c>
      <c r="AA1069" s="848" t="s">
        <v>1260</v>
      </c>
      <c r="AB1069" s="848" t="s">
        <v>1260</v>
      </c>
      <c r="AC1069" s="848" t="s">
        <v>1260</v>
      </c>
      <c r="AD1069" s="848" t="s">
        <v>1260</v>
      </c>
      <c r="AE1069" s="848" t="s">
        <v>1260</v>
      </c>
      <c r="AF1069" s="848" t="s">
        <v>1260</v>
      </c>
      <c r="AG1069" s="848" t="s">
        <v>1260</v>
      </c>
      <c r="AH1069" s="848" t="s">
        <v>1260</v>
      </c>
      <c r="AI1069" s="848" t="s">
        <v>1260</v>
      </c>
      <c r="AJ1069" s="848" t="s">
        <v>1260</v>
      </c>
      <c r="AK1069" s="848" t="s">
        <v>1260</v>
      </c>
      <c r="AL1069" s="848" t="s">
        <v>1260</v>
      </c>
    </row>
    <row r="1070" spans="1:38" hidden="1" outlineLevel="1" x14ac:dyDescent="0.2">
      <c r="A1070" s="840" t="s">
        <v>2723</v>
      </c>
      <c r="B1070" s="885" t="s">
        <v>2723</v>
      </c>
      <c r="C1070" s="846"/>
      <c r="D1070" s="560" t="s">
        <v>2724</v>
      </c>
      <c r="E1070" s="848" t="s">
        <v>1260</v>
      </c>
      <c r="F1070" s="848" t="s">
        <v>1260</v>
      </c>
      <c r="G1070" s="848" t="s">
        <v>1260</v>
      </c>
      <c r="H1070" s="848" t="s">
        <v>1260</v>
      </c>
      <c r="I1070" s="848" t="s">
        <v>1260</v>
      </c>
      <c r="J1070" s="848" t="s">
        <v>1260</v>
      </c>
      <c r="K1070" s="848" t="s">
        <v>1260</v>
      </c>
      <c r="L1070" s="848" t="s">
        <v>1260</v>
      </c>
      <c r="M1070" s="848" t="s">
        <v>1260</v>
      </c>
      <c r="N1070" s="848" t="s">
        <v>1260</v>
      </c>
      <c r="O1070" s="848" t="s">
        <v>1260</v>
      </c>
      <c r="P1070" s="848" t="s">
        <v>1260</v>
      </c>
      <c r="Q1070" s="848" t="s">
        <v>1260</v>
      </c>
      <c r="R1070" s="848" t="s">
        <v>1260</v>
      </c>
      <c r="S1070" s="848" t="s">
        <v>1260</v>
      </c>
      <c r="T1070" s="848" t="s">
        <v>1260</v>
      </c>
      <c r="U1070" s="848" t="s">
        <v>1260</v>
      </c>
      <c r="V1070" s="848" t="s">
        <v>1260</v>
      </c>
      <c r="W1070" s="848" t="s">
        <v>1260</v>
      </c>
      <c r="X1070" s="848" t="s">
        <v>1260</v>
      </c>
      <c r="Y1070" s="848" t="s">
        <v>1260</v>
      </c>
      <c r="Z1070" s="848" t="s">
        <v>1260</v>
      </c>
      <c r="AA1070" s="848" t="s">
        <v>1260</v>
      </c>
      <c r="AB1070" s="848" t="s">
        <v>1260</v>
      </c>
      <c r="AC1070" s="848" t="s">
        <v>1260</v>
      </c>
      <c r="AD1070" s="848" t="s">
        <v>1260</v>
      </c>
      <c r="AE1070" s="848" t="s">
        <v>1260</v>
      </c>
      <c r="AF1070" s="848" t="s">
        <v>1260</v>
      </c>
      <c r="AG1070" s="848" t="s">
        <v>1260</v>
      </c>
      <c r="AH1070" s="848" t="s">
        <v>1260</v>
      </c>
      <c r="AI1070" s="848" t="s">
        <v>1260</v>
      </c>
      <c r="AJ1070" s="848" t="s">
        <v>1260</v>
      </c>
      <c r="AK1070" s="848" t="s">
        <v>1260</v>
      </c>
      <c r="AL1070" s="848" t="s">
        <v>1260</v>
      </c>
    </row>
    <row r="1071" spans="1:38" hidden="1" outlineLevel="1" x14ac:dyDescent="0.2">
      <c r="A1071" s="840" t="s">
        <v>2725</v>
      </c>
      <c r="B1071" s="885" t="s">
        <v>2725</v>
      </c>
      <c r="C1071" s="846"/>
      <c r="D1071" s="560" t="s">
        <v>2726</v>
      </c>
      <c r="E1071" s="848" t="s">
        <v>1260</v>
      </c>
      <c r="F1071" s="848" t="s">
        <v>1260</v>
      </c>
      <c r="G1071" s="848" t="s">
        <v>1260</v>
      </c>
      <c r="H1071" s="848" t="s">
        <v>1260</v>
      </c>
      <c r="I1071" s="848" t="s">
        <v>1260</v>
      </c>
      <c r="J1071" s="848" t="s">
        <v>1260</v>
      </c>
      <c r="K1071" s="848" t="s">
        <v>1260</v>
      </c>
      <c r="L1071" s="848" t="s">
        <v>1260</v>
      </c>
      <c r="M1071" s="848" t="s">
        <v>1260</v>
      </c>
      <c r="N1071" s="848" t="s">
        <v>1260</v>
      </c>
      <c r="O1071" s="848" t="s">
        <v>1260</v>
      </c>
      <c r="P1071" s="848" t="s">
        <v>1260</v>
      </c>
      <c r="Q1071" s="848" t="s">
        <v>1260</v>
      </c>
      <c r="R1071" s="848" t="s">
        <v>1260</v>
      </c>
      <c r="S1071" s="848" t="s">
        <v>1260</v>
      </c>
      <c r="T1071" s="848" t="s">
        <v>1260</v>
      </c>
      <c r="U1071" s="848" t="s">
        <v>1260</v>
      </c>
      <c r="V1071" s="848" t="s">
        <v>1260</v>
      </c>
      <c r="W1071" s="848" t="s">
        <v>1260</v>
      </c>
      <c r="X1071" s="848" t="s">
        <v>1260</v>
      </c>
      <c r="Y1071" s="848" t="s">
        <v>1260</v>
      </c>
      <c r="Z1071" s="848" t="s">
        <v>1260</v>
      </c>
      <c r="AA1071" s="848" t="s">
        <v>1260</v>
      </c>
      <c r="AB1071" s="848" t="s">
        <v>1260</v>
      </c>
      <c r="AC1071" s="848" t="s">
        <v>1260</v>
      </c>
      <c r="AD1071" s="848" t="s">
        <v>1260</v>
      </c>
      <c r="AE1071" s="848" t="s">
        <v>1260</v>
      </c>
      <c r="AF1071" s="848" t="s">
        <v>1260</v>
      </c>
      <c r="AG1071" s="848" t="s">
        <v>1260</v>
      </c>
      <c r="AH1071" s="848" t="s">
        <v>1260</v>
      </c>
      <c r="AI1071" s="848" t="s">
        <v>1260</v>
      </c>
      <c r="AJ1071" s="848" t="s">
        <v>1260</v>
      </c>
      <c r="AK1071" s="848" t="s">
        <v>1260</v>
      </c>
      <c r="AL1071" s="848" t="s">
        <v>1260</v>
      </c>
    </row>
    <row r="1072" spans="1:38" hidden="1" outlineLevel="1" x14ac:dyDescent="0.2">
      <c r="A1072" s="840"/>
      <c r="B1072" s="885"/>
      <c r="C1072" s="846"/>
      <c r="D1072" s="560"/>
      <c r="E1072" s="848"/>
      <c r="F1072" s="848"/>
      <c r="G1072" s="848"/>
      <c r="H1072" s="848"/>
      <c r="I1072" s="848"/>
      <c r="J1072" s="848"/>
      <c r="K1072" s="848"/>
      <c r="L1072" s="848"/>
      <c r="M1072" s="848"/>
      <c r="N1072" s="848"/>
      <c r="O1072" s="848"/>
      <c r="P1072" s="848"/>
      <c r="Q1072" s="848"/>
      <c r="R1072" s="848"/>
      <c r="S1072" s="848"/>
      <c r="T1072" s="848"/>
      <c r="U1072" s="848"/>
      <c r="V1072" s="848"/>
      <c r="W1072" s="848"/>
      <c r="X1072" s="848"/>
      <c r="Y1072" s="848"/>
      <c r="Z1072" s="848"/>
      <c r="AA1072" s="848"/>
      <c r="AB1072" s="848"/>
      <c r="AC1072" s="848"/>
      <c r="AD1072" s="848"/>
      <c r="AE1072" s="848"/>
      <c r="AF1072" s="848"/>
      <c r="AG1072" s="848"/>
      <c r="AH1072" s="848"/>
      <c r="AI1072" s="848"/>
      <c r="AJ1072" s="848"/>
      <c r="AK1072" s="848"/>
      <c r="AL1072" s="848"/>
    </row>
    <row r="1073" spans="1:38" hidden="1" outlineLevel="1" x14ac:dyDescent="0.2">
      <c r="A1073" s="840" t="s">
        <v>2727</v>
      </c>
      <c r="B1073" s="885" t="s">
        <v>2727</v>
      </c>
      <c r="C1073" s="846"/>
      <c r="D1073" s="560" t="s">
        <v>2728</v>
      </c>
      <c r="E1073" s="848" t="s">
        <v>1260</v>
      </c>
      <c r="F1073" s="848" t="s">
        <v>1260</v>
      </c>
      <c r="G1073" s="848" t="s">
        <v>1260</v>
      </c>
      <c r="H1073" s="848" t="s">
        <v>1260</v>
      </c>
      <c r="I1073" s="848" t="s">
        <v>1260</v>
      </c>
      <c r="J1073" s="848" t="s">
        <v>1260</v>
      </c>
      <c r="K1073" s="848" t="s">
        <v>1260</v>
      </c>
      <c r="L1073" s="848" t="s">
        <v>1260</v>
      </c>
      <c r="M1073" s="848" t="s">
        <v>1260</v>
      </c>
      <c r="N1073" s="848" t="s">
        <v>1260</v>
      </c>
      <c r="O1073" s="848" t="s">
        <v>1260</v>
      </c>
      <c r="P1073" s="848" t="s">
        <v>1260</v>
      </c>
      <c r="Q1073" s="848" t="s">
        <v>1260</v>
      </c>
      <c r="R1073" s="848" t="s">
        <v>1260</v>
      </c>
      <c r="S1073" s="848" t="s">
        <v>1260</v>
      </c>
      <c r="T1073" s="848" t="s">
        <v>1260</v>
      </c>
      <c r="U1073" s="848" t="s">
        <v>1260</v>
      </c>
      <c r="V1073" s="848" t="s">
        <v>1260</v>
      </c>
      <c r="W1073" s="848" t="s">
        <v>1260</v>
      </c>
      <c r="X1073" s="848" t="s">
        <v>1260</v>
      </c>
      <c r="Y1073" s="848" t="s">
        <v>1260</v>
      </c>
      <c r="Z1073" s="848" t="s">
        <v>1260</v>
      </c>
      <c r="AA1073" s="848" t="s">
        <v>1260</v>
      </c>
      <c r="AB1073" s="848" t="s">
        <v>1260</v>
      </c>
      <c r="AC1073" s="848" t="s">
        <v>1260</v>
      </c>
      <c r="AD1073" s="848" t="s">
        <v>1260</v>
      </c>
      <c r="AE1073" s="848" t="s">
        <v>1260</v>
      </c>
      <c r="AF1073" s="848" t="s">
        <v>1260</v>
      </c>
      <c r="AG1073" s="848" t="s">
        <v>1260</v>
      </c>
      <c r="AH1073" s="848" t="s">
        <v>1260</v>
      </c>
      <c r="AI1073" s="848" t="s">
        <v>1260</v>
      </c>
      <c r="AJ1073" s="848" t="s">
        <v>1260</v>
      </c>
      <c r="AK1073" s="848" t="s">
        <v>1260</v>
      </c>
      <c r="AL1073" s="848" t="s">
        <v>1260</v>
      </c>
    </row>
    <row r="1074" spans="1:38" hidden="1" outlineLevel="1" x14ac:dyDescent="0.2">
      <c r="A1074" s="840" t="s">
        <v>2729</v>
      </c>
      <c r="B1074" s="885" t="s">
        <v>2729</v>
      </c>
      <c r="C1074" s="846"/>
      <c r="D1074" s="560" t="s">
        <v>2730</v>
      </c>
      <c r="E1074" s="848" t="s">
        <v>1260</v>
      </c>
      <c r="F1074" s="848" t="s">
        <v>1260</v>
      </c>
      <c r="G1074" s="848" t="s">
        <v>1260</v>
      </c>
      <c r="H1074" s="848" t="s">
        <v>1260</v>
      </c>
      <c r="I1074" s="848" t="s">
        <v>1260</v>
      </c>
      <c r="J1074" s="848" t="s">
        <v>1260</v>
      </c>
      <c r="K1074" s="848" t="s">
        <v>1260</v>
      </c>
      <c r="L1074" s="848" t="s">
        <v>1260</v>
      </c>
      <c r="M1074" s="848" t="s">
        <v>1260</v>
      </c>
      <c r="N1074" s="848" t="s">
        <v>1260</v>
      </c>
      <c r="O1074" s="848" t="s">
        <v>1260</v>
      </c>
      <c r="P1074" s="848" t="s">
        <v>1260</v>
      </c>
      <c r="Q1074" s="848" t="s">
        <v>1260</v>
      </c>
      <c r="R1074" s="848" t="s">
        <v>1260</v>
      </c>
      <c r="S1074" s="848" t="s">
        <v>1260</v>
      </c>
      <c r="T1074" s="848" t="s">
        <v>1260</v>
      </c>
      <c r="U1074" s="848" t="s">
        <v>1260</v>
      </c>
      <c r="V1074" s="848" t="s">
        <v>1260</v>
      </c>
      <c r="W1074" s="848" t="s">
        <v>1260</v>
      </c>
      <c r="X1074" s="848" t="s">
        <v>1260</v>
      </c>
      <c r="Y1074" s="848" t="s">
        <v>1260</v>
      </c>
      <c r="Z1074" s="848" t="s">
        <v>1260</v>
      </c>
      <c r="AA1074" s="848" t="s">
        <v>1260</v>
      </c>
      <c r="AB1074" s="848" t="s">
        <v>1260</v>
      </c>
      <c r="AC1074" s="848" t="s">
        <v>1260</v>
      </c>
      <c r="AD1074" s="848" t="s">
        <v>1260</v>
      </c>
      <c r="AE1074" s="848" t="s">
        <v>1260</v>
      </c>
      <c r="AF1074" s="848" t="s">
        <v>1260</v>
      </c>
      <c r="AG1074" s="848" t="s">
        <v>1260</v>
      </c>
      <c r="AH1074" s="848" t="s">
        <v>1260</v>
      </c>
      <c r="AI1074" s="848" t="s">
        <v>1260</v>
      </c>
      <c r="AJ1074" s="848" t="s">
        <v>1260</v>
      </c>
      <c r="AK1074" s="848" t="s">
        <v>1260</v>
      </c>
      <c r="AL1074" s="848" t="s">
        <v>1260</v>
      </c>
    </row>
    <row r="1075" spans="1:38" hidden="1" outlineLevel="1" x14ac:dyDescent="0.2">
      <c r="A1075" s="840" t="s">
        <v>2731</v>
      </c>
      <c r="B1075" s="885" t="s">
        <v>2731</v>
      </c>
      <c r="C1075" s="846"/>
      <c r="D1075" s="560" t="s">
        <v>2732</v>
      </c>
      <c r="E1075" s="848" t="s">
        <v>1260</v>
      </c>
      <c r="F1075" s="848" t="s">
        <v>1260</v>
      </c>
      <c r="G1075" s="848" t="s">
        <v>1260</v>
      </c>
      <c r="H1075" s="848" t="s">
        <v>1260</v>
      </c>
      <c r="I1075" s="848" t="s">
        <v>1260</v>
      </c>
      <c r="J1075" s="848" t="s">
        <v>1260</v>
      </c>
      <c r="K1075" s="848" t="s">
        <v>1260</v>
      </c>
      <c r="L1075" s="848" t="s">
        <v>1260</v>
      </c>
      <c r="M1075" s="848" t="s">
        <v>1260</v>
      </c>
      <c r="N1075" s="848" t="s">
        <v>1260</v>
      </c>
      <c r="O1075" s="848" t="s">
        <v>1260</v>
      </c>
      <c r="P1075" s="848" t="s">
        <v>1260</v>
      </c>
      <c r="Q1075" s="848" t="s">
        <v>1260</v>
      </c>
      <c r="R1075" s="848" t="s">
        <v>1260</v>
      </c>
      <c r="S1075" s="848" t="s">
        <v>1260</v>
      </c>
      <c r="T1075" s="848" t="s">
        <v>1260</v>
      </c>
      <c r="U1075" s="848" t="s">
        <v>1260</v>
      </c>
      <c r="V1075" s="848" t="s">
        <v>1260</v>
      </c>
      <c r="W1075" s="848" t="s">
        <v>1260</v>
      </c>
      <c r="X1075" s="848" t="s">
        <v>1260</v>
      </c>
      <c r="Y1075" s="848" t="s">
        <v>1260</v>
      </c>
      <c r="Z1075" s="848" t="s">
        <v>1260</v>
      </c>
      <c r="AA1075" s="848" t="s">
        <v>1260</v>
      </c>
      <c r="AB1075" s="848" t="s">
        <v>1260</v>
      </c>
      <c r="AC1075" s="848" t="s">
        <v>1260</v>
      </c>
      <c r="AD1075" s="848" t="s">
        <v>1260</v>
      </c>
      <c r="AE1075" s="848" t="s">
        <v>1260</v>
      </c>
      <c r="AF1075" s="848" t="s">
        <v>1260</v>
      </c>
      <c r="AG1075" s="848" t="s">
        <v>1260</v>
      </c>
      <c r="AH1075" s="848" t="s">
        <v>1260</v>
      </c>
      <c r="AI1075" s="848" t="s">
        <v>1260</v>
      </c>
      <c r="AJ1075" s="848" t="s">
        <v>1260</v>
      </c>
      <c r="AK1075" s="848" t="s">
        <v>1260</v>
      </c>
      <c r="AL1075" s="848" t="s">
        <v>1260</v>
      </c>
    </row>
    <row r="1076" spans="1:38" hidden="1" outlineLevel="1" x14ac:dyDescent="0.2">
      <c r="A1076" s="840" t="s">
        <v>2733</v>
      </c>
      <c r="B1076" s="885" t="s">
        <v>2733</v>
      </c>
      <c r="C1076" s="846"/>
      <c r="D1076" s="560" t="s">
        <v>2734</v>
      </c>
      <c r="E1076" s="848" t="s">
        <v>1260</v>
      </c>
      <c r="F1076" s="848" t="s">
        <v>1260</v>
      </c>
      <c r="G1076" s="848" t="s">
        <v>1260</v>
      </c>
      <c r="H1076" s="848" t="s">
        <v>1260</v>
      </c>
      <c r="I1076" s="848" t="s">
        <v>1260</v>
      </c>
      <c r="J1076" s="848" t="s">
        <v>1260</v>
      </c>
      <c r="K1076" s="848" t="s">
        <v>1260</v>
      </c>
      <c r="L1076" s="848" t="s">
        <v>1260</v>
      </c>
      <c r="M1076" s="848" t="s">
        <v>1260</v>
      </c>
      <c r="N1076" s="848" t="s">
        <v>1260</v>
      </c>
      <c r="O1076" s="848" t="s">
        <v>1260</v>
      </c>
      <c r="P1076" s="848" t="s">
        <v>1260</v>
      </c>
      <c r="Q1076" s="848" t="s">
        <v>1260</v>
      </c>
      <c r="R1076" s="848" t="s">
        <v>1260</v>
      </c>
      <c r="S1076" s="848" t="s">
        <v>1260</v>
      </c>
      <c r="T1076" s="848" t="s">
        <v>1260</v>
      </c>
      <c r="U1076" s="848" t="s">
        <v>1260</v>
      </c>
      <c r="V1076" s="848" t="s">
        <v>1260</v>
      </c>
      <c r="W1076" s="848" t="s">
        <v>1260</v>
      </c>
      <c r="X1076" s="848" t="s">
        <v>1260</v>
      </c>
      <c r="Y1076" s="848" t="s">
        <v>1260</v>
      </c>
      <c r="Z1076" s="848" t="s">
        <v>1260</v>
      </c>
      <c r="AA1076" s="848" t="s">
        <v>1260</v>
      </c>
      <c r="AB1076" s="848" t="s">
        <v>1260</v>
      </c>
      <c r="AC1076" s="848" t="s">
        <v>1260</v>
      </c>
      <c r="AD1076" s="848" t="s">
        <v>1260</v>
      </c>
      <c r="AE1076" s="848" t="s">
        <v>1260</v>
      </c>
      <c r="AF1076" s="848" t="s">
        <v>1260</v>
      </c>
      <c r="AG1076" s="848" t="s">
        <v>1260</v>
      </c>
      <c r="AH1076" s="848" t="s">
        <v>1260</v>
      </c>
      <c r="AI1076" s="848" t="s">
        <v>1260</v>
      </c>
      <c r="AJ1076" s="848" t="s">
        <v>1260</v>
      </c>
      <c r="AK1076" s="848" t="s">
        <v>1260</v>
      </c>
      <c r="AL1076" s="848" t="s">
        <v>1260</v>
      </c>
    </row>
    <row r="1077" spans="1:38" hidden="1" outlineLevel="1" x14ac:dyDescent="0.2">
      <c r="A1077" s="840"/>
      <c r="B1077" s="885"/>
      <c r="C1077" s="846"/>
      <c r="E1077" s="851"/>
      <c r="F1077" s="851"/>
      <c r="G1077" s="851"/>
      <c r="H1077" s="851"/>
      <c r="I1077" s="851"/>
      <c r="J1077" s="851"/>
      <c r="K1077" s="851"/>
      <c r="L1077" s="851"/>
      <c r="M1077" s="851"/>
      <c r="N1077" s="851"/>
      <c r="O1077" s="851"/>
      <c r="P1077" s="851"/>
      <c r="Q1077" s="851"/>
      <c r="R1077" s="851"/>
      <c r="S1077" s="851"/>
      <c r="T1077" s="851"/>
      <c r="U1077" s="851"/>
      <c r="V1077" s="851"/>
      <c r="W1077" s="851"/>
      <c r="X1077" s="851"/>
      <c r="Y1077" s="851"/>
      <c r="Z1077" s="851"/>
      <c r="AA1077" s="851"/>
      <c r="AB1077" s="851"/>
      <c r="AC1077" s="851"/>
      <c r="AD1077" s="851"/>
      <c r="AE1077" s="851"/>
      <c r="AF1077" s="851"/>
      <c r="AG1077" s="851"/>
      <c r="AH1077" s="851"/>
      <c r="AI1077" s="851"/>
      <c r="AJ1077" s="851"/>
      <c r="AK1077" s="851"/>
      <c r="AL1077" s="851"/>
    </row>
    <row r="1078" spans="1:38" collapsed="1" x14ac:dyDescent="0.2">
      <c r="A1078" s="535" t="s">
        <v>2859</v>
      </c>
      <c r="B1078" s="886"/>
    </row>
    <row r="1079" spans="1:38" hidden="1" outlineLevel="1" x14ac:dyDescent="0.2">
      <c r="A1079" s="836"/>
      <c r="B1079" s="885"/>
      <c r="C1079" s="847"/>
      <c r="D1079" s="827"/>
      <c r="E1079" s="855" t="s">
        <v>586</v>
      </c>
      <c r="F1079" s="855" t="s">
        <v>587</v>
      </c>
      <c r="G1079" s="855" t="s">
        <v>588</v>
      </c>
      <c r="H1079" s="855" t="s">
        <v>589</v>
      </c>
      <c r="I1079" s="855" t="s">
        <v>590</v>
      </c>
      <c r="J1079" s="855" t="s">
        <v>591</v>
      </c>
      <c r="K1079" s="855" t="s">
        <v>592</v>
      </c>
      <c r="L1079" s="855" t="s">
        <v>593</v>
      </c>
      <c r="M1079" s="855" t="s">
        <v>594</v>
      </c>
      <c r="N1079" s="855" t="s">
        <v>595</v>
      </c>
      <c r="O1079" s="855" t="s">
        <v>596</v>
      </c>
      <c r="P1079" s="855" t="s">
        <v>597</v>
      </c>
      <c r="Q1079" s="855" t="s">
        <v>598</v>
      </c>
      <c r="R1079" s="855" t="s">
        <v>599</v>
      </c>
      <c r="S1079" s="855" t="s">
        <v>620</v>
      </c>
      <c r="T1079" s="855" t="s">
        <v>786</v>
      </c>
      <c r="U1079" s="855" t="s">
        <v>753</v>
      </c>
      <c r="V1079" s="855" t="s">
        <v>754</v>
      </c>
      <c r="W1079" s="855" t="s">
        <v>755</v>
      </c>
      <c r="X1079" s="855" t="s">
        <v>756</v>
      </c>
      <c r="Y1079" s="855" t="s">
        <v>757</v>
      </c>
      <c r="Z1079" s="855" t="s">
        <v>758</v>
      </c>
      <c r="AA1079" s="855" t="s">
        <v>759</v>
      </c>
      <c r="AB1079" s="855" t="s">
        <v>760</v>
      </c>
      <c r="AC1079" s="855" t="s">
        <v>761</v>
      </c>
      <c r="AD1079" s="855" t="s">
        <v>762</v>
      </c>
      <c r="AE1079" s="855" t="s">
        <v>763</v>
      </c>
      <c r="AF1079" s="855" t="s">
        <v>764</v>
      </c>
      <c r="AG1079" s="855" t="s">
        <v>765</v>
      </c>
      <c r="AH1079" s="855" t="s">
        <v>766</v>
      </c>
      <c r="AI1079" s="855" t="s">
        <v>767</v>
      </c>
      <c r="AJ1079" s="855" t="s">
        <v>768</v>
      </c>
      <c r="AK1079" s="855" t="s">
        <v>769</v>
      </c>
      <c r="AL1079" s="855" t="s">
        <v>770</v>
      </c>
    </row>
    <row r="1080" spans="1:38" hidden="1" outlineLevel="1" x14ac:dyDescent="0.2">
      <c r="A1080" s="285"/>
      <c r="B1080" s="885" t="s">
        <v>2736</v>
      </c>
      <c r="C1080" s="847"/>
      <c r="D1080" s="827" t="s">
        <v>2737</v>
      </c>
      <c r="E1080" s="856" t="s">
        <v>2869</v>
      </c>
      <c r="F1080" s="856" t="s">
        <v>2869</v>
      </c>
      <c r="G1080" s="856" t="s">
        <v>2869</v>
      </c>
      <c r="H1080" s="856" t="s">
        <v>2869</v>
      </c>
      <c r="I1080" s="856" t="s">
        <v>2869</v>
      </c>
      <c r="J1080" s="856" t="s">
        <v>2869</v>
      </c>
      <c r="K1080" s="856" t="s">
        <v>2869</v>
      </c>
      <c r="L1080" s="856" t="s">
        <v>2869</v>
      </c>
      <c r="M1080" s="856" t="s">
        <v>2869</v>
      </c>
      <c r="N1080" s="856" t="s">
        <v>2869</v>
      </c>
      <c r="O1080" s="856" t="s">
        <v>2869</v>
      </c>
      <c r="P1080" s="856" t="s">
        <v>2869</v>
      </c>
      <c r="Q1080" s="856" t="s">
        <v>2869</v>
      </c>
      <c r="R1080" s="856" t="s">
        <v>2869</v>
      </c>
      <c r="S1080" s="856" t="s">
        <v>2869</v>
      </c>
      <c r="T1080" s="856" t="s">
        <v>2869</v>
      </c>
      <c r="U1080" s="856" t="s">
        <v>2869</v>
      </c>
      <c r="V1080" s="856" t="s">
        <v>2869</v>
      </c>
      <c r="W1080" s="856" t="s">
        <v>2869</v>
      </c>
      <c r="X1080" s="856" t="s">
        <v>2869</v>
      </c>
      <c r="Y1080" s="856" t="s">
        <v>2869</v>
      </c>
      <c r="Z1080" s="856" t="s">
        <v>2869</v>
      </c>
      <c r="AA1080" s="856" t="s">
        <v>2869</v>
      </c>
      <c r="AB1080" s="856" t="s">
        <v>2869</v>
      </c>
      <c r="AC1080" s="856" t="s">
        <v>2869</v>
      </c>
      <c r="AD1080" s="856" t="s">
        <v>2869</v>
      </c>
      <c r="AE1080" s="856" t="s">
        <v>2869</v>
      </c>
      <c r="AF1080" s="856" t="s">
        <v>2869</v>
      </c>
      <c r="AG1080" s="856" t="s">
        <v>2869</v>
      </c>
      <c r="AH1080" s="856" t="s">
        <v>2869</v>
      </c>
      <c r="AI1080" s="856" t="s">
        <v>2869</v>
      </c>
      <c r="AJ1080" s="856" t="s">
        <v>2869</v>
      </c>
      <c r="AK1080" s="856" t="s">
        <v>2869</v>
      </c>
      <c r="AL1080" s="856" t="s">
        <v>2869</v>
      </c>
    </row>
    <row r="1081" spans="1:38" hidden="1" outlineLevel="1" x14ac:dyDescent="0.2">
      <c r="A1081" s="285"/>
      <c r="B1081" s="885" t="s">
        <v>2738</v>
      </c>
      <c r="C1081" s="847"/>
      <c r="D1081" s="827" t="s">
        <v>2739</v>
      </c>
      <c r="E1081" s="856" t="s">
        <v>2869</v>
      </c>
      <c r="F1081" s="856" t="s">
        <v>2869</v>
      </c>
      <c r="G1081" s="856" t="s">
        <v>2869</v>
      </c>
      <c r="H1081" s="856" t="s">
        <v>2869</v>
      </c>
      <c r="I1081" s="856" t="s">
        <v>2869</v>
      </c>
      <c r="J1081" s="856" t="s">
        <v>2869</v>
      </c>
      <c r="K1081" s="856" t="s">
        <v>2869</v>
      </c>
      <c r="L1081" s="856" t="s">
        <v>2869</v>
      </c>
      <c r="M1081" s="856" t="s">
        <v>2869</v>
      </c>
      <c r="N1081" s="856" t="s">
        <v>2869</v>
      </c>
      <c r="O1081" s="856" t="s">
        <v>2869</v>
      </c>
      <c r="P1081" s="856" t="s">
        <v>2869</v>
      </c>
      <c r="Q1081" s="856" t="s">
        <v>2869</v>
      </c>
      <c r="R1081" s="856" t="s">
        <v>2869</v>
      </c>
      <c r="S1081" s="856" t="s">
        <v>2869</v>
      </c>
      <c r="T1081" s="856" t="s">
        <v>2869</v>
      </c>
      <c r="U1081" s="856" t="s">
        <v>2869</v>
      </c>
      <c r="V1081" s="856" t="s">
        <v>2869</v>
      </c>
      <c r="W1081" s="856" t="s">
        <v>2869</v>
      </c>
      <c r="X1081" s="856" t="s">
        <v>2869</v>
      </c>
      <c r="Y1081" s="856" t="s">
        <v>2869</v>
      </c>
      <c r="Z1081" s="856" t="s">
        <v>2869</v>
      </c>
      <c r="AA1081" s="856" t="s">
        <v>2869</v>
      </c>
      <c r="AB1081" s="856" t="s">
        <v>2869</v>
      </c>
      <c r="AC1081" s="856" t="s">
        <v>2869</v>
      </c>
      <c r="AD1081" s="856" t="s">
        <v>2869</v>
      </c>
      <c r="AE1081" s="856" t="s">
        <v>2869</v>
      </c>
      <c r="AF1081" s="856" t="s">
        <v>2869</v>
      </c>
      <c r="AG1081" s="856" t="s">
        <v>2869</v>
      </c>
      <c r="AH1081" s="856" t="s">
        <v>2869</v>
      </c>
      <c r="AI1081" s="856" t="s">
        <v>2869</v>
      </c>
      <c r="AJ1081" s="856" t="s">
        <v>2869</v>
      </c>
      <c r="AK1081" s="856" t="s">
        <v>2869</v>
      </c>
      <c r="AL1081" s="856" t="s">
        <v>2869</v>
      </c>
    </row>
    <row r="1082" spans="1:38" hidden="1" outlineLevel="1" x14ac:dyDescent="0.2">
      <c r="A1082" s="285"/>
      <c r="B1082" s="885" t="s">
        <v>2740</v>
      </c>
      <c r="C1082" s="847"/>
      <c r="D1082" s="827" t="s">
        <v>2741</v>
      </c>
      <c r="E1082" s="856" t="s">
        <v>2869</v>
      </c>
      <c r="F1082" s="856" t="s">
        <v>2869</v>
      </c>
      <c r="G1082" s="856" t="s">
        <v>2869</v>
      </c>
      <c r="H1082" s="856" t="s">
        <v>2869</v>
      </c>
      <c r="I1082" s="856" t="s">
        <v>2869</v>
      </c>
      <c r="J1082" s="856" t="s">
        <v>2869</v>
      </c>
      <c r="K1082" s="856" t="s">
        <v>2869</v>
      </c>
      <c r="L1082" s="856" t="s">
        <v>2869</v>
      </c>
      <c r="M1082" s="856" t="s">
        <v>2869</v>
      </c>
      <c r="N1082" s="856" t="s">
        <v>2869</v>
      </c>
      <c r="O1082" s="856" t="s">
        <v>2869</v>
      </c>
      <c r="P1082" s="856" t="s">
        <v>2869</v>
      </c>
      <c r="Q1082" s="856" t="s">
        <v>2869</v>
      </c>
      <c r="R1082" s="856" t="s">
        <v>2869</v>
      </c>
      <c r="S1082" s="856" t="s">
        <v>2869</v>
      </c>
      <c r="T1082" s="856" t="s">
        <v>2869</v>
      </c>
      <c r="U1082" s="856" t="s">
        <v>2869</v>
      </c>
      <c r="V1082" s="856" t="s">
        <v>2869</v>
      </c>
      <c r="W1082" s="856" t="s">
        <v>2869</v>
      </c>
      <c r="X1082" s="856" t="s">
        <v>2869</v>
      </c>
      <c r="Y1082" s="856" t="s">
        <v>2869</v>
      </c>
      <c r="Z1082" s="856" t="s">
        <v>2869</v>
      </c>
      <c r="AA1082" s="856" t="s">
        <v>2869</v>
      </c>
      <c r="AB1082" s="856" t="s">
        <v>2869</v>
      </c>
      <c r="AC1082" s="856" t="s">
        <v>2869</v>
      </c>
      <c r="AD1082" s="856" t="s">
        <v>2869</v>
      </c>
      <c r="AE1082" s="856" t="s">
        <v>2869</v>
      </c>
      <c r="AF1082" s="856" t="s">
        <v>2869</v>
      </c>
      <c r="AG1082" s="856" t="s">
        <v>2869</v>
      </c>
      <c r="AH1082" s="856" t="s">
        <v>2869</v>
      </c>
      <c r="AI1082" s="856" t="s">
        <v>2869</v>
      </c>
      <c r="AJ1082" s="856" t="s">
        <v>2869</v>
      </c>
      <c r="AK1082" s="856" t="s">
        <v>2869</v>
      </c>
      <c r="AL1082" s="856" t="s">
        <v>2869</v>
      </c>
    </row>
    <row r="1083" spans="1:38" hidden="1" outlineLevel="1" x14ac:dyDescent="0.2">
      <c r="A1083" s="285"/>
      <c r="B1083" s="885" t="s">
        <v>2742</v>
      </c>
      <c r="C1083" s="847"/>
      <c r="D1083" s="827" t="s">
        <v>2743</v>
      </c>
      <c r="E1083" s="856" t="s">
        <v>2869</v>
      </c>
      <c r="F1083" s="856" t="s">
        <v>2869</v>
      </c>
      <c r="G1083" s="856" t="s">
        <v>2869</v>
      </c>
      <c r="H1083" s="856" t="s">
        <v>2869</v>
      </c>
      <c r="I1083" s="856" t="s">
        <v>2869</v>
      </c>
      <c r="J1083" s="856" t="s">
        <v>2869</v>
      </c>
      <c r="K1083" s="856" t="s">
        <v>2869</v>
      </c>
      <c r="L1083" s="856" t="s">
        <v>2869</v>
      </c>
      <c r="M1083" s="856" t="s">
        <v>2869</v>
      </c>
      <c r="N1083" s="856" t="s">
        <v>2869</v>
      </c>
      <c r="O1083" s="856" t="s">
        <v>2869</v>
      </c>
      <c r="P1083" s="856" t="s">
        <v>2869</v>
      </c>
      <c r="Q1083" s="856" t="s">
        <v>2869</v>
      </c>
      <c r="R1083" s="856" t="s">
        <v>2869</v>
      </c>
      <c r="S1083" s="856" t="s">
        <v>2869</v>
      </c>
      <c r="T1083" s="856" t="s">
        <v>2869</v>
      </c>
      <c r="U1083" s="856" t="s">
        <v>2869</v>
      </c>
      <c r="V1083" s="856" t="s">
        <v>2869</v>
      </c>
      <c r="W1083" s="856" t="s">
        <v>2869</v>
      </c>
      <c r="X1083" s="856" t="s">
        <v>2869</v>
      </c>
      <c r="Y1083" s="856" t="s">
        <v>2869</v>
      </c>
      <c r="Z1083" s="856" t="s">
        <v>2869</v>
      </c>
      <c r="AA1083" s="856" t="s">
        <v>2869</v>
      </c>
      <c r="AB1083" s="856" t="s">
        <v>2869</v>
      </c>
      <c r="AC1083" s="856" t="s">
        <v>2869</v>
      </c>
      <c r="AD1083" s="856" t="s">
        <v>2869</v>
      </c>
      <c r="AE1083" s="856" t="s">
        <v>2869</v>
      </c>
      <c r="AF1083" s="856" t="s">
        <v>2869</v>
      </c>
      <c r="AG1083" s="856" t="s">
        <v>2869</v>
      </c>
      <c r="AH1083" s="856" t="s">
        <v>2869</v>
      </c>
      <c r="AI1083" s="856" t="s">
        <v>2869</v>
      </c>
      <c r="AJ1083" s="856" t="s">
        <v>2869</v>
      </c>
      <c r="AK1083" s="856" t="s">
        <v>2869</v>
      </c>
      <c r="AL1083" s="856" t="s">
        <v>2869</v>
      </c>
    </row>
    <row r="1084" spans="1:38" hidden="1" outlineLevel="1" x14ac:dyDescent="0.2">
      <c r="A1084" s="285"/>
      <c r="B1084" s="885" t="s">
        <v>2744</v>
      </c>
      <c r="C1084" s="847"/>
      <c r="D1084" s="827" t="s">
        <v>2745</v>
      </c>
      <c r="E1084" s="856" t="s">
        <v>2869</v>
      </c>
      <c r="F1084" s="856" t="s">
        <v>2869</v>
      </c>
      <c r="G1084" s="856" t="s">
        <v>2869</v>
      </c>
      <c r="H1084" s="856" t="s">
        <v>2869</v>
      </c>
      <c r="I1084" s="856" t="s">
        <v>2869</v>
      </c>
      <c r="J1084" s="856" t="s">
        <v>2869</v>
      </c>
      <c r="K1084" s="856" t="s">
        <v>2869</v>
      </c>
      <c r="L1084" s="856" t="s">
        <v>2869</v>
      </c>
      <c r="M1084" s="856" t="s">
        <v>2869</v>
      </c>
      <c r="N1084" s="856" t="s">
        <v>2869</v>
      </c>
      <c r="O1084" s="856" t="s">
        <v>2869</v>
      </c>
      <c r="P1084" s="856" t="s">
        <v>2869</v>
      </c>
      <c r="Q1084" s="856" t="s">
        <v>2869</v>
      </c>
      <c r="R1084" s="856" t="s">
        <v>2869</v>
      </c>
      <c r="S1084" s="856" t="s">
        <v>2869</v>
      </c>
      <c r="T1084" s="856" t="s">
        <v>2869</v>
      </c>
      <c r="U1084" s="856" t="s">
        <v>2869</v>
      </c>
      <c r="V1084" s="856" t="s">
        <v>2869</v>
      </c>
      <c r="W1084" s="856" t="s">
        <v>2869</v>
      </c>
      <c r="X1084" s="856" t="s">
        <v>2869</v>
      </c>
      <c r="Y1084" s="856" t="s">
        <v>2869</v>
      </c>
      <c r="Z1084" s="856" t="s">
        <v>2869</v>
      </c>
      <c r="AA1084" s="856" t="s">
        <v>2869</v>
      </c>
      <c r="AB1084" s="856" t="s">
        <v>2869</v>
      </c>
      <c r="AC1084" s="856" t="s">
        <v>2869</v>
      </c>
      <c r="AD1084" s="856" t="s">
        <v>2869</v>
      </c>
      <c r="AE1084" s="856" t="s">
        <v>2869</v>
      </c>
      <c r="AF1084" s="856" t="s">
        <v>2869</v>
      </c>
      <c r="AG1084" s="856" t="s">
        <v>2869</v>
      </c>
      <c r="AH1084" s="856" t="s">
        <v>2869</v>
      </c>
      <c r="AI1084" s="856" t="s">
        <v>2869</v>
      </c>
      <c r="AJ1084" s="856" t="s">
        <v>2869</v>
      </c>
      <c r="AK1084" s="856" t="s">
        <v>2869</v>
      </c>
      <c r="AL1084" s="856" t="s">
        <v>2869</v>
      </c>
    </row>
    <row r="1085" spans="1:38" hidden="1" outlineLevel="1" x14ac:dyDescent="0.2">
      <c r="A1085" s="285"/>
      <c r="B1085" s="885" t="s">
        <v>2746</v>
      </c>
      <c r="C1085" s="847"/>
      <c r="D1085" s="827" t="s">
        <v>2747</v>
      </c>
      <c r="E1085" s="856" t="s">
        <v>2869</v>
      </c>
      <c r="F1085" s="856" t="s">
        <v>2869</v>
      </c>
      <c r="G1085" s="856" t="s">
        <v>2869</v>
      </c>
      <c r="H1085" s="856" t="s">
        <v>2869</v>
      </c>
      <c r="I1085" s="856" t="s">
        <v>2869</v>
      </c>
      <c r="J1085" s="856" t="s">
        <v>2869</v>
      </c>
      <c r="K1085" s="856" t="s">
        <v>2869</v>
      </c>
      <c r="L1085" s="856" t="s">
        <v>2869</v>
      </c>
      <c r="M1085" s="856" t="s">
        <v>2869</v>
      </c>
      <c r="N1085" s="856" t="s">
        <v>2869</v>
      </c>
      <c r="O1085" s="856" t="s">
        <v>2869</v>
      </c>
      <c r="P1085" s="856" t="s">
        <v>2869</v>
      </c>
      <c r="Q1085" s="856" t="s">
        <v>2869</v>
      </c>
      <c r="R1085" s="856" t="s">
        <v>2869</v>
      </c>
      <c r="S1085" s="856" t="s">
        <v>2869</v>
      </c>
      <c r="T1085" s="856" t="s">
        <v>2869</v>
      </c>
      <c r="U1085" s="856" t="s">
        <v>2869</v>
      </c>
      <c r="V1085" s="856" t="s">
        <v>2869</v>
      </c>
      <c r="W1085" s="856" t="s">
        <v>2869</v>
      </c>
      <c r="X1085" s="856" t="s">
        <v>2869</v>
      </c>
      <c r="Y1085" s="856" t="s">
        <v>2869</v>
      </c>
      <c r="Z1085" s="856" t="s">
        <v>2869</v>
      </c>
      <c r="AA1085" s="856" t="s">
        <v>2869</v>
      </c>
      <c r="AB1085" s="856" t="s">
        <v>2869</v>
      </c>
      <c r="AC1085" s="856" t="s">
        <v>2869</v>
      </c>
      <c r="AD1085" s="856" t="s">
        <v>2869</v>
      </c>
      <c r="AE1085" s="856" t="s">
        <v>2869</v>
      </c>
      <c r="AF1085" s="856" t="s">
        <v>2869</v>
      </c>
      <c r="AG1085" s="856" t="s">
        <v>2869</v>
      </c>
      <c r="AH1085" s="856" t="s">
        <v>2869</v>
      </c>
      <c r="AI1085" s="856" t="s">
        <v>2869</v>
      </c>
      <c r="AJ1085" s="856" t="s">
        <v>2869</v>
      </c>
      <c r="AK1085" s="856" t="s">
        <v>2869</v>
      </c>
      <c r="AL1085" s="856" t="s">
        <v>2869</v>
      </c>
    </row>
    <row r="1086" spans="1:38" hidden="1" outlineLevel="1" x14ac:dyDescent="0.2">
      <c r="A1086" s="285"/>
      <c r="B1086" s="885" t="s">
        <v>2748</v>
      </c>
      <c r="C1086" s="847"/>
      <c r="D1086" s="827" t="s">
        <v>2749</v>
      </c>
      <c r="E1086" s="856" t="s">
        <v>2869</v>
      </c>
      <c r="F1086" s="856" t="s">
        <v>2869</v>
      </c>
      <c r="G1086" s="856" t="s">
        <v>2869</v>
      </c>
      <c r="H1086" s="856" t="s">
        <v>2869</v>
      </c>
      <c r="I1086" s="856" t="s">
        <v>2869</v>
      </c>
      <c r="J1086" s="856" t="s">
        <v>2869</v>
      </c>
      <c r="K1086" s="856" t="s">
        <v>2869</v>
      </c>
      <c r="L1086" s="856" t="s">
        <v>2869</v>
      </c>
      <c r="M1086" s="856" t="s">
        <v>2869</v>
      </c>
      <c r="N1086" s="856" t="s">
        <v>2869</v>
      </c>
      <c r="O1086" s="856" t="s">
        <v>2869</v>
      </c>
      <c r="P1086" s="856" t="s">
        <v>2869</v>
      </c>
      <c r="Q1086" s="856" t="s">
        <v>2869</v>
      </c>
      <c r="R1086" s="856" t="s">
        <v>2869</v>
      </c>
      <c r="S1086" s="856" t="s">
        <v>2869</v>
      </c>
      <c r="T1086" s="856" t="s">
        <v>2869</v>
      </c>
      <c r="U1086" s="856" t="s">
        <v>2869</v>
      </c>
      <c r="V1086" s="856" t="s">
        <v>2869</v>
      </c>
      <c r="W1086" s="856" t="s">
        <v>2869</v>
      </c>
      <c r="X1086" s="856" t="s">
        <v>2869</v>
      </c>
      <c r="Y1086" s="856" t="s">
        <v>2869</v>
      </c>
      <c r="Z1086" s="856" t="s">
        <v>2869</v>
      </c>
      <c r="AA1086" s="856" t="s">
        <v>2869</v>
      </c>
      <c r="AB1086" s="856" t="s">
        <v>2869</v>
      </c>
      <c r="AC1086" s="856" t="s">
        <v>2869</v>
      </c>
      <c r="AD1086" s="856" t="s">
        <v>2869</v>
      </c>
      <c r="AE1086" s="856" t="s">
        <v>2869</v>
      </c>
      <c r="AF1086" s="856" t="s">
        <v>2869</v>
      </c>
      <c r="AG1086" s="856" t="s">
        <v>2869</v>
      </c>
      <c r="AH1086" s="856" t="s">
        <v>2869</v>
      </c>
      <c r="AI1086" s="856" t="s">
        <v>2869</v>
      </c>
      <c r="AJ1086" s="856" t="s">
        <v>2869</v>
      </c>
      <c r="AK1086" s="856" t="s">
        <v>2869</v>
      </c>
      <c r="AL1086" s="856" t="s">
        <v>2869</v>
      </c>
    </row>
    <row r="1087" spans="1:38" hidden="1" outlineLevel="1" x14ac:dyDescent="0.2">
      <c r="A1087" s="285"/>
      <c r="B1087" s="885" t="s">
        <v>2750</v>
      </c>
      <c r="C1087" s="847"/>
      <c r="D1087" s="827" t="s">
        <v>2751</v>
      </c>
      <c r="E1087" s="856" t="s">
        <v>2869</v>
      </c>
      <c r="F1087" s="856" t="s">
        <v>2869</v>
      </c>
      <c r="G1087" s="856" t="s">
        <v>2869</v>
      </c>
      <c r="H1087" s="856" t="s">
        <v>2869</v>
      </c>
      <c r="I1087" s="856" t="s">
        <v>2869</v>
      </c>
      <c r="J1087" s="856" t="s">
        <v>2869</v>
      </c>
      <c r="K1087" s="856" t="s">
        <v>2869</v>
      </c>
      <c r="L1087" s="856" t="s">
        <v>2869</v>
      </c>
      <c r="M1087" s="856" t="s">
        <v>2869</v>
      </c>
      <c r="N1087" s="856" t="s">
        <v>2869</v>
      </c>
      <c r="O1087" s="856" t="s">
        <v>2869</v>
      </c>
      <c r="P1087" s="856" t="s">
        <v>2869</v>
      </c>
      <c r="Q1087" s="856" t="s">
        <v>2869</v>
      </c>
      <c r="R1087" s="856" t="s">
        <v>2869</v>
      </c>
      <c r="S1087" s="856" t="s">
        <v>2869</v>
      </c>
      <c r="T1087" s="856" t="s">
        <v>2869</v>
      </c>
      <c r="U1087" s="856" t="s">
        <v>2869</v>
      </c>
      <c r="V1087" s="856" t="s">
        <v>2869</v>
      </c>
      <c r="W1087" s="856" t="s">
        <v>2869</v>
      </c>
      <c r="X1087" s="856" t="s">
        <v>2869</v>
      </c>
      <c r="Y1087" s="856" t="s">
        <v>2869</v>
      </c>
      <c r="Z1087" s="856" t="s">
        <v>2869</v>
      </c>
      <c r="AA1087" s="856" t="s">
        <v>2869</v>
      </c>
      <c r="AB1087" s="856" t="s">
        <v>2869</v>
      </c>
      <c r="AC1087" s="856" t="s">
        <v>2869</v>
      </c>
      <c r="AD1087" s="856" t="s">
        <v>2869</v>
      </c>
      <c r="AE1087" s="856" t="s">
        <v>2869</v>
      </c>
      <c r="AF1087" s="856" t="s">
        <v>2869</v>
      </c>
      <c r="AG1087" s="856" t="s">
        <v>2869</v>
      </c>
      <c r="AH1087" s="856" t="s">
        <v>2869</v>
      </c>
      <c r="AI1087" s="856" t="s">
        <v>2869</v>
      </c>
      <c r="AJ1087" s="856" t="s">
        <v>2869</v>
      </c>
      <c r="AK1087" s="856" t="s">
        <v>2869</v>
      </c>
      <c r="AL1087" s="856" t="s">
        <v>2869</v>
      </c>
    </row>
    <row r="1088" spans="1:38" hidden="1" outlineLevel="1" x14ac:dyDescent="0.2">
      <c r="A1088" s="285"/>
      <c r="B1088" s="885" t="s">
        <v>2752</v>
      </c>
      <c r="C1088" s="847"/>
      <c r="D1088" s="827" t="s">
        <v>2753</v>
      </c>
      <c r="E1088" s="856" t="s">
        <v>2869</v>
      </c>
      <c r="F1088" s="856" t="s">
        <v>2869</v>
      </c>
      <c r="G1088" s="856" t="s">
        <v>2869</v>
      </c>
      <c r="H1088" s="856" t="s">
        <v>2869</v>
      </c>
      <c r="I1088" s="856" t="s">
        <v>2869</v>
      </c>
      <c r="J1088" s="856" t="s">
        <v>2869</v>
      </c>
      <c r="K1088" s="856" t="s">
        <v>2869</v>
      </c>
      <c r="L1088" s="856" t="s">
        <v>2869</v>
      </c>
      <c r="M1088" s="856" t="s">
        <v>2869</v>
      </c>
      <c r="N1088" s="856" t="s">
        <v>2869</v>
      </c>
      <c r="O1088" s="856" t="s">
        <v>2869</v>
      </c>
      <c r="P1088" s="856" t="s">
        <v>2869</v>
      </c>
      <c r="Q1088" s="856" t="s">
        <v>2869</v>
      </c>
      <c r="R1088" s="856" t="s">
        <v>2869</v>
      </c>
      <c r="S1088" s="856" t="s">
        <v>2869</v>
      </c>
      <c r="T1088" s="856" t="s">
        <v>2869</v>
      </c>
      <c r="U1088" s="856" t="s">
        <v>2869</v>
      </c>
      <c r="V1088" s="856" t="s">
        <v>2869</v>
      </c>
      <c r="W1088" s="856" t="s">
        <v>2869</v>
      </c>
      <c r="X1088" s="856" t="s">
        <v>2869</v>
      </c>
      <c r="Y1088" s="856" t="s">
        <v>2869</v>
      </c>
      <c r="Z1088" s="856" t="s">
        <v>2869</v>
      </c>
      <c r="AA1088" s="856" t="s">
        <v>2869</v>
      </c>
      <c r="AB1088" s="856" t="s">
        <v>2869</v>
      </c>
      <c r="AC1088" s="856" t="s">
        <v>2869</v>
      </c>
      <c r="AD1088" s="856" t="s">
        <v>2869</v>
      </c>
      <c r="AE1088" s="856" t="s">
        <v>2869</v>
      </c>
      <c r="AF1088" s="856" t="s">
        <v>2869</v>
      </c>
      <c r="AG1088" s="856" t="s">
        <v>2869</v>
      </c>
      <c r="AH1088" s="856" t="s">
        <v>2869</v>
      </c>
      <c r="AI1088" s="856" t="s">
        <v>2869</v>
      </c>
      <c r="AJ1088" s="856" t="s">
        <v>2869</v>
      </c>
      <c r="AK1088" s="856" t="s">
        <v>2869</v>
      </c>
      <c r="AL1088" s="856" t="s">
        <v>2869</v>
      </c>
    </row>
    <row r="1089" spans="1:38" hidden="1" outlineLevel="1" x14ac:dyDescent="0.2">
      <c r="A1089" s="285"/>
      <c r="B1089" s="885" t="s">
        <v>2754</v>
      </c>
      <c r="C1089" s="847"/>
      <c r="D1089" s="827" t="s">
        <v>2755</v>
      </c>
      <c r="E1089" s="856" t="s">
        <v>2869</v>
      </c>
      <c r="F1089" s="856" t="s">
        <v>2869</v>
      </c>
      <c r="G1089" s="856" t="s">
        <v>2869</v>
      </c>
      <c r="H1089" s="856" t="s">
        <v>2869</v>
      </c>
      <c r="I1089" s="856" t="s">
        <v>2869</v>
      </c>
      <c r="J1089" s="856" t="s">
        <v>2869</v>
      </c>
      <c r="K1089" s="856" t="s">
        <v>2869</v>
      </c>
      <c r="L1089" s="856" t="s">
        <v>2869</v>
      </c>
      <c r="M1089" s="856" t="s">
        <v>2869</v>
      </c>
      <c r="N1089" s="856" t="s">
        <v>2869</v>
      </c>
      <c r="O1089" s="856" t="s">
        <v>2869</v>
      </c>
      <c r="P1089" s="856" t="s">
        <v>2869</v>
      </c>
      <c r="Q1089" s="856" t="s">
        <v>2869</v>
      </c>
      <c r="R1089" s="856" t="s">
        <v>2869</v>
      </c>
      <c r="S1089" s="856" t="s">
        <v>2869</v>
      </c>
      <c r="T1089" s="856" t="s">
        <v>2869</v>
      </c>
      <c r="U1089" s="856" t="s">
        <v>2869</v>
      </c>
      <c r="V1089" s="856" t="s">
        <v>2869</v>
      </c>
      <c r="W1089" s="856" t="s">
        <v>2869</v>
      </c>
      <c r="X1089" s="856" t="s">
        <v>2869</v>
      </c>
      <c r="Y1089" s="856" t="s">
        <v>2869</v>
      </c>
      <c r="Z1089" s="856" t="s">
        <v>2869</v>
      </c>
      <c r="AA1089" s="856" t="s">
        <v>2869</v>
      </c>
      <c r="AB1089" s="856" t="s">
        <v>2869</v>
      </c>
      <c r="AC1089" s="856" t="s">
        <v>2869</v>
      </c>
      <c r="AD1089" s="856" t="s">
        <v>2869</v>
      </c>
      <c r="AE1089" s="856" t="s">
        <v>2869</v>
      </c>
      <c r="AF1089" s="856" t="s">
        <v>2869</v>
      </c>
      <c r="AG1089" s="856" t="s">
        <v>2869</v>
      </c>
      <c r="AH1089" s="856" t="s">
        <v>2869</v>
      </c>
      <c r="AI1089" s="856" t="s">
        <v>2869</v>
      </c>
      <c r="AJ1089" s="856" t="s">
        <v>2869</v>
      </c>
      <c r="AK1089" s="856" t="s">
        <v>2869</v>
      </c>
      <c r="AL1089" s="856" t="s">
        <v>2869</v>
      </c>
    </row>
    <row r="1090" spans="1:38" hidden="1" outlineLevel="1" x14ac:dyDescent="0.2">
      <c r="A1090" s="285"/>
      <c r="B1090" s="885" t="s">
        <v>2756</v>
      </c>
      <c r="C1090" s="847"/>
      <c r="D1090" s="827" t="s">
        <v>2757</v>
      </c>
      <c r="E1090" s="856" t="s">
        <v>2869</v>
      </c>
      <c r="F1090" s="856" t="s">
        <v>2869</v>
      </c>
      <c r="G1090" s="856" t="s">
        <v>2869</v>
      </c>
      <c r="H1090" s="856" t="s">
        <v>2869</v>
      </c>
      <c r="I1090" s="856" t="s">
        <v>2869</v>
      </c>
      <c r="J1090" s="856" t="s">
        <v>2869</v>
      </c>
      <c r="K1090" s="856" t="s">
        <v>2869</v>
      </c>
      <c r="L1090" s="856" t="s">
        <v>2869</v>
      </c>
      <c r="M1090" s="856" t="s">
        <v>2869</v>
      </c>
      <c r="N1090" s="856" t="s">
        <v>2869</v>
      </c>
      <c r="O1090" s="856" t="s">
        <v>2869</v>
      </c>
      <c r="P1090" s="856" t="s">
        <v>2869</v>
      </c>
      <c r="Q1090" s="856" t="s">
        <v>2869</v>
      </c>
      <c r="R1090" s="856" t="s">
        <v>2869</v>
      </c>
      <c r="S1090" s="856" t="s">
        <v>2869</v>
      </c>
      <c r="T1090" s="856" t="s">
        <v>2869</v>
      </c>
      <c r="U1090" s="856" t="s">
        <v>2869</v>
      </c>
      <c r="V1090" s="856" t="s">
        <v>2869</v>
      </c>
      <c r="W1090" s="856" t="s">
        <v>2869</v>
      </c>
      <c r="X1090" s="856" t="s">
        <v>2869</v>
      </c>
      <c r="Y1090" s="856" t="s">
        <v>2869</v>
      </c>
      <c r="Z1090" s="856" t="s">
        <v>2869</v>
      </c>
      <c r="AA1090" s="856" t="s">
        <v>2869</v>
      </c>
      <c r="AB1090" s="856" t="s">
        <v>2869</v>
      </c>
      <c r="AC1090" s="856" t="s">
        <v>2869</v>
      </c>
      <c r="AD1090" s="856" t="s">
        <v>2869</v>
      </c>
      <c r="AE1090" s="856" t="s">
        <v>2869</v>
      </c>
      <c r="AF1090" s="856" t="s">
        <v>2869</v>
      </c>
      <c r="AG1090" s="856" t="s">
        <v>2869</v>
      </c>
      <c r="AH1090" s="856" t="s">
        <v>2869</v>
      </c>
      <c r="AI1090" s="856" t="s">
        <v>2869</v>
      </c>
      <c r="AJ1090" s="856" t="s">
        <v>2869</v>
      </c>
      <c r="AK1090" s="856" t="s">
        <v>2869</v>
      </c>
      <c r="AL1090" s="856" t="s">
        <v>2869</v>
      </c>
    </row>
    <row r="1091" spans="1:38" hidden="1" outlineLevel="1" x14ac:dyDescent="0.2">
      <c r="A1091" s="285"/>
      <c r="B1091" s="885" t="s">
        <v>2758</v>
      </c>
      <c r="C1091" s="847"/>
      <c r="D1091" s="827" t="s">
        <v>2759</v>
      </c>
      <c r="E1091" s="856" t="s">
        <v>2869</v>
      </c>
      <c r="F1091" s="856" t="s">
        <v>2869</v>
      </c>
      <c r="G1091" s="856" t="s">
        <v>2869</v>
      </c>
      <c r="H1091" s="856" t="s">
        <v>2869</v>
      </c>
      <c r="I1091" s="856" t="s">
        <v>2869</v>
      </c>
      <c r="J1091" s="856" t="s">
        <v>2869</v>
      </c>
      <c r="K1091" s="856" t="s">
        <v>2869</v>
      </c>
      <c r="L1091" s="856" t="s">
        <v>2869</v>
      </c>
      <c r="M1091" s="856" t="s">
        <v>2869</v>
      </c>
      <c r="N1091" s="856" t="s">
        <v>2869</v>
      </c>
      <c r="O1091" s="856" t="s">
        <v>2869</v>
      </c>
      <c r="P1091" s="856" t="s">
        <v>2869</v>
      </c>
      <c r="Q1091" s="856" t="s">
        <v>2869</v>
      </c>
      <c r="R1091" s="856" t="s">
        <v>2869</v>
      </c>
      <c r="S1091" s="856" t="s">
        <v>2869</v>
      </c>
      <c r="T1091" s="856" t="s">
        <v>2869</v>
      </c>
      <c r="U1091" s="856" t="s">
        <v>2869</v>
      </c>
      <c r="V1091" s="856" t="s">
        <v>2869</v>
      </c>
      <c r="W1091" s="856" t="s">
        <v>2869</v>
      </c>
      <c r="X1091" s="856" t="s">
        <v>2869</v>
      </c>
      <c r="Y1091" s="856" t="s">
        <v>2869</v>
      </c>
      <c r="Z1091" s="856" t="s">
        <v>2869</v>
      </c>
      <c r="AA1091" s="856" t="s">
        <v>2869</v>
      </c>
      <c r="AB1091" s="856" t="s">
        <v>2869</v>
      </c>
      <c r="AC1091" s="856" t="s">
        <v>2869</v>
      </c>
      <c r="AD1091" s="856" t="s">
        <v>2869</v>
      </c>
      <c r="AE1091" s="856" t="s">
        <v>2869</v>
      </c>
      <c r="AF1091" s="856" t="s">
        <v>2869</v>
      </c>
      <c r="AG1091" s="856" t="s">
        <v>2869</v>
      </c>
      <c r="AH1091" s="856" t="s">
        <v>2869</v>
      </c>
      <c r="AI1091" s="856" t="s">
        <v>2869</v>
      </c>
      <c r="AJ1091" s="856" t="s">
        <v>2869</v>
      </c>
      <c r="AK1091" s="856" t="s">
        <v>2869</v>
      </c>
      <c r="AL1091" s="856" t="s">
        <v>2869</v>
      </c>
    </row>
    <row r="1092" spans="1:38" hidden="1" outlineLevel="1" x14ac:dyDescent="0.2">
      <c r="A1092" s="285"/>
      <c r="B1092" s="885" t="s">
        <v>2760</v>
      </c>
      <c r="C1092" s="847"/>
      <c r="D1092" s="827" t="s">
        <v>2761</v>
      </c>
      <c r="E1092" s="856" t="s">
        <v>2869</v>
      </c>
      <c r="F1092" s="856" t="s">
        <v>2869</v>
      </c>
      <c r="G1092" s="856" t="s">
        <v>2869</v>
      </c>
      <c r="H1092" s="856" t="s">
        <v>2869</v>
      </c>
      <c r="I1092" s="856" t="s">
        <v>2869</v>
      </c>
      <c r="J1092" s="856" t="s">
        <v>2869</v>
      </c>
      <c r="K1092" s="856" t="s">
        <v>2869</v>
      </c>
      <c r="L1092" s="856" t="s">
        <v>2869</v>
      </c>
      <c r="M1092" s="856" t="s">
        <v>2869</v>
      </c>
      <c r="N1092" s="856" t="s">
        <v>2869</v>
      </c>
      <c r="O1092" s="856" t="s">
        <v>2869</v>
      </c>
      <c r="P1092" s="856" t="s">
        <v>2869</v>
      </c>
      <c r="Q1092" s="856" t="s">
        <v>2869</v>
      </c>
      <c r="R1092" s="856" t="s">
        <v>2869</v>
      </c>
      <c r="S1092" s="856" t="s">
        <v>2869</v>
      </c>
      <c r="T1092" s="856" t="s">
        <v>2869</v>
      </c>
      <c r="U1092" s="856" t="s">
        <v>2869</v>
      </c>
      <c r="V1092" s="856" t="s">
        <v>2869</v>
      </c>
      <c r="W1092" s="856" t="s">
        <v>2869</v>
      </c>
      <c r="X1092" s="856" t="s">
        <v>2869</v>
      </c>
      <c r="Y1092" s="856" t="s">
        <v>2869</v>
      </c>
      <c r="Z1092" s="856" t="s">
        <v>2869</v>
      </c>
      <c r="AA1092" s="856" t="s">
        <v>2869</v>
      </c>
      <c r="AB1092" s="856" t="s">
        <v>2869</v>
      </c>
      <c r="AC1092" s="856" t="s">
        <v>2869</v>
      </c>
      <c r="AD1092" s="856" t="s">
        <v>2869</v>
      </c>
      <c r="AE1092" s="856" t="s">
        <v>2869</v>
      </c>
      <c r="AF1092" s="856" t="s">
        <v>2869</v>
      </c>
      <c r="AG1092" s="856" t="s">
        <v>2869</v>
      </c>
      <c r="AH1092" s="856" t="s">
        <v>2869</v>
      </c>
      <c r="AI1092" s="856" t="s">
        <v>2869</v>
      </c>
      <c r="AJ1092" s="856" t="s">
        <v>2869</v>
      </c>
      <c r="AK1092" s="856" t="s">
        <v>2869</v>
      </c>
      <c r="AL1092" s="856" t="s">
        <v>2869</v>
      </c>
    </row>
    <row r="1093" spans="1:38" hidden="1" outlineLevel="1" x14ac:dyDescent="0.2">
      <c r="A1093" s="285"/>
      <c r="B1093" s="885" t="s">
        <v>2762</v>
      </c>
      <c r="C1093" s="847"/>
      <c r="D1093" s="827" t="s">
        <v>2763</v>
      </c>
      <c r="E1093" s="856" t="s">
        <v>2869</v>
      </c>
      <c r="F1093" s="856" t="s">
        <v>2869</v>
      </c>
      <c r="G1093" s="856" t="s">
        <v>2869</v>
      </c>
      <c r="H1093" s="856" t="s">
        <v>2869</v>
      </c>
      <c r="I1093" s="856" t="s">
        <v>2869</v>
      </c>
      <c r="J1093" s="856" t="s">
        <v>2869</v>
      </c>
      <c r="K1093" s="856" t="s">
        <v>2869</v>
      </c>
      <c r="L1093" s="856" t="s">
        <v>2869</v>
      </c>
      <c r="M1093" s="856" t="s">
        <v>2869</v>
      </c>
      <c r="N1093" s="856" t="s">
        <v>2869</v>
      </c>
      <c r="O1093" s="856" t="s">
        <v>2869</v>
      </c>
      <c r="P1093" s="856" t="s">
        <v>2869</v>
      </c>
      <c r="Q1093" s="856" t="s">
        <v>2869</v>
      </c>
      <c r="R1093" s="856" t="s">
        <v>2869</v>
      </c>
      <c r="S1093" s="856" t="s">
        <v>2869</v>
      </c>
      <c r="T1093" s="856" t="s">
        <v>2869</v>
      </c>
      <c r="U1093" s="856" t="s">
        <v>2869</v>
      </c>
      <c r="V1093" s="856" t="s">
        <v>2869</v>
      </c>
      <c r="W1093" s="856" t="s">
        <v>2869</v>
      </c>
      <c r="X1093" s="856" t="s">
        <v>2869</v>
      </c>
      <c r="Y1093" s="856" t="s">
        <v>2869</v>
      </c>
      <c r="Z1093" s="856" t="s">
        <v>2869</v>
      </c>
      <c r="AA1093" s="856" t="s">
        <v>2869</v>
      </c>
      <c r="AB1093" s="856" t="s">
        <v>2869</v>
      </c>
      <c r="AC1093" s="856" t="s">
        <v>2869</v>
      </c>
      <c r="AD1093" s="856" t="s">
        <v>2869</v>
      </c>
      <c r="AE1093" s="856" t="s">
        <v>2869</v>
      </c>
      <c r="AF1093" s="856" t="s">
        <v>2869</v>
      </c>
      <c r="AG1093" s="856" t="s">
        <v>2869</v>
      </c>
      <c r="AH1093" s="856" t="s">
        <v>2869</v>
      </c>
      <c r="AI1093" s="856" t="s">
        <v>2869</v>
      </c>
      <c r="AJ1093" s="856" t="s">
        <v>2869</v>
      </c>
      <c r="AK1093" s="856" t="s">
        <v>2869</v>
      </c>
      <c r="AL1093" s="856" t="s">
        <v>2869</v>
      </c>
    </row>
    <row r="1094" spans="1:38" hidden="1" outlineLevel="1" x14ac:dyDescent="0.2">
      <c r="A1094" s="285"/>
      <c r="B1094" s="885" t="s">
        <v>2764</v>
      </c>
      <c r="C1094" s="847"/>
      <c r="D1094" s="827" t="s">
        <v>2765</v>
      </c>
      <c r="E1094" s="856" t="s">
        <v>2869</v>
      </c>
      <c r="F1094" s="856" t="s">
        <v>2869</v>
      </c>
      <c r="G1094" s="856" t="s">
        <v>2869</v>
      </c>
      <c r="H1094" s="856" t="s">
        <v>2869</v>
      </c>
      <c r="I1094" s="856" t="s">
        <v>2869</v>
      </c>
      <c r="J1094" s="856" t="s">
        <v>2869</v>
      </c>
      <c r="K1094" s="856" t="s">
        <v>2869</v>
      </c>
      <c r="L1094" s="856" t="s">
        <v>2869</v>
      </c>
      <c r="M1094" s="856" t="s">
        <v>2869</v>
      </c>
      <c r="N1094" s="856" t="s">
        <v>2869</v>
      </c>
      <c r="O1094" s="856" t="s">
        <v>2869</v>
      </c>
      <c r="P1094" s="856" t="s">
        <v>2869</v>
      </c>
      <c r="Q1094" s="856" t="s">
        <v>2869</v>
      </c>
      <c r="R1094" s="856" t="s">
        <v>2869</v>
      </c>
      <c r="S1094" s="856" t="s">
        <v>2869</v>
      </c>
      <c r="T1094" s="856" t="s">
        <v>2869</v>
      </c>
      <c r="U1094" s="856" t="s">
        <v>2869</v>
      </c>
      <c r="V1094" s="856" t="s">
        <v>2869</v>
      </c>
      <c r="W1094" s="856" t="s">
        <v>2869</v>
      </c>
      <c r="X1094" s="856" t="s">
        <v>2869</v>
      </c>
      <c r="Y1094" s="856" t="s">
        <v>2869</v>
      </c>
      <c r="Z1094" s="856" t="s">
        <v>2869</v>
      </c>
      <c r="AA1094" s="856" t="s">
        <v>2869</v>
      </c>
      <c r="AB1094" s="856" t="s">
        <v>2869</v>
      </c>
      <c r="AC1094" s="856" t="s">
        <v>2869</v>
      </c>
      <c r="AD1094" s="856" t="s">
        <v>2869</v>
      </c>
      <c r="AE1094" s="856" t="s">
        <v>2869</v>
      </c>
      <c r="AF1094" s="856" t="s">
        <v>2869</v>
      </c>
      <c r="AG1094" s="856" t="s">
        <v>2869</v>
      </c>
      <c r="AH1094" s="856" t="s">
        <v>2869</v>
      </c>
      <c r="AI1094" s="856" t="s">
        <v>2869</v>
      </c>
      <c r="AJ1094" s="856" t="s">
        <v>2869</v>
      </c>
      <c r="AK1094" s="856" t="s">
        <v>2869</v>
      </c>
      <c r="AL1094" s="856" t="s">
        <v>2869</v>
      </c>
    </row>
    <row r="1095" spans="1:38" hidden="1" outlineLevel="1" x14ac:dyDescent="0.2">
      <c r="A1095" s="285"/>
      <c r="B1095" s="885" t="s">
        <v>2766</v>
      </c>
      <c r="C1095" s="847"/>
      <c r="D1095" s="827" t="s">
        <v>2767</v>
      </c>
      <c r="E1095" s="856" t="s">
        <v>2869</v>
      </c>
      <c r="F1095" s="856" t="s">
        <v>2869</v>
      </c>
      <c r="G1095" s="856" t="s">
        <v>2869</v>
      </c>
      <c r="H1095" s="856" t="s">
        <v>2869</v>
      </c>
      <c r="I1095" s="856" t="s">
        <v>2869</v>
      </c>
      <c r="J1095" s="856" t="s">
        <v>2869</v>
      </c>
      <c r="K1095" s="856" t="s">
        <v>2869</v>
      </c>
      <c r="L1095" s="856" t="s">
        <v>2869</v>
      </c>
      <c r="M1095" s="856" t="s">
        <v>2869</v>
      </c>
      <c r="N1095" s="856" t="s">
        <v>2869</v>
      </c>
      <c r="O1095" s="856" t="s">
        <v>2869</v>
      </c>
      <c r="P1095" s="856" t="s">
        <v>2869</v>
      </c>
      <c r="Q1095" s="856" t="s">
        <v>2869</v>
      </c>
      <c r="R1095" s="856" t="s">
        <v>2869</v>
      </c>
      <c r="S1095" s="856" t="s">
        <v>2869</v>
      </c>
      <c r="T1095" s="856" t="s">
        <v>2869</v>
      </c>
      <c r="U1095" s="856" t="s">
        <v>2869</v>
      </c>
      <c r="V1095" s="856" t="s">
        <v>2869</v>
      </c>
      <c r="W1095" s="856" t="s">
        <v>2869</v>
      </c>
      <c r="X1095" s="856" t="s">
        <v>2869</v>
      </c>
      <c r="Y1095" s="856" t="s">
        <v>2869</v>
      </c>
      <c r="Z1095" s="856" t="s">
        <v>2869</v>
      </c>
      <c r="AA1095" s="856" t="s">
        <v>2869</v>
      </c>
      <c r="AB1095" s="856" t="s">
        <v>2869</v>
      </c>
      <c r="AC1095" s="856" t="s">
        <v>2869</v>
      </c>
      <c r="AD1095" s="856" t="s">
        <v>2869</v>
      </c>
      <c r="AE1095" s="856" t="s">
        <v>2869</v>
      </c>
      <c r="AF1095" s="856" t="s">
        <v>2869</v>
      </c>
      <c r="AG1095" s="856" t="s">
        <v>2869</v>
      </c>
      <c r="AH1095" s="856" t="s">
        <v>2869</v>
      </c>
      <c r="AI1095" s="856" t="s">
        <v>2869</v>
      </c>
      <c r="AJ1095" s="856" t="s">
        <v>2869</v>
      </c>
      <c r="AK1095" s="856" t="s">
        <v>2869</v>
      </c>
      <c r="AL1095" s="856" t="s">
        <v>2869</v>
      </c>
    </row>
    <row r="1096" spans="1:38" hidden="1" outlineLevel="1" x14ac:dyDescent="0.2">
      <c r="A1096" s="285"/>
      <c r="B1096" s="885" t="s">
        <v>2768</v>
      </c>
      <c r="C1096" s="847"/>
      <c r="D1096" s="827" t="s">
        <v>2769</v>
      </c>
      <c r="E1096" s="856" t="s">
        <v>2869</v>
      </c>
      <c r="F1096" s="856" t="s">
        <v>2869</v>
      </c>
      <c r="G1096" s="856" t="s">
        <v>2869</v>
      </c>
      <c r="H1096" s="856" t="s">
        <v>2869</v>
      </c>
      <c r="I1096" s="856" t="s">
        <v>2869</v>
      </c>
      <c r="J1096" s="856" t="s">
        <v>2869</v>
      </c>
      <c r="K1096" s="856" t="s">
        <v>2869</v>
      </c>
      <c r="L1096" s="856" t="s">
        <v>2869</v>
      </c>
      <c r="M1096" s="856" t="s">
        <v>2869</v>
      </c>
      <c r="N1096" s="856" t="s">
        <v>2869</v>
      </c>
      <c r="O1096" s="856" t="s">
        <v>2869</v>
      </c>
      <c r="P1096" s="856" t="s">
        <v>2869</v>
      </c>
      <c r="Q1096" s="856" t="s">
        <v>2869</v>
      </c>
      <c r="R1096" s="856" t="s">
        <v>2869</v>
      </c>
      <c r="S1096" s="856" t="s">
        <v>2869</v>
      </c>
      <c r="T1096" s="856" t="s">
        <v>2869</v>
      </c>
      <c r="U1096" s="856" t="s">
        <v>2869</v>
      </c>
      <c r="V1096" s="856" t="s">
        <v>2869</v>
      </c>
      <c r="W1096" s="856" t="s">
        <v>2869</v>
      </c>
      <c r="X1096" s="856" t="s">
        <v>2869</v>
      </c>
      <c r="Y1096" s="856" t="s">
        <v>2869</v>
      </c>
      <c r="Z1096" s="856" t="s">
        <v>2869</v>
      </c>
      <c r="AA1096" s="856" t="s">
        <v>2869</v>
      </c>
      <c r="AB1096" s="856" t="s">
        <v>2869</v>
      </c>
      <c r="AC1096" s="856" t="s">
        <v>2869</v>
      </c>
      <c r="AD1096" s="856" t="s">
        <v>2869</v>
      </c>
      <c r="AE1096" s="856" t="s">
        <v>2869</v>
      </c>
      <c r="AF1096" s="856" t="s">
        <v>2869</v>
      </c>
      <c r="AG1096" s="856" t="s">
        <v>2869</v>
      </c>
      <c r="AH1096" s="856" t="s">
        <v>2869</v>
      </c>
      <c r="AI1096" s="856" t="s">
        <v>2869</v>
      </c>
      <c r="AJ1096" s="856" t="s">
        <v>2869</v>
      </c>
      <c r="AK1096" s="856" t="s">
        <v>2869</v>
      </c>
      <c r="AL1096" s="856" t="s">
        <v>2869</v>
      </c>
    </row>
    <row r="1097" spans="1:38" hidden="1" outlineLevel="1" x14ac:dyDescent="0.2">
      <c r="A1097" s="285"/>
      <c r="B1097" s="885" t="s">
        <v>2770</v>
      </c>
      <c r="C1097" s="847"/>
      <c r="D1097" s="827" t="s">
        <v>2771</v>
      </c>
      <c r="E1097" s="856" t="s">
        <v>2869</v>
      </c>
      <c r="F1097" s="856" t="s">
        <v>2869</v>
      </c>
      <c r="G1097" s="856" t="s">
        <v>2869</v>
      </c>
      <c r="H1097" s="856" t="s">
        <v>2869</v>
      </c>
      <c r="I1097" s="856" t="s">
        <v>2869</v>
      </c>
      <c r="J1097" s="856" t="s">
        <v>2869</v>
      </c>
      <c r="K1097" s="856" t="s">
        <v>2869</v>
      </c>
      <c r="L1097" s="856" t="s">
        <v>2869</v>
      </c>
      <c r="M1097" s="856" t="s">
        <v>2869</v>
      </c>
      <c r="N1097" s="856" t="s">
        <v>2869</v>
      </c>
      <c r="O1097" s="856" t="s">
        <v>2869</v>
      </c>
      <c r="P1097" s="856" t="s">
        <v>2869</v>
      </c>
      <c r="Q1097" s="856" t="s">
        <v>2869</v>
      </c>
      <c r="R1097" s="856" t="s">
        <v>2869</v>
      </c>
      <c r="S1097" s="856" t="s">
        <v>2869</v>
      </c>
      <c r="T1097" s="856" t="s">
        <v>2869</v>
      </c>
      <c r="U1097" s="856" t="s">
        <v>2869</v>
      </c>
      <c r="V1097" s="856" t="s">
        <v>2869</v>
      </c>
      <c r="W1097" s="856" t="s">
        <v>2869</v>
      </c>
      <c r="X1097" s="856" t="s">
        <v>2869</v>
      </c>
      <c r="Y1097" s="856" t="s">
        <v>2869</v>
      </c>
      <c r="Z1097" s="856" t="s">
        <v>2869</v>
      </c>
      <c r="AA1097" s="856" t="s">
        <v>2869</v>
      </c>
      <c r="AB1097" s="856" t="s">
        <v>2869</v>
      </c>
      <c r="AC1097" s="856" t="s">
        <v>2869</v>
      </c>
      <c r="AD1097" s="856" t="s">
        <v>2869</v>
      </c>
      <c r="AE1097" s="856" t="s">
        <v>2869</v>
      </c>
      <c r="AF1097" s="856" t="s">
        <v>2869</v>
      </c>
      <c r="AG1097" s="856" t="s">
        <v>2869</v>
      </c>
      <c r="AH1097" s="856" t="s">
        <v>2869</v>
      </c>
      <c r="AI1097" s="856" t="s">
        <v>2869</v>
      </c>
      <c r="AJ1097" s="856" t="s">
        <v>2869</v>
      </c>
      <c r="AK1097" s="856" t="s">
        <v>2869</v>
      </c>
      <c r="AL1097" s="856" t="s">
        <v>2869</v>
      </c>
    </row>
    <row r="1098" spans="1:38" hidden="1" outlineLevel="1" x14ac:dyDescent="0.2">
      <c r="A1098" s="285"/>
      <c r="B1098" s="885" t="s">
        <v>2772</v>
      </c>
      <c r="C1098" s="847"/>
      <c r="D1098" s="827" t="s">
        <v>2773</v>
      </c>
      <c r="E1098" s="856" t="s">
        <v>2869</v>
      </c>
      <c r="F1098" s="856" t="s">
        <v>2869</v>
      </c>
      <c r="G1098" s="856" t="s">
        <v>2869</v>
      </c>
      <c r="H1098" s="856" t="s">
        <v>2869</v>
      </c>
      <c r="I1098" s="856" t="s">
        <v>2869</v>
      </c>
      <c r="J1098" s="856" t="s">
        <v>2869</v>
      </c>
      <c r="K1098" s="856" t="s">
        <v>2869</v>
      </c>
      <c r="L1098" s="856" t="s">
        <v>2869</v>
      </c>
      <c r="M1098" s="856" t="s">
        <v>2869</v>
      </c>
      <c r="N1098" s="856" t="s">
        <v>2869</v>
      </c>
      <c r="O1098" s="856" t="s">
        <v>2869</v>
      </c>
      <c r="P1098" s="856" t="s">
        <v>2869</v>
      </c>
      <c r="Q1098" s="856" t="s">
        <v>2869</v>
      </c>
      <c r="R1098" s="856" t="s">
        <v>2869</v>
      </c>
      <c r="S1098" s="856" t="s">
        <v>2869</v>
      </c>
      <c r="T1098" s="856" t="s">
        <v>2869</v>
      </c>
      <c r="U1098" s="856" t="s">
        <v>2869</v>
      </c>
      <c r="V1098" s="856" t="s">
        <v>2869</v>
      </c>
      <c r="W1098" s="856" t="s">
        <v>2869</v>
      </c>
      <c r="X1098" s="856" t="s">
        <v>2869</v>
      </c>
      <c r="Y1098" s="856" t="s">
        <v>2869</v>
      </c>
      <c r="Z1098" s="856" t="s">
        <v>2869</v>
      </c>
      <c r="AA1098" s="856" t="s">
        <v>2869</v>
      </c>
      <c r="AB1098" s="856" t="s">
        <v>2869</v>
      </c>
      <c r="AC1098" s="856" t="s">
        <v>2869</v>
      </c>
      <c r="AD1098" s="856" t="s">
        <v>2869</v>
      </c>
      <c r="AE1098" s="856" t="s">
        <v>2869</v>
      </c>
      <c r="AF1098" s="856" t="s">
        <v>2869</v>
      </c>
      <c r="AG1098" s="856" t="s">
        <v>2869</v>
      </c>
      <c r="AH1098" s="856" t="s">
        <v>2869</v>
      </c>
      <c r="AI1098" s="856" t="s">
        <v>2869</v>
      </c>
      <c r="AJ1098" s="856" t="s">
        <v>2869</v>
      </c>
      <c r="AK1098" s="856" t="s">
        <v>2869</v>
      </c>
      <c r="AL1098" s="856" t="s">
        <v>2869</v>
      </c>
    </row>
    <row r="1099" spans="1:38" hidden="1" outlineLevel="1" x14ac:dyDescent="0.2">
      <c r="A1099" s="285"/>
      <c r="B1099" s="885" t="s">
        <v>2774</v>
      </c>
      <c r="C1099" s="847"/>
      <c r="D1099" s="827" t="s">
        <v>2775</v>
      </c>
      <c r="E1099" s="856" t="s">
        <v>2869</v>
      </c>
      <c r="F1099" s="856" t="s">
        <v>2869</v>
      </c>
      <c r="G1099" s="856" t="s">
        <v>2869</v>
      </c>
      <c r="H1099" s="856" t="s">
        <v>2869</v>
      </c>
      <c r="I1099" s="856" t="s">
        <v>2869</v>
      </c>
      <c r="J1099" s="856" t="s">
        <v>2869</v>
      </c>
      <c r="K1099" s="856" t="s">
        <v>2869</v>
      </c>
      <c r="L1099" s="856" t="s">
        <v>2869</v>
      </c>
      <c r="M1099" s="856" t="s">
        <v>2869</v>
      </c>
      <c r="N1099" s="856" t="s">
        <v>2869</v>
      </c>
      <c r="O1099" s="856" t="s">
        <v>2869</v>
      </c>
      <c r="P1099" s="856" t="s">
        <v>2869</v>
      </c>
      <c r="Q1099" s="856" t="s">
        <v>2869</v>
      </c>
      <c r="R1099" s="856" t="s">
        <v>2869</v>
      </c>
      <c r="S1099" s="856" t="s">
        <v>2869</v>
      </c>
      <c r="T1099" s="856" t="s">
        <v>2869</v>
      </c>
      <c r="U1099" s="856" t="s">
        <v>2869</v>
      </c>
      <c r="V1099" s="856" t="s">
        <v>2869</v>
      </c>
      <c r="W1099" s="856" t="s">
        <v>2869</v>
      </c>
      <c r="X1099" s="856" t="s">
        <v>2869</v>
      </c>
      <c r="Y1099" s="856" t="s">
        <v>2869</v>
      </c>
      <c r="Z1099" s="856" t="s">
        <v>2869</v>
      </c>
      <c r="AA1099" s="856" t="s">
        <v>2869</v>
      </c>
      <c r="AB1099" s="856" t="s">
        <v>2869</v>
      </c>
      <c r="AC1099" s="856" t="s">
        <v>2869</v>
      </c>
      <c r="AD1099" s="856" t="s">
        <v>2869</v>
      </c>
      <c r="AE1099" s="856" t="s">
        <v>2869</v>
      </c>
      <c r="AF1099" s="856" t="s">
        <v>2869</v>
      </c>
      <c r="AG1099" s="856" t="s">
        <v>2869</v>
      </c>
      <c r="AH1099" s="856" t="s">
        <v>2869</v>
      </c>
      <c r="AI1099" s="856" t="s">
        <v>2869</v>
      </c>
      <c r="AJ1099" s="856" t="s">
        <v>2869</v>
      </c>
      <c r="AK1099" s="856" t="s">
        <v>2869</v>
      </c>
      <c r="AL1099" s="856" t="s">
        <v>2869</v>
      </c>
    </row>
    <row r="1100" spans="1:38" hidden="1" outlineLevel="1" x14ac:dyDescent="0.2">
      <c r="A1100" s="285"/>
      <c r="B1100" s="885" t="s">
        <v>2776</v>
      </c>
      <c r="C1100" s="847"/>
      <c r="D1100" s="827" t="s">
        <v>2777</v>
      </c>
      <c r="E1100" s="856" t="s">
        <v>2869</v>
      </c>
      <c r="F1100" s="856" t="s">
        <v>2869</v>
      </c>
      <c r="G1100" s="856" t="s">
        <v>2869</v>
      </c>
      <c r="H1100" s="856" t="s">
        <v>2869</v>
      </c>
      <c r="I1100" s="856" t="s">
        <v>2869</v>
      </c>
      <c r="J1100" s="856" t="s">
        <v>2869</v>
      </c>
      <c r="K1100" s="856" t="s">
        <v>2869</v>
      </c>
      <c r="L1100" s="856" t="s">
        <v>2869</v>
      </c>
      <c r="M1100" s="856" t="s">
        <v>2869</v>
      </c>
      <c r="N1100" s="856" t="s">
        <v>2869</v>
      </c>
      <c r="O1100" s="856" t="s">
        <v>2869</v>
      </c>
      <c r="P1100" s="856" t="s">
        <v>2869</v>
      </c>
      <c r="Q1100" s="856" t="s">
        <v>2869</v>
      </c>
      <c r="R1100" s="856" t="s">
        <v>2869</v>
      </c>
      <c r="S1100" s="856" t="s">
        <v>2869</v>
      </c>
      <c r="T1100" s="856" t="s">
        <v>2869</v>
      </c>
      <c r="U1100" s="856" t="s">
        <v>2869</v>
      </c>
      <c r="V1100" s="856" t="s">
        <v>2869</v>
      </c>
      <c r="W1100" s="856" t="s">
        <v>2869</v>
      </c>
      <c r="X1100" s="856" t="s">
        <v>2869</v>
      </c>
      <c r="Y1100" s="856" t="s">
        <v>2869</v>
      </c>
      <c r="Z1100" s="856" t="s">
        <v>2869</v>
      </c>
      <c r="AA1100" s="856" t="s">
        <v>2869</v>
      </c>
      <c r="AB1100" s="856" t="s">
        <v>2869</v>
      </c>
      <c r="AC1100" s="856" t="s">
        <v>2869</v>
      </c>
      <c r="AD1100" s="856" t="s">
        <v>2869</v>
      </c>
      <c r="AE1100" s="856" t="s">
        <v>2869</v>
      </c>
      <c r="AF1100" s="856" t="s">
        <v>2869</v>
      </c>
      <c r="AG1100" s="856" t="s">
        <v>2869</v>
      </c>
      <c r="AH1100" s="856" t="s">
        <v>2869</v>
      </c>
      <c r="AI1100" s="856" t="s">
        <v>2869</v>
      </c>
      <c r="AJ1100" s="856" t="s">
        <v>2869</v>
      </c>
      <c r="AK1100" s="856" t="s">
        <v>2869</v>
      </c>
      <c r="AL1100" s="856" t="s">
        <v>2869</v>
      </c>
    </row>
    <row r="1101" spans="1:38" hidden="1" outlineLevel="1" x14ac:dyDescent="0.2">
      <c r="A1101" s="285"/>
      <c r="B1101" s="885" t="s">
        <v>2778</v>
      </c>
      <c r="C1101" s="847"/>
      <c r="D1101" s="827" t="s">
        <v>2779</v>
      </c>
      <c r="E1101" s="856" t="s">
        <v>2869</v>
      </c>
      <c r="F1101" s="856" t="s">
        <v>2869</v>
      </c>
      <c r="G1101" s="856" t="s">
        <v>2869</v>
      </c>
      <c r="H1101" s="856" t="s">
        <v>2869</v>
      </c>
      <c r="I1101" s="856" t="s">
        <v>2869</v>
      </c>
      <c r="J1101" s="856" t="s">
        <v>2869</v>
      </c>
      <c r="K1101" s="856" t="s">
        <v>2869</v>
      </c>
      <c r="L1101" s="856" t="s">
        <v>2869</v>
      </c>
      <c r="M1101" s="856" t="s">
        <v>2869</v>
      </c>
      <c r="N1101" s="856" t="s">
        <v>2869</v>
      </c>
      <c r="O1101" s="856" t="s">
        <v>2869</v>
      </c>
      <c r="P1101" s="856" t="s">
        <v>2869</v>
      </c>
      <c r="Q1101" s="856" t="s">
        <v>2869</v>
      </c>
      <c r="R1101" s="856" t="s">
        <v>2869</v>
      </c>
      <c r="S1101" s="856" t="s">
        <v>2869</v>
      </c>
      <c r="T1101" s="856" t="s">
        <v>2869</v>
      </c>
      <c r="U1101" s="856" t="s">
        <v>2869</v>
      </c>
      <c r="V1101" s="856" t="s">
        <v>2869</v>
      </c>
      <c r="W1101" s="856" t="s">
        <v>2869</v>
      </c>
      <c r="X1101" s="856" t="s">
        <v>2869</v>
      </c>
      <c r="Y1101" s="856" t="s">
        <v>2869</v>
      </c>
      <c r="Z1101" s="856" t="s">
        <v>2869</v>
      </c>
      <c r="AA1101" s="856" t="s">
        <v>2869</v>
      </c>
      <c r="AB1101" s="856" t="s">
        <v>2869</v>
      </c>
      <c r="AC1101" s="856" t="s">
        <v>2869</v>
      </c>
      <c r="AD1101" s="856" t="s">
        <v>2869</v>
      </c>
      <c r="AE1101" s="856" t="s">
        <v>2869</v>
      </c>
      <c r="AF1101" s="856" t="s">
        <v>2869</v>
      </c>
      <c r="AG1101" s="856" t="s">
        <v>2869</v>
      </c>
      <c r="AH1101" s="856" t="s">
        <v>2869</v>
      </c>
      <c r="AI1101" s="856" t="s">
        <v>2869</v>
      </c>
      <c r="AJ1101" s="856" t="s">
        <v>2869</v>
      </c>
      <c r="AK1101" s="856" t="s">
        <v>2869</v>
      </c>
      <c r="AL1101" s="856" t="s">
        <v>2869</v>
      </c>
    </row>
    <row r="1102" spans="1:38" hidden="1" outlineLevel="1" x14ac:dyDescent="0.2">
      <c r="A1102" s="285"/>
      <c r="B1102" s="885" t="s">
        <v>2780</v>
      </c>
      <c r="C1102" s="847"/>
      <c r="D1102" s="827" t="s">
        <v>2781</v>
      </c>
      <c r="E1102" s="856" t="s">
        <v>2869</v>
      </c>
      <c r="F1102" s="856" t="s">
        <v>2869</v>
      </c>
      <c r="G1102" s="856" t="s">
        <v>2869</v>
      </c>
      <c r="H1102" s="856" t="s">
        <v>2869</v>
      </c>
      <c r="I1102" s="856" t="s">
        <v>2869</v>
      </c>
      <c r="J1102" s="856" t="s">
        <v>2869</v>
      </c>
      <c r="K1102" s="856" t="s">
        <v>2869</v>
      </c>
      <c r="L1102" s="856" t="s">
        <v>2869</v>
      </c>
      <c r="M1102" s="856" t="s">
        <v>2869</v>
      </c>
      <c r="N1102" s="856" t="s">
        <v>2869</v>
      </c>
      <c r="O1102" s="856" t="s">
        <v>2869</v>
      </c>
      <c r="P1102" s="856" t="s">
        <v>2869</v>
      </c>
      <c r="Q1102" s="856" t="s">
        <v>2869</v>
      </c>
      <c r="R1102" s="856" t="s">
        <v>2869</v>
      </c>
      <c r="S1102" s="856" t="s">
        <v>2869</v>
      </c>
      <c r="T1102" s="856" t="s">
        <v>2869</v>
      </c>
      <c r="U1102" s="856" t="s">
        <v>2869</v>
      </c>
      <c r="V1102" s="856" t="s">
        <v>2869</v>
      </c>
      <c r="W1102" s="856" t="s">
        <v>2869</v>
      </c>
      <c r="X1102" s="856" t="s">
        <v>2869</v>
      </c>
      <c r="Y1102" s="856" t="s">
        <v>2869</v>
      </c>
      <c r="Z1102" s="856" t="s">
        <v>2869</v>
      </c>
      <c r="AA1102" s="856" t="s">
        <v>2869</v>
      </c>
      <c r="AB1102" s="856" t="s">
        <v>2869</v>
      </c>
      <c r="AC1102" s="856" t="s">
        <v>2869</v>
      </c>
      <c r="AD1102" s="856" t="s">
        <v>2869</v>
      </c>
      <c r="AE1102" s="856" t="s">
        <v>2869</v>
      </c>
      <c r="AF1102" s="856" t="s">
        <v>2869</v>
      </c>
      <c r="AG1102" s="856" t="s">
        <v>2869</v>
      </c>
      <c r="AH1102" s="856" t="s">
        <v>2869</v>
      </c>
      <c r="AI1102" s="856" t="s">
        <v>2869</v>
      </c>
      <c r="AJ1102" s="856" t="s">
        <v>2869</v>
      </c>
      <c r="AK1102" s="856" t="s">
        <v>2869</v>
      </c>
      <c r="AL1102" s="856" t="s">
        <v>2869</v>
      </c>
    </row>
    <row r="1103" spans="1:38" hidden="1" outlineLevel="1" x14ac:dyDescent="0.2">
      <c r="A1103" s="285"/>
      <c r="B1103" s="885" t="s">
        <v>2782</v>
      </c>
      <c r="C1103" s="847"/>
      <c r="D1103" s="827" t="s">
        <v>2783</v>
      </c>
      <c r="E1103" s="856" t="s">
        <v>2869</v>
      </c>
      <c r="F1103" s="856" t="s">
        <v>2869</v>
      </c>
      <c r="G1103" s="856" t="s">
        <v>2869</v>
      </c>
      <c r="H1103" s="856" t="s">
        <v>2869</v>
      </c>
      <c r="I1103" s="856" t="s">
        <v>2869</v>
      </c>
      <c r="J1103" s="856" t="s">
        <v>2869</v>
      </c>
      <c r="K1103" s="856" t="s">
        <v>2869</v>
      </c>
      <c r="L1103" s="856" t="s">
        <v>2869</v>
      </c>
      <c r="M1103" s="856" t="s">
        <v>2869</v>
      </c>
      <c r="N1103" s="856" t="s">
        <v>2869</v>
      </c>
      <c r="O1103" s="856" t="s">
        <v>2869</v>
      </c>
      <c r="P1103" s="856" t="s">
        <v>2869</v>
      </c>
      <c r="Q1103" s="856" t="s">
        <v>2869</v>
      </c>
      <c r="R1103" s="856" t="s">
        <v>2869</v>
      </c>
      <c r="S1103" s="856" t="s">
        <v>2869</v>
      </c>
      <c r="T1103" s="856" t="s">
        <v>2869</v>
      </c>
      <c r="U1103" s="856" t="s">
        <v>2869</v>
      </c>
      <c r="V1103" s="856" t="s">
        <v>2869</v>
      </c>
      <c r="W1103" s="856" t="s">
        <v>2869</v>
      </c>
      <c r="X1103" s="856" t="s">
        <v>2869</v>
      </c>
      <c r="Y1103" s="856" t="s">
        <v>2869</v>
      </c>
      <c r="Z1103" s="856" t="s">
        <v>2869</v>
      </c>
      <c r="AA1103" s="856" t="s">
        <v>2869</v>
      </c>
      <c r="AB1103" s="856" t="s">
        <v>2869</v>
      </c>
      <c r="AC1103" s="856" t="s">
        <v>2869</v>
      </c>
      <c r="AD1103" s="856" t="s">
        <v>2869</v>
      </c>
      <c r="AE1103" s="856" t="s">
        <v>2869</v>
      </c>
      <c r="AF1103" s="856" t="s">
        <v>2869</v>
      </c>
      <c r="AG1103" s="856" t="s">
        <v>2869</v>
      </c>
      <c r="AH1103" s="856" t="s">
        <v>2869</v>
      </c>
      <c r="AI1103" s="856" t="s">
        <v>2869</v>
      </c>
      <c r="AJ1103" s="856" t="s">
        <v>2869</v>
      </c>
      <c r="AK1103" s="856" t="s">
        <v>2869</v>
      </c>
      <c r="AL1103" s="856" t="s">
        <v>2869</v>
      </c>
    </row>
    <row r="1104" spans="1:38" hidden="1" outlineLevel="1" x14ac:dyDescent="0.2">
      <c r="A1104" s="285"/>
      <c r="B1104" s="885" t="s">
        <v>2784</v>
      </c>
      <c r="C1104" s="847"/>
      <c r="D1104" s="827" t="s">
        <v>2785</v>
      </c>
      <c r="E1104" s="856" t="s">
        <v>2869</v>
      </c>
      <c r="F1104" s="856" t="s">
        <v>2869</v>
      </c>
      <c r="G1104" s="856" t="s">
        <v>2869</v>
      </c>
      <c r="H1104" s="856" t="s">
        <v>2869</v>
      </c>
      <c r="I1104" s="856" t="s">
        <v>2869</v>
      </c>
      <c r="J1104" s="856" t="s">
        <v>2869</v>
      </c>
      <c r="K1104" s="856" t="s">
        <v>2869</v>
      </c>
      <c r="L1104" s="856" t="s">
        <v>2869</v>
      </c>
      <c r="M1104" s="856" t="s">
        <v>2869</v>
      </c>
      <c r="N1104" s="856" t="s">
        <v>2869</v>
      </c>
      <c r="O1104" s="856" t="s">
        <v>2869</v>
      </c>
      <c r="P1104" s="856" t="s">
        <v>2869</v>
      </c>
      <c r="Q1104" s="856" t="s">
        <v>2869</v>
      </c>
      <c r="R1104" s="856" t="s">
        <v>2869</v>
      </c>
      <c r="S1104" s="856" t="s">
        <v>2869</v>
      </c>
      <c r="T1104" s="856" t="s">
        <v>2869</v>
      </c>
      <c r="U1104" s="856" t="s">
        <v>2869</v>
      </c>
      <c r="V1104" s="856" t="s">
        <v>2869</v>
      </c>
      <c r="W1104" s="856" t="s">
        <v>2869</v>
      </c>
      <c r="X1104" s="856" t="s">
        <v>2869</v>
      </c>
      <c r="Y1104" s="856" t="s">
        <v>2869</v>
      </c>
      <c r="Z1104" s="856" t="s">
        <v>2869</v>
      </c>
      <c r="AA1104" s="856" t="s">
        <v>2869</v>
      </c>
      <c r="AB1104" s="856" t="s">
        <v>2869</v>
      </c>
      <c r="AC1104" s="856" t="s">
        <v>2869</v>
      </c>
      <c r="AD1104" s="856" t="s">
        <v>2869</v>
      </c>
      <c r="AE1104" s="856" t="s">
        <v>2869</v>
      </c>
      <c r="AF1104" s="856" t="s">
        <v>2869</v>
      </c>
      <c r="AG1104" s="856" t="s">
        <v>2869</v>
      </c>
      <c r="AH1104" s="856" t="s">
        <v>2869</v>
      </c>
      <c r="AI1104" s="856" t="s">
        <v>2869</v>
      </c>
      <c r="AJ1104" s="856" t="s">
        <v>2869</v>
      </c>
      <c r="AK1104" s="856" t="s">
        <v>2869</v>
      </c>
      <c r="AL1104" s="856" t="s">
        <v>2869</v>
      </c>
    </row>
    <row r="1105" spans="1:38" hidden="1" outlineLevel="1" x14ac:dyDescent="0.2">
      <c r="A1105" s="285"/>
      <c r="B1105" s="885" t="s">
        <v>2786</v>
      </c>
      <c r="C1105" s="847"/>
      <c r="D1105" s="827" t="s">
        <v>2787</v>
      </c>
      <c r="E1105" s="856" t="s">
        <v>2869</v>
      </c>
      <c r="F1105" s="856" t="s">
        <v>2869</v>
      </c>
      <c r="G1105" s="856" t="s">
        <v>2869</v>
      </c>
      <c r="H1105" s="856" t="s">
        <v>2869</v>
      </c>
      <c r="I1105" s="856" t="s">
        <v>2869</v>
      </c>
      <c r="J1105" s="856" t="s">
        <v>2869</v>
      </c>
      <c r="K1105" s="856" t="s">
        <v>2869</v>
      </c>
      <c r="L1105" s="856" t="s">
        <v>2869</v>
      </c>
      <c r="M1105" s="856" t="s">
        <v>2869</v>
      </c>
      <c r="N1105" s="856" t="s">
        <v>2869</v>
      </c>
      <c r="O1105" s="856" t="s">
        <v>2869</v>
      </c>
      <c r="P1105" s="856" t="s">
        <v>2869</v>
      </c>
      <c r="Q1105" s="856" t="s">
        <v>2869</v>
      </c>
      <c r="R1105" s="856" t="s">
        <v>2869</v>
      </c>
      <c r="S1105" s="856" t="s">
        <v>2869</v>
      </c>
      <c r="T1105" s="856" t="s">
        <v>2869</v>
      </c>
      <c r="U1105" s="856" t="s">
        <v>2869</v>
      </c>
      <c r="V1105" s="856" t="s">
        <v>2869</v>
      </c>
      <c r="W1105" s="856" t="s">
        <v>2869</v>
      </c>
      <c r="X1105" s="856" t="s">
        <v>2869</v>
      </c>
      <c r="Y1105" s="856" t="s">
        <v>2869</v>
      </c>
      <c r="Z1105" s="856" t="s">
        <v>2869</v>
      </c>
      <c r="AA1105" s="856" t="s">
        <v>2869</v>
      </c>
      <c r="AB1105" s="856" t="s">
        <v>2869</v>
      </c>
      <c r="AC1105" s="856" t="s">
        <v>2869</v>
      </c>
      <c r="AD1105" s="856" t="s">
        <v>2869</v>
      </c>
      <c r="AE1105" s="856" t="s">
        <v>2869</v>
      </c>
      <c r="AF1105" s="856" t="s">
        <v>2869</v>
      </c>
      <c r="AG1105" s="856" t="s">
        <v>2869</v>
      </c>
      <c r="AH1105" s="856" t="s">
        <v>2869</v>
      </c>
      <c r="AI1105" s="856" t="s">
        <v>2869</v>
      </c>
      <c r="AJ1105" s="856" t="s">
        <v>2869</v>
      </c>
      <c r="AK1105" s="856" t="s">
        <v>2869</v>
      </c>
      <c r="AL1105" s="856" t="s">
        <v>2869</v>
      </c>
    </row>
    <row r="1106" spans="1:38" hidden="1" outlineLevel="1" x14ac:dyDescent="0.2">
      <c r="A1106" s="285"/>
      <c r="B1106" s="885"/>
      <c r="C1106" s="847"/>
      <c r="D1106" s="842"/>
      <c r="E1106" s="854"/>
      <c r="F1106" s="854"/>
      <c r="G1106" s="854"/>
      <c r="H1106" s="854"/>
      <c r="I1106" s="854"/>
      <c r="J1106" s="854"/>
      <c r="K1106" s="854"/>
      <c r="L1106" s="854"/>
      <c r="M1106" s="854"/>
      <c r="N1106" s="854"/>
      <c r="O1106" s="854"/>
      <c r="P1106" s="854"/>
      <c r="Q1106" s="854"/>
      <c r="R1106" s="854"/>
      <c r="S1106" s="854"/>
      <c r="T1106" s="854"/>
      <c r="U1106" s="854"/>
      <c r="V1106" s="854"/>
      <c r="W1106" s="854"/>
      <c r="X1106" s="854"/>
      <c r="Y1106" s="854"/>
      <c r="Z1106" s="854"/>
      <c r="AA1106" s="854"/>
      <c r="AB1106" s="854"/>
      <c r="AC1106" s="854"/>
      <c r="AD1106" s="854"/>
      <c r="AE1106" s="854"/>
      <c r="AF1106" s="854"/>
      <c r="AG1106" s="854"/>
      <c r="AH1106" s="854"/>
      <c r="AI1106" s="854"/>
      <c r="AJ1106" s="854"/>
      <c r="AK1106" s="854"/>
      <c r="AL1106" s="854"/>
    </row>
    <row r="1107" spans="1:38" collapsed="1" x14ac:dyDescent="0.2">
      <c r="A1107" s="535" t="s">
        <v>2860</v>
      </c>
      <c r="B1107" s="885"/>
      <c r="C1107" s="847"/>
      <c r="D1107" s="842"/>
      <c r="E1107" s="854"/>
      <c r="F1107" s="854"/>
      <c r="G1107" s="854"/>
      <c r="H1107" s="854"/>
      <c r="I1107" s="854"/>
      <c r="J1107" s="854"/>
      <c r="K1107" s="854"/>
      <c r="L1107" s="854"/>
      <c r="M1107" s="854"/>
      <c r="N1107" s="854"/>
      <c r="O1107" s="854"/>
      <c r="P1107" s="854"/>
      <c r="Q1107" s="854"/>
      <c r="R1107" s="854"/>
      <c r="S1107" s="854"/>
      <c r="T1107" s="854"/>
      <c r="U1107" s="854"/>
      <c r="V1107" s="854"/>
      <c r="W1107" s="854"/>
      <c r="X1107" s="854"/>
      <c r="Y1107" s="854"/>
      <c r="Z1107" s="854"/>
      <c r="AA1107" s="854"/>
      <c r="AB1107" s="854"/>
      <c r="AC1107" s="854"/>
      <c r="AD1107" s="854"/>
      <c r="AE1107" s="854"/>
      <c r="AF1107" s="854"/>
      <c r="AG1107" s="854"/>
      <c r="AH1107" s="854"/>
      <c r="AI1107" s="854"/>
      <c r="AJ1107" s="854"/>
      <c r="AK1107" s="854"/>
      <c r="AL1107" s="854"/>
    </row>
    <row r="1108" spans="1:38" hidden="1" outlineLevel="1" x14ac:dyDescent="0.2">
      <c r="A1108" s="836"/>
      <c r="B1108" s="885"/>
      <c r="C1108" s="847"/>
      <c r="D1108" s="827"/>
      <c r="E1108" s="855" t="s">
        <v>586</v>
      </c>
      <c r="F1108" s="855" t="s">
        <v>587</v>
      </c>
      <c r="G1108" s="855" t="s">
        <v>588</v>
      </c>
      <c r="H1108" s="855" t="s">
        <v>589</v>
      </c>
      <c r="I1108" s="855" t="s">
        <v>590</v>
      </c>
      <c r="J1108" s="855" t="s">
        <v>591</v>
      </c>
      <c r="K1108" s="855" t="s">
        <v>592</v>
      </c>
      <c r="L1108" s="855" t="s">
        <v>593</v>
      </c>
      <c r="M1108" s="855" t="s">
        <v>594</v>
      </c>
      <c r="N1108" s="855" t="s">
        <v>595</v>
      </c>
      <c r="O1108" s="855" t="s">
        <v>596</v>
      </c>
      <c r="P1108" s="855" t="s">
        <v>597</v>
      </c>
      <c r="Q1108" s="855" t="s">
        <v>598</v>
      </c>
      <c r="R1108" s="855" t="s">
        <v>599</v>
      </c>
      <c r="S1108" s="855" t="s">
        <v>620</v>
      </c>
      <c r="T1108" s="855" t="s">
        <v>786</v>
      </c>
      <c r="U1108" s="855" t="s">
        <v>753</v>
      </c>
      <c r="V1108" s="855" t="s">
        <v>754</v>
      </c>
      <c r="W1108" s="855" t="s">
        <v>755</v>
      </c>
      <c r="X1108" s="855" t="s">
        <v>756</v>
      </c>
      <c r="Y1108" s="855" t="s">
        <v>757</v>
      </c>
      <c r="Z1108" s="855" t="s">
        <v>758</v>
      </c>
      <c r="AA1108" s="855" t="s">
        <v>759</v>
      </c>
      <c r="AB1108" s="855" t="s">
        <v>760</v>
      </c>
      <c r="AC1108" s="855" t="s">
        <v>761</v>
      </c>
      <c r="AD1108" s="855" t="s">
        <v>762</v>
      </c>
      <c r="AE1108" s="855" t="s">
        <v>763</v>
      </c>
      <c r="AF1108" s="855" t="s">
        <v>764</v>
      </c>
      <c r="AG1108" s="855" t="s">
        <v>765</v>
      </c>
      <c r="AH1108" s="855" t="s">
        <v>766</v>
      </c>
      <c r="AI1108" s="855" t="s">
        <v>767</v>
      </c>
      <c r="AJ1108" s="855" t="s">
        <v>768</v>
      </c>
      <c r="AK1108" s="855" t="s">
        <v>769</v>
      </c>
      <c r="AL1108" s="855" t="s">
        <v>770</v>
      </c>
    </row>
    <row r="1109" spans="1:38" hidden="1" outlineLevel="1" x14ac:dyDescent="0.2">
      <c r="A1109" s="285"/>
      <c r="B1109" s="885" t="s">
        <v>2788</v>
      </c>
      <c r="C1109" s="847"/>
      <c r="D1109" s="827" t="s">
        <v>2789</v>
      </c>
      <c r="E1109" s="856" t="s">
        <v>2869</v>
      </c>
      <c r="F1109" s="856" t="s">
        <v>2869</v>
      </c>
      <c r="G1109" s="856" t="s">
        <v>2869</v>
      </c>
      <c r="H1109" s="856" t="s">
        <v>2869</v>
      </c>
      <c r="I1109" s="856" t="s">
        <v>2869</v>
      </c>
      <c r="J1109" s="856" t="s">
        <v>2869</v>
      </c>
      <c r="K1109" s="856" t="s">
        <v>2869</v>
      </c>
      <c r="L1109" s="856" t="s">
        <v>2869</v>
      </c>
      <c r="M1109" s="856" t="s">
        <v>2869</v>
      </c>
      <c r="N1109" s="856" t="s">
        <v>2869</v>
      </c>
      <c r="O1109" s="856" t="s">
        <v>2869</v>
      </c>
      <c r="P1109" s="856" t="s">
        <v>2869</v>
      </c>
      <c r="Q1109" s="856" t="s">
        <v>2869</v>
      </c>
      <c r="R1109" s="856" t="s">
        <v>2869</v>
      </c>
      <c r="S1109" s="856" t="s">
        <v>2869</v>
      </c>
      <c r="T1109" s="856" t="s">
        <v>2869</v>
      </c>
      <c r="U1109" s="856" t="s">
        <v>2869</v>
      </c>
      <c r="V1109" s="856" t="s">
        <v>2869</v>
      </c>
      <c r="W1109" s="856" t="s">
        <v>2869</v>
      </c>
      <c r="X1109" s="856" t="s">
        <v>2869</v>
      </c>
      <c r="Y1109" s="856" t="s">
        <v>2869</v>
      </c>
      <c r="Z1109" s="856" t="s">
        <v>2869</v>
      </c>
      <c r="AA1109" s="856" t="s">
        <v>2869</v>
      </c>
      <c r="AB1109" s="856" t="s">
        <v>2869</v>
      </c>
      <c r="AC1109" s="856" t="s">
        <v>2869</v>
      </c>
      <c r="AD1109" s="856" t="s">
        <v>2869</v>
      </c>
      <c r="AE1109" s="856" t="s">
        <v>2869</v>
      </c>
      <c r="AF1109" s="856" t="s">
        <v>2869</v>
      </c>
      <c r="AG1109" s="856" t="s">
        <v>2869</v>
      </c>
      <c r="AH1109" s="856" t="s">
        <v>2869</v>
      </c>
      <c r="AI1109" s="856" t="s">
        <v>2869</v>
      </c>
      <c r="AJ1109" s="856" t="s">
        <v>2869</v>
      </c>
      <c r="AK1109" s="856" t="s">
        <v>2869</v>
      </c>
      <c r="AL1109" s="856" t="s">
        <v>2869</v>
      </c>
    </row>
    <row r="1110" spans="1:38" hidden="1" outlineLevel="1" x14ac:dyDescent="0.2">
      <c r="A1110" s="285"/>
      <c r="B1110" s="885" t="s">
        <v>2790</v>
      </c>
      <c r="C1110" s="847"/>
      <c r="D1110" s="827" t="s">
        <v>2791</v>
      </c>
      <c r="E1110" s="856" t="s">
        <v>2869</v>
      </c>
      <c r="F1110" s="856" t="s">
        <v>2869</v>
      </c>
      <c r="G1110" s="856" t="s">
        <v>2869</v>
      </c>
      <c r="H1110" s="856" t="s">
        <v>2869</v>
      </c>
      <c r="I1110" s="856" t="s">
        <v>2869</v>
      </c>
      <c r="J1110" s="856" t="s">
        <v>2869</v>
      </c>
      <c r="K1110" s="856" t="s">
        <v>2869</v>
      </c>
      <c r="L1110" s="856" t="s">
        <v>2869</v>
      </c>
      <c r="M1110" s="856" t="s">
        <v>2869</v>
      </c>
      <c r="N1110" s="856" t="s">
        <v>2869</v>
      </c>
      <c r="O1110" s="856" t="s">
        <v>2869</v>
      </c>
      <c r="P1110" s="856" t="s">
        <v>2869</v>
      </c>
      <c r="Q1110" s="856" t="s">
        <v>2869</v>
      </c>
      <c r="R1110" s="856" t="s">
        <v>2869</v>
      </c>
      <c r="S1110" s="856" t="s">
        <v>2869</v>
      </c>
      <c r="T1110" s="856" t="s">
        <v>2869</v>
      </c>
      <c r="U1110" s="856" t="s">
        <v>2869</v>
      </c>
      <c r="V1110" s="856" t="s">
        <v>2869</v>
      </c>
      <c r="W1110" s="856" t="s">
        <v>2869</v>
      </c>
      <c r="X1110" s="856" t="s">
        <v>2869</v>
      </c>
      <c r="Y1110" s="856" t="s">
        <v>2869</v>
      </c>
      <c r="Z1110" s="856" t="s">
        <v>2869</v>
      </c>
      <c r="AA1110" s="856" t="s">
        <v>2869</v>
      </c>
      <c r="AB1110" s="856" t="s">
        <v>2869</v>
      </c>
      <c r="AC1110" s="856" t="s">
        <v>2869</v>
      </c>
      <c r="AD1110" s="856" t="s">
        <v>2869</v>
      </c>
      <c r="AE1110" s="856" t="s">
        <v>2869</v>
      </c>
      <c r="AF1110" s="856" t="s">
        <v>2869</v>
      </c>
      <c r="AG1110" s="856" t="s">
        <v>2869</v>
      </c>
      <c r="AH1110" s="856" t="s">
        <v>2869</v>
      </c>
      <c r="AI1110" s="856" t="s">
        <v>2869</v>
      </c>
      <c r="AJ1110" s="856" t="s">
        <v>2869</v>
      </c>
      <c r="AK1110" s="856" t="s">
        <v>2869</v>
      </c>
      <c r="AL1110" s="856" t="s">
        <v>2869</v>
      </c>
    </row>
    <row r="1111" spans="1:38" hidden="1" outlineLevel="1" x14ac:dyDescent="0.2">
      <c r="A1111" s="285"/>
      <c r="B1111" s="885" t="s">
        <v>2792</v>
      </c>
      <c r="C1111" s="847"/>
      <c r="D1111" s="827" t="s">
        <v>2793</v>
      </c>
      <c r="E1111" s="856" t="s">
        <v>2869</v>
      </c>
      <c r="F1111" s="856" t="s">
        <v>2869</v>
      </c>
      <c r="G1111" s="856" t="s">
        <v>2869</v>
      </c>
      <c r="H1111" s="856" t="s">
        <v>2869</v>
      </c>
      <c r="I1111" s="856" t="s">
        <v>2869</v>
      </c>
      <c r="J1111" s="856" t="s">
        <v>2869</v>
      </c>
      <c r="K1111" s="856" t="s">
        <v>2869</v>
      </c>
      <c r="L1111" s="856" t="s">
        <v>2869</v>
      </c>
      <c r="M1111" s="856" t="s">
        <v>2869</v>
      </c>
      <c r="N1111" s="856" t="s">
        <v>2869</v>
      </c>
      <c r="O1111" s="856" t="s">
        <v>2869</v>
      </c>
      <c r="P1111" s="856" t="s">
        <v>2869</v>
      </c>
      <c r="Q1111" s="856" t="s">
        <v>2869</v>
      </c>
      <c r="R1111" s="856" t="s">
        <v>2869</v>
      </c>
      <c r="S1111" s="856" t="s">
        <v>2869</v>
      </c>
      <c r="T1111" s="856" t="s">
        <v>2869</v>
      </c>
      <c r="U1111" s="856" t="s">
        <v>2869</v>
      </c>
      <c r="V1111" s="856" t="s">
        <v>2869</v>
      </c>
      <c r="W1111" s="856" t="s">
        <v>2869</v>
      </c>
      <c r="X1111" s="856" t="s">
        <v>2869</v>
      </c>
      <c r="Y1111" s="856" t="s">
        <v>2869</v>
      </c>
      <c r="Z1111" s="856" t="s">
        <v>2869</v>
      </c>
      <c r="AA1111" s="856" t="s">
        <v>2869</v>
      </c>
      <c r="AB1111" s="856" t="s">
        <v>2869</v>
      </c>
      <c r="AC1111" s="856" t="s">
        <v>2869</v>
      </c>
      <c r="AD1111" s="856" t="s">
        <v>2869</v>
      </c>
      <c r="AE1111" s="856" t="s">
        <v>2869</v>
      </c>
      <c r="AF1111" s="856" t="s">
        <v>2869</v>
      </c>
      <c r="AG1111" s="856" t="s">
        <v>2869</v>
      </c>
      <c r="AH1111" s="856" t="s">
        <v>2869</v>
      </c>
      <c r="AI1111" s="856" t="s">
        <v>2869</v>
      </c>
      <c r="AJ1111" s="856" t="s">
        <v>2869</v>
      </c>
      <c r="AK1111" s="856" t="s">
        <v>2869</v>
      </c>
      <c r="AL1111" s="856" t="s">
        <v>2869</v>
      </c>
    </row>
    <row r="1112" spans="1:38" hidden="1" outlineLevel="1" x14ac:dyDescent="0.2">
      <c r="A1112" s="285"/>
      <c r="B1112" s="885" t="s">
        <v>2794</v>
      </c>
      <c r="C1112" s="847"/>
      <c r="D1112" s="827" t="s">
        <v>2795</v>
      </c>
      <c r="E1112" s="856" t="s">
        <v>2869</v>
      </c>
      <c r="F1112" s="856" t="s">
        <v>2869</v>
      </c>
      <c r="G1112" s="856" t="s">
        <v>2869</v>
      </c>
      <c r="H1112" s="856" t="s">
        <v>2869</v>
      </c>
      <c r="I1112" s="856" t="s">
        <v>2869</v>
      </c>
      <c r="J1112" s="856" t="s">
        <v>2869</v>
      </c>
      <c r="K1112" s="856" t="s">
        <v>2869</v>
      </c>
      <c r="L1112" s="856" t="s">
        <v>2869</v>
      </c>
      <c r="M1112" s="856" t="s">
        <v>2869</v>
      </c>
      <c r="N1112" s="856" t="s">
        <v>2869</v>
      </c>
      <c r="O1112" s="856" t="s">
        <v>2869</v>
      </c>
      <c r="P1112" s="856" t="s">
        <v>2869</v>
      </c>
      <c r="Q1112" s="856" t="s">
        <v>2869</v>
      </c>
      <c r="R1112" s="856" t="s">
        <v>2869</v>
      </c>
      <c r="S1112" s="856" t="s">
        <v>2869</v>
      </c>
      <c r="T1112" s="856" t="s">
        <v>2869</v>
      </c>
      <c r="U1112" s="856" t="s">
        <v>2869</v>
      </c>
      <c r="V1112" s="856" t="s">
        <v>2869</v>
      </c>
      <c r="W1112" s="856" t="s">
        <v>2869</v>
      </c>
      <c r="X1112" s="856" t="s">
        <v>2869</v>
      </c>
      <c r="Y1112" s="856" t="s">
        <v>2869</v>
      </c>
      <c r="Z1112" s="856" t="s">
        <v>2869</v>
      </c>
      <c r="AA1112" s="856" t="s">
        <v>2869</v>
      </c>
      <c r="AB1112" s="856" t="s">
        <v>2869</v>
      </c>
      <c r="AC1112" s="856" t="s">
        <v>2869</v>
      </c>
      <c r="AD1112" s="856" t="s">
        <v>2869</v>
      </c>
      <c r="AE1112" s="856" t="s">
        <v>2869</v>
      </c>
      <c r="AF1112" s="856" t="s">
        <v>2869</v>
      </c>
      <c r="AG1112" s="856" t="s">
        <v>2869</v>
      </c>
      <c r="AH1112" s="856" t="s">
        <v>2869</v>
      </c>
      <c r="AI1112" s="856" t="s">
        <v>2869</v>
      </c>
      <c r="AJ1112" s="856" t="s">
        <v>2869</v>
      </c>
      <c r="AK1112" s="856" t="s">
        <v>2869</v>
      </c>
      <c r="AL1112" s="856" t="s">
        <v>2869</v>
      </c>
    </row>
    <row r="1113" spans="1:38" hidden="1" outlineLevel="1" x14ac:dyDescent="0.2">
      <c r="A1113" s="285"/>
      <c r="B1113" s="885" t="s">
        <v>2796</v>
      </c>
      <c r="C1113" s="847"/>
      <c r="D1113" s="827" t="s">
        <v>2797</v>
      </c>
      <c r="E1113" s="856" t="s">
        <v>2869</v>
      </c>
      <c r="F1113" s="856" t="s">
        <v>2869</v>
      </c>
      <c r="G1113" s="856" t="s">
        <v>2869</v>
      </c>
      <c r="H1113" s="856" t="s">
        <v>2869</v>
      </c>
      <c r="I1113" s="856" t="s">
        <v>2869</v>
      </c>
      <c r="J1113" s="856" t="s">
        <v>2869</v>
      </c>
      <c r="K1113" s="856" t="s">
        <v>2869</v>
      </c>
      <c r="L1113" s="856" t="s">
        <v>2869</v>
      </c>
      <c r="M1113" s="856" t="s">
        <v>2869</v>
      </c>
      <c r="N1113" s="856" t="s">
        <v>2869</v>
      </c>
      <c r="O1113" s="856" t="s">
        <v>2869</v>
      </c>
      <c r="P1113" s="856" t="s">
        <v>2869</v>
      </c>
      <c r="Q1113" s="856" t="s">
        <v>2869</v>
      </c>
      <c r="R1113" s="856" t="s">
        <v>2869</v>
      </c>
      <c r="S1113" s="856" t="s">
        <v>2869</v>
      </c>
      <c r="T1113" s="856" t="s">
        <v>2869</v>
      </c>
      <c r="U1113" s="856" t="s">
        <v>2869</v>
      </c>
      <c r="V1113" s="856" t="s">
        <v>2869</v>
      </c>
      <c r="W1113" s="856" t="s">
        <v>2869</v>
      </c>
      <c r="X1113" s="856" t="s">
        <v>2869</v>
      </c>
      <c r="Y1113" s="856" t="s">
        <v>2869</v>
      </c>
      <c r="Z1113" s="856" t="s">
        <v>2869</v>
      </c>
      <c r="AA1113" s="856" t="s">
        <v>2869</v>
      </c>
      <c r="AB1113" s="856" t="s">
        <v>2869</v>
      </c>
      <c r="AC1113" s="856" t="s">
        <v>2869</v>
      </c>
      <c r="AD1113" s="856" t="s">
        <v>2869</v>
      </c>
      <c r="AE1113" s="856" t="s">
        <v>2869</v>
      </c>
      <c r="AF1113" s="856" t="s">
        <v>2869</v>
      </c>
      <c r="AG1113" s="856" t="s">
        <v>2869</v>
      </c>
      <c r="AH1113" s="856" t="s">
        <v>2869</v>
      </c>
      <c r="AI1113" s="856" t="s">
        <v>2869</v>
      </c>
      <c r="AJ1113" s="856" t="s">
        <v>2869</v>
      </c>
      <c r="AK1113" s="856" t="s">
        <v>2869</v>
      </c>
      <c r="AL1113" s="856" t="s">
        <v>2869</v>
      </c>
    </row>
    <row r="1114" spans="1:38" hidden="1" outlineLevel="1" x14ac:dyDescent="0.2">
      <c r="A1114" s="285"/>
      <c r="B1114" s="885" t="s">
        <v>2798</v>
      </c>
      <c r="C1114" s="847"/>
      <c r="D1114" s="827" t="s">
        <v>2799</v>
      </c>
      <c r="E1114" s="856" t="s">
        <v>2869</v>
      </c>
      <c r="F1114" s="856" t="s">
        <v>2869</v>
      </c>
      <c r="G1114" s="856" t="s">
        <v>2869</v>
      </c>
      <c r="H1114" s="856" t="s">
        <v>2869</v>
      </c>
      <c r="I1114" s="856" t="s">
        <v>2869</v>
      </c>
      <c r="J1114" s="856" t="s">
        <v>2869</v>
      </c>
      <c r="K1114" s="856" t="s">
        <v>2869</v>
      </c>
      <c r="L1114" s="856" t="s">
        <v>2869</v>
      </c>
      <c r="M1114" s="856" t="s">
        <v>2869</v>
      </c>
      <c r="N1114" s="856" t="s">
        <v>2869</v>
      </c>
      <c r="O1114" s="856" t="s">
        <v>2869</v>
      </c>
      <c r="P1114" s="856" t="s">
        <v>2869</v>
      </c>
      <c r="Q1114" s="856" t="s">
        <v>2869</v>
      </c>
      <c r="R1114" s="856" t="s">
        <v>2869</v>
      </c>
      <c r="S1114" s="856" t="s">
        <v>2869</v>
      </c>
      <c r="T1114" s="856" t="s">
        <v>2869</v>
      </c>
      <c r="U1114" s="856" t="s">
        <v>2869</v>
      </c>
      <c r="V1114" s="856" t="s">
        <v>2869</v>
      </c>
      <c r="W1114" s="856" t="s">
        <v>2869</v>
      </c>
      <c r="X1114" s="856" t="s">
        <v>2869</v>
      </c>
      <c r="Y1114" s="856" t="s">
        <v>2869</v>
      </c>
      <c r="Z1114" s="856" t="s">
        <v>2869</v>
      </c>
      <c r="AA1114" s="856" t="s">
        <v>2869</v>
      </c>
      <c r="AB1114" s="856" t="s">
        <v>2869</v>
      </c>
      <c r="AC1114" s="856" t="s">
        <v>2869</v>
      </c>
      <c r="AD1114" s="856" t="s">
        <v>2869</v>
      </c>
      <c r="AE1114" s="856" t="s">
        <v>2869</v>
      </c>
      <c r="AF1114" s="856" t="s">
        <v>2869</v>
      </c>
      <c r="AG1114" s="856" t="s">
        <v>2869</v>
      </c>
      <c r="AH1114" s="856" t="s">
        <v>2869</v>
      </c>
      <c r="AI1114" s="856" t="s">
        <v>2869</v>
      </c>
      <c r="AJ1114" s="856" t="s">
        <v>2869</v>
      </c>
      <c r="AK1114" s="856" t="s">
        <v>2869</v>
      </c>
      <c r="AL1114" s="856" t="s">
        <v>2869</v>
      </c>
    </row>
    <row r="1115" spans="1:38" hidden="1" outlineLevel="1" x14ac:dyDescent="0.2">
      <c r="A1115" s="285"/>
      <c r="B1115" s="885" t="s">
        <v>2800</v>
      </c>
      <c r="C1115" s="847"/>
      <c r="D1115" s="827" t="s">
        <v>2801</v>
      </c>
      <c r="E1115" s="856" t="s">
        <v>2869</v>
      </c>
      <c r="F1115" s="856" t="s">
        <v>2869</v>
      </c>
      <c r="G1115" s="856" t="s">
        <v>2869</v>
      </c>
      <c r="H1115" s="856" t="s">
        <v>2869</v>
      </c>
      <c r="I1115" s="856" t="s">
        <v>2869</v>
      </c>
      <c r="J1115" s="856" t="s">
        <v>2869</v>
      </c>
      <c r="K1115" s="856" t="s">
        <v>2869</v>
      </c>
      <c r="L1115" s="856" t="s">
        <v>2869</v>
      </c>
      <c r="M1115" s="856" t="s">
        <v>2869</v>
      </c>
      <c r="N1115" s="856" t="s">
        <v>2869</v>
      </c>
      <c r="O1115" s="856" t="s">
        <v>2869</v>
      </c>
      <c r="P1115" s="856" t="s">
        <v>2869</v>
      </c>
      <c r="Q1115" s="856" t="s">
        <v>2869</v>
      </c>
      <c r="R1115" s="856" t="s">
        <v>2869</v>
      </c>
      <c r="S1115" s="856" t="s">
        <v>2869</v>
      </c>
      <c r="T1115" s="856" t="s">
        <v>2869</v>
      </c>
      <c r="U1115" s="856" t="s">
        <v>2869</v>
      </c>
      <c r="V1115" s="856" t="s">
        <v>2869</v>
      </c>
      <c r="W1115" s="856" t="s">
        <v>2869</v>
      </c>
      <c r="X1115" s="856" t="s">
        <v>2869</v>
      </c>
      <c r="Y1115" s="856" t="s">
        <v>2869</v>
      </c>
      <c r="Z1115" s="856" t="s">
        <v>2869</v>
      </c>
      <c r="AA1115" s="856" t="s">
        <v>2869</v>
      </c>
      <c r="AB1115" s="856" t="s">
        <v>2869</v>
      </c>
      <c r="AC1115" s="856" t="s">
        <v>2869</v>
      </c>
      <c r="AD1115" s="856" t="s">
        <v>2869</v>
      </c>
      <c r="AE1115" s="856" t="s">
        <v>2869</v>
      </c>
      <c r="AF1115" s="856" t="s">
        <v>2869</v>
      </c>
      <c r="AG1115" s="856" t="s">
        <v>2869</v>
      </c>
      <c r="AH1115" s="856" t="s">
        <v>2869</v>
      </c>
      <c r="AI1115" s="856" t="s">
        <v>2869</v>
      </c>
      <c r="AJ1115" s="856" t="s">
        <v>2869</v>
      </c>
      <c r="AK1115" s="856" t="s">
        <v>2869</v>
      </c>
      <c r="AL1115" s="856" t="s">
        <v>2869</v>
      </c>
    </row>
    <row r="1116" spans="1:38" hidden="1" outlineLevel="1" x14ac:dyDescent="0.2">
      <c r="A1116" s="285"/>
      <c r="B1116" s="885" t="s">
        <v>2802</v>
      </c>
      <c r="C1116" s="847"/>
      <c r="D1116" s="827" t="s">
        <v>2803</v>
      </c>
      <c r="E1116" s="856" t="s">
        <v>2869</v>
      </c>
      <c r="F1116" s="856" t="s">
        <v>2869</v>
      </c>
      <c r="G1116" s="856" t="s">
        <v>2869</v>
      </c>
      <c r="H1116" s="856" t="s">
        <v>2869</v>
      </c>
      <c r="I1116" s="856" t="s">
        <v>2869</v>
      </c>
      <c r="J1116" s="856" t="s">
        <v>2869</v>
      </c>
      <c r="K1116" s="856" t="s">
        <v>2869</v>
      </c>
      <c r="L1116" s="856" t="s">
        <v>2869</v>
      </c>
      <c r="M1116" s="856" t="s">
        <v>2869</v>
      </c>
      <c r="N1116" s="856" t="s">
        <v>2869</v>
      </c>
      <c r="O1116" s="856" t="s">
        <v>2869</v>
      </c>
      <c r="P1116" s="856" t="s">
        <v>2869</v>
      </c>
      <c r="Q1116" s="856" t="s">
        <v>2869</v>
      </c>
      <c r="R1116" s="856" t="s">
        <v>2869</v>
      </c>
      <c r="S1116" s="856" t="s">
        <v>2869</v>
      </c>
      <c r="T1116" s="856" t="s">
        <v>2869</v>
      </c>
      <c r="U1116" s="856" t="s">
        <v>2869</v>
      </c>
      <c r="V1116" s="856" t="s">
        <v>2869</v>
      </c>
      <c r="W1116" s="856" t="s">
        <v>2869</v>
      </c>
      <c r="X1116" s="856" t="s">
        <v>2869</v>
      </c>
      <c r="Y1116" s="856" t="s">
        <v>2869</v>
      </c>
      <c r="Z1116" s="856" t="s">
        <v>2869</v>
      </c>
      <c r="AA1116" s="856" t="s">
        <v>2869</v>
      </c>
      <c r="AB1116" s="856" t="s">
        <v>2869</v>
      </c>
      <c r="AC1116" s="856" t="s">
        <v>2869</v>
      </c>
      <c r="AD1116" s="856" t="s">
        <v>2869</v>
      </c>
      <c r="AE1116" s="856" t="s">
        <v>2869</v>
      </c>
      <c r="AF1116" s="856" t="s">
        <v>2869</v>
      </c>
      <c r="AG1116" s="856" t="s">
        <v>2869</v>
      </c>
      <c r="AH1116" s="856" t="s">
        <v>2869</v>
      </c>
      <c r="AI1116" s="856" t="s">
        <v>2869</v>
      </c>
      <c r="AJ1116" s="856" t="s">
        <v>2869</v>
      </c>
      <c r="AK1116" s="856" t="s">
        <v>2869</v>
      </c>
      <c r="AL1116" s="856" t="s">
        <v>2869</v>
      </c>
    </row>
    <row r="1117" spans="1:38" hidden="1" outlineLevel="1" x14ac:dyDescent="0.2">
      <c r="A1117" s="285"/>
      <c r="B1117" s="885" t="s">
        <v>2804</v>
      </c>
      <c r="C1117" s="847"/>
      <c r="D1117" s="827" t="s">
        <v>2805</v>
      </c>
      <c r="E1117" s="856" t="s">
        <v>2869</v>
      </c>
      <c r="F1117" s="856" t="s">
        <v>2869</v>
      </c>
      <c r="G1117" s="856" t="s">
        <v>2869</v>
      </c>
      <c r="H1117" s="856" t="s">
        <v>2869</v>
      </c>
      <c r="I1117" s="856" t="s">
        <v>2869</v>
      </c>
      <c r="J1117" s="856" t="s">
        <v>2869</v>
      </c>
      <c r="K1117" s="856" t="s">
        <v>2869</v>
      </c>
      <c r="L1117" s="856" t="s">
        <v>2869</v>
      </c>
      <c r="M1117" s="856" t="s">
        <v>2869</v>
      </c>
      <c r="N1117" s="856" t="s">
        <v>2869</v>
      </c>
      <c r="O1117" s="856" t="s">
        <v>2869</v>
      </c>
      <c r="P1117" s="856" t="s">
        <v>2869</v>
      </c>
      <c r="Q1117" s="856" t="s">
        <v>2869</v>
      </c>
      <c r="R1117" s="856" t="s">
        <v>2869</v>
      </c>
      <c r="S1117" s="856" t="s">
        <v>2869</v>
      </c>
      <c r="T1117" s="856" t="s">
        <v>2869</v>
      </c>
      <c r="U1117" s="856" t="s">
        <v>2869</v>
      </c>
      <c r="V1117" s="856" t="s">
        <v>2869</v>
      </c>
      <c r="W1117" s="856" t="s">
        <v>2869</v>
      </c>
      <c r="X1117" s="856" t="s">
        <v>2869</v>
      </c>
      <c r="Y1117" s="856" t="s">
        <v>2869</v>
      </c>
      <c r="Z1117" s="856" t="s">
        <v>2869</v>
      </c>
      <c r="AA1117" s="856" t="s">
        <v>2869</v>
      </c>
      <c r="AB1117" s="856" t="s">
        <v>2869</v>
      </c>
      <c r="AC1117" s="856" t="s">
        <v>2869</v>
      </c>
      <c r="AD1117" s="856" t="s">
        <v>2869</v>
      </c>
      <c r="AE1117" s="856" t="s">
        <v>2869</v>
      </c>
      <c r="AF1117" s="856" t="s">
        <v>2869</v>
      </c>
      <c r="AG1117" s="856" t="s">
        <v>2869</v>
      </c>
      <c r="AH1117" s="856" t="s">
        <v>2869</v>
      </c>
      <c r="AI1117" s="856" t="s">
        <v>2869</v>
      </c>
      <c r="AJ1117" s="856" t="s">
        <v>2869</v>
      </c>
      <c r="AK1117" s="856" t="s">
        <v>2869</v>
      </c>
      <c r="AL1117" s="856" t="s">
        <v>2869</v>
      </c>
    </row>
    <row r="1118" spans="1:38" hidden="1" outlineLevel="1" x14ac:dyDescent="0.2">
      <c r="A1118" s="285"/>
      <c r="B1118" s="885" t="s">
        <v>2806</v>
      </c>
      <c r="C1118" s="847"/>
      <c r="D1118" s="827" t="s">
        <v>2807</v>
      </c>
      <c r="E1118" s="856" t="s">
        <v>2869</v>
      </c>
      <c r="F1118" s="856" t="s">
        <v>2869</v>
      </c>
      <c r="G1118" s="856" t="s">
        <v>2869</v>
      </c>
      <c r="H1118" s="856" t="s">
        <v>2869</v>
      </c>
      <c r="I1118" s="856" t="s">
        <v>2869</v>
      </c>
      <c r="J1118" s="856" t="s">
        <v>2869</v>
      </c>
      <c r="K1118" s="856" t="s">
        <v>2869</v>
      </c>
      <c r="L1118" s="856" t="s">
        <v>2869</v>
      </c>
      <c r="M1118" s="856" t="s">
        <v>2869</v>
      </c>
      <c r="N1118" s="856" t="s">
        <v>2869</v>
      </c>
      <c r="O1118" s="856" t="s">
        <v>2869</v>
      </c>
      <c r="P1118" s="856" t="s">
        <v>2869</v>
      </c>
      <c r="Q1118" s="856" t="s">
        <v>2869</v>
      </c>
      <c r="R1118" s="856" t="s">
        <v>2869</v>
      </c>
      <c r="S1118" s="856" t="s">
        <v>2869</v>
      </c>
      <c r="T1118" s="856" t="s">
        <v>2869</v>
      </c>
      <c r="U1118" s="856" t="s">
        <v>2869</v>
      </c>
      <c r="V1118" s="856" t="s">
        <v>2869</v>
      </c>
      <c r="W1118" s="856" t="s">
        <v>2869</v>
      </c>
      <c r="X1118" s="856" t="s">
        <v>2869</v>
      </c>
      <c r="Y1118" s="856" t="s">
        <v>2869</v>
      </c>
      <c r="Z1118" s="856" t="s">
        <v>2869</v>
      </c>
      <c r="AA1118" s="856" t="s">
        <v>2869</v>
      </c>
      <c r="AB1118" s="856" t="s">
        <v>2869</v>
      </c>
      <c r="AC1118" s="856" t="s">
        <v>2869</v>
      </c>
      <c r="AD1118" s="856" t="s">
        <v>2869</v>
      </c>
      <c r="AE1118" s="856" t="s">
        <v>2869</v>
      </c>
      <c r="AF1118" s="856" t="s">
        <v>2869</v>
      </c>
      <c r="AG1118" s="856" t="s">
        <v>2869</v>
      </c>
      <c r="AH1118" s="856" t="s">
        <v>2869</v>
      </c>
      <c r="AI1118" s="856" t="s">
        <v>2869</v>
      </c>
      <c r="AJ1118" s="856" t="s">
        <v>2869</v>
      </c>
      <c r="AK1118" s="856" t="s">
        <v>2869</v>
      </c>
      <c r="AL1118" s="856" t="s">
        <v>2869</v>
      </c>
    </row>
    <row r="1119" spans="1:38" hidden="1" outlineLevel="1" x14ac:dyDescent="0.2">
      <c r="A1119" s="285"/>
      <c r="B1119" s="885" t="s">
        <v>2778</v>
      </c>
      <c r="C1119" s="847"/>
      <c r="D1119" s="827" t="s">
        <v>2808</v>
      </c>
      <c r="E1119" s="856" t="s">
        <v>2869</v>
      </c>
      <c r="F1119" s="856" t="s">
        <v>2869</v>
      </c>
      <c r="G1119" s="856" t="s">
        <v>2869</v>
      </c>
      <c r="H1119" s="856" t="s">
        <v>2869</v>
      </c>
      <c r="I1119" s="856" t="s">
        <v>2869</v>
      </c>
      <c r="J1119" s="856" t="s">
        <v>2869</v>
      </c>
      <c r="K1119" s="856" t="s">
        <v>2869</v>
      </c>
      <c r="L1119" s="856" t="s">
        <v>2869</v>
      </c>
      <c r="M1119" s="856" t="s">
        <v>2869</v>
      </c>
      <c r="N1119" s="856" t="s">
        <v>2869</v>
      </c>
      <c r="O1119" s="856" t="s">
        <v>2869</v>
      </c>
      <c r="P1119" s="856" t="s">
        <v>2869</v>
      </c>
      <c r="Q1119" s="856" t="s">
        <v>2869</v>
      </c>
      <c r="R1119" s="856" t="s">
        <v>2869</v>
      </c>
      <c r="S1119" s="856" t="s">
        <v>2869</v>
      </c>
      <c r="T1119" s="856" t="s">
        <v>2869</v>
      </c>
      <c r="U1119" s="856" t="s">
        <v>2869</v>
      </c>
      <c r="V1119" s="856" t="s">
        <v>2869</v>
      </c>
      <c r="W1119" s="856" t="s">
        <v>2869</v>
      </c>
      <c r="X1119" s="856" t="s">
        <v>2869</v>
      </c>
      <c r="Y1119" s="856" t="s">
        <v>2869</v>
      </c>
      <c r="Z1119" s="856" t="s">
        <v>2869</v>
      </c>
      <c r="AA1119" s="856" t="s">
        <v>2869</v>
      </c>
      <c r="AB1119" s="856" t="s">
        <v>2869</v>
      </c>
      <c r="AC1119" s="856" t="s">
        <v>2869</v>
      </c>
      <c r="AD1119" s="856" t="s">
        <v>2869</v>
      </c>
      <c r="AE1119" s="856" t="s">
        <v>2869</v>
      </c>
      <c r="AF1119" s="856" t="s">
        <v>2869</v>
      </c>
      <c r="AG1119" s="856" t="s">
        <v>2869</v>
      </c>
      <c r="AH1119" s="856" t="s">
        <v>2869</v>
      </c>
      <c r="AI1119" s="856" t="s">
        <v>2869</v>
      </c>
      <c r="AJ1119" s="856" t="s">
        <v>2869</v>
      </c>
      <c r="AK1119" s="856" t="s">
        <v>2869</v>
      </c>
      <c r="AL1119" s="856" t="s">
        <v>2869</v>
      </c>
    </row>
    <row r="1120" spans="1:38" hidden="1" outlineLevel="1" x14ac:dyDescent="0.2">
      <c r="A1120" s="285"/>
      <c r="B1120" s="885" t="s">
        <v>2780</v>
      </c>
      <c r="C1120" s="847"/>
      <c r="D1120" s="827" t="s">
        <v>2809</v>
      </c>
      <c r="E1120" s="856" t="s">
        <v>2869</v>
      </c>
      <c r="F1120" s="856" t="s">
        <v>2869</v>
      </c>
      <c r="G1120" s="856" t="s">
        <v>2869</v>
      </c>
      <c r="H1120" s="856" t="s">
        <v>2869</v>
      </c>
      <c r="I1120" s="856" t="s">
        <v>2869</v>
      </c>
      <c r="J1120" s="856" t="s">
        <v>2869</v>
      </c>
      <c r="K1120" s="856" t="s">
        <v>2869</v>
      </c>
      <c r="L1120" s="856" t="s">
        <v>2869</v>
      </c>
      <c r="M1120" s="856" t="s">
        <v>2869</v>
      </c>
      <c r="N1120" s="856" t="s">
        <v>2869</v>
      </c>
      <c r="O1120" s="856" t="s">
        <v>2869</v>
      </c>
      <c r="P1120" s="856" t="s">
        <v>2869</v>
      </c>
      <c r="Q1120" s="856" t="s">
        <v>2869</v>
      </c>
      <c r="R1120" s="856" t="s">
        <v>2869</v>
      </c>
      <c r="S1120" s="856" t="s">
        <v>2869</v>
      </c>
      <c r="T1120" s="856" t="s">
        <v>2869</v>
      </c>
      <c r="U1120" s="856" t="s">
        <v>2869</v>
      </c>
      <c r="V1120" s="856" t="s">
        <v>2869</v>
      </c>
      <c r="W1120" s="856" t="s">
        <v>2869</v>
      </c>
      <c r="X1120" s="856" t="s">
        <v>2869</v>
      </c>
      <c r="Y1120" s="856" t="s">
        <v>2869</v>
      </c>
      <c r="Z1120" s="856" t="s">
        <v>2869</v>
      </c>
      <c r="AA1120" s="856" t="s">
        <v>2869</v>
      </c>
      <c r="AB1120" s="856" t="s">
        <v>2869</v>
      </c>
      <c r="AC1120" s="856" t="s">
        <v>2869</v>
      </c>
      <c r="AD1120" s="856" t="s">
        <v>2869</v>
      </c>
      <c r="AE1120" s="856" t="s">
        <v>2869</v>
      </c>
      <c r="AF1120" s="856" t="s">
        <v>2869</v>
      </c>
      <c r="AG1120" s="856" t="s">
        <v>2869</v>
      </c>
      <c r="AH1120" s="856" t="s">
        <v>2869</v>
      </c>
      <c r="AI1120" s="856" t="s">
        <v>2869</v>
      </c>
      <c r="AJ1120" s="856" t="s">
        <v>2869</v>
      </c>
      <c r="AK1120" s="856" t="s">
        <v>2869</v>
      </c>
      <c r="AL1120" s="856" t="s">
        <v>2869</v>
      </c>
    </row>
    <row r="1121" spans="1:38" hidden="1" outlineLevel="1" x14ac:dyDescent="0.2">
      <c r="A1121" s="285"/>
      <c r="B1121" s="885" t="s">
        <v>2782</v>
      </c>
      <c r="C1121" s="847"/>
      <c r="D1121" s="827" t="s">
        <v>2810</v>
      </c>
      <c r="E1121" s="856" t="s">
        <v>2869</v>
      </c>
      <c r="F1121" s="856" t="s">
        <v>2869</v>
      </c>
      <c r="G1121" s="856" t="s">
        <v>2869</v>
      </c>
      <c r="H1121" s="856" t="s">
        <v>2869</v>
      </c>
      <c r="I1121" s="856" t="s">
        <v>2869</v>
      </c>
      <c r="J1121" s="856" t="s">
        <v>2869</v>
      </c>
      <c r="K1121" s="856" t="s">
        <v>2869</v>
      </c>
      <c r="L1121" s="856" t="s">
        <v>2869</v>
      </c>
      <c r="M1121" s="856" t="s">
        <v>2869</v>
      </c>
      <c r="N1121" s="856" t="s">
        <v>2869</v>
      </c>
      <c r="O1121" s="856" t="s">
        <v>2869</v>
      </c>
      <c r="P1121" s="856" t="s">
        <v>2869</v>
      </c>
      <c r="Q1121" s="856" t="s">
        <v>2869</v>
      </c>
      <c r="R1121" s="856" t="s">
        <v>2869</v>
      </c>
      <c r="S1121" s="856" t="s">
        <v>2869</v>
      </c>
      <c r="T1121" s="856" t="s">
        <v>2869</v>
      </c>
      <c r="U1121" s="856" t="s">
        <v>2869</v>
      </c>
      <c r="V1121" s="856" t="s">
        <v>2869</v>
      </c>
      <c r="W1121" s="856" t="s">
        <v>2869</v>
      </c>
      <c r="X1121" s="856" t="s">
        <v>2869</v>
      </c>
      <c r="Y1121" s="856" t="s">
        <v>2869</v>
      </c>
      <c r="Z1121" s="856" t="s">
        <v>2869</v>
      </c>
      <c r="AA1121" s="856" t="s">
        <v>2869</v>
      </c>
      <c r="AB1121" s="856" t="s">
        <v>2869</v>
      </c>
      <c r="AC1121" s="856" t="s">
        <v>2869</v>
      </c>
      <c r="AD1121" s="856" t="s">
        <v>2869</v>
      </c>
      <c r="AE1121" s="856" t="s">
        <v>2869</v>
      </c>
      <c r="AF1121" s="856" t="s">
        <v>2869</v>
      </c>
      <c r="AG1121" s="856" t="s">
        <v>2869</v>
      </c>
      <c r="AH1121" s="856" t="s">
        <v>2869</v>
      </c>
      <c r="AI1121" s="856" t="s">
        <v>2869</v>
      </c>
      <c r="AJ1121" s="856" t="s">
        <v>2869</v>
      </c>
      <c r="AK1121" s="856" t="s">
        <v>2869</v>
      </c>
      <c r="AL1121" s="856" t="s">
        <v>2869</v>
      </c>
    </row>
    <row r="1122" spans="1:38" hidden="1" outlineLevel="1" x14ac:dyDescent="0.2">
      <c r="A1122" s="285"/>
      <c r="B1122" s="885" t="s">
        <v>2784</v>
      </c>
      <c r="C1122" s="847"/>
      <c r="D1122" s="827" t="s">
        <v>2811</v>
      </c>
      <c r="E1122" s="856" t="s">
        <v>2869</v>
      </c>
      <c r="F1122" s="856" t="s">
        <v>2869</v>
      </c>
      <c r="G1122" s="856" t="s">
        <v>2869</v>
      </c>
      <c r="H1122" s="856" t="s">
        <v>2869</v>
      </c>
      <c r="I1122" s="856" t="s">
        <v>2869</v>
      </c>
      <c r="J1122" s="856" t="s">
        <v>2869</v>
      </c>
      <c r="K1122" s="856" t="s">
        <v>2869</v>
      </c>
      <c r="L1122" s="856" t="s">
        <v>2869</v>
      </c>
      <c r="M1122" s="856" t="s">
        <v>2869</v>
      </c>
      <c r="N1122" s="856" t="s">
        <v>2869</v>
      </c>
      <c r="O1122" s="856" t="s">
        <v>2869</v>
      </c>
      <c r="P1122" s="856" t="s">
        <v>2869</v>
      </c>
      <c r="Q1122" s="856" t="s">
        <v>2869</v>
      </c>
      <c r="R1122" s="856" t="s">
        <v>2869</v>
      </c>
      <c r="S1122" s="856" t="s">
        <v>2869</v>
      </c>
      <c r="T1122" s="856" t="s">
        <v>2869</v>
      </c>
      <c r="U1122" s="856" t="s">
        <v>2869</v>
      </c>
      <c r="V1122" s="856" t="s">
        <v>2869</v>
      </c>
      <c r="W1122" s="856" t="s">
        <v>2869</v>
      </c>
      <c r="X1122" s="856" t="s">
        <v>2869</v>
      </c>
      <c r="Y1122" s="856" t="s">
        <v>2869</v>
      </c>
      <c r="Z1122" s="856" t="s">
        <v>2869</v>
      </c>
      <c r="AA1122" s="856" t="s">
        <v>2869</v>
      </c>
      <c r="AB1122" s="856" t="s">
        <v>2869</v>
      </c>
      <c r="AC1122" s="856" t="s">
        <v>2869</v>
      </c>
      <c r="AD1122" s="856" t="s">
        <v>2869</v>
      </c>
      <c r="AE1122" s="856" t="s">
        <v>2869</v>
      </c>
      <c r="AF1122" s="856" t="s">
        <v>2869</v>
      </c>
      <c r="AG1122" s="856" t="s">
        <v>2869</v>
      </c>
      <c r="AH1122" s="856" t="s">
        <v>2869</v>
      </c>
      <c r="AI1122" s="856" t="s">
        <v>2869</v>
      </c>
      <c r="AJ1122" s="856" t="s">
        <v>2869</v>
      </c>
      <c r="AK1122" s="856" t="s">
        <v>2869</v>
      </c>
      <c r="AL1122" s="856" t="s">
        <v>2869</v>
      </c>
    </row>
    <row r="1123" spans="1:38" hidden="1" outlineLevel="1" x14ac:dyDescent="0.2">
      <c r="A1123" s="285"/>
      <c r="B1123" s="885" t="s">
        <v>2786</v>
      </c>
      <c r="C1123" s="847"/>
      <c r="D1123" s="827" t="s">
        <v>2812</v>
      </c>
      <c r="E1123" s="856" t="s">
        <v>2869</v>
      </c>
      <c r="F1123" s="856" t="s">
        <v>2869</v>
      </c>
      <c r="G1123" s="856" t="s">
        <v>2869</v>
      </c>
      <c r="H1123" s="856" t="s">
        <v>2869</v>
      </c>
      <c r="I1123" s="856" t="s">
        <v>2869</v>
      </c>
      <c r="J1123" s="856" t="s">
        <v>2869</v>
      </c>
      <c r="K1123" s="856" t="s">
        <v>2869</v>
      </c>
      <c r="L1123" s="856" t="s">
        <v>2869</v>
      </c>
      <c r="M1123" s="856" t="s">
        <v>2869</v>
      </c>
      <c r="N1123" s="856" t="s">
        <v>2869</v>
      </c>
      <c r="O1123" s="856" t="s">
        <v>2869</v>
      </c>
      <c r="P1123" s="856" t="s">
        <v>2869</v>
      </c>
      <c r="Q1123" s="856" t="s">
        <v>2869</v>
      </c>
      <c r="R1123" s="856" t="s">
        <v>2869</v>
      </c>
      <c r="S1123" s="856" t="s">
        <v>2869</v>
      </c>
      <c r="T1123" s="856" t="s">
        <v>2869</v>
      </c>
      <c r="U1123" s="856" t="s">
        <v>2869</v>
      </c>
      <c r="V1123" s="856" t="s">
        <v>2869</v>
      </c>
      <c r="W1123" s="856" t="s">
        <v>2869</v>
      </c>
      <c r="X1123" s="856" t="s">
        <v>2869</v>
      </c>
      <c r="Y1123" s="856" t="s">
        <v>2869</v>
      </c>
      <c r="Z1123" s="856" t="s">
        <v>2869</v>
      </c>
      <c r="AA1123" s="856" t="s">
        <v>2869</v>
      </c>
      <c r="AB1123" s="856" t="s">
        <v>2869</v>
      </c>
      <c r="AC1123" s="856" t="s">
        <v>2869</v>
      </c>
      <c r="AD1123" s="856" t="s">
        <v>2869</v>
      </c>
      <c r="AE1123" s="856" t="s">
        <v>2869</v>
      </c>
      <c r="AF1123" s="856" t="s">
        <v>2869</v>
      </c>
      <c r="AG1123" s="856" t="s">
        <v>2869</v>
      </c>
      <c r="AH1123" s="856" t="s">
        <v>2869</v>
      </c>
      <c r="AI1123" s="856" t="s">
        <v>2869</v>
      </c>
      <c r="AJ1123" s="856" t="s">
        <v>2869</v>
      </c>
      <c r="AK1123" s="856" t="s">
        <v>2869</v>
      </c>
      <c r="AL1123" s="856" t="s">
        <v>2869</v>
      </c>
    </row>
    <row r="1124" spans="1:38" hidden="1" outlineLevel="1" x14ac:dyDescent="0.2">
      <c r="A1124"/>
      <c r="B1124" s="885"/>
      <c r="C1124" s="847"/>
      <c r="D1124" s="842"/>
      <c r="E1124" s="854"/>
      <c r="F1124" s="854"/>
      <c r="G1124" s="854"/>
      <c r="H1124" s="854"/>
      <c r="I1124" s="854"/>
      <c r="J1124" s="854"/>
      <c r="K1124" s="854"/>
      <c r="L1124" s="854"/>
      <c r="M1124" s="854"/>
      <c r="N1124" s="854"/>
      <c r="O1124" s="854"/>
      <c r="P1124" s="854"/>
      <c r="Q1124" s="854"/>
      <c r="R1124" s="854"/>
      <c r="S1124" s="854"/>
      <c r="T1124" s="854"/>
      <c r="U1124" s="854"/>
      <c r="V1124" s="854"/>
      <c r="W1124" s="854"/>
      <c r="X1124" s="854"/>
      <c r="Y1124" s="854"/>
      <c r="Z1124" s="854"/>
      <c r="AA1124" s="854"/>
      <c r="AB1124" s="854"/>
      <c r="AC1124" s="854"/>
      <c r="AD1124" s="854"/>
      <c r="AE1124" s="854"/>
      <c r="AF1124" s="854"/>
      <c r="AG1124" s="854"/>
      <c r="AH1124" s="854"/>
      <c r="AI1124" s="854"/>
      <c r="AJ1124" s="854"/>
      <c r="AK1124" s="854"/>
      <c r="AL1124" s="854"/>
    </row>
    <row r="1125" spans="1:38" collapsed="1" x14ac:dyDescent="0.2">
      <c r="A1125" s="535" t="s">
        <v>2861</v>
      </c>
      <c r="B1125" s="876"/>
      <c r="C1125" s="847"/>
      <c r="D1125" s="842"/>
      <c r="E1125" s="854"/>
      <c r="F1125" s="854"/>
      <c r="G1125" s="854"/>
      <c r="H1125" s="854"/>
      <c r="I1125" s="854"/>
      <c r="J1125" s="854"/>
      <c r="K1125" s="854"/>
      <c r="L1125" s="854"/>
      <c r="M1125" s="854"/>
      <c r="N1125" s="854"/>
      <c r="O1125" s="854"/>
      <c r="P1125" s="854"/>
      <c r="Q1125" s="854"/>
      <c r="R1125" s="854"/>
      <c r="S1125" s="854"/>
      <c r="T1125" s="854"/>
      <c r="U1125" s="854"/>
      <c r="V1125" s="854"/>
      <c r="W1125" s="854"/>
      <c r="X1125" s="854"/>
      <c r="Y1125" s="854"/>
      <c r="Z1125" s="854"/>
      <c r="AA1125" s="854"/>
      <c r="AB1125" s="854"/>
      <c r="AC1125" s="854"/>
      <c r="AD1125" s="854"/>
      <c r="AE1125" s="854"/>
      <c r="AF1125" s="854"/>
      <c r="AG1125" s="854"/>
      <c r="AH1125" s="854"/>
      <c r="AI1125" s="854"/>
      <c r="AJ1125" s="854"/>
      <c r="AK1125" s="854"/>
      <c r="AL1125" s="854"/>
    </row>
    <row r="1126" spans="1:38" hidden="1" outlineLevel="1" x14ac:dyDescent="0.2">
      <c r="A1126" s="836"/>
      <c r="B1126" s="876"/>
      <c r="C1126" s="847"/>
      <c r="D1126" s="827"/>
      <c r="E1126" s="855" t="s">
        <v>586</v>
      </c>
      <c r="F1126" s="855" t="s">
        <v>587</v>
      </c>
      <c r="G1126" s="855" t="s">
        <v>588</v>
      </c>
      <c r="H1126" s="855" t="s">
        <v>589</v>
      </c>
      <c r="I1126" s="855" t="s">
        <v>590</v>
      </c>
      <c r="J1126" s="855" t="s">
        <v>591</v>
      </c>
      <c r="K1126" s="855" t="s">
        <v>592</v>
      </c>
      <c r="L1126" s="855" t="s">
        <v>593</v>
      </c>
      <c r="M1126" s="855" t="s">
        <v>594</v>
      </c>
      <c r="N1126" s="855" t="s">
        <v>595</v>
      </c>
      <c r="O1126" s="855" t="s">
        <v>596</v>
      </c>
      <c r="P1126" s="855" t="s">
        <v>597</v>
      </c>
      <c r="Q1126" s="855" t="s">
        <v>598</v>
      </c>
      <c r="R1126" s="855" t="s">
        <v>599</v>
      </c>
      <c r="S1126" s="855" t="s">
        <v>620</v>
      </c>
      <c r="T1126" s="855" t="s">
        <v>786</v>
      </c>
      <c r="U1126" s="855" t="s">
        <v>753</v>
      </c>
      <c r="V1126" s="855" t="s">
        <v>754</v>
      </c>
      <c r="W1126" s="855" t="s">
        <v>755</v>
      </c>
      <c r="X1126" s="855" t="s">
        <v>756</v>
      </c>
      <c r="Y1126" s="855" t="s">
        <v>757</v>
      </c>
      <c r="Z1126" s="855" t="s">
        <v>758</v>
      </c>
      <c r="AA1126" s="855" t="s">
        <v>759</v>
      </c>
      <c r="AB1126" s="855" t="s">
        <v>760</v>
      </c>
      <c r="AC1126" s="855" t="s">
        <v>761</v>
      </c>
      <c r="AD1126" s="855" t="s">
        <v>762</v>
      </c>
      <c r="AE1126" s="855" t="s">
        <v>763</v>
      </c>
      <c r="AF1126" s="855" t="s">
        <v>764</v>
      </c>
      <c r="AG1126" s="855" t="s">
        <v>765</v>
      </c>
      <c r="AH1126" s="855" t="s">
        <v>766</v>
      </c>
      <c r="AI1126" s="855" t="s">
        <v>767</v>
      </c>
      <c r="AJ1126" s="855" t="s">
        <v>768</v>
      </c>
      <c r="AK1126" s="855" t="s">
        <v>769</v>
      </c>
      <c r="AL1126" s="855" t="s">
        <v>770</v>
      </c>
    </row>
    <row r="1127" spans="1:38" hidden="1" outlineLevel="1" x14ac:dyDescent="0.2">
      <c r="A1127" s="285"/>
      <c r="B1127" s="876" t="s">
        <v>2736</v>
      </c>
      <c r="C1127" s="847"/>
      <c r="D1127" s="827" t="s">
        <v>2813</v>
      </c>
      <c r="E1127" s="856" t="s">
        <v>2869</v>
      </c>
      <c r="F1127" s="856" t="s">
        <v>2869</v>
      </c>
      <c r="G1127" s="856" t="s">
        <v>2869</v>
      </c>
      <c r="H1127" s="856" t="s">
        <v>2869</v>
      </c>
      <c r="I1127" s="856" t="s">
        <v>2869</v>
      </c>
      <c r="J1127" s="856" t="s">
        <v>2869</v>
      </c>
      <c r="K1127" s="856" t="s">
        <v>2869</v>
      </c>
      <c r="L1127" s="856" t="s">
        <v>2869</v>
      </c>
      <c r="M1127" s="856" t="s">
        <v>2869</v>
      </c>
      <c r="N1127" s="856" t="s">
        <v>2869</v>
      </c>
      <c r="O1127" s="856" t="s">
        <v>2869</v>
      </c>
      <c r="P1127" s="856" t="s">
        <v>2869</v>
      </c>
      <c r="Q1127" s="856" t="s">
        <v>2869</v>
      </c>
      <c r="R1127" s="856" t="s">
        <v>2869</v>
      </c>
      <c r="S1127" s="856" t="s">
        <v>2869</v>
      </c>
      <c r="T1127" s="856" t="s">
        <v>2869</v>
      </c>
      <c r="U1127" s="856" t="s">
        <v>2869</v>
      </c>
      <c r="V1127" s="856" t="s">
        <v>2869</v>
      </c>
      <c r="W1127" s="856" t="s">
        <v>2869</v>
      </c>
      <c r="X1127" s="856" t="s">
        <v>2869</v>
      </c>
      <c r="Y1127" s="856" t="s">
        <v>2869</v>
      </c>
      <c r="Z1127" s="856" t="s">
        <v>2869</v>
      </c>
      <c r="AA1127" s="856" t="s">
        <v>2869</v>
      </c>
      <c r="AB1127" s="856" t="s">
        <v>2869</v>
      </c>
      <c r="AC1127" s="856" t="s">
        <v>2869</v>
      </c>
      <c r="AD1127" s="856" t="s">
        <v>2869</v>
      </c>
      <c r="AE1127" s="856" t="s">
        <v>2869</v>
      </c>
      <c r="AF1127" s="856" t="s">
        <v>2869</v>
      </c>
      <c r="AG1127" s="856" t="s">
        <v>2869</v>
      </c>
      <c r="AH1127" s="856" t="s">
        <v>2869</v>
      </c>
      <c r="AI1127" s="856" t="s">
        <v>2869</v>
      </c>
      <c r="AJ1127" s="856" t="s">
        <v>2869</v>
      </c>
      <c r="AK1127" s="856" t="s">
        <v>2869</v>
      </c>
      <c r="AL1127" s="856" t="s">
        <v>2869</v>
      </c>
    </row>
    <row r="1128" spans="1:38" hidden="1" outlineLevel="1" x14ac:dyDescent="0.2">
      <c r="A1128" s="285"/>
      <c r="B1128" s="876" t="s">
        <v>2738</v>
      </c>
      <c r="C1128" s="847"/>
      <c r="D1128" s="827" t="s">
        <v>2814</v>
      </c>
      <c r="E1128" s="856" t="s">
        <v>2869</v>
      </c>
      <c r="F1128" s="856" t="s">
        <v>2869</v>
      </c>
      <c r="G1128" s="856" t="s">
        <v>2869</v>
      </c>
      <c r="H1128" s="856" t="s">
        <v>2869</v>
      </c>
      <c r="I1128" s="856" t="s">
        <v>2869</v>
      </c>
      <c r="J1128" s="856" t="s">
        <v>2869</v>
      </c>
      <c r="K1128" s="856" t="s">
        <v>2869</v>
      </c>
      <c r="L1128" s="856" t="s">
        <v>2869</v>
      </c>
      <c r="M1128" s="856" t="s">
        <v>2869</v>
      </c>
      <c r="N1128" s="856" t="s">
        <v>2869</v>
      </c>
      <c r="O1128" s="856" t="s">
        <v>2869</v>
      </c>
      <c r="P1128" s="856" t="s">
        <v>2869</v>
      </c>
      <c r="Q1128" s="856" t="s">
        <v>2869</v>
      </c>
      <c r="R1128" s="856" t="s">
        <v>2869</v>
      </c>
      <c r="S1128" s="856" t="s">
        <v>2869</v>
      </c>
      <c r="T1128" s="856" t="s">
        <v>2869</v>
      </c>
      <c r="U1128" s="856" t="s">
        <v>2869</v>
      </c>
      <c r="V1128" s="856" t="s">
        <v>2869</v>
      </c>
      <c r="W1128" s="856" t="s">
        <v>2869</v>
      </c>
      <c r="X1128" s="856" t="s">
        <v>2869</v>
      </c>
      <c r="Y1128" s="856" t="s">
        <v>2869</v>
      </c>
      <c r="Z1128" s="856" t="s">
        <v>2869</v>
      </c>
      <c r="AA1128" s="856" t="s">
        <v>2869</v>
      </c>
      <c r="AB1128" s="856" t="s">
        <v>2869</v>
      </c>
      <c r="AC1128" s="856" t="s">
        <v>2869</v>
      </c>
      <c r="AD1128" s="856" t="s">
        <v>2869</v>
      </c>
      <c r="AE1128" s="856" t="s">
        <v>2869</v>
      </c>
      <c r="AF1128" s="856" t="s">
        <v>2869</v>
      </c>
      <c r="AG1128" s="856" t="s">
        <v>2869</v>
      </c>
      <c r="AH1128" s="856" t="s">
        <v>2869</v>
      </c>
      <c r="AI1128" s="856" t="s">
        <v>2869</v>
      </c>
      <c r="AJ1128" s="856" t="s">
        <v>2869</v>
      </c>
      <c r="AK1128" s="856" t="s">
        <v>2869</v>
      </c>
      <c r="AL1128" s="856" t="s">
        <v>2869</v>
      </c>
    </row>
    <row r="1129" spans="1:38" hidden="1" outlineLevel="1" x14ac:dyDescent="0.2">
      <c r="A1129" s="285"/>
      <c r="B1129" s="876" t="s">
        <v>2740</v>
      </c>
      <c r="C1129" s="847"/>
      <c r="D1129" s="827" t="s">
        <v>2815</v>
      </c>
      <c r="E1129" s="856" t="s">
        <v>2869</v>
      </c>
      <c r="F1129" s="856" t="s">
        <v>2869</v>
      </c>
      <c r="G1129" s="856" t="s">
        <v>2869</v>
      </c>
      <c r="H1129" s="856" t="s">
        <v>2869</v>
      </c>
      <c r="I1129" s="856" t="s">
        <v>2869</v>
      </c>
      <c r="J1129" s="856" t="s">
        <v>2869</v>
      </c>
      <c r="K1129" s="856" t="s">
        <v>2869</v>
      </c>
      <c r="L1129" s="856" t="s">
        <v>2869</v>
      </c>
      <c r="M1129" s="856" t="s">
        <v>2869</v>
      </c>
      <c r="N1129" s="856" t="s">
        <v>2869</v>
      </c>
      <c r="O1129" s="856" t="s">
        <v>2869</v>
      </c>
      <c r="P1129" s="856" t="s">
        <v>2869</v>
      </c>
      <c r="Q1129" s="856" t="s">
        <v>2869</v>
      </c>
      <c r="R1129" s="856" t="s">
        <v>2869</v>
      </c>
      <c r="S1129" s="856" t="s">
        <v>2869</v>
      </c>
      <c r="T1129" s="856" t="s">
        <v>2869</v>
      </c>
      <c r="U1129" s="856" t="s">
        <v>2869</v>
      </c>
      <c r="V1129" s="856" t="s">
        <v>2869</v>
      </c>
      <c r="W1129" s="856" t="s">
        <v>2869</v>
      </c>
      <c r="X1129" s="856" t="s">
        <v>2869</v>
      </c>
      <c r="Y1129" s="856" t="s">
        <v>2869</v>
      </c>
      <c r="Z1129" s="856" t="s">
        <v>2869</v>
      </c>
      <c r="AA1129" s="856" t="s">
        <v>2869</v>
      </c>
      <c r="AB1129" s="856" t="s">
        <v>2869</v>
      </c>
      <c r="AC1129" s="856" t="s">
        <v>2869</v>
      </c>
      <c r="AD1129" s="856" t="s">
        <v>2869</v>
      </c>
      <c r="AE1129" s="856" t="s">
        <v>2869</v>
      </c>
      <c r="AF1129" s="856" t="s">
        <v>2869</v>
      </c>
      <c r="AG1129" s="856" t="s">
        <v>2869</v>
      </c>
      <c r="AH1129" s="856" t="s">
        <v>2869</v>
      </c>
      <c r="AI1129" s="856" t="s">
        <v>2869</v>
      </c>
      <c r="AJ1129" s="856" t="s">
        <v>2869</v>
      </c>
      <c r="AK1129" s="856" t="s">
        <v>2869</v>
      </c>
      <c r="AL1129" s="856" t="s">
        <v>2869</v>
      </c>
    </row>
    <row r="1130" spans="1:38" hidden="1" outlineLevel="1" x14ac:dyDescent="0.2">
      <c r="A1130" s="285"/>
      <c r="B1130" s="876" t="s">
        <v>2742</v>
      </c>
      <c r="C1130" s="847"/>
      <c r="D1130" s="827" t="s">
        <v>2816</v>
      </c>
      <c r="E1130" s="856" t="s">
        <v>2869</v>
      </c>
      <c r="F1130" s="856" t="s">
        <v>2869</v>
      </c>
      <c r="G1130" s="856" t="s">
        <v>2869</v>
      </c>
      <c r="H1130" s="856" t="s">
        <v>2869</v>
      </c>
      <c r="I1130" s="856" t="s">
        <v>2869</v>
      </c>
      <c r="J1130" s="856" t="s">
        <v>2869</v>
      </c>
      <c r="K1130" s="856" t="s">
        <v>2869</v>
      </c>
      <c r="L1130" s="856" t="s">
        <v>2869</v>
      </c>
      <c r="M1130" s="856" t="s">
        <v>2869</v>
      </c>
      <c r="N1130" s="856" t="s">
        <v>2869</v>
      </c>
      <c r="O1130" s="856" t="s">
        <v>2869</v>
      </c>
      <c r="P1130" s="856" t="s">
        <v>2869</v>
      </c>
      <c r="Q1130" s="856" t="s">
        <v>2869</v>
      </c>
      <c r="R1130" s="856" t="s">
        <v>2869</v>
      </c>
      <c r="S1130" s="856" t="s">
        <v>2869</v>
      </c>
      <c r="T1130" s="856" t="s">
        <v>2869</v>
      </c>
      <c r="U1130" s="856" t="s">
        <v>2869</v>
      </c>
      <c r="V1130" s="856" t="s">
        <v>2869</v>
      </c>
      <c r="W1130" s="856" t="s">
        <v>2869</v>
      </c>
      <c r="X1130" s="856" t="s">
        <v>2869</v>
      </c>
      <c r="Y1130" s="856" t="s">
        <v>2869</v>
      </c>
      <c r="Z1130" s="856" t="s">
        <v>2869</v>
      </c>
      <c r="AA1130" s="856" t="s">
        <v>2869</v>
      </c>
      <c r="AB1130" s="856" t="s">
        <v>2869</v>
      </c>
      <c r="AC1130" s="856" t="s">
        <v>2869</v>
      </c>
      <c r="AD1130" s="856" t="s">
        <v>2869</v>
      </c>
      <c r="AE1130" s="856" t="s">
        <v>2869</v>
      </c>
      <c r="AF1130" s="856" t="s">
        <v>2869</v>
      </c>
      <c r="AG1130" s="856" t="s">
        <v>2869</v>
      </c>
      <c r="AH1130" s="856" t="s">
        <v>2869</v>
      </c>
      <c r="AI1130" s="856" t="s">
        <v>2869</v>
      </c>
      <c r="AJ1130" s="856" t="s">
        <v>2869</v>
      </c>
      <c r="AK1130" s="856" t="s">
        <v>2869</v>
      </c>
      <c r="AL1130" s="856" t="s">
        <v>2869</v>
      </c>
    </row>
    <row r="1131" spans="1:38" hidden="1" outlineLevel="1" x14ac:dyDescent="0.2">
      <c r="A1131" s="285"/>
      <c r="B1131" s="876" t="s">
        <v>2744</v>
      </c>
      <c r="C1131" s="847"/>
      <c r="D1131" s="827" t="s">
        <v>2817</v>
      </c>
      <c r="E1131" s="856" t="s">
        <v>2869</v>
      </c>
      <c r="F1131" s="856" t="s">
        <v>2869</v>
      </c>
      <c r="G1131" s="856" t="s">
        <v>2869</v>
      </c>
      <c r="H1131" s="856" t="s">
        <v>2869</v>
      </c>
      <c r="I1131" s="856" t="s">
        <v>2869</v>
      </c>
      <c r="J1131" s="856" t="s">
        <v>2869</v>
      </c>
      <c r="K1131" s="856" t="s">
        <v>2869</v>
      </c>
      <c r="L1131" s="856" t="s">
        <v>2869</v>
      </c>
      <c r="M1131" s="856" t="s">
        <v>2869</v>
      </c>
      <c r="N1131" s="856" t="s">
        <v>2869</v>
      </c>
      <c r="O1131" s="856" t="s">
        <v>2869</v>
      </c>
      <c r="P1131" s="856" t="s">
        <v>2869</v>
      </c>
      <c r="Q1131" s="856" t="s">
        <v>2869</v>
      </c>
      <c r="R1131" s="856" t="s">
        <v>2869</v>
      </c>
      <c r="S1131" s="856" t="s">
        <v>2869</v>
      </c>
      <c r="T1131" s="856" t="s">
        <v>2869</v>
      </c>
      <c r="U1131" s="856" t="s">
        <v>2869</v>
      </c>
      <c r="V1131" s="856" t="s">
        <v>2869</v>
      </c>
      <c r="W1131" s="856" t="s">
        <v>2869</v>
      </c>
      <c r="X1131" s="856" t="s">
        <v>2869</v>
      </c>
      <c r="Y1131" s="856" t="s">
        <v>2869</v>
      </c>
      <c r="Z1131" s="856" t="s">
        <v>2869</v>
      </c>
      <c r="AA1131" s="856" t="s">
        <v>2869</v>
      </c>
      <c r="AB1131" s="856" t="s">
        <v>2869</v>
      </c>
      <c r="AC1131" s="856" t="s">
        <v>2869</v>
      </c>
      <c r="AD1131" s="856" t="s">
        <v>2869</v>
      </c>
      <c r="AE1131" s="856" t="s">
        <v>2869</v>
      </c>
      <c r="AF1131" s="856" t="s">
        <v>2869</v>
      </c>
      <c r="AG1131" s="856" t="s">
        <v>2869</v>
      </c>
      <c r="AH1131" s="856" t="s">
        <v>2869</v>
      </c>
      <c r="AI1131" s="856" t="s">
        <v>2869</v>
      </c>
      <c r="AJ1131" s="856" t="s">
        <v>2869</v>
      </c>
      <c r="AK1131" s="856" t="s">
        <v>2869</v>
      </c>
      <c r="AL1131" s="856" t="s">
        <v>2869</v>
      </c>
    </row>
    <row r="1132" spans="1:38" hidden="1" outlineLevel="1" x14ac:dyDescent="0.2">
      <c r="A1132" s="285"/>
      <c r="B1132" s="876" t="s">
        <v>2746</v>
      </c>
      <c r="C1132" s="847"/>
      <c r="D1132" s="827" t="s">
        <v>2818</v>
      </c>
      <c r="E1132" s="856" t="s">
        <v>2869</v>
      </c>
      <c r="F1132" s="856" t="s">
        <v>2869</v>
      </c>
      <c r="G1132" s="856" t="s">
        <v>2869</v>
      </c>
      <c r="H1132" s="856" t="s">
        <v>2869</v>
      </c>
      <c r="I1132" s="856" t="s">
        <v>2869</v>
      </c>
      <c r="J1132" s="856" t="s">
        <v>2869</v>
      </c>
      <c r="K1132" s="856" t="s">
        <v>2869</v>
      </c>
      <c r="L1132" s="856" t="s">
        <v>2869</v>
      </c>
      <c r="M1132" s="856" t="s">
        <v>2869</v>
      </c>
      <c r="N1132" s="856" t="s">
        <v>2869</v>
      </c>
      <c r="O1132" s="856" t="s">
        <v>2869</v>
      </c>
      <c r="P1132" s="856" t="s">
        <v>2869</v>
      </c>
      <c r="Q1132" s="856" t="s">
        <v>2869</v>
      </c>
      <c r="R1132" s="856" t="s">
        <v>2869</v>
      </c>
      <c r="S1132" s="856" t="s">
        <v>2869</v>
      </c>
      <c r="T1132" s="856" t="s">
        <v>2869</v>
      </c>
      <c r="U1132" s="856" t="s">
        <v>2869</v>
      </c>
      <c r="V1132" s="856" t="s">
        <v>2869</v>
      </c>
      <c r="W1132" s="856" t="s">
        <v>2869</v>
      </c>
      <c r="X1132" s="856" t="s">
        <v>2869</v>
      </c>
      <c r="Y1132" s="856" t="s">
        <v>2869</v>
      </c>
      <c r="Z1132" s="856" t="s">
        <v>2869</v>
      </c>
      <c r="AA1132" s="856" t="s">
        <v>2869</v>
      </c>
      <c r="AB1132" s="856" t="s">
        <v>2869</v>
      </c>
      <c r="AC1132" s="856" t="s">
        <v>2869</v>
      </c>
      <c r="AD1132" s="856" t="s">
        <v>2869</v>
      </c>
      <c r="AE1132" s="856" t="s">
        <v>2869</v>
      </c>
      <c r="AF1132" s="856" t="s">
        <v>2869</v>
      </c>
      <c r="AG1132" s="856" t="s">
        <v>2869</v>
      </c>
      <c r="AH1132" s="856" t="s">
        <v>2869</v>
      </c>
      <c r="AI1132" s="856" t="s">
        <v>2869</v>
      </c>
      <c r="AJ1132" s="856" t="s">
        <v>2869</v>
      </c>
      <c r="AK1132" s="856" t="s">
        <v>2869</v>
      </c>
      <c r="AL1132" s="856" t="s">
        <v>2869</v>
      </c>
    </row>
    <row r="1133" spans="1:38" hidden="1" outlineLevel="1" x14ac:dyDescent="0.2">
      <c r="A1133" s="285"/>
      <c r="B1133" s="876" t="s">
        <v>2748</v>
      </c>
      <c r="C1133" s="847"/>
      <c r="D1133" s="827" t="s">
        <v>2819</v>
      </c>
      <c r="E1133" s="856" t="s">
        <v>2869</v>
      </c>
      <c r="F1133" s="856" t="s">
        <v>2869</v>
      </c>
      <c r="G1133" s="856" t="s">
        <v>2869</v>
      </c>
      <c r="H1133" s="856" t="s">
        <v>2869</v>
      </c>
      <c r="I1133" s="856" t="s">
        <v>2869</v>
      </c>
      <c r="J1133" s="856" t="s">
        <v>2869</v>
      </c>
      <c r="K1133" s="856" t="s">
        <v>2869</v>
      </c>
      <c r="L1133" s="856" t="s">
        <v>2869</v>
      </c>
      <c r="M1133" s="856" t="s">
        <v>2869</v>
      </c>
      <c r="N1133" s="856" t="s">
        <v>2869</v>
      </c>
      <c r="O1133" s="856" t="s">
        <v>2869</v>
      </c>
      <c r="P1133" s="856" t="s">
        <v>2869</v>
      </c>
      <c r="Q1133" s="856" t="s">
        <v>2869</v>
      </c>
      <c r="R1133" s="856" t="s">
        <v>2869</v>
      </c>
      <c r="S1133" s="856" t="s">
        <v>2869</v>
      </c>
      <c r="T1133" s="856" t="s">
        <v>2869</v>
      </c>
      <c r="U1133" s="856" t="s">
        <v>2869</v>
      </c>
      <c r="V1133" s="856" t="s">
        <v>2869</v>
      </c>
      <c r="W1133" s="856" t="s">
        <v>2869</v>
      </c>
      <c r="X1133" s="856" t="s">
        <v>2869</v>
      </c>
      <c r="Y1133" s="856" t="s">
        <v>2869</v>
      </c>
      <c r="Z1133" s="856" t="s">
        <v>2869</v>
      </c>
      <c r="AA1133" s="856" t="s">
        <v>2869</v>
      </c>
      <c r="AB1133" s="856" t="s">
        <v>2869</v>
      </c>
      <c r="AC1133" s="856" t="s">
        <v>2869</v>
      </c>
      <c r="AD1133" s="856" t="s">
        <v>2869</v>
      </c>
      <c r="AE1133" s="856" t="s">
        <v>2869</v>
      </c>
      <c r="AF1133" s="856" t="s">
        <v>2869</v>
      </c>
      <c r="AG1133" s="856" t="s">
        <v>2869</v>
      </c>
      <c r="AH1133" s="856" t="s">
        <v>2869</v>
      </c>
      <c r="AI1133" s="856" t="s">
        <v>2869</v>
      </c>
      <c r="AJ1133" s="856" t="s">
        <v>2869</v>
      </c>
      <c r="AK1133" s="856" t="s">
        <v>2869</v>
      </c>
      <c r="AL1133" s="856" t="s">
        <v>2869</v>
      </c>
    </row>
    <row r="1134" spans="1:38" hidden="1" outlineLevel="1" x14ac:dyDescent="0.2">
      <c r="A1134" s="285"/>
      <c r="B1134" s="876" t="s">
        <v>2750</v>
      </c>
      <c r="C1134" s="847"/>
      <c r="D1134" s="827" t="s">
        <v>2820</v>
      </c>
      <c r="E1134" s="856" t="s">
        <v>2869</v>
      </c>
      <c r="F1134" s="856" t="s">
        <v>2869</v>
      </c>
      <c r="G1134" s="856" t="s">
        <v>2869</v>
      </c>
      <c r="H1134" s="856" t="s">
        <v>2869</v>
      </c>
      <c r="I1134" s="856" t="s">
        <v>2869</v>
      </c>
      <c r="J1134" s="856" t="s">
        <v>2869</v>
      </c>
      <c r="K1134" s="856" t="s">
        <v>2869</v>
      </c>
      <c r="L1134" s="856" t="s">
        <v>2869</v>
      </c>
      <c r="M1134" s="856" t="s">
        <v>2869</v>
      </c>
      <c r="N1134" s="856" t="s">
        <v>2869</v>
      </c>
      <c r="O1134" s="856" t="s">
        <v>2869</v>
      </c>
      <c r="P1134" s="856" t="s">
        <v>2869</v>
      </c>
      <c r="Q1134" s="856" t="s">
        <v>2869</v>
      </c>
      <c r="R1134" s="856" t="s">
        <v>2869</v>
      </c>
      <c r="S1134" s="856" t="s">
        <v>2869</v>
      </c>
      <c r="T1134" s="856" t="s">
        <v>2869</v>
      </c>
      <c r="U1134" s="856" t="s">
        <v>2869</v>
      </c>
      <c r="V1134" s="856" t="s">
        <v>2869</v>
      </c>
      <c r="W1134" s="856" t="s">
        <v>2869</v>
      </c>
      <c r="X1134" s="856" t="s">
        <v>2869</v>
      </c>
      <c r="Y1134" s="856" t="s">
        <v>2869</v>
      </c>
      <c r="Z1134" s="856" t="s">
        <v>2869</v>
      </c>
      <c r="AA1134" s="856" t="s">
        <v>2869</v>
      </c>
      <c r="AB1134" s="856" t="s">
        <v>2869</v>
      </c>
      <c r="AC1134" s="856" t="s">
        <v>2869</v>
      </c>
      <c r="AD1134" s="856" t="s">
        <v>2869</v>
      </c>
      <c r="AE1134" s="856" t="s">
        <v>2869</v>
      </c>
      <c r="AF1134" s="856" t="s">
        <v>2869</v>
      </c>
      <c r="AG1134" s="856" t="s">
        <v>2869</v>
      </c>
      <c r="AH1134" s="856" t="s">
        <v>2869</v>
      </c>
      <c r="AI1134" s="856" t="s">
        <v>2869</v>
      </c>
      <c r="AJ1134" s="856" t="s">
        <v>2869</v>
      </c>
      <c r="AK1134" s="856" t="s">
        <v>2869</v>
      </c>
      <c r="AL1134" s="856" t="s">
        <v>2869</v>
      </c>
    </row>
    <row r="1135" spans="1:38" hidden="1" outlineLevel="1" x14ac:dyDescent="0.2">
      <c r="A1135" s="285"/>
      <c r="B1135" s="876" t="s">
        <v>2752</v>
      </c>
      <c r="C1135" s="847"/>
      <c r="D1135" s="827" t="s">
        <v>2821</v>
      </c>
      <c r="E1135" s="856" t="s">
        <v>2869</v>
      </c>
      <c r="F1135" s="856" t="s">
        <v>2869</v>
      </c>
      <c r="G1135" s="856" t="s">
        <v>2869</v>
      </c>
      <c r="H1135" s="856" t="s">
        <v>2869</v>
      </c>
      <c r="I1135" s="856" t="s">
        <v>2869</v>
      </c>
      <c r="J1135" s="856" t="s">
        <v>2869</v>
      </c>
      <c r="K1135" s="856" t="s">
        <v>2869</v>
      </c>
      <c r="L1135" s="856" t="s">
        <v>2869</v>
      </c>
      <c r="M1135" s="856" t="s">
        <v>2869</v>
      </c>
      <c r="N1135" s="856" t="s">
        <v>2869</v>
      </c>
      <c r="O1135" s="856" t="s">
        <v>2869</v>
      </c>
      <c r="P1135" s="856" t="s">
        <v>2869</v>
      </c>
      <c r="Q1135" s="856" t="s">
        <v>2869</v>
      </c>
      <c r="R1135" s="856" t="s">
        <v>2869</v>
      </c>
      <c r="S1135" s="856" t="s">
        <v>2869</v>
      </c>
      <c r="T1135" s="856" t="s">
        <v>2869</v>
      </c>
      <c r="U1135" s="856" t="s">
        <v>2869</v>
      </c>
      <c r="V1135" s="856" t="s">
        <v>2869</v>
      </c>
      <c r="W1135" s="856" t="s">
        <v>2869</v>
      </c>
      <c r="X1135" s="856" t="s">
        <v>2869</v>
      </c>
      <c r="Y1135" s="856" t="s">
        <v>2869</v>
      </c>
      <c r="Z1135" s="856" t="s">
        <v>2869</v>
      </c>
      <c r="AA1135" s="856" t="s">
        <v>2869</v>
      </c>
      <c r="AB1135" s="856" t="s">
        <v>2869</v>
      </c>
      <c r="AC1135" s="856" t="s">
        <v>2869</v>
      </c>
      <c r="AD1135" s="856" t="s">
        <v>2869</v>
      </c>
      <c r="AE1135" s="856" t="s">
        <v>2869</v>
      </c>
      <c r="AF1135" s="856" t="s">
        <v>2869</v>
      </c>
      <c r="AG1135" s="856" t="s">
        <v>2869</v>
      </c>
      <c r="AH1135" s="856" t="s">
        <v>2869</v>
      </c>
      <c r="AI1135" s="856" t="s">
        <v>2869</v>
      </c>
      <c r="AJ1135" s="856" t="s">
        <v>2869</v>
      </c>
      <c r="AK1135" s="856" t="s">
        <v>2869</v>
      </c>
      <c r="AL1135" s="856" t="s">
        <v>2869</v>
      </c>
    </row>
    <row r="1136" spans="1:38" hidden="1" outlineLevel="1" x14ac:dyDescent="0.2">
      <c r="A1136" s="285"/>
      <c r="B1136" s="876" t="s">
        <v>2754</v>
      </c>
      <c r="C1136" s="847"/>
      <c r="D1136" s="827" t="s">
        <v>2822</v>
      </c>
      <c r="E1136" s="856" t="s">
        <v>2869</v>
      </c>
      <c r="F1136" s="856" t="s">
        <v>2869</v>
      </c>
      <c r="G1136" s="856" t="s">
        <v>2869</v>
      </c>
      <c r="H1136" s="856" t="s">
        <v>2869</v>
      </c>
      <c r="I1136" s="856" t="s">
        <v>2869</v>
      </c>
      <c r="J1136" s="856" t="s">
        <v>2869</v>
      </c>
      <c r="K1136" s="856" t="s">
        <v>2869</v>
      </c>
      <c r="L1136" s="856" t="s">
        <v>2869</v>
      </c>
      <c r="M1136" s="856" t="s">
        <v>2869</v>
      </c>
      <c r="N1136" s="856" t="s">
        <v>2869</v>
      </c>
      <c r="O1136" s="856" t="s">
        <v>2869</v>
      </c>
      <c r="P1136" s="856" t="s">
        <v>2869</v>
      </c>
      <c r="Q1136" s="856" t="s">
        <v>2869</v>
      </c>
      <c r="R1136" s="856" t="s">
        <v>2869</v>
      </c>
      <c r="S1136" s="856" t="s">
        <v>2869</v>
      </c>
      <c r="T1136" s="856" t="s">
        <v>2869</v>
      </c>
      <c r="U1136" s="856" t="s">
        <v>2869</v>
      </c>
      <c r="V1136" s="856" t="s">
        <v>2869</v>
      </c>
      <c r="W1136" s="856" t="s">
        <v>2869</v>
      </c>
      <c r="X1136" s="856" t="s">
        <v>2869</v>
      </c>
      <c r="Y1136" s="856" t="s">
        <v>2869</v>
      </c>
      <c r="Z1136" s="856" t="s">
        <v>2869</v>
      </c>
      <c r="AA1136" s="856" t="s">
        <v>2869</v>
      </c>
      <c r="AB1136" s="856" t="s">
        <v>2869</v>
      </c>
      <c r="AC1136" s="856" t="s">
        <v>2869</v>
      </c>
      <c r="AD1136" s="856" t="s">
        <v>2869</v>
      </c>
      <c r="AE1136" s="856" t="s">
        <v>2869</v>
      </c>
      <c r="AF1136" s="856" t="s">
        <v>2869</v>
      </c>
      <c r="AG1136" s="856" t="s">
        <v>2869</v>
      </c>
      <c r="AH1136" s="856" t="s">
        <v>2869</v>
      </c>
      <c r="AI1136" s="856" t="s">
        <v>2869</v>
      </c>
      <c r="AJ1136" s="856" t="s">
        <v>2869</v>
      </c>
      <c r="AK1136" s="856" t="s">
        <v>2869</v>
      </c>
      <c r="AL1136" s="856" t="s">
        <v>2869</v>
      </c>
    </row>
    <row r="1137" spans="1:38" hidden="1" outlineLevel="1" x14ac:dyDescent="0.2">
      <c r="A1137" s="285"/>
      <c r="B1137" s="876" t="s">
        <v>2756</v>
      </c>
      <c r="C1137" s="847"/>
      <c r="D1137" s="827" t="s">
        <v>2823</v>
      </c>
      <c r="E1137" s="856" t="s">
        <v>2869</v>
      </c>
      <c r="F1137" s="856" t="s">
        <v>2869</v>
      </c>
      <c r="G1137" s="856" t="s">
        <v>2869</v>
      </c>
      <c r="H1137" s="856" t="s">
        <v>2869</v>
      </c>
      <c r="I1137" s="856" t="s">
        <v>2869</v>
      </c>
      <c r="J1137" s="856" t="s">
        <v>2869</v>
      </c>
      <c r="K1137" s="856" t="s">
        <v>2869</v>
      </c>
      <c r="L1137" s="856" t="s">
        <v>2869</v>
      </c>
      <c r="M1137" s="856" t="s">
        <v>2869</v>
      </c>
      <c r="N1137" s="856" t="s">
        <v>2869</v>
      </c>
      <c r="O1137" s="856" t="s">
        <v>2869</v>
      </c>
      <c r="P1137" s="856" t="s">
        <v>2869</v>
      </c>
      <c r="Q1137" s="856" t="s">
        <v>2869</v>
      </c>
      <c r="R1137" s="856" t="s">
        <v>2869</v>
      </c>
      <c r="S1137" s="856" t="s">
        <v>2869</v>
      </c>
      <c r="T1137" s="856" t="s">
        <v>2869</v>
      </c>
      <c r="U1137" s="856" t="s">
        <v>2869</v>
      </c>
      <c r="V1137" s="856" t="s">
        <v>2869</v>
      </c>
      <c r="W1137" s="856" t="s">
        <v>2869</v>
      </c>
      <c r="X1137" s="856" t="s">
        <v>2869</v>
      </c>
      <c r="Y1137" s="856" t="s">
        <v>2869</v>
      </c>
      <c r="Z1137" s="856" t="s">
        <v>2869</v>
      </c>
      <c r="AA1137" s="856" t="s">
        <v>2869</v>
      </c>
      <c r="AB1137" s="856" t="s">
        <v>2869</v>
      </c>
      <c r="AC1137" s="856" t="s">
        <v>2869</v>
      </c>
      <c r="AD1137" s="856" t="s">
        <v>2869</v>
      </c>
      <c r="AE1137" s="856" t="s">
        <v>2869</v>
      </c>
      <c r="AF1137" s="856" t="s">
        <v>2869</v>
      </c>
      <c r="AG1137" s="856" t="s">
        <v>2869</v>
      </c>
      <c r="AH1137" s="856" t="s">
        <v>2869</v>
      </c>
      <c r="AI1137" s="856" t="s">
        <v>2869</v>
      </c>
      <c r="AJ1137" s="856" t="s">
        <v>2869</v>
      </c>
      <c r="AK1137" s="856" t="s">
        <v>2869</v>
      </c>
      <c r="AL1137" s="856" t="s">
        <v>2869</v>
      </c>
    </row>
    <row r="1138" spans="1:38" hidden="1" outlineLevel="1" x14ac:dyDescent="0.2">
      <c r="A1138" s="285"/>
      <c r="B1138" s="876" t="s">
        <v>2758</v>
      </c>
      <c r="C1138" s="847"/>
      <c r="D1138" s="827" t="s">
        <v>2824</v>
      </c>
      <c r="E1138" s="856" t="s">
        <v>2869</v>
      </c>
      <c r="F1138" s="856" t="s">
        <v>2869</v>
      </c>
      <c r="G1138" s="856" t="s">
        <v>2869</v>
      </c>
      <c r="H1138" s="856" t="s">
        <v>2869</v>
      </c>
      <c r="I1138" s="856" t="s">
        <v>2869</v>
      </c>
      <c r="J1138" s="856" t="s">
        <v>2869</v>
      </c>
      <c r="K1138" s="856" t="s">
        <v>2869</v>
      </c>
      <c r="L1138" s="856" t="s">
        <v>2869</v>
      </c>
      <c r="M1138" s="856" t="s">
        <v>2869</v>
      </c>
      <c r="N1138" s="856" t="s">
        <v>2869</v>
      </c>
      <c r="O1138" s="856" t="s">
        <v>2869</v>
      </c>
      <c r="P1138" s="856" t="s">
        <v>2869</v>
      </c>
      <c r="Q1138" s="856" t="s">
        <v>2869</v>
      </c>
      <c r="R1138" s="856" t="s">
        <v>2869</v>
      </c>
      <c r="S1138" s="856" t="s">
        <v>2869</v>
      </c>
      <c r="T1138" s="856" t="s">
        <v>2869</v>
      </c>
      <c r="U1138" s="856" t="s">
        <v>2869</v>
      </c>
      <c r="V1138" s="856" t="s">
        <v>2869</v>
      </c>
      <c r="W1138" s="856" t="s">
        <v>2869</v>
      </c>
      <c r="X1138" s="856" t="s">
        <v>2869</v>
      </c>
      <c r="Y1138" s="856" t="s">
        <v>2869</v>
      </c>
      <c r="Z1138" s="856" t="s">
        <v>2869</v>
      </c>
      <c r="AA1138" s="856" t="s">
        <v>2869</v>
      </c>
      <c r="AB1138" s="856" t="s">
        <v>2869</v>
      </c>
      <c r="AC1138" s="856" t="s">
        <v>2869</v>
      </c>
      <c r="AD1138" s="856" t="s">
        <v>2869</v>
      </c>
      <c r="AE1138" s="856" t="s">
        <v>2869</v>
      </c>
      <c r="AF1138" s="856" t="s">
        <v>2869</v>
      </c>
      <c r="AG1138" s="856" t="s">
        <v>2869</v>
      </c>
      <c r="AH1138" s="856" t="s">
        <v>2869</v>
      </c>
      <c r="AI1138" s="856" t="s">
        <v>2869</v>
      </c>
      <c r="AJ1138" s="856" t="s">
        <v>2869</v>
      </c>
      <c r="AK1138" s="856" t="s">
        <v>2869</v>
      </c>
      <c r="AL1138" s="856" t="s">
        <v>2869</v>
      </c>
    </row>
    <row r="1139" spans="1:38" hidden="1" outlineLevel="1" x14ac:dyDescent="0.2">
      <c r="A1139" s="285"/>
      <c r="B1139" s="876" t="s">
        <v>2760</v>
      </c>
      <c r="C1139" s="847"/>
      <c r="D1139" s="827" t="s">
        <v>2825</v>
      </c>
      <c r="E1139" s="856" t="s">
        <v>2869</v>
      </c>
      <c r="F1139" s="856" t="s">
        <v>2869</v>
      </c>
      <c r="G1139" s="856" t="s">
        <v>2869</v>
      </c>
      <c r="H1139" s="856" t="s">
        <v>2869</v>
      </c>
      <c r="I1139" s="856" t="s">
        <v>2869</v>
      </c>
      <c r="J1139" s="856" t="s">
        <v>2869</v>
      </c>
      <c r="K1139" s="856" t="s">
        <v>2869</v>
      </c>
      <c r="L1139" s="856" t="s">
        <v>2869</v>
      </c>
      <c r="M1139" s="856" t="s">
        <v>2869</v>
      </c>
      <c r="N1139" s="856" t="s">
        <v>2869</v>
      </c>
      <c r="O1139" s="856" t="s">
        <v>2869</v>
      </c>
      <c r="P1139" s="856" t="s">
        <v>2869</v>
      </c>
      <c r="Q1139" s="856" t="s">
        <v>2869</v>
      </c>
      <c r="R1139" s="856" t="s">
        <v>2869</v>
      </c>
      <c r="S1139" s="856" t="s">
        <v>2869</v>
      </c>
      <c r="T1139" s="856" t="s">
        <v>2869</v>
      </c>
      <c r="U1139" s="856" t="s">
        <v>2869</v>
      </c>
      <c r="V1139" s="856" t="s">
        <v>2869</v>
      </c>
      <c r="W1139" s="856" t="s">
        <v>2869</v>
      </c>
      <c r="X1139" s="856" t="s">
        <v>2869</v>
      </c>
      <c r="Y1139" s="856" t="s">
        <v>2869</v>
      </c>
      <c r="Z1139" s="856" t="s">
        <v>2869</v>
      </c>
      <c r="AA1139" s="856" t="s">
        <v>2869</v>
      </c>
      <c r="AB1139" s="856" t="s">
        <v>2869</v>
      </c>
      <c r="AC1139" s="856" t="s">
        <v>2869</v>
      </c>
      <c r="AD1139" s="856" t="s">
        <v>2869</v>
      </c>
      <c r="AE1139" s="856" t="s">
        <v>2869</v>
      </c>
      <c r="AF1139" s="856" t="s">
        <v>2869</v>
      </c>
      <c r="AG1139" s="856" t="s">
        <v>2869</v>
      </c>
      <c r="AH1139" s="856" t="s">
        <v>2869</v>
      </c>
      <c r="AI1139" s="856" t="s">
        <v>2869</v>
      </c>
      <c r="AJ1139" s="856" t="s">
        <v>2869</v>
      </c>
      <c r="AK1139" s="856" t="s">
        <v>2869</v>
      </c>
      <c r="AL1139" s="856" t="s">
        <v>2869</v>
      </c>
    </row>
    <row r="1140" spans="1:38" hidden="1" outlineLevel="1" x14ac:dyDescent="0.2">
      <c r="A1140" s="285"/>
      <c r="B1140" s="876" t="s">
        <v>2762</v>
      </c>
      <c r="C1140" s="847"/>
      <c r="D1140" s="827" t="s">
        <v>2826</v>
      </c>
      <c r="E1140" s="856" t="s">
        <v>2869</v>
      </c>
      <c r="F1140" s="856" t="s">
        <v>2869</v>
      </c>
      <c r="G1140" s="856" t="s">
        <v>2869</v>
      </c>
      <c r="H1140" s="856" t="s">
        <v>2869</v>
      </c>
      <c r="I1140" s="856" t="s">
        <v>2869</v>
      </c>
      <c r="J1140" s="856" t="s">
        <v>2869</v>
      </c>
      <c r="K1140" s="856" t="s">
        <v>2869</v>
      </c>
      <c r="L1140" s="856" t="s">
        <v>2869</v>
      </c>
      <c r="M1140" s="856" t="s">
        <v>2869</v>
      </c>
      <c r="N1140" s="856" t="s">
        <v>2869</v>
      </c>
      <c r="O1140" s="856" t="s">
        <v>2869</v>
      </c>
      <c r="P1140" s="856" t="s">
        <v>2869</v>
      </c>
      <c r="Q1140" s="856" t="s">
        <v>2869</v>
      </c>
      <c r="R1140" s="856" t="s">
        <v>2869</v>
      </c>
      <c r="S1140" s="856" t="s">
        <v>2869</v>
      </c>
      <c r="T1140" s="856" t="s">
        <v>2869</v>
      </c>
      <c r="U1140" s="856" t="s">
        <v>2869</v>
      </c>
      <c r="V1140" s="856" t="s">
        <v>2869</v>
      </c>
      <c r="W1140" s="856" t="s">
        <v>2869</v>
      </c>
      <c r="X1140" s="856" t="s">
        <v>2869</v>
      </c>
      <c r="Y1140" s="856" t="s">
        <v>2869</v>
      </c>
      <c r="Z1140" s="856" t="s">
        <v>2869</v>
      </c>
      <c r="AA1140" s="856" t="s">
        <v>2869</v>
      </c>
      <c r="AB1140" s="856" t="s">
        <v>2869</v>
      </c>
      <c r="AC1140" s="856" t="s">
        <v>2869</v>
      </c>
      <c r="AD1140" s="856" t="s">
        <v>2869</v>
      </c>
      <c r="AE1140" s="856" t="s">
        <v>2869</v>
      </c>
      <c r="AF1140" s="856" t="s">
        <v>2869</v>
      </c>
      <c r="AG1140" s="856" t="s">
        <v>2869</v>
      </c>
      <c r="AH1140" s="856" t="s">
        <v>2869</v>
      </c>
      <c r="AI1140" s="856" t="s">
        <v>2869</v>
      </c>
      <c r="AJ1140" s="856" t="s">
        <v>2869</v>
      </c>
      <c r="AK1140" s="856" t="s">
        <v>2869</v>
      </c>
      <c r="AL1140" s="856" t="s">
        <v>2869</v>
      </c>
    </row>
    <row r="1141" spans="1:38" hidden="1" outlineLevel="1" x14ac:dyDescent="0.2">
      <c r="A1141" s="285"/>
      <c r="B1141" s="876" t="s">
        <v>2764</v>
      </c>
      <c r="C1141" s="847"/>
      <c r="D1141" s="827" t="s">
        <v>2827</v>
      </c>
      <c r="E1141" s="856" t="s">
        <v>2869</v>
      </c>
      <c r="F1141" s="856" t="s">
        <v>2869</v>
      </c>
      <c r="G1141" s="856" t="s">
        <v>2869</v>
      </c>
      <c r="H1141" s="856" t="s">
        <v>2869</v>
      </c>
      <c r="I1141" s="856" t="s">
        <v>2869</v>
      </c>
      <c r="J1141" s="856" t="s">
        <v>2869</v>
      </c>
      <c r="K1141" s="856" t="s">
        <v>2869</v>
      </c>
      <c r="L1141" s="856" t="s">
        <v>2869</v>
      </c>
      <c r="M1141" s="856" t="s">
        <v>2869</v>
      </c>
      <c r="N1141" s="856" t="s">
        <v>2869</v>
      </c>
      <c r="O1141" s="856" t="s">
        <v>2869</v>
      </c>
      <c r="P1141" s="856" t="s">
        <v>2869</v>
      </c>
      <c r="Q1141" s="856" t="s">
        <v>2869</v>
      </c>
      <c r="R1141" s="856" t="s">
        <v>2869</v>
      </c>
      <c r="S1141" s="856" t="s">
        <v>2869</v>
      </c>
      <c r="T1141" s="856" t="s">
        <v>2869</v>
      </c>
      <c r="U1141" s="856" t="s">
        <v>2869</v>
      </c>
      <c r="V1141" s="856" t="s">
        <v>2869</v>
      </c>
      <c r="W1141" s="856" t="s">
        <v>2869</v>
      </c>
      <c r="X1141" s="856" t="s">
        <v>2869</v>
      </c>
      <c r="Y1141" s="856" t="s">
        <v>2869</v>
      </c>
      <c r="Z1141" s="856" t="s">
        <v>2869</v>
      </c>
      <c r="AA1141" s="856" t="s">
        <v>2869</v>
      </c>
      <c r="AB1141" s="856" t="s">
        <v>2869</v>
      </c>
      <c r="AC1141" s="856" t="s">
        <v>2869</v>
      </c>
      <c r="AD1141" s="856" t="s">
        <v>2869</v>
      </c>
      <c r="AE1141" s="856" t="s">
        <v>2869</v>
      </c>
      <c r="AF1141" s="856" t="s">
        <v>2869</v>
      </c>
      <c r="AG1141" s="856" t="s">
        <v>2869</v>
      </c>
      <c r="AH1141" s="856" t="s">
        <v>2869</v>
      </c>
      <c r="AI1141" s="856" t="s">
        <v>2869</v>
      </c>
      <c r="AJ1141" s="856" t="s">
        <v>2869</v>
      </c>
      <c r="AK1141" s="856" t="s">
        <v>2869</v>
      </c>
      <c r="AL1141" s="856" t="s">
        <v>2869</v>
      </c>
    </row>
    <row r="1142" spans="1:38" hidden="1" outlineLevel="1" x14ac:dyDescent="0.2">
      <c r="A1142" s="285"/>
      <c r="B1142" s="876" t="s">
        <v>2828</v>
      </c>
      <c r="C1142" s="847"/>
      <c r="D1142" s="827" t="s">
        <v>2829</v>
      </c>
      <c r="E1142" s="856" t="s">
        <v>2869</v>
      </c>
      <c r="F1142" s="856" t="s">
        <v>2869</v>
      </c>
      <c r="G1142" s="856" t="s">
        <v>2869</v>
      </c>
      <c r="H1142" s="856" t="s">
        <v>2869</v>
      </c>
      <c r="I1142" s="856" t="s">
        <v>2869</v>
      </c>
      <c r="J1142" s="856" t="s">
        <v>2869</v>
      </c>
      <c r="K1142" s="856" t="s">
        <v>2869</v>
      </c>
      <c r="L1142" s="856" t="s">
        <v>2869</v>
      </c>
      <c r="M1142" s="856" t="s">
        <v>2869</v>
      </c>
      <c r="N1142" s="856" t="s">
        <v>2869</v>
      </c>
      <c r="O1142" s="856" t="s">
        <v>2869</v>
      </c>
      <c r="P1142" s="856" t="s">
        <v>2869</v>
      </c>
      <c r="Q1142" s="856" t="s">
        <v>2869</v>
      </c>
      <c r="R1142" s="856" t="s">
        <v>2869</v>
      </c>
      <c r="S1142" s="856" t="s">
        <v>2869</v>
      </c>
      <c r="T1142" s="856" t="s">
        <v>2869</v>
      </c>
      <c r="U1142" s="856" t="s">
        <v>2869</v>
      </c>
      <c r="V1142" s="856" t="s">
        <v>2869</v>
      </c>
      <c r="W1142" s="856" t="s">
        <v>2869</v>
      </c>
      <c r="X1142" s="856" t="s">
        <v>2869</v>
      </c>
      <c r="Y1142" s="856" t="s">
        <v>2869</v>
      </c>
      <c r="Z1142" s="856" t="s">
        <v>2869</v>
      </c>
      <c r="AA1142" s="856" t="s">
        <v>2869</v>
      </c>
      <c r="AB1142" s="856" t="s">
        <v>2869</v>
      </c>
      <c r="AC1142" s="856" t="s">
        <v>2869</v>
      </c>
      <c r="AD1142" s="856" t="s">
        <v>2869</v>
      </c>
      <c r="AE1142" s="856" t="s">
        <v>2869</v>
      </c>
      <c r="AF1142" s="856" t="s">
        <v>2869</v>
      </c>
      <c r="AG1142" s="856" t="s">
        <v>2869</v>
      </c>
      <c r="AH1142" s="856" t="s">
        <v>2869</v>
      </c>
      <c r="AI1142" s="856" t="s">
        <v>2869</v>
      </c>
      <c r="AJ1142" s="856" t="s">
        <v>2869</v>
      </c>
      <c r="AK1142" s="856" t="s">
        <v>2869</v>
      </c>
      <c r="AL1142" s="856" t="s">
        <v>2869</v>
      </c>
    </row>
    <row r="1143" spans="1:38" hidden="1" outlineLevel="1" x14ac:dyDescent="0.2">
      <c r="A1143" s="285"/>
      <c r="B1143" s="876" t="s">
        <v>2768</v>
      </c>
      <c r="C1143" s="847"/>
      <c r="D1143" s="827" t="s">
        <v>2830</v>
      </c>
      <c r="E1143" s="856" t="s">
        <v>2869</v>
      </c>
      <c r="F1143" s="856" t="s">
        <v>2869</v>
      </c>
      <c r="G1143" s="856" t="s">
        <v>2869</v>
      </c>
      <c r="H1143" s="856" t="s">
        <v>2869</v>
      </c>
      <c r="I1143" s="856" t="s">
        <v>2869</v>
      </c>
      <c r="J1143" s="856" t="s">
        <v>2869</v>
      </c>
      <c r="K1143" s="856" t="s">
        <v>2869</v>
      </c>
      <c r="L1143" s="856" t="s">
        <v>2869</v>
      </c>
      <c r="M1143" s="856" t="s">
        <v>2869</v>
      </c>
      <c r="N1143" s="856" t="s">
        <v>2869</v>
      </c>
      <c r="O1143" s="856" t="s">
        <v>2869</v>
      </c>
      <c r="P1143" s="856" t="s">
        <v>2869</v>
      </c>
      <c r="Q1143" s="856" t="s">
        <v>2869</v>
      </c>
      <c r="R1143" s="856" t="s">
        <v>2869</v>
      </c>
      <c r="S1143" s="856" t="s">
        <v>2869</v>
      </c>
      <c r="T1143" s="856" t="s">
        <v>2869</v>
      </c>
      <c r="U1143" s="856" t="s">
        <v>2869</v>
      </c>
      <c r="V1143" s="856" t="s">
        <v>2869</v>
      </c>
      <c r="W1143" s="856" t="s">
        <v>2869</v>
      </c>
      <c r="X1143" s="856" t="s">
        <v>2869</v>
      </c>
      <c r="Y1143" s="856" t="s">
        <v>2869</v>
      </c>
      <c r="Z1143" s="856" t="s">
        <v>2869</v>
      </c>
      <c r="AA1143" s="856" t="s">
        <v>2869</v>
      </c>
      <c r="AB1143" s="856" t="s">
        <v>2869</v>
      </c>
      <c r="AC1143" s="856" t="s">
        <v>2869</v>
      </c>
      <c r="AD1143" s="856" t="s">
        <v>2869</v>
      </c>
      <c r="AE1143" s="856" t="s">
        <v>2869</v>
      </c>
      <c r="AF1143" s="856" t="s">
        <v>2869</v>
      </c>
      <c r="AG1143" s="856" t="s">
        <v>2869</v>
      </c>
      <c r="AH1143" s="856" t="s">
        <v>2869</v>
      </c>
      <c r="AI1143" s="856" t="s">
        <v>2869</v>
      </c>
      <c r="AJ1143" s="856" t="s">
        <v>2869</v>
      </c>
      <c r="AK1143" s="856" t="s">
        <v>2869</v>
      </c>
      <c r="AL1143" s="856" t="s">
        <v>2869</v>
      </c>
    </row>
    <row r="1144" spans="1:38" hidden="1" outlineLevel="1" x14ac:dyDescent="0.2">
      <c r="A1144" s="285"/>
      <c r="B1144" s="876" t="s">
        <v>2770</v>
      </c>
      <c r="C1144" s="847"/>
      <c r="D1144" s="827" t="s">
        <v>2831</v>
      </c>
      <c r="E1144" s="856" t="s">
        <v>2869</v>
      </c>
      <c r="F1144" s="856" t="s">
        <v>2869</v>
      </c>
      <c r="G1144" s="856" t="s">
        <v>2869</v>
      </c>
      <c r="H1144" s="856" t="s">
        <v>2869</v>
      </c>
      <c r="I1144" s="856" t="s">
        <v>2869</v>
      </c>
      <c r="J1144" s="856" t="s">
        <v>2869</v>
      </c>
      <c r="K1144" s="856" t="s">
        <v>2869</v>
      </c>
      <c r="L1144" s="856" t="s">
        <v>2869</v>
      </c>
      <c r="M1144" s="856" t="s">
        <v>2869</v>
      </c>
      <c r="N1144" s="856" t="s">
        <v>2869</v>
      </c>
      <c r="O1144" s="856" t="s">
        <v>2869</v>
      </c>
      <c r="P1144" s="856" t="s">
        <v>2869</v>
      </c>
      <c r="Q1144" s="856" t="s">
        <v>2869</v>
      </c>
      <c r="R1144" s="856" t="s">
        <v>2869</v>
      </c>
      <c r="S1144" s="856" t="s">
        <v>2869</v>
      </c>
      <c r="T1144" s="856" t="s">
        <v>2869</v>
      </c>
      <c r="U1144" s="856" t="s">
        <v>2869</v>
      </c>
      <c r="V1144" s="856" t="s">
        <v>2869</v>
      </c>
      <c r="W1144" s="856" t="s">
        <v>2869</v>
      </c>
      <c r="X1144" s="856" t="s">
        <v>2869</v>
      </c>
      <c r="Y1144" s="856" t="s">
        <v>2869</v>
      </c>
      <c r="Z1144" s="856" t="s">
        <v>2869</v>
      </c>
      <c r="AA1144" s="856" t="s">
        <v>2869</v>
      </c>
      <c r="AB1144" s="856" t="s">
        <v>2869</v>
      </c>
      <c r="AC1144" s="856" t="s">
        <v>2869</v>
      </c>
      <c r="AD1144" s="856" t="s">
        <v>2869</v>
      </c>
      <c r="AE1144" s="856" t="s">
        <v>2869</v>
      </c>
      <c r="AF1144" s="856" t="s">
        <v>2869</v>
      </c>
      <c r="AG1144" s="856" t="s">
        <v>2869</v>
      </c>
      <c r="AH1144" s="856" t="s">
        <v>2869</v>
      </c>
      <c r="AI1144" s="856" t="s">
        <v>2869</v>
      </c>
      <c r="AJ1144" s="856" t="s">
        <v>2869</v>
      </c>
      <c r="AK1144" s="856" t="s">
        <v>2869</v>
      </c>
      <c r="AL1144" s="856" t="s">
        <v>2869</v>
      </c>
    </row>
    <row r="1145" spans="1:38" hidden="1" outlineLevel="1" x14ac:dyDescent="0.2">
      <c r="A1145" s="285"/>
      <c r="B1145" s="876" t="s">
        <v>2772</v>
      </c>
      <c r="C1145" s="847"/>
      <c r="D1145" s="827" t="s">
        <v>2832</v>
      </c>
      <c r="E1145" s="856" t="s">
        <v>2869</v>
      </c>
      <c r="F1145" s="856" t="s">
        <v>2869</v>
      </c>
      <c r="G1145" s="856" t="s">
        <v>2869</v>
      </c>
      <c r="H1145" s="856" t="s">
        <v>2869</v>
      </c>
      <c r="I1145" s="856" t="s">
        <v>2869</v>
      </c>
      <c r="J1145" s="856" t="s">
        <v>2869</v>
      </c>
      <c r="K1145" s="856" t="s">
        <v>2869</v>
      </c>
      <c r="L1145" s="856" t="s">
        <v>2869</v>
      </c>
      <c r="M1145" s="856" t="s">
        <v>2869</v>
      </c>
      <c r="N1145" s="856" t="s">
        <v>2869</v>
      </c>
      <c r="O1145" s="856" t="s">
        <v>2869</v>
      </c>
      <c r="P1145" s="856" t="s">
        <v>2869</v>
      </c>
      <c r="Q1145" s="856" t="s">
        <v>2869</v>
      </c>
      <c r="R1145" s="856" t="s">
        <v>2869</v>
      </c>
      <c r="S1145" s="856" t="s">
        <v>2869</v>
      </c>
      <c r="T1145" s="856" t="s">
        <v>2869</v>
      </c>
      <c r="U1145" s="856" t="s">
        <v>2869</v>
      </c>
      <c r="V1145" s="856" t="s">
        <v>2869</v>
      </c>
      <c r="W1145" s="856" t="s">
        <v>2869</v>
      </c>
      <c r="X1145" s="856" t="s">
        <v>2869</v>
      </c>
      <c r="Y1145" s="856" t="s">
        <v>2869</v>
      </c>
      <c r="Z1145" s="856" t="s">
        <v>2869</v>
      </c>
      <c r="AA1145" s="856" t="s">
        <v>2869</v>
      </c>
      <c r="AB1145" s="856" t="s">
        <v>2869</v>
      </c>
      <c r="AC1145" s="856" t="s">
        <v>2869</v>
      </c>
      <c r="AD1145" s="856" t="s">
        <v>2869</v>
      </c>
      <c r="AE1145" s="856" t="s">
        <v>2869</v>
      </c>
      <c r="AF1145" s="856" t="s">
        <v>2869</v>
      </c>
      <c r="AG1145" s="856" t="s">
        <v>2869</v>
      </c>
      <c r="AH1145" s="856" t="s">
        <v>2869</v>
      </c>
      <c r="AI1145" s="856" t="s">
        <v>2869</v>
      </c>
      <c r="AJ1145" s="856" t="s">
        <v>2869</v>
      </c>
      <c r="AK1145" s="856" t="s">
        <v>2869</v>
      </c>
      <c r="AL1145" s="856" t="s">
        <v>2869</v>
      </c>
    </row>
    <row r="1146" spans="1:38" hidden="1" outlineLevel="1" x14ac:dyDescent="0.2">
      <c r="A1146" s="285"/>
      <c r="B1146" s="876" t="s">
        <v>2774</v>
      </c>
      <c r="C1146" s="847"/>
      <c r="D1146" s="827" t="s">
        <v>2833</v>
      </c>
      <c r="E1146" s="856" t="s">
        <v>2869</v>
      </c>
      <c r="F1146" s="856" t="s">
        <v>2869</v>
      </c>
      <c r="G1146" s="856" t="s">
        <v>2869</v>
      </c>
      <c r="H1146" s="856" t="s">
        <v>2869</v>
      </c>
      <c r="I1146" s="856" t="s">
        <v>2869</v>
      </c>
      <c r="J1146" s="856" t="s">
        <v>2869</v>
      </c>
      <c r="K1146" s="856" t="s">
        <v>2869</v>
      </c>
      <c r="L1146" s="856" t="s">
        <v>2869</v>
      </c>
      <c r="M1146" s="856" t="s">
        <v>2869</v>
      </c>
      <c r="N1146" s="856" t="s">
        <v>2869</v>
      </c>
      <c r="O1146" s="856" t="s">
        <v>2869</v>
      </c>
      <c r="P1146" s="856" t="s">
        <v>2869</v>
      </c>
      <c r="Q1146" s="856" t="s">
        <v>2869</v>
      </c>
      <c r="R1146" s="856" t="s">
        <v>2869</v>
      </c>
      <c r="S1146" s="856" t="s">
        <v>2869</v>
      </c>
      <c r="T1146" s="856" t="s">
        <v>2869</v>
      </c>
      <c r="U1146" s="856" t="s">
        <v>2869</v>
      </c>
      <c r="V1146" s="856" t="s">
        <v>2869</v>
      </c>
      <c r="W1146" s="856" t="s">
        <v>2869</v>
      </c>
      <c r="X1146" s="856" t="s">
        <v>2869</v>
      </c>
      <c r="Y1146" s="856" t="s">
        <v>2869</v>
      </c>
      <c r="Z1146" s="856" t="s">
        <v>2869</v>
      </c>
      <c r="AA1146" s="856" t="s">
        <v>2869</v>
      </c>
      <c r="AB1146" s="856" t="s">
        <v>2869</v>
      </c>
      <c r="AC1146" s="856" t="s">
        <v>2869</v>
      </c>
      <c r="AD1146" s="856" t="s">
        <v>2869</v>
      </c>
      <c r="AE1146" s="856" t="s">
        <v>2869</v>
      </c>
      <c r="AF1146" s="856" t="s">
        <v>2869</v>
      </c>
      <c r="AG1146" s="856" t="s">
        <v>2869</v>
      </c>
      <c r="AH1146" s="856" t="s">
        <v>2869</v>
      </c>
      <c r="AI1146" s="856" t="s">
        <v>2869</v>
      </c>
      <c r="AJ1146" s="856" t="s">
        <v>2869</v>
      </c>
      <c r="AK1146" s="856" t="s">
        <v>2869</v>
      </c>
      <c r="AL1146" s="856" t="s">
        <v>2869</v>
      </c>
    </row>
    <row r="1147" spans="1:38" hidden="1" outlineLevel="1" x14ac:dyDescent="0.2">
      <c r="A1147" s="285"/>
      <c r="B1147" s="876" t="s">
        <v>2776</v>
      </c>
      <c r="C1147" s="847"/>
      <c r="D1147" s="827" t="s">
        <v>2834</v>
      </c>
      <c r="E1147" s="856" t="s">
        <v>2869</v>
      </c>
      <c r="F1147" s="856" t="s">
        <v>2869</v>
      </c>
      <c r="G1147" s="856" t="s">
        <v>2869</v>
      </c>
      <c r="H1147" s="856" t="s">
        <v>2869</v>
      </c>
      <c r="I1147" s="856" t="s">
        <v>2869</v>
      </c>
      <c r="J1147" s="856" t="s">
        <v>2869</v>
      </c>
      <c r="K1147" s="856" t="s">
        <v>2869</v>
      </c>
      <c r="L1147" s="856" t="s">
        <v>2869</v>
      </c>
      <c r="M1147" s="856" t="s">
        <v>2869</v>
      </c>
      <c r="N1147" s="856" t="s">
        <v>2869</v>
      </c>
      <c r="O1147" s="856" t="s">
        <v>2869</v>
      </c>
      <c r="P1147" s="856" t="s">
        <v>2869</v>
      </c>
      <c r="Q1147" s="856" t="s">
        <v>2869</v>
      </c>
      <c r="R1147" s="856" t="s">
        <v>2869</v>
      </c>
      <c r="S1147" s="856" t="s">
        <v>2869</v>
      </c>
      <c r="T1147" s="856" t="s">
        <v>2869</v>
      </c>
      <c r="U1147" s="856" t="s">
        <v>2869</v>
      </c>
      <c r="V1147" s="856" t="s">
        <v>2869</v>
      </c>
      <c r="W1147" s="856" t="s">
        <v>2869</v>
      </c>
      <c r="X1147" s="856" t="s">
        <v>2869</v>
      </c>
      <c r="Y1147" s="856" t="s">
        <v>2869</v>
      </c>
      <c r="Z1147" s="856" t="s">
        <v>2869</v>
      </c>
      <c r="AA1147" s="856" t="s">
        <v>2869</v>
      </c>
      <c r="AB1147" s="856" t="s">
        <v>2869</v>
      </c>
      <c r="AC1147" s="856" t="s">
        <v>2869</v>
      </c>
      <c r="AD1147" s="856" t="s">
        <v>2869</v>
      </c>
      <c r="AE1147" s="856" t="s">
        <v>2869</v>
      </c>
      <c r="AF1147" s="856" t="s">
        <v>2869</v>
      </c>
      <c r="AG1147" s="856" t="s">
        <v>2869</v>
      </c>
      <c r="AH1147" s="856" t="s">
        <v>2869</v>
      </c>
      <c r="AI1147" s="856" t="s">
        <v>2869</v>
      </c>
      <c r="AJ1147" s="856" t="s">
        <v>2869</v>
      </c>
      <c r="AK1147" s="856" t="s">
        <v>2869</v>
      </c>
      <c r="AL1147" s="856" t="s">
        <v>2869</v>
      </c>
    </row>
    <row r="1148" spans="1:38" hidden="1" outlineLevel="1" x14ac:dyDescent="0.2">
      <c r="A1148" s="285"/>
      <c r="B1148" s="876" t="s">
        <v>2778</v>
      </c>
      <c r="C1148" s="847"/>
      <c r="D1148" s="827" t="s">
        <v>2835</v>
      </c>
      <c r="E1148" s="856" t="s">
        <v>2869</v>
      </c>
      <c r="F1148" s="856" t="s">
        <v>2869</v>
      </c>
      <c r="G1148" s="856" t="s">
        <v>2869</v>
      </c>
      <c r="H1148" s="856" t="s">
        <v>2869</v>
      </c>
      <c r="I1148" s="856" t="s">
        <v>2869</v>
      </c>
      <c r="J1148" s="856" t="s">
        <v>2869</v>
      </c>
      <c r="K1148" s="856" t="s">
        <v>2869</v>
      </c>
      <c r="L1148" s="856" t="s">
        <v>2869</v>
      </c>
      <c r="M1148" s="856" t="s">
        <v>2869</v>
      </c>
      <c r="N1148" s="856" t="s">
        <v>2869</v>
      </c>
      <c r="O1148" s="856" t="s">
        <v>2869</v>
      </c>
      <c r="P1148" s="856" t="s">
        <v>2869</v>
      </c>
      <c r="Q1148" s="856" t="s">
        <v>2869</v>
      </c>
      <c r="R1148" s="856" t="s">
        <v>2869</v>
      </c>
      <c r="S1148" s="856" t="s">
        <v>2869</v>
      </c>
      <c r="T1148" s="856" t="s">
        <v>2869</v>
      </c>
      <c r="U1148" s="856" t="s">
        <v>2869</v>
      </c>
      <c r="V1148" s="856" t="s">
        <v>2869</v>
      </c>
      <c r="W1148" s="856" t="s">
        <v>2869</v>
      </c>
      <c r="X1148" s="856" t="s">
        <v>2869</v>
      </c>
      <c r="Y1148" s="856" t="s">
        <v>2869</v>
      </c>
      <c r="Z1148" s="856" t="s">
        <v>2869</v>
      </c>
      <c r="AA1148" s="856" t="s">
        <v>2869</v>
      </c>
      <c r="AB1148" s="856" t="s">
        <v>2869</v>
      </c>
      <c r="AC1148" s="856" t="s">
        <v>2869</v>
      </c>
      <c r="AD1148" s="856" t="s">
        <v>2869</v>
      </c>
      <c r="AE1148" s="856" t="s">
        <v>2869</v>
      </c>
      <c r="AF1148" s="856" t="s">
        <v>2869</v>
      </c>
      <c r="AG1148" s="856" t="s">
        <v>2869</v>
      </c>
      <c r="AH1148" s="856" t="s">
        <v>2869</v>
      </c>
      <c r="AI1148" s="856" t="s">
        <v>2869</v>
      </c>
      <c r="AJ1148" s="856" t="s">
        <v>2869</v>
      </c>
      <c r="AK1148" s="856" t="s">
        <v>2869</v>
      </c>
      <c r="AL1148" s="856" t="s">
        <v>2869</v>
      </c>
    </row>
    <row r="1149" spans="1:38" hidden="1" outlineLevel="1" x14ac:dyDescent="0.2">
      <c r="A1149" s="285"/>
      <c r="B1149" s="876" t="s">
        <v>2780</v>
      </c>
      <c r="C1149" s="847"/>
      <c r="D1149" s="827" t="s">
        <v>2836</v>
      </c>
      <c r="E1149" s="856" t="s">
        <v>2869</v>
      </c>
      <c r="F1149" s="856" t="s">
        <v>2869</v>
      </c>
      <c r="G1149" s="856" t="s">
        <v>2869</v>
      </c>
      <c r="H1149" s="856" t="s">
        <v>2869</v>
      </c>
      <c r="I1149" s="856" t="s">
        <v>2869</v>
      </c>
      <c r="J1149" s="856" t="s">
        <v>2869</v>
      </c>
      <c r="K1149" s="856" t="s">
        <v>2869</v>
      </c>
      <c r="L1149" s="856" t="s">
        <v>2869</v>
      </c>
      <c r="M1149" s="856" t="s">
        <v>2869</v>
      </c>
      <c r="N1149" s="856" t="s">
        <v>2869</v>
      </c>
      <c r="O1149" s="856" t="s">
        <v>2869</v>
      </c>
      <c r="P1149" s="856" t="s">
        <v>2869</v>
      </c>
      <c r="Q1149" s="856" t="s">
        <v>2869</v>
      </c>
      <c r="R1149" s="856" t="s">
        <v>2869</v>
      </c>
      <c r="S1149" s="856" t="s">
        <v>2869</v>
      </c>
      <c r="T1149" s="856" t="s">
        <v>2869</v>
      </c>
      <c r="U1149" s="856" t="s">
        <v>2869</v>
      </c>
      <c r="V1149" s="856" t="s">
        <v>2869</v>
      </c>
      <c r="W1149" s="856" t="s">
        <v>2869</v>
      </c>
      <c r="X1149" s="856" t="s">
        <v>2869</v>
      </c>
      <c r="Y1149" s="856" t="s">
        <v>2869</v>
      </c>
      <c r="Z1149" s="856" t="s">
        <v>2869</v>
      </c>
      <c r="AA1149" s="856" t="s">
        <v>2869</v>
      </c>
      <c r="AB1149" s="856" t="s">
        <v>2869</v>
      </c>
      <c r="AC1149" s="856" t="s">
        <v>2869</v>
      </c>
      <c r="AD1149" s="856" t="s">
        <v>2869</v>
      </c>
      <c r="AE1149" s="856" t="s">
        <v>2869</v>
      </c>
      <c r="AF1149" s="856" t="s">
        <v>2869</v>
      </c>
      <c r="AG1149" s="856" t="s">
        <v>2869</v>
      </c>
      <c r="AH1149" s="856" t="s">
        <v>2869</v>
      </c>
      <c r="AI1149" s="856" t="s">
        <v>2869</v>
      </c>
      <c r="AJ1149" s="856" t="s">
        <v>2869</v>
      </c>
      <c r="AK1149" s="856" t="s">
        <v>2869</v>
      </c>
      <c r="AL1149" s="856" t="s">
        <v>2869</v>
      </c>
    </row>
    <row r="1150" spans="1:38" hidden="1" outlineLevel="1" x14ac:dyDescent="0.2">
      <c r="A1150" s="285"/>
      <c r="B1150" s="876" t="s">
        <v>2782</v>
      </c>
      <c r="C1150" s="847"/>
      <c r="D1150" s="827" t="s">
        <v>2837</v>
      </c>
      <c r="E1150" s="856" t="s">
        <v>2869</v>
      </c>
      <c r="F1150" s="856" t="s">
        <v>2869</v>
      </c>
      <c r="G1150" s="856" t="s">
        <v>2869</v>
      </c>
      <c r="H1150" s="856" t="s">
        <v>2869</v>
      </c>
      <c r="I1150" s="856" t="s">
        <v>2869</v>
      </c>
      <c r="J1150" s="856" t="s">
        <v>2869</v>
      </c>
      <c r="K1150" s="856" t="s">
        <v>2869</v>
      </c>
      <c r="L1150" s="856" t="s">
        <v>2869</v>
      </c>
      <c r="M1150" s="856" t="s">
        <v>2869</v>
      </c>
      <c r="N1150" s="856" t="s">
        <v>2869</v>
      </c>
      <c r="O1150" s="856" t="s">
        <v>2869</v>
      </c>
      <c r="P1150" s="856" t="s">
        <v>2869</v>
      </c>
      <c r="Q1150" s="856" t="s">
        <v>2869</v>
      </c>
      <c r="R1150" s="856" t="s">
        <v>2869</v>
      </c>
      <c r="S1150" s="856" t="s">
        <v>2869</v>
      </c>
      <c r="T1150" s="856" t="s">
        <v>2869</v>
      </c>
      <c r="U1150" s="856" t="s">
        <v>2869</v>
      </c>
      <c r="V1150" s="856" t="s">
        <v>2869</v>
      </c>
      <c r="W1150" s="856" t="s">
        <v>2869</v>
      </c>
      <c r="X1150" s="856" t="s">
        <v>2869</v>
      </c>
      <c r="Y1150" s="856" t="s">
        <v>2869</v>
      </c>
      <c r="Z1150" s="856" t="s">
        <v>2869</v>
      </c>
      <c r="AA1150" s="856" t="s">
        <v>2869</v>
      </c>
      <c r="AB1150" s="856" t="s">
        <v>2869</v>
      </c>
      <c r="AC1150" s="856" t="s">
        <v>2869</v>
      </c>
      <c r="AD1150" s="856" t="s">
        <v>2869</v>
      </c>
      <c r="AE1150" s="856" t="s">
        <v>2869</v>
      </c>
      <c r="AF1150" s="856" t="s">
        <v>2869</v>
      </c>
      <c r="AG1150" s="856" t="s">
        <v>2869</v>
      </c>
      <c r="AH1150" s="856" t="s">
        <v>2869</v>
      </c>
      <c r="AI1150" s="856" t="s">
        <v>2869</v>
      </c>
      <c r="AJ1150" s="856" t="s">
        <v>2869</v>
      </c>
      <c r="AK1150" s="856" t="s">
        <v>2869</v>
      </c>
      <c r="AL1150" s="856" t="s">
        <v>2869</v>
      </c>
    </row>
    <row r="1151" spans="1:38" hidden="1" outlineLevel="1" x14ac:dyDescent="0.2">
      <c r="A1151" s="285"/>
      <c r="B1151" s="876" t="s">
        <v>2784</v>
      </c>
      <c r="C1151" s="847"/>
      <c r="D1151" s="827" t="s">
        <v>2838</v>
      </c>
      <c r="E1151" s="856" t="s">
        <v>2869</v>
      </c>
      <c r="F1151" s="856" t="s">
        <v>2869</v>
      </c>
      <c r="G1151" s="856" t="s">
        <v>2869</v>
      </c>
      <c r="H1151" s="856" t="s">
        <v>2869</v>
      </c>
      <c r="I1151" s="856" t="s">
        <v>2869</v>
      </c>
      <c r="J1151" s="856" t="s">
        <v>2869</v>
      </c>
      <c r="K1151" s="856" t="s">
        <v>2869</v>
      </c>
      <c r="L1151" s="856" t="s">
        <v>2869</v>
      </c>
      <c r="M1151" s="856" t="s">
        <v>2869</v>
      </c>
      <c r="N1151" s="856" t="s">
        <v>2869</v>
      </c>
      <c r="O1151" s="856" t="s">
        <v>2869</v>
      </c>
      <c r="P1151" s="856" t="s">
        <v>2869</v>
      </c>
      <c r="Q1151" s="856" t="s">
        <v>2869</v>
      </c>
      <c r="R1151" s="856" t="s">
        <v>2869</v>
      </c>
      <c r="S1151" s="856" t="s">
        <v>2869</v>
      </c>
      <c r="T1151" s="856" t="s">
        <v>2869</v>
      </c>
      <c r="U1151" s="856" t="s">
        <v>2869</v>
      </c>
      <c r="V1151" s="856" t="s">
        <v>2869</v>
      </c>
      <c r="W1151" s="856" t="s">
        <v>2869</v>
      </c>
      <c r="X1151" s="856" t="s">
        <v>2869</v>
      </c>
      <c r="Y1151" s="856" t="s">
        <v>2869</v>
      </c>
      <c r="Z1151" s="856" t="s">
        <v>2869</v>
      </c>
      <c r="AA1151" s="856" t="s">
        <v>2869</v>
      </c>
      <c r="AB1151" s="856" t="s">
        <v>2869</v>
      </c>
      <c r="AC1151" s="856" t="s">
        <v>2869</v>
      </c>
      <c r="AD1151" s="856" t="s">
        <v>2869</v>
      </c>
      <c r="AE1151" s="856" t="s">
        <v>2869</v>
      </c>
      <c r="AF1151" s="856" t="s">
        <v>2869</v>
      </c>
      <c r="AG1151" s="856" t="s">
        <v>2869</v>
      </c>
      <c r="AH1151" s="856" t="s">
        <v>2869</v>
      </c>
      <c r="AI1151" s="856" t="s">
        <v>2869</v>
      </c>
      <c r="AJ1151" s="856" t="s">
        <v>2869</v>
      </c>
      <c r="AK1151" s="856" t="s">
        <v>2869</v>
      </c>
      <c r="AL1151" s="856" t="s">
        <v>2869</v>
      </c>
    </row>
    <row r="1152" spans="1:38" hidden="1" outlineLevel="1" x14ac:dyDescent="0.2">
      <c r="A1152" s="285"/>
      <c r="B1152" s="876" t="s">
        <v>2786</v>
      </c>
      <c r="C1152" s="847"/>
      <c r="D1152" s="827" t="s">
        <v>2839</v>
      </c>
      <c r="E1152" s="856" t="s">
        <v>2869</v>
      </c>
      <c r="F1152" s="856" t="s">
        <v>2869</v>
      </c>
      <c r="G1152" s="856" t="s">
        <v>2869</v>
      </c>
      <c r="H1152" s="856" t="s">
        <v>2869</v>
      </c>
      <c r="I1152" s="856" t="s">
        <v>2869</v>
      </c>
      <c r="J1152" s="856" t="s">
        <v>2869</v>
      </c>
      <c r="K1152" s="856" t="s">
        <v>2869</v>
      </c>
      <c r="L1152" s="856" t="s">
        <v>2869</v>
      </c>
      <c r="M1152" s="856" t="s">
        <v>2869</v>
      </c>
      <c r="N1152" s="856" t="s">
        <v>2869</v>
      </c>
      <c r="O1152" s="856" t="s">
        <v>2869</v>
      </c>
      <c r="P1152" s="856" t="s">
        <v>2869</v>
      </c>
      <c r="Q1152" s="856" t="s">
        <v>2869</v>
      </c>
      <c r="R1152" s="856" t="s">
        <v>2869</v>
      </c>
      <c r="S1152" s="856" t="s">
        <v>2869</v>
      </c>
      <c r="T1152" s="856" t="s">
        <v>2869</v>
      </c>
      <c r="U1152" s="856" t="s">
        <v>2869</v>
      </c>
      <c r="V1152" s="856" t="s">
        <v>2869</v>
      </c>
      <c r="W1152" s="856" t="s">
        <v>2869</v>
      </c>
      <c r="X1152" s="856" t="s">
        <v>2869</v>
      </c>
      <c r="Y1152" s="856" t="s">
        <v>2869</v>
      </c>
      <c r="Z1152" s="856" t="s">
        <v>2869</v>
      </c>
      <c r="AA1152" s="856" t="s">
        <v>2869</v>
      </c>
      <c r="AB1152" s="856" t="s">
        <v>2869</v>
      </c>
      <c r="AC1152" s="856" t="s">
        <v>2869</v>
      </c>
      <c r="AD1152" s="856" t="s">
        <v>2869</v>
      </c>
      <c r="AE1152" s="856" t="s">
        <v>2869</v>
      </c>
      <c r="AF1152" s="856" t="s">
        <v>2869</v>
      </c>
      <c r="AG1152" s="856" t="s">
        <v>2869</v>
      </c>
      <c r="AH1152" s="856" t="s">
        <v>2869</v>
      </c>
      <c r="AI1152" s="856" t="s">
        <v>2869</v>
      </c>
      <c r="AJ1152" s="856" t="s">
        <v>2869</v>
      </c>
      <c r="AK1152" s="856" t="s">
        <v>2869</v>
      </c>
      <c r="AL1152" s="856" t="s">
        <v>2869</v>
      </c>
    </row>
    <row r="1153" spans="1:38" hidden="1" outlineLevel="1" x14ac:dyDescent="0.2">
      <c r="A1153" s="285"/>
      <c r="B1153" s="876" t="s">
        <v>2840</v>
      </c>
      <c r="C1153" s="847"/>
      <c r="D1153" s="827" t="s">
        <v>2841</v>
      </c>
      <c r="E1153" s="856" t="s">
        <v>2869</v>
      </c>
      <c r="F1153" s="856" t="s">
        <v>2869</v>
      </c>
      <c r="G1153" s="856" t="s">
        <v>2869</v>
      </c>
      <c r="H1153" s="856" t="s">
        <v>2869</v>
      </c>
      <c r="I1153" s="856" t="s">
        <v>2869</v>
      </c>
      <c r="J1153" s="856" t="s">
        <v>2869</v>
      </c>
      <c r="K1153" s="856" t="s">
        <v>2869</v>
      </c>
      <c r="L1153" s="856" t="s">
        <v>2869</v>
      </c>
      <c r="M1153" s="856" t="s">
        <v>2869</v>
      </c>
      <c r="N1153" s="856" t="s">
        <v>2869</v>
      </c>
      <c r="O1153" s="856" t="s">
        <v>2869</v>
      </c>
      <c r="P1153" s="856" t="s">
        <v>2869</v>
      </c>
      <c r="Q1153" s="856" t="s">
        <v>2869</v>
      </c>
      <c r="R1153" s="856" t="s">
        <v>2869</v>
      </c>
      <c r="S1153" s="856" t="s">
        <v>2869</v>
      </c>
      <c r="T1153" s="856" t="s">
        <v>2869</v>
      </c>
      <c r="U1153" s="856" t="s">
        <v>2869</v>
      </c>
      <c r="V1153" s="856" t="s">
        <v>2869</v>
      </c>
      <c r="W1153" s="856" t="s">
        <v>2869</v>
      </c>
      <c r="X1153" s="856" t="s">
        <v>2869</v>
      </c>
      <c r="Y1153" s="856" t="s">
        <v>2869</v>
      </c>
      <c r="Z1153" s="856" t="s">
        <v>2869</v>
      </c>
      <c r="AA1153" s="856" t="s">
        <v>2869</v>
      </c>
      <c r="AB1153" s="856" t="s">
        <v>2869</v>
      </c>
      <c r="AC1153" s="856" t="s">
        <v>2869</v>
      </c>
      <c r="AD1153" s="856" t="s">
        <v>2869</v>
      </c>
      <c r="AE1153" s="856" t="s">
        <v>2869</v>
      </c>
      <c r="AF1153" s="856" t="s">
        <v>2869</v>
      </c>
      <c r="AG1153" s="856" t="s">
        <v>2869</v>
      </c>
      <c r="AH1153" s="856" t="s">
        <v>2869</v>
      </c>
      <c r="AI1153" s="856" t="s">
        <v>2869</v>
      </c>
      <c r="AJ1153" s="856" t="s">
        <v>2869</v>
      </c>
      <c r="AK1153" s="856" t="s">
        <v>2869</v>
      </c>
      <c r="AL1153" s="856" t="s">
        <v>2869</v>
      </c>
    </row>
    <row r="1154" spans="1:38" hidden="1" outlineLevel="1" x14ac:dyDescent="0.2">
      <c r="A1154" s="285"/>
      <c r="B1154" s="876"/>
      <c r="C1154" s="847"/>
      <c r="D1154" s="843"/>
      <c r="E1154" s="854"/>
      <c r="F1154" s="854"/>
      <c r="G1154" s="854"/>
      <c r="H1154" s="854"/>
      <c r="I1154" s="854"/>
      <c r="J1154" s="854"/>
      <c r="K1154" s="854"/>
      <c r="L1154" s="854"/>
      <c r="M1154" s="854"/>
      <c r="N1154" s="854"/>
      <c r="O1154" s="854"/>
      <c r="P1154" s="854"/>
      <c r="Q1154" s="854"/>
      <c r="R1154" s="854"/>
      <c r="S1154" s="854"/>
      <c r="T1154" s="854"/>
      <c r="U1154" s="854"/>
      <c r="V1154" s="854"/>
      <c r="W1154" s="854"/>
      <c r="X1154" s="854"/>
      <c r="Y1154" s="854"/>
      <c r="Z1154" s="854"/>
      <c r="AA1154" s="854"/>
      <c r="AB1154" s="854"/>
      <c r="AC1154" s="854"/>
      <c r="AD1154" s="854"/>
      <c r="AE1154" s="854"/>
      <c r="AF1154" s="854"/>
      <c r="AG1154" s="854"/>
      <c r="AH1154" s="854"/>
      <c r="AI1154" s="854"/>
      <c r="AJ1154" s="854"/>
      <c r="AK1154" s="854"/>
      <c r="AL1154" s="854"/>
    </row>
    <row r="1155" spans="1:38" collapsed="1" x14ac:dyDescent="0.2">
      <c r="A1155" s="535" t="s">
        <v>2862</v>
      </c>
      <c r="B1155" s="876"/>
      <c r="C1155" s="847"/>
      <c r="D1155" s="843"/>
      <c r="E1155" s="854"/>
      <c r="F1155" s="854"/>
      <c r="G1155" s="854"/>
      <c r="H1155" s="854"/>
      <c r="I1155" s="854"/>
      <c r="J1155" s="854"/>
      <c r="K1155" s="854"/>
      <c r="L1155" s="854"/>
      <c r="M1155" s="854"/>
      <c r="N1155" s="854"/>
      <c r="O1155" s="854"/>
      <c r="P1155" s="854"/>
      <c r="Q1155" s="854"/>
      <c r="R1155" s="854"/>
      <c r="S1155" s="854"/>
      <c r="T1155" s="854"/>
      <c r="U1155" s="854"/>
      <c r="V1155" s="854"/>
      <c r="W1155" s="854"/>
      <c r="X1155" s="854"/>
      <c r="Y1155" s="854"/>
      <c r="Z1155" s="854"/>
      <c r="AA1155" s="854"/>
      <c r="AB1155" s="854"/>
      <c r="AC1155" s="854"/>
      <c r="AD1155" s="854"/>
      <c r="AE1155" s="854"/>
      <c r="AF1155" s="854"/>
      <c r="AG1155" s="854"/>
      <c r="AH1155" s="854"/>
      <c r="AI1155" s="854"/>
      <c r="AJ1155" s="854"/>
      <c r="AK1155" s="854"/>
      <c r="AL1155" s="854"/>
    </row>
    <row r="1156" spans="1:38" hidden="1" outlineLevel="1" x14ac:dyDescent="0.2">
      <c r="A1156" s="836"/>
      <c r="B1156" s="876"/>
      <c r="C1156" s="847"/>
      <c r="D1156" s="827"/>
      <c r="E1156" s="855" t="s">
        <v>586</v>
      </c>
      <c r="F1156" s="855" t="s">
        <v>587</v>
      </c>
      <c r="G1156" s="855" t="s">
        <v>588</v>
      </c>
      <c r="H1156" s="855" t="s">
        <v>589</v>
      </c>
      <c r="I1156" s="855" t="s">
        <v>590</v>
      </c>
      <c r="J1156" s="855" t="s">
        <v>591</v>
      </c>
      <c r="K1156" s="855" t="s">
        <v>592</v>
      </c>
      <c r="L1156" s="855" t="s">
        <v>593</v>
      </c>
      <c r="M1156" s="855" t="s">
        <v>594</v>
      </c>
      <c r="N1156" s="855" t="s">
        <v>595</v>
      </c>
      <c r="O1156" s="855" t="s">
        <v>596</v>
      </c>
      <c r="P1156" s="855" t="s">
        <v>597</v>
      </c>
      <c r="Q1156" s="855" t="s">
        <v>598</v>
      </c>
      <c r="R1156" s="855" t="s">
        <v>599</v>
      </c>
      <c r="S1156" s="855" t="s">
        <v>620</v>
      </c>
      <c r="T1156" s="855" t="s">
        <v>786</v>
      </c>
      <c r="U1156" s="855" t="s">
        <v>753</v>
      </c>
      <c r="V1156" s="855" t="s">
        <v>754</v>
      </c>
      <c r="W1156" s="855" t="s">
        <v>755</v>
      </c>
      <c r="X1156" s="855" t="s">
        <v>756</v>
      </c>
      <c r="Y1156" s="855" t="s">
        <v>757</v>
      </c>
      <c r="Z1156" s="855" t="s">
        <v>758</v>
      </c>
      <c r="AA1156" s="855" t="s">
        <v>759</v>
      </c>
      <c r="AB1156" s="855" t="s">
        <v>760</v>
      </c>
      <c r="AC1156" s="855" t="s">
        <v>761</v>
      </c>
      <c r="AD1156" s="855" t="s">
        <v>762</v>
      </c>
      <c r="AE1156" s="855" t="s">
        <v>763</v>
      </c>
      <c r="AF1156" s="855" t="s">
        <v>764</v>
      </c>
      <c r="AG1156" s="855" t="s">
        <v>765</v>
      </c>
      <c r="AH1156" s="855" t="s">
        <v>766</v>
      </c>
      <c r="AI1156" s="855" t="s">
        <v>767</v>
      </c>
      <c r="AJ1156" s="855" t="s">
        <v>768</v>
      </c>
      <c r="AK1156" s="855" t="s">
        <v>769</v>
      </c>
      <c r="AL1156" s="855" t="s">
        <v>770</v>
      </c>
    </row>
    <row r="1157" spans="1:38" hidden="1" outlineLevel="1" x14ac:dyDescent="0.2">
      <c r="A1157"/>
      <c r="B1157" s="876" t="s">
        <v>2788</v>
      </c>
      <c r="C1157" s="847"/>
      <c r="D1157" s="827" t="s">
        <v>2842</v>
      </c>
      <c r="E1157" s="856" t="s">
        <v>2869</v>
      </c>
      <c r="F1157" s="856" t="s">
        <v>2869</v>
      </c>
      <c r="G1157" s="856" t="s">
        <v>2869</v>
      </c>
      <c r="H1157" s="856" t="s">
        <v>2869</v>
      </c>
      <c r="I1157" s="856" t="s">
        <v>2869</v>
      </c>
      <c r="J1157" s="856" t="s">
        <v>2869</v>
      </c>
      <c r="K1157" s="856" t="s">
        <v>2869</v>
      </c>
      <c r="L1157" s="856" t="s">
        <v>2869</v>
      </c>
      <c r="M1157" s="856" t="s">
        <v>2869</v>
      </c>
      <c r="N1157" s="856" t="s">
        <v>2869</v>
      </c>
      <c r="O1157" s="856" t="s">
        <v>2869</v>
      </c>
      <c r="P1157" s="856" t="s">
        <v>2869</v>
      </c>
      <c r="Q1157" s="856" t="s">
        <v>2869</v>
      </c>
      <c r="R1157" s="856" t="s">
        <v>2869</v>
      </c>
      <c r="S1157" s="856" t="s">
        <v>2869</v>
      </c>
      <c r="T1157" s="856" t="s">
        <v>2869</v>
      </c>
      <c r="U1157" s="856" t="s">
        <v>2869</v>
      </c>
      <c r="V1157" s="856" t="s">
        <v>2869</v>
      </c>
      <c r="W1157" s="856" t="s">
        <v>2869</v>
      </c>
      <c r="X1157" s="856" t="s">
        <v>2869</v>
      </c>
      <c r="Y1157" s="856" t="s">
        <v>2869</v>
      </c>
      <c r="Z1157" s="856" t="s">
        <v>2869</v>
      </c>
      <c r="AA1157" s="856" t="s">
        <v>2869</v>
      </c>
      <c r="AB1157" s="856" t="s">
        <v>2869</v>
      </c>
      <c r="AC1157" s="856" t="s">
        <v>2869</v>
      </c>
      <c r="AD1157" s="856" t="s">
        <v>2869</v>
      </c>
      <c r="AE1157" s="856" t="s">
        <v>2869</v>
      </c>
      <c r="AF1157" s="856" t="s">
        <v>2869</v>
      </c>
      <c r="AG1157" s="856" t="s">
        <v>2869</v>
      </c>
      <c r="AH1157" s="856" t="s">
        <v>2869</v>
      </c>
      <c r="AI1157" s="856" t="s">
        <v>2869</v>
      </c>
      <c r="AJ1157" s="856" t="s">
        <v>2869</v>
      </c>
      <c r="AK1157" s="856" t="s">
        <v>2869</v>
      </c>
      <c r="AL1157" s="856" t="s">
        <v>2869</v>
      </c>
    </row>
    <row r="1158" spans="1:38" hidden="1" outlineLevel="1" x14ac:dyDescent="0.2">
      <c r="A1158"/>
      <c r="B1158" s="876" t="s">
        <v>2790</v>
      </c>
      <c r="C1158" s="847"/>
      <c r="D1158" s="827" t="s">
        <v>2843</v>
      </c>
      <c r="E1158" s="856" t="s">
        <v>2869</v>
      </c>
      <c r="F1158" s="856" t="s">
        <v>2869</v>
      </c>
      <c r="G1158" s="856" t="s">
        <v>2869</v>
      </c>
      <c r="H1158" s="856" t="s">
        <v>2869</v>
      </c>
      <c r="I1158" s="856" t="s">
        <v>2869</v>
      </c>
      <c r="J1158" s="856" t="s">
        <v>2869</v>
      </c>
      <c r="K1158" s="856" t="s">
        <v>2869</v>
      </c>
      <c r="L1158" s="856" t="s">
        <v>2869</v>
      </c>
      <c r="M1158" s="856" t="s">
        <v>2869</v>
      </c>
      <c r="N1158" s="856" t="s">
        <v>2869</v>
      </c>
      <c r="O1158" s="856" t="s">
        <v>2869</v>
      </c>
      <c r="P1158" s="856" t="s">
        <v>2869</v>
      </c>
      <c r="Q1158" s="856" t="s">
        <v>2869</v>
      </c>
      <c r="R1158" s="856" t="s">
        <v>2869</v>
      </c>
      <c r="S1158" s="856" t="s">
        <v>2869</v>
      </c>
      <c r="T1158" s="856" t="s">
        <v>2869</v>
      </c>
      <c r="U1158" s="856" t="s">
        <v>2869</v>
      </c>
      <c r="V1158" s="856" t="s">
        <v>2869</v>
      </c>
      <c r="W1158" s="856" t="s">
        <v>2869</v>
      </c>
      <c r="X1158" s="856" t="s">
        <v>2869</v>
      </c>
      <c r="Y1158" s="856" t="s">
        <v>2869</v>
      </c>
      <c r="Z1158" s="856" t="s">
        <v>2869</v>
      </c>
      <c r="AA1158" s="856" t="s">
        <v>2869</v>
      </c>
      <c r="AB1158" s="856" t="s">
        <v>2869</v>
      </c>
      <c r="AC1158" s="856" t="s">
        <v>2869</v>
      </c>
      <c r="AD1158" s="856" t="s">
        <v>2869</v>
      </c>
      <c r="AE1158" s="856" t="s">
        <v>2869</v>
      </c>
      <c r="AF1158" s="856" t="s">
        <v>2869</v>
      </c>
      <c r="AG1158" s="856" t="s">
        <v>2869</v>
      </c>
      <c r="AH1158" s="856" t="s">
        <v>2869</v>
      </c>
      <c r="AI1158" s="856" t="s">
        <v>2869</v>
      </c>
      <c r="AJ1158" s="856" t="s">
        <v>2869</v>
      </c>
      <c r="AK1158" s="856" t="s">
        <v>2869</v>
      </c>
      <c r="AL1158" s="856" t="s">
        <v>2869</v>
      </c>
    </row>
    <row r="1159" spans="1:38" hidden="1" outlineLevel="1" x14ac:dyDescent="0.2">
      <c r="A1159"/>
      <c r="B1159" s="876" t="s">
        <v>2792</v>
      </c>
      <c r="C1159" s="847"/>
      <c r="D1159" s="827" t="s">
        <v>2844</v>
      </c>
      <c r="E1159" s="856" t="s">
        <v>2869</v>
      </c>
      <c r="F1159" s="856" t="s">
        <v>2869</v>
      </c>
      <c r="G1159" s="856" t="s">
        <v>2869</v>
      </c>
      <c r="H1159" s="856" t="s">
        <v>2869</v>
      </c>
      <c r="I1159" s="856" t="s">
        <v>2869</v>
      </c>
      <c r="J1159" s="856" t="s">
        <v>2869</v>
      </c>
      <c r="K1159" s="856" t="s">
        <v>2869</v>
      </c>
      <c r="L1159" s="856" t="s">
        <v>2869</v>
      </c>
      <c r="M1159" s="856" t="s">
        <v>2869</v>
      </c>
      <c r="N1159" s="856" t="s">
        <v>2869</v>
      </c>
      <c r="O1159" s="856" t="s">
        <v>2869</v>
      </c>
      <c r="P1159" s="856" t="s">
        <v>2869</v>
      </c>
      <c r="Q1159" s="856" t="s">
        <v>2869</v>
      </c>
      <c r="R1159" s="856" t="s">
        <v>2869</v>
      </c>
      <c r="S1159" s="856" t="s">
        <v>2869</v>
      </c>
      <c r="T1159" s="856" t="s">
        <v>2869</v>
      </c>
      <c r="U1159" s="856" t="s">
        <v>2869</v>
      </c>
      <c r="V1159" s="856" t="s">
        <v>2869</v>
      </c>
      <c r="W1159" s="856" t="s">
        <v>2869</v>
      </c>
      <c r="X1159" s="856" t="s">
        <v>2869</v>
      </c>
      <c r="Y1159" s="856" t="s">
        <v>2869</v>
      </c>
      <c r="Z1159" s="856" t="s">
        <v>2869</v>
      </c>
      <c r="AA1159" s="856" t="s">
        <v>2869</v>
      </c>
      <c r="AB1159" s="856" t="s">
        <v>2869</v>
      </c>
      <c r="AC1159" s="856" t="s">
        <v>2869</v>
      </c>
      <c r="AD1159" s="856" t="s">
        <v>2869</v>
      </c>
      <c r="AE1159" s="856" t="s">
        <v>2869</v>
      </c>
      <c r="AF1159" s="856" t="s">
        <v>2869</v>
      </c>
      <c r="AG1159" s="856" t="s">
        <v>2869</v>
      </c>
      <c r="AH1159" s="856" t="s">
        <v>2869</v>
      </c>
      <c r="AI1159" s="856" t="s">
        <v>2869</v>
      </c>
      <c r="AJ1159" s="856" t="s">
        <v>2869</v>
      </c>
      <c r="AK1159" s="856" t="s">
        <v>2869</v>
      </c>
      <c r="AL1159" s="856" t="s">
        <v>2869</v>
      </c>
    </row>
    <row r="1160" spans="1:38" hidden="1" outlineLevel="1" x14ac:dyDescent="0.2">
      <c r="A1160"/>
      <c r="B1160" s="876" t="s">
        <v>2794</v>
      </c>
      <c r="C1160" s="847"/>
      <c r="D1160" s="827" t="s">
        <v>2845</v>
      </c>
      <c r="E1160" s="856" t="s">
        <v>2869</v>
      </c>
      <c r="F1160" s="856" t="s">
        <v>2869</v>
      </c>
      <c r="G1160" s="856" t="s">
        <v>2869</v>
      </c>
      <c r="H1160" s="856" t="s">
        <v>2869</v>
      </c>
      <c r="I1160" s="856" t="s">
        <v>2869</v>
      </c>
      <c r="J1160" s="856" t="s">
        <v>2869</v>
      </c>
      <c r="K1160" s="856" t="s">
        <v>2869</v>
      </c>
      <c r="L1160" s="856" t="s">
        <v>2869</v>
      </c>
      <c r="M1160" s="856" t="s">
        <v>2869</v>
      </c>
      <c r="N1160" s="856" t="s">
        <v>2869</v>
      </c>
      <c r="O1160" s="856" t="s">
        <v>2869</v>
      </c>
      <c r="P1160" s="856" t="s">
        <v>2869</v>
      </c>
      <c r="Q1160" s="856" t="s">
        <v>2869</v>
      </c>
      <c r="R1160" s="856" t="s">
        <v>2869</v>
      </c>
      <c r="S1160" s="856" t="s">
        <v>2869</v>
      </c>
      <c r="T1160" s="856" t="s">
        <v>2869</v>
      </c>
      <c r="U1160" s="856" t="s">
        <v>2869</v>
      </c>
      <c r="V1160" s="856" t="s">
        <v>2869</v>
      </c>
      <c r="W1160" s="856" t="s">
        <v>2869</v>
      </c>
      <c r="X1160" s="856" t="s">
        <v>2869</v>
      </c>
      <c r="Y1160" s="856" t="s">
        <v>2869</v>
      </c>
      <c r="Z1160" s="856" t="s">
        <v>2869</v>
      </c>
      <c r="AA1160" s="856" t="s">
        <v>2869</v>
      </c>
      <c r="AB1160" s="856" t="s">
        <v>2869</v>
      </c>
      <c r="AC1160" s="856" t="s">
        <v>2869</v>
      </c>
      <c r="AD1160" s="856" t="s">
        <v>2869</v>
      </c>
      <c r="AE1160" s="856" t="s">
        <v>2869</v>
      </c>
      <c r="AF1160" s="856" t="s">
        <v>2869</v>
      </c>
      <c r="AG1160" s="856" t="s">
        <v>2869</v>
      </c>
      <c r="AH1160" s="856" t="s">
        <v>2869</v>
      </c>
      <c r="AI1160" s="856" t="s">
        <v>2869</v>
      </c>
      <c r="AJ1160" s="856" t="s">
        <v>2869</v>
      </c>
      <c r="AK1160" s="856" t="s">
        <v>2869</v>
      </c>
      <c r="AL1160" s="856" t="s">
        <v>2869</v>
      </c>
    </row>
    <row r="1161" spans="1:38" hidden="1" outlineLevel="1" x14ac:dyDescent="0.2">
      <c r="A1161"/>
      <c r="B1161" s="876" t="s">
        <v>2796</v>
      </c>
      <c r="C1161" s="847"/>
      <c r="D1161" s="827" t="s">
        <v>2846</v>
      </c>
      <c r="E1161" s="856" t="s">
        <v>2869</v>
      </c>
      <c r="F1161" s="856" t="s">
        <v>2869</v>
      </c>
      <c r="G1161" s="856" t="s">
        <v>2869</v>
      </c>
      <c r="H1161" s="856" t="s">
        <v>2869</v>
      </c>
      <c r="I1161" s="856" t="s">
        <v>2869</v>
      </c>
      <c r="J1161" s="856" t="s">
        <v>2869</v>
      </c>
      <c r="K1161" s="856" t="s">
        <v>2869</v>
      </c>
      <c r="L1161" s="856" t="s">
        <v>2869</v>
      </c>
      <c r="M1161" s="856" t="s">
        <v>2869</v>
      </c>
      <c r="N1161" s="856" t="s">
        <v>2869</v>
      </c>
      <c r="O1161" s="856" t="s">
        <v>2869</v>
      </c>
      <c r="P1161" s="856" t="s">
        <v>2869</v>
      </c>
      <c r="Q1161" s="856" t="s">
        <v>2869</v>
      </c>
      <c r="R1161" s="856" t="s">
        <v>2869</v>
      </c>
      <c r="S1161" s="856" t="s">
        <v>2869</v>
      </c>
      <c r="T1161" s="856" t="s">
        <v>2869</v>
      </c>
      <c r="U1161" s="856" t="s">
        <v>2869</v>
      </c>
      <c r="V1161" s="856" t="s">
        <v>2869</v>
      </c>
      <c r="W1161" s="856" t="s">
        <v>2869</v>
      </c>
      <c r="X1161" s="856" t="s">
        <v>2869</v>
      </c>
      <c r="Y1161" s="856" t="s">
        <v>2869</v>
      </c>
      <c r="Z1161" s="856" t="s">
        <v>2869</v>
      </c>
      <c r="AA1161" s="856" t="s">
        <v>2869</v>
      </c>
      <c r="AB1161" s="856" t="s">
        <v>2869</v>
      </c>
      <c r="AC1161" s="856" t="s">
        <v>2869</v>
      </c>
      <c r="AD1161" s="856" t="s">
        <v>2869</v>
      </c>
      <c r="AE1161" s="856" t="s">
        <v>2869</v>
      </c>
      <c r="AF1161" s="856" t="s">
        <v>2869</v>
      </c>
      <c r="AG1161" s="856" t="s">
        <v>2869</v>
      </c>
      <c r="AH1161" s="856" t="s">
        <v>2869</v>
      </c>
      <c r="AI1161" s="856" t="s">
        <v>2869</v>
      </c>
      <c r="AJ1161" s="856" t="s">
        <v>2869</v>
      </c>
      <c r="AK1161" s="856" t="s">
        <v>2869</v>
      </c>
      <c r="AL1161" s="856" t="s">
        <v>2869</v>
      </c>
    </row>
    <row r="1162" spans="1:38" hidden="1" outlineLevel="1" x14ac:dyDescent="0.2">
      <c r="A1162"/>
      <c r="B1162" s="876" t="s">
        <v>2798</v>
      </c>
      <c r="C1162" s="847"/>
      <c r="D1162" s="827" t="s">
        <v>2847</v>
      </c>
      <c r="E1162" s="856" t="s">
        <v>2869</v>
      </c>
      <c r="F1162" s="856" t="s">
        <v>2869</v>
      </c>
      <c r="G1162" s="856" t="s">
        <v>2869</v>
      </c>
      <c r="H1162" s="856" t="s">
        <v>2869</v>
      </c>
      <c r="I1162" s="856" t="s">
        <v>2869</v>
      </c>
      <c r="J1162" s="856" t="s">
        <v>2869</v>
      </c>
      <c r="K1162" s="856" t="s">
        <v>2869</v>
      </c>
      <c r="L1162" s="856" t="s">
        <v>2869</v>
      </c>
      <c r="M1162" s="856" t="s">
        <v>2869</v>
      </c>
      <c r="N1162" s="856" t="s">
        <v>2869</v>
      </c>
      <c r="O1162" s="856" t="s">
        <v>2869</v>
      </c>
      <c r="P1162" s="856" t="s">
        <v>2869</v>
      </c>
      <c r="Q1162" s="856" t="s">
        <v>2869</v>
      </c>
      <c r="R1162" s="856" t="s">
        <v>2869</v>
      </c>
      <c r="S1162" s="856" t="s">
        <v>2869</v>
      </c>
      <c r="T1162" s="856" t="s">
        <v>2869</v>
      </c>
      <c r="U1162" s="856" t="s">
        <v>2869</v>
      </c>
      <c r="V1162" s="856" t="s">
        <v>2869</v>
      </c>
      <c r="W1162" s="856" t="s">
        <v>2869</v>
      </c>
      <c r="X1162" s="856" t="s">
        <v>2869</v>
      </c>
      <c r="Y1162" s="856" t="s">
        <v>2869</v>
      </c>
      <c r="Z1162" s="856" t="s">
        <v>2869</v>
      </c>
      <c r="AA1162" s="856" t="s">
        <v>2869</v>
      </c>
      <c r="AB1162" s="856" t="s">
        <v>2869</v>
      </c>
      <c r="AC1162" s="856" t="s">
        <v>2869</v>
      </c>
      <c r="AD1162" s="856" t="s">
        <v>2869</v>
      </c>
      <c r="AE1162" s="856" t="s">
        <v>2869</v>
      </c>
      <c r="AF1162" s="856" t="s">
        <v>2869</v>
      </c>
      <c r="AG1162" s="856" t="s">
        <v>2869</v>
      </c>
      <c r="AH1162" s="856" t="s">
        <v>2869</v>
      </c>
      <c r="AI1162" s="856" t="s">
        <v>2869</v>
      </c>
      <c r="AJ1162" s="856" t="s">
        <v>2869</v>
      </c>
      <c r="AK1162" s="856" t="s">
        <v>2869</v>
      </c>
      <c r="AL1162" s="856" t="s">
        <v>2869</v>
      </c>
    </row>
    <row r="1163" spans="1:38" hidden="1" outlineLevel="1" x14ac:dyDescent="0.2">
      <c r="A1163"/>
      <c r="B1163" s="876" t="s">
        <v>2800</v>
      </c>
      <c r="C1163" s="847"/>
      <c r="D1163" s="827" t="s">
        <v>2848</v>
      </c>
      <c r="E1163" s="856" t="s">
        <v>2869</v>
      </c>
      <c r="F1163" s="856" t="s">
        <v>2869</v>
      </c>
      <c r="G1163" s="856" t="s">
        <v>2869</v>
      </c>
      <c r="H1163" s="856" t="s">
        <v>2869</v>
      </c>
      <c r="I1163" s="856" t="s">
        <v>2869</v>
      </c>
      <c r="J1163" s="856" t="s">
        <v>2869</v>
      </c>
      <c r="K1163" s="856" t="s">
        <v>2869</v>
      </c>
      <c r="L1163" s="856" t="s">
        <v>2869</v>
      </c>
      <c r="M1163" s="856" t="s">
        <v>2869</v>
      </c>
      <c r="N1163" s="856" t="s">
        <v>2869</v>
      </c>
      <c r="O1163" s="856" t="s">
        <v>2869</v>
      </c>
      <c r="P1163" s="856" t="s">
        <v>2869</v>
      </c>
      <c r="Q1163" s="856" t="s">
        <v>2869</v>
      </c>
      <c r="R1163" s="856" t="s">
        <v>2869</v>
      </c>
      <c r="S1163" s="856" t="s">
        <v>2869</v>
      </c>
      <c r="T1163" s="856" t="s">
        <v>2869</v>
      </c>
      <c r="U1163" s="856" t="s">
        <v>2869</v>
      </c>
      <c r="V1163" s="856" t="s">
        <v>2869</v>
      </c>
      <c r="W1163" s="856" t="s">
        <v>2869</v>
      </c>
      <c r="X1163" s="856" t="s">
        <v>2869</v>
      </c>
      <c r="Y1163" s="856" t="s">
        <v>2869</v>
      </c>
      <c r="Z1163" s="856" t="s">
        <v>2869</v>
      </c>
      <c r="AA1163" s="856" t="s">
        <v>2869</v>
      </c>
      <c r="AB1163" s="856" t="s">
        <v>2869</v>
      </c>
      <c r="AC1163" s="856" t="s">
        <v>2869</v>
      </c>
      <c r="AD1163" s="856" t="s">
        <v>2869</v>
      </c>
      <c r="AE1163" s="856" t="s">
        <v>2869</v>
      </c>
      <c r="AF1163" s="856" t="s">
        <v>2869</v>
      </c>
      <c r="AG1163" s="856" t="s">
        <v>2869</v>
      </c>
      <c r="AH1163" s="856" t="s">
        <v>2869</v>
      </c>
      <c r="AI1163" s="856" t="s">
        <v>2869</v>
      </c>
      <c r="AJ1163" s="856" t="s">
        <v>2869</v>
      </c>
      <c r="AK1163" s="856" t="s">
        <v>2869</v>
      </c>
      <c r="AL1163" s="856" t="s">
        <v>2869</v>
      </c>
    </row>
    <row r="1164" spans="1:38" hidden="1" outlineLevel="1" x14ac:dyDescent="0.2">
      <c r="A1164"/>
      <c r="B1164" s="876" t="s">
        <v>2802</v>
      </c>
      <c r="C1164" s="847"/>
      <c r="D1164" s="827" t="s">
        <v>2849</v>
      </c>
      <c r="E1164" s="856" t="s">
        <v>2869</v>
      </c>
      <c r="F1164" s="856" t="s">
        <v>2869</v>
      </c>
      <c r="G1164" s="856" t="s">
        <v>2869</v>
      </c>
      <c r="H1164" s="856" t="s">
        <v>2869</v>
      </c>
      <c r="I1164" s="856" t="s">
        <v>2869</v>
      </c>
      <c r="J1164" s="856" t="s">
        <v>2869</v>
      </c>
      <c r="K1164" s="856" t="s">
        <v>2869</v>
      </c>
      <c r="L1164" s="856" t="s">
        <v>2869</v>
      </c>
      <c r="M1164" s="856" t="s">
        <v>2869</v>
      </c>
      <c r="N1164" s="856" t="s">
        <v>2869</v>
      </c>
      <c r="O1164" s="856" t="s">
        <v>2869</v>
      </c>
      <c r="P1164" s="856" t="s">
        <v>2869</v>
      </c>
      <c r="Q1164" s="856" t="s">
        <v>2869</v>
      </c>
      <c r="R1164" s="856" t="s">
        <v>2869</v>
      </c>
      <c r="S1164" s="856" t="s">
        <v>2869</v>
      </c>
      <c r="T1164" s="856" t="s">
        <v>2869</v>
      </c>
      <c r="U1164" s="856" t="s">
        <v>2869</v>
      </c>
      <c r="V1164" s="856" t="s">
        <v>2869</v>
      </c>
      <c r="W1164" s="856" t="s">
        <v>2869</v>
      </c>
      <c r="X1164" s="856" t="s">
        <v>2869</v>
      </c>
      <c r="Y1164" s="856" t="s">
        <v>2869</v>
      </c>
      <c r="Z1164" s="856" t="s">
        <v>2869</v>
      </c>
      <c r="AA1164" s="856" t="s">
        <v>2869</v>
      </c>
      <c r="AB1164" s="856" t="s">
        <v>2869</v>
      </c>
      <c r="AC1164" s="856" t="s">
        <v>2869</v>
      </c>
      <c r="AD1164" s="856" t="s">
        <v>2869</v>
      </c>
      <c r="AE1164" s="856" t="s">
        <v>2869</v>
      </c>
      <c r="AF1164" s="856" t="s">
        <v>2869</v>
      </c>
      <c r="AG1164" s="856" t="s">
        <v>2869</v>
      </c>
      <c r="AH1164" s="856" t="s">
        <v>2869</v>
      </c>
      <c r="AI1164" s="856" t="s">
        <v>2869</v>
      </c>
      <c r="AJ1164" s="856" t="s">
        <v>2869</v>
      </c>
      <c r="AK1164" s="856" t="s">
        <v>2869</v>
      </c>
      <c r="AL1164" s="856" t="s">
        <v>2869</v>
      </c>
    </row>
    <row r="1165" spans="1:38" hidden="1" outlineLevel="1" x14ac:dyDescent="0.2">
      <c r="A1165"/>
      <c r="B1165" s="876" t="s">
        <v>2804</v>
      </c>
      <c r="C1165" s="847"/>
      <c r="D1165" s="827" t="s">
        <v>2850</v>
      </c>
      <c r="E1165" s="856" t="s">
        <v>2869</v>
      </c>
      <c r="F1165" s="856" t="s">
        <v>2869</v>
      </c>
      <c r="G1165" s="856" t="s">
        <v>2869</v>
      </c>
      <c r="H1165" s="856" t="s">
        <v>2869</v>
      </c>
      <c r="I1165" s="856" t="s">
        <v>2869</v>
      </c>
      <c r="J1165" s="856" t="s">
        <v>2869</v>
      </c>
      <c r="K1165" s="856" t="s">
        <v>2869</v>
      </c>
      <c r="L1165" s="856" t="s">
        <v>2869</v>
      </c>
      <c r="M1165" s="856" t="s">
        <v>2869</v>
      </c>
      <c r="N1165" s="856" t="s">
        <v>2869</v>
      </c>
      <c r="O1165" s="856" t="s">
        <v>2869</v>
      </c>
      <c r="P1165" s="856" t="s">
        <v>2869</v>
      </c>
      <c r="Q1165" s="856" t="s">
        <v>2869</v>
      </c>
      <c r="R1165" s="856" t="s">
        <v>2869</v>
      </c>
      <c r="S1165" s="856" t="s">
        <v>2869</v>
      </c>
      <c r="T1165" s="856" t="s">
        <v>2869</v>
      </c>
      <c r="U1165" s="856" t="s">
        <v>2869</v>
      </c>
      <c r="V1165" s="856" t="s">
        <v>2869</v>
      </c>
      <c r="W1165" s="856" t="s">
        <v>2869</v>
      </c>
      <c r="X1165" s="856" t="s">
        <v>2869</v>
      </c>
      <c r="Y1165" s="856" t="s">
        <v>2869</v>
      </c>
      <c r="Z1165" s="856" t="s">
        <v>2869</v>
      </c>
      <c r="AA1165" s="856" t="s">
        <v>2869</v>
      </c>
      <c r="AB1165" s="856" t="s">
        <v>2869</v>
      </c>
      <c r="AC1165" s="856" t="s">
        <v>2869</v>
      </c>
      <c r="AD1165" s="856" t="s">
        <v>2869</v>
      </c>
      <c r="AE1165" s="856" t="s">
        <v>2869</v>
      </c>
      <c r="AF1165" s="856" t="s">
        <v>2869</v>
      </c>
      <c r="AG1165" s="856" t="s">
        <v>2869</v>
      </c>
      <c r="AH1165" s="856" t="s">
        <v>2869</v>
      </c>
      <c r="AI1165" s="856" t="s">
        <v>2869</v>
      </c>
      <c r="AJ1165" s="856" t="s">
        <v>2869</v>
      </c>
      <c r="AK1165" s="856" t="s">
        <v>2869</v>
      </c>
      <c r="AL1165" s="856" t="s">
        <v>2869</v>
      </c>
    </row>
    <row r="1166" spans="1:38" hidden="1" outlineLevel="1" x14ac:dyDescent="0.2">
      <c r="A1166"/>
      <c r="B1166" s="876" t="s">
        <v>2806</v>
      </c>
      <c r="C1166" s="847"/>
      <c r="D1166" s="827" t="s">
        <v>2851</v>
      </c>
      <c r="E1166" s="856" t="s">
        <v>2869</v>
      </c>
      <c r="F1166" s="856" t="s">
        <v>2869</v>
      </c>
      <c r="G1166" s="856" t="s">
        <v>2869</v>
      </c>
      <c r="H1166" s="856" t="s">
        <v>2869</v>
      </c>
      <c r="I1166" s="856" t="s">
        <v>2869</v>
      </c>
      <c r="J1166" s="856" t="s">
        <v>2869</v>
      </c>
      <c r="K1166" s="856" t="s">
        <v>2869</v>
      </c>
      <c r="L1166" s="856" t="s">
        <v>2869</v>
      </c>
      <c r="M1166" s="856" t="s">
        <v>2869</v>
      </c>
      <c r="N1166" s="856" t="s">
        <v>2869</v>
      </c>
      <c r="O1166" s="856" t="s">
        <v>2869</v>
      </c>
      <c r="P1166" s="856" t="s">
        <v>2869</v>
      </c>
      <c r="Q1166" s="856" t="s">
        <v>2869</v>
      </c>
      <c r="R1166" s="856" t="s">
        <v>2869</v>
      </c>
      <c r="S1166" s="856" t="s">
        <v>2869</v>
      </c>
      <c r="T1166" s="856" t="s">
        <v>2869</v>
      </c>
      <c r="U1166" s="856" t="s">
        <v>2869</v>
      </c>
      <c r="V1166" s="856" t="s">
        <v>2869</v>
      </c>
      <c r="W1166" s="856" t="s">
        <v>2869</v>
      </c>
      <c r="X1166" s="856" t="s">
        <v>2869</v>
      </c>
      <c r="Y1166" s="856" t="s">
        <v>2869</v>
      </c>
      <c r="Z1166" s="856" t="s">
        <v>2869</v>
      </c>
      <c r="AA1166" s="856" t="s">
        <v>2869</v>
      </c>
      <c r="AB1166" s="856" t="s">
        <v>2869</v>
      </c>
      <c r="AC1166" s="856" t="s">
        <v>2869</v>
      </c>
      <c r="AD1166" s="856" t="s">
        <v>2869</v>
      </c>
      <c r="AE1166" s="856" t="s">
        <v>2869</v>
      </c>
      <c r="AF1166" s="856" t="s">
        <v>2869</v>
      </c>
      <c r="AG1166" s="856" t="s">
        <v>2869</v>
      </c>
      <c r="AH1166" s="856" t="s">
        <v>2869</v>
      </c>
      <c r="AI1166" s="856" t="s">
        <v>2869</v>
      </c>
      <c r="AJ1166" s="856" t="s">
        <v>2869</v>
      </c>
      <c r="AK1166" s="856" t="s">
        <v>2869</v>
      </c>
      <c r="AL1166" s="856" t="s">
        <v>2869</v>
      </c>
    </row>
    <row r="1167" spans="1:38" hidden="1" outlineLevel="1" x14ac:dyDescent="0.2">
      <c r="A1167"/>
      <c r="B1167" s="876" t="s">
        <v>2778</v>
      </c>
      <c r="C1167" s="847"/>
      <c r="D1167" s="827" t="s">
        <v>2852</v>
      </c>
      <c r="E1167" s="856" t="s">
        <v>2869</v>
      </c>
      <c r="F1167" s="856" t="s">
        <v>2869</v>
      </c>
      <c r="G1167" s="856" t="s">
        <v>2869</v>
      </c>
      <c r="H1167" s="856" t="s">
        <v>2869</v>
      </c>
      <c r="I1167" s="856" t="s">
        <v>2869</v>
      </c>
      <c r="J1167" s="856" t="s">
        <v>2869</v>
      </c>
      <c r="K1167" s="856" t="s">
        <v>2869</v>
      </c>
      <c r="L1167" s="856" t="s">
        <v>2869</v>
      </c>
      <c r="M1167" s="856" t="s">
        <v>2869</v>
      </c>
      <c r="N1167" s="856" t="s">
        <v>2869</v>
      </c>
      <c r="O1167" s="856" t="s">
        <v>2869</v>
      </c>
      <c r="P1167" s="856" t="s">
        <v>2869</v>
      </c>
      <c r="Q1167" s="856" t="s">
        <v>2869</v>
      </c>
      <c r="R1167" s="856" t="s">
        <v>2869</v>
      </c>
      <c r="S1167" s="856" t="s">
        <v>2869</v>
      </c>
      <c r="T1167" s="856" t="s">
        <v>2869</v>
      </c>
      <c r="U1167" s="856" t="s">
        <v>2869</v>
      </c>
      <c r="V1167" s="856" t="s">
        <v>2869</v>
      </c>
      <c r="W1167" s="856" t="s">
        <v>2869</v>
      </c>
      <c r="X1167" s="856" t="s">
        <v>2869</v>
      </c>
      <c r="Y1167" s="856" t="s">
        <v>2869</v>
      </c>
      <c r="Z1167" s="856" t="s">
        <v>2869</v>
      </c>
      <c r="AA1167" s="856" t="s">
        <v>2869</v>
      </c>
      <c r="AB1167" s="856" t="s">
        <v>2869</v>
      </c>
      <c r="AC1167" s="856" t="s">
        <v>2869</v>
      </c>
      <c r="AD1167" s="856" t="s">
        <v>2869</v>
      </c>
      <c r="AE1167" s="856" t="s">
        <v>2869</v>
      </c>
      <c r="AF1167" s="856" t="s">
        <v>2869</v>
      </c>
      <c r="AG1167" s="856" t="s">
        <v>2869</v>
      </c>
      <c r="AH1167" s="856" t="s">
        <v>2869</v>
      </c>
      <c r="AI1167" s="856" t="s">
        <v>2869</v>
      </c>
      <c r="AJ1167" s="856" t="s">
        <v>2869</v>
      </c>
      <c r="AK1167" s="856" t="s">
        <v>2869</v>
      </c>
      <c r="AL1167" s="856" t="s">
        <v>2869</v>
      </c>
    </row>
    <row r="1168" spans="1:38" hidden="1" outlineLevel="1" x14ac:dyDescent="0.2">
      <c r="A1168"/>
      <c r="B1168" s="876" t="s">
        <v>2780</v>
      </c>
      <c r="C1168" s="847"/>
      <c r="D1168" s="827" t="s">
        <v>2853</v>
      </c>
      <c r="E1168" s="856" t="s">
        <v>2869</v>
      </c>
      <c r="F1168" s="856" t="s">
        <v>2869</v>
      </c>
      <c r="G1168" s="856" t="s">
        <v>2869</v>
      </c>
      <c r="H1168" s="856" t="s">
        <v>2869</v>
      </c>
      <c r="I1168" s="856" t="s">
        <v>2869</v>
      </c>
      <c r="J1168" s="856" t="s">
        <v>2869</v>
      </c>
      <c r="K1168" s="856" t="s">
        <v>2869</v>
      </c>
      <c r="L1168" s="856" t="s">
        <v>2869</v>
      </c>
      <c r="M1168" s="856" t="s">
        <v>2869</v>
      </c>
      <c r="N1168" s="856" t="s">
        <v>2869</v>
      </c>
      <c r="O1168" s="856" t="s">
        <v>2869</v>
      </c>
      <c r="P1168" s="856" t="s">
        <v>2869</v>
      </c>
      <c r="Q1168" s="856" t="s">
        <v>2869</v>
      </c>
      <c r="R1168" s="856" t="s">
        <v>2869</v>
      </c>
      <c r="S1168" s="856" t="s">
        <v>2869</v>
      </c>
      <c r="T1168" s="856" t="s">
        <v>2869</v>
      </c>
      <c r="U1168" s="856" t="s">
        <v>2869</v>
      </c>
      <c r="V1168" s="856" t="s">
        <v>2869</v>
      </c>
      <c r="W1168" s="856" t="s">
        <v>2869</v>
      </c>
      <c r="X1168" s="856" t="s">
        <v>2869</v>
      </c>
      <c r="Y1168" s="856" t="s">
        <v>2869</v>
      </c>
      <c r="Z1168" s="856" t="s">
        <v>2869</v>
      </c>
      <c r="AA1168" s="856" t="s">
        <v>2869</v>
      </c>
      <c r="AB1168" s="856" t="s">
        <v>2869</v>
      </c>
      <c r="AC1168" s="856" t="s">
        <v>2869</v>
      </c>
      <c r="AD1168" s="856" t="s">
        <v>2869</v>
      </c>
      <c r="AE1168" s="856" t="s">
        <v>2869</v>
      </c>
      <c r="AF1168" s="856" t="s">
        <v>2869</v>
      </c>
      <c r="AG1168" s="856" t="s">
        <v>2869</v>
      </c>
      <c r="AH1168" s="856" t="s">
        <v>2869</v>
      </c>
      <c r="AI1168" s="856" t="s">
        <v>2869</v>
      </c>
      <c r="AJ1168" s="856" t="s">
        <v>2869</v>
      </c>
      <c r="AK1168" s="856" t="s">
        <v>2869</v>
      </c>
      <c r="AL1168" s="856" t="s">
        <v>2869</v>
      </c>
    </row>
    <row r="1169" spans="1:39" hidden="1" outlineLevel="1" x14ac:dyDescent="0.2">
      <c r="A1169"/>
      <c r="B1169" s="876" t="s">
        <v>2782</v>
      </c>
      <c r="C1169" s="847"/>
      <c r="D1169" s="827" t="s">
        <v>2854</v>
      </c>
      <c r="E1169" s="856" t="s">
        <v>2869</v>
      </c>
      <c r="F1169" s="856" t="s">
        <v>2869</v>
      </c>
      <c r="G1169" s="856" t="s">
        <v>2869</v>
      </c>
      <c r="H1169" s="856" t="s">
        <v>2869</v>
      </c>
      <c r="I1169" s="856" t="s">
        <v>2869</v>
      </c>
      <c r="J1169" s="856" t="s">
        <v>2869</v>
      </c>
      <c r="K1169" s="856" t="s">
        <v>2869</v>
      </c>
      <c r="L1169" s="856" t="s">
        <v>2869</v>
      </c>
      <c r="M1169" s="856" t="s">
        <v>2869</v>
      </c>
      <c r="N1169" s="856" t="s">
        <v>2869</v>
      </c>
      <c r="O1169" s="856" t="s">
        <v>2869</v>
      </c>
      <c r="P1169" s="856" t="s">
        <v>2869</v>
      </c>
      <c r="Q1169" s="856" t="s">
        <v>2869</v>
      </c>
      <c r="R1169" s="856" t="s">
        <v>2869</v>
      </c>
      <c r="S1169" s="856" t="s">
        <v>2869</v>
      </c>
      <c r="T1169" s="856" t="s">
        <v>2869</v>
      </c>
      <c r="U1169" s="856" t="s">
        <v>2869</v>
      </c>
      <c r="V1169" s="856" t="s">
        <v>2869</v>
      </c>
      <c r="W1169" s="856" t="s">
        <v>2869</v>
      </c>
      <c r="X1169" s="856" t="s">
        <v>2869</v>
      </c>
      <c r="Y1169" s="856" t="s">
        <v>2869</v>
      </c>
      <c r="Z1169" s="856" t="s">
        <v>2869</v>
      </c>
      <c r="AA1169" s="856" t="s">
        <v>2869</v>
      </c>
      <c r="AB1169" s="856" t="s">
        <v>2869</v>
      </c>
      <c r="AC1169" s="856" t="s">
        <v>2869</v>
      </c>
      <c r="AD1169" s="856" t="s">
        <v>2869</v>
      </c>
      <c r="AE1169" s="856" t="s">
        <v>2869</v>
      </c>
      <c r="AF1169" s="856" t="s">
        <v>2869</v>
      </c>
      <c r="AG1169" s="856" t="s">
        <v>2869</v>
      </c>
      <c r="AH1169" s="856" t="s">
        <v>2869</v>
      </c>
      <c r="AI1169" s="856" t="s">
        <v>2869</v>
      </c>
      <c r="AJ1169" s="856" t="s">
        <v>2869</v>
      </c>
      <c r="AK1169" s="856" t="s">
        <v>2869</v>
      </c>
      <c r="AL1169" s="856" t="s">
        <v>2869</v>
      </c>
    </row>
    <row r="1170" spans="1:39" hidden="1" outlineLevel="1" x14ac:dyDescent="0.2">
      <c r="A1170"/>
      <c r="B1170" s="876" t="s">
        <v>2784</v>
      </c>
      <c r="C1170" s="847"/>
      <c r="D1170" s="827" t="s">
        <v>2855</v>
      </c>
      <c r="E1170" s="856" t="s">
        <v>2869</v>
      </c>
      <c r="F1170" s="856" t="s">
        <v>2869</v>
      </c>
      <c r="G1170" s="856" t="s">
        <v>2869</v>
      </c>
      <c r="H1170" s="856" t="s">
        <v>2869</v>
      </c>
      <c r="I1170" s="856" t="s">
        <v>2869</v>
      </c>
      <c r="J1170" s="856" t="s">
        <v>2869</v>
      </c>
      <c r="K1170" s="856" t="s">
        <v>2869</v>
      </c>
      <c r="L1170" s="856" t="s">
        <v>2869</v>
      </c>
      <c r="M1170" s="856" t="s">
        <v>2869</v>
      </c>
      <c r="N1170" s="856" t="s">
        <v>2869</v>
      </c>
      <c r="O1170" s="856" t="s">
        <v>2869</v>
      </c>
      <c r="P1170" s="856" t="s">
        <v>2869</v>
      </c>
      <c r="Q1170" s="856" t="s">
        <v>2869</v>
      </c>
      <c r="R1170" s="856" t="s">
        <v>2869</v>
      </c>
      <c r="S1170" s="856" t="s">
        <v>2869</v>
      </c>
      <c r="T1170" s="856" t="s">
        <v>2869</v>
      </c>
      <c r="U1170" s="856" t="s">
        <v>2869</v>
      </c>
      <c r="V1170" s="856" t="s">
        <v>2869</v>
      </c>
      <c r="W1170" s="856" t="s">
        <v>2869</v>
      </c>
      <c r="X1170" s="856" t="s">
        <v>2869</v>
      </c>
      <c r="Y1170" s="856" t="s">
        <v>2869</v>
      </c>
      <c r="Z1170" s="856" t="s">
        <v>2869</v>
      </c>
      <c r="AA1170" s="856" t="s">
        <v>2869</v>
      </c>
      <c r="AB1170" s="856" t="s">
        <v>2869</v>
      </c>
      <c r="AC1170" s="856" t="s">
        <v>2869</v>
      </c>
      <c r="AD1170" s="856" t="s">
        <v>2869</v>
      </c>
      <c r="AE1170" s="856" t="s">
        <v>2869</v>
      </c>
      <c r="AF1170" s="856" t="s">
        <v>2869</v>
      </c>
      <c r="AG1170" s="856" t="s">
        <v>2869</v>
      </c>
      <c r="AH1170" s="856" t="s">
        <v>2869</v>
      </c>
      <c r="AI1170" s="856" t="s">
        <v>2869</v>
      </c>
      <c r="AJ1170" s="856" t="s">
        <v>2869</v>
      </c>
      <c r="AK1170" s="856" t="s">
        <v>2869</v>
      </c>
      <c r="AL1170" s="856" t="s">
        <v>2869</v>
      </c>
    </row>
    <row r="1171" spans="1:39" hidden="1" outlineLevel="1" x14ac:dyDescent="0.2">
      <c r="A1171"/>
      <c r="B1171" s="876" t="s">
        <v>2786</v>
      </c>
      <c r="C1171" s="847"/>
      <c r="D1171" s="827" t="s">
        <v>2856</v>
      </c>
      <c r="E1171" s="856" t="s">
        <v>2869</v>
      </c>
      <c r="F1171" s="856" t="s">
        <v>2869</v>
      </c>
      <c r="G1171" s="856" t="s">
        <v>2869</v>
      </c>
      <c r="H1171" s="856" t="s">
        <v>2869</v>
      </c>
      <c r="I1171" s="856" t="s">
        <v>2869</v>
      </c>
      <c r="J1171" s="856" t="s">
        <v>2869</v>
      </c>
      <c r="K1171" s="856" t="s">
        <v>2869</v>
      </c>
      <c r="L1171" s="856" t="s">
        <v>2869</v>
      </c>
      <c r="M1171" s="856" t="s">
        <v>2869</v>
      </c>
      <c r="N1171" s="856" t="s">
        <v>2869</v>
      </c>
      <c r="O1171" s="856" t="s">
        <v>2869</v>
      </c>
      <c r="P1171" s="856" t="s">
        <v>2869</v>
      </c>
      <c r="Q1171" s="856" t="s">
        <v>2869</v>
      </c>
      <c r="R1171" s="856" t="s">
        <v>2869</v>
      </c>
      <c r="S1171" s="856" t="s">
        <v>2869</v>
      </c>
      <c r="T1171" s="856" t="s">
        <v>2869</v>
      </c>
      <c r="U1171" s="856" t="s">
        <v>2869</v>
      </c>
      <c r="V1171" s="856" t="s">
        <v>2869</v>
      </c>
      <c r="W1171" s="856" t="s">
        <v>2869</v>
      </c>
      <c r="X1171" s="856" t="s">
        <v>2869</v>
      </c>
      <c r="Y1171" s="856" t="s">
        <v>2869</v>
      </c>
      <c r="Z1171" s="856" t="s">
        <v>2869</v>
      </c>
      <c r="AA1171" s="856" t="s">
        <v>2869</v>
      </c>
      <c r="AB1171" s="856" t="s">
        <v>2869</v>
      </c>
      <c r="AC1171" s="856" t="s">
        <v>2869</v>
      </c>
      <c r="AD1171" s="856" t="s">
        <v>2869</v>
      </c>
      <c r="AE1171" s="856" t="s">
        <v>2869</v>
      </c>
      <c r="AF1171" s="856" t="s">
        <v>2869</v>
      </c>
      <c r="AG1171" s="856" t="s">
        <v>2869</v>
      </c>
      <c r="AH1171" s="856" t="s">
        <v>2869</v>
      </c>
      <c r="AI1171" s="856" t="s">
        <v>2869</v>
      </c>
      <c r="AJ1171" s="856" t="s">
        <v>2869</v>
      </c>
      <c r="AK1171" s="856" t="s">
        <v>2869</v>
      </c>
      <c r="AL1171" s="856" t="s">
        <v>2869</v>
      </c>
    </row>
    <row r="1172" spans="1:39" hidden="1" outlineLevel="1" x14ac:dyDescent="0.2">
      <c r="A1172" s="535"/>
      <c r="B1172" s="876" t="s">
        <v>2857</v>
      </c>
      <c r="C1172" s="847"/>
      <c r="D1172" s="827" t="s">
        <v>2858</v>
      </c>
      <c r="E1172" s="856" t="s">
        <v>2869</v>
      </c>
      <c r="F1172" s="856" t="s">
        <v>2869</v>
      </c>
      <c r="G1172" s="856" t="s">
        <v>2869</v>
      </c>
      <c r="H1172" s="856" t="s">
        <v>2869</v>
      </c>
      <c r="I1172" s="856" t="s">
        <v>2869</v>
      </c>
      <c r="J1172" s="856" t="s">
        <v>2869</v>
      </c>
      <c r="K1172" s="856" t="s">
        <v>2869</v>
      </c>
      <c r="L1172" s="856" t="s">
        <v>2869</v>
      </c>
      <c r="M1172" s="856" t="s">
        <v>2869</v>
      </c>
      <c r="N1172" s="856" t="s">
        <v>2869</v>
      </c>
      <c r="O1172" s="856" t="s">
        <v>2869</v>
      </c>
      <c r="P1172" s="856" t="s">
        <v>2869</v>
      </c>
      <c r="Q1172" s="856" t="s">
        <v>2869</v>
      </c>
      <c r="R1172" s="856" t="s">
        <v>2869</v>
      </c>
      <c r="S1172" s="856" t="s">
        <v>2869</v>
      </c>
      <c r="T1172" s="856" t="s">
        <v>2869</v>
      </c>
      <c r="U1172" s="856" t="s">
        <v>2869</v>
      </c>
      <c r="V1172" s="856" t="s">
        <v>2869</v>
      </c>
      <c r="W1172" s="856" t="s">
        <v>2869</v>
      </c>
      <c r="X1172" s="856" t="s">
        <v>2869</v>
      </c>
      <c r="Y1172" s="856" t="s">
        <v>2869</v>
      </c>
      <c r="Z1172" s="856" t="s">
        <v>2869</v>
      </c>
      <c r="AA1172" s="856" t="s">
        <v>2869</v>
      </c>
      <c r="AB1172" s="856" t="s">
        <v>2869</v>
      </c>
      <c r="AC1172" s="856" t="s">
        <v>2869</v>
      </c>
      <c r="AD1172" s="856" t="s">
        <v>2869</v>
      </c>
      <c r="AE1172" s="856" t="s">
        <v>2869</v>
      </c>
      <c r="AF1172" s="856" t="s">
        <v>2869</v>
      </c>
      <c r="AG1172" s="856" t="s">
        <v>2869</v>
      </c>
      <c r="AH1172" s="856" t="s">
        <v>2869</v>
      </c>
      <c r="AI1172" s="856" t="s">
        <v>2869</v>
      </c>
      <c r="AJ1172" s="856" t="s">
        <v>2869</v>
      </c>
      <c r="AK1172" s="856" t="s">
        <v>2869</v>
      </c>
      <c r="AL1172" s="856" t="s">
        <v>2869</v>
      </c>
    </row>
    <row r="1173" spans="1:39" hidden="1" outlineLevel="1" x14ac:dyDescent="0.2">
      <c r="A1173" s="535"/>
      <c r="B1173" s="876"/>
      <c r="C1173" s="847"/>
      <c r="D1173" s="847"/>
      <c r="E1173" s="847"/>
      <c r="F1173" s="847"/>
      <c r="G1173" s="847"/>
      <c r="H1173" s="847"/>
      <c r="I1173" s="847"/>
      <c r="J1173" s="847"/>
      <c r="K1173" s="847"/>
      <c r="L1173" s="847"/>
      <c r="M1173" s="847"/>
      <c r="N1173" s="847"/>
      <c r="O1173" s="847"/>
      <c r="P1173" s="847"/>
      <c r="Q1173" s="847"/>
      <c r="R1173" s="847"/>
      <c r="S1173" s="847"/>
      <c r="T1173" s="847"/>
      <c r="U1173" s="847"/>
      <c r="V1173" s="847"/>
      <c r="W1173" s="847"/>
      <c r="X1173" s="847"/>
      <c r="Y1173" s="847"/>
      <c r="Z1173" s="847"/>
      <c r="AA1173" s="847"/>
      <c r="AB1173" s="847"/>
      <c r="AC1173" s="847"/>
      <c r="AD1173" s="847"/>
      <c r="AE1173" s="847"/>
      <c r="AF1173" s="847"/>
      <c r="AG1173" s="847"/>
      <c r="AH1173" s="847"/>
      <c r="AI1173" s="847"/>
      <c r="AJ1173" s="847"/>
      <c r="AK1173" s="847"/>
      <c r="AL1173" s="847"/>
    </row>
    <row r="1174" spans="1:39" customFormat="1" collapsed="1" x14ac:dyDescent="0.2">
      <c r="A1174" s="535" t="s">
        <v>2876</v>
      </c>
      <c r="B1174" s="876" t="s">
        <v>2878</v>
      </c>
    </row>
    <row r="1175" spans="1:39" customFormat="1" hidden="1" outlineLevel="1" x14ac:dyDescent="0.2">
      <c r="A1175" s="535"/>
      <c r="B1175" s="876"/>
      <c r="C1175" s="850"/>
      <c r="D1175" s="827"/>
      <c r="E1175" s="855" t="s">
        <v>586</v>
      </c>
      <c r="F1175" s="855" t="s">
        <v>587</v>
      </c>
      <c r="G1175" s="855" t="s">
        <v>588</v>
      </c>
      <c r="H1175" s="855" t="s">
        <v>589</v>
      </c>
      <c r="I1175" s="855" t="s">
        <v>590</v>
      </c>
      <c r="J1175" s="855" t="s">
        <v>591</v>
      </c>
      <c r="K1175" s="855" t="s">
        <v>592</v>
      </c>
      <c r="L1175" s="855" t="s">
        <v>593</v>
      </c>
      <c r="M1175" s="855" t="s">
        <v>594</v>
      </c>
      <c r="N1175" s="855" t="s">
        <v>595</v>
      </c>
      <c r="O1175" s="855" t="s">
        <v>596</v>
      </c>
      <c r="P1175" s="855" t="s">
        <v>597</v>
      </c>
      <c r="Q1175" s="855" t="s">
        <v>598</v>
      </c>
      <c r="R1175" s="855" t="s">
        <v>599</v>
      </c>
      <c r="S1175" s="855" t="s">
        <v>620</v>
      </c>
      <c r="T1175" s="855" t="s">
        <v>786</v>
      </c>
      <c r="U1175" s="855" t="s">
        <v>753</v>
      </c>
      <c r="V1175" s="855" t="s">
        <v>754</v>
      </c>
      <c r="W1175" s="855" t="s">
        <v>755</v>
      </c>
      <c r="X1175" s="855" t="s">
        <v>756</v>
      </c>
      <c r="Y1175" s="855" t="s">
        <v>757</v>
      </c>
      <c r="Z1175" s="855" t="s">
        <v>758</v>
      </c>
      <c r="AA1175" s="855" t="s">
        <v>759</v>
      </c>
      <c r="AB1175" s="855" t="s">
        <v>760</v>
      </c>
      <c r="AC1175" s="855" t="s">
        <v>761</v>
      </c>
      <c r="AD1175" s="855" t="s">
        <v>762</v>
      </c>
      <c r="AE1175" s="855" t="s">
        <v>763</v>
      </c>
      <c r="AF1175" s="855" t="s">
        <v>764</v>
      </c>
      <c r="AG1175" s="855" t="s">
        <v>765</v>
      </c>
      <c r="AH1175" s="855" t="s">
        <v>766</v>
      </c>
      <c r="AI1175" s="855" t="s">
        <v>767</v>
      </c>
      <c r="AJ1175" s="855" t="s">
        <v>768</v>
      </c>
      <c r="AK1175" s="855" t="s">
        <v>769</v>
      </c>
      <c r="AL1175" s="855" t="s">
        <v>770</v>
      </c>
      <c r="AM1175" s="854"/>
    </row>
    <row r="1176" spans="1:39" customFormat="1" hidden="1" outlineLevel="1" x14ac:dyDescent="0.2">
      <c r="A1176" s="535"/>
      <c r="B1176" s="876"/>
      <c r="C1176" s="850"/>
      <c r="D1176" s="827" t="s">
        <v>2879</v>
      </c>
      <c r="E1176" s="856" t="s">
        <v>2869</v>
      </c>
      <c r="F1176" s="856" t="s">
        <v>2869</v>
      </c>
      <c r="G1176" s="856" t="s">
        <v>2869</v>
      </c>
      <c r="H1176" s="856" t="s">
        <v>2869</v>
      </c>
      <c r="I1176" s="856" t="s">
        <v>2869</v>
      </c>
      <c r="J1176" s="856" t="s">
        <v>2869</v>
      </c>
      <c r="K1176" s="856" t="s">
        <v>2869</v>
      </c>
      <c r="L1176" s="856" t="s">
        <v>2869</v>
      </c>
      <c r="M1176" s="856" t="s">
        <v>2869</v>
      </c>
      <c r="N1176" s="856" t="s">
        <v>2869</v>
      </c>
      <c r="O1176" s="856" t="s">
        <v>2869</v>
      </c>
      <c r="P1176" s="856" t="s">
        <v>2869</v>
      </c>
      <c r="Q1176" s="856" t="s">
        <v>2869</v>
      </c>
      <c r="R1176" s="856" t="s">
        <v>2869</v>
      </c>
      <c r="S1176" s="856" t="s">
        <v>2869</v>
      </c>
      <c r="T1176" s="856" t="s">
        <v>2869</v>
      </c>
      <c r="U1176" s="856" t="s">
        <v>2869</v>
      </c>
      <c r="V1176" s="856" t="s">
        <v>2869</v>
      </c>
      <c r="W1176" s="856" t="s">
        <v>2869</v>
      </c>
      <c r="X1176" s="856" t="s">
        <v>2869</v>
      </c>
      <c r="Y1176" s="856" t="s">
        <v>2869</v>
      </c>
      <c r="Z1176" s="856" t="s">
        <v>2869</v>
      </c>
      <c r="AA1176" s="856" t="s">
        <v>2869</v>
      </c>
      <c r="AB1176" s="856" t="s">
        <v>2869</v>
      </c>
      <c r="AC1176" s="856" t="s">
        <v>2869</v>
      </c>
      <c r="AD1176" s="856" t="s">
        <v>2869</v>
      </c>
      <c r="AE1176" s="856" t="s">
        <v>2869</v>
      </c>
      <c r="AF1176" s="856" t="s">
        <v>2869</v>
      </c>
      <c r="AG1176" s="856" t="s">
        <v>2869</v>
      </c>
      <c r="AH1176" s="856" t="s">
        <v>2869</v>
      </c>
      <c r="AI1176" s="856" t="s">
        <v>2869</v>
      </c>
      <c r="AJ1176" s="856" t="s">
        <v>2869</v>
      </c>
      <c r="AK1176" s="856" t="s">
        <v>2869</v>
      </c>
      <c r="AL1176" s="856" t="s">
        <v>2869</v>
      </c>
      <c r="AM1176" s="854"/>
    </row>
    <row r="1177" spans="1:39" customFormat="1" hidden="1" outlineLevel="1" x14ac:dyDescent="0.2">
      <c r="A1177" s="535"/>
      <c r="B1177" s="876"/>
      <c r="C1177" s="850"/>
      <c r="D1177" s="827" t="s">
        <v>2880</v>
      </c>
      <c r="E1177" s="856" t="s">
        <v>2869</v>
      </c>
      <c r="F1177" s="856" t="s">
        <v>2869</v>
      </c>
      <c r="G1177" s="856" t="s">
        <v>2869</v>
      </c>
      <c r="H1177" s="856" t="s">
        <v>2869</v>
      </c>
      <c r="I1177" s="856" t="s">
        <v>2869</v>
      </c>
      <c r="J1177" s="856" t="s">
        <v>2869</v>
      </c>
      <c r="K1177" s="856" t="s">
        <v>2869</v>
      </c>
      <c r="L1177" s="856" t="s">
        <v>2869</v>
      </c>
      <c r="M1177" s="856" t="s">
        <v>2869</v>
      </c>
      <c r="N1177" s="856" t="s">
        <v>2869</v>
      </c>
      <c r="O1177" s="856" t="s">
        <v>2869</v>
      </c>
      <c r="P1177" s="856" t="s">
        <v>2869</v>
      </c>
      <c r="Q1177" s="856" t="s">
        <v>2869</v>
      </c>
      <c r="R1177" s="856" t="s">
        <v>2869</v>
      </c>
      <c r="S1177" s="856" t="s">
        <v>2869</v>
      </c>
      <c r="T1177" s="856" t="s">
        <v>2869</v>
      </c>
      <c r="U1177" s="856" t="s">
        <v>2869</v>
      </c>
      <c r="V1177" s="856" t="s">
        <v>2869</v>
      </c>
      <c r="W1177" s="856" t="s">
        <v>2869</v>
      </c>
      <c r="X1177" s="856" t="s">
        <v>2869</v>
      </c>
      <c r="Y1177" s="856" t="s">
        <v>2869</v>
      </c>
      <c r="Z1177" s="856" t="s">
        <v>2869</v>
      </c>
      <c r="AA1177" s="856" t="s">
        <v>2869</v>
      </c>
      <c r="AB1177" s="856" t="s">
        <v>2869</v>
      </c>
      <c r="AC1177" s="856" t="s">
        <v>2869</v>
      </c>
      <c r="AD1177" s="856" t="s">
        <v>2869</v>
      </c>
      <c r="AE1177" s="856" t="s">
        <v>2869</v>
      </c>
      <c r="AF1177" s="856" t="s">
        <v>2869</v>
      </c>
      <c r="AG1177" s="856" t="s">
        <v>2869</v>
      </c>
      <c r="AH1177" s="856" t="s">
        <v>2869</v>
      </c>
      <c r="AI1177" s="856" t="s">
        <v>2869</v>
      </c>
      <c r="AJ1177" s="856" t="s">
        <v>2869</v>
      </c>
      <c r="AK1177" s="856" t="s">
        <v>2869</v>
      </c>
      <c r="AL1177" s="856" t="s">
        <v>2869</v>
      </c>
      <c r="AM1177" s="854"/>
    </row>
    <row r="1178" spans="1:39" customFormat="1" hidden="1" outlineLevel="1" x14ac:dyDescent="0.2">
      <c r="A1178" s="535"/>
      <c r="B1178" s="876"/>
      <c r="C1178" s="850"/>
      <c r="D1178" s="827" t="s">
        <v>2881</v>
      </c>
      <c r="E1178" s="856" t="s">
        <v>2869</v>
      </c>
      <c r="F1178" s="856" t="s">
        <v>2869</v>
      </c>
      <c r="G1178" s="856" t="s">
        <v>2869</v>
      </c>
      <c r="H1178" s="856" t="s">
        <v>2869</v>
      </c>
      <c r="I1178" s="856" t="s">
        <v>2869</v>
      </c>
      <c r="J1178" s="856" t="s">
        <v>2869</v>
      </c>
      <c r="K1178" s="856" t="s">
        <v>2869</v>
      </c>
      <c r="L1178" s="856" t="s">
        <v>2869</v>
      </c>
      <c r="M1178" s="856" t="s">
        <v>2869</v>
      </c>
      <c r="N1178" s="856" t="s">
        <v>2869</v>
      </c>
      <c r="O1178" s="856" t="s">
        <v>2869</v>
      </c>
      <c r="P1178" s="856" t="s">
        <v>2869</v>
      </c>
      <c r="Q1178" s="856" t="s">
        <v>2869</v>
      </c>
      <c r="R1178" s="856" t="s">
        <v>2869</v>
      </c>
      <c r="S1178" s="856" t="s">
        <v>2869</v>
      </c>
      <c r="T1178" s="856" t="s">
        <v>2869</v>
      </c>
      <c r="U1178" s="856" t="s">
        <v>2869</v>
      </c>
      <c r="V1178" s="856" t="s">
        <v>2869</v>
      </c>
      <c r="W1178" s="856" t="s">
        <v>2869</v>
      </c>
      <c r="X1178" s="856" t="s">
        <v>2869</v>
      </c>
      <c r="Y1178" s="856" t="s">
        <v>2869</v>
      </c>
      <c r="Z1178" s="856" t="s">
        <v>2869</v>
      </c>
      <c r="AA1178" s="856" t="s">
        <v>2869</v>
      </c>
      <c r="AB1178" s="856" t="s">
        <v>2869</v>
      </c>
      <c r="AC1178" s="856" t="s">
        <v>2869</v>
      </c>
      <c r="AD1178" s="856" t="s">
        <v>2869</v>
      </c>
      <c r="AE1178" s="856" t="s">
        <v>2869</v>
      </c>
      <c r="AF1178" s="856" t="s">
        <v>2869</v>
      </c>
      <c r="AG1178" s="856" t="s">
        <v>2869</v>
      </c>
      <c r="AH1178" s="856" t="s">
        <v>2869</v>
      </c>
      <c r="AI1178" s="856" t="s">
        <v>2869</v>
      </c>
      <c r="AJ1178" s="856" t="s">
        <v>2869</v>
      </c>
      <c r="AK1178" s="856" t="s">
        <v>2869</v>
      </c>
      <c r="AL1178" s="856" t="s">
        <v>2869</v>
      </c>
      <c r="AM1178" s="854"/>
    </row>
    <row r="1179" spans="1:39" customFormat="1" hidden="1" outlineLevel="1" x14ac:dyDescent="0.2">
      <c r="A1179" s="535"/>
      <c r="B1179" s="876"/>
      <c r="C1179" s="850"/>
      <c r="D1179" s="827" t="s">
        <v>2882</v>
      </c>
      <c r="E1179" s="856" t="s">
        <v>2869</v>
      </c>
      <c r="F1179" s="856" t="s">
        <v>2869</v>
      </c>
      <c r="G1179" s="856" t="s">
        <v>2869</v>
      </c>
      <c r="H1179" s="856" t="s">
        <v>2869</v>
      </c>
      <c r="I1179" s="856" t="s">
        <v>2869</v>
      </c>
      <c r="J1179" s="856" t="s">
        <v>2869</v>
      </c>
      <c r="K1179" s="856" t="s">
        <v>2869</v>
      </c>
      <c r="L1179" s="856" t="s">
        <v>2869</v>
      </c>
      <c r="M1179" s="856" t="s">
        <v>2869</v>
      </c>
      <c r="N1179" s="856" t="s">
        <v>2869</v>
      </c>
      <c r="O1179" s="856" t="s">
        <v>2869</v>
      </c>
      <c r="P1179" s="856" t="s">
        <v>2869</v>
      </c>
      <c r="Q1179" s="856" t="s">
        <v>2869</v>
      </c>
      <c r="R1179" s="856" t="s">
        <v>2869</v>
      </c>
      <c r="S1179" s="856" t="s">
        <v>2869</v>
      </c>
      <c r="T1179" s="856" t="s">
        <v>2869</v>
      </c>
      <c r="U1179" s="856" t="s">
        <v>2869</v>
      </c>
      <c r="V1179" s="856" t="s">
        <v>2869</v>
      </c>
      <c r="W1179" s="856" t="s">
        <v>2869</v>
      </c>
      <c r="X1179" s="856" t="s">
        <v>2869</v>
      </c>
      <c r="Y1179" s="856" t="s">
        <v>2869</v>
      </c>
      <c r="Z1179" s="856" t="s">
        <v>2869</v>
      </c>
      <c r="AA1179" s="856" t="s">
        <v>2869</v>
      </c>
      <c r="AB1179" s="856" t="s">
        <v>2869</v>
      </c>
      <c r="AC1179" s="856" t="s">
        <v>2869</v>
      </c>
      <c r="AD1179" s="856" t="s">
        <v>2869</v>
      </c>
      <c r="AE1179" s="856" t="s">
        <v>2869</v>
      </c>
      <c r="AF1179" s="856" t="s">
        <v>2869</v>
      </c>
      <c r="AG1179" s="856" t="s">
        <v>2869</v>
      </c>
      <c r="AH1179" s="856" t="s">
        <v>2869</v>
      </c>
      <c r="AI1179" s="856" t="s">
        <v>2869</v>
      </c>
      <c r="AJ1179" s="856" t="s">
        <v>2869</v>
      </c>
      <c r="AK1179" s="856" t="s">
        <v>2869</v>
      </c>
      <c r="AL1179" s="856" t="s">
        <v>2869</v>
      </c>
      <c r="AM1179" s="854"/>
    </row>
    <row r="1180" spans="1:39" customFormat="1" hidden="1" outlineLevel="1" x14ac:dyDescent="0.2">
      <c r="A1180" s="535"/>
      <c r="B1180" s="876"/>
      <c r="C1180" s="850"/>
      <c r="D1180" s="827" t="s">
        <v>2883</v>
      </c>
      <c r="E1180" s="856" t="s">
        <v>2869</v>
      </c>
      <c r="F1180" s="856" t="s">
        <v>2869</v>
      </c>
      <c r="G1180" s="856" t="s">
        <v>2869</v>
      </c>
      <c r="H1180" s="856" t="s">
        <v>2869</v>
      </c>
      <c r="I1180" s="856" t="s">
        <v>2869</v>
      </c>
      <c r="J1180" s="856" t="s">
        <v>2869</v>
      </c>
      <c r="K1180" s="856" t="s">
        <v>2869</v>
      </c>
      <c r="L1180" s="856" t="s">
        <v>2869</v>
      </c>
      <c r="M1180" s="856" t="s">
        <v>2869</v>
      </c>
      <c r="N1180" s="856" t="s">
        <v>2869</v>
      </c>
      <c r="O1180" s="856" t="s">
        <v>2869</v>
      </c>
      <c r="P1180" s="856" t="s">
        <v>2869</v>
      </c>
      <c r="Q1180" s="856" t="s">
        <v>2869</v>
      </c>
      <c r="R1180" s="856" t="s">
        <v>2869</v>
      </c>
      <c r="S1180" s="856" t="s">
        <v>2869</v>
      </c>
      <c r="T1180" s="856" t="s">
        <v>2869</v>
      </c>
      <c r="U1180" s="856" t="s">
        <v>2869</v>
      </c>
      <c r="V1180" s="856" t="s">
        <v>2869</v>
      </c>
      <c r="W1180" s="856" t="s">
        <v>2869</v>
      </c>
      <c r="X1180" s="856" t="s">
        <v>2869</v>
      </c>
      <c r="Y1180" s="856" t="s">
        <v>2869</v>
      </c>
      <c r="Z1180" s="856" t="s">
        <v>2869</v>
      </c>
      <c r="AA1180" s="856" t="s">
        <v>2869</v>
      </c>
      <c r="AB1180" s="856" t="s">
        <v>2869</v>
      </c>
      <c r="AC1180" s="856" t="s">
        <v>2869</v>
      </c>
      <c r="AD1180" s="856" t="s">
        <v>2869</v>
      </c>
      <c r="AE1180" s="856" t="s">
        <v>2869</v>
      </c>
      <c r="AF1180" s="856" t="s">
        <v>2869</v>
      </c>
      <c r="AG1180" s="856" t="s">
        <v>2869</v>
      </c>
      <c r="AH1180" s="856" t="s">
        <v>2869</v>
      </c>
      <c r="AI1180" s="856" t="s">
        <v>2869</v>
      </c>
      <c r="AJ1180" s="856" t="s">
        <v>2869</v>
      </c>
      <c r="AK1180" s="856" t="s">
        <v>2869</v>
      </c>
      <c r="AL1180" s="856" t="s">
        <v>2869</v>
      </c>
      <c r="AM1180" s="854"/>
    </row>
    <row r="1181" spans="1:39" customFormat="1" hidden="1" outlineLevel="1" x14ac:dyDescent="0.2">
      <c r="A1181" s="535"/>
      <c r="B1181" s="876"/>
      <c r="C1181" s="850"/>
      <c r="D1181" s="827" t="s">
        <v>2884</v>
      </c>
      <c r="E1181" s="856" t="s">
        <v>2869</v>
      </c>
      <c r="F1181" s="856" t="s">
        <v>2869</v>
      </c>
      <c r="G1181" s="856" t="s">
        <v>2869</v>
      </c>
      <c r="H1181" s="856" t="s">
        <v>2869</v>
      </c>
      <c r="I1181" s="856" t="s">
        <v>2869</v>
      </c>
      <c r="J1181" s="856" t="s">
        <v>2869</v>
      </c>
      <c r="K1181" s="856" t="s">
        <v>2869</v>
      </c>
      <c r="L1181" s="856" t="s">
        <v>2869</v>
      </c>
      <c r="M1181" s="856" t="s">
        <v>2869</v>
      </c>
      <c r="N1181" s="856" t="s">
        <v>2869</v>
      </c>
      <c r="O1181" s="856" t="s">
        <v>2869</v>
      </c>
      <c r="P1181" s="856" t="s">
        <v>2869</v>
      </c>
      <c r="Q1181" s="856" t="s">
        <v>2869</v>
      </c>
      <c r="R1181" s="856" t="s">
        <v>2869</v>
      </c>
      <c r="S1181" s="856" t="s">
        <v>2869</v>
      </c>
      <c r="T1181" s="856" t="s">
        <v>2869</v>
      </c>
      <c r="U1181" s="856" t="s">
        <v>2869</v>
      </c>
      <c r="V1181" s="856" t="s">
        <v>2869</v>
      </c>
      <c r="W1181" s="856" t="s">
        <v>2869</v>
      </c>
      <c r="X1181" s="856" t="s">
        <v>2869</v>
      </c>
      <c r="Y1181" s="856" t="s">
        <v>2869</v>
      </c>
      <c r="Z1181" s="856" t="s">
        <v>2869</v>
      </c>
      <c r="AA1181" s="856" t="s">
        <v>2869</v>
      </c>
      <c r="AB1181" s="856" t="s">
        <v>2869</v>
      </c>
      <c r="AC1181" s="856" t="s">
        <v>2869</v>
      </c>
      <c r="AD1181" s="856" t="s">
        <v>2869</v>
      </c>
      <c r="AE1181" s="856" t="s">
        <v>2869</v>
      </c>
      <c r="AF1181" s="856" t="s">
        <v>2869</v>
      </c>
      <c r="AG1181" s="856" t="s">
        <v>2869</v>
      </c>
      <c r="AH1181" s="856" t="s">
        <v>2869</v>
      </c>
      <c r="AI1181" s="856" t="s">
        <v>2869</v>
      </c>
      <c r="AJ1181" s="856" t="s">
        <v>2869</v>
      </c>
      <c r="AK1181" s="856" t="s">
        <v>2869</v>
      </c>
      <c r="AL1181" s="856" t="s">
        <v>2869</v>
      </c>
      <c r="AM1181" s="854"/>
    </row>
    <row r="1182" spans="1:39" customFormat="1" hidden="1" outlineLevel="1" x14ac:dyDescent="0.2">
      <c r="A1182" s="535"/>
      <c r="B1182" s="876"/>
      <c r="C1182" s="850"/>
      <c r="D1182" s="827" t="s">
        <v>2885</v>
      </c>
      <c r="E1182" s="856" t="s">
        <v>2869</v>
      </c>
      <c r="F1182" s="856" t="s">
        <v>2869</v>
      </c>
      <c r="G1182" s="856" t="s">
        <v>2869</v>
      </c>
      <c r="H1182" s="856" t="s">
        <v>2869</v>
      </c>
      <c r="I1182" s="856" t="s">
        <v>2869</v>
      </c>
      <c r="J1182" s="856" t="s">
        <v>2869</v>
      </c>
      <c r="K1182" s="856" t="s">
        <v>2869</v>
      </c>
      <c r="L1182" s="856" t="s">
        <v>2869</v>
      </c>
      <c r="M1182" s="856" t="s">
        <v>2869</v>
      </c>
      <c r="N1182" s="856" t="s">
        <v>2869</v>
      </c>
      <c r="O1182" s="856" t="s">
        <v>2869</v>
      </c>
      <c r="P1182" s="856" t="s">
        <v>2869</v>
      </c>
      <c r="Q1182" s="856" t="s">
        <v>2869</v>
      </c>
      <c r="R1182" s="856" t="s">
        <v>2869</v>
      </c>
      <c r="S1182" s="856" t="s">
        <v>2869</v>
      </c>
      <c r="T1182" s="856" t="s">
        <v>2869</v>
      </c>
      <c r="U1182" s="856" t="s">
        <v>2869</v>
      </c>
      <c r="V1182" s="856" t="s">
        <v>2869</v>
      </c>
      <c r="W1182" s="856" t="s">
        <v>2869</v>
      </c>
      <c r="X1182" s="856" t="s">
        <v>2869</v>
      </c>
      <c r="Y1182" s="856" t="s">
        <v>2869</v>
      </c>
      <c r="Z1182" s="856" t="s">
        <v>2869</v>
      </c>
      <c r="AA1182" s="856" t="s">
        <v>2869</v>
      </c>
      <c r="AB1182" s="856" t="s">
        <v>2869</v>
      </c>
      <c r="AC1182" s="856" t="s">
        <v>2869</v>
      </c>
      <c r="AD1182" s="856" t="s">
        <v>2869</v>
      </c>
      <c r="AE1182" s="856" t="s">
        <v>2869</v>
      </c>
      <c r="AF1182" s="856" t="s">
        <v>2869</v>
      </c>
      <c r="AG1182" s="856" t="s">
        <v>2869</v>
      </c>
      <c r="AH1182" s="856" t="s">
        <v>2869</v>
      </c>
      <c r="AI1182" s="856" t="s">
        <v>2869</v>
      </c>
      <c r="AJ1182" s="856" t="s">
        <v>2869</v>
      </c>
      <c r="AK1182" s="856" t="s">
        <v>2869</v>
      </c>
      <c r="AL1182" s="856" t="s">
        <v>2869</v>
      </c>
      <c r="AM1182" s="854"/>
    </row>
    <row r="1183" spans="1:39" customFormat="1" hidden="1" outlineLevel="1" x14ac:dyDescent="0.2">
      <c r="A1183" s="535"/>
      <c r="B1183" s="876"/>
      <c r="C1183" s="850"/>
      <c r="D1183" s="827" t="s">
        <v>2886</v>
      </c>
      <c r="E1183" s="856" t="s">
        <v>2869</v>
      </c>
      <c r="F1183" s="856" t="s">
        <v>2869</v>
      </c>
      <c r="G1183" s="856" t="s">
        <v>2869</v>
      </c>
      <c r="H1183" s="856" t="s">
        <v>2869</v>
      </c>
      <c r="I1183" s="856" t="s">
        <v>2869</v>
      </c>
      <c r="J1183" s="856" t="s">
        <v>2869</v>
      </c>
      <c r="K1183" s="856" t="s">
        <v>2869</v>
      </c>
      <c r="L1183" s="856" t="s">
        <v>2869</v>
      </c>
      <c r="M1183" s="856" t="s">
        <v>2869</v>
      </c>
      <c r="N1183" s="856" t="s">
        <v>2869</v>
      </c>
      <c r="O1183" s="856" t="s">
        <v>2869</v>
      </c>
      <c r="P1183" s="856" t="s">
        <v>2869</v>
      </c>
      <c r="Q1183" s="856" t="s">
        <v>2869</v>
      </c>
      <c r="R1183" s="856" t="s">
        <v>2869</v>
      </c>
      <c r="S1183" s="856" t="s">
        <v>2869</v>
      </c>
      <c r="T1183" s="856" t="s">
        <v>2869</v>
      </c>
      <c r="U1183" s="856" t="s">
        <v>2869</v>
      </c>
      <c r="V1183" s="856" t="s">
        <v>2869</v>
      </c>
      <c r="W1183" s="856" t="s">
        <v>2869</v>
      </c>
      <c r="X1183" s="856" t="s">
        <v>2869</v>
      </c>
      <c r="Y1183" s="856" t="s">
        <v>2869</v>
      </c>
      <c r="Z1183" s="856" t="s">
        <v>2869</v>
      </c>
      <c r="AA1183" s="856" t="s">
        <v>2869</v>
      </c>
      <c r="AB1183" s="856" t="s">
        <v>2869</v>
      </c>
      <c r="AC1183" s="856" t="s">
        <v>2869</v>
      </c>
      <c r="AD1183" s="856" t="s">
        <v>2869</v>
      </c>
      <c r="AE1183" s="856" t="s">
        <v>2869</v>
      </c>
      <c r="AF1183" s="856" t="s">
        <v>2869</v>
      </c>
      <c r="AG1183" s="856" t="s">
        <v>2869</v>
      </c>
      <c r="AH1183" s="856" t="s">
        <v>2869</v>
      </c>
      <c r="AI1183" s="856" t="s">
        <v>2869</v>
      </c>
      <c r="AJ1183" s="856" t="s">
        <v>2869</v>
      </c>
      <c r="AK1183" s="856" t="s">
        <v>2869</v>
      </c>
      <c r="AL1183" s="856" t="s">
        <v>2869</v>
      </c>
      <c r="AM1183" s="854"/>
    </row>
    <row r="1184" spans="1:39" customFormat="1" hidden="1" outlineLevel="1" x14ac:dyDescent="0.2">
      <c r="A1184" s="535"/>
      <c r="B1184" s="876"/>
      <c r="C1184" s="850"/>
      <c r="D1184" s="827" t="s">
        <v>2887</v>
      </c>
      <c r="E1184" s="856" t="s">
        <v>2869</v>
      </c>
      <c r="F1184" s="856" t="s">
        <v>2869</v>
      </c>
      <c r="G1184" s="856" t="s">
        <v>2869</v>
      </c>
      <c r="H1184" s="856" t="s">
        <v>2869</v>
      </c>
      <c r="I1184" s="856" t="s">
        <v>2869</v>
      </c>
      <c r="J1184" s="856" t="s">
        <v>2869</v>
      </c>
      <c r="K1184" s="856" t="s">
        <v>2869</v>
      </c>
      <c r="L1184" s="856" t="s">
        <v>2869</v>
      </c>
      <c r="M1184" s="856" t="s">
        <v>2869</v>
      </c>
      <c r="N1184" s="856" t="s">
        <v>2869</v>
      </c>
      <c r="O1184" s="856" t="s">
        <v>2869</v>
      </c>
      <c r="P1184" s="856" t="s">
        <v>2869</v>
      </c>
      <c r="Q1184" s="856" t="s">
        <v>2869</v>
      </c>
      <c r="R1184" s="856" t="s">
        <v>2869</v>
      </c>
      <c r="S1184" s="856" t="s">
        <v>2869</v>
      </c>
      <c r="T1184" s="856" t="s">
        <v>2869</v>
      </c>
      <c r="U1184" s="856" t="s">
        <v>2869</v>
      </c>
      <c r="V1184" s="856" t="s">
        <v>2869</v>
      </c>
      <c r="W1184" s="856" t="s">
        <v>2869</v>
      </c>
      <c r="X1184" s="856" t="s">
        <v>2869</v>
      </c>
      <c r="Y1184" s="856" t="s">
        <v>2869</v>
      </c>
      <c r="Z1184" s="856" t="s">
        <v>2869</v>
      </c>
      <c r="AA1184" s="856" t="s">
        <v>2869</v>
      </c>
      <c r="AB1184" s="856" t="s">
        <v>2869</v>
      </c>
      <c r="AC1184" s="856" t="s">
        <v>2869</v>
      </c>
      <c r="AD1184" s="856" t="s">
        <v>2869</v>
      </c>
      <c r="AE1184" s="856" t="s">
        <v>2869</v>
      </c>
      <c r="AF1184" s="856" t="s">
        <v>2869</v>
      </c>
      <c r="AG1184" s="856" t="s">
        <v>2869</v>
      </c>
      <c r="AH1184" s="856" t="s">
        <v>2869</v>
      </c>
      <c r="AI1184" s="856" t="s">
        <v>2869</v>
      </c>
      <c r="AJ1184" s="856" t="s">
        <v>2869</v>
      </c>
      <c r="AK1184" s="856" t="s">
        <v>2869</v>
      </c>
      <c r="AL1184" s="856" t="s">
        <v>2869</v>
      </c>
      <c r="AM1184" s="854"/>
    </row>
    <row r="1185" spans="1:39" customFormat="1" hidden="1" outlineLevel="1" x14ac:dyDescent="0.2">
      <c r="A1185" s="535"/>
      <c r="B1185" s="876"/>
      <c r="C1185" s="850"/>
      <c r="D1185" s="827" t="s">
        <v>2888</v>
      </c>
      <c r="E1185" s="856" t="s">
        <v>2869</v>
      </c>
      <c r="F1185" s="856" t="s">
        <v>2869</v>
      </c>
      <c r="G1185" s="856" t="s">
        <v>2869</v>
      </c>
      <c r="H1185" s="856" t="s">
        <v>2869</v>
      </c>
      <c r="I1185" s="856" t="s">
        <v>2869</v>
      </c>
      <c r="J1185" s="856" t="s">
        <v>2869</v>
      </c>
      <c r="K1185" s="856" t="s">
        <v>2869</v>
      </c>
      <c r="L1185" s="856" t="s">
        <v>2869</v>
      </c>
      <c r="M1185" s="856" t="s">
        <v>2869</v>
      </c>
      <c r="N1185" s="856" t="s">
        <v>2869</v>
      </c>
      <c r="O1185" s="856" t="s">
        <v>2869</v>
      </c>
      <c r="P1185" s="856" t="s">
        <v>2869</v>
      </c>
      <c r="Q1185" s="856" t="s">
        <v>2869</v>
      </c>
      <c r="R1185" s="856" t="s">
        <v>2869</v>
      </c>
      <c r="S1185" s="856" t="s">
        <v>2869</v>
      </c>
      <c r="T1185" s="856" t="s">
        <v>2869</v>
      </c>
      <c r="U1185" s="856" t="s">
        <v>2869</v>
      </c>
      <c r="V1185" s="856" t="s">
        <v>2869</v>
      </c>
      <c r="W1185" s="856" t="s">
        <v>2869</v>
      </c>
      <c r="X1185" s="856" t="s">
        <v>2869</v>
      </c>
      <c r="Y1185" s="856" t="s">
        <v>2869</v>
      </c>
      <c r="Z1185" s="856" t="s">
        <v>2869</v>
      </c>
      <c r="AA1185" s="856" t="s">
        <v>2869</v>
      </c>
      <c r="AB1185" s="856" t="s">
        <v>2869</v>
      </c>
      <c r="AC1185" s="856" t="s">
        <v>2869</v>
      </c>
      <c r="AD1185" s="856" t="s">
        <v>2869</v>
      </c>
      <c r="AE1185" s="856" t="s">
        <v>2869</v>
      </c>
      <c r="AF1185" s="856" t="s">
        <v>2869</v>
      </c>
      <c r="AG1185" s="856" t="s">
        <v>2869</v>
      </c>
      <c r="AH1185" s="856" t="s">
        <v>2869</v>
      </c>
      <c r="AI1185" s="856" t="s">
        <v>2869</v>
      </c>
      <c r="AJ1185" s="856" t="s">
        <v>2869</v>
      </c>
      <c r="AK1185" s="856" t="s">
        <v>2869</v>
      </c>
      <c r="AL1185" s="856" t="s">
        <v>2869</v>
      </c>
      <c r="AM1185" s="854"/>
    </row>
    <row r="1186" spans="1:39" customFormat="1" hidden="1" outlineLevel="1" x14ac:dyDescent="0.2">
      <c r="A1186" s="535"/>
      <c r="B1186" s="876"/>
      <c r="C1186" s="850"/>
      <c r="D1186" s="827" t="s">
        <v>2889</v>
      </c>
      <c r="E1186" s="856" t="s">
        <v>2869</v>
      </c>
      <c r="F1186" s="856" t="s">
        <v>2869</v>
      </c>
      <c r="G1186" s="856" t="s">
        <v>2869</v>
      </c>
      <c r="H1186" s="856" t="s">
        <v>2869</v>
      </c>
      <c r="I1186" s="856" t="s">
        <v>2869</v>
      </c>
      <c r="J1186" s="856" t="s">
        <v>2869</v>
      </c>
      <c r="K1186" s="856" t="s">
        <v>2869</v>
      </c>
      <c r="L1186" s="856" t="s">
        <v>2869</v>
      </c>
      <c r="M1186" s="856" t="s">
        <v>2869</v>
      </c>
      <c r="N1186" s="856" t="s">
        <v>2869</v>
      </c>
      <c r="O1186" s="856" t="s">
        <v>2869</v>
      </c>
      <c r="P1186" s="856" t="s">
        <v>2869</v>
      </c>
      <c r="Q1186" s="856" t="s">
        <v>2869</v>
      </c>
      <c r="R1186" s="856" t="s">
        <v>2869</v>
      </c>
      <c r="S1186" s="856" t="s">
        <v>2869</v>
      </c>
      <c r="T1186" s="856" t="s">
        <v>2869</v>
      </c>
      <c r="U1186" s="856" t="s">
        <v>2869</v>
      </c>
      <c r="V1186" s="856" t="s">
        <v>2869</v>
      </c>
      <c r="W1186" s="856" t="s">
        <v>2869</v>
      </c>
      <c r="X1186" s="856" t="s">
        <v>2869</v>
      </c>
      <c r="Y1186" s="856" t="s">
        <v>2869</v>
      </c>
      <c r="Z1186" s="856" t="s">
        <v>2869</v>
      </c>
      <c r="AA1186" s="856" t="s">
        <v>2869</v>
      </c>
      <c r="AB1186" s="856" t="s">
        <v>2869</v>
      </c>
      <c r="AC1186" s="856" t="s">
        <v>2869</v>
      </c>
      <c r="AD1186" s="856" t="s">
        <v>2869</v>
      </c>
      <c r="AE1186" s="856" t="s">
        <v>2869</v>
      </c>
      <c r="AF1186" s="856" t="s">
        <v>2869</v>
      </c>
      <c r="AG1186" s="856" t="s">
        <v>2869</v>
      </c>
      <c r="AH1186" s="856" t="s">
        <v>2869</v>
      </c>
      <c r="AI1186" s="856" t="s">
        <v>2869</v>
      </c>
      <c r="AJ1186" s="856" t="s">
        <v>2869</v>
      </c>
      <c r="AK1186" s="856" t="s">
        <v>2869</v>
      </c>
      <c r="AL1186" s="856" t="s">
        <v>2869</v>
      </c>
      <c r="AM1186" s="854"/>
    </row>
    <row r="1187" spans="1:39" customFormat="1" hidden="1" outlineLevel="1" x14ac:dyDescent="0.2">
      <c r="A1187" s="535"/>
      <c r="B1187" s="876"/>
      <c r="C1187" s="850"/>
      <c r="D1187" s="827" t="s">
        <v>2890</v>
      </c>
      <c r="E1187" s="856" t="s">
        <v>2869</v>
      </c>
      <c r="F1187" s="856" t="s">
        <v>2869</v>
      </c>
      <c r="G1187" s="856" t="s">
        <v>2869</v>
      </c>
      <c r="H1187" s="856" t="s">
        <v>2869</v>
      </c>
      <c r="I1187" s="856" t="s">
        <v>2869</v>
      </c>
      <c r="J1187" s="856" t="s">
        <v>2869</v>
      </c>
      <c r="K1187" s="856" t="s">
        <v>2869</v>
      </c>
      <c r="L1187" s="856" t="s">
        <v>2869</v>
      </c>
      <c r="M1187" s="856" t="s">
        <v>2869</v>
      </c>
      <c r="N1187" s="856" t="s">
        <v>2869</v>
      </c>
      <c r="O1187" s="856" t="s">
        <v>2869</v>
      </c>
      <c r="P1187" s="856" t="s">
        <v>2869</v>
      </c>
      <c r="Q1187" s="856" t="s">
        <v>2869</v>
      </c>
      <c r="R1187" s="856" t="s">
        <v>2869</v>
      </c>
      <c r="S1187" s="856" t="s">
        <v>2869</v>
      </c>
      <c r="T1187" s="856" t="s">
        <v>2869</v>
      </c>
      <c r="U1187" s="856" t="s">
        <v>2869</v>
      </c>
      <c r="V1187" s="856" t="s">
        <v>2869</v>
      </c>
      <c r="W1187" s="856" t="s">
        <v>2869</v>
      </c>
      <c r="X1187" s="856" t="s">
        <v>2869</v>
      </c>
      <c r="Y1187" s="856" t="s">
        <v>2869</v>
      </c>
      <c r="Z1187" s="856" t="s">
        <v>2869</v>
      </c>
      <c r="AA1187" s="856" t="s">
        <v>2869</v>
      </c>
      <c r="AB1187" s="856" t="s">
        <v>2869</v>
      </c>
      <c r="AC1187" s="856" t="s">
        <v>2869</v>
      </c>
      <c r="AD1187" s="856" t="s">
        <v>2869</v>
      </c>
      <c r="AE1187" s="856" t="s">
        <v>2869</v>
      </c>
      <c r="AF1187" s="856" t="s">
        <v>2869</v>
      </c>
      <c r="AG1187" s="856" t="s">
        <v>2869</v>
      </c>
      <c r="AH1187" s="856" t="s">
        <v>2869</v>
      </c>
      <c r="AI1187" s="856" t="s">
        <v>2869</v>
      </c>
      <c r="AJ1187" s="856" t="s">
        <v>2869</v>
      </c>
      <c r="AK1187" s="856" t="s">
        <v>2869</v>
      </c>
      <c r="AL1187" s="856" t="s">
        <v>2869</v>
      </c>
      <c r="AM1187" s="854"/>
    </row>
    <row r="1188" spans="1:39" customFormat="1" hidden="1" outlineLevel="1" x14ac:dyDescent="0.2">
      <c r="A1188" s="535"/>
      <c r="B1188" s="876"/>
      <c r="C1188" s="850"/>
      <c r="D1188" s="827" t="s">
        <v>2891</v>
      </c>
      <c r="E1188" s="856" t="s">
        <v>2869</v>
      </c>
      <c r="F1188" s="856" t="s">
        <v>2869</v>
      </c>
      <c r="G1188" s="856" t="s">
        <v>2869</v>
      </c>
      <c r="H1188" s="856" t="s">
        <v>2869</v>
      </c>
      <c r="I1188" s="856" t="s">
        <v>2869</v>
      </c>
      <c r="J1188" s="856" t="s">
        <v>2869</v>
      </c>
      <c r="K1188" s="856" t="s">
        <v>2869</v>
      </c>
      <c r="L1188" s="856" t="s">
        <v>2869</v>
      </c>
      <c r="M1188" s="856" t="s">
        <v>2869</v>
      </c>
      <c r="N1188" s="856" t="s">
        <v>2869</v>
      </c>
      <c r="O1188" s="856" t="s">
        <v>2869</v>
      </c>
      <c r="P1188" s="856" t="s">
        <v>2869</v>
      </c>
      <c r="Q1188" s="856" t="s">
        <v>2869</v>
      </c>
      <c r="R1188" s="856" t="s">
        <v>2869</v>
      </c>
      <c r="S1188" s="856" t="s">
        <v>2869</v>
      </c>
      <c r="T1188" s="856" t="s">
        <v>2869</v>
      </c>
      <c r="U1188" s="856" t="s">
        <v>2869</v>
      </c>
      <c r="V1188" s="856" t="s">
        <v>2869</v>
      </c>
      <c r="W1188" s="856" t="s">
        <v>2869</v>
      </c>
      <c r="X1188" s="856" t="s">
        <v>2869</v>
      </c>
      <c r="Y1188" s="856" t="s">
        <v>2869</v>
      </c>
      <c r="Z1188" s="856" t="s">
        <v>2869</v>
      </c>
      <c r="AA1188" s="856" t="s">
        <v>2869</v>
      </c>
      <c r="AB1188" s="856" t="s">
        <v>2869</v>
      </c>
      <c r="AC1188" s="856" t="s">
        <v>2869</v>
      </c>
      <c r="AD1188" s="856" t="s">
        <v>2869</v>
      </c>
      <c r="AE1188" s="856" t="s">
        <v>2869</v>
      </c>
      <c r="AF1188" s="856" t="s">
        <v>2869</v>
      </c>
      <c r="AG1188" s="856" t="s">
        <v>2869</v>
      </c>
      <c r="AH1188" s="856" t="s">
        <v>2869</v>
      </c>
      <c r="AI1188" s="856" t="s">
        <v>2869</v>
      </c>
      <c r="AJ1188" s="856" t="s">
        <v>2869</v>
      </c>
      <c r="AK1188" s="856" t="s">
        <v>2869</v>
      </c>
      <c r="AL1188" s="856" t="s">
        <v>2869</v>
      </c>
      <c r="AM1188" s="854"/>
    </row>
    <row r="1189" spans="1:39" customFormat="1" hidden="1" outlineLevel="1" x14ac:dyDescent="0.2">
      <c r="A1189" s="535"/>
      <c r="B1189" s="876"/>
      <c r="C1189" s="850"/>
      <c r="D1189" s="827" t="s">
        <v>2892</v>
      </c>
      <c r="E1189" s="856" t="s">
        <v>2869</v>
      </c>
      <c r="F1189" s="856" t="s">
        <v>2869</v>
      </c>
      <c r="G1189" s="856" t="s">
        <v>2869</v>
      </c>
      <c r="H1189" s="856" t="s">
        <v>2869</v>
      </c>
      <c r="I1189" s="856" t="s">
        <v>2869</v>
      </c>
      <c r="J1189" s="856" t="s">
        <v>2869</v>
      </c>
      <c r="K1189" s="856" t="s">
        <v>2869</v>
      </c>
      <c r="L1189" s="856" t="s">
        <v>2869</v>
      </c>
      <c r="M1189" s="856" t="s">
        <v>2869</v>
      </c>
      <c r="N1189" s="856" t="s">
        <v>2869</v>
      </c>
      <c r="O1189" s="856" t="s">
        <v>2869</v>
      </c>
      <c r="P1189" s="856" t="s">
        <v>2869</v>
      </c>
      <c r="Q1189" s="856" t="s">
        <v>2869</v>
      </c>
      <c r="R1189" s="856" t="s">
        <v>2869</v>
      </c>
      <c r="S1189" s="856" t="s">
        <v>2869</v>
      </c>
      <c r="T1189" s="856" t="s">
        <v>2869</v>
      </c>
      <c r="U1189" s="856" t="s">
        <v>2869</v>
      </c>
      <c r="V1189" s="856" t="s">
        <v>2869</v>
      </c>
      <c r="W1189" s="856" t="s">
        <v>2869</v>
      </c>
      <c r="X1189" s="856" t="s">
        <v>2869</v>
      </c>
      <c r="Y1189" s="856" t="s">
        <v>2869</v>
      </c>
      <c r="Z1189" s="856" t="s">
        <v>2869</v>
      </c>
      <c r="AA1189" s="856" t="s">
        <v>2869</v>
      </c>
      <c r="AB1189" s="856" t="s">
        <v>2869</v>
      </c>
      <c r="AC1189" s="856" t="s">
        <v>2869</v>
      </c>
      <c r="AD1189" s="856" t="s">
        <v>2869</v>
      </c>
      <c r="AE1189" s="856" t="s">
        <v>2869</v>
      </c>
      <c r="AF1189" s="856" t="s">
        <v>2869</v>
      </c>
      <c r="AG1189" s="856" t="s">
        <v>2869</v>
      </c>
      <c r="AH1189" s="856" t="s">
        <v>2869</v>
      </c>
      <c r="AI1189" s="856" t="s">
        <v>2869</v>
      </c>
      <c r="AJ1189" s="856" t="s">
        <v>2869</v>
      </c>
      <c r="AK1189" s="856" t="s">
        <v>2869</v>
      </c>
      <c r="AL1189" s="856" t="s">
        <v>2869</v>
      </c>
      <c r="AM1189" s="854"/>
    </row>
    <row r="1190" spans="1:39" customFormat="1" hidden="1" outlineLevel="1" x14ac:dyDescent="0.2">
      <c r="A1190" s="535"/>
      <c r="B1190" s="876"/>
      <c r="C1190" s="850"/>
      <c r="D1190" s="842"/>
      <c r="E1190" s="854"/>
      <c r="F1190" s="854"/>
      <c r="G1190" s="854"/>
      <c r="H1190" s="854"/>
      <c r="I1190" s="854"/>
      <c r="J1190" s="854"/>
      <c r="K1190" s="854"/>
      <c r="L1190" s="854"/>
      <c r="M1190" s="854"/>
      <c r="N1190" s="854"/>
      <c r="O1190" s="854"/>
      <c r="P1190" s="854"/>
      <c r="Q1190" s="854"/>
      <c r="R1190" s="854"/>
      <c r="S1190" s="854"/>
      <c r="T1190" s="854"/>
      <c r="U1190" s="854"/>
      <c r="V1190" s="854"/>
      <c r="W1190" s="854"/>
      <c r="X1190" s="854"/>
      <c r="Y1190" s="854"/>
      <c r="Z1190" s="854"/>
      <c r="AA1190" s="854"/>
      <c r="AB1190" s="854"/>
      <c r="AC1190" s="854"/>
      <c r="AD1190" s="854"/>
      <c r="AE1190" s="854"/>
      <c r="AF1190" s="854"/>
      <c r="AG1190" s="854"/>
      <c r="AH1190" s="854"/>
      <c r="AI1190" s="854"/>
      <c r="AJ1190" s="854"/>
      <c r="AK1190" s="854"/>
      <c r="AL1190" s="854"/>
      <c r="AM1190" s="854"/>
    </row>
    <row r="1191" spans="1:39" customFormat="1" collapsed="1" x14ac:dyDescent="0.2">
      <c r="A1191" s="535" t="s">
        <v>2877</v>
      </c>
      <c r="B1191" s="876" t="s">
        <v>2893</v>
      </c>
      <c r="C1191" s="850"/>
      <c r="D1191" s="842"/>
      <c r="E1191" s="854"/>
      <c r="F1191" s="854"/>
      <c r="G1191" s="854"/>
      <c r="H1191" s="854"/>
      <c r="I1191" s="854"/>
      <c r="J1191" s="854"/>
      <c r="K1191" s="854"/>
      <c r="L1191" s="854"/>
      <c r="M1191" s="854"/>
      <c r="N1191" s="854"/>
      <c r="O1191" s="854"/>
      <c r="P1191" s="854"/>
      <c r="Q1191" s="854"/>
      <c r="R1191" s="854"/>
      <c r="S1191" s="854"/>
      <c r="T1191" s="854"/>
      <c r="U1191" s="854"/>
      <c r="V1191" s="854"/>
      <c r="W1191" s="854"/>
      <c r="X1191" s="854"/>
      <c r="Y1191" s="854"/>
      <c r="Z1191" s="854"/>
      <c r="AA1191" s="854"/>
      <c r="AB1191" s="854"/>
      <c r="AC1191" s="854"/>
      <c r="AD1191" s="854"/>
      <c r="AE1191" s="854"/>
      <c r="AF1191" s="854"/>
      <c r="AG1191" s="854"/>
      <c r="AH1191" s="854"/>
      <c r="AI1191" s="854"/>
      <c r="AJ1191" s="854"/>
      <c r="AK1191" s="854"/>
      <c r="AL1191" s="854"/>
      <c r="AM1191" s="854"/>
    </row>
    <row r="1192" spans="1:39" customFormat="1" hidden="1" outlineLevel="1" x14ac:dyDescent="0.2">
      <c r="A1192" s="535"/>
      <c r="B1192" s="876"/>
      <c r="C1192" s="850"/>
      <c r="D1192" s="827"/>
      <c r="E1192" s="855" t="s">
        <v>586</v>
      </c>
      <c r="F1192" s="855" t="s">
        <v>587</v>
      </c>
      <c r="G1192" s="855" t="s">
        <v>588</v>
      </c>
      <c r="H1192" s="855" t="s">
        <v>589</v>
      </c>
      <c r="I1192" s="855" t="s">
        <v>590</v>
      </c>
      <c r="J1192" s="855" t="s">
        <v>591</v>
      </c>
      <c r="K1192" s="855" t="s">
        <v>592</v>
      </c>
      <c r="L1192" s="855" t="s">
        <v>593</v>
      </c>
      <c r="M1192" s="855" t="s">
        <v>594</v>
      </c>
      <c r="N1192" s="855" t="s">
        <v>595</v>
      </c>
      <c r="O1192" s="855" t="s">
        <v>596</v>
      </c>
      <c r="P1192" s="855" t="s">
        <v>597</v>
      </c>
      <c r="Q1192" s="855" t="s">
        <v>598</v>
      </c>
      <c r="R1192" s="855" t="s">
        <v>599</v>
      </c>
      <c r="S1192" s="855" t="s">
        <v>620</v>
      </c>
      <c r="T1192" s="855" t="s">
        <v>786</v>
      </c>
      <c r="U1192" s="855" t="s">
        <v>753</v>
      </c>
      <c r="V1192" s="855" t="s">
        <v>754</v>
      </c>
      <c r="W1192" s="855" t="s">
        <v>755</v>
      </c>
      <c r="X1192" s="855" t="s">
        <v>756</v>
      </c>
      <c r="Y1192" s="855" t="s">
        <v>757</v>
      </c>
      <c r="Z1192" s="855" t="s">
        <v>758</v>
      </c>
      <c r="AA1192" s="855" t="s">
        <v>759</v>
      </c>
      <c r="AB1192" s="855" t="s">
        <v>760</v>
      </c>
      <c r="AC1192" s="855" t="s">
        <v>761</v>
      </c>
      <c r="AD1192" s="855" t="s">
        <v>762</v>
      </c>
      <c r="AE1192" s="855" t="s">
        <v>763</v>
      </c>
      <c r="AF1192" s="855" t="s">
        <v>764</v>
      </c>
      <c r="AG1192" s="855" t="s">
        <v>765</v>
      </c>
      <c r="AH1192" s="855" t="s">
        <v>766</v>
      </c>
      <c r="AI1192" s="855" t="s">
        <v>767</v>
      </c>
      <c r="AJ1192" s="855" t="s">
        <v>768</v>
      </c>
      <c r="AK1192" s="855" t="s">
        <v>769</v>
      </c>
      <c r="AL1192" s="855" t="s">
        <v>770</v>
      </c>
      <c r="AM1192" s="854"/>
    </row>
    <row r="1193" spans="1:39" customFormat="1" hidden="1" outlineLevel="1" x14ac:dyDescent="0.2">
      <c r="B1193" s="877"/>
      <c r="C1193" s="43"/>
      <c r="D1193" s="827" t="s">
        <v>2894</v>
      </c>
      <c r="E1193" s="856" t="s">
        <v>2869</v>
      </c>
      <c r="F1193" s="856" t="s">
        <v>2869</v>
      </c>
      <c r="G1193" s="856" t="s">
        <v>2869</v>
      </c>
      <c r="H1193" s="856" t="s">
        <v>2869</v>
      </c>
      <c r="I1193" s="856" t="s">
        <v>2869</v>
      </c>
      <c r="J1193" s="856" t="s">
        <v>2869</v>
      </c>
      <c r="K1193" s="856" t="s">
        <v>2869</v>
      </c>
      <c r="L1193" s="856" t="s">
        <v>2869</v>
      </c>
      <c r="M1193" s="856" t="s">
        <v>2869</v>
      </c>
      <c r="N1193" s="856" t="s">
        <v>2869</v>
      </c>
      <c r="O1193" s="856" t="s">
        <v>2869</v>
      </c>
      <c r="P1193" s="856" t="s">
        <v>2869</v>
      </c>
      <c r="Q1193" s="856" t="s">
        <v>2869</v>
      </c>
      <c r="R1193" s="856" t="s">
        <v>2869</v>
      </c>
      <c r="S1193" s="856" t="s">
        <v>2869</v>
      </c>
      <c r="T1193" s="856" t="s">
        <v>2869</v>
      </c>
      <c r="U1193" s="856" t="s">
        <v>2869</v>
      </c>
      <c r="V1193" s="856" t="s">
        <v>2869</v>
      </c>
      <c r="W1193" s="856" t="s">
        <v>2869</v>
      </c>
      <c r="X1193" s="856" t="s">
        <v>2869</v>
      </c>
      <c r="Y1193" s="856" t="s">
        <v>2869</v>
      </c>
      <c r="Z1193" s="856" t="s">
        <v>2869</v>
      </c>
      <c r="AA1193" s="856" t="s">
        <v>2869</v>
      </c>
      <c r="AB1193" s="856" t="s">
        <v>2869</v>
      </c>
      <c r="AC1193" s="856" t="s">
        <v>2869</v>
      </c>
      <c r="AD1193" s="856" t="s">
        <v>2869</v>
      </c>
      <c r="AE1193" s="856" t="s">
        <v>2869</v>
      </c>
      <c r="AF1193" s="856" t="s">
        <v>2869</v>
      </c>
      <c r="AG1193" s="856" t="s">
        <v>2869</v>
      </c>
      <c r="AH1193" s="856" t="s">
        <v>2869</v>
      </c>
      <c r="AI1193" s="856" t="s">
        <v>2869</v>
      </c>
      <c r="AJ1193" s="856" t="s">
        <v>2869</v>
      </c>
      <c r="AK1193" s="856" t="s">
        <v>2869</v>
      </c>
      <c r="AL1193" s="856" t="s">
        <v>2869</v>
      </c>
      <c r="AM1193" s="854"/>
    </row>
    <row r="1194" spans="1:39" customFormat="1" hidden="1" outlineLevel="1" x14ac:dyDescent="0.2">
      <c r="B1194" s="877"/>
      <c r="C1194" s="108"/>
      <c r="D1194" s="827" t="s">
        <v>2895</v>
      </c>
      <c r="E1194" s="856" t="s">
        <v>2869</v>
      </c>
      <c r="F1194" s="856" t="s">
        <v>2869</v>
      </c>
      <c r="G1194" s="856" t="s">
        <v>2869</v>
      </c>
      <c r="H1194" s="856" t="s">
        <v>2869</v>
      </c>
      <c r="I1194" s="856" t="s">
        <v>2869</v>
      </c>
      <c r="J1194" s="856" t="s">
        <v>2869</v>
      </c>
      <c r="K1194" s="856" t="s">
        <v>2869</v>
      </c>
      <c r="L1194" s="856" t="s">
        <v>2869</v>
      </c>
      <c r="M1194" s="856" t="s">
        <v>2869</v>
      </c>
      <c r="N1194" s="856" t="s">
        <v>2869</v>
      </c>
      <c r="O1194" s="856" t="s">
        <v>2869</v>
      </c>
      <c r="P1194" s="856" t="s">
        <v>2869</v>
      </c>
      <c r="Q1194" s="856" t="s">
        <v>2869</v>
      </c>
      <c r="R1194" s="856" t="s">
        <v>2869</v>
      </c>
      <c r="S1194" s="856" t="s">
        <v>2869</v>
      </c>
      <c r="T1194" s="856" t="s">
        <v>2869</v>
      </c>
      <c r="U1194" s="856" t="s">
        <v>2869</v>
      </c>
      <c r="V1194" s="856" t="s">
        <v>2869</v>
      </c>
      <c r="W1194" s="856" t="s">
        <v>2869</v>
      </c>
      <c r="X1194" s="856" t="s">
        <v>2869</v>
      </c>
      <c r="Y1194" s="856" t="s">
        <v>2869</v>
      </c>
      <c r="Z1194" s="856" t="s">
        <v>2869</v>
      </c>
      <c r="AA1194" s="856" t="s">
        <v>2869</v>
      </c>
      <c r="AB1194" s="856" t="s">
        <v>2869</v>
      </c>
      <c r="AC1194" s="856" t="s">
        <v>2869</v>
      </c>
      <c r="AD1194" s="856" t="s">
        <v>2869</v>
      </c>
      <c r="AE1194" s="856" t="s">
        <v>2869</v>
      </c>
      <c r="AF1194" s="856" t="s">
        <v>2869</v>
      </c>
      <c r="AG1194" s="856" t="s">
        <v>2869</v>
      </c>
      <c r="AH1194" s="856" t="s">
        <v>2869</v>
      </c>
      <c r="AI1194" s="856" t="s">
        <v>2869</v>
      </c>
      <c r="AJ1194" s="856" t="s">
        <v>2869</v>
      </c>
      <c r="AK1194" s="856" t="s">
        <v>2869</v>
      </c>
      <c r="AL1194" s="856" t="s">
        <v>2869</v>
      </c>
      <c r="AM1194" s="854"/>
    </row>
    <row r="1195" spans="1:39" customFormat="1" hidden="1" outlineLevel="1" x14ac:dyDescent="0.2">
      <c r="B1195" s="877"/>
      <c r="C1195" s="108"/>
      <c r="D1195" s="827" t="s">
        <v>2896</v>
      </c>
      <c r="E1195" s="856" t="s">
        <v>2869</v>
      </c>
      <c r="F1195" s="856" t="s">
        <v>2869</v>
      </c>
      <c r="G1195" s="856" t="s">
        <v>2869</v>
      </c>
      <c r="H1195" s="856" t="s">
        <v>2869</v>
      </c>
      <c r="I1195" s="856" t="s">
        <v>2869</v>
      </c>
      <c r="J1195" s="856" t="s">
        <v>2869</v>
      </c>
      <c r="K1195" s="856" t="s">
        <v>2869</v>
      </c>
      <c r="L1195" s="856" t="s">
        <v>2869</v>
      </c>
      <c r="M1195" s="856" t="s">
        <v>2869</v>
      </c>
      <c r="N1195" s="856" t="s">
        <v>2869</v>
      </c>
      <c r="O1195" s="856" t="s">
        <v>2869</v>
      </c>
      <c r="P1195" s="856" t="s">
        <v>2869</v>
      </c>
      <c r="Q1195" s="856" t="s">
        <v>2869</v>
      </c>
      <c r="R1195" s="856" t="s">
        <v>2869</v>
      </c>
      <c r="S1195" s="856" t="s">
        <v>2869</v>
      </c>
      <c r="T1195" s="856" t="s">
        <v>2869</v>
      </c>
      <c r="U1195" s="856" t="s">
        <v>2869</v>
      </c>
      <c r="V1195" s="856" t="s">
        <v>2869</v>
      </c>
      <c r="W1195" s="856" t="s">
        <v>2869</v>
      </c>
      <c r="X1195" s="856" t="s">
        <v>2869</v>
      </c>
      <c r="Y1195" s="856" t="s">
        <v>2869</v>
      </c>
      <c r="Z1195" s="856" t="s">
        <v>2869</v>
      </c>
      <c r="AA1195" s="856" t="s">
        <v>2869</v>
      </c>
      <c r="AB1195" s="856" t="s">
        <v>2869</v>
      </c>
      <c r="AC1195" s="856" t="s">
        <v>2869</v>
      </c>
      <c r="AD1195" s="856" t="s">
        <v>2869</v>
      </c>
      <c r="AE1195" s="856" t="s">
        <v>2869</v>
      </c>
      <c r="AF1195" s="856" t="s">
        <v>2869</v>
      </c>
      <c r="AG1195" s="856" t="s">
        <v>2869</v>
      </c>
      <c r="AH1195" s="856" t="s">
        <v>2869</v>
      </c>
      <c r="AI1195" s="856" t="s">
        <v>2869</v>
      </c>
      <c r="AJ1195" s="856" t="s">
        <v>2869</v>
      </c>
      <c r="AK1195" s="856" t="s">
        <v>2869</v>
      </c>
      <c r="AL1195" s="856" t="s">
        <v>2869</v>
      </c>
      <c r="AM1195" s="854"/>
    </row>
    <row r="1196" spans="1:39" customFormat="1" hidden="1" outlineLevel="1" x14ac:dyDescent="0.2">
      <c r="B1196" s="877"/>
      <c r="C1196" s="108"/>
      <c r="D1196" s="827" t="s">
        <v>2897</v>
      </c>
      <c r="E1196" s="856" t="s">
        <v>2869</v>
      </c>
      <c r="F1196" s="856" t="s">
        <v>2869</v>
      </c>
      <c r="G1196" s="856" t="s">
        <v>2869</v>
      </c>
      <c r="H1196" s="856" t="s">
        <v>2869</v>
      </c>
      <c r="I1196" s="856" t="s">
        <v>2869</v>
      </c>
      <c r="J1196" s="856" t="s">
        <v>2869</v>
      </c>
      <c r="K1196" s="856" t="s">
        <v>2869</v>
      </c>
      <c r="L1196" s="856" t="s">
        <v>2869</v>
      </c>
      <c r="M1196" s="856" t="s">
        <v>2869</v>
      </c>
      <c r="N1196" s="856" t="s">
        <v>2869</v>
      </c>
      <c r="O1196" s="856" t="s">
        <v>2869</v>
      </c>
      <c r="P1196" s="856" t="s">
        <v>2869</v>
      </c>
      <c r="Q1196" s="856" t="s">
        <v>2869</v>
      </c>
      <c r="R1196" s="856" t="s">
        <v>2869</v>
      </c>
      <c r="S1196" s="856" t="s">
        <v>2869</v>
      </c>
      <c r="T1196" s="856" t="s">
        <v>2869</v>
      </c>
      <c r="U1196" s="856" t="s">
        <v>2869</v>
      </c>
      <c r="V1196" s="856" t="s">
        <v>2869</v>
      </c>
      <c r="W1196" s="856" t="s">
        <v>2869</v>
      </c>
      <c r="X1196" s="856" t="s">
        <v>2869</v>
      </c>
      <c r="Y1196" s="856" t="s">
        <v>2869</v>
      </c>
      <c r="Z1196" s="856" t="s">
        <v>2869</v>
      </c>
      <c r="AA1196" s="856" t="s">
        <v>2869</v>
      </c>
      <c r="AB1196" s="856" t="s">
        <v>2869</v>
      </c>
      <c r="AC1196" s="856" t="s">
        <v>2869</v>
      </c>
      <c r="AD1196" s="856" t="s">
        <v>2869</v>
      </c>
      <c r="AE1196" s="856" t="s">
        <v>2869</v>
      </c>
      <c r="AF1196" s="856" t="s">
        <v>2869</v>
      </c>
      <c r="AG1196" s="856" t="s">
        <v>2869</v>
      </c>
      <c r="AH1196" s="856" t="s">
        <v>2869</v>
      </c>
      <c r="AI1196" s="856" t="s">
        <v>2869</v>
      </c>
      <c r="AJ1196" s="856" t="s">
        <v>2869</v>
      </c>
      <c r="AK1196" s="856" t="s">
        <v>2869</v>
      </c>
      <c r="AL1196" s="856" t="s">
        <v>2869</v>
      </c>
      <c r="AM1196" s="854"/>
    </row>
    <row r="1197" spans="1:39" customFormat="1" hidden="1" outlineLevel="1" x14ac:dyDescent="0.2">
      <c r="B1197" s="877"/>
      <c r="C1197" s="43"/>
      <c r="D1197" s="827" t="s">
        <v>2898</v>
      </c>
      <c r="E1197" s="856" t="s">
        <v>2869</v>
      </c>
      <c r="F1197" s="856" t="s">
        <v>2869</v>
      </c>
      <c r="G1197" s="856" t="s">
        <v>2869</v>
      </c>
      <c r="H1197" s="856" t="s">
        <v>2869</v>
      </c>
      <c r="I1197" s="856" t="s">
        <v>2869</v>
      </c>
      <c r="J1197" s="856" t="s">
        <v>2869</v>
      </c>
      <c r="K1197" s="856" t="s">
        <v>2869</v>
      </c>
      <c r="L1197" s="856" t="s">
        <v>2869</v>
      </c>
      <c r="M1197" s="856" t="s">
        <v>2869</v>
      </c>
      <c r="N1197" s="856" t="s">
        <v>2869</v>
      </c>
      <c r="O1197" s="856" t="s">
        <v>2869</v>
      </c>
      <c r="P1197" s="856" t="s">
        <v>2869</v>
      </c>
      <c r="Q1197" s="856" t="s">
        <v>2869</v>
      </c>
      <c r="R1197" s="856" t="s">
        <v>2869</v>
      </c>
      <c r="S1197" s="856" t="s">
        <v>2869</v>
      </c>
      <c r="T1197" s="856" t="s">
        <v>2869</v>
      </c>
      <c r="U1197" s="856" t="s">
        <v>2869</v>
      </c>
      <c r="V1197" s="856" t="s">
        <v>2869</v>
      </c>
      <c r="W1197" s="856" t="s">
        <v>2869</v>
      </c>
      <c r="X1197" s="856" t="s">
        <v>2869</v>
      </c>
      <c r="Y1197" s="856" t="s">
        <v>2869</v>
      </c>
      <c r="Z1197" s="856" t="s">
        <v>2869</v>
      </c>
      <c r="AA1197" s="856" t="s">
        <v>2869</v>
      </c>
      <c r="AB1197" s="856" t="s">
        <v>2869</v>
      </c>
      <c r="AC1197" s="856" t="s">
        <v>2869</v>
      </c>
      <c r="AD1197" s="856" t="s">
        <v>2869</v>
      </c>
      <c r="AE1197" s="856" t="s">
        <v>2869</v>
      </c>
      <c r="AF1197" s="856" t="s">
        <v>2869</v>
      </c>
      <c r="AG1197" s="856" t="s">
        <v>2869</v>
      </c>
      <c r="AH1197" s="856" t="s">
        <v>2869</v>
      </c>
      <c r="AI1197" s="856" t="s">
        <v>2869</v>
      </c>
      <c r="AJ1197" s="856" t="s">
        <v>2869</v>
      </c>
      <c r="AK1197" s="856" t="s">
        <v>2869</v>
      </c>
      <c r="AL1197" s="856" t="s">
        <v>2869</v>
      </c>
      <c r="AM1197" s="854"/>
    </row>
    <row r="1198" spans="1:39" customFormat="1" hidden="1" outlineLevel="1" x14ac:dyDescent="0.2">
      <c r="B1198" s="877"/>
      <c r="C1198" s="108"/>
      <c r="D1198" s="827" t="s">
        <v>2899</v>
      </c>
      <c r="E1198" s="856" t="s">
        <v>2869</v>
      </c>
      <c r="F1198" s="856" t="s">
        <v>2869</v>
      </c>
      <c r="G1198" s="856" t="s">
        <v>2869</v>
      </c>
      <c r="H1198" s="856" t="s">
        <v>2869</v>
      </c>
      <c r="I1198" s="856" t="s">
        <v>2869</v>
      </c>
      <c r="J1198" s="856" t="s">
        <v>2869</v>
      </c>
      <c r="K1198" s="856" t="s">
        <v>2869</v>
      </c>
      <c r="L1198" s="856" t="s">
        <v>2869</v>
      </c>
      <c r="M1198" s="856" t="s">
        <v>2869</v>
      </c>
      <c r="N1198" s="856" t="s">
        <v>2869</v>
      </c>
      <c r="O1198" s="856" t="s">
        <v>2869</v>
      </c>
      <c r="P1198" s="856" t="s">
        <v>2869</v>
      </c>
      <c r="Q1198" s="856" t="s">
        <v>2869</v>
      </c>
      <c r="R1198" s="856" t="s">
        <v>2869</v>
      </c>
      <c r="S1198" s="856" t="s">
        <v>2869</v>
      </c>
      <c r="T1198" s="856" t="s">
        <v>2869</v>
      </c>
      <c r="U1198" s="856" t="s">
        <v>2869</v>
      </c>
      <c r="V1198" s="856" t="s">
        <v>2869</v>
      </c>
      <c r="W1198" s="856" t="s">
        <v>2869</v>
      </c>
      <c r="X1198" s="856" t="s">
        <v>2869</v>
      </c>
      <c r="Y1198" s="856" t="s">
        <v>2869</v>
      </c>
      <c r="Z1198" s="856" t="s">
        <v>2869</v>
      </c>
      <c r="AA1198" s="856" t="s">
        <v>2869</v>
      </c>
      <c r="AB1198" s="856" t="s">
        <v>2869</v>
      </c>
      <c r="AC1198" s="856" t="s">
        <v>2869</v>
      </c>
      <c r="AD1198" s="856" t="s">
        <v>2869</v>
      </c>
      <c r="AE1198" s="856" t="s">
        <v>2869</v>
      </c>
      <c r="AF1198" s="856" t="s">
        <v>2869</v>
      </c>
      <c r="AG1198" s="856" t="s">
        <v>2869</v>
      </c>
      <c r="AH1198" s="856" t="s">
        <v>2869</v>
      </c>
      <c r="AI1198" s="856" t="s">
        <v>2869</v>
      </c>
      <c r="AJ1198" s="856" t="s">
        <v>2869</v>
      </c>
      <c r="AK1198" s="856" t="s">
        <v>2869</v>
      </c>
      <c r="AL1198" s="856" t="s">
        <v>2869</v>
      </c>
      <c r="AM1198" s="854"/>
    </row>
    <row r="1199" spans="1:39" customFormat="1" hidden="1" outlineLevel="1" x14ac:dyDescent="0.2">
      <c r="B1199" s="877"/>
      <c r="C1199" s="108"/>
      <c r="D1199" s="827" t="s">
        <v>2900</v>
      </c>
      <c r="E1199" s="856" t="s">
        <v>2869</v>
      </c>
      <c r="F1199" s="856" t="s">
        <v>2869</v>
      </c>
      <c r="G1199" s="856" t="s">
        <v>2869</v>
      </c>
      <c r="H1199" s="856" t="s">
        <v>2869</v>
      </c>
      <c r="I1199" s="856" t="s">
        <v>2869</v>
      </c>
      <c r="J1199" s="856" t="s">
        <v>2869</v>
      </c>
      <c r="K1199" s="856" t="s">
        <v>2869</v>
      </c>
      <c r="L1199" s="856" t="s">
        <v>2869</v>
      </c>
      <c r="M1199" s="856" t="s">
        <v>2869</v>
      </c>
      <c r="N1199" s="856" t="s">
        <v>2869</v>
      </c>
      <c r="O1199" s="856" t="s">
        <v>2869</v>
      </c>
      <c r="P1199" s="856" t="s">
        <v>2869</v>
      </c>
      <c r="Q1199" s="856" t="s">
        <v>2869</v>
      </c>
      <c r="R1199" s="856" t="s">
        <v>2869</v>
      </c>
      <c r="S1199" s="856" t="s">
        <v>2869</v>
      </c>
      <c r="T1199" s="856" t="s">
        <v>2869</v>
      </c>
      <c r="U1199" s="856" t="s">
        <v>2869</v>
      </c>
      <c r="V1199" s="856" t="s">
        <v>2869</v>
      </c>
      <c r="W1199" s="856" t="s">
        <v>2869</v>
      </c>
      <c r="X1199" s="856" t="s">
        <v>2869</v>
      </c>
      <c r="Y1199" s="856" t="s">
        <v>2869</v>
      </c>
      <c r="Z1199" s="856" t="s">
        <v>2869</v>
      </c>
      <c r="AA1199" s="856" t="s">
        <v>2869</v>
      </c>
      <c r="AB1199" s="856" t="s">
        <v>2869</v>
      </c>
      <c r="AC1199" s="856" t="s">
        <v>2869</v>
      </c>
      <c r="AD1199" s="856" t="s">
        <v>2869</v>
      </c>
      <c r="AE1199" s="856" t="s">
        <v>2869</v>
      </c>
      <c r="AF1199" s="856" t="s">
        <v>2869</v>
      </c>
      <c r="AG1199" s="856" t="s">
        <v>2869</v>
      </c>
      <c r="AH1199" s="856" t="s">
        <v>2869</v>
      </c>
      <c r="AI1199" s="856" t="s">
        <v>2869</v>
      </c>
      <c r="AJ1199" s="856" t="s">
        <v>2869</v>
      </c>
      <c r="AK1199" s="856" t="s">
        <v>2869</v>
      </c>
      <c r="AL1199" s="856" t="s">
        <v>2869</v>
      </c>
      <c r="AM1199" s="854"/>
    </row>
    <row r="1200" spans="1:39" customFormat="1" hidden="1" outlineLevel="1" x14ac:dyDescent="0.2">
      <c r="B1200" s="877"/>
      <c r="C1200" s="43"/>
      <c r="D1200" s="827" t="s">
        <v>2901</v>
      </c>
      <c r="E1200" s="856" t="s">
        <v>2869</v>
      </c>
      <c r="F1200" s="856" t="s">
        <v>2869</v>
      </c>
      <c r="G1200" s="856" t="s">
        <v>2869</v>
      </c>
      <c r="H1200" s="856" t="s">
        <v>2869</v>
      </c>
      <c r="I1200" s="856" t="s">
        <v>2869</v>
      </c>
      <c r="J1200" s="856" t="s">
        <v>2869</v>
      </c>
      <c r="K1200" s="856" t="s">
        <v>2869</v>
      </c>
      <c r="L1200" s="856" t="s">
        <v>2869</v>
      </c>
      <c r="M1200" s="856" t="s">
        <v>2869</v>
      </c>
      <c r="N1200" s="856" t="s">
        <v>2869</v>
      </c>
      <c r="O1200" s="856" t="s">
        <v>2869</v>
      </c>
      <c r="P1200" s="856" t="s">
        <v>2869</v>
      </c>
      <c r="Q1200" s="856" t="s">
        <v>2869</v>
      </c>
      <c r="R1200" s="856" t="s">
        <v>2869</v>
      </c>
      <c r="S1200" s="856" t="s">
        <v>2869</v>
      </c>
      <c r="T1200" s="856" t="s">
        <v>2869</v>
      </c>
      <c r="U1200" s="856" t="s">
        <v>2869</v>
      </c>
      <c r="V1200" s="856" t="s">
        <v>2869</v>
      </c>
      <c r="W1200" s="856" t="s">
        <v>2869</v>
      </c>
      <c r="X1200" s="856" t="s">
        <v>2869</v>
      </c>
      <c r="Y1200" s="856" t="s">
        <v>2869</v>
      </c>
      <c r="Z1200" s="856" t="s">
        <v>2869</v>
      </c>
      <c r="AA1200" s="856" t="s">
        <v>2869</v>
      </c>
      <c r="AB1200" s="856" t="s">
        <v>2869</v>
      </c>
      <c r="AC1200" s="856" t="s">
        <v>2869</v>
      </c>
      <c r="AD1200" s="856" t="s">
        <v>2869</v>
      </c>
      <c r="AE1200" s="856" t="s">
        <v>2869</v>
      </c>
      <c r="AF1200" s="856" t="s">
        <v>2869</v>
      </c>
      <c r="AG1200" s="856" t="s">
        <v>2869</v>
      </c>
      <c r="AH1200" s="856" t="s">
        <v>2869</v>
      </c>
      <c r="AI1200" s="856" t="s">
        <v>2869</v>
      </c>
      <c r="AJ1200" s="856" t="s">
        <v>2869</v>
      </c>
      <c r="AK1200" s="856" t="s">
        <v>2869</v>
      </c>
      <c r="AL1200" s="856" t="s">
        <v>2869</v>
      </c>
      <c r="AM1200" s="854"/>
    </row>
    <row r="1201" spans="2:39" customFormat="1" hidden="1" outlineLevel="1" x14ac:dyDescent="0.2">
      <c r="B1201" s="877"/>
      <c r="C1201" s="108"/>
      <c r="D1201" s="827" t="s">
        <v>2902</v>
      </c>
      <c r="E1201" s="856" t="s">
        <v>2869</v>
      </c>
      <c r="F1201" s="856" t="s">
        <v>2869</v>
      </c>
      <c r="G1201" s="856" t="s">
        <v>2869</v>
      </c>
      <c r="H1201" s="856" t="s">
        <v>2869</v>
      </c>
      <c r="I1201" s="856" t="s">
        <v>2869</v>
      </c>
      <c r="J1201" s="856" t="s">
        <v>2869</v>
      </c>
      <c r="K1201" s="856" t="s">
        <v>2869</v>
      </c>
      <c r="L1201" s="856" t="s">
        <v>2869</v>
      </c>
      <c r="M1201" s="856" t="s">
        <v>2869</v>
      </c>
      <c r="N1201" s="856" t="s">
        <v>2869</v>
      </c>
      <c r="O1201" s="856" t="s">
        <v>2869</v>
      </c>
      <c r="P1201" s="856" t="s">
        <v>2869</v>
      </c>
      <c r="Q1201" s="856" t="s">
        <v>2869</v>
      </c>
      <c r="R1201" s="856" t="s">
        <v>2869</v>
      </c>
      <c r="S1201" s="856" t="s">
        <v>2869</v>
      </c>
      <c r="T1201" s="856" t="s">
        <v>2869</v>
      </c>
      <c r="U1201" s="856" t="s">
        <v>2869</v>
      </c>
      <c r="V1201" s="856" t="s">
        <v>2869</v>
      </c>
      <c r="W1201" s="856" t="s">
        <v>2869</v>
      </c>
      <c r="X1201" s="856" t="s">
        <v>2869</v>
      </c>
      <c r="Y1201" s="856" t="s">
        <v>2869</v>
      </c>
      <c r="Z1201" s="856" t="s">
        <v>2869</v>
      </c>
      <c r="AA1201" s="856" t="s">
        <v>2869</v>
      </c>
      <c r="AB1201" s="856" t="s">
        <v>2869</v>
      </c>
      <c r="AC1201" s="856" t="s">
        <v>2869</v>
      </c>
      <c r="AD1201" s="856" t="s">
        <v>2869</v>
      </c>
      <c r="AE1201" s="856" t="s">
        <v>2869</v>
      </c>
      <c r="AF1201" s="856" t="s">
        <v>2869</v>
      </c>
      <c r="AG1201" s="856" t="s">
        <v>2869</v>
      </c>
      <c r="AH1201" s="856" t="s">
        <v>2869</v>
      </c>
      <c r="AI1201" s="856" t="s">
        <v>2869</v>
      </c>
      <c r="AJ1201" s="856" t="s">
        <v>2869</v>
      </c>
      <c r="AK1201" s="856" t="s">
        <v>2869</v>
      </c>
      <c r="AL1201" s="856" t="s">
        <v>2869</v>
      </c>
      <c r="AM1201" s="854"/>
    </row>
    <row r="1202" spans="2:39" customFormat="1" hidden="1" outlineLevel="1" x14ac:dyDescent="0.2">
      <c r="B1202" s="877"/>
      <c r="C1202" s="108"/>
      <c r="D1202" s="827" t="s">
        <v>2903</v>
      </c>
      <c r="E1202" s="856" t="s">
        <v>2869</v>
      </c>
      <c r="F1202" s="856" t="s">
        <v>2869</v>
      </c>
      <c r="G1202" s="856" t="s">
        <v>2869</v>
      </c>
      <c r="H1202" s="856" t="s">
        <v>2869</v>
      </c>
      <c r="I1202" s="856" t="s">
        <v>2869</v>
      </c>
      <c r="J1202" s="856" t="s">
        <v>2869</v>
      </c>
      <c r="K1202" s="856" t="s">
        <v>2869</v>
      </c>
      <c r="L1202" s="856" t="s">
        <v>2869</v>
      </c>
      <c r="M1202" s="856" t="s">
        <v>2869</v>
      </c>
      <c r="N1202" s="856" t="s">
        <v>2869</v>
      </c>
      <c r="O1202" s="856" t="s">
        <v>2869</v>
      </c>
      <c r="P1202" s="856" t="s">
        <v>2869</v>
      </c>
      <c r="Q1202" s="856" t="s">
        <v>2869</v>
      </c>
      <c r="R1202" s="856" t="s">
        <v>2869</v>
      </c>
      <c r="S1202" s="856" t="s">
        <v>2869</v>
      </c>
      <c r="T1202" s="856" t="s">
        <v>2869</v>
      </c>
      <c r="U1202" s="856" t="s">
        <v>2869</v>
      </c>
      <c r="V1202" s="856" t="s">
        <v>2869</v>
      </c>
      <c r="W1202" s="856" t="s">
        <v>2869</v>
      </c>
      <c r="X1202" s="856" t="s">
        <v>2869</v>
      </c>
      <c r="Y1202" s="856" t="s">
        <v>2869</v>
      </c>
      <c r="Z1202" s="856" t="s">
        <v>2869</v>
      </c>
      <c r="AA1202" s="856" t="s">
        <v>2869</v>
      </c>
      <c r="AB1202" s="856" t="s">
        <v>2869</v>
      </c>
      <c r="AC1202" s="856" t="s">
        <v>2869</v>
      </c>
      <c r="AD1202" s="856" t="s">
        <v>2869</v>
      </c>
      <c r="AE1202" s="856" t="s">
        <v>2869</v>
      </c>
      <c r="AF1202" s="856" t="s">
        <v>2869</v>
      </c>
      <c r="AG1202" s="856" t="s">
        <v>2869</v>
      </c>
      <c r="AH1202" s="856" t="s">
        <v>2869</v>
      </c>
      <c r="AI1202" s="856" t="s">
        <v>2869</v>
      </c>
      <c r="AJ1202" s="856" t="s">
        <v>2869</v>
      </c>
      <c r="AK1202" s="856" t="s">
        <v>2869</v>
      </c>
      <c r="AL1202" s="856" t="s">
        <v>2869</v>
      </c>
      <c r="AM1202" s="854"/>
    </row>
    <row r="1203" spans="2:39" customFormat="1" hidden="1" outlineLevel="1" x14ac:dyDescent="0.2">
      <c r="B1203" s="877"/>
      <c r="C1203" s="108"/>
      <c r="D1203" s="827" t="s">
        <v>2904</v>
      </c>
      <c r="E1203" s="856" t="s">
        <v>2869</v>
      </c>
      <c r="F1203" s="856" t="s">
        <v>2869</v>
      </c>
      <c r="G1203" s="856" t="s">
        <v>2869</v>
      </c>
      <c r="H1203" s="856" t="s">
        <v>2869</v>
      </c>
      <c r="I1203" s="856" t="s">
        <v>2869</v>
      </c>
      <c r="J1203" s="856" t="s">
        <v>2869</v>
      </c>
      <c r="K1203" s="856" t="s">
        <v>2869</v>
      </c>
      <c r="L1203" s="856" t="s">
        <v>2869</v>
      </c>
      <c r="M1203" s="856" t="s">
        <v>2869</v>
      </c>
      <c r="N1203" s="856" t="s">
        <v>2869</v>
      </c>
      <c r="O1203" s="856" t="s">
        <v>2869</v>
      </c>
      <c r="P1203" s="856" t="s">
        <v>2869</v>
      </c>
      <c r="Q1203" s="856" t="s">
        <v>2869</v>
      </c>
      <c r="R1203" s="856" t="s">
        <v>2869</v>
      </c>
      <c r="S1203" s="856" t="s">
        <v>2869</v>
      </c>
      <c r="T1203" s="856" t="s">
        <v>2869</v>
      </c>
      <c r="U1203" s="856" t="s">
        <v>2869</v>
      </c>
      <c r="V1203" s="856" t="s">
        <v>2869</v>
      </c>
      <c r="W1203" s="856" t="s">
        <v>2869</v>
      </c>
      <c r="X1203" s="856" t="s">
        <v>2869</v>
      </c>
      <c r="Y1203" s="856" t="s">
        <v>2869</v>
      </c>
      <c r="Z1203" s="856" t="s">
        <v>2869</v>
      </c>
      <c r="AA1203" s="856" t="s">
        <v>2869</v>
      </c>
      <c r="AB1203" s="856" t="s">
        <v>2869</v>
      </c>
      <c r="AC1203" s="856" t="s">
        <v>2869</v>
      </c>
      <c r="AD1203" s="856" t="s">
        <v>2869</v>
      </c>
      <c r="AE1203" s="856" t="s">
        <v>2869</v>
      </c>
      <c r="AF1203" s="856" t="s">
        <v>2869</v>
      </c>
      <c r="AG1203" s="856" t="s">
        <v>2869</v>
      </c>
      <c r="AH1203" s="856" t="s">
        <v>2869</v>
      </c>
      <c r="AI1203" s="856" t="s">
        <v>2869</v>
      </c>
      <c r="AJ1203" s="856" t="s">
        <v>2869</v>
      </c>
      <c r="AK1203" s="856" t="s">
        <v>2869</v>
      </c>
      <c r="AL1203" s="856" t="s">
        <v>2869</v>
      </c>
      <c r="AM1203" s="854"/>
    </row>
    <row r="1204" spans="2:39" customFormat="1" hidden="1" outlineLevel="1" x14ac:dyDescent="0.2">
      <c r="B1204" s="877"/>
      <c r="C1204" s="43"/>
      <c r="D1204" s="827" t="s">
        <v>2905</v>
      </c>
      <c r="E1204" s="856" t="s">
        <v>2869</v>
      </c>
      <c r="F1204" s="856" t="s">
        <v>2869</v>
      </c>
      <c r="G1204" s="856" t="s">
        <v>2869</v>
      </c>
      <c r="H1204" s="856" t="s">
        <v>2869</v>
      </c>
      <c r="I1204" s="856" t="s">
        <v>2869</v>
      </c>
      <c r="J1204" s="856" t="s">
        <v>2869</v>
      </c>
      <c r="K1204" s="856" t="s">
        <v>2869</v>
      </c>
      <c r="L1204" s="856" t="s">
        <v>2869</v>
      </c>
      <c r="M1204" s="856" t="s">
        <v>2869</v>
      </c>
      <c r="N1204" s="856" t="s">
        <v>2869</v>
      </c>
      <c r="O1204" s="856" t="s">
        <v>2869</v>
      </c>
      <c r="P1204" s="856" t="s">
        <v>2869</v>
      </c>
      <c r="Q1204" s="856" t="s">
        <v>2869</v>
      </c>
      <c r="R1204" s="856" t="s">
        <v>2869</v>
      </c>
      <c r="S1204" s="856" t="s">
        <v>2869</v>
      </c>
      <c r="T1204" s="856" t="s">
        <v>2869</v>
      </c>
      <c r="U1204" s="856" t="s">
        <v>2869</v>
      </c>
      <c r="V1204" s="856" t="s">
        <v>2869</v>
      </c>
      <c r="W1204" s="856" t="s">
        <v>2869</v>
      </c>
      <c r="X1204" s="856" t="s">
        <v>2869</v>
      </c>
      <c r="Y1204" s="856" t="s">
        <v>2869</v>
      </c>
      <c r="Z1204" s="856" t="s">
        <v>2869</v>
      </c>
      <c r="AA1204" s="856" t="s">
        <v>2869</v>
      </c>
      <c r="AB1204" s="856" t="s">
        <v>2869</v>
      </c>
      <c r="AC1204" s="856" t="s">
        <v>2869</v>
      </c>
      <c r="AD1204" s="856" t="s">
        <v>2869</v>
      </c>
      <c r="AE1204" s="856" t="s">
        <v>2869</v>
      </c>
      <c r="AF1204" s="856" t="s">
        <v>2869</v>
      </c>
      <c r="AG1204" s="856" t="s">
        <v>2869</v>
      </c>
      <c r="AH1204" s="856" t="s">
        <v>2869</v>
      </c>
      <c r="AI1204" s="856" t="s">
        <v>2869</v>
      </c>
      <c r="AJ1204" s="856" t="s">
        <v>2869</v>
      </c>
      <c r="AK1204" s="856" t="s">
        <v>2869</v>
      </c>
      <c r="AL1204" s="856" t="s">
        <v>2869</v>
      </c>
      <c r="AM1204" s="854"/>
    </row>
    <row r="1205" spans="2:39" customFormat="1" hidden="1" outlineLevel="1" x14ac:dyDescent="0.2">
      <c r="B1205" s="877"/>
      <c r="C1205" s="108"/>
      <c r="D1205" s="827" t="s">
        <v>2906</v>
      </c>
      <c r="E1205" s="856" t="s">
        <v>2869</v>
      </c>
      <c r="F1205" s="856" t="s">
        <v>2869</v>
      </c>
      <c r="G1205" s="856" t="s">
        <v>2869</v>
      </c>
      <c r="H1205" s="856" t="s">
        <v>2869</v>
      </c>
      <c r="I1205" s="856" t="s">
        <v>2869</v>
      </c>
      <c r="J1205" s="856" t="s">
        <v>2869</v>
      </c>
      <c r="K1205" s="856" t="s">
        <v>2869</v>
      </c>
      <c r="L1205" s="856" t="s">
        <v>2869</v>
      </c>
      <c r="M1205" s="856" t="s">
        <v>2869</v>
      </c>
      <c r="N1205" s="856" t="s">
        <v>2869</v>
      </c>
      <c r="O1205" s="856" t="s">
        <v>2869</v>
      </c>
      <c r="P1205" s="856" t="s">
        <v>2869</v>
      </c>
      <c r="Q1205" s="856" t="s">
        <v>2869</v>
      </c>
      <c r="R1205" s="856" t="s">
        <v>2869</v>
      </c>
      <c r="S1205" s="856" t="s">
        <v>2869</v>
      </c>
      <c r="T1205" s="856" t="s">
        <v>2869</v>
      </c>
      <c r="U1205" s="856" t="s">
        <v>2869</v>
      </c>
      <c r="V1205" s="856" t="s">
        <v>2869</v>
      </c>
      <c r="W1205" s="856" t="s">
        <v>2869</v>
      </c>
      <c r="X1205" s="856" t="s">
        <v>2869</v>
      </c>
      <c r="Y1205" s="856" t="s">
        <v>2869</v>
      </c>
      <c r="Z1205" s="856" t="s">
        <v>2869</v>
      </c>
      <c r="AA1205" s="856" t="s">
        <v>2869</v>
      </c>
      <c r="AB1205" s="856" t="s">
        <v>2869</v>
      </c>
      <c r="AC1205" s="856" t="s">
        <v>2869</v>
      </c>
      <c r="AD1205" s="856" t="s">
        <v>2869</v>
      </c>
      <c r="AE1205" s="856" t="s">
        <v>2869</v>
      </c>
      <c r="AF1205" s="856" t="s">
        <v>2869</v>
      </c>
      <c r="AG1205" s="856" t="s">
        <v>2869</v>
      </c>
      <c r="AH1205" s="856" t="s">
        <v>2869</v>
      </c>
      <c r="AI1205" s="856" t="s">
        <v>2869</v>
      </c>
      <c r="AJ1205" s="856" t="s">
        <v>2869</v>
      </c>
      <c r="AK1205" s="856" t="s">
        <v>2869</v>
      </c>
      <c r="AL1205" s="856" t="s">
        <v>2869</v>
      </c>
      <c r="AM1205" s="854"/>
    </row>
    <row r="1206" spans="2:39" customFormat="1" hidden="1" outlineLevel="1" x14ac:dyDescent="0.2">
      <c r="B1206" s="877"/>
      <c r="C1206" s="108"/>
      <c r="D1206" s="827" t="s">
        <v>2907</v>
      </c>
      <c r="E1206" s="856" t="s">
        <v>2869</v>
      </c>
      <c r="F1206" s="856" t="s">
        <v>2869</v>
      </c>
      <c r="G1206" s="856" t="s">
        <v>2869</v>
      </c>
      <c r="H1206" s="856" t="s">
        <v>2869</v>
      </c>
      <c r="I1206" s="856" t="s">
        <v>2869</v>
      </c>
      <c r="J1206" s="856" t="s">
        <v>2869</v>
      </c>
      <c r="K1206" s="856" t="s">
        <v>2869</v>
      </c>
      <c r="L1206" s="856" t="s">
        <v>2869</v>
      </c>
      <c r="M1206" s="856" t="s">
        <v>2869</v>
      </c>
      <c r="N1206" s="856" t="s">
        <v>2869</v>
      </c>
      <c r="O1206" s="856" t="s">
        <v>2869</v>
      </c>
      <c r="P1206" s="856" t="s">
        <v>2869</v>
      </c>
      <c r="Q1206" s="856" t="s">
        <v>2869</v>
      </c>
      <c r="R1206" s="856" t="s">
        <v>2869</v>
      </c>
      <c r="S1206" s="856" t="s">
        <v>2869</v>
      </c>
      <c r="T1206" s="856" t="s">
        <v>2869</v>
      </c>
      <c r="U1206" s="856" t="s">
        <v>2869</v>
      </c>
      <c r="V1206" s="856" t="s">
        <v>2869</v>
      </c>
      <c r="W1206" s="856" t="s">
        <v>2869</v>
      </c>
      <c r="X1206" s="856" t="s">
        <v>2869</v>
      </c>
      <c r="Y1206" s="856" t="s">
        <v>2869</v>
      </c>
      <c r="Z1206" s="856" t="s">
        <v>2869</v>
      </c>
      <c r="AA1206" s="856" t="s">
        <v>2869</v>
      </c>
      <c r="AB1206" s="856" t="s">
        <v>2869</v>
      </c>
      <c r="AC1206" s="856" t="s">
        <v>2869</v>
      </c>
      <c r="AD1206" s="856" t="s">
        <v>2869</v>
      </c>
      <c r="AE1206" s="856" t="s">
        <v>2869</v>
      </c>
      <c r="AF1206" s="856" t="s">
        <v>2869</v>
      </c>
      <c r="AG1206" s="856" t="s">
        <v>2869</v>
      </c>
      <c r="AH1206" s="856" t="s">
        <v>2869</v>
      </c>
      <c r="AI1206" s="856" t="s">
        <v>2869</v>
      </c>
      <c r="AJ1206" s="856" t="s">
        <v>2869</v>
      </c>
      <c r="AK1206" s="856" t="s">
        <v>2869</v>
      </c>
      <c r="AL1206" s="856" t="s">
        <v>2869</v>
      </c>
      <c r="AM1206" s="854"/>
    </row>
    <row r="1207" spans="2:39" customFormat="1" hidden="1" outlineLevel="1" x14ac:dyDescent="0.2">
      <c r="B1207" s="877"/>
      <c r="C1207" s="108"/>
      <c r="D1207" s="827" t="s">
        <v>2908</v>
      </c>
      <c r="E1207" s="856" t="s">
        <v>2869</v>
      </c>
      <c r="F1207" s="856" t="s">
        <v>2869</v>
      </c>
      <c r="G1207" s="856" t="s">
        <v>2869</v>
      </c>
      <c r="H1207" s="856" t="s">
        <v>2869</v>
      </c>
      <c r="I1207" s="856" t="s">
        <v>2869</v>
      </c>
      <c r="J1207" s="856" t="s">
        <v>2869</v>
      </c>
      <c r="K1207" s="856" t="s">
        <v>2869</v>
      </c>
      <c r="L1207" s="856" t="s">
        <v>2869</v>
      </c>
      <c r="M1207" s="856" t="s">
        <v>2869</v>
      </c>
      <c r="N1207" s="856" t="s">
        <v>2869</v>
      </c>
      <c r="O1207" s="856" t="s">
        <v>2869</v>
      </c>
      <c r="P1207" s="856" t="s">
        <v>2869</v>
      </c>
      <c r="Q1207" s="856" t="s">
        <v>2869</v>
      </c>
      <c r="R1207" s="856" t="s">
        <v>2869</v>
      </c>
      <c r="S1207" s="856" t="s">
        <v>2869</v>
      </c>
      <c r="T1207" s="856" t="s">
        <v>2869</v>
      </c>
      <c r="U1207" s="856" t="s">
        <v>2869</v>
      </c>
      <c r="V1207" s="856" t="s">
        <v>2869</v>
      </c>
      <c r="W1207" s="856" t="s">
        <v>2869</v>
      </c>
      <c r="X1207" s="856" t="s">
        <v>2869</v>
      </c>
      <c r="Y1207" s="856" t="s">
        <v>2869</v>
      </c>
      <c r="Z1207" s="856" t="s">
        <v>2869</v>
      </c>
      <c r="AA1207" s="856" t="s">
        <v>2869</v>
      </c>
      <c r="AB1207" s="856" t="s">
        <v>2869</v>
      </c>
      <c r="AC1207" s="856" t="s">
        <v>2869</v>
      </c>
      <c r="AD1207" s="856" t="s">
        <v>2869</v>
      </c>
      <c r="AE1207" s="856" t="s">
        <v>2869</v>
      </c>
      <c r="AF1207" s="856" t="s">
        <v>2869</v>
      </c>
      <c r="AG1207" s="856" t="s">
        <v>2869</v>
      </c>
      <c r="AH1207" s="856" t="s">
        <v>2869</v>
      </c>
      <c r="AI1207" s="856" t="s">
        <v>2869</v>
      </c>
      <c r="AJ1207" s="856" t="s">
        <v>2869</v>
      </c>
      <c r="AK1207" s="856" t="s">
        <v>2869</v>
      </c>
      <c r="AL1207" s="856" t="s">
        <v>2869</v>
      </c>
      <c r="AM1207" s="854"/>
    </row>
    <row r="1208" spans="2:39" customFormat="1" hidden="1" outlineLevel="1" x14ac:dyDescent="0.2">
      <c r="B1208" s="877"/>
      <c r="C1208" s="108"/>
      <c r="D1208" s="827" t="s">
        <v>2909</v>
      </c>
      <c r="E1208" s="856" t="s">
        <v>2869</v>
      </c>
      <c r="F1208" s="856" t="s">
        <v>2869</v>
      </c>
      <c r="G1208" s="856" t="s">
        <v>2869</v>
      </c>
      <c r="H1208" s="856" t="s">
        <v>2869</v>
      </c>
      <c r="I1208" s="856" t="s">
        <v>2869</v>
      </c>
      <c r="J1208" s="856" t="s">
        <v>2869</v>
      </c>
      <c r="K1208" s="856" t="s">
        <v>2869</v>
      </c>
      <c r="L1208" s="856" t="s">
        <v>2869</v>
      </c>
      <c r="M1208" s="856" t="s">
        <v>2869</v>
      </c>
      <c r="N1208" s="856" t="s">
        <v>2869</v>
      </c>
      <c r="O1208" s="856" t="s">
        <v>2869</v>
      </c>
      <c r="P1208" s="856" t="s">
        <v>2869</v>
      </c>
      <c r="Q1208" s="856" t="s">
        <v>2869</v>
      </c>
      <c r="R1208" s="856" t="s">
        <v>2869</v>
      </c>
      <c r="S1208" s="856" t="s">
        <v>2869</v>
      </c>
      <c r="T1208" s="856" t="s">
        <v>2869</v>
      </c>
      <c r="U1208" s="856" t="s">
        <v>2869</v>
      </c>
      <c r="V1208" s="856" t="s">
        <v>2869</v>
      </c>
      <c r="W1208" s="856" t="s">
        <v>2869</v>
      </c>
      <c r="X1208" s="856" t="s">
        <v>2869</v>
      </c>
      <c r="Y1208" s="856" t="s">
        <v>2869</v>
      </c>
      <c r="Z1208" s="856" t="s">
        <v>2869</v>
      </c>
      <c r="AA1208" s="856" t="s">
        <v>2869</v>
      </c>
      <c r="AB1208" s="856" t="s">
        <v>2869</v>
      </c>
      <c r="AC1208" s="856" t="s">
        <v>2869</v>
      </c>
      <c r="AD1208" s="856" t="s">
        <v>2869</v>
      </c>
      <c r="AE1208" s="856" t="s">
        <v>2869</v>
      </c>
      <c r="AF1208" s="856" t="s">
        <v>2869</v>
      </c>
      <c r="AG1208" s="856" t="s">
        <v>2869</v>
      </c>
      <c r="AH1208" s="856" t="s">
        <v>2869</v>
      </c>
      <c r="AI1208" s="856" t="s">
        <v>2869</v>
      </c>
      <c r="AJ1208" s="856" t="s">
        <v>2869</v>
      </c>
      <c r="AK1208" s="856" t="s">
        <v>2869</v>
      </c>
      <c r="AL1208" s="856" t="s">
        <v>2869</v>
      </c>
      <c r="AM1208" s="854"/>
    </row>
    <row r="1209" spans="2:39" customFormat="1" hidden="1" outlineLevel="1" x14ac:dyDescent="0.2">
      <c r="B1209" s="877"/>
      <c r="C1209" s="77"/>
      <c r="D1209" s="827" t="s">
        <v>2910</v>
      </c>
      <c r="E1209" s="856" t="s">
        <v>2869</v>
      </c>
      <c r="F1209" s="856" t="s">
        <v>2869</v>
      </c>
      <c r="G1209" s="856" t="s">
        <v>2869</v>
      </c>
      <c r="H1209" s="856" t="s">
        <v>2869</v>
      </c>
      <c r="I1209" s="856" t="s">
        <v>2869</v>
      </c>
      <c r="J1209" s="856" t="s">
        <v>2869</v>
      </c>
      <c r="K1209" s="856" t="s">
        <v>2869</v>
      </c>
      <c r="L1209" s="856" t="s">
        <v>2869</v>
      </c>
      <c r="M1209" s="856" t="s">
        <v>2869</v>
      </c>
      <c r="N1209" s="856" t="s">
        <v>2869</v>
      </c>
      <c r="O1209" s="856" t="s">
        <v>2869</v>
      </c>
      <c r="P1209" s="856" t="s">
        <v>2869</v>
      </c>
      <c r="Q1209" s="856" t="s">
        <v>2869</v>
      </c>
      <c r="R1209" s="856" t="s">
        <v>2869</v>
      </c>
      <c r="S1209" s="856" t="s">
        <v>2869</v>
      </c>
      <c r="T1209" s="856" t="s">
        <v>2869</v>
      </c>
      <c r="U1209" s="856" t="s">
        <v>2869</v>
      </c>
      <c r="V1209" s="856" t="s">
        <v>2869</v>
      </c>
      <c r="W1209" s="856" t="s">
        <v>2869</v>
      </c>
      <c r="X1209" s="856" t="s">
        <v>2869</v>
      </c>
      <c r="Y1209" s="856" t="s">
        <v>2869</v>
      </c>
      <c r="Z1209" s="856" t="s">
        <v>2869</v>
      </c>
      <c r="AA1209" s="856" t="s">
        <v>2869</v>
      </c>
      <c r="AB1209" s="856" t="s">
        <v>2869</v>
      </c>
      <c r="AC1209" s="856" t="s">
        <v>2869</v>
      </c>
      <c r="AD1209" s="856" t="s">
        <v>2869</v>
      </c>
      <c r="AE1209" s="856" t="s">
        <v>2869</v>
      </c>
      <c r="AF1209" s="856" t="s">
        <v>2869</v>
      </c>
      <c r="AG1209" s="856" t="s">
        <v>2869</v>
      </c>
      <c r="AH1209" s="856" t="s">
        <v>2869</v>
      </c>
      <c r="AI1209" s="856" t="s">
        <v>2869</v>
      </c>
      <c r="AJ1209" s="856" t="s">
        <v>2869</v>
      </c>
      <c r="AK1209" s="856" t="s">
        <v>2869</v>
      </c>
      <c r="AL1209" s="856" t="s">
        <v>2869</v>
      </c>
      <c r="AM1209" s="854"/>
    </row>
    <row r="1210" spans="2:39" customFormat="1" hidden="1" outlineLevel="1" x14ac:dyDescent="0.2">
      <c r="B1210" s="877"/>
      <c r="C1210" s="77"/>
      <c r="D1210" s="827" t="s">
        <v>2911</v>
      </c>
      <c r="E1210" s="856" t="s">
        <v>2869</v>
      </c>
      <c r="F1210" s="856" t="s">
        <v>2869</v>
      </c>
      <c r="G1210" s="856" t="s">
        <v>2869</v>
      </c>
      <c r="H1210" s="856" t="s">
        <v>2869</v>
      </c>
      <c r="I1210" s="856" t="s">
        <v>2869</v>
      </c>
      <c r="J1210" s="856" t="s">
        <v>2869</v>
      </c>
      <c r="K1210" s="856" t="s">
        <v>2869</v>
      </c>
      <c r="L1210" s="856" t="s">
        <v>2869</v>
      </c>
      <c r="M1210" s="856" t="s">
        <v>2869</v>
      </c>
      <c r="N1210" s="856" t="s">
        <v>2869</v>
      </c>
      <c r="O1210" s="856" t="s">
        <v>2869</v>
      </c>
      <c r="P1210" s="856" t="s">
        <v>2869</v>
      </c>
      <c r="Q1210" s="856" t="s">
        <v>2869</v>
      </c>
      <c r="R1210" s="856" t="s">
        <v>2869</v>
      </c>
      <c r="S1210" s="856" t="s">
        <v>2869</v>
      </c>
      <c r="T1210" s="856" t="s">
        <v>2869</v>
      </c>
      <c r="U1210" s="856" t="s">
        <v>2869</v>
      </c>
      <c r="V1210" s="856" t="s">
        <v>2869</v>
      </c>
      <c r="W1210" s="856" t="s">
        <v>2869</v>
      </c>
      <c r="X1210" s="856" t="s">
        <v>2869</v>
      </c>
      <c r="Y1210" s="856" t="s">
        <v>2869</v>
      </c>
      <c r="Z1210" s="856" t="s">
        <v>2869</v>
      </c>
      <c r="AA1210" s="856" t="s">
        <v>2869</v>
      </c>
      <c r="AB1210" s="856" t="s">
        <v>2869</v>
      </c>
      <c r="AC1210" s="856" t="s">
        <v>2869</v>
      </c>
      <c r="AD1210" s="856" t="s">
        <v>2869</v>
      </c>
      <c r="AE1210" s="856" t="s">
        <v>2869</v>
      </c>
      <c r="AF1210" s="856" t="s">
        <v>2869</v>
      </c>
      <c r="AG1210" s="856" t="s">
        <v>2869</v>
      </c>
      <c r="AH1210" s="856" t="s">
        <v>2869</v>
      </c>
      <c r="AI1210" s="856" t="s">
        <v>2869</v>
      </c>
      <c r="AJ1210" s="856" t="s">
        <v>2869</v>
      </c>
      <c r="AK1210" s="856" t="s">
        <v>2869</v>
      </c>
      <c r="AL1210" s="856" t="s">
        <v>2869</v>
      </c>
      <c r="AM1210" s="854"/>
    </row>
    <row r="1211" spans="2:39" customFormat="1" hidden="1" outlineLevel="1" x14ac:dyDescent="0.2">
      <c r="B1211" s="877"/>
      <c r="C1211" s="108"/>
      <c r="D1211" s="827" t="s">
        <v>2912</v>
      </c>
      <c r="E1211" s="856" t="s">
        <v>2869</v>
      </c>
      <c r="F1211" s="856" t="s">
        <v>2869</v>
      </c>
      <c r="G1211" s="856" t="s">
        <v>2869</v>
      </c>
      <c r="H1211" s="856" t="s">
        <v>2869</v>
      </c>
      <c r="I1211" s="856" t="s">
        <v>2869</v>
      </c>
      <c r="J1211" s="856" t="s">
        <v>2869</v>
      </c>
      <c r="K1211" s="856" t="s">
        <v>2869</v>
      </c>
      <c r="L1211" s="856" t="s">
        <v>2869</v>
      </c>
      <c r="M1211" s="856" t="s">
        <v>2869</v>
      </c>
      <c r="N1211" s="856" t="s">
        <v>2869</v>
      </c>
      <c r="O1211" s="856" t="s">
        <v>2869</v>
      </c>
      <c r="P1211" s="856" t="s">
        <v>2869</v>
      </c>
      <c r="Q1211" s="856" t="s">
        <v>2869</v>
      </c>
      <c r="R1211" s="856" t="s">
        <v>2869</v>
      </c>
      <c r="S1211" s="856" t="s">
        <v>2869</v>
      </c>
      <c r="T1211" s="856" t="s">
        <v>2869</v>
      </c>
      <c r="U1211" s="856" t="s">
        <v>2869</v>
      </c>
      <c r="V1211" s="856" t="s">
        <v>2869</v>
      </c>
      <c r="W1211" s="856" t="s">
        <v>2869</v>
      </c>
      <c r="X1211" s="856" t="s">
        <v>2869</v>
      </c>
      <c r="Y1211" s="856" t="s">
        <v>2869</v>
      </c>
      <c r="Z1211" s="856" t="s">
        <v>2869</v>
      </c>
      <c r="AA1211" s="856" t="s">
        <v>2869</v>
      </c>
      <c r="AB1211" s="856" t="s">
        <v>2869</v>
      </c>
      <c r="AC1211" s="856" t="s">
        <v>2869</v>
      </c>
      <c r="AD1211" s="856" t="s">
        <v>2869</v>
      </c>
      <c r="AE1211" s="856" t="s">
        <v>2869</v>
      </c>
      <c r="AF1211" s="856" t="s">
        <v>2869</v>
      </c>
      <c r="AG1211" s="856" t="s">
        <v>2869</v>
      </c>
      <c r="AH1211" s="856" t="s">
        <v>2869</v>
      </c>
      <c r="AI1211" s="856" t="s">
        <v>2869</v>
      </c>
      <c r="AJ1211" s="856" t="s">
        <v>2869</v>
      </c>
      <c r="AK1211" s="856" t="s">
        <v>2869</v>
      </c>
      <c r="AL1211" s="856" t="s">
        <v>2869</v>
      </c>
      <c r="AM1211" s="854"/>
    </row>
    <row r="1212" spans="2:39" customFormat="1" hidden="1" outlineLevel="1" x14ac:dyDescent="0.2">
      <c r="B1212" s="877"/>
      <c r="C1212" s="108"/>
      <c r="D1212" s="827" t="s">
        <v>2913</v>
      </c>
      <c r="E1212" s="856" t="s">
        <v>2869</v>
      </c>
      <c r="F1212" s="856" t="s">
        <v>2869</v>
      </c>
      <c r="G1212" s="856" t="s">
        <v>2869</v>
      </c>
      <c r="H1212" s="856" t="s">
        <v>2869</v>
      </c>
      <c r="I1212" s="856" t="s">
        <v>2869</v>
      </c>
      <c r="J1212" s="856" t="s">
        <v>2869</v>
      </c>
      <c r="K1212" s="856" t="s">
        <v>2869</v>
      </c>
      <c r="L1212" s="856" t="s">
        <v>2869</v>
      </c>
      <c r="M1212" s="856" t="s">
        <v>2869</v>
      </c>
      <c r="N1212" s="856" t="s">
        <v>2869</v>
      </c>
      <c r="O1212" s="856" t="s">
        <v>2869</v>
      </c>
      <c r="P1212" s="856" t="s">
        <v>2869</v>
      </c>
      <c r="Q1212" s="856" t="s">
        <v>2869</v>
      </c>
      <c r="R1212" s="856" t="s">
        <v>2869</v>
      </c>
      <c r="S1212" s="856" t="s">
        <v>2869</v>
      </c>
      <c r="T1212" s="856" t="s">
        <v>2869</v>
      </c>
      <c r="U1212" s="856" t="s">
        <v>2869</v>
      </c>
      <c r="V1212" s="856" t="s">
        <v>2869</v>
      </c>
      <c r="W1212" s="856" t="s">
        <v>2869</v>
      </c>
      <c r="X1212" s="856" t="s">
        <v>2869</v>
      </c>
      <c r="Y1212" s="856" t="s">
        <v>2869</v>
      </c>
      <c r="Z1212" s="856" t="s">
        <v>2869</v>
      </c>
      <c r="AA1212" s="856" t="s">
        <v>2869</v>
      </c>
      <c r="AB1212" s="856" t="s">
        <v>2869</v>
      </c>
      <c r="AC1212" s="856" t="s">
        <v>2869</v>
      </c>
      <c r="AD1212" s="856" t="s">
        <v>2869</v>
      </c>
      <c r="AE1212" s="856" t="s">
        <v>2869</v>
      </c>
      <c r="AF1212" s="856" t="s">
        <v>2869</v>
      </c>
      <c r="AG1212" s="856" t="s">
        <v>2869</v>
      </c>
      <c r="AH1212" s="856" t="s">
        <v>2869</v>
      </c>
      <c r="AI1212" s="856" t="s">
        <v>2869</v>
      </c>
      <c r="AJ1212" s="856" t="s">
        <v>2869</v>
      </c>
      <c r="AK1212" s="856" t="s">
        <v>2869</v>
      </c>
      <c r="AL1212" s="856" t="s">
        <v>2869</v>
      </c>
      <c r="AM1212" s="854"/>
    </row>
    <row r="1213" spans="2:39" customFormat="1" hidden="1" outlineLevel="1" x14ac:dyDescent="0.2">
      <c r="B1213" s="877"/>
      <c r="C1213" s="108"/>
      <c r="D1213" s="827" t="s">
        <v>2914</v>
      </c>
      <c r="E1213" s="856" t="s">
        <v>2869</v>
      </c>
      <c r="F1213" s="856" t="s">
        <v>2869</v>
      </c>
      <c r="G1213" s="856" t="s">
        <v>2869</v>
      </c>
      <c r="H1213" s="856" t="s">
        <v>2869</v>
      </c>
      <c r="I1213" s="856" t="s">
        <v>2869</v>
      </c>
      <c r="J1213" s="856" t="s">
        <v>2869</v>
      </c>
      <c r="K1213" s="856" t="s">
        <v>2869</v>
      </c>
      <c r="L1213" s="856" t="s">
        <v>2869</v>
      </c>
      <c r="M1213" s="856" t="s">
        <v>2869</v>
      </c>
      <c r="N1213" s="856" t="s">
        <v>2869</v>
      </c>
      <c r="O1213" s="856" t="s">
        <v>2869</v>
      </c>
      <c r="P1213" s="856" t="s">
        <v>2869</v>
      </c>
      <c r="Q1213" s="856" t="s">
        <v>2869</v>
      </c>
      <c r="R1213" s="856" t="s">
        <v>2869</v>
      </c>
      <c r="S1213" s="856" t="s">
        <v>2869</v>
      </c>
      <c r="T1213" s="856" t="s">
        <v>2869</v>
      </c>
      <c r="U1213" s="856" t="s">
        <v>2869</v>
      </c>
      <c r="V1213" s="856" t="s">
        <v>2869</v>
      </c>
      <c r="W1213" s="856" t="s">
        <v>2869</v>
      </c>
      <c r="X1213" s="856" t="s">
        <v>2869</v>
      </c>
      <c r="Y1213" s="856" t="s">
        <v>2869</v>
      </c>
      <c r="Z1213" s="856" t="s">
        <v>2869</v>
      </c>
      <c r="AA1213" s="856" t="s">
        <v>2869</v>
      </c>
      <c r="AB1213" s="856" t="s">
        <v>2869</v>
      </c>
      <c r="AC1213" s="856" t="s">
        <v>2869</v>
      </c>
      <c r="AD1213" s="856" t="s">
        <v>2869</v>
      </c>
      <c r="AE1213" s="856" t="s">
        <v>2869</v>
      </c>
      <c r="AF1213" s="856" t="s">
        <v>2869</v>
      </c>
      <c r="AG1213" s="856" t="s">
        <v>2869</v>
      </c>
      <c r="AH1213" s="856" t="s">
        <v>2869</v>
      </c>
      <c r="AI1213" s="856" t="s">
        <v>2869</v>
      </c>
      <c r="AJ1213" s="856" t="s">
        <v>2869</v>
      </c>
      <c r="AK1213" s="856" t="s">
        <v>2869</v>
      </c>
      <c r="AL1213" s="856" t="s">
        <v>2869</v>
      </c>
      <c r="AM1213" s="854"/>
    </row>
    <row r="1214" spans="2:39" customFormat="1" hidden="1" outlineLevel="1" x14ac:dyDescent="0.2">
      <c r="B1214" s="877"/>
      <c r="C1214" s="177"/>
      <c r="D1214" s="827" t="s">
        <v>2915</v>
      </c>
      <c r="E1214" s="856" t="s">
        <v>2869</v>
      </c>
      <c r="F1214" s="856" t="s">
        <v>2869</v>
      </c>
      <c r="G1214" s="856" t="s">
        <v>2869</v>
      </c>
      <c r="H1214" s="856" t="s">
        <v>2869</v>
      </c>
      <c r="I1214" s="856" t="s">
        <v>2869</v>
      </c>
      <c r="J1214" s="856" t="s">
        <v>2869</v>
      </c>
      <c r="K1214" s="856" t="s">
        <v>2869</v>
      </c>
      <c r="L1214" s="856" t="s">
        <v>2869</v>
      </c>
      <c r="M1214" s="856" t="s">
        <v>2869</v>
      </c>
      <c r="N1214" s="856" t="s">
        <v>2869</v>
      </c>
      <c r="O1214" s="856" t="s">
        <v>2869</v>
      </c>
      <c r="P1214" s="856" t="s">
        <v>2869</v>
      </c>
      <c r="Q1214" s="856" t="s">
        <v>2869</v>
      </c>
      <c r="R1214" s="856" t="s">
        <v>2869</v>
      </c>
      <c r="S1214" s="856" t="s">
        <v>2869</v>
      </c>
      <c r="T1214" s="856" t="s">
        <v>2869</v>
      </c>
      <c r="U1214" s="856" t="s">
        <v>2869</v>
      </c>
      <c r="V1214" s="856" t="s">
        <v>2869</v>
      </c>
      <c r="W1214" s="856" t="s">
        <v>2869</v>
      </c>
      <c r="X1214" s="856" t="s">
        <v>2869</v>
      </c>
      <c r="Y1214" s="856" t="s">
        <v>2869</v>
      </c>
      <c r="Z1214" s="856" t="s">
        <v>2869</v>
      </c>
      <c r="AA1214" s="856" t="s">
        <v>2869</v>
      </c>
      <c r="AB1214" s="856" t="s">
        <v>2869</v>
      </c>
      <c r="AC1214" s="856" t="s">
        <v>2869</v>
      </c>
      <c r="AD1214" s="856" t="s">
        <v>2869</v>
      </c>
      <c r="AE1214" s="856" t="s">
        <v>2869</v>
      </c>
      <c r="AF1214" s="856" t="s">
        <v>2869</v>
      </c>
      <c r="AG1214" s="856" t="s">
        <v>2869</v>
      </c>
      <c r="AH1214" s="856" t="s">
        <v>2869</v>
      </c>
      <c r="AI1214" s="856" t="s">
        <v>2869</v>
      </c>
      <c r="AJ1214" s="856" t="s">
        <v>2869</v>
      </c>
      <c r="AK1214" s="856" t="s">
        <v>2869</v>
      </c>
      <c r="AL1214" s="856" t="s">
        <v>2869</v>
      </c>
      <c r="AM1214" s="854"/>
    </row>
    <row r="1215" spans="2:39" customFormat="1" hidden="1" outlineLevel="1" x14ac:dyDescent="0.2">
      <c r="B1215" s="877"/>
      <c r="C1215" s="43"/>
      <c r="D1215" s="827" t="s">
        <v>2916</v>
      </c>
      <c r="E1215" s="856" t="s">
        <v>2869</v>
      </c>
      <c r="F1215" s="856" t="s">
        <v>2869</v>
      </c>
      <c r="G1215" s="856" t="s">
        <v>2869</v>
      </c>
      <c r="H1215" s="856" t="s">
        <v>2869</v>
      </c>
      <c r="I1215" s="856" t="s">
        <v>2869</v>
      </c>
      <c r="J1215" s="856" t="s">
        <v>2869</v>
      </c>
      <c r="K1215" s="856" t="s">
        <v>2869</v>
      </c>
      <c r="L1215" s="856" t="s">
        <v>2869</v>
      </c>
      <c r="M1215" s="856" t="s">
        <v>2869</v>
      </c>
      <c r="N1215" s="856" t="s">
        <v>2869</v>
      </c>
      <c r="O1215" s="856" t="s">
        <v>2869</v>
      </c>
      <c r="P1215" s="856" t="s">
        <v>2869</v>
      </c>
      <c r="Q1215" s="856" t="s">
        <v>2869</v>
      </c>
      <c r="R1215" s="856" t="s">
        <v>2869</v>
      </c>
      <c r="S1215" s="856" t="s">
        <v>2869</v>
      </c>
      <c r="T1215" s="856" t="s">
        <v>2869</v>
      </c>
      <c r="U1215" s="856" t="s">
        <v>2869</v>
      </c>
      <c r="V1215" s="856" t="s">
        <v>2869</v>
      </c>
      <c r="W1215" s="856" t="s">
        <v>2869</v>
      </c>
      <c r="X1215" s="856" t="s">
        <v>2869</v>
      </c>
      <c r="Y1215" s="856" t="s">
        <v>2869</v>
      </c>
      <c r="Z1215" s="856" t="s">
        <v>2869</v>
      </c>
      <c r="AA1215" s="856" t="s">
        <v>2869</v>
      </c>
      <c r="AB1215" s="856" t="s">
        <v>2869</v>
      </c>
      <c r="AC1215" s="856" t="s">
        <v>2869</v>
      </c>
      <c r="AD1215" s="856" t="s">
        <v>2869</v>
      </c>
      <c r="AE1215" s="856" t="s">
        <v>2869</v>
      </c>
      <c r="AF1215" s="856" t="s">
        <v>2869</v>
      </c>
      <c r="AG1215" s="856" t="s">
        <v>2869</v>
      </c>
      <c r="AH1215" s="856" t="s">
        <v>2869</v>
      </c>
      <c r="AI1215" s="856" t="s">
        <v>2869</v>
      </c>
      <c r="AJ1215" s="856" t="s">
        <v>2869</v>
      </c>
      <c r="AK1215" s="856" t="s">
        <v>2869</v>
      </c>
      <c r="AL1215" s="856" t="s">
        <v>2869</v>
      </c>
      <c r="AM1215" s="854"/>
    </row>
    <row r="1216" spans="2:39" customFormat="1" hidden="1" outlineLevel="1" x14ac:dyDescent="0.2">
      <c r="B1216" s="877"/>
      <c r="C1216" s="532"/>
      <c r="D1216" s="827" t="s">
        <v>2917</v>
      </c>
      <c r="E1216" s="856" t="s">
        <v>2869</v>
      </c>
      <c r="F1216" s="856" t="s">
        <v>2869</v>
      </c>
      <c r="G1216" s="856" t="s">
        <v>2869</v>
      </c>
      <c r="H1216" s="856" t="s">
        <v>2869</v>
      </c>
      <c r="I1216" s="856" t="s">
        <v>2869</v>
      </c>
      <c r="J1216" s="856" t="s">
        <v>2869</v>
      </c>
      <c r="K1216" s="856" t="s">
        <v>2869</v>
      </c>
      <c r="L1216" s="856" t="s">
        <v>2869</v>
      </c>
      <c r="M1216" s="856" t="s">
        <v>2869</v>
      </c>
      <c r="N1216" s="856" t="s">
        <v>2869</v>
      </c>
      <c r="O1216" s="856" t="s">
        <v>2869</v>
      </c>
      <c r="P1216" s="856" t="s">
        <v>2869</v>
      </c>
      <c r="Q1216" s="856" t="s">
        <v>2869</v>
      </c>
      <c r="R1216" s="856" t="s">
        <v>2869</v>
      </c>
      <c r="S1216" s="856" t="s">
        <v>2869</v>
      </c>
      <c r="T1216" s="856" t="s">
        <v>2869</v>
      </c>
      <c r="U1216" s="856" t="s">
        <v>2869</v>
      </c>
      <c r="V1216" s="856" t="s">
        <v>2869</v>
      </c>
      <c r="W1216" s="856" t="s">
        <v>2869</v>
      </c>
      <c r="X1216" s="856" t="s">
        <v>2869</v>
      </c>
      <c r="Y1216" s="856" t="s">
        <v>2869</v>
      </c>
      <c r="Z1216" s="856" t="s">
        <v>2869</v>
      </c>
      <c r="AA1216" s="856" t="s">
        <v>2869</v>
      </c>
      <c r="AB1216" s="856" t="s">
        <v>2869</v>
      </c>
      <c r="AC1216" s="856" t="s">
        <v>2869</v>
      </c>
      <c r="AD1216" s="856" t="s">
        <v>2869</v>
      </c>
      <c r="AE1216" s="856" t="s">
        <v>2869</v>
      </c>
      <c r="AF1216" s="856" t="s">
        <v>2869</v>
      </c>
      <c r="AG1216" s="856" t="s">
        <v>2869</v>
      </c>
      <c r="AH1216" s="856" t="s">
        <v>2869</v>
      </c>
      <c r="AI1216" s="856" t="s">
        <v>2869</v>
      </c>
      <c r="AJ1216" s="856" t="s">
        <v>2869</v>
      </c>
      <c r="AK1216" s="856" t="s">
        <v>2869</v>
      </c>
      <c r="AL1216" s="856" t="s">
        <v>2869</v>
      </c>
      <c r="AM1216" s="854"/>
    </row>
    <row r="1217" spans="1:39" customFormat="1" hidden="1" outlineLevel="1" x14ac:dyDescent="0.2">
      <c r="B1217" s="877"/>
      <c r="C1217" s="108"/>
      <c r="D1217" s="827" t="s">
        <v>2918</v>
      </c>
      <c r="E1217" s="856" t="s">
        <v>2869</v>
      </c>
      <c r="F1217" s="856" t="s">
        <v>2869</v>
      </c>
      <c r="G1217" s="856" t="s">
        <v>2869</v>
      </c>
      <c r="H1217" s="856" t="s">
        <v>2869</v>
      </c>
      <c r="I1217" s="856" t="s">
        <v>2869</v>
      </c>
      <c r="J1217" s="856" t="s">
        <v>2869</v>
      </c>
      <c r="K1217" s="856" t="s">
        <v>2869</v>
      </c>
      <c r="L1217" s="856" t="s">
        <v>2869</v>
      </c>
      <c r="M1217" s="856" t="s">
        <v>2869</v>
      </c>
      <c r="N1217" s="856" t="s">
        <v>2869</v>
      </c>
      <c r="O1217" s="856" t="s">
        <v>2869</v>
      </c>
      <c r="P1217" s="856" t="s">
        <v>2869</v>
      </c>
      <c r="Q1217" s="856" t="s">
        <v>2869</v>
      </c>
      <c r="R1217" s="856" t="s">
        <v>2869</v>
      </c>
      <c r="S1217" s="856" t="s">
        <v>2869</v>
      </c>
      <c r="T1217" s="856" t="s">
        <v>2869</v>
      </c>
      <c r="U1217" s="856" t="s">
        <v>2869</v>
      </c>
      <c r="V1217" s="856" t="s">
        <v>2869</v>
      </c>
      <c r="W1217" s="856" t="s">
        <v>2869</v>
      </c>
      <c r="X1217" s="856" t="s">
        <v>2869</v>
      </c>
      <c r="Y1217" s="856" t="s">
        <v>2869</v>
      </c>
      <c r="Z1217" s="856" t="s">
        <v>2869</v>
      </c>
      <c r="AA1217" s="856" t="s">
        <v>2869</v>
      </c>
      <c r="AB1217" s="856" t="s">
        <v>2869</v>
      </c>
      <c r="AC1217" s="856" t="s">
        <v>2869</v>
      </c>
      <c r="AD1217" s="856" t="s">
        <v>2869</v>
      </c>
      <c r="AE1217" s="856" t="s">
        <v>2869</v>
      </c>
      <c r="AF1217" s="856" t="s">
        <v>2869</v>
      </c>
      <c r="AG1217" s="856" t="s">
        <v>2869</v>
      </c>
      <c r="AH1217" s="856" t="s">
        <v>2869</v>
      </c>
      <c r="AI1217" s="856" t="s">
        <v>2869</v>
      </c>
      <c r="AJ1217" s="856" t="s">
        <v>2869</v>
      </c>
      <c r="AK1217" s="856" t="s">
        <v>2869</v>
      </c>
      <c r="AL1217" s="856" t="s">
        <v>2869</v>
      </c>
      <c r="AM1217" s="854"/>
    </row>
    <row r="1218" spans="1:39" customFormat="1" hidden="1" outlineLevel="1" x14ac:dyDescent="0.2">
      <c r="B1218" s="877"/>
      <c r="C1218" s="108"/>
      <c r="D1218" s="827" t="s">
        <v>2919</v>
      </c>
      <c r="E1218" s="856" t="s">
        <v>2869</v>
      </c>
      <c r="F1218" s="856" t="s">
        <v>2869</v>
      </c>
      <c r="G1218" s="856" t="s">
        <v>2869</v>
      </c>
      <c r="H1218" s="856" t="s">
        <v>2869</v>
      </c>
      <c r="I1218" s="856" t="s">
        <v>2869</v>
      </c>
      <c r="J1218" s="856" t="s">
        <v>2869</v>
      </c>
      <c r="K1218" s="856" t="s">
        <v>2869</v>
      </c>
      <c r="L1218" s="856" t="s">
        <v>2869</v>
      </c>
      <c r="M1218" s="856" t="s">
        <v>2869</v>
      </c>
      <c r="N1218" s="856" t="s">
        <v>2869</v>
      </c>
      <c r="O1218" s="856" t="s">
        <v>2869</v>
      </c>
      <c r="P1218" s="856" t="s">
        <v>2869</v>
      </c>
      <c r="Q1218" s="856" t="s">
        <v>2869</v>
      </c>
      <c r="R1218" s="856" t="s">
        <v>2869</v>
      </c>
      <c r="S1218" s="856" t="s">
        <v>2869</v>
      </c>
      <c r="T1218" s="856" t="s">
        <v>2869</v>
      </c>
      <c r="U1218" s="856" t="s">
        <v>2869</v>
      </c>
      <c r="V1218" s="856" t="s">
        <v>2869</v>
      </c>
      <c r="W1218" s="856" t="s">
        <v>2869</v>
      </c>
      <c r="X1218" s="856" t="s">
        <v>2869</v>
      </c>
      <c r="Y1218" s="856" t="s">
        <v>2869</v>
      </c>
      <c r="Z1218" s="856" t="s">
        <v>2869</v>
      </c>
      <c r="AA1218" s="856" t="s">
        <v>2869</v>
      </c>
      <c r="AB1218" s="856" t="s">
        <v>2869</v>
      </c>
      <c r="AC1218" s="856" t="s">
        <v>2869</v>
      </c>
      <c r="AD1218" s="856" t="s">
        <v>2869</v>
      </c>
      <c r="AE1218" s="856" t="s">
        <v>2869</v>
      </c>
      <c r="AF1218" s="856" t="s">
        <v>2869</v>
      </c>
      <c r="AG1218" s="856" t="s">
        <v>2869</v>
      </c>
      <c r="AH1218" s="856" t="s">
        <v>2869</v>
      </c>
      <c r="AI1218" s="856" t="s">
        <v>2869</v>
      </c>
      <c r="AJ1218" s="856" t="s">
        <v>2869</v>
      </c>
      <c r="AK1218" s="856" t="s">
        <v>2869</v>
      </c>
      <c r="AL1218" s="856" t="s">
        <v>2869</v>
      </c>
      <c r="AM1218" s="854"/>
    </row>
    <row r="1219" spans="1:39" customFormat="1" hidden="1" outlineLevel="1" x14ac:dyDescent="0.2">
      <c r="B1219" s="877"/>
      <c r="C1219" s="387"/>
      <c r="D1219" s="827" t="s">
        <v>2920</v>
      </c>
      <c r="E1219" s="856" t="s">
        <v>2869</v>
      </c>
      <c r="F1219" s="856" t="s">
        <v>2869</v>
      </c>
      <c r="G1219" s="856" t="s">
        <v>2869</v>
      </c>
      <c r="H1219" s="856" t="s">
        <v>2869</v>
      </c>
      <c r="I1219" s="856" t="s">
        <v>2869</v>
      </c>
      <c r="J1219" s="856" t="s">
        <v>2869</v>
      </c>
      <c r="K1219" s="856" t="s">
        <v>2869</v>
      </c>
      <c r="L1219" s="856" t="s">
        <v>2869</v>
      </c>
      <c r="M1219" s="856" t="s">
        <v>2869</v>
      </c>
      <c r="N1219" s="856" t="s">
        <v>2869</v>
      </c>
      <c r="O1219" s="856" t="s">
        <v>2869</v>
      </c>
      <c r="P1219" s="856" t="s">
        <v>2869</v>
      </c>
      <c r="Q1219" s="856" t="s">
        <v>2869</v>
      </c>
      <c r="R1219" s="856" t="s">
        <v>2869</v>
      </c>
      <c r="S1219" s="856" t="s">
        <v>2869</v>
      </c>
      <c r="T1219" s="856" t="s">
        <v>2869</v>
      </c>
      <c r="U1219" s="856" t="s">
        <v>2869</v>
      </c>
      <c r="V1219" s="856" t="s">
        <v>2869</v>
      </c>
      <c r="W1219" s="856" t="s">
        <v>2869</v>
      </c>
      <c r="X1219" s="856" t="s">
        <v>2869</v>
      </c>
      <c r="Y1219" s="856" t="s">
        <v>2869</v>
      </c>
      <c r="Z1219" s="856" t="s">
        <v>2869</v>
      </c>
      <c r="AA1219" s="856" t="s">
        <v>2869</v>
      </c>
      <c r="AB1219" s="856" t="s">
        <v>2869</v>
      </c>
      <c r="AC1219" s="856" t="s">
        <v>2869</v>
      </c>
      <c r="AD1219" s="856" t="s">
        <v>2869</v>
      </c>
      <c r="AE1219" s="856" t="s">
        <v>2869</v>
      </c>
      <c r="AF1219" s="856" t="s">
        <v>2869</v>
      </c>
      <c r="AG1219" s="856" t="s">
        <v>2869</v>
      </c>
      <c r="AH1219" s="856" t="s">
        <v>2869</v>
      </c>
      <c r="AI1219" s="856" t="s">
        <v>2869</v>
      </c>
      <c r="AJ1219" s="856" t="s">
        <v>2869</v>
      </c>
      <c r="AK1219" s="856" t="s">
        <v>2869</v>
      </c>
      <c r="AL1219" s="856" t="s">
        <v>2869</v>
      </c>
      <c r="AM1219" s="854"/>
    </row>
    <row r="1220" spans="1:39" customFormat="1" hidden="1" outlineLevel="1" x14ac:dyDescent="0.2">
      <c r="B1220" s="877"/>
      <c r="C1220" s="387"/>
      <c r="D1220" s="827" t="s">
        <v>2921</v>
      </c>
      <c r="E1220" s="856" t="s">
        <v>2869</v>
      </c>
      <c r="F1220" s="856" t="s">
        <v>2869</v>
      </c>
      <c r="G1220" s="856" t="s">
        <v>2869</v>
      </c>
      <c r="H1220" s="856" t="s">
        <v>2869</v>
      </c>
      <c r="I1220" s="856" t="s">
        <v>2869</v>
      </c>
      <c r="J1220" s="856" t="s">
        <v>2869</v>
      </c>
      <c r="K1220" s="856" t="s">
        <v>2869</v>
      </c>
      <c r="L1220" s="856" t="s">
        <v>2869</v>
      </c>
      <c r="M1220" s="856" t="s">
        <v>2869</v>
      </c>
      <c r="N1220" s="856" t="s">
        <v>2869</v>
      </c>
      <c r="O1220" s="856" t="s">
        <v>2869</v>
      </c>
      <c r="P1220" s="856" t="s">
        <v>2869</v>
      </c>
      <c r="Q1220" s="856" t="s">
        <v>2869</v>
      </c>
      <c r="R1220" s="856" t="s">
        <v>2869</v>
      </c>
      <c r="S1220" s="856" t="s">
        <v>2869</v>
      </c>
      <c r="T1220" s="856" t="s">
        <v>2869</v>
      </c>
      <c r="U1220" s="856" t="s">
        <v>2869</v>
      </c>
      <c r="V1220" s="856" t="s">
        <v>2869</v>
      </c>
      <c r="W1220" s="856" t="s">
        <v>2869</v>
      </c>
      <c r="X1220" s="856" t="s">
        <v>2869</v>
      </c>
      <c r="Y1220" s="856" t="s">
        <v>2869</v>
      </c>
      <c r="Z1220" s="856" t="s">
        <v>2869</v>
      </c>
      <c r="AA1220" s="856" t="s">
        <v>2869</v>
      </c>
      <c r="AB1220" s="856" t="s">
        <v>2869</v>
      </c>
      <c r="AC1220" s="856" t="s">
        <v>2869</v>
      </c>
      <c r="AD1220" s="856" t="s">
        <v>2869</v>
      </c>
      <c r="AE1220" s="856" t="s">
        <v>2869</v>
      </c>
      <c r="AF1220" s="856" t="s">
        <v>2869</v>
      </c>
      <c r="AG1220" s="856" t="s">
        <v>2869</v>
      </c>
      <c r="AH1220" s="856" t="s">
        <v>2869</v>
      </c>
      <c r="AI1220" s="856" t="s">
        <v>2869</v>
      </c>
      <c r="AJ1220" s="856" t="s">
        <v>2869</v>
      </c>
      <c r="AK1220" s="856" t="s">
        <v>2869</v>
      </c>
      <c r="AL1220" s="856" t="s">
        <v>2869</v>
      </c>
      <c r="AM1220" s="854"/>
    </row>
    <row r="1221" spans="1:39" customFormat="1" hidden="1" outlineLevel="1" x14ac:dyDescent="0.2">
      <c r="B1221" s="877"/>
      <c r="C1221" s="387"/>
      <c r="D1221" s="827" t="s">
        <v>2922</v>
      </c>
      <c r="E1221" s="856" t="s">
        <v>2869</v>
      </c>
      <c r="F1221" s="856" t="s">
        <v>2869</v>
      </c>
      <c r="G1221" s="856" t="s">
        <v>2869</v>
      </c>
      <c r="H1221" s="856" t="s">
        <v>2869</v>
      </c>
      <c r="I1221" s="856" t="s">
        <v>2869</v>
      </c>
      <c r="J1221" s="856" t="s">
        <v>2869</v>
      </c>
      <c r="K1221" s="856" t="s">
        <v>2869</v>
      </c>
      <c r="L1221" s="856" t="s">
        <v>2869</v>
      </c>
      <c r="M1221" s="856" t="s">
        <v>2869</v>
      </c>
      <c r="N1221" s="856" t="s">
        <v>2869</v>
      </c>
      <c r="O1221" s="856" t="s">
        <v>2869</v>
      </c>
      <c r="P1221" s="856" t="s">
        <v>2869</v>
      </c>
      <c r="Q1221" s="856" t="s">
        <v>2869</v>
      </c>
      <c r="R1221" s="856" t="s">
        <v>2869</v>
      </c>
      <c r="S1221" s="856" t="s">
        <v>2869</v>
      </c>
      <c r="T1221" s="856" t="s">
        <v>2869</v>
      </c>
      <c r="U1221" s="856" t="s">
        <v>2869</v>
      </c>
      <c r="V1221" s="856" t="s">
        <v>2869</v>
      </c>
      <c r="W1221" s="856" t="s">
        <v>2869</v>
      </c>
      <c r="X1221" s="856" t="s">
        <v>2869</v>
      </c>
      <c r="Y1221" s="856" t="s">
        <v>2869</v>
      </c>
      <c r="Z1221" s="856" t="s">
        <v>2869</v>
      </c>
      <c r="AA1221" s="856" t="s">
        <v>2869</v>
      </c>
      <c r="AB1221" s="856" t="s">
        <v>2869</v>
      </c>
      <c r="AC1221" s="856" t="s">
        <v>2869</v>
      </c>
      <c r="AD1221" s="856" t="s">
        <v>2869</v>
      </c>
      <c r="AE1221" s="856" t="s">
        <v>2869</v>
      </c>
      <c r="AF1221" s="856" t="s">
        <v>2869</v>
      </c>
      <c r="AG1221" s="856" t="s">
        <v>2869</v>
      </c>
      <c r="AH1221" s="856" t="s">
        <v>2869</v>
      </c>
      <c r="AI1221" s="856" t="s">
        <v>2869</v>
      </c>
      <c r="AJ1221" s="856" t="s">
        <v>2869</v>
      </c>
      <c r="AK1221" s="856" t="s">
        <v>2869</v>
      </c>
      <c r="AL1221" s="856" t="s">
        <v>2869</v>
      </c>
      <c r="AM1221" s="854"/>
    </row>
    <row r="1222" spans="1:39" collapsed="1" x14ac:dyDescent="0.2">
      <c r="A1222" s="535" t="s">
        <v>2926</v>
      </c>
      <c r="B1222" s="877"/>
      <c r="C1222" s="387"/>
      <c r="D1222" s="841"/>
      <c r="E1222" s="841"/>
      <c r="F1222" s="841"/>
      <c r="G1222" s="841"/>
      <c r="H1222" s="841"/>
      <c r="I1222" s="841"/>
      <c r="J1222" s="841"/>
      <c r="K1222" s="841"/>
      <c r="L1222" s="841"/>
      <c r="M1222" s="841"/>
      <c r="N1222" s="841"/>
      <c r="O1222" s="841"/>
      <c r="P1222" s="841"/>
      <c r="Q1222" s="841"/>
      <c r="R1222" s="841"/>
      <c r="S1222" s="841"/>
      <c r="T1222" s="841"/>
      <c r="U1222" s="841"/>
      <c r="V1222" s="841"/>
      <c r="W1222" s="841"/>
      <c r="X1222" s="841"/>
      <c r="Y1222" s="841"/>
      <c r="Z1222" s="841"/>
      <c r="AA1222" s="841"/>
      <c r="AB1222" s="841"/>
      <c r="AC1222" s="841"/>
      <c r="AD1222" s="841"/>
      <c r="AE1222" s="841"/>
      <c r="AF1222" s="841"/>
      <c r="AG1222" s="841"/>
      <c r="AH1222" s="841"/>
      <c r="AI1222" s="841"/>
      <c r="AJ1222" s="841"/>
      <c r="AK1222" s="841"/>
      <c r="AL1222" s="841"/>
      <c r="AM1222" s="841"/>
    </row>
    <row r="1223" spans="1:39" customFormat="1" ht="12" hidden="1" customHeight="1" outlineLevel="1" x14ac:dyDescent="0.2">
      <c r="A1223" s="535"/>
      <c r="B1223" s="876"/>
      <c r="C1223" s="850"/>
      <c r="D1223" s="827"/>
      <c r="E1223" s="855" t="s">
        <v>586</v>
      </c>
      <c r="F1223" s="855" t="s">
        <v>587</v>
      </c>
      <c r="G1223" s="855" t="s">
        <v>588</v>
      </c>
      <c r="H1223" s="855" t="s">
        <v>589</v>
      </c>
      <c r="I1223" s="855" t="s">
        <v>590</v>
      </c>
      <c r="J1223" s="855" t="s">
        <v>591</v>
      </c>
      <c r="K1223" s="855" t="s">
        <v>592</v>
      </c>
      <c r="L1223" s="855" t="s">
        <v>593</v>
      </c>
      <c r="M1223" s="855" t="s">
        <v>594</v>
      </c>
      <c r="N1223" s="855" t="s">
        <v>595</v>
      </c>
      <c r="O1223" s="855" t="s">
        <v>596</v>
      </c>
      <c r="P1223" s="855" t="s">
        <v>597</v>
      </c>
      <c r="Q1223" s="855" t="s">
        <v>598</v>
      </c>
      <c r="R1223" s="855" t="s">
        <v>599</v>
      </c>
      <c r="S1223" s="855" t="s">
        <v>620</v>
      </c>
      <c r="T1223" s="855" t="s">
        <v>786</v>
      </c>
      <c r="U1223" s="855" t="s">
        <v>753</v>
      </c>
      <c r="V1223" s="855" t="s">
        <v>754</v>
      </c>
      <c r="W1223" s="855" t="s">
        <v>755</v>
      </c>
      <c r="X1223" s="855" t="s">
        <v>756</v>
      </c>
      <c r="Y1223" s="855" t="s">
        <v>757</v>
      </c>
      <c r="Z1223" s="855" t="s">
        <v>758</v>
      </c>
      <c r="AA1223" s="855" t="s">
        <v>759</v>
      </c>
      <c r="AB1223" s="855" t="s">
        <v>760</v>
      </c>
      <c r="AC1223" s="855" t="s">
        <v>761</v>
      </c>
      <c r="AD1223" s="855" t="s">
        <v>762</v>
      </c>
      <c r="AE1223" s="855" t="s">
        <v>763</v>
      </c>
      <c r="AF1223" s="855" t="s">
        <v>764</v>
      </c>
      <c r="AG1223" s="855" t="s">
        <v>765</v>
      </c>
      <c r="AH1223" s="855" t="s">
        <v>766</v>
      </c>
      <c r="AI1223" s="855" t="s">
        <v>767</v>
      </c>
      <c r="AJ1223" s="855" t="s">
        <v>768</v>
      </c>
      <c r="AK1223" s="855" t="s">
        <v>769</v>
      </c>
      <c r="AL1223" s="855" t="s">
        <v>770</v>
      </c>
      <c r="AM1223" s="854"/>
    </row>
    <row r="1224" spans="1:39" ht="12" hidden="1" customHeight="1" outlineLevel="1" x14ac:dyDescent="0.25">
      <c r="B1224" s="878" t="s">
        <v>2928</v>
      </c>
      <c r="C1224" s="862"/>
      <c r="D1224" s="827" t="s">
        <v>2929</v>
      </c>
      <c r="E1224" s="856" t="s">
        <v>2869</v>
      </c>
      <c r="F1224" s="856" t="s">
        <v>2869</v>
      </c>
      <c r="G1224" s="856" t="s">
        <v>2869</v>
      </c>
      <c r="H1224" s="856" t="s">
        <v>2869</v>
      </c>
      <c r="I1224" s="856" t="s">
        <v>2869</v>
      </c>
      <c r="J1224" s="856" t="s">
        <v>2869</v>
      </c>
      <c r="K1224" s="856" t="s">
        <v>2869</v>
      </c>
      <c r="L1224" s="856" t="s">
        <v>2869</v>
      </c>
      <c r="M1224" s="856" t="s">
        <v>2869</v>
      </c>
      <c r="N1224" s="856" t="s">
        <v>2869</v>
      </c>
      <c r="O1224" s="856" t="s">
        <v>2869</v>
      </c>
      <c r="P1224" s="856" t="s">
        <v>2869</v>
      </c>
      <c r="Q1224" s="856" t="s">
        <v>2869</v>
      </c>
      <c r="R1224" s="856" t="s">
        <v>2869</v>
      </c>
      <c r="S1224" s="856" t="s">
        <v>2869</v>
      </c>
      <c r="T1224" s="856" t="s">
        <v>2869</v>
      </c>
      <c r="U1224" s="856" t="s">
        <v>2869</v>
      </c>
      <c r="V1224" s="856" t="s">
        <v>2869</v>
      </c>
      <c r="W1224" s="856" t="s">
        <v>2869</v>
      </c>
      <c r="X1224" s="856" t="s">
        <v>2869</v>
      </c>
      <c r="Y1224" s="856" t="s">
        <v>2869</v>
      </c>
      <c r="Z1224" s="856" t="s">
        <v>2869</v>
      </c>
      <c r="AA1224" s="856" t="s">
        <v>2869</v>
      </c>
      <c r="AB1224" s="856" t="s">
        <v>2869</v>
      </c>
      <c r="AC1224" s="856" t="s">
        <v>2869</v>
      </c>
      <c r="AD1224" s="856" t="s">
        <v>2869</v>
      </c>
      <c r="AE1224" s="856" t="s">
        <v>2869</v>
      </c>
      <c r="AF1224" s="856" t="s">
        <v>2869</v>
      </c>
      <c r="AG1224" s="856" t="s">
        <v>2869</v>
      </c>
      <c r="AH1224" s="856" t="s">
        <v>2869</v>
      </c>
      <c r="AI1224" s="856" t="s">
        <v>2869</v>
      </c>
      <c r="AJ1224" s="856" t="s">
        <v>2869</v>
      </c>
      <c r="AK1224" s="856" t="s">
        <v>2869</v>
      </c>
      <c r="AL1224" s="856" t="s">
        <v>2869</v>
      </c>
      <c r="AM1224" s="864"/>
    </row>
    <row r="1225" spans="1:39" ht="12" hidden="1" customHeight="1" outlineLevel="1" x14ac:dyDescent="0.2">
      <c r="B1225" s="878" t="s">
        <v>2930</v>
      </c>
      <c r="C1225" s="862"/>
      <c r="D1225" s="827" t="s">
        <v>2931</v>
      </c>
      <c r="E1225" s="856" t="s">
        <v>2869</v>
      </c>
      <c r="F1225" s="856" t="s">
        <v>2869</v>
      </c>
      <c r="G1225" s="856" t="s">
        <v>2869</v>
      </c>
      <c r="H1225" s="856" t="s">
        <v>2869</v>
      </c>
      <c r="I1225" s="856" t="s">
        <v>2869</v>
      </c>
      <c r="J1225" s="856" t="s">
        <v>2869</v>
      </c>
      <c r="K1225" s="856" t="s">
        <v>2869</v>
      </c>
      <c r="L1225" s="856" t="s">
        <v>2869</v>
      </c>
      <c r="M1225" s="856" t="s">
        <v>2869</v>
      </c>
      <c r="N1225" s="856" t="s">
        <v>2869</v>
      </c>
      <c r="O1225" s="856" t="s">
        <v>2869</v>
      </c>
      <c r="P1225" s="856" t="s">
        <v>2869</v>
      </c>
      <c r="Q1225" s="856" t="s">
        <v>2869</v>
      </c>
      <c r="R1225" s="856" t="s">
        <v>2869</v>
      </c>
      <c r="S1225" s="856" t="s">
        <v>2869</v>
      </c>
      <c r="T1225" s="856" t="s">
        <v>2869</v>
      </c>
      <c r="U1225" s="856" t="s">
        <v>2869</v>
      </c>
      <c r="V1225" s="856" t="s">
        <v>2869</v>
      </c>
      <c r="W1225" s="856" t="s">
        <v>2869</v>
      </c>
      <c r="X1225" s="856" t="s">
        <v>2869</v>
      </c>
      <c r="Y1225" s="856" t="s">
        <v>2869</v>
      </c>
      <c r="Z1225" s="856" t="s">
        <v>2869</v>
      </c>
      <c r="AA1225" s="856" t="s">
        <v>2869</v>
      </c>
      <c r="AB1225" s="856" t="s">
        <v>2869</v>
      </c>
      <c r="AC1225" s="856" t="s">
        <v>2869</v>
      </c>
      <c r="AD1225" s="856" t="s">
        <v>2869</v>
      </c>
      <c r="AE1225" s="856" t="s">
        <v>2869</v>
      </c>
      <c r="AF1225" s="856" t="s">
        <v>2869</v>
      </c>
      <c r="AG1225" s="856" t="s">
        <v>2869</v>
      </c>
      <c r="AH1225" s="856" t="s">
        <v>2869</v>
      </c>
      <c r="AI1225" s="856" t="s">
        <v>2869</v>
      </c>
      <c r="AJ1225" s="856" t="s">
        <v>2869</v>
      </c>
      <c r="AK1225" s="856" t="s">
        <v>2869</v>
      </c>
      <c r="AL1225" s="856" t="s">
        <v>2869</v>
      </c>
      <c r="AM1225"/>
    </row>
    <row r="1226" spans="1:39" ht="12" hidden="1" customHeight="1" outlineLevel="1" x14ac:dyDescent="0.2">
      <c r="B1226" s="878" t="s">
        <v>2932</v>
      </c>
      <c r="C1226" s="862"/>
      <c r="D1226" s="827" t="s">
        <v>2933</v>
      </c>
      <c r="E1226" s="856" t="s">
        <v>2869</v>
      </c>
      <c r="F1226" s="856" t="s">
        <v>2869</v>
      </c>
      <c r="G1226" s="856" t="s">
        <v>2869</v>
      </c>
      <c r="H1226" s="856" t="s">
        <v>2869</v>
      </c>
      <c r="I1226" s="856" t="s">
        <v>2869</v>
      </c>
      <c r="J1226" s="856" t="s">
        <v>2869</v>
      </c>
      <c r="K1226" s="856" t="s">
        <v>2869</v>
      </c>
      <c r="L1226" s="856" t="s">
        <v>2869</v>
      </c>
      <c r="M1226" s="856" t="s">
        <v>2869</v>
      </c>
      <c r="N1226" s="856" t="s">
        <v>2869</v>
      </c>
      <c r="O1226" s="856" t="s">
        <v>2869</v>
      </c>
      <c r="P1226" s="856" t="s">
        <v>2869</v>
      </c>
      <c r="Q1226" s="856" t="s">
        <v>2869</v>
      </c>
      <c r="R1226" s="856" t="s">
        <v>2869</v>
      </c>
      <c r="S1226" s="856" t="s">
        <v>2869</v>
      </c>
      <c r="T1226" s="856" t="s">
        <v>2869</v>
      </c>
      <c r="U1226" s="856" t="s">
        <v>2869</v>
      </c>
      <c r="V1226" s="856" t="s">
        <v>2869</v>
      </c>
      <c r="W1226" s="856" t="s">
        <v>2869</v>
      </c>
      <c r="X1226" s="856" t="s">
        <v>2869</v>
      </c>
      <c r="Y1226" s="856" t="s">
        <v>2869</v>
      </c>
      <c r="Z1226" s="856" t="s">
        <v>2869</v>
      </c>
      <c r="AA1226" s="856" t="s">
        <v>2869</v>
      </c>
      <c r="AB1226" s="856" t="s">
        <v>2869</v>
      </c>
      <c r="AC1226" s="856" t="s">
        <v>2869</v>
      </c>
      <c r="AD1226" s="856" t="s">
        <v>2869</v>
      </c>
      <c r="AE1226" s="856" t="s">
        <v>2869</v>
      </c>
      <c r="AF1226" s="856" t="s">
        <v>2869</v>
      </c>
      <c r="AG1226" s="856" t="s">
        <v>2869</v>
      </c>
      <c r="AH1226" s="856" t="s">
        <v>2869</v>
      </c>
      <c r="AI1226" s="856" t="s">
        <v>2869</v>
      </c>
      <c r="AJ1226" s="856" t="s">
        <v>2869</v>
      </c>
      <c r="AK1226" s="856" t="s">
        <v>2869</v>
      </c>
      <c r="AL1226" s="856" t="s">
        <v>2869</v>
      </c>
      <c r="AM1226"/>
    </row>
    <row r="1227" spans="1:39" ht="12" hidden="1" customHeight="1" outlineLevel="1" x14ac:dyDescent="0.2">
      <c r="B1227" s="878"/>
      <c r="C1227" s="862"/>
      <c r="D1227" s="827" t="s">
        <v>1328</v>
      </c>
      <c r="E1227" s="856" t="s">
        <v>1328</v>
      </c>
      <c r="F1227" s="856" t="s">
        <v>1328</v>
      </c>
      <c r="G1227" s="856" t="s">
        <v>1328</v>
      </c>
      <c r="H1227" s="856" t="s">
        <v>1328</v>
      </c>
      <c r="I1227" s="856" t="s">
        <v>1328</v>
      </c>
      <c r="J1227" s="856" t="s">
        <v>1328</v>
      </c>
      <c r="K1227" s="856" t="s">
        <v>1328</v>
      </c>
      <c r="L1227" s="856" t="s">
        <v>1328</v>
      </c>
      <c r="M1227" s="856" t="s">
        <v>1328</v>
      </c>
      <c r="N1227" s="856" t="s">
        <v>1328</v>
      </c>
      <c r="O1227" s="856" t="s">
        <v>1328</v>
      </c>
      <c r="P1227" s="856" t="s">
        <v>1328</v>
      </c>
      <c r="Q1227" s="856" t="s">
        <v>1328</v>
      </c>
      <c r="R1227" s="856" t="s">
        <v>1328</v>
      </c>
      <c r="S1227" s="856" t="s">
        <v>1328</v>
      </c>
      <c r="T1227" s="856" t="s">
        <v>1328</v>
      </c>
      <c r="U1227" s="856" t="s">
        <v>1328</v>
      </c>
      <c r="V1227" s="856" t="s">
        <v>1328</v>
      </c>
      <c r="W1227" s="856" t="s">
        <v>1328</v>
      </c>
      <c r="X1227" s="856" t="s">
        <v>1328</v>
      </c>
      <c r="Y1227" s="856" t="s">
        <v>1328</v>
      </c>
      <c r="Z1227" s="856" t="s">
        <v>1328</v>
      </c>
      <c r="AA1227" s="856" t="s">
        <v>1328</v>
      </c>
      <c r="AB1227" s="856" t="s">
        <v>1328</v>
      </c>
      <c r="AC1227" s="856" t="s">
        <v>1328</v>
      </c>
      <c r="AD1227" s="856" t="s">
        <v>1328</v>
      </c>
      <c r="AE1227" s="856" t="s">
        <v>1328</v>
      </c>
      <c r="AF1227" s="856" t="s">
        <v>1328</v>
      </c>
      <c r="AG1227" s="856" t="s">
        <v>1328</v>
      </c>
      <c r="AH1227" s="856" t="s">
        <v>1328</v>
      </c>
      <c r="AI1227" s="856" t="s">
        <v>1328</v>
      </c>
      <c r="AJ1227" s="856" t="s">
        <v>1328</v>
      </c>
      <c r="AK1227" s="856" t="s">
        <v>1328</v>
      </c>
      <c r="AL1227" s="856" t="s">
        <v>1328</v>
      </c>
      <c r="AM1227"/>
    </row>
    <row r="1228" spans="1:39" ht="12" hidden="1" customHeight="1" outlineLevel="1" x14ac:dyDescent="0.2">
      <c r="B1228" s="878" t="s">
        <v>2934</v>
      </c>
      <c r="C1228" s="862"/>
      <c r="D1228" s="827" t="s">
        <v>2935</v>
      </c>
      <c r="E1228" s="856" t="s">
        <v>2869</v>
      </c>
      <c r="F1228" s="856" t="s">
        <v>2869</v>
      </c>
      <c r="G1228" s="856" t="s">
        <v>2869</v>
      </c>
      <c r="H1228" s="856" t="s">
        <v>2869</v>
      </c>
      <c r="I1228" s="856" t="s">
        <v>2869</v>
      </c>
      <c r="J1228" s="856" t="s">
        <v>2869</v>
      </c>
      <c r="K1228" s="856" t="s">
        <v>2869</v>
      </c>
      <c r="L1228" s="856" t="s">
        <v>2869</v>
      </c>
      <c r="M1228" s="856" t="s">
        <v>2869</v>
      </c>
      <c r="N1228" s="856" t="s">
        <v>2869</v>
      </c>
      <c r="O1228" s="856" t="s">
        <v>2869</v>
      </c>
      <c r="P1228" s="856" t="s">
        <v>2869</v>
      </c>
      <c r="Q1228" s="856" t="s">
        <v>2869</v>
      </c>
      <c r="R1228" s="856" t="s">
        <v>2869</v>
      </c>
      <c r="S1228" s="856" t="s">
        <v>2869</v>
      </c>
      <c r="T1228" s="856" t="s">
        <v>2869</v>
      </c>
      <c r="U1228" s="856" t="s">
        <v>2869</v>
      </c>
      <c r="V1228" s="856" t="s">
        <v>2869</v>
      </c>
      <c r="W1228" s="856" t="s">
        <v>2869</v>
      </c>
      <c r="X1228" s="856" t="s">
        <v>2869</v>
      </c>
      <c r="Y1228" s="856" t="s">
        <v>2869</v>
      </c>
      <c r="Z1228" s="856" t="s">
        <v>2869</v>
      </c>
      <c r="AA1228" s="856" t="s">
        <v>2869</v>
      </c>
      <c r="AB1228" s="856" t="s">
        <v>2869</v>
      </c>
      <c r="AC1228" s="856" t="s">
        <v>2869</v>
      </c>
      <c r="AD1228" s="856" t="s">
        <v>2869</v>
      </c>
      <c r="AE1228" s="856" t="s">
        <v>2869</v>
      </c>
      <c r="AF1228" s="856" t="s">
        <v>2869</v>
      </c>
      <c r="AG1228" s="856" t="s">
        <v>2869</v>
      </c>
      <c r="AH1228" s="856" t="s">
        <v>2869</v>
      </c>
      <c r="AI1228" s="856" t="s">
        <v>2869</v>
      </c>
      <c r="AJ1228" s="856" t="s">
        <v>2869</v>
      </c>
      <c r="AK1228" s="856" t="s">
        <v>2869</v>
      </c>
      <c r="AL1228" s="856" t="s">
        <v>2869</v>
      </c>
      <c r="AM1228"/>
    </row>
    <row r="1229" spans="1:39" ht="12" hidden="1" customHeight="1" outlineLevel="1" x14ac:dyDescent="0.2">
      <c r="B1229" s="878" t="s">
        <v>2936</v>
      </c>
      <c r="C1229" s="862"/>
      <c r="D1229" s="827" t="s">
        <v>2937</v>
      </c>
      <c r="E1229" s="856" t="s">
        <v>2869</v>
      </c>
      <c r="F1229" s="856" t="s">
        <v>2869</v>
      </c>
      <c r="G1229" s="856" t="s">
        <v>2869</v>
      </c>
      <c r="H1229" s="856" t="s">
        <v>2869</v>
      </c>
      <c r="I1229" s="856" t="s">
        <v>2869</v>
      </c>
      <c r="J1229" s="856" t="s">
        <v>2869</v>
      </c>
      <c r="K1229" s="856" t="s">
        <v>2869</v>
      </c>
      <c r="L1229" s="856" t="s">
        <v>2869</v>
      </c>
      <c r="M1229" s="856" t="s">
        <v>2869</v>
      </c>
      <c r="N1229" s="856" t="s">
        <v>2869</v>
      </c>
      <c r="O1229" s="856" t="s">
        <v>2869</v>
      </c>
      <c r="P1229" s="856" t="s">
        <v>2869</v>
      </c>
      <c r="Q1229" s="856" t="s">
        <v>2869</v>
      </c>
      <c r="R1229" s="856" t="s">
        <v>2869</v>
      </c>
      <c r="S1229" s="856" t="s">
        <v>2869</v>
      </c>
      <c r="T1229" s="856" t="s">
        <v>2869</v>
      </c>
      <c r="U1229" s="856" t="s">
        <v>2869</v>
      </c>
      <c r="V1229" s="856" t="s">
        <v>2869</v>
      </c>
      <c r="W1229" s="856" t="s">
        <v>2869</v>
      </c>
      <c r="X1229" s="856" t="s">
        <v>2869</v>
      </c>
      <c r="Y1229" s="856" t="s">
        <v>2869</v>
      </c>
      <c r="Z1229" s="856" t="s">
        <v>2869</v>
      </c>
      <c r="AA1229" s="856" t="s">
        <v>2869</v>
      </c>
      <c r="AB1229" s="856" t="s">
        <v>2869</v>
      </c>
      <c r="AC1229" s="856" t="s">
        <v>2869</v>
      </c>
      <c r="AD1229" s="856" t="s">
        <v>2869</v>
      </c>
      <c r="AE1229" s="856" t="s">
        <v>2869</v>
      </c>
      <c r="AF1229" s="856" t="s">
        <v>2869</v>
      </c>
      <c r="AG1229" s="856" t="s">
        <v>2869</v>
      </c>
      <c r="AH1229" s="856" t="s">
        <v>2869</v>
      </c>
      <c r="AI1229" s="856" t="s">
        <v>2869</v>
      </c>
      <c r="AJ1229" s="856" t="s">
        <v>2869</v>
      </c>
      <c r="AK1229" s="856" t="s">
        <v>2869</v>
      </c>
      <c r="AL1229" s="856" t="s">
        <v>2869</v>
      </c>
      <c r="AM1229"/>
    </row>
    <row r="1230" spans="1:39" ht="12" hidden="1" customHeight="1" outlineLevel="1" x14ac:dyDescent="0.2">
      <c r="B1230" s="878" t="s">
        <v>2938</v>
      </c>
      <c r="C1230" s="862"/>
      <c r="D1230" s="827" t="s">
        <v>2939</v>
      </c>
      <c r="E1230" s="856" t="s">
        <v>2869</v>
      </c>
      <c r="F1230" s="856" t="s">
        <v>2869</v>
      </c>
      <c r="G1230" s="856" t="s">
        <v>2869</v>
      </c>
      <c r="H1230" s="856" t="s">
        <v>2869</v>
      </c>
      <c r="I1230" s="856" t="s">
        <v>2869</v>
      </c>
      <c r="J1230" s="856" t="s">
        <v>2869</v>
      </c>
      <c r="K1230" s="856" t="s">
        <v>2869</v>
      </c>
      <c r="L1230" s="856" t="s">
        <v>2869</v>
      </c>
      <c r="M1230" s="856" t="s">
        <v>2869</v>
      </c>
      <c r="N1230" s="856" t="s">
        <v>2869</v>
      </c>
      <c r="O1230" s="856" t="s">
        <v>2869</v>
      </c>
      <c r="P1230" s="856" t="s">
        <v>2869</v>
      </c>
      <c r="Q1230" s="856" t="s">
        <v>2869</v>
      </c>
      <c r="R1230" s="856" t="s">
        <v>2869</v>
      </c>
      <c r="S1230" s="856" t="s">
        <v>2869</v>
      </c>
      <c r="T1230" s="856" t="s">
        <v>2869</v>
      </c>
      <c r="U1230" s="856" t="s">
        <v>2869</v>
      </c>
      <c r="V1230" s="856" t="s">
        <v>2869</v>
      </c>
      <c r="W1230" s="856" t="s">
        <v>2869</v>
      </c>
      <c r="X1230" s="856" t="s">
        <v>2869</v>
      </c>
      <c r="Y1230" s="856" t="s">
        <v>2869</v>
      </c>
      <c r="Z1230" s="856" t="s">
        <v>2869</v>
      </c>
      <c r="AA1230" s="856" t="s">
        <v>2869</v>
      </c>
      <c r="AB1230" s="856" t="s">
        <v>2869</v>
      </c>
      <c r="AC1230" s="856" t="s">
        <v>2869</v>
      </c>
      <c r="AD1230" s="856" t="s">
        <v>2869</v>
      </c>
      <c r="AE1230" s="856" t="s">
        <v>2869</v>
      </c>
      <c r="AF1230" s="856" t="s">
        <v>2869</v>
      </c>
      <c r="AG1230" s="856" t="s">
        <v>2869</v>
      </c>
      <c r="AH1230" s="856" t="s">
        <v>2869</v>
      </c>
      <c r="AI1230" s="856" t="s">
        <v>2869</v>
      </c>
      <c r="AJ1230" s="856" t="s">
        <v>2869</v>
      </c>
      <c r="AK1230" s="856" t="s">
        <v>2869</v>
      </c>
      <c r="AL1230" s="856" t="s">
        <v>2869</v>
      </c>
      <c r="AM1230"/>
    </row>
    <row r="1231" spans="1:39" ht="12" hidden="1" customHeight="1" outlineLevel="1" x14ac:dyDescent="0.2">
      <c r="B1231" s="878" t="s">
        <v>2940</v>
      </c>
      <c r="C1231" s="862"/>
      <c r="D1231" s="827" t="s">
        <v>2941</v>
      </c>
      <c r="E1231" s="856" t="s">
        <v>2869</v>
      </c>
      <c r="F1231" s="856" t="s">
        <v>2869</v>
      </c>
      <c r="G1231" s="856" t="s">
        <v>2869</v>
      </c>
      <c r="H1231" s="856" t="s">
        <v>2869</v>
      </c>
      <c r="I1231" s="856" t="s">
        <v>2869</v>
      </c>
      <c r="J1231" s="856" t="s">
        <v>2869</v>
      </c>
      <c r="K1231" s="856" t="s">
        <v>2869</v>
      </c>
      <c r="L1231" s="856" t="s">
        <v>2869</v>
      </c>
      <c r="M1231" s="856" t="s">
        <v>2869</v>
      </c>
      <c r="N1231" s="856" t="s">
        <v>2869</v>
      </c>
      <c r="O1231" s="856" t="s">
        <v>2869</v>
      </c>
      <c r="P1231" s="856" t="s">
        <v>2869</v>
      </c>
      <c r="Q1231" s="856" t="s">
        <v>2869</v>
      </c>
      <c r="R1231" s="856" t="s">
        <v>2869</v>
      </c>
      <c r="S1231" s="856" t="s">
        <v>2869</v>
      </c>
      <c r="T1231" s="856" t="s">
        <v>2869</v>
      </c>
      <c r="U1231" s="856" t="s">
        <v>2869</v>
      </c>
      <c r="V1231" s="856" t="s">
        <v>2869</v>
      </c>
      <c r="W1231" s="856" t="s">
        <v>2869</v>
      </c>
      <c r="X1231" s="856" t="s">
        <v>2869</v>
      </c>
      <c r="Y1231" s="856" t="s">
        <v>2869</v>
      </c>
      <c r="Z1231" s="856" t="s">
        <v>2869</v>
      </c>
      <c r="AA1231" s="856" t="s">
        <v>2869</v>
      </c>
      <c r="AB1231" s="856" t="s">
        <v>2869</v>
      </c>
      <c r="AC1231" s="856" t="s">
        <v>2869</v>
      </c>
      <c r="AD1231" s="856" t="s">
        <v>2869</v>
      </c>
      <c r="AE1231" s="856" t="s">
        <v>2869</v>
      </c>
      <c r="AF1231" s="856" t="s">
        <v>2869</v>
      </c>
      <c r="AG1231" s="856" t="s">
        <v>2869</v>
      </c>
      <c r="AH1231" s="856" t="s">
        <v>2869</v>
      </c>
      <c r="AI1231" s="856" t="s">
        <v>2869</v>
      </c>
      <c r="AJ1231" s="856" t="s">
        <v>2869</v>
      </c>
      <c r="AK1231" s="856" t="s">
        <v>2869</v>
      </c>
      <c r="AL1231" s="856" t="s">
        <v>2869</v>
      </c>
      <c r="AM1231"/>
    </row>
    <row r="1232" spans="1:39" ht="12" hidden="1" customHeight="1" outlineLevel="1" x14ac:dyDescent="0.2">
      <c r="B1232" s="878"/>
      <c r="C1232" s="862"/>
      <c r="D1232" s="827" t="s">
        <v>1328</v>
      </c>
      <c r="E1232" s="856" t="s">
        <v>1328</v>
      </c>
      <c r="F1232" s="856" t="s">
        <v>1328</v>
      </c>
      <c r="G1232" s="856" t="s">
        <v>1328</v>
      </c>
      <c r="H1232" s="856" t="s">
        <v>1328</v>
      </c>
      <c r="I1232" s="856" t="s">
        <v>1328</v>
      </c>
      <c r="J1232" s="856" t="s">
        <v>1328</v>
      </c>
      <c r="K1232" s="856" t="s">
        <v>1328</v>
      </c>
      <c r="L1232" s="856" t="s">
        <v>1328</v>
      </c>
      <c r="M1232" s="856" t="s">
        <v>1328</v>
      </c>
      <c r="N1232" s="856" t="s">
        <v>1328</v>
      </c>
      <c r="O1232" s="856" t="s">
        <v>1328</v>
      </c>
      <c r="P1232" s="856" t="s">
        <v>1328</v>
      </c>
      <c r="Q1232" s="856" t="s">
        <v>1328</v>
      </c>
      <c r="R1232" s="856" t="s">
        <v>1328</v>
      </c>
      <c r="S1232" s="856" t="s">
        <v>1328</v>
      </c>
      <c r="T1232" s="856" t="s">
        <v>1328</v>
      </c>
      <c r="U1232" s="856" t="s">
        <v>1328</v>
      </c>
      <c r="V1232" s="856" t="s">
        <v>1328</v>
      </c>
      <c r="W1232" s="856" t="s">
        <v>1328</v>
      </c>
      <c r="X1232" s="856" t="s">
        <v>1328</v>
      </c>
      <c r="Y1232" s="856" t="s">
        <v>1328</v>
      </c>
      <c r="Z1232" s="856" t="s">
        <v>1328</v>
      </c>
      <c r="AA1232" s="856" t="s">
        <v>1328</v>
      </c>
      <c r="AB1232" s="856" t="s">
        <v>1328</v>
      </c>
      <c r="AC1232" s="856" t="s">
        <v>1328</v>
      </c>
      <c r="AD1232" s="856" t="s">
        <v>1328</v>
      </c>
      <c r="AE1232" s="856" t="s">
        <v>1328</v>
      </c>
      <c r="AF1232" s="856" t="s">
        <v>1328</v>
      </c>
      <c r="AG1232" s="856" t="s">
        <v>1328</v>
      </c>
      <c r="AH1232" s="856" t="s">
        <v>1328</v>
      </c>
      <c r="AI1232" s="856" t="s">
        <v>1328</v>
      </c>
      <c r="AJ1232" s="856" t="s">
        <v>1328</v>
      </c>
      <c r="AK1232" s="856" t="s">
        <v>1328</v>
      </c>
      <c r="AL1232" s="856" t="s">
        <v>1328</v>
      </c>
      <c r="AM1232"/>
    </row>
    <row r="1233" spans="2:39" ht="12" hidden="1" customHeight="1" outlineLevel="1" x14ac:dyDescent="0.2">
      <c r="B1233" s="878" t="s">
        <v>2942</v>
      </c>
      <c r="C1233" s="862"/>
      <c r="D1233" s="827" t="s">
        <v>2943</v>
      </c>
      <c r="E1233" s="856" t="s">
        <v>2869</v>
      </c>
      <c r="F1233" s="856" t="s">
        <v>2869</v>
      </c>
      <c r="G1233" s="856" t="s">
        <v>2869</v>
      </c>
      <c r="H1233" s="856" t="s">
        <v>2869</v>
      </c>
      <c r="I1233" s="856" t="s">
        <v>2869</v>
      </c>
      <c r="J1233" s="856" t="s">
        <v>2869</v>
      </c>
      <c r="K1233" s="856" t="s">
        <v>2869</v>
      </c>
      <c r="L1233" s="856" t="s">
        <v>2869</v>
      </c>
      <c r="M1233" s="856" t="s">
        <v>2869</v>
      </c>
      <c r="N1233" s="856" t="s">
        <v>2869</v>
      </c>
      <c r="O1233" s="856" t="s">
        <v>2869</v>
      </c>
      <c r="P1233" s="856" t="s">
        <v>2869</v>
      </c>
      <c r="Q1233" s="856" t="s">
        <v>2869</v>
      </c>
      <c r="R1233" s="856" t="s">
        <v>2869</v>
      </c>
      <c r="S1233" s="856" t="s">
        <v>2869</v>
      </c>
      <c r="T1233" s="856" t="s">
        <v>2869</v>
      </c>
      <c r="U1233" s="856" t="s">
        <v>2869</v>
      </c>
      <c r="V1233" s="856" t="s">
        <v>2869</v>
      </c>
      <c r="W1233" s="856" t="s">
        <v>2869</v>
      </c>
      <c r="X1233" s="856" t="s">
        <v>2869</v>
      </c>
      <c r="Y1233" s="856" t="s">
        <v>2869</v>
      </c>
      <c r="Z1233" s="856" t="s">
        <v>2869</v>
      </c>
      <c r="AA1233" s="856" t="s">
        <v>2869</v>
      </c>
      <c r="AB1233" s="856" t="s">
        <v>2869</v>
      </c>
      <c r="AC1233" s="856" t="s">
        <v>2869</v>
      </c>
      <c r="AD1233" s="856" t="s">
        <v>2869</v>
      </c>
      <c r="AE1233" s="856" t="s">
        <v>2869</v>
      </c>
      <c r="AF1233" s="856" t="s">
        <v>2869</v>
      </c>
      <c r="AG1233" s="856" t="s">
        <v>2869</v>
      </c>
      <c r="AH1233" s="856" t="s">
        <v>2869</v>
      </c>
      <c r="AI1233" s="856" t="s">
        <v>2869</v>
      </c>
      <c r="AJ1233" s="856" t="s">
        <v>2869</v>
      </c>
      <c r="AK1233" s="856" t="s">
        <v>2869</v>
      </c>
      <c r="AL1233" s="856" t="s">
        <v>2869</v>
      </c>
      <c r="AM1233"/>
    </row>
    <row r="1234" spans="2:39" ht="12" hidden="1" customHeight="1" outlineLevel="1" x14ac:dyDescent="0.2">
      <c r="B1234" s="878" t="s">
        <v>2944</v>
      </c>
      <c r="C1234" s="862"/>
      <c r="D1234" s="827" t="s">
        <v>2945</v>
      </c>
      <c r="E1234" s="856" t="s">
        <v>2869</v>
      </c>
      <c r="F1234" s="856" t="s">
        <v>2869</v>
      </c>
      <c r="G1234" s="856" t="s">
        <v>2869</v>
      </c>
      <c r="H1234" s="856" t="s">
        <v>2869</v>
      </c>
      <c r="I1234" s="856" t="s">
        <v>2869</v>
      </c>
      <c r="J1234" s="856" t="s">
        <v>2869</v>
      </c>
      <c r="K1234" s="856" t="s">
        <v>2869</v>
      </c>
      <c r="L1234" s="856" t="s">
        <v>2869</v>
      </c>
      <c r="M1234" s="856" t="s">
        <v>2869</v>
      </c>
      <c r="N1234" s="856" t="s">
        <v>2869</v>
      </c>
      <c r="O1234" s="856" t="s">
        <v>2869</v>
      </c>
      <c r="P1234" s="856" t="s">
        <v>2869</v>
      </c>
      <c r="Q1234" s="856" t="s">
        <v>2869</v>
      </c>
      <c r="R1234" s="856" t="s">
        <v>2869</v>
      </c>
      <c r="S1234" s="856" t="s">
        <v>2869</v>
      </c>
      <c r="T1234" s="856" t="s">
        <v>2869</v>
      </c>
      <c r="U1234" s="856" t="s">
        <v>2869</v>
      </c>
      <c r="V1234" s="856" t="s">
        <v>2869</v>
      </c>
      <c r="W1234" s="856" t="s">
        <v>2869</v>
      </c>
      <c r="X1234" s="856" t="s">
        <v>2869</v>
      </c>
      <c r="Y1234" s="856" t="s">
        <v>2869</v>
      </c>
      <c r="Z1234" s="856" t="s">
        <v>2869</v>
      </c>
      <c r="AA1234" s="856" t="s">
        <v>2869</v>
      </c>
      <c r="AB1234" s="856" t="s">
        <v>2869</v>
      </c>
      <c r="AC1234" s="856" t="s">
        <v>2869</v>
      </c>
      <c r="AD1234" s="856" t="s">
        <v>2869</v>
      </c>
      <c r="AE1234" s="856" t="s">
        <v>2869</v>
      </c>
      <c r="AF1234" s="856" t="s">
        <v>2869</v>
      </c>
      <c r="AG1234" s="856" t="s">
        <v>2869</v>
      </c>
      <c r="AH1234" s="856" t="s">
        <v>2869</v>
      </c>
      <c r="AI1234" s="856" t="s">
        <v>2869</v>
      </c>
      <c r="AJ1234" s="856" t="s">
        <v>2869</v>
      </c>
      <c r="AK1234" s="856" t="s">
        <v>2869</v>
      </c>
      <c r="AL1234" s="856" t="s">
        <v>2869</v>
      </c>
      <c r="AM1234"/>
    </row>
    <row r="1235" spans="2:39" ht="12" hidden="1" customHeight="1" outlineLevel="1" x14ac:dyDescent="0.2">
      <c r="B1235" s="878" t="s">
        <v>2946</v>
      </c>
      <c r="C1235" s="862"/>
      <c r="D1235" s="827" t="s">
        <v>2947</v>
      </c>
      <c r="E1235" s="856" t="s">
        <v>2869</v>
      </c>
      <c r="F1235" s="856" t="s">
        <v>2869</v>
      </c>
      <c r="G1235" s="856" t="s">
        <v>2869</v>
      </c>
      <c r="H1235" s="856" t="s">
        <v>2869</v>
      </c>
      <c r="I1235" s="856" t="s">
        <v>2869</v>
      </c>
      <c r="J1235" s="856" t="s">
        <v>2869</v>
      </c>
      <c r="K1235" s="856" t="s">
        <v>2869</v>
      </c>
      <c r="L1235" s="856" t="s">
        <v>2869</v>
      </c>
      <c r="M1235" s="856" t="s">
        <v>2869</v>
      </c>
      <c r="N1235" s="856" t="s">
        <v>2869</v>
      </c>
      <c r="O1235" s="856" t="s">
        <v>2869</v>
      </c>
      <c r="P1235" s="856" t="s">
        <v>2869</v>
      </c>
      <c r="Q1235" s="856" t="s">
        <v>2869</v>
      </c>
      <c r="R1235" s="856" t="s">
        <v>2869</v>
      </c>
      <c r="S1235" s="856" t="s">
        <v>2869</v>
      </c>
      <c r="T1235" s="856" t="s">
        <v>2869</v>
      </c>
      <c r="U1235" s="856" t="s">
        <v>2869</v>
      </c>
      <c r="V1235" s="856" t="s">
        <v>2869</v>
      </c>
      <c r="W1235" s="856" t="s">
        <v>2869</v>
      </c>
      <c r="X1235" s="856" t="s">
        <v>2869</v>
      </c>
      <c r="Y1235" s="856" t="s">
        <v>2869</v>
      </c>
      <c r="Z1235" s="856" t="s">
        <v>2869</v>
      </c>
      <c r="AA1235" s="856" t="s">
        <v>2869</v>
      </c>
      <c r="AB1235" s="856" t="s">
        <v>2869</v>
      </c>
      <c r="AC1235" s="856" t="s">
        <v>2869</v>
      </c>
      <c r="AD1235" s="856" t="s">
        <v>2869</v>
      </c>
      <c r="AE1235" s="856" t="s">
        <v>2869</v>
      </c>
      <c r="AF1235" s="856" t="s">
        <v>2869</v>
      </c>
      <c r="AG1235" s="856" t="s">
        <v>2869</v>
      </c>
      <c r="AH1235" s="856" t="s">
        <v>2869</v>
      </c>
      <c r="AI1235" s="856" t="s">
        <v>2869</v>
      </c>
      <c r="AJ1235" s="856" t="s">
        <v>2869</v>
      </c>
      <c r="AK1235" s="856" t="s">
        <v>2869</v>
      </c>
      <c r="AL1235" s="856" t="s">
        <v>2869</v>
      </c>
      <c r="AM1235"/>
    </row>
    <row r="1236" spans="2:39" ht="12" hidden="1" customHeight="1" outlineLevel="1" x14ac:dyDescent="0.2">
      <c r="B1236" s="878" t="s">
        <v>2948</v>
      </c>
      <c r="C1236" s="862"/>
      <c r="D1236" s="827" t="s">
        <v>2949</v>
      </c>
      <c r="E1236" s="856" t="s">
        <v>2869</v>
      </c>
      <c r="F1236" s="856" t="s">
        <v>2869</v>
      </c>
      <c r="G1236" s="856" t="s">
        <v>2869</v>
      </c>
      <c r="H1236" s="856" t="s">
        <v>2869</v>
      </c>
      <c r="I1236" s="856" t="s">
        <v>2869</v>
      </c>
      <c r="J1236" s="856" t="s">
        <v>2869</v>
      </c>
      <c r="K1236" s="856" t="s">
        <v>2869</v>
      </c>
      <c r="L1236" s="856" t="s">
        <v>2869</v>
      </c>
      <c r="M1236" s="856" t="s">
        <v>2869</v>
      </c>
      <c r="N1236" s="856" t="s">
        <v>2869</v>
      </c>
      <c r="O1236" s="856" t="s">
        <v>2869</v>
      </c>
      <c r="P1236" s="856" t="s">
        <v>2869</v>
      </c>
      <c r="Q1236" s="856" t="s">
        <v>2869</v>
      </c>
      <c r="R1236" s="856" t="s">
        <v>2869</v>
      </c>
      <c r="S1236" s="856" t="s">
        <v>2869</v>
      </c>
      <c r="T1236" s="856" t="s">
        <v>2869</v>
      </c>
      <c r="U1236" s="856" t="s">
        <v>2869</v>
      </c>
      <c r="V1236" s="856" t="s">
        <v>2869</v>
      </c>
      <c r="W1236" s="856" t="s">
        <v>2869</v>
      </c>
      <c r="X1236" s="856" t="s">
        <v>2869</v>
      </c>
      <c r="Y1236" s="856" t="s">
        <v>2869</v>
      </c>
      <c r="Z1236" s="856" t="s">
        <v>2869</v>
      </c>
      <c r="AA1236" s="856" t="s">
        <v>2869</v>
      </c>
      <c r="AB1236" s="856" t="s">
        <v>2869</v>
      </c>
      <c r="AC1236" s="856" t="s">
        <v>2869</v>
      </c>
      <c r="AD1236" s="856" t="s">
        <v>2869</v>
      </c>
      <c r="AE1236" s="856" t="s">
        <v>2869</v>
      </c>
      <c r="AF1236" s="856" t="s">
        <v>2869</v>
      </c>
      <c r="AG1236" s="856" t="s">
        <v>2869</v>
      </c>
      <c r="AH1236" s="856" t="s">
        <v>2869</v>
      </c>
      <c r="AI1236" s="856" t="s">
        <v>2869</v>
      </c>
      <c r="AJ1236" s="856" t="s">
        <v>2869</v>
      </c>
      <c r="AK1236" s="856" t="s">
        <v>2869</v>
      </c>
      <c r="AL1236" s="856" t="s">
        <v>2869</v>
      </c>
      <c r="AM1236"/>
    </row>
    <row r="1237" spans="2:39" ht="12" hidden="1" customHeight="1" outlineLevel="1" x14ac:dyDescent="0.2">
      <c r="B1237" s="878"/>
      <c r="C1237" s="862"/>
      <c r="D1237" s="827" t="s">
        <v>1328</v>
      </c>
      <c r="E1237" s="856" t="s">
        <v>1328</v>
      </c>
      <c r="F1237" s="856" t="s">
        <v>1328</v>
      </c>
      <c r="G1237" s="856" t="s">
        <v>1328</v>
      </c>
      <c r="H1237" s="856" t="s">
        <v>1328</v>
      </c>
      <c r="I1237" s="856" t="s">
        <v>1328</v>
      </c>
      <c r="J1237" s="856" t="s">
        <v>1328</v>
      </c>
      <c r="K1237" s="856" t="s">
        <v>1328</v>
      </c>
      <c r="L1237" s="856" t="s">
        <v>1328</v>
      </c>
      <c r="M1237" s="856" t="s">
        <v>1328</v>
      </c>
      <c r="N1237" s="856" t="s">
        <v>1328</v>
      </c>
      <c r="O1237" s="856" t="s">
        <v>1328</v>
      </c>
      <c r="P1237" s="856" t="s">
        <v>1328</v>
      </c>
      <c r="Q1237" s="856" t="s">
        <v>1328</v>
      </c>
      <c r="R1237" s="856" t="s">
        <v>1328</v>
      </c>
      <c r="S1237" s="856" t="s">
        <v>1328</v>
      </c>
      <c r="T1237" s="856" t="s">
        <v>1328</v>
      </c>
      <c r="U1237" s="856" t="s">
        <v>1328</v>
      </c>
      <c r="V1237" s="856" t="s">
        <v>1328</v>
      </c>
      <c r="W1237" s="856" t="s">
        <v>1328</v>
      </c>
      <c r="X1237" s="856" t="s">
        <v>1328</v>
      </c>
      <c r="Y1237" s="856" t="s">
        <v>1328</v>
      </c>
      <c r="Z1237" s="856" t="s">
        <v>1328</v>
      </c>
      <c r="AA1237" s="856" t="s">
        <v>1328</v>
      </c>
      <c r="AB1237" s="856" t="s">
        <v>1328</v>
      </c>
      <c r="AC1237" s="856" t="s">
        <v>1328</v>
      </c>
      <c r="AD1237" s="856" t="s">
        <v>1328</v>
      </c>
      <c r="AE1237" s="856" t="s">
        <v>1328</v>
      </c>
      <c r="AF1237" s="856" t="s">
        <v>1328</v>
      </c>
      <c r="AG1237" s="856" t="s">
        <v>1328</v>
      </c>
      <c r="AH1237" s="856" t="s">
        <v>1328</v>
      </c>
      <c r="AI1237" s="856" t="s">
        <v>1328</v>
      </c>
      <c r="AJ1237" s="856" t="s">
        <v>1328</v>
      </c>
      <c r="AK1237" s="856" t="s">
        <v>1328</v>
      </c>
      <c r="AL1237" s="856" t="s">
        <v>1328</v>
      </c>
      <c r="AM1237"/>
    </row>
    <row r="1238" spans="2:39" ht="12" hidden="1" customHeight="1" outlineLevel="1" x14ac:dyDescent="0.2">
      <c r="B1238" s="878" t="s">
        <v>2950</v>
      </c>
      <c r="C1238" s="862"/>
      <c r="D1238" s="827" t="s">
        <v>2951</v>
      </c>
      <c r="E1238" s="856" t="s">
        <v>2869</v>
      </c>
      <c r="F1238" s="856" t="s">
        <v>2869</v>
      </c>
      <c r="G1238" s="856" t="s">
        <v>2869</v>
      </c>
      <c r="H1238" s="856" t="s">
        <v>2869</v>
      </c>
      <c r="I1238" s="856" t="s">
        <v>2869</v>
      </c>
      <c r="J1238" s="856" t="s">
        <v>2869</v>
      </c>
      <c r="K1238" s="856" t="s">
        <v>2869</v>
      </c>
      <c r="L1238" s="856" t="s">
        <v>2869</v>
      </c>
      <c r="M1238" s="856" t="s">
        <v>2869</v>
      </c>
      <c r="N1238" s="856" t="s">
        <v>2869</v>
      </c>
      <c r="O1238" s="856" t="s">
        <v>2869</v>
      </c>
      <c r="P1238" s="856" t="s">
        <v>2869</v>
      </c>
      <c r="Q1238" s="856" t="s">
        <v>2869</v>
      </c>
      <c r="R1238" s="856" t="s">
        <v>2869</v>
      </c>
      <c r="S1238" s="856" t="s">
        <v>2869</v>
      </c>
      <c r="T1238" s="856" t="s">
        <v>2869</v>
      </c>
      <c r="U1238" s="856" t="s">
        <v>2869</v>
      </c>
      <c r="V1238" s="856" t="s">
        <v>2869</v>
      </c>
      <c r="W1238" s="856" t="s">
        <v>2869</v>
      </c>
      <c r="X1238" s="856" t="s">
        <v>2869</v>
      </c>
      <c r="Y1238" s="856" t="s">
        <v>2869</v>
      </c>
      <c r="Z1238" s="856" t="s">
        <v>2869</v>
      </c>
      <c r="AA1238" s="856" t="s">
        <v>2869</v>
      </c>
      <c r="AB1238" s="856" t="s">
        <v>2869</v>
      </c>
      <c r="AC1238" s="856" t="s">
        <v>2869</v>
      </c>
      <c r="AD1238" s="856" t="s">
        <v>2869</v>
      </c>
      <c r="AE1238" s="856" t="s">
        <v>2869</v>
      </c>
      <c r="AF1238" s="856" t="s">
        <v>2869</v>
      </c>
      <c r="AG1238" s="856" t="s">
        <v>2869</v>
      </c>
      <c r="AH1238" s="856" t="s">
        <v>2869</v>
      </c>
      <c r="AI1238" s="856" t="s">
        <v>2869</v>
      </c>
      <c r="AJ1238" s="856" t="s">
        <v>2869</v>
      </c>
      <c r="AK1238" s="856" t="s">
        <v>2869</v>
      </c>
      <c r="AL1238" s="856" t="s">
        <v>2869</v>
      </c>
      <c r="AM1238"/>
    </row>
    <row r="1239" spans="2:39" ht="12" hidden="1" customHeight="1" outlineLevel="1" x14ac:dyDescent="0.2">
      <c r="B1239" s="878" t="s">
        <v>2952</v>
      </c>
      <c r="C1239" s="862"/>
      <c r="D1239" s="827" t="s">
        <v>2953</v>
      </c>
      <c r="E1239" s="856" t="s">
        <v>2869</v>
      </c>
      <c r="F1239" s="856" t="s">
        <v>2869</v>
      </c>
      <c r="G1239" s="856" t="s">
        <v>2869</v>
      </c>
      <c r="H1239" s="856" t="s">
        <v>2869</v>
      </c>
      <c r="I1239" s="856" t="s">
        <v>2869</v>
      </c>
      <c r="J1239" s="856" t="s">
        <v>2869</v>
      </c>
      <c r="K1239" s="856" t="s">
        <v>2869</v>
      </c>
      <c r="L1239" s="856" t="s">
        <v>2869</v>
      </c>
      <c r="M1239" s="856" t="s">
        <v>2869</v>
      </c>
      <c r="N1239" s="856" t="s">
        <v>2869</v>
      </c>
      <c r="O1239" s="856" t="s">
        <v>2869</v>
      </c>
      <c r="P1239" s="856" t="s">
        <v>2869</v>
      </c>
      <c r="Q1239" s="856" t="s">
        <v>2869</v>
      </c>
      <c r="R1239" s="856" t="s">
        <v>2869</v>
      </c>
      <c r="S1239" s="856" t="s">
        <v>2869</v>
      </c>
      <c r="T1239" s="856" t="s">
        <v>2869</v>
      </c>
      <c r="U1239" s="856" t="s">
        <v>2869</v>
      </c>
      <c r="V1239" s="856" t="s">
        <v>2869</v>
      </c>
      <c r="W1239" s="856" t="s">
        <v>2869</v>
      </c>
      <c r="X1239" s="856" t="s">
        <v>2869</v>
      </c>
      <c r="Y1239" s="856" t="s">
        <v>2869</v>
      </c>
      <c r="Z1239" s="856" t="s">
        <v>2869</v>
      </c>
      <c r="AA1239" s="856" t="s">
        <v>2869</v>
      </c>
      <c r="AB1239" s="856" t="s">
        <v>2869</v>
      </c>
      <c r="AC1239" s="856" t="s">
        <v>2869</v>
      </c>
      <c r="AD1239" s="856" t="s">
        <v>2869</v>
      </c>
      <c r="AE1239" s="856" t="s">
        <v>2869</v>
      </c>
      <c r="AF1239" s="856" t="s">
        <v>2869</v>
      </c>
      <c r="AG1239" s="856" t="s">
        <v>2869</v>
      </c>
      <c r="AH1239" s="856" t="s">
        <v>2869</v>
      </c>
      <c r="AI1239" s="856" t="s">
        <v>2869</v>
      </c>
      <c r="AJ1239" s="856" t="s">
        <v>2869</v>
      </c>
      <c r="AK1239" s="856" t="s">
        <v>2869</v>
      </c>
      <c r="AL1239" s="856" t="s">
        <v>2869</v>
      </c>
      <c r="AM1239"/>
    </row>
    <row r="1240" spans="2:39" ht="12" hidden="1" customHeight="1" outlineLevel="1" x14ac:dyDescent="0.2">
      <c r="B1240" s="878" t="s">
        <v>2954</v>
      </c>
      <c r="C1240" s="862"/>
      <c r="D1240" s="827" t="s">
        <v>2955</v>
      </c>
      <c r="E1240" s="856" t="s">
        <v>2869</v>
      </c>
      <c r="F1240" s="856" t="s">
        <v>2869</v>
      </c>
      <c r="G1240" s="856" t="s">
        <v>2869</v>
      </c>
      <c r="H1240" s="856" t="s">
        <v>2869</v>
      </c>
      <c r="I1240" s="856" t="s">
        <v>2869</v>
      </c>
      <c r="J1240" s="856" t="s">
        <v>2869</v>
      </c>
      <c r="K1240" s="856" t="s">
        <v>2869</v>
      </c>
      <c r="L1240" s="856" t="s">
        <v>2869</v>
      </c>
      <c r="M1240" s="856" t="s">
        <v>2869</v>
      </c>
      <c r="N1240" s="856" t="s">
        <v>2869</v>
      </c>
      <c r="O1240" s="856" t="s">
        <v>2869</v>
      </c>
      <c r="P1240" s="856" t="s">
        <v>2869</v>
      </c>
      <c r="Q1240" s="856" t="s">
        <v>2869</v>
      </c>
      <c r="R1240" s="856" t="s">
        <v>2869</v>
      </c>
      <c r="S1240" s="856" t="s">
        <v>2869</v>
      </c>
      <c r="T1240" s="856" t="s">
        <v>2869</v>
      </c>
      <c r="U1240" s="856" t="s">
        <v>2869</v>
      </c>
      <c r="V1240" s="856" t="s">
        <v>2869</v>
      </c>
      <c r="W1240" s="856" t="s">
        <v>2869</v>
      </c>
      <c r="X1240" s="856" t="s">
        <v>2869</v>
      </c>
      <c r="Y1240" s="856" t="s">
        <v>2869</v>
      </c>
      <c r="Z1240" s="856" t="s">
        <v>2869</v>
      </c>
      <c r="AA1240" s="856" t="s">
        <v>2869</v>
      </c>
      <c r="AB1240" s="856" t="s">
        <v>2869</v>
      </c>
      <c r="AC1240" s="856" t="s">
        <v>2869</v>
      </c>
      <c r="AD1240" s="856" t="s">
        <v>2869</v>
      </c>
      <c r="AE1240" s="856" t="s">
        <v>2869</v>
      </c>
      <c r="AF1240" s="856" t="s">
        <v>2869</v>
      </c>
      <c r="AG1240" s="856" t="s">
        <v>2869</v>
      </c>
      <c r="AH1240" s="856" t="s">
        <v>2869</v>
      </c>
      <c r="AI1240" s="856" t="s">
        <v>2869</v>
      </c>
      <c r="AJ1240" s="856" t="s">
        <v>2869</v>
      </c>
      <c r="AK1240" s="856" t="s">
        <v>2869</v>
      </c>
      <c r="AL1240" s="856" t="s">
        <v>2869</v>
      </c>
      <c r="AM1240"/>
    </row>
    <row r="1241" spans="2:39" ht="12" hidden="1" customHeight="1" outlineLevel="1" x14ac:dyDescent="0.2">
      <c r="B1241" s="878" t="s">
        <v>2956</v>
      </c>
      <c r="C1241" s="862"/>
      <c r="D1241" s="827" t="s">
        <v>2957</v>
      </c>
      <c r="E1241" s="856" t="s">
        <v>2869</v>
      </c>
      <c r="F1241" s="856" t="s">
        <v>2869</v>
      </c>
      <c r="G1241" s="856" t="s">
        <v>2869</v>
      </c>
      <c r="H1241" s="856" t="s">
        <v>2869</v>
      </c>
      <c r="I1241" s="856" t="s">
        <v>2869</v>
      </c>
      <c r="J1241" s="856" t="s">
        <v>2869</v>
      </c>
      <c r="K1241" s="856" t="s">
        <v>2869</v>
      </c>
      <c r="L1241" s="856" t="s">
        <v>2869</v>
      </c>
      <c r="M1241" s="856" t="s">
        <v>2869</v>
      </c>
      <c r="N1241" s="856" t="s">
        <v>2869</v>
      </c>
      <c r="O1241" s="856" t="s">
        <v>2869</v>
      </c>
      <c r="P1241" s="856" t="s">
        <v>2869</v>
      </c>
      <c r="Q1241" s="856" t="s">
        <v>2869</v>
      </c>
      <c r="R1241" s="856" t="s">
        <v>2869</v>
      </c>
      <c r="S1241" s="856" t="s">
        <v>2869</v>
      </c>
      <c r="T1241" s="856" t="s">
        <v>2869</v>
      </c>
      <c r="U1241" s="856" t="s">
        <v>2869</v>
      </c>
      <c r="V1241" s="856" t="s">
        <v>2869</v>
      </c>
      <c r="W1241" s="856" t="s">
        <v>2869</v>
      </c>
      <c r="X1241" s="856" t="s">
        <v>2869</v>
      </c>
      <c r="Y1241" s="856" t="s">
        <v>2869</v>
      </c>
      <c r="Z1241" s="856" t="s">
        <v>2869</v>
      </c>
      <c r="AA1241" s="856" t="s">
        <v>2869</v>
      </c>
      <c r="AB1241" s="856" t="s">
        <v>2869</v>
      </c>
      <c r="AC1241" s="856" t="s">
        <v>2869</v>
      </c>
      <c r="AD1241" s="856" t="s">
        <v>2869</v>
      </c>
      <c r="AE1241" s="856" t="s">
        <v>2869</v>
      </c>
      <c r="AF1241" s="856" t="s">
        <v>2869</v>
      </c>
      <c r="AG1241" s="856" t="s">
        <v>2869</v>
      </c>
      <c r="AH1241" s="856" t="s">
        <v>2869</v>
      </c>
      <c r="AI1241" s="856" t="s">
        <v>2869</v>
      </c>
      <c r="AJ1241" s="856" t="s">
        <v>2869</v>
      </c>
      <c r="AK1241" s="856" t="s">
        <v>2869</v>
      </c>
      <c r="AL1241" s="856" t="s">
        <v>2869</v>
      </c>
      <c r="AM1241"/>
    </row>
    <row r="1242" spans="2:39" ht="12" hidden="1" customHeight="1" outlineLevel="1" x14ac:dyDescent="0.2">
      <c r="B1242" s="878" t="s">
        <v>2958</v>
      </c>
      <c r="C1242" s="862"/>
      <c r="D1242" s="827" t="s">
        <v>2959</v>
      </c>
      <c r="E1242" s="856" t="s">
        <v>2869</v>
      </c>
      <c r="F1242" s="856" t="s">
        <v>2869</v>
      </c>
      <c r="G1242" s="856" t="s">
        <v>2869</v>
      </c>
      <c r="H1242" s="856" t="s">
        <v>2869</v>
      </c>
      <c r="I1242" s="856" t="s">
        <v>2869</v>
      </c>
      <c r="J1242" s="856" t="s">
        <v>2869</v>
      </c>
      <c r="K1242" s="856" t="s">
        <v>2869</v>
      </c>
      <c r="L1242" s="856" t="s">
        <v>2869</v>
      </c>
      <c r="M1242" s="856" t="s">
        <v>2869</v>
      </c>
      <c r="N1242" s="856" t="s">
        <v>2869</v>
      </c>
      <c r="O1242" s="856" t="s">
        <v>2869</v>
      </c>
      <c r="P1242" s="856" t="s">
        <v>2869</v>
      </c>
      <c r="Q1242" s="856" t="s">
        <v>2869</v>
      </c>
      <c r="R1242" s="856" t="s">
        <v>2869</v>
      </c>
      <c r="S1242" s="856" t="s">
        <v>2869</v>
      </c>
      <c r="T1242" s="856" t="s">
        <v>2869</v>
      </c>
      <c r="U1242" s="856" t="s">
        <v>2869</v>
      </c>
      <c r="V1242" s="856" t="s">
        <v>2869</v>
      </c>
      <c r="W1242" s="856" t="s">
        <v>2869</v>
      </c>
      <c r="X1242" s="856" t="s">
        <v>2869</v>
      </c>
      <c r="Y1242" s="856" t="s">
        <v>2869</v>
      </c>
      <c r="Z1242" s="856" t="s">
        <v>2869</v>
      </c>
      <c r="AA1242" s="856" t="s">
        <v>2869</v>
      </c>
      <c r="AB1242" s="856" t="s">
        <v>2869</v>
      </c>
      <c r="AC1242" s="856" t="s">
        <v>2869</v>
      </c>
      <c r="AD1242" s="856" t="s">
        <v>2869</v>
      </c>
      <c r="AE1242" s="856" t="s">
        <v>2869</v>
      </c>
      <c r="AF1242" s="856" t="s">
        <v>2869</v>
      </c>
      <c r="AG1242" s="856" t="s">
        <v>2869</v>
      </c>
      <c r="AH1242" s="856" t="s">
        <v>2869</v>
      </c>
      <c r="AI1242" s="856" t="s">
        <v>2869</v>
      </c>
      <c r="AJ1242" s="856" t="s">
        <v>2869</v>
      </c>
      <c r="AK1242" s="856" t="s">
        <v>2869</v>
      </c>
      <c r="AL1242" s="856" t="s">
        <v>2869</v>
      </c>
      <c r="AM1242"/>
    </row>
    <row r="1243" spans="2:39" ht="12" hidden="1" customHeight="1" outlineLevel="1" x14ac:dyDescent="0.2">
      <c r="B1243" s="878"/>
      <c r="C1243" s="862"/>
      <c r="D1243" s="827"/>
      <c r="E1243" s="856" t="s">
        <v>1328</v>
      </c>
      <c r="F1243" s="856" t="s">
        <v>1328</v>
      </c>
      <c r="G1243" s="856" t="s">
        <v>1328</v>
      </c>
      <c r="H1243" s="856" t="s">
        <v>1328</v>
      </c>
      <c r="I1243" s="856" t="s">
        <v>1328</v>
      </c>
      <c r="J1243" s="856" t="s">
        <v>1328</v>
      </c>
      <c r="K1243" s="856" t="s">
        <v>1328</v>
      </c>
      <c r="L1243" s="856" t="s">
        <v>1328</v>
      </c>
      <c r="M1243" s="856" t="s">
        <v>1328</v>
      </c>
      <c r="N1243" s="856" t="s">
        <v>1328</v>
      </c>
      <c r="O1243" s="856" t="s">
        <v>1328</v>
      </c>
      <c r="P1243" s="856" t="s">
        <v>1328</v>
      </c>
      <c r="Q1243" s="856" t="s">
        <v>1328</v>
      </c>
      <c r="R1243" s="856" t="s">
        <v>1328</v>
      </c>
      <c r="S1243" s="856" t="s">
        <v>1328</v>
      </c>
      <c r="T1243" s="856" t="s">
        <v>1328</v>
      </c>
      <c r="U1243" s="856" t="s">
        <v>1328</v>
      </c>
      <c r="V1243" s="856" t="s">
        <v>1328</v>
      </c>
      <c r="W1243" s="856" t="s">
        <v>1328</v>
      </c>
      <c r="X1243" s="856" t="s">
        <v>1328</v>
      </c>
      <c r="Y1243" s="856" t="s">
        <v>1328</v>
      </c>
      <c r="Z1243" s="856" t="s">
        <v>1328</v>
      </c>
      <c r="AA1243" s="856" t="s">
        <v>1328</v>
      </c>
      <c r="AB1243" s="856" t="s">
        <v>1328</v>
      </c>
      <c r="AC1243" s="856" t="s">
        <v>1328</v>
      </c>
      <c r="AD1243" s="856" t="s">
        <v>1328</v>
      </c>
      <c r="AE1243" s="856" t="s">
        <v>1328</v>
      </c>
      <c r="AF1243" s="856" t="s">
        <v>1328</v>
      </c>
      <c r="AG1243" s="856" t="s">
        <v>1328</v>
      </c>
      <c r="AH1243" s="856" t="s">
        <v>1328</v>
      </c>
      <c r="AI1243" s="856" t="s">
        <v>1328</v>
      </c>
      <c r="AJ1243" s="856" t="s">
        <v>1328</v>
      </c>
      <c r="AK1243" s="856" t="s">
        <v>1328</v>
      </c>
      <c r="AL1243" s="856" t="s">
        <v>1328</v>
      </c>
      <c r="AM1243"/>
    </row>
    <row r="1244" spans="2:39" ht="12" hidden="1" customHeight="1" outlineLevel="1" x14ac:dyDescent="0.2">
      <c r="B1244" s="878" t="s">
        <v>2960</v>
      </c>
      <c r="C1244" s="862"/>
      <c r="D1244" s="827" t="s">
        <v>2961</v>
      </c>
      <c r="E1244" s="856" t="s">
        <v>2869</v>
      </c>
      <c r="F1244" s="856" t="s">
        <v>2869</v>
      </c>
      <c r="G1244" s="856" t="s">
        <v>2869</v>
      </c>
      <c r="H1244" s="856" t="s">
        <v>2869</v>
      </c>
      <c r="I1244" s="856" t="s">
        <v>2869</v>
      </c>
      <c r="J1244" s="856" t="s">
        <v>2869</v>
      </c>
      <c r="K1244" s="856" t="s">
        <v>2869</v>
      </c>
      <c r="L1244" s="856" t="s">
        <v>2869</v>
      </c>
      <c r="M1244" s="856" t="s">
        <v>2869</v>
      </c>
      <c r="N1244" s="856" t="s">
        <v>2869</v>
      </c>
      <c r="O1244" s="856" t="s">
        <v>2869</v>
      </c>
      <c r="P1244" s="856" t="s">
        <v>2869</v>
      </c>
      <c r="Q1244" s="856" t="s">
        <v>2869</v>
      </c>
      <c r="R1244" s="856" t="s">
        <v>2869</v>
      </c>
      <c r="S1244" s="856" t="s">
        <v>2869</v>
      </c>
      <c r="T1244" s="856" t="s">
        <v>2869</v>
      </c>
      <c r="U1244" s="856" t="s">
        <v>2869</v>
      </c>
      <c r="V1244" s="856" t="s">
        <v>2869</v>
      </c>
      <c r="W1244" s="856" t="s">
        <v>2869</v>
      </c>
      <c r="X1244" s="856" t="s">
        <v>2869</v>
      </c>
      <c r="Y1244" s="856" t="s">
        <v>2869</v>
      </c>
      <c r="Z1244" s="856" t="s">
        <v>2869</v>
      </c>
      <c r="AA1244" s="856" t="s">
        <v>2869</v>
      </c>
      <c r="AB1244" s="856" t="s">
        <v>2869</v>
      </c>
      <c r="AC1244" s="856" t="s">
        <v>2869</v>
      </c>
      <c r="AD1244" s="856" t="s">
        <v>2869</v>
      </c>
      <c r="AE1244" s="856" t="s">
        <v>2869</v>
      </c>
      <c r="AF1244" s="856" t="s">
        <v>2869</v>
      </c>
      <c r="AG1244" s="856" t="s">
        <v>2869</v>
      </c>
      <c r="AH1244" s="856" t="s">
        <v>2869</v>
      </c>
      <c r="AI1244" s="856" t="s">
        <v>2869</v>
      </c>
      <c r="AJ1244" s="856" t="s">
        <v>2869</v>
      </c>
      <c r="AK1244" s="856" t="s">
        <v>2869</v>
      </c>
      <c r="AL1244" s="856" t="s">
        <v>2869</v>
      </c>
      <c r="AM1244"/>
    </row>
    <row r="1245" spans="2:39" ht="12" hidden="1" customHeight="1" outlineLevel="1" x14ac:dyDescent="0.2">
      <c r="B1245" s="878" t="s">
        <v>2962</v>
      </c>
      <c r="C1245" s="862"/>
      <c r="D1245" s="827" t="s">
        <v>2963</v>
      </c>
      <c r="E1245" s="856" t="s">
        <v>2869</v>
      </c>
      <c r="F1245" s="856" t="s">
        <v>2869</v>
      </c>
      <c r="G1245" s="856" t="s">
        <v>2869</v>
      </c>
      <c r="H1245" s="856" t="s">
        <v>2869</v>
      </c>
      <c r="I1245" s="856" t="s">
        <v>2869</v>
      </c>
      <c r="J1245" s="856" t="s">
        <v>2869</v>
      </c>
      <c r="K1245" s="856" t="s">
        <v>2869</v>
      </c>
      <c r="L1245" s="856" t="s">
        <v>2869</v>
      </c>
      <c r="M1245" s="856" t="s">
        <v>2869</v>
      </c>
      <c r="N1245" s="856" t="s">
        <v>2869</v>
      </c>
      <c r="O1245" s="856" t="s">
        <v>2869</v>
      </c>
      <c r="P1245" s="856" t="s">
        <v>2869</v>
      </c>
      <c r="Q1245" s="856" t="s">
        <v>2869</v>
      </c>
      <c r="R1245" s="856" t="s">
        <v>2869</v>
      </c>
      <c r="S1245" s="856" t="s">
        <v>2869</v>
      </c>
      <c r="T1245" s="856" t="s">
        <v>2869</v>
      </c>
      <c r="U1245" s="856" t="s">
        <v>2869</v>
      </c>
      <c r="V1245" s="856" t="s">
        <v>2869</v>
      </c>
      <c r="W1245" s="856" t="s">
        <v>2869</v>
      </c>
      <c r="X1245" s="856" t="s">
        <v>2869</v>
      </c>
      <c r="Y1245" s="856" t="s">
        <v>2869</v>
      </c>
      <c r="Z1245" s="856" t="s">
        <v>2869</v>
      </c>
      <c r="AA1245" s="856" t="s">
        <v>2869</v>
      </c>
      <c r="AB1245" s="856" t="s">
        <v>2869</v>
      </c>
      <c r="AC1245" s="856" t="s">
        <v>2869</v>
      </c>
      <c r="AD1245" s="856" t="s">
        <v>2869</v>
      </c>
      <c r="AE1245" s="856" t="s">
        <v>2869</v>
      </c>
      <c r="AF1245" s="856" t="s">
        <v>2869</v>
      </c>
      <c r="AG1245" s="856" t="s">
        <v>2869</v>
      </c>
      <c r="AH1245" s="856" t="s">
        <v>2869</v>
      </c>
      <c r="AI1245" s="856" t="s">
        <v>2869</v>
      </c>
      <c r="AJ1245" s="856" t="s">
        <v>2869</v>
      </c>
      <c r="AK1245" s="856" t="s">
        <v>2869</v>
      </c>
      <c r="AL1245" s="856" t="s">
        <v>2869</v>
      </c>
      <c r="AM1245"/>
    </row>
    <row r="1246" spans="2:39" ht="12" hidden="1" customHeight="1" outlineLevel="1" x14ac:dyDescent="0.2">
      <c r="B1246" s="878" t="s">
        <v>2964</v>
      </c>
      <c r="C1246" s="862"/>
      <c r="D1246" s="827" t="s">
        <v>2965</v>
      </c>
      <c r="E1246" s="856" t="s">
        <v>2869</v>
      </c>
      <c r="F1246" s="856" t="s">
        <v>2869</v>
      </c>
      <c r="G1246" s="856" t="s">
        <v>2869</v>
      </c>
      <c r="H1246" s="856" t="s">
        <v>2869</v>
      </c>
      <c r="I1246" s="856" t="s">
        <v>2869</v>
      </c>
      <c r="J1246" s="856" t="s">
        <v>2869</v>
      </c>
      <c r="K1246" s="856" t="s">
        <v>2869</v>
      </c>
      <c r="L1246" s="856" t="s">
        <v>2869</v>
      </c>
      <c r="M1246" s="856" t="s">
        <v>2869</v>
      </c>
      <c r="N1246" s="856" t="s">
        <v>2869</v>
      </c>
      <c r="O1246" s="856" t="s">
        <v>2869</v>
      </c>
      <c r="P1246" s="856" t="s">
        <v>2869</v>
      </c>
      <c r="Q1246" s="856" t="s">
        <v>2869</v>
      </c>
      <c r="R1246" s="856" t="s">
        <v>2869</v>
      </c>
      <c r="S1246" s="856" t="s">
        <v>2869</v>
      </c>
      <c r="T1246" s="856" t="s">
        <v>2869</v>
      </c>
      <c r="U1246" s="856" t="s">
        <v>2869</v>
      </c>
      <c r="V1246" s="856" t="s">
        <v>2869</v>
      </c>
      <c r="W1246" s="856" t="s">
        <v>2869</v>
      </c>
      <c r="X1246" s="856" t="s">
        <v>2869</v>
      </c>
      <c r="Y1246" s="856" t="s">
        <v>2869</v>
      </c>
      <c r="Z1246" s="856" t="s">
        <v>2869</v>
      </c>
      <c r="AA1246" s="856" t="s">
        <v>2869</v>
      </c>
      <c r="AB1246" s="856" t="s">
        <v>2869</v>
      </c>
      <c r="AC1246" s="856" t="s">
        <v>2869</v>
      </c>
      <c r="AD1246" s="856" t="s">
        <v>2869</v>
      </c>
      <c r="AE1246" s="856" t="s">
        <v>2869</v>
      </c>
      <c r="AF1246" s="856" t="s">
        <v>2869</v>
      </c>
      <c r="AG1246" s="856" t="s">
        <v>2869</v>
      </c>
      <c r="AH1246" s="856" t="s">
        <v>2869</v>
      </c>
      <c r="AI1246" s="856" t="s">
        <v>2869</v>
      </c>
      <c r="AJ1246" s="856" t="s">
        <v>2869</v>
      </c>
      <c r="AK1246" s="856" t="s">
        <v>2869</v>
      </c>
      <c r="AL1246" s="856" t="s">
        <v>2869</v>
      </c>
      <c r="AM1246"/>
    </row>
    <row r="1247" spans="2:39" ht="12" hidden="1" customHeight="1" outlineLevel="1" x14ac:dyDescent="0.2">
      <c r="B1247" s="878" t="s">
        <v>2966</v>
      </c>
      <c r="C1247" s="862"/>
      <c r="D1247" s="827" t="s">
        <v>2967</v>
      </c>
      <c r="E1247" s="856" t="s">
        <v>2869</v>
      </c>
      <c r="F1247" s="856" t="s">
        <v>2869</v>
      </c>
      <c r="G1247" s="856" t="s">
        <v>2869</v>
      </c>
      <c r="H1247" s="856" t="s">
        <v>2869</v>
      </c>
      <c r="I1247" s="856" t="s">
        <v>2869</v>
      </c>
      <c r="J1247" s="856" t="s">
        <v>2869</v>
      </c>
      <c r="K1247" s="856" t="s">
        <v>2869</v>
      </c>
      <c r="L1247" s="856" t="s">
        <v>2869</v>
      </c>
      <c r="M1247" s="856" t="s">
        <v>2869</v>
      </c>
      <c r="N1247" s="856" t="s">
        <v>2869</v>
      </c>
      <c r="O1247" s="856" t="s">
        <v>2869</v>
      </c>
      <c r="P1247" s="856" t="s">
        <v>2869</v>
      </c>
      <c r="Q1247" s="856" t="s">
        <v>2869</v>
      </c>
      <c r="R1247" s="856" t="s">
        <v>2869</v>
      </c>
      <c r="S1247" s="856" t="s">
        <v>2869</v>
      </c>
      <c r="T1247" s="856" t="s">
        <v>2869</v>
      </c>
      <c r="U1247" s="856" t="s">
        <v>2869</v>
      </c>
      <c r="V1247" s="856" t="s">
        <v>2869</v>
      </c>
      <c r="W1247" s="856" t="s">
        <v>2869</v>
      </c>
      <c r="X1247" s="856" t="s">
        <v>2869</v>
      </c>
      <c r="Y1247" s="856" t="s">
        <v>2869</v>
      </c>
      <c r="Z1247" s="856" t="s">
        <v>2869</v>
      </c>
      <c r="AA1247" s="856" t="s">
        <v>2869</v>
      </c>
      <c r="AB1247" s="856" t="s">
        <v>2869</v>
      </c>
      <c r="AC1247" s="856" t="s">
        <v>2869</v>
      </c>
      <c r="AD1247" s="856" t="s">
        <v>2869</v>
      </c>
      <c r="AE1247" s="856" t="s">
        <v>2869</v>
      </c>
      <c r="AF1247" s="856" t="s">
        <v>2869</v>
      </c>
      <c r="AG1247" s="856" t="s">
        <v>2869</v>
      </c>
      <c r="AH1247" s="856" t="s">
        <v>2869</v>
      </c>
      <c r="AI1247" s="856" t="s">
        <v>2869</v>
      </c>
      <c r="AJ1247" s="856" t="s">
        <v>2869</v>
      </c>
      <c r="AK1247" s="856" t="s">
        <v>2869</v>
      </c>
      <c r="AL1247" s="856" t="s">
        <v>2869</v>
      </c>
      <c r="AM1247"/>
    </row>
    <row r="1248" spans="2:39" ht="12" hidden="1" customHeight="1" outlineLevel="1" x14ac:dyDescent="0.2">
      <c r="B1248" s="878"/>
      <c r="C1248" s="862"/>
      <c r="D1248" s="827"/>
      <c r="E1248" s="856" t="s">
        <v>1328</v>
      </c>
      <c r="F1248" s="856" t="s">
        <v>1328</v>
      </c>
      <c r="G1248" s="856" t="s">
        <v>1328</v>
      </c>
      <c r="H1248" s="856" t="s">
        <v>1328</v>
      </c>
      <c r="I1248" s="856" t="s">
        <v>1328</v>
      </c>
      <c r="J1248" s="856" t="s">
        <v>1328</v>
      </c>
      <c r="K1248" s="856" t="s">
        <v>1328</v>
      </c>
      <c r="L1248" s="856" t="s">
        <v>1328</v>
      </c>
      <c r="M1248" s="856" t="s">
        <v>1328</v>
      </c>
      <c r="N1248" s="856" t="s">
        <v>1328</v>
      </c>
      <c r="O1248" s="856" t="s">
        <v>1328</v>
      </c>
      <c r="P1248" s="856" t="s">
        <v>1328</v>
      </c>
      <c r="Q1248" s="856" t="s">
        <v>1328</v>
      </c>
      <c r="R1248" s="856" t="s">
        <v>1328</v>
      </c>
      <c r="S1248" s="856" t="s">
        <v>1328</v>
      </c>
      <c r="T1248" s="856" t="s">
        <v>1328</v>
      </c>
      <c r="U1248" s="856" t="s">
        <v>1328</v>
      </c>
      <c r="V1248" s="856" t="s">
        <v>1328</v>
      </c>
      <c r="W1248" s="856" t="s">
        <v>1328</v>
      </c>
      <c r="X1248" s="856" t="s">
        <v>1328</v>
      </c>
      <c r="Y1248" s="856" t="s">
        <v>1328</v>
      </c>
      <c r="Z1248" s="856" t="s">
        <v>1328</v>
      </c>
      <c r="AA1248" s="856" t="s">
        <v>1328</v>
      </c>
      <c r="AB1248" s="856" t="s">
        <v>1328</v>
      </c>
      <c r="AC1248" s="856" t="s">
        <v>1328</v>
      </c>
      <c r="AD1248" s="856" t="s">
        <v>1328</v>
      </c>
      <c r="AE1248" s="856" t="s">
        <v>1328</v>
      </c>
      <c r="AF1248" s="856" t="s">
        <v>1328</v>
      </c>
      <c r="AG1248" s="856" t="s">
        <v>1328</v>
      </c>
      <c r="AH1248" s="856" t="s">
        <v>1328</v>
      </c>
      <c r="AI1248" s="856" t="s">
        <v>1328</v>
      </c>
      <c r="AJ1248" s="856" t="s">
        <v>1328</v>
      </c>
      <c r="AK1248" s="856" t="s">
        <v>1328</v>
      </c>
      <c r="AL1248" s="856" t="s">
        <v>1328</v>
      </c>
      <c r="AM1248"/>
    </row>
    <row r="1249" spans="2:39" ht="12" hidden="1" customHeight="1" outlineLevel="1" x14ac:dyDescent="0.2">
      <c r="B1249" s="878" t="s">
        <v>2968</v>
      </c>
      <c r="C1249" s="862"/>
      <c r="D1249" s="827" t="s">
        <v>2969</v>
      </c>
      <c r="E1249" s="856" t="s">
        <v>2869</v>
      </c>
      <c r="F1249" s="856" t="s">
        <v>2869</v>
      </c>
      <c r="G1249" s="856" t="s">
        <v>2869</v>
      </c>
      <c r="H1249" s="856" t="s">
        <v>2869</v>
      </c>
      <c r="I1249" s="856" t="s">
        <v>2869</v>
      </c>
      <c r="J1249" s="856" t="s">
        <v>2869</v>
      </c>
      <c r="K1249" s="856" t="s">
        <v>2869</v>
      </c>
      <c r="L1249" s="856" t="s">
        <v>2869</v>
      </c>
      <c r="M1249" s="856" t="s">
        <v>2869</v>
      </c>
      <c r="N1249" s="856" t="s">
        <v>2869</v>
      </c>
      <c r="O1249" s="856" t="s">
        <v>2869</v>
      </c>
      <c r="P1249" s="856" t="s">
        <v>2869</v>
      </c>
      <c r="Q1249" s="856" t="s">
        <v>2869</v>
      </c>
      <c r="R1249" s="856" t="s">
        <v>2869</v>
      </c>
      <c r="S1249" s="856" t="s">
        <v>2869</v>
      </c>
      <c r="T1249" s="856" t="s">
        <v>2869</v>
      </c>
      <c r="U1249" s="856" t="s">
        <v>2869</v>
      </c>
      <c r="V1249" s="856" t="s">
        <v>2869</v>
      </c>
      <c r="W1249" s="856" t="s">
        <v>2869</v>
      </c>
      <c r="X1249" s="856" t="s">
        <v>2869</v>
      </c>
      <c r="Y1249" s="856" t="s">
        <v>2869</v>
      </c>
      <c r="Z1249" s="856" t="s">
        <v>2869</v>
      </c>
      <c r="AA1249" s="856" t="s">
        <v>2869</v>
      </c>
      <c r="AB1249" s="856" t="s">
        <v>2869</v>
      </c>
      <c r="AC1249" s="856" t="s">
        <v>2869</v>
      </c>
      <c r="AD1249" s="856" t="s">
        <v>2869</v>
      </c>
      <c r="AE1249" s="856" t="s">
        <v>2869</v>
      </c>
      <c r="AF1249" s="856" t="s">
        <v>2869</v>
      </c>
      <c r="AG1249" s="856" t="s">
        <v>2869</v>
      </c>
      <c r="AH1249" s="856" t="s">
        <v>2869</v>
      </c>
      <c r="AI1249" s="856" t="s">
        <v>2869</v>
      </c>
      <c r="AJ1249" s="856" t="s">
        <v>2869</v>
      </c>
      <c r="AK1249" s="856" t="s">
        <v>2869</v>
      </c>
      <c r="AL1249" s="856" t="s">
        <v>2869</v>
      </c>
      <c r="AM1249"/>
    </row>
    <row r="1250" spans="2:39" ht="12" hidden="1" customHeight="1" outlineLevel="1" x14ac:dyDescent="0.2">
      <c r="B1250" s="878" t="s">
        <v>2970</v>
      </c>
      <c r="C1250" s="862"/>
      <c r="D1250" s="827" t="s">
        <v>2971</v>
      </c>
      <c r="E1250" s="856" t="s">
        <v>2869</v>
      </c>
      <c r="F1250" s="856" t="s">
        <v>2869</v>
      </c>
      <c r="G1250" s="856" t="s">
        <v>2869</v>
      </c>
      <c r="H1250" s="856" t="s">
        <v>2869</v>
      </c>
      <c r="I1250" s="856" t="s">
        <v>2869</v>
      </c>
      <c r="J1250" s="856" t="s">
        <v>2869</v>
      </c>
      <c r="K1250" s="856" t="s">
        <v>2869</v>
      </c>
      <c r="L1250" s="856" t="s">
        <v>2869</v>
      </c>
      <c r="M1250" s="856" t="s">
        <v>2869</v>
      </c>
      <c r="N1250" s="856" t="s">
        <v>2869</v>
      </c>
      <c r="O1250" s="856" t="s">
        <v>2869</v>
      </c>
      <c r="P1250" s="856" t="s">
        <v>2869</v>
      </c>
      <c r="Q1250" s="856" t="s">
        <v>2869</v>
      </c>
      <c r="R1250" s="856" t="s">
        <v>2869</v>
      </c>
      <c r="S1250" s="856" t="s">
        <v>2869</v>
      </c>
      <c r="T1250" s="856" t="s">
        <v>2869</v>
      </c>
      <c r="U1250" s="856" t="s">
        <v>2869</v>
      </c>
      <c r="V1250" s="856" t="s">
        <v>2869</v>
      </c>
      <c r="W1250" s="856" t="s">
        <v>2869</v>
      </c>
      <c r="X1250" s="856" t="s">
        <v>2869</v>
      </c>
      <c r="Y1250" s="856" t="s">
        <v>2869</v>
      </c>
      <c r="Z1250" s="856" t="s">
        <v>2869</v>
      </c>
      <c r="AA1250" s="856" t="s">
        <v>2869</v>
      </c>
      <c r="AB1250" s="856" t="s">
        <v>2869</v>
      </c>
      <c r="AC1250" s="856" t="s">
        <v>2869</v>
      </c>
      <c r="AD1250" s="856" t="s">
        <v>2869</v>
      </c>
      <c r="AE1250" s="856" t="s">
        <v>2869</v>
      </c>
      <c r="AF1250" s="856" t="s">
        <v>2869</v>
      </c>
      <c r="AG1250" s="856" t="s">
        <v>2869</v>
      </c>
      <c r="AH1250" s="856" t="s">
        <v>2869</v>
      </c>
      <c r="AI1250" s="856" t="s">
        <v>2869</v>
      </c>
      <c r="AJ1250" s="856" t="s">
        <v>2869</v>
      </c>
      <c r="AK1250" s="856" t="s">
        <v>2869</v>
      </c>
      <c r="AL1250" s="856" t="s">
        <v>2869</v>
      </c>
      <c r="AM1250"/>
    </row>
    <row r="1251" spans="2:39" ht="12" hidden="1" customHeight="1" outlineLevel="1" x14ac:dyDescent="0.2">
      <c r="B1251" s="878" t="s">
        <v>2972</v>
      </c>
      <c r="C1251" s="862"/>
      <c r="D1251" s="827" t="s">
        <v>2973</v>
      </c>
      <c r="E1251" s="856" t="s">
        <v>2869</v>
      </c>
      <c r="F1251" s="856" t="s">
        <v>2869</v>
      </c>
      <c r="G1251" s="856" t="s">
        <v>2869</v>
      </c>
      <c r="H1251" s="856" t="s">
        <v>2869</v>
      </c>
      <c r="I1251" s="856" t="s">
        <v>2869</v>
      </c>
      <c r="J1251" s="856" t="s">
        <v>2869</v>
      </c>
      <c r="K1251" s="856" t="s">
        <v>2869</v>
      </c>
      <c r="L1251" s="856" t="s">
        <v>2869</v>
      </c>
      <c r="M1251" s="856" t="s">
        <v>2869</v>
      </c>
      <c r="N1251" s="856" t="s">
        <v>2869</v>
      </c>
      <c r="O1251" s="856" t="s">
        <v>2869</v>
      </c>
      <c r="P1251" s="856" t="s">
        <v>2869</v>
      </c>
      <c r="Q1251" s="856" t="s">
        <v>2869</v>
      </c>
      <c r="R1251" s="856" t="s">
        <v>2869</v>
      </c>
      <c r="S1251" s="856" t="s">
        <v>2869</v>
      </c>
      <c r="T1251" s="856" t="s">
        <v>2869</v>
      </c>
      <c r="U1251" s="856" t="s">
        <v>2869</v>
      </c>
      <c r="V1251" s="856" t="s">
        <v>2869</v>
      </c>
      <c r="W1251" s="856" t="s">
        <v>2869</v>
      </c>
      <c r="X1251" s="856" t="s">
        <v>2869</v>
      </c>
      <c r="Y1251" s="856" t="s">
        <v>2869</v>
      </c>
      <c r="Z1251" s="856" t="s">
        <v>2869</v>
      </c>
      <c r="AA1251" s="856" t="s">
        <v>2869</v>
      </c>
      <c r="AB1251" s="856" t="s">
        <v>2869</v>
      </c>
      <c r="AC1251" s="856" t="s">
        <v>2869</v>
      </c>
      <c r="AD1251" s="856" t="s">
        <v>2869</v>
      </c>
      <c r="AE1251" s="856" t="s">
        <v>2869</v>
      </c>
      <c r="AF1251" s="856" t="s">
        <v>2869</v>
      </c>
      <c r="AG1251" s="856" t="s">
        <v>2869</v>
      </c>
      <c r="AH1251" s="856" t="s">
        <v>2869</v>
      </c>
      <c r="AI1251" s="856" t="s">
        <v>2869</v>
      </c>
      <c r="AJ1251" s="856" t="s">
        <v>2869</v>
      </c>
      <c r="AK1251" s="856" t="s">
        <v>2869</v>
      </c>
      <c r="AL1251" s="856" t="s">
        <v>2869</v>
      </c>
      <c r="AM1251"/>
    </row>
    <row r="1252" spans="2:39" ht="12" hidden="1" customHeight="1" outlineLevel="1" x14ac:dyDescent="0.2">
      <c r="B1252" s="878" t="s">
        <v>2974</v>
      </c>
      <c r="C1252" s="862"/>
      <c r="D1252" s="827" t="s">
        <v>2975</v>
      </c>
      <c r="E1252" s="856" t="s">
        <v>2869</v>
      </c>
      <c r="F1252" s="856" t="s">
        <v>2869</v>
      </c>
      <c r="G1252" s="856" t="s">
        <v>2869</v>
      </c>
      <c r="H1252" s="856" t="s">
        <v>2869</v>
      </c>
      <c r="I1252" s="856" t="s">
        <v>2869</v>
      </c>
      <c r="J1252" s="856" t="s">
        <v>2869</v>
      </c>
      <c r="K1252" s="856" t="s">
        <v>2869</v>
      </c>
      <c r="L1252" s="856" t="s">
        <v>2869</v>
      </c>
      <c r="M1252" s="856" t="s">
        <v>2869</v>
      </c>
      <c r="N1252" s="856" t="s">
        <v>2869</v>
      </c>
      <c r="O1252" s="856" t="s">
        <v>2869</v>
      </c>
      <c r="P1252" s="856" t="s">
        <v>2869</v>
      </c>
      <c r="Q1252" s="856" t="s">
        <v>2869</v>
      </c>
      <c r="R1252" s="856" t="s">
        <v>2869</v>
      </c>
      <c r="S1252" s="856" t="s">
        <v>2869</v>
      </c>
      <c r="T1252" s="856" t="s">
        <v>2869</v>
      </c>
      <c r="U1252" s="856" t="s">
        <v>2869</v>
      </c>
      <c r="V1252" s="856" t="s">
        <v>2869</v>
      </c>
      <c r="W1252" s="856" t="s">
        <v>2869</v>
      </c>
      <c r="X1252" s="856" t="s">
        <v>2869</v>
      </c>
      <c r="Y1252" s="856" t="s">
        <v>2869</v>
      </c>
      <c r="Z1252" s="856" t="s">
        <v>2869</v>
      </c>
      <c r="AA1252" s="856" t="s">
        <v>2869</v>
      </c>
      <c r="AB1252" s="856" t="s">
        <v>2869</v>
      </c>
      <c r="AC1252" s="856" t="s">
        <v>2869</v>
      </c>
      <c r="AD1252" s="856" t="s">
        <v>2869</v>
      </c>
      <c r="AE1252" s="856" t="s">
        <v>2869</v>
      </c>
      <c r="AF1252" s="856" t="s">
        <v>2869</v>
      </c>
      <c r="AG1252" s="856" t="s">
        <v>2869</v>
      </c>
      <c r="AH1252" s="856" t="s">
        <v>2869</v>
      </c>
      <c r="AI1252" s="856" t="s">
        <v>2869</v>
      </c>
      <c r="AJ1252" s="856" t="s">
        <v>2869</v>
      </c>
      <c r="AK1252" s="856" t="s">
        <v>2869</v>
      </c>
      <c r="AL1252" s="856" t="s">
        <v>2869</v>
      </c>
      <c r="AM1252"/>
    </row>
    <row r="1253" spans="2:39" ht="12" hidden="1" customHeight="1" outlineLevel="1" x14ac:dyDescent="0.2">
      <c r="B1253" s="878"/>
      <c r="C1253" s="862"/>
      <c r="D1253" s="827" t="s">
        <v>1328</v>
      </c>
      <c r="E1253" s="856" t="s">
        <v>1328</v>
      </c>
      <c r="F1253" s="856" t="s">
        <v>1328</v>
      </c>
      <c r="G1253" s="856" t="s">
        <v>1328</v>
      </c>
      <c r="H1253" s="856" t="s">
        <v>1328</v>
      </c>
      <c r="I1253" s="856" t="s">
        <v>1328</v>
      </c>
      <c r="J1253" s="856" t="s">
        <v>1328</v>
      </c>
      <c r="K1253" s="856" t="s">
        <v>1328</v>
      </c>
      <c r="L1253" s="856" t="s">
        <v>1328</v>
      </c>
      <c r="M1253" s="856" t="s">
        <v>1328</v>
      </c>
      <c r="N1253" s="856" t="s">
        <v>1328</v>
      </c>
      <c r="O1253" s="856" t="s">
        <v>1328</v>
      </c>
      <c r="P1253" s="856" t="s">
        <v>1328</v>
      </c>
      <c r="Q1253" s="856" t="s">
        <v>1328</v>
      </c>
      <c r="R1253" s="856" t="s">
        <v>1328</v>
      </c>
      <c r="S1253" s="856" t="s">
        <v>1328</v>
      </c>
      <c r="T1253" s="856" t="s">
        <v>1328</v>
      </c>
      <c r="U1253" s="856" t="s">
        <v>1328</v>
      </c>
      <c r="V1253" s="856" t="s">
        <v>1328</v>
      </c>
      <c r="W1253" s="856" t="s">
        <v>1328</v>
      </c>
      <c r="X1253" s="856" t="s">
        <v>1328</v>
      </c>
      <c r="Y1253" s="856" t="s">
        <v>1328</v>
      </c>
      <c r="Z1253" s="856" t="s">
        <v>1328</v>
      </c>
      <c r="AA1253" s="856" t="s">
        <v>1328</v>
      </c>
      <c r="AB1253" s="856" t="s">
        <v>1328</v>
      </c>
      <c r="AC1253" s="856" t="s">
        <v>1328</v>
      </c>
      <c r="AD1253" s="856" t="s">
        <v>1328</v>
      </c>
      <c r="AE1253" s="856" t="s">
        <v>1328</v>
      </c>
      <c r="AF1253" s="856" t="s">
        <v>1328</v>
      </c>
      <c r="AG1253" s="856" t="s">
        <v>1328</v>
      </c>
      <c r="AH1253" s="856" t="s">
        <v>1328</v>
      </c>
      <c r="AI1253" s="856" t="s">
        <v>1328</v>
      </c>
      <c r="AJ1253" s="856" t="s">
        <v>1328</v>
      </c>
      <c r="AK1253" s="856" t="s">
        <v>1328</v>
      </c>
      <c r="AL1253" s="856" t="s">
        <v>1328</v>
      </c>
      <c r="AM1253"/>
    </row>
    <row r="1254" spans="2:39" ht="12" hidden="1" customHeight="1" outlineLevel="1" x14ac:dyDescent="0.2">
      <c r="B1254" s="878" t="s">
        <v>2976</v>
      </c>
      <c r="C1254" s="862"/>
      <c r="D1254" s="827" t="s">
        <v>2977</v>
      </c>
      <c r="E1254" s="856" t="s">
        <v>2869</v>
      </c>
      <c r="F1254" s="856" t="s">
        <v>2869</v>
      </c>
      <c r="G1254" s="856" t="s">
        <v>2869</v>
      </c>
      <c r="H1254" s="856" t="s">
        <v>2869</v>
      </c>
      <c r="I1254" s="856" t="s">
        <v>2869</v>
      </c>
      <c r="J1254" s="856" t="s">
        <v>2869</v>
      </c>
      <c r="K1254" s="856" t="s">
        <v>2869</v>
      </c>
      <c r="L1254" s="856" t="s">
        <v>2869</v>
      </c>
      <c r="M1254" s="856" t="s">
        <v>2869</v>
      </c>
      <c r="N1254" s="856" t="s">
        <v>2869</v>
      </c>
      <c r="O1254" s="856" t="s">
        <v>2869</v>
      </c>
      <c r="P1254" s="856" t="s">
        <v>2869</v>
      </c>
      <c r="Q1254" s="856" t="s">
        <v>2869</v>
      </c>
      <c r="R1254" s="856" t="s">
        <v>2869</v>
      </c>
      <c r="S1254" s="856" t="s">
        <v>2869</v>
      </c>
      <c r="T1254" s="856" t="s">
        <v>2869</v>
      </c>
      <c r="U1254" s="856" t="s">
        <v>2869</v>
      </c>
      <c r="V1254" s="856" t="s">
        <v>2869</v>
      </c>
      <c r="W1254" s="856" t="s">
        <v>2869</v>
      </c>
      <c r="X1254" s="856" t="s">
        <v>2869</v>
      </c>
      <c r="Y1254" s="856" t="s">
        <v>2869</v>
      </c>
      <c r="Z1254" s="856" t="s">
        <v>2869</v>
      </c>
      <c r="AA1254" s="856" t="s">
        <v>2869</v>
      </c>
      <c r="AB1254" s="856" t="s">
        <v>2869</v>
      </c>
      <c r="AC1254" s="856" t="s">
        <v>2869</v>
      </c>
      <c r="AD1254" s="856" t="s">
        <v>2869</v>
      </c>
      <c r="AE1254" s="856" t="s">
        <v>2869</v>
      </c>
      <c r="AF1254" s="856" t="s">
        <v>2869</v>
      </c>
      <c r="AG1254" s="856" t="s">
        <v>2869</v>
      </c>
      <c r="AH1254" s="856" t="s">
        <v>2869</v>
      </c>
      <c r="AI1254" s="856" t="s">
        <v>2869</v>
      </c>
      <c r="AJ1254" s="856" t="s">
        <v>2869</v>
      </c>
      <c r="AK1254" s="856" t="s">
        <v>2869</v>
      </c>
      <c r="AL1254" s="856" t="s">
        <v>2869</v>
      </c>
      <c r="AM1254"/>
    </row>
    <row r="1255" spans="2:39" ht="12" hidden="1" customHeight="1" outlineLevel="1" x14ac:dyDescent="0.2">
      <c r="B1255" s="878" t="s">
        <v>2978</v>
      </c>
      <c r="C1255" s="862"/>
      <c r="D1255" s="827" t="s">
        <v>2979</v>
      </c>
      <c r="E1255" s="856" t="s">
        <v>2869</v>
      </c>
      <c r="F1255" s="856" t="s">
        <v>2869</v>
      </c>
      <c r="G1255" s="856" t="s">
        <v>2869</v>
      </c>
      <c r="H1255" s="856" t="s">
        <v>2869</v>
      </c>
      <c r="I1255" s="856" t="s">
        <v>2869</v>
      </c>
      <c r="J1255" s="856" t="s">
        <v>2869</v>
      </c>
      <c r="K1255" s="856" t="s">
        <v>2869</v>
      </c>
      <c r="L1255" s="856" t="s">
        <v>2869</v>
      </c>
      <c r="M1255" s="856" t="s">
        <v>2869</v>
      </c>
      <c r="N1255" s="856" t="s">
        <v>2869</v>
      </c>
      <c r="O1255" s="856" t="s">
        <v>2869</v>
      </c>
      <c r="P1255" s="856" t="s">
        <v>2869</v>
      </c>
      <c r="Q1255" s="856" t="s">
        <v>2869</v>
      </c>
      <c r="R1255" s="856" t="s">
        <v>2869</v>
      </c>
      <c r="S1255" s="856" t="s">
        <v>2869</v>
      </c>
      <c r="T1255" s="856" t="s">
        <v>2869</v>
      </c>
      <c r="U1255" s="856" t="s">
        <v>2869</v>
      </c>
      <c r="V1255" s="856" t="s">
        <v>2869</v>
      </c>
      <c r="W1255" s="856" t="s">
        <v>2869</v>
      </c>
      <c r="X1255" s="856" t="s">
        <v>2869</v>
      </c>
      <c r="Y1255" s="856" t="s">
        <v>2869</v>
      </c>
      <c r="Z1255" s="856" t="s">
        <v>2869</v>
      </c>
      <c r="AA1255" s="856" t="s">
        <v>2869</v>
      </c>
      <c r="AB1255" s="856" t="s">
        <v>2869</v>
      </c>
      <c r="AC1255" s="856" t="s">
        <v>2869</v>
      </c>
      <c r="AD1255" s="856" t="s">
        <v>2869</v>
      </c>
      <c r="AE1255" s="856" t="s">
        <v>2869</v>
      </c>
      <c r="AF1255" s="856" t="s">
        <v>2869</v>
      </c>
      <c r="AG1255" s="856" t="s">
        <v>2869</v>
      </c>
      <c r="AH1255" s="856" t="s">
        <v>2869</v>
      </c>
      <c r="AI1255" s="856" t="s">
        <v>2869</v>
      </c>
      <c r="AJ1255" s="856" t="s">
        <v>2869</v>
      </c>
      <c r="AK1255" s="856" t="s">
        <v>2869</v>
      </c>
      <c r="AL1255" s="856" t="s">
        <v>2869</v>
      </c>
      <c r="AM1255"/>
    </row>
    <row r="1256" spans="2:39" ht="12" hidden="1" customHeight="1" outlineLevel="1" x14ac:dyDescent="0.2">
      <c r="B1256" s="878" t="s">
        <v>2980</v>
      </c>
      <c r="C1256" s="862"/>
      <c r="D1256" s="827" t="s">
        <v>2981</v>
      </c>
      <c r="E1256" s="856" t="s">
        <v>2869</v>
      </c>
      <c r="F1256" s="856" t="s">
        <v>2869</v>
      </c>
      <c r="G1256" s="856" t="s">
        <v>2869</v>
      </c>
      <c r="H1256" s="856" t="s">
        <v>2869</v>
      </c>
      <c r="I1256" s="856" t="s">
        <v>2869</v>
      </c>
      <c r="J1256" s="856" t="s">
        <v>2869</v>
      </c>
      <c r="K1256" s="856" t="s">
        <v>2869</v>
      </c>
      <c r="L1256" s="856" t="s">
        <v>2869</v>
      </c>
      <c r="M1256" s="856" t="s">
        <v>2869</v>
      </c>
      <c r="N1256" s="856" t="s">
        <v>2869</v>
      </c>
      <c r="O1256" s="856" t="s">
        <v>2869</v>
      </c>
      <c r="P1256" s="856" t="s">
        <v>2869</v>
      </c>
      <c r="Q1256" s="856" t="s">
        <v>2869</v>
      </c>
      <c r="R1256" s="856" t="s">
        <v>2869</v>
      </c>
      <c r="S1256" s="856" t="s">
        <v>2869</v>
      </c>
      <c r="T1256" s="856" t="s">
        <v>2869</v>
      </c>
      <c r="U1256" s="856" t="s">
        <v>2869</v>
      </c>
      <c r="V1256" s="856" t="s">
        <v>2869</v>
      </c>
      <c r="W1256" s="856" t="s">
        <v>2869</v>
      </c>
      <c r="X1256" s="856" t="s">
        <v>2869</v>
      </c>
      <c r="Y1256" s="856" t="s">
        <v>2869</v>
      </c>
      <c r="Z1256" s="856" t="s">
        <v>2869</v>
      </c>
      <c r="AA1256" s="856" t="s">
        <v>2869</v>
      </c>
      <c r="AB1256" s="856" t="s">
        <v>2869</v>
      </c>
      <c r="AC1256" s="856" t="s">
        <v>2869</v>
      </c>
      <c r="AD1256" s="856" t="s">
        <v>2869</v>
      </c>
      <c r="AE1256" s="856" t="s">
        <v>2869</v>
      </c>
      <c r="AF1256" s="856" t="s">
        <v>2869</v>
      </c>
      <c r="AG1256" s="856" t="s">
        <v>2869</v>
      </c>
      <c r="AH1256" s="856" t="s">
        <v>2869</v>
      </c>
      <c r="AI1256" s="856" t="s">
        <v>2869</v>
      </c>
      <c r="AJ1256" s="856" t="s">
        <v>2869</v>
      </c>
      <c r="AK1256" s="856" t="s">
        <v>2869</v>
      </c>
      <c r="AL1256" s="856" t="s">
        <v>2869</v>
      </c>
      <c r="AM1256"/>
    </row>
    <row r="1257" spans="2:39" ht="12" hidden="1" customHeight="1" outlineLevel="1" x14ac:dyDescent="0.2">
      <c r="B1257" s="878" t="s">
        <v>2982</v>
      </c>
      <c r="C1257" s="862"/>
      <c r="D1257" s="827" t="s">
        <v>2983</v>
      </c>
      <c r="E1257" s="856" t="s">
        <v>2869</v>
      </c>
      <c r="F1257" s="856" t="s">
        <v>2869</v>
      </c>
      <c r="G1257" s="856" t="s">
        <v>2869</v>
      </c>
      <c r="H1257" s="856" t="s">
        <v>2869</v>
      </c>
      <c r="I1257" s="856" t="s">
        <v>2869</v>
      </c>
      <c r="J1257" s="856" t="s">
        <v>2869</v>
      </c>
      <c r="K1257" s="856" t="s">
        <v>2869</v>
      </c>
      <c r="L1257" s="856" t="s">
        <v>2869</v>
      </c>
      <c r="M1257" s="856" t="s">
        <v>2869</v>
      </c>
      <c r="N1257" s="856" t="s">
        <v>2869</v>
      </c>
      <c r="O1257" s="856" t="s">
        <v>2869</v>
      </c>
      <c r="P1257" s="856" t="s">
        <v>2869</v>
      </c>
      <c r="Q1257" s="856" t="s">
        <v>2869</v>
      </c>
      <c r="R1257" s="856" t="s">
        <v>2869</v>
      </c>
      <c r="S1257" s="856" t="s">
        <v>2869</v>
      </c>
      <c r="T1257" s="856" t="s">
        <v>2869</v>
      </c>
      <c r="U1257" s="856" t="s">
        <v>2869</v>
      </c>
      <c r="V1257" s="856" t="s">
        <v>2869</v>
      </c>
      <c r="W1257" s="856" t="s">
        <v>2869</v>
      </c>
      <c r="X1257" s="856" t="s">
        <v>2869</v>
      </c>
      <c r="Y1257" s="856" t="s">
        <v>2869</v>
      </c>
      <c r="Z1257" s="856" t="s">
        <v>2869</v>
      </c>
      <c r="AA1257" s="856" t="s">
        <v>2869</v>
      </c>
      <c r="AB1257" s="856" t="s">
        <v>2869</v>
      </c>
      <c r="AC1257" s="856" t="s">
        <v>2869</v>
      </c>
      <c r="AD1257" s="856" t="s">
        <v>2869</v>
      </c>
      <c r="AE1257" s="856" t="s">
        <v>2869</v>
      </c>
      <c r="AF1257" s="856" t="s">
        <v>2869</v>
      </c>
      <c r="AG1257" s="856" t="s">
        <v>2869</v>
      </c>
      <c r="AH1257" s="856" t="s">
        <v>2869</v>
      </c>
      <c r="AI1257" s="856" t="s">
        <v>2869</v>
      </c>
      <c r="AJ1257" s="856" t="s">
        <v>2869</v>
      </c>
      <c r="AK1257" s="856" t="s">
        <v>2869</v>
      </c>
      <c r="AL1257" s="856" t="s">
        <v>2869</v>
      </c>
      <c r="AM1257"/>
    </row>
    <row r="1258" spans="2:39" ht="12" hidden="1" customHeight="1" outlineLevel="1" x14ac:dyDescent="0.2">
      <c r="B1258" s="878"/>
      <c r="C1258" s="862"/>
      <c r="D1258" s="827" t="s">
        <v>1328</v>
      </c>
      <c r="E1258" s="856" t="s">
        <v>1328</v>
      </c>
      <c r="F1258" s="856" t="s">
        <v>1328</v>
      </c>
      <c r="G1258" s="856" t="s">
        <v>1328</v>
      </c>
      <c r="H1258" s="856" t="s">
        <v>1328</v>
      </c>
      <c r="I1258" s="856" t="s">
        <v>1328</v>
      </c>
      <c r="J1258" s="856" t="s">
        <v>1328</v>
      </c>
      <c r="K1258" s="856" t="s">
        <v>1328</v>
      </c>
      <c r="L1258" s="856" t="s">
        <v>1328</v>
      </c>
      <c r="M1258" s="856" t="s">
        <v>1328</v>
      </c>
      <c r="N1258" s="856" t="s">
        <v>1328</v>
      </c>
      <c r="O1258" s="856" t="s">
        <v>1328</v>
      </c>
      <c r="P1258" s="856" t="s">
        <v>1328</v>
      </c>
      <c r="Q1258" s="856" t="s">
        <v>1328</v>
      </c>
      <c r="R1258" s="856" t="s">
        <v>1328</v>
      </c>
      <c r="S1258" s="856" t="s">
        <v>1328</v>
      </c>
      <c r="T1258" s="856" t="s">
        <v>1328</v>
      </c>
      <c r="U1258" s="856" t="s">
        <v>1328</v>
      </c>
      <c r="V1258" s="856" t="s">
        <v>1328</v>
      </c>
      <c r="W1258" s="856" t="s">
        <v>1328</v>
      </c>
      <c r="X1258" s="856" t="s">
        <v>1328</v>
      </c>
      <c r="Y1258" s="856" t="s">
        <v>1328</v>
      </c>
      <c r="Z1258" s="856" t="s">
        <v>1328</v>
      </c>
      <c r="AA1258" s="856" t="s">
        <v>1328</v>
      </c>
      <c r="AB1258" s="856" t="s">
        <v>1328</v>
      </c>
      <c r="AC1258" s="856" t="s">
        <v>1328</v>
      </c>
      <c r="AD1258" s="856" t="s">
        <v>1328</v>
      </c>
      <c r="AE1258" s="856" t="s">
        <v>1328</v>
      </c>
      <c r="AF1258" s="856" t="s">
        <v>1328</v>
      </c>
      <c r="AG1258" s="856" t="s">
        <v>1328</v>
      </c>
      <c r="AH1258" s="856" t="s">
        <v>1328</v>
      </c>
      <c r="AI1258" s="856" t="s">
        <v>1328</v>
      </c>
      <c r="AJ1258" s="856" t="s">
        <v>1328</v>
      </c>
      <c r="AK1258" s="856" t="s">
        <v>1328</v>
      </c>
      <c r="AL1258" s="856" t="s">
        <v>1328</v>
      </c>
      <c r="AM1258"/>
    </row>
    <row r="1259" spans="2:39" ht="12" hidden="1" customHeight="1" outlineLevel="1" x14ac:dyDescent="0.2">
      <c r="B1259" s="878" t="s">
        <v>0</v>
      </c>
      <c r="C1259" s="862"/>
      <c r="D1259" s="827" t="s">
        <v>2984</v>
      </c>
      <c r="E1259" s="856" t="s">
        <v>2869</v>
      </c>
      <c r="F1259" s="856" t="s">
        <v>2869</v>
      </c>
      <c r="G1259" s="856" t="s">
        <v>2869</v>
      </c>
      <c r="H1259" s="856" t="s">
        <v>2869</v>
      </c>
      <c r="I1259" s="856" t="s">
        <v>2869</v>
      </c>
      <c r="J1259" s="856" t="s">
        <v>2869</v>
      </c>
      <c r="K1259" s="856" t="s">
        <v>2869</v>
      </c>
      <c r="L1259" s="856" t="s">
        <v>2869</v>
      </c>
      <c r="M1259" s="856" t="s">
        <v>2869</v>
      </c>
      <c r="N1259" s="856" t="s">
        <v>2869</v>
      </c>
      <c r="O1259" s="856" t="s">
        <v>2869</v>
      </c>
      <c r="P1259" s="856" t="s">
        <v>2869</v>
      </c>
      <c r="Q1259" s="856" t="s">
        <v>2869</v>
      </c>
      <c r="R1259" s="856" t="s">
        <v>2869</v>
      </c>
      <c r="S1259" s="856" t="s">
        <v>2869</v>
      </c>
      <c r="T1259" s="856" t="s">
        <v>2869</v>
      </c>
      <c r="U1259" s="856" t="s">
        <v>2869</v>
      </c>
      <c r="V1259" s="856" t="s">
        <v>2869</v>
      </c>
      <c r="W1259" s="856" t="s">
        <v>2869</v>
      </c>
      <c r="X1259" s="856" t="s">
        <v>2869</v>
      </c>
      <c r="Y1259" s="856" t="s">
        <v>2869</v>
      </c>
      <c r="Z1259" s="856" t="s">
        <v>2869</v>
      </c>
      <c r="AA1259" s="856" t="s">
        <v>2869</v>
      </c>
      <c r="AB1259" s="856" t="s">
        <v>2869</v>
      </c>
      <c r="AC1259" s="856" t="s">
        <v>2869</v>
      </c>
      <c r="AD1259" s="856" t="s">
        <v>2869</v>
      </c>
      <c r="AE1259" s="856" t="s">
        <v>2869</v>
      </c>
      <c r="AF1259" s="856" t="s">
        <v>2869</v>
      </c>
      <c r="AG1259" s="856" t="s">
        <v>2869</v>
      </c>
      <c r="AH1259" s="856" t="s">
        <v>2869</v>
      </c>
      <c r="AI1259" s="856" t="s">
        <v>2869</v>
      </c>
      <c r="AJ1259" s="856" t="s">
        <v>2869</v>
      </c>
      <c r="AK1259" s="856" t="s">
        <v>2869</v>
      </c>
      <c r="AL1259" s="856" t="s">
        <v>2869</v>
      </c>
      <c r="AM1259"/>
    </row>
    <row r="1260" spans="2:39" ht="12" hidden="1" customHeight="1" outlineLevel="1" x14ac:dyDescent="0.2">
      <c r="B1260" s="878" t="s">
        <v>141</v>
      </c>
      <c r="C1260" s="862"/>
      <c r="D1260" s="827" t="s">
        <v>2985</v>
      </c>
      <c r="E1260" s="856" t="s">
        <v>2869</v>
      </c>
      <c r="F1260" s="856" t="s">
        <v>2869</v>
      </c>
      <c r="G1260" s="856" t="s">
        <v>2869</v>
      </c>
      <c r="H1260" s="856" t="s">
        <v>2869</v>
      </c>
      <c r="I1260" s="856" t="s">
        <v>2869</v>
      </c>
      <c r="J1260" s="856" t="s">
        <v>2869</v>
      </c>
      <c r="K1260" s="856" t="s">
        <v>2869</v>
      </c>
      <c r="L1260" s="856" t="s">
        <v>2869</v>
      </c>
      <c r="M1260" s="856" t="s">
        <v>2869</v>
      </c>
      <c r="N1260" s="856" t="s">
        <v>2869</v>
      </c>
      <c r="O1260" s="856" t="s">
        <v>2869</v>
      </c>
      <c r="P1260" s="856" t="s">
        <v>2869</v>
      </c>
      <c r="Q1260" s="856" t="s">
        <v>2869</v>
      </c>
      <c r="R1260" s="856" t="s">
        <v>2869</v>
      </c>
      <c r="S1260" s="856" t="s">
        <v>2869</v>
      </c>
      <c r="T1260" s="856" t="s">
        <v>2869</v>
      </c>
      <c r="U1260" s="856" t="s">
        <v>2869</v>
      </c>
      <c r="V1260" s="856" t="s">
        <v>2869</v>
      </c>
      <c r="W1260" s="856" t="s">
        <v>2869</v>
      </c>
      <c r="X1260" s="856" t="s">
        <v>2869</v>
      </c>
      <c r="Y1260" s="856" t="s">
        <v>2869</v>
      </c>
      <c r="Z1260" s="856" t="s">
        <v>2869</v>
      </c>
      <c r="AA1260" s="856" t="s">
        <v>2869</v>
      </c>
      <c r="AB1260" s="856" t="s">
        <v>2869</v>
      </c>
      <c r="AC1260" s="856" t="s">
        <v>2869</v>
      </c>
      <c r="AD1260" s="856" t="s">
        <v>2869</v>
      </c>
      <c r="AE1260" s="856" t="s">
        <v>2869</v>
      </c>
      <c r="AF1260" s="856" t="s">
        <v>2869</v>
      </c>
      <c r="AG1260" s="856" t="s">
        <v>2869</v>
      </c>
      <c r="AH1260" s="856" t="s">
        <v>2869</v>
      </c>
      <c r="AI1260" s="856" t="s">
        <v>2869</v>
      </c>
      <c r="AJ1260" s="856" t="s">
        <v>2869</v>
      </c>
      <c r="AK1260" s="856" t="s">
        <v>2869</v>
      </c>
      <c r="AL1260" s="856" t="s">
        <v>2869</v>
      </c>
      <c r="AM1260"/>
    </row>
    <row r="1261" spans="2:39" ht="12" hidden="1" customHeight="1" outlineLevel="1" x14ac:dyDescent="0.2">
      <c r="B1261" s="878" t="s">
        <v>142</v>
      </c>
      <c r="C1261" s="862"/>
      <c r="D1261" s="827" t="s">
        <v>2986</v>
      </c>
      <c r="E1261" s="856" t="s">
        <v>2869</v>
      </c>
      <c r="F1261" s="856" t="s">
        <v>2869</v>
      </c>
      <c r="G1261" s="856" t="s">
        <v>2869</v>
      </c>
      <c r="H1261" s="856" t="s">
        <v>2869</v>
      </c>
      <c r="I1261" s="856" t="s">
        <v>2869</v>
      </c>
      <c r="J1261" s="856" t="s">
        <v>2869</v>
      </c>
      <c r="K1261" s="856" t="s">
        <v>2869</v>
      </c>
      <c r="L1261" s="856" t="s">
        <v>2869</v>
      </c>
      <c r="M1261" s="856" t="s">
        <v>2869</v>
      </c>
      <c r="N1261" s="856" t="s">
        <v>2869</v>
      </c>
      <c r="O1261" s="856" t="s">
        <v>2869</v>
      </c>
      <c r="P1261" s="856" t="s">
        <v>2869</v>
      </c>
      <c r="Q1261" s="856" t="s">
        <v>2869</v>
      </c>
      <c r="R1261" s="856" t="s">
        <v>2869</v>
      </c>
      <c r="S1261" s="856" t="s">
        <v>2869</v>
      </c>
      <c r="T1261" s="856" t="s">
        <v>2869</v>
      </c>
      <c r="U1261" s="856" t="s">
        <v>2869</v>
      </c>
      <c r="V1261" s="856" t="s">
        <v>2869</v>
      </c>
      <c r="W1261" s="856" t="s">
        <v>2869</v>
      </c>
      <c r="X1261" s="856" t="s">
        <v>2869</v>
      </c>
      <c r="Y1261" s="856" t="s">
        <v>2869</v>
      </c>
      <c r="Z1261" s="856" t="s">
        <v>2869</v>
      </c>
      <c r="AA1261" s="856" t="s">
        <v>2869</v>
      </c>
      <c r="AB1261" s="856" t="s">
        <v>2869</v>
      </c>
      <c r="AC1261" s="856" t="s">
        <v>2869</v>
      </c>
      <c r="AD1261" s="856" t="s">
        <v>2869</v>
      </c>
      <c r="AE1261" s="856" t="s">
        <v>2869</v>
      </c>
      <c r="AF1261" s="856" t="s">
        <v>2869</v>
      </c>
      <c r="AG1261" s="856" t="s">
        <v>2869</v>
      </c>
      <c r="AH1261" s="856" t="s">
        <v>2869</v>
      </c>
      <c r="AI1261" s="856" t="s">
        <v>2869</v>
      </c>
      <c r="AJ1261" s="856" t="s">
        <v>2869</v>
      </c>
      <c r="AK1261" s="856" t="s">
        <v>2869</v>
      </c>
      <c r="AL1261" s="856" t="s">
        <v>2869</v>
      </c>
      <c r="AM1261"/>
    </row>
    <row r="1262" spans="2:39" ht="12" hidden="1" customHeight="1" outlineLevel="1" x14ac:dyDescent="0.2">
      <c r="B1262" s="878" t="s">
        <v>143</v>
      </c>
      <c r="C1262" s="862"/>
      <c r="D1262" s="827" t="s">
        <v>2987</v>
      </c>
      <c r="E1262" s="856" t="s">
        <v>2869</v>
      </c>
      <c r="F1262" s="856" t="s">
        <v>2869</v>
      </c>
      <c r="G1262" s="856" t="s">
        <v>2869</v>
      </c>
      <c r="H1262" s="856" t="s">
        <v>2869</v>
      </c>
      <c r="I1262" s="856" t="s">
        <v>2869</v>
      </c>
      <c r="J1262" s="856" t="s">
        <v>2869</v>
      </c>
      <c r="K1262" s="856" t="s">
        <v>2869</v>
      </c>
      <c r="L1262" s="856" t="s">
        <v>2869</v>
      </c>
      <c r="M1262" s="856" t="s">
        <v>2869</v>
      </c>
      <c r="N1262" s="856" t="s">
        <v>2869</v>
      </c>
      <c r="O1262" s="856" t="s">
        <v>2869</v>
      </c>
      <c r="P1262" s="856" t="s">
        <v>2869</v>
      </c>
      <c r="Q1262" s="856" t="s">
        <v>2869</v>
      </c>
      <c r="R1262" s="856" t="s">
        <v>2869</v>
      </c>
      <c r="S1262" s="856" t="s">
        <v>2869</v>
      </c>
      <c r="T1262" s="856" t="s">
        <v>2869</v>
      </c>
      <c r="U1262" s="856" t="s">
        <v>2869</v>
      </c>
      <c r="V1262" s="856" t="s">
        <v>2869</v>
      </c>
      <c r="W1262" s="856" t="s">
        <v>2869</v>
      </c>
      <c r="X1262" s="856" t="s">
        <v>2869</v>
      </c>
      <c r="Y1262" s="856" t="s">
        <v>2869</v>
      </c>
      <c r="Z1262" s="856" t="s">
        <v>2869</v>
      </c>
      <c r="AA1262" s="856" t="s">
        <v>2869</v>
      </c>
      <c r="AB1262" s="856" t="s">
        <v>2869</v>
      </c>
      <c r="AC1262" s="856" t="s">
        <v>2869</v>
      </c>
      <c r="AD1262" s="856" t="s">
        <v>2869</v>
      </c>
      <c r="AE1262" s="856" t="s">
        <v>2869</v>
      </c>
      <c r="AF1262" s="856" t="s">
        <v>2869</v>
      </c>
      <c r="AG1262" s="856" t="s">
        <v>2869</v>
      </c>
      <c r="AH1262" s="856" t="s">
        <v>2869</v>
      </c>
      <c r="AI1262" s="856" t="s">
        <v>2869</v>
      </c>
      <c r="AJ1262" s="856" t="s">
        <v>2869</v>
      </c>
      <c r="AK1262" s="856" t="s">
        <v>2869</v>
      </c>
      <c r="AL1262" s="856" t="s">
        <v>2869</v>
      </c>
      <c r="AM1262"/>
    </row>
    <row r="1263" spans="2:39" ht="12" hidden="1" customHeight="1" outlineLevel="1" x14ac:dyDescent="0.2">
      <c r="B1263" s="878" t="s">
        <v>144</v>
      </c>
      <c r="C1263" s="862"/>
      <c r="D1263" s="827" t="s">
        <v>2988</v>
      </c>
      <c r="E1263" s="856" t="s">
        <v>2869</v>
      </c>
      <c r="F1263" s="856" t="s">
        <v>2869</v>
      </c>
      <c r="G1263" s="856" t="s">
        <v>2869</v>
      </c>
      <c r="H1263" s="856" t="s">
        <v>2869</v>
      </c>
      <c r="I1263" s="856" t="s">
        <v>2869</v>
      </c>
      <c r="J1263" s="856" t="s">
        <v>2869</v>
      </c>
      <c r="K1263" s="856" t="s">
        <v>2869</v>
      </c>
      <c r="L1263" s="856" t="s">
        <v>2869</v>
      </c>
      <c r="M1263" s="856" t="s">
        <v>2869</v>
      </c>
      <c r="N1263" s="856" t="s">
        <v>2869</v>
      </c>
      <c r="O1263" s="856" t="s">
        <v>2869</v>
      </c>
      <c r="P1263" s="856" t="s">
        <v>2869</v>
      </c>
      <c r="Q1263" s="856" t="s">
        <v>2869</v>
      </c>
      <c r="R1263" s="856" t="s">
        <v>2869</v>
      </c>
      <c r="S1263" s="856" t="s">
        <v>2869</v>
      </c>
      <c r="T1263" s="856" t="s">
        <v>2869</v>
      </c>
      <c r="U1263" s="856" t="s">
        <v>2869</v>
      </c>
      <c r="V1263" s="856" t="s">
        <v>2869</v>
      </c>
      <c r="W1263" s="856" t="s">
        <v>2869</v>
      </c>
      <c r="X1263" s="856" t="s">
        <v>2869</v>
      </c>
      <c r="Y1263" s="856" t="s">
        <v>2869</v>
      </c>
      <c r="Z1263" s="856" t="s">
        <v>2869</v>
      </c>
      <c r="AA1263" s="856" t="s">
        <v>2869</v>
      </c>
      <c r="AB1263" s="856" t="s">
        <v>2869</v>
      </c>
      <c r="AC1263" s="856" t="s">
        <v>2869</v>
      </c>
      <c r="AD1263" s="856" t="s">
        <v>2869</v>
      </c>
      <c r="AE1263" s="856" t="s">
        <v>2869</v>
      </c>
      <c r="AF1263" s="856" t="s">
        <v>2869</v>
      </c>
      <c r="AG1263" s="856" t="s">
        <v>2869</v>
      </c>
      <c r="AH1263" s="856" t="s">
        <v>2869</v>
      </c>
      <c r="AI1263" s="856" t="s">
        <v>2869</v>
      </c>
      <c r="AJ1263" s="856" t="s">
        <v>2869</v>
      </c>
      <c r="AK1263" s="856" t="s">
        <v>2869</v>
      </c>
      <c r="AL1263" s="856" t="s">
        <v>2869</v>
      </c>
      <c r="AM1263"/>
    </row>
    <row r="1264" spans="2:39" ht="12" hidden="1" customHeight="1" outlineLevel="1" x14ac:dyDescent="0.2">
      <c r="B1264" s="878" t="s">
        <v>743</v>
      </c>
      <c r="C1264" s="862"/>
      <c r="D1264" s="827" t="s">
        <v>2989</v>
      </c>
      <c r="E1264" s="856" t="s">
        <v>2869</v>
      </c>
      <c r="F1264" s="856" t="s">
        <v>2869</v>
      </c>
      <c r="G1264" s="856" t="s">
        <v>2869</v>
      </c>
      <c r="H1264" s="856" t="s">
        <v>2869</v>
      </c>
      <c r="I1264" s="856" t="s">
        <v>2869</v>
      </c>
      <c r="J1264" s="856" t="s">
        <v>2869</v>
      </c>
      <c r="K1264" s="856" t="s">
        <v>2869</v>
      </c>
      <c r="L1264" s="856" t="s">
        <v>2869</v>
      </c>
      <c r="M1264" s="856" t="s">
        <v>2869</v>
      </c>
      <c r="N1264" s="856" t="s">
        <v>2869</v>
      </c>
      <c r="O1264" s="856" t="s">
        <v>2869</v>
      </c>
      <c r="P1264" s="856" t="s">
        <v>2869</v>
      </c>
      <c r="Q1264" s="856" t="s">
        <v>2869</v>
      </c>
      <c r="R1264" s="856" t="s">
        <v>2869</v>
      </c>
      <c r="S1264" s="856" t="s">
        <v>2869</v>
      </c>
      <c r="T1264" s="856" t="s">
        <v>2869</v>
      </c>
      <c r="U1264" s="856" t="s">
        <v>2869</v>
      </c>
      <c r="V1264" s="856" t="s">
        <v>2869</v>
      </c>
      <c r="W1264" s="856" t="s">
        <v>2869</v>
      </c>
      <c r="X1264" s="856" t="s">
        <v>2869</v>
      </c>
      <c r="Y1264" s="856" t="s">
        <v>2869</v>
      </c>
      <c r="Z1264" s="856" t="s">
        <v>2869</v>
      </c>
      <c r="AA1264" s="856" t="s">
        <v>2869</v>
      </c>
      <c r="AB1264" s="856" t="s">
        <v>2869</v>
      </c>
      <c r="AC1264" s="856" t="s">
        <v>2869</v>
      </c>
      <c r="AD1264" s="856" t="s">
        <v>2869</v>
      </c>
      <c r="AE1264" s="856" t="s">
        <v>2869</v>
      </c>
      <c r="AF1264" s="856" t="s">
        <v>2869</v>
      </c>
      <c r="AG1264" s="856" t="s">
        <v>2869</v>
      </c>
      <c r="AH1264" s="856" t="s">
        <v>2869</v>
      </c>
      <c r="AI1264" s="856" t="s">
        <v>2869</v>
      </c>
      <c r="AJ1264" s="856" t="s">
        <v>2869</v>
      </c>
      <c r="AK1264" s="856" t="s">
        <v>2869</v>
      </c>
      <c r="AL1264" s="856" t="s">
        <v>2869</v>
      </c>
      <c r="AM1264"/>
    </row>
    <row r="1265" spans="2:39" ht="12" hidden="1" customHeight="1" outlineLevel="1" x14ac:dyDescent="0.2">
      <c r="B1265" s="878" t="s">
        <v>145</v>
      </c>
      <c r="C1265" s="862"/>
      <c r="D1265" s="827" t="s">
        <v>2990</v>
      </c>
      <c r="E1265" s="856" t="s">
        <v>2869</v>
      </c>
      <c r="F1265" s="856" t="s">
        <v>2869</v>
      </c>
      <c r="G1265" s="856" t="s">
        <v>2869</v>
      </c>
      <c r="H1265" s="856" t="s">
        <v>2869</v>
      </c>
      <c r="I1265" s="856" t="s">
        <v>2869</v>
      </c>
      <c r="J1265" s="856" t="s">
        <v>2869</v>
      </c>
      <c r="K1265" s="856" t="s">
        <v>2869</v>
      </c>
      <c r="L1265" s="856" t="s">
        <v>2869</v>
      </c>
      <c r="M1265" s="856" t="s">
        <v>2869</v>
      </c>
      <c r="N1265" s="856" t="s">
        <v>2869</v>
      </c>
      <c r="O1265" s="856" t="s">
        <v>2869</v>
      </c>
      <c r="P1265" s="856" t="s">
        <v>2869</v>
      </c>
      <c r="Q1265" s="856" t="s">
        <v>2869</v>
      </c>
      <c r="R1265" s="856" t="s">
        <v>2869</v>
      </c>
      <c r="S1265" s="856" t="s">
        <v>2869</v>
      </c>
      <c r="T1265" s="856" t="s">
        <v>2869</v>
      </c>
      <c r="U1265" s="856" t="s">
        <v>2869</v>
      </c>
      <c r="V1265" s="856" t="s">
        <v>2869</v>
      </c>
      <c r="W1265" s="856" t="s">
        <v>2869</v>
      </c>
      <c r="X1265" s="856" t="s">
        <v>2869</v>
      </c>
      <c r="Y1265" s="856" t="s">
        <v>2869</v>
      </c>
      <c r="Z1265" s="856" t="s">
        <v>2869</v>
      </c>
      <c r="AA1265" s="856" t="s">
        <v>2869</v>
      </c>
      <c r="AB1265" s="856" t="s">
        <v>2869</v>
      </c>
      <c r="AC1265" s="856" t="s">
        <v>2869</v>
      </c>
      <c r="AD1265" s="856" t="s">
        <v>2869</v>
      </c>
      <c r="AE1265" s="856" t="s">
        <v>2869</v>
      </c>
      <c r="AF1265" s="856" t="s">
        <v>2869</v>
      </c>
      <c r="AG1265" s="856" t="s">
        <v>2869</v>
      </c>
      <c r="AH1265" s="856" t="s">
        <v>2869</v>
      </c>
      <c r="AI1265" s="856" t="s">
        <v>2869</v>
      </c>
      <c r="AJ1265" s="856" t="s">
        <v>2869</v>
      </c>
      <c r="AK1265" s="856" t="s">
        <v>2869</v>
      </c>
      <c r="AL1265" s="856" t="s">
        <v>2869</v>
      </c>
      <c r="AM1265"/>
    </row>
    <row r="1266" spans="2:39" ht="12" hidden="1" customHeight="1" outlineLevel="1" x14ac:dyDescent="0.2">
      <c r="B1266" s="878" t="s">
        <v>146</v>
      </c>
      <c r="C1266" s="862"/>
      <c r="D1266" s="827" t="s">
        <v>2991</v>
      </c>
      <c r="E1266" s="856" t="s">
        <v>2869</v>
      </c>
      <c r="F1266" s="856" t="s">
        <v>2869</v>
      </c>
      <c r="G1266" s="856" t="s">
        <v>2869</v>
      </c>
      <c r="H1266" s="856" t="s">
        <v>2869</v>
      </c>
      <c r="I1266" s="856" t="s">
        <v>2869</v>
      </c>
      <c r="J1266" s="856" t="s">
        <v>2869</v>
      </c>
      <c r="K1266" s="856" t="s">
        <v>2869</v>
      </c>
      <c r="L1266" s="856" t="s">
        <v>2869</v>
      </c>
      <c r="M1266" s="856" t="s">
        <v>2869</v>
      </c>
      <c r="N1266" s="856" t="s">
        <v>2869</v>
      </c>
      <c r="O1266" s="856" t="s">
        <v>2869</v>
      </c>
      <c r="P1266" s="856" t="s">
        <v>2869</v>
      </c>
      <c r="Q1266" s="856" t="s">
        <v>2869</v>
      </c>
      <c r="R1266" s="856" t="s">
        <v>2869</v>
      </c>
      <c r="S1266" s="856" t="s">
        <v>2869</v>
      </c>
      <c r="T1266" s="856" t="s">
        <v>2869</v>
      </c>
      <c r="U1266" s="856" t="s">
        <v>2869</v>
      </c>
      <c r="V1266" s="856" t="s">
        <v>2869</v>
      </c>
      <c r="W1266" s="856" t="s">
        <v>2869</v>
      </c>
      <c r="X1266" s="856" t="s">
        <v>2869</v>
      </c>
      <c r="Y1266" s="856" t="s">
        <v>2869</v>
      </c>
      <c r="Z1266" s="856" t="s">
        <v>2869</v>
      </c>
      <c r="AA1266" s="856" t="s">
        <v>2869</v>
      </c>
      <c r="AB1266" s="856" t="s">
        <v>2869</v>
      </c>
      <c r="AC1266" s="856" t="s">
        <v>2869</v>
      </c>
      <c r="AD1266" s="856" t="s">
        <v>2869</v>
      </c>
      <c r="AE1266" s="856" t="s">
        <v>2869</v>
      </c>
      <c r="AF1266" s="856" t="s">
        <v>2869</v>
      </c>
      <c r="AG1266" s="856" t="s">
        <v>2869</v>
      </c>
      <c r="AH1266" s="856" t="s">
        <v>2869</v>
      </c>
      <c r="AI1266" s="856" t="s">
        <v>2869</v>
      </c>
      <c r="AJ1266" s="856" t="s">
        <v>2869</v>
      </c>
      <c r="AK1266" s="856" t="s">
        <v>2869</v>
      </c>
      <c r="AL1266" s="856" t="s">
        <v>2869</v>
      </c>
      <c r="AM1266"/>
    </row>
    <row r="1267" spans="2:39" ht="12" hidden="1" customHeight="1" outlineLevel="1" x14ac:dyDescent="0.2">
      <c r="B1267" s="878"/>
      <c r="C1267" s="862"/>
      <c r="D1267" s="827" t="s">
        <v>1328</v>
      </c>
      <c r="E1267" s="856" t="s">
        <v>1328</v>
      </c>
      <c r="F1267" s="856" t="s">
        <v>1328</v>
      </c>
      <c r="G1267" s="856" t="s">
        <v>1328</v>
      </c>
      <c r="H1267" s="856" t="s">
        <v>1328</v>
      </c>
      <c r="I1267" s="856" t="s">
        <v>1328</v>
      </c>
      <c r="J1267" s="856" t="s">
        <v>1328</v>
      </c>
      <c r="K1267" s="856" t="s">
        <v>1328</v>
      </c>
      <c r="L1267" s="856" t="s">
        <v>1328</v>
      </c>
      <c r="M1267" s="856" t="s">
        <v>1328</v>
      </c>
      <c r="N1267" s="856" t="s">
        <v>1328</v>
      </c>
      <c r="O1267" s="856" t="s">
        <v>1328</v>
      </c>
      <c r="P1267" s="856" t="s">
        <v>1328</v>
      </c>
      <c r="Q1267" s="856" t="s">
        <v>1328</v>
      </c>
      <c r="R1267" s="856" t="s">
        <v>1328</v>
      </c>
      <c r="S1267" s="856" t="s">
        <v>1328</v>
      </c>
      <c r="T1267" s="856" t="s">
        <v>1328</v>
      </c>
      <c r="U1267" s="856" t="s">
        <v>1328</v>
      </c>
      <c r="V1267" s="856" t="s">
        <v>1328</v>
      </c>
      <c r="W1267" s="856" t="s">
        <v>1328</v>
      </c>
      <c r="X1267" s="856" t="s">
        <v>1328</v>
      </c>
      <c r="Y1267" s="856" t="s">
        <v>1328</v>
      </c>
      <c r="Z1267" s="856" t="s">
        <v>1328</v>
      </c>
      <c r="AA1267" s="856" t="s">
        <v>1328</v>
      </c>
      <c r="AB1267" s="856" t="s">
        <v>1328</v>
      </c>
      <c r="AC1267" s="856" t="s">
        <v>1328</v>
      </c>
      <c r="AD1267" s="856" t="s">
        <v>1328</v>
      </c>
      <c r="AE1267" s="856" t="s">
        <v>1328</v>
      </c>
      <c r="AF1267" s="856" t="s">
        <v>1328</v>
      </c>
      <c r="AG1267" s="856" t="s">
        <v>1328</v>
      </c>
      <c r="AH1267" s="856" t="s">
        <v>1328</v>
      </c>
      <c r="AI1267" s="856" t="s">
        <v>1328</v>
      </c>
      <c r="AJ1267" s="856" t="s">
        <v>1328</v>
      </c>
      <c r="AK1267" s="856" t="s">
        <v>1328</v>
      </c>
      <c r="AL1267" s="856" t="s">
        <v>1328</v>
      </c>
      <c r="AM1267"/>
    </row>
    <row r="1268" spans="2:39" ht="12" hidden="1" customHeight="1" outlineLevel="1" x14ac:dyDescent="0.2">
      <c r="B1268" s="878" t="s">
        <v>2992</v>
      </c>
      <c r="C1268" s="862"/>
      <c r="D1268" s="827" t="s">
        <v>2993</v>
      </c>
      <c r="E1268" s="856" t="s">
        <v>2869</v>
      </c>
      <c r="F1268" s="856" t="s">
        <v>2869</v>
      </c>
      <c r="G1268" s="856" t="s">
        <v>2869</v>
      </c>
      <c r="H1268" s="856" t="s">
        <v>2869</v>
      </c>
      <c r="I1268" s="856" t="s">
        <v>2869</v>
      </c>
      <c r="J1268" s="856" t="s">
        <v>2869</v>
      </c>
      <c r="K1268" s="856" t="s">
        <v>2869</v>
      </c>
      <c r="L1268" s="856" t="s">
        <v>2869</v>
      </c>
      <c r="M1268" s="856" t="s">
        <v>2869</v>
      </c>
      <c r="N1268" s="856" t="s">
        <v>2869</v>
      </c>
      <c r="O1268" s="856" t="s">
        <v>2869</v>
      </c>
      <c r="P1268" s="856" t="s">
        <v>2869</v>
      </c>
      <c r="Q1268" s="856" t="s">
        <v>2869</v>
      </c>
      <c r="R1268" s="856" t="s">
        <v>2869</v>
      </c>
      <c r="S1268" s="856" t="s">
        <v>2869</v>
      </c>
      <c r="T1268" s="856" t="s">
        <v>2869</v>
      </c>
      <c r="U1268" s="856" t="s">
        <v>2869</v>
      </c>
      <c r="V1268" s="856" t="s">
        <v>2869</v>
      </c>
      <c r="W1268" s="856" t="s">
        <v>2869</v>
      </c>
      <c r="X1268" s="856" t="s">
        <v>2869</v>
      </c>
      <c r="Y1268" s="856" t="s">
        <v>2869</v>
      </c>
      <c r="Z1268" s="856" t="s">
        <v>2869</v>
      </c>
      <c r="AA1268" s="856" t="s">
        <v>2869</v>
      </c>
      <c r="AB1268" s="856" t="s">
        <v>2869</v>
      </c>
      <c r="AC1268" s="856" t="s">
        <v>2869</v>
      </c>
      <c r="AD1268" s="856" t="s">
        <v>2869</v>
      </c>
      <c r="AE1268" s="856" t="s">
        <v>2869</v>
      </c>
      <c r="AF1268" s="856" t="s">
        <v>2869</v>
      </c>
      <c r="AG1268" s="856" t="s">
        <v>2869</v>
      </c>
      <c r="AH1268" s="856" t="s">
        <v>2869</v>
      </c>
      <c r="AI1268" s="856" t="s">
        <v>2869</v>
      </c>
      <c r="AJ1268" s="856" t="s">
        <v>2869</v>
      </c>
      <c r="AK1268" s="856" t="s">
        <v>2869</v>
      </c>
      <c r="AL1268" s="856" t="s">
        <v>2869</v>
      </c>
      <c r="AM1268"/>
    </row>
    <row r="1269" spans="2:39" ht="12" hidden="1" customHeight="1" outlineLevel="1" x14ac:dyDescent="0.2">
      <c r="B1269" s="878" t="s">
        <v>2994</v>
      </c>
      <c r="C1269" s="862"/>
      <c r="D1269" s="827" t="s">
        <v>2995</v>
      </c>
      <c r="E1269" s="856" t="s">
        <v>2869</v>
      </c>
      <c r="F1269" s="856" t="s">
        <v>2869</v>
      </c>
      <c r="G1269" s="856" t="s">
        <v>2869</v>
      </c>
      <c r="H1269" s="856" t="s">
        <v>2869</v>
      </c>
      <c r="I1269" s="856" t="s">
        <v>2869</v>
      </c>
      <c r="J1269" s="856" t="s">
        <v>2869</v>
      </c>
      <c r="K1269" s="856" t="s">
        <v>2869</v>
      </c>
      <c r="L1269" s="856" t="s">
        <v>2869</v>
      </c>
      <c r="M1269" s="856" t="s">
        <v>2869</v>
      </c>
      <c r="N1269" s="856" t="s">
        <v>2869</v>
      </c>
      <c r="O1269" s="856" t="s">
        <v>2869</v>
      </c>
      <c r="P1269" s="856" t="s">
        <v>2869</v>
      </c>
      <c r="Q1269" s="856" t="s">
        <v>2869</v>
      </c>
      <c r="R1269" s="856" t="s">
        <v>2869</v>
      </c>
      <c r="S1269" s="856" t="s">
        <v>2869</v>
      </c>
      <c r="T1269" s="856" t="s">
        <v>2869</v>
      </c>
      <c r="U1269" s="856" t="s">
        <v>2869</v>
      </c>
      <c r="V1269" s="856" t="s">
        <v>2869</v>
      </c>
      <c r="W1269" s="856" t="s">
        <v>2869</v>
      </c>
      <c r="X1269" s="856" t="s">
        <v>2869</v>
      </c>
      <c r="Y1269" s="856" t="s">
        <v>2869</v>
      </c>
      <c r="Z1269" s="856" t="s">
        <v>2869</v>
      </c>
      <c r="AA1269" s="856" t="s">
        <v>2869</v>
      </c>
      <c r="AB1269" s="856" t="s">
        <v>2869</v>
      </c>
      <c r="AC1269" s="856" t="s">
        <v>2869</v>
      </c>
      <c r="AD1269" s="856" t="s">
        <v>2869</v>
      </c>
      <c r="AE1269" s="856" t="s">
        <v>2869</v>
      </c>
      <c r="AF1269" s="856" t="s">
        <v>2869</v>
      </c>
      <c r="AG1269" s="856" t="s">
        <v>2869</v>
      </c>
      <c r="AH1269" s="856" t="s">
        <v>2869</v>
      </c>
      <c r="AI1269" s="856" t="s">
        <v>2869</v>
      </c>
      <c r="AJ1269" s="856" t="s">
        <v>2869</v>
      </c>
      <c r="AK1269" s="856" t="s">
        <v>2869</v>
      </c>
      <c r="AL1269" s="856" t="s">
        <v>2869</v>
      </c>
      <c r="AM1269"/>
    </row>
    <row r="1270" spans="2:39" ht="12" hidden="1" customHeight="1" outlineLevel="1" x14ac:dyDescent="0.2">
      <c r="B1270" s="878" t="s">
        <v>2996</v>
      </c>
      <c r="C1270" s="862"/>
      <c r="D1270" s="827" t="s">
        <v>2997</v>
      </c>
      <c r="E1270" s="856" t="s">
        <v>2869</v>
      </c>
      <c r="F1270" s="856" t="s">
        <v>2869</v>
      </c>
      <c r="G1270" s="856" t="s">
        <v>2869</v>
      </c>
      <c r="H1270" s="856" t="s">
        <v>2869</v>
      </c>
      <c r="I1270" s="856" t="s">
        <v>2869</v>
      </c>
      <c r="J1270" s="856" t="s">
        <v>2869</v>
      </c>
      <c r="K1270" s="856" t="s">
        <v>2869</v>
      </c>
      <c r="L1270" s="856" t="s">
        <v>2869</v>
      </c>
      <c r="M1270" s="856" t="s">
        <v>2869</v>
      </c>
      <c r="N1270" s="856" t="s">
        <v>2869</v>
      </c>
      <c r="O1270" s="856" t="s">
        <v>2869</v>
      </c>
      <c r="P1270" s="856" t="s">
        <v>2869</v>
      </c>
      <c r="Q1270" s="856" t="s">
        <v>2869</v>
      </c>
      <c r="R1270" s="856" t="s">
        <v>2869</v>
      </c>
      <c r="S1270" s="856" t="s">
        <v>2869</v>
      </c>
      <c r="T1270" s="856" t="s">
        <v>2869</v>
      </c>
      <c r="U1270" s="856" t="s">
        <v>2869</v>
      </c>
      <c r="V1270" s="856" t="s">
        <v>2869</v>
      </c>
      <c r="W1270" s="856" t="s">
        <v>2869</v>
      </c>
      <c r="X1270" s="856" t="s">
        <v>2869</v>
      </c>
      <c r="Y1270" s="856" t="s">
        <v>2869</v>
      </c>
      <c r="Z1270" s="856" t="s">
        <v>2869</v>
      </c>
      <c r="AA1270" s="856" t="s">
        <v>2869</v>
      </c>
      <c r="AB1270" s="856" t="s">
        <v>2869</v>
      </c>
      <c r="AC1270" s="856" t="s">
        <v>2869</v>
      </c>
      <c r="AD1270" s="856" t="s">
        <v>2869</v>
      </c>
      <c r="AE1270" s="856" t="s">
        <v>2869</v>
      </c>
      <c r="AF1270" s="856" t="s">
        <v>2869</v>
      </c>
      <c r="AG1270" s="856" t="s">
        <v>2869</v>
      </c>
      <c r="AH1270" s="856" t="s">
        <v>2869</v>
      </c>
      <c r="AI1270" s="856" t="s">
        <v>2869</v>
      </c>
      <c r="AJ1270" s="856" t="s">
        <v>2869</v>
      </c>
      <c r="AK1270" s="856" t="s">
        <v>2869</v>
      </c>
      <c r="AL1270" s="856" t="s">
        <v>2869</v>
      </c>
      <c r="AM1270"/>
    </row>
    <row r="1271" spans="2:39" ht="12" hidden="1" customHeight="1" outlineLevel="1" x14ac:dyDescent="0.2">
      <c r="B1271" s="878" t="s">
        <v>2998</v>
      </c>
      <c r="C1271" s="862"/>
      <c r="D1271" s="827" t="s">
        <v>2999</v>
      </c>
      <c r="E1271" s="856" t="s">
        <v>2869</v>
      </c>
      <c r="F1271" s="856" t="s">
        <v>2869</v>
      </c>
      <c r="G1271" s="856" t="s">
        <v>2869</v>
      </c>
      <c r="H1271" s="856" t="s">
        <v>2869</v>
      </c>
      <c r="I1271" s="856" t="s">
        <v>2869</v>
      </c>
      <c r="J1271" s="856" t="s">
        <v>2869</v>
      </c>
      <c r="K1271" s="856" t="s">
        <v>2869</v>
      </c>
      <c r="L1271" s="856" t="s">
        <v>2869</v>
      </c>
      <c r="M1271" s="856" t="s">
        <v>2869</v>
      </c>
      <c r="N1271" s="856" t="s">
        <v>2869</v>
      </c>
      <c r="O1271" s="856" t="s">
        <v>2869</v>
      </c>
      <c r="P1271" s="856" t="s">
        <v>2869</v>
      </c>
      <c r="Q1271" s="856" t="s">
        <v>2869</v>
      </c>
      <c r="R1271" s="856" t="s">
        <v>2869</v>
      </c>
      <c r="S1271" s="856" t="s">
        <v>2869</v>
      </c>
      <c r="T1271" s="856" t="s">
        <v>2869</v>
      </c>
      <c r="U1271" s="856" t="s">
        <v>2869</v>
      </c>
      <c r="V1271" s="856" t="s">
        <v>2869</v>
      </c>
      <c r="W1271" s="856" t="s">
        <v>2869</v>
      </c>
      <c r="X1271" s="856" t="s">
        <v>2869</v>
      </c>
      <c r="Y1271" s="856" t="s">
        <v>2869</v>
      </c>
      <c r="Z1271" s="856" t="s">
        <v>2869</v>
      </c>
      <c r="AA1271" s="856" t="s">
        <v>2869</v>
      </c>
      <c r="AB1271" s="856" t="s">
        <v>2869</v>
      </c>
      <c r="AC1271" s="856" t="s">
        <v>2869</v>
      </c>
      <c r="AD1271" s="856" t="s">
        <v>2869</v>
      </c>
      <c r="AE1271" s="856" t="s">
        <v>2869</v>
      </c>
      <c r="AF1271" s="856" t="s">
        <v>2869</v>
      </c>
      <c r="AG1271" s="856" t="s">
        <v>2869</v>
      </c>
      <c r="AH1271" s="856" t="s">
        <v>2869</v>
      </c>
      <c r="AI1271" s="856" t="s">
        <v>2869</v>
      </c>
      <c r="AJ1271" s="856" t="s">
        <v>2869</v>
      </c>
      <c r="AK1271" s="856" t="s">
        <v>2869</v>
      </c>
      <c r="AL1271" s="856" t="s">
        <v>2869</v>
      </c>
      <c r="AM1271"/>
    </row>
    <row r="1272" spans="2:39" ht="12" hidden="1" customHeight="1" outlineLevel="1" x14ac:dyDescent="0.2">
      <c r="B1272" s="878"/>
      <c r="C1272" s="862"/>
      <c r="D1272" s="827" t="s">
        <v>1328</v>
      </c>
      <c r="E1272" s="856" t="s">
        <v>1328</v>
      </c>
      <c r="F1272" s="856" t="s">
        <v>1328</v>
      </c>
      <c r="G1272" s="856" t="s">
        <v>1328</v>
      </c>
      <c r="H1272" s="856" t="s">
        <v>1328</v>
      </c>
      <c r="I1272" s="856" t="s">
        <v>1328</v>
      </c>
      <c r="J1272" s="856" t="s">
        <v>1328</v>
      </c>
      <c r="K1272" s="856" t="s">
        <v>1328</v>
      </c>
      <c r="L1272" s="856" t="s">
        <v>1328</v>
      </c>
      <c r="M1272" s="856" t="s">
        <v>1328</v>
      </c>
      <c r="N1272" s="856" t="s">
        <v>1328</v>
      </c>
      <c r="O1272" s="856" t="s">
        <v>1328</v>
      </c>
      <c r="P1272" s="856" t="s">
        <v>1328</v>
      </c>
      <c r="Q1272" s="856" t="s">
        <v>1328</v>
      </c>
      <c r="R1272" s="856" t="s">
        <v>1328</v>
      </c>
      <c r="S1272" s="856" t="s">
        <v>1328</v>
      </c>
      <c r="T1272" s="856" t="s">
        <v>1328</v>
      </c>
      <c r="U1272" s="856" t="s">
        <v>1328</v>
      </c>
      <c r="V1272" s="856" t="s">
        <v>1328</v>
      </c>
      <c r="W1272" s="856" t="s">
        <v>1328</v>
      </c>
      <c r="X1272" s="856" t="s">
        <v>1328</v>
      </c>
      <c r="Y1272" s="856" t="s">
        <v>1328</v>
      </c>
      <c r="Z1272" s="856" t="s">
        <v>1328</v>
      </c>
      <c r="AA1272" s="856" t="s">
        <v>1328</v>
      </c>
      <c r="AB1272" s="856" t="s">
        <v>1328</v>
      </c>
      <c r="AC1272" s="856" t="s">
        <v>1328</v>
      </c>
      <c r="AD1272" s="856" t="s">
        <v>1328</v>
      </c>
      <c r="AE1272" s="856" t="s">
        <v>1328</v>
      </c>
      <c r="AF1272" s="856" t="s">
        <v>1328</v>
      </c>
      <c r="AG1272" s="856" t="s">
        <v>1328</v>
      </c>
      <c r="AH1272" s="856" t="s">
        <v>1328</v>
      </c>
      <c r="AI1272" s="856" t="s">
        <v>1328</v>
      </c>
      <c r="AJ1272" s="856" t="s">
        <v>1328</v>
      </c>
      <c r="AK1272" s="856" t="s">
        <v>1328</v>
      </c>
      <c r="AL1272" s="856" t="s">
        <v>1328</v>
      </c>
      <c r="AM1272"/>
    </row>
    <row r="1273" spans="2:39" ht="12" hidden="1" customHeight="1" outlineLevel="1" x14ac:dyDescent="0.2">
      <c r="B1273" s="878" t="s">
        <v>1141</v>
      </c>
      <c r="C1273" s="862"/>
      <c r="D1273" s="827" t="s">
        <v>3000</v>
      </c>
      <c r="E1273" s="856" t="s">
        <v>2869</v>
      </c>
      <c r="F1273" s="856" t="s">
        <v>2869</v>
      </c>
      <c r="G1273" s="856" t="s">
        <v>2869</v>
      </c>
      <c r="H1273" s="856" t="s">
        <v>2869</v>
      </c>
      <c r="I1273" s="856" t="s">
        <v>2869</v>
      </c>
      <c r="J1273" s="856" t="s">
        <v>2869</v>
      </c>
      <c r="K1273" s="856" t="s">
        <v>2869</v>
      </c>
      <c r="L1273" s="856" t="s">
        <v>2869</v>
      </c>
      <c r="M1273" s="856" t="s">
        <v>2869</v>
      </c>
      <c r="N1273" s="856" t="s">
        <v>2869</v>
      </c>
      <c r="O1273" s="856" t="s">
        <v>2869</v>
      </c>
      <c r="P1273" s="856" t="s">
        <v>2869</v>
      </c>
      <c r="Q1273" s="856" t="s">
        <v>2869</v>
      </c>
      <c r="R1273" s="856" t="s">
        <v>2869</v>
      </c>
      <c r="S1273" s="856" t="s">
        <v>2869</v>
      </c>
      <c r="T1273" s="856" t="s">
        <v>2869</v>
      </c>
      <c r="U1273" s="856" t="s">
        <v>2869</v>
      </c>
      <c r="V1273" s="856" t="s">
        <v>2869</v>
      </c>
      <c r="W1273" s="856" t="s">
        <v>2869</v>
      </c>
      <c r="X1273" s="856" t="s">
        <v>2869</v>
      </c>
      <c r="Y1273" s="856" t="s">
        <v>2869</v>
      </c>
      <c r="Z1273" s="856" t="s">
        <v>2869</v>
      </c>
      <c r="AA1273" s="856" t="s">
        <v>2869</v>
      </c>
      <c r="AB1273" s="856" t="s">
        <v>2869</v>
      </c>
      <c r="AC1273" s="856" t="s">
        <v>2869</v>
      </c>
      <c r="AD1273" s="856" t="s">
        <v>2869</v>
      </c>
      <c r="AE1273" s="856" t="s">
        <v>2869</v>
      </c>
      <c r="AF1273" s="856" t="s">
        <v>2869</v>
      </c>
      <c r="AG1273" s="856" t="s">
        <v>2869</v>
      </c>
      <c r="AH1273" s="856" t="s">
        <v>2869</v>
      </c>
      <c r="AI1273" s="856" t="s">
        <v>2869</v>
      </c>
      <c r="AJ1273" s="856" t="s">
        <v>2869</v>
      </c>
      <c r="AK1273" s="856" t="s">
        <v>2869</v>
      </c>
      <c r="AL1273" s="856" t="s">
        <v>2869</v>
      </c>
      <c r="AM1273"/>
    </row>
    <row r="1274" spans="2:39" ht="12" hidden="1" customHeight="1" outlineLevel="1" x14ac:dyDescent="0.2">
      <c r="B1274" s="878" t="s">
        <v>1142</v>
      </c>
      <c r="C1274" s="862"/>
      <c r="D1274" s="827" t="s">
        <v>3001</v>
      </c>
      <c r="E1274" s="856" t="s">
        <v>2869</v>
      </c>
      <c r="F1274" s="856" t="s">
        <v>2869</v>
      </c>
      <c r="G1274" s="856" t="s">
        <v>2869</v>
      </c>
      <c r="H1274" s="856" t="s">
        <v>2869</v>
      </c>
      <c r="I1274" s="856" t="s">
        <v>2869</v>
      </c>
      <c r="J1274" s="856" t="s">
        <v>2869</v>
      </c>
      <c r="K1274" s="856" t="s">
        <v>2869</v>
      </c>
      <c r="L1274" s="856" t="s">
        <v>2869</v>
      </c>
      <c r="M1274" s="856" t="s">
        <v>2869</v>
      </c>
      <c r="N1274" s="856" t="s">
        <v>2869</v>
      </c>
      <c r="O1274" s="856" t="s">
        <v>2869</v>
      </c>
      <c r="P1274" s="856" t="s">
        <v>2869</v>
      </c>
      <c r="Q1274" s="856" t="s">
        <v>2869</v>
      </c>
      <c r="R1274" s="856" t="s">
        <v>2869</v>
      </c>
      <c r="S1274" s="856" t="s">
        <v>2869</v>
      </c>
      <c r="T1274" s="856" t="s">
        <v>2869</v>
      </c>
      <c r="U1274" s="856" t="s">
        <v>2869</v>
      </c>
      <c r="V1274" s="856" t="s">
        <v>2869</v>
      </c>
      <c r="W1274" s="856" t="s">
        <v>2869</v>
      </c>
      <c r="X1274" s="856" t="s">
        <v>2869</v>
      </c>
      <c r="Y1274" s="856" t="s">
        <v>2869</v>
      </c>
      <c r="Z1274" s="856" t="s">
        <v>2869</v>
      </c>
      <c r="AA1274" s="856" t="s">
        <v>2869</v>
      </c>
      <c r="AB1274" s="856" t="s">
        <v>2869</v>
      </c>
      <c r="AC1274" s="856" t="s">
        <v>2869</v>
      </c>
      <c r="AD1274" s="856" t="s">
        <v>2869</v>
      </c>
      <c r="AE1274" s="856" t="s">
        <v>2869</v>
      </c>
      <c r="AF1274" s="856" t="s">
        <v>2869</v>
      </c>
      <c r="AG1274" s="856" t="s">
        <v>2869</v>
      </c>
      <c r="AH1274" s="856" t="s">
        <v>2869</v>
      </c>
      <c r="AI1274" s="856" t="s">
        <v>2869</v>
      </c>
      <c r="AJ1274" s="856" t="s">
        <v>2869</v>
      </c>
      <c r="AK1274" s="856" t="s">
        <v>2869</v>
      </c>
      <c r="AL1274" s="856" t="s">
        <v>2869</v>
      </c>
      <c r="AM1274"/>
    </row>
    <row r="1275" spans="2:39" ht="12" hidden="1" customHeight="1" outlineLevel="1" x14ac:dyDescent="0.2">
      <c r="B1275" s="878" t="s">
        <v>1143</v>
      </c>
      <c r="C1275" s="862"/>
      <c r="D1275" s="827" t="s">
        <v>3002</v>
      </c>
      <c r="E1275" s="856" t="s">
        <v>2869</v>
      </c>
      <c r="F1275" s="856" t="s">
        <v>2869</v>
      </c>
      <c r="G1275" s="856" t="s">
        <v>2869</v>
      </c>
      <c r="H1275" s="856" t="s">
        <v>2869</v>
      </c>
      <c r="I1275" s="856" t="s">
        <v>2869</v>
      </c>
      <c r="J1275" s="856" t="s">
        <v>2869</v>
      </c>
      <c r="K1275" s="856" t="s">
        <v>2869</v>
      </c>
      <c r="L1275" s="856" t="s">
        <v>2869</v>
      </c>
      <c r="M1275" s="856" t="s">
        <v>2869</v>
      </c>
      <c r="N1275" s="856" t="s">
        <v>2869</v>
      </c>
      <c r="O1275" s="856" t="s">
        <v>2869</v>
      </c>
      <c r="P1275" s="856" t="s">
        <v>2869</v>
      </c>
      <c r="Q1275" s="856" t="s">
        <v>2869</v>
      </c>
      <c r="R1275" s="856" t="s">
        <v>2869</v>
      </c>
      <c r="S1275" s="856" t="s">
        <v>2869</v>
      </c>
      <c r="T1275" s="856" t="s">
        <v>2869</v>
      </c>
      <c r="U1275" s="856" t="s">
        <v>2869</v>
      </c>
      <c r="V1275" s="856" t="s">
        <v>2869</v>
      </c>
      <c r="W1275" s="856" t="s">
        <v>2869</v>
      </c>
      <c r="X1275" s="856" t="s">
        <v>2869</v>
      </c>
      <c r="Y1275" s="856" t="s">
        <v>2869</v>
      </c>
      <c r="Z1275" s="856" t="s">
        <v>2869</v>
      </c>
      <c r="AA1275" s="856" t="s">
        <v>2869</v>
      </c>
      <c r="AB1275" s="856" t="s">
        <v>2869</v>
      </c>
      <c r="AC1275" s="856" t="s">
        <v>2869</v>
      </c>
      <c r="AD1275" s="856" t="s">
        <v>2869</v>
      </c>
      <c r="AE1275" s="856" t="s">
        <v>2869</v>
      </c>
      <c r="AF1275" s="856" t="s">
        <v>2869</v>
      </c>
      <c r="AG1275" s="856" t="s">
        <v>2869</v>
      </c>
      <c r="AH1275" s="856" t="s">
        <v>2869</v>
      </c>
      <c r="AI1275" s="856" t="s">
        <v>2869</v>
      </c>
      <c r="AJ1275" s="856" t="s">
        <v>2869</v>
      </c>
      <c r="AK1275" s="856" t="s">
        <v>2869</v>
      </c>
      <c r="AL1275" s="856" t="s">
        <v>2869</v>
      </c>
      <c r="AM1275"/>
    </row>
    <row r="1276" spans="2:39" ht="12" hidden="1" customHeight="1" outlineLevel="1" x14ac:dyDescent="0.2">
      <c r="B1276" s="878"/>
      <c r="C1276" s="862"/>
      <c r="D1276" s="827" t="s">
        <v>1328</v>
      </c>
      <c r="E1276" s="856" t="s">
        <v>1328</v>
      </c>
      <c r="F1276" s="856" t="s">
        <v>1328</v>
      </c>
      <c r="G1276" s="856" t="s">
        <v>1328</v>
      </c>
      <c r="H1276" s="856" t="s">
        <v>1328</v>
      </c>
      <c r="I1276" s="856" t="s">
        <v>1328</v>
      </c>
      <c r="J1276" s="856" t="s">
        <v>1328</v>
      </c>
      <c r="K1276" s="856" t="s">
        <v>1328</v>
      </c>
      <c r="L1276" s="856" t="s">
        <v>1328</v>
      </c>
      <c r="M1276" s="856" t="s">
        <v>1328</v>
      </c>
      <c r="N1276" s="856" t="s">
        <v>1328</v>
      </c>
      <c r="O1276" s="856" t="s">
        <v>1328</v>
      </c>
      <c r="P1276" s="856" t="s">
        <v>1328</v>
      </c>
      <c r="Q1276" s="856" t="s">
        <v>1328</v>
      </c>
      <c r="R1276" s="856" t="s">
        <v>1328</v>
      </c>
      <c r="S1276" s="856" t="s">
        <v>1328</v>
      </c>
      <c r="T1276" s="856" t="s">
        <v>1328</v>
      </c>
      <c r="U1276" s="856" t="s">
        <v>1328</v>
      </c>
      <c r="V1276" s="856" t="s">
        <v>1328</v>
      </c>
      <c r="W1276" s="856" t="s">
        <v>1328</v>
      </c>
      <c r="X1276" s="856" t="s">
        <v>1328</v>
      </c>
      <c r="Y1276" s="856" t="s">
        <v>1328</v>
      </c>
      <c r="Z1276" s="856" t="s">
        <v>1328</v>
      </c>
      <c r="AA1276" s="856" t="s">
        <v>1328</v>
      </c>
      <c r="AB1276" s="856" t="s">
        <v>1328</v>
      </c>
      <c r="AC1276" s="856" t="s">
        <v>1328</v>
      </c>
      <c r="AD1276" s="856" t="s">
        <v>1328</v>
      </c>
      <c r="AE1276" s="856" t="s">
        <v>1328</v>
      </c>
      <c r="AF1276" s="856" t="s">
        <v>1328</v>
      </c>
      <c r="AG1276" s="856" t="s">
        <v>1328</v>
      </c>
      <c r="AH1276" s="856" t="s">
        <v>1328</v>
      </c>
      <c r="AI1276" s="856" t="s">
        <v>1328</v>
      </c>
      <c r="AJ1276" s="856" t="s">
        <v>1328</v>
      </c>
      <c r="AK1276" s="856" t="s">
        <v>1328</v>
      </c>
      <c r="AL1276" s="856" t="s">
        <v>1328</v>
      </c>
      <c r="AM1276"/>
    </row>
    <row r="1277" spans="2:39" ht="12" hidden="1" customHeight="1" outlineLevel="1" x14ac:dyDescent="0.2">
      <c r="B1277" s="878" t="s">
        <v>503</v>
      </c>
      <c r="C1277" s="862"/>
      <c r="D1277" s="827" t="s">
        <v>3003</v>
      </c>
      <c r="E1277" s="856" t="s">
        <v>2869</v>
      </c>
      <c r="F1277" s="856" t="s">
        <v>2869</v>
      </c>
      <c r="G1277" s="856" t="s">
        <v>2869</v>
      </c>
      <c r="H1277" s="856" t="s">
        <v>2869</v>
      </c>
      <c r="I1277" s="856" t="s">
        <v>2869</v>
      </c>
      <c r="J1277" s="856" t="s">
        <v>2869</v>
      </c>
      <c r="K1277" s="856" t="s">
        <v>2869</v>
      </c>
      <c r="L1277" s="856" t="s">
        <v>2869</v>
      </c>
      <c r="M1277" s="856" t="s">
        <v>2869</v>
      </c>
      <c r="N1277" s="856" t="s">
        <v>2869</v>
      </c>
      <c r="O1277" s="856" t="s">
        <v>2869</v>
      </c>
      <c r="P1277" s="856" t="s">
        <v>2869</v>
      </c>
      <c r="Q1277" s="856" t="s">
        <v>2869</v>
      </c>
      <c r="R1277" s="856" t="s">
        <v>2869</v>
      </c>
      <c r="S1277" s="856" t="s">
        <v>2869</v>
      </c>
      <c r="T1277" s="856" t="s">
        <v>2869</v>
      </c>
      <c r="U1277" s="856" t="s">
        <v>2869</v>
      </c>
      <c r="V1277" s="856" t="s">
        <v>2869</v>
      </c>
      <c r="W1277" s="856" t="s">
        <v>2869</v>
      </c>
      <c r="X1277" s="856" t="s">
        <v>2869</v>
      </c>
      <c r="Y1277" s="856" t="s">
        <v>2869</v>
      </c>
      <c r="Z1277" s="856" t="s">
        <v>2869</v>
      </c>
      <c r="AA1277" s="856" t="s">
        <v>2869</v>
      </c>
      <c r="AB1277" s="856" t="s">
        <v>2869</v>
      </c>
      <c r="AC1277" s="856" t="s">
        <v>2869</v>
      </c>
      <c r="AD1277" s="856" t="s">
        <v>2869</v>
      </c>
      <c r="AE1277" s="856" t="s">
        <v>2869</v>
      </c>
      <c r="AF1277" s="856" t="s">
        <v>2869</v>
      </c>
      <c r="AG1277" s="856" t="s">
        <v>2869</v>
      </c>
      <c r="AH1277" s="856" t="s">
        <v>2869</v>
      </c>
      <c r="AI1277" s="856" t="s">
        <v>2869</v>
      </c>
      <c r="AJ1277" s="856" t="s">
        <v>2869</v>
      </c>
      <c r="AK1277" s="856" t="s">
        <v>2869</v>
      </c>
      <c r="AL1277" s="856" t="s">
        <v>2869</v>
      </c>
      <c r="AM1277"/>
    </row>
    <row r="1278" spans="2:39" ht="12" hidden="1" customHeight="1" outlineLevel="1" x14ac:dyDescent="0.2">
      <c r="B1278" s="878" t="s">
        <v>263</v>
      </c>
      <c r="C1278" s="862"/>
      <c r="D1278" s="827" t="s">
        <v>3004</v>
      </c>
      <c r="E1278" s="856" t="s">
        <v>2869</v>
      </c>
      <c r="F1278" s="856" t="s">
        <v>2869</v>
      </c>
      <c r="G1278" s="856" t="s">
        <v>2869</v>
      </c>
      <c r="H1278" s="856" t="s">
        <v>2869</v>
      </c>
      <c r="I1278" s="856" t="s">
        <v>2869</v>
      </c>
      <c r="J1278" s="856" t="s">
        <v>2869</v>
      </c>
      <c r="K1278" s="856" t="s">
        <v>2869</v>
      </c>
      <c r="L1278" s="856" t="s">
        <v>2869</v>
      </c>
      <c r="M1278" s="856" t="s">
        <v>2869</v>
      </c>
      <c r="N1278" s="856" t="s">
        <v>2869</v>
      </c>
      <c r="O1278" s="856" t="s">
        <v>2869</v>
      </c>
      <c r="P1278" s="856" t="s">
        <v>2869</v>
      </c>
      <c r="Q1278" s="856" t="s">
        <v>2869</v>
      </c>
      <c r="R1278" s="856" t="s">
        <v>2869</v>
      </c>
      <c r="S1278" s="856" t="s">
        <v>2869</v>
      </c>
      <c r="T1278" s="856" t="s">
        <v>2869</v>
      </c>
      <c r="U1278" s="856" t="s">
        <v>2869</v>
      </c>
      <c r="V1278" s="856" t="s">
        <v>2869</v>
      </c>
      <c r="W1278" s="856" t="s">
        <v>2869</v>
      </c>
      <c r="X1278" s="856" t="s">
        <v>2869</v>
      </c>
      <c r="Y1278" s="856" t="s">
        <v>2869</v>
      </c>
      <c r="Z1278" s="856" t="s">
        <v>2869</v>
      </c>
      <c r="AA1278" s="856" t="s">
        <v>2869</v>
      </c>
      <c r="AB1278" s="856" t="s">
        <v>2869</v>
      </c>
      <c r="AC1278" s="856" t="s">
        <v>2869</v>
      </c>
      <c r="AD1278" s="856" t="s">
        <v>2869</v>
      </c>
      <c r="AE1278" s="856" t="s">
        <v>2869</v>
      </c>
      <c r="AF1278" s="856" t="s">
        <v>2869</v>
      </c>
      <c r="AG1278" s="856" t="s">
        <v>2869</v>
      </c>
      <c r="AH1278" s="856" t="s">
        <v>2869</v>
      </c>
      <c r="AI1278" s="856" t="s">
        <v>2869</v>
      </c>
      <c r="AJ1278" s="856" t="s">
        <v>2869</v>
      </c>
      <c r="AK1278" s="856" t="s">
        <v>2869</v>
      </c>
      <c r="AL1278" s="856" t="s">
        <v>2869</v>
      </c>
      <c r="AM1278"/>
    </row>
    <row r="1279" spans="2:39" ht="12" hidden="1" customHeight="1" outlineLevel="1" x14ac:dyDescent="0.2">
      <c r="B1279" s="878" t="s">
        <v>264</v>
      </c>
      <c r="C1279" s="862"/>
      <c r="D1279" s="827" t="s">
        <v>3005</v>
      </c>
      <c r="E1279" s="856" t="s">
        <v>2869</v>
      </c>
      <c r="F1279" s="856" t="s">
        <v>2869</v>
      </c>
      <c r="G1279" s="856" t="s">
        <v>2869</v>
      </c>
      <c r="H1279" s="856" t="s">
        <v>2869</v>
      </c>
      <c r="I1279" s="856" t="s">
        <v>2869</v>
      </c>
      <c r="J1279" s="856" t="s">
        <v>2869</v>
      </c>
      <c r="K1279" s="856" t="s">
        <v>2869</v>
      </c>
      <c r="L1279" s="856" t="s">
        <v>2869</v>
      </c>
      <c r="M1279" s="856" t="s">
        <v>2869</v>
      </c>
      <c r="N1279" s="856" t="s">
        <v>2869</v>
      </c>
      <c r="O1279" s="856" t="s">
        <v>2869</v>
      </c>
      <c r="P1279" s="856" t="s">
        <v>2869</v>
      </c>
      <c r="Q1279" s="856" t="s">
        <v>2869</v>
      </c>
      <c r="R1279" s="856" t="s">
        <v>2869</v>
      </c>
      <c r="S1279" s="856" t="s">
        <v>2869</v>
      </c>
      <c r="T1279" s="856" t="s">
        <v>2869</v>
      </c>
      <c r="U1279" s="856" t="s">
        <v>2869</v>
      </c>
      <c r="V1279" s="856" t="s">
        <v>2869</v>
      </c>
      <c r="W1279" s="856" t="s">
        <v>2869</v>
      </c>
      <c r="X1279" s="856" t="s">
        <v>2869</v>
      </c>
      <c r="Y1279" s="856" t="s">
        <v>2869</v>
      </c>
      <c r="Z1279" s="856" t="s">
        <v>2869</v>
      </c>
      <c r="AA1279" s="856" t="s">
        <v>2869</v>
      </c>
      <c r="AB1279" s="856" t="s">
        <v>2869</v>
      </c>
      <c r="AC1279" s="856" t="s">
        <v>2869</v>
      </c>
      <c r="AD1279" s="856" t="s">
        <v>2869</v>
      </c>
      <c r="AE1279" s="856" t="s">
        <v>2869</v>
      </c>
      <c r="AF1279" s="856" t="s">
        <v>2869</v>
      </c>
      <c r="AG1279" s="856" t="s">
        <v>2869</v>
      </c>
      <c r="AH1279" s="856" t="s">
        <v>2869</v>
      </c>
      <c r="AI1279" s="856" t="s">
        <v>2869</v>
      </c>
      <c r="AJ1279" s="856" t="s">
        <v>2869</v>
      </c>
      <c r="AK1279" s="856" t="s">
        <v>2869</v>
      </c>
      <c r="AL1279" s="856" t="s">
        <v>2869</v>
      </c>
      <c r="AM1279"/>
    </row>
    <row r="1280" spans="2:39" ht="12" hidden="1" customHeight="1" outlineLevel="1" x14ac:dyDescent="0.2">
      <c r="B1280" s="878"/>
      <c r="C1280" s="862"/>
      <c r="D1280" s="842"/>
      <c r="E1280" s="854"/>
      <c r="F1280" s="854"/>
      <c r="G1280" s="854"/>
      <c r="H1280" s="854"/>
      <c r="I1280" s="854"/>
      <c r="J1280" s="854"/>
      <c r="K1280" s="854"/>
      <c r="L1280" s="854"/>
      <c r="M1280" s="854"/>
      <c r="N1280" s="854"/>
      <c r="O1280" s="854"/>
      <c r="P1280" s="854"/>
      <c r="Q1280" s="854"/>
      <c r="R1280" s="854"/>
      <c r="S1280" s="854"/>
      <c r="T1280" s="854"/>
      <c r="U1280" s="854"/>
      <c r="V1280" s="854"/>
      <c r="W1280" s="854"/>
      <c r="X1280" s="854"/>
      <c r="Y1280" s="854"/>
      <c r="Z1280" s="854"/>
      <c r="AA1280" s="854"/>
      <c r="AB1280" s="854"/>
      <c r="AC1280" s="854"/>
      <c r="AD1280" s="854"/>
      <c r="AE1280" s="854"/>
      <c r="AF1280" s="854"/>
      <c r="AG1280" s="854"/>
      <c r="AH1280" s="854"/>
      <c r="AI1280" s="854"/>
      <c r="AJ1280" s="854"/>
      <c r="AK1280" s="854"/>
      <c r="AL1280" s="854"/>
      <c r="AM1280"/>
    </row>
    <row r="1281" spans="1:39" ht="12" customHeight="1" collapsed="1" x14ac:dyDescent="0.25">
      <c r="A1281" s="535" t="s">
        <v>3197</v>
      </c>
      <c r="B1281" s="879" t="s">
        <v>3122</v>
      </c>
      <c r="C1281" s="860"/>
      <c r="D1281" s="847"/>
      <c r="E1281" s="875"/>
      <c r="F1281" s="870"/>
      <c r="G1281" s="870"/>
      <c r="H1281" s="870"/>
      <c r="I1281" s="870"/>
      <c r="J1281" s="870"/>
      <c r="K1281" s="870"/>
      <c r="L1281" s="870"/>
      <c r="M1281" s="870"/>
      <c r="N1281" s="870"/>
      <c r="O1281" s="870"/>
      <c r="P1281" s="870"/>
      <c r="Q1281" s="870"/>
      <c r="R1281" s="870"/>
      <c r="S1281" s="870"/>
      <c r="T1281" s="870"/>
      <c r="U1281" s="870"/>
      <c r="V1281" s="870"/>
      <c r="W1281" s="870"/>
      <c r="X1281" s="870"/>
      <c r="Y1281" s="870"/>
      <c r="Z1281" s="870"/>
      <c r="AA1281" s="870"/>
      <c r="AB1281" s="870"/>
      <c r="AC1281" s="870"/>
      <c r="AD1281" s="870"/>
      <c r="AE1281" s="870"/>
      <c r="AF1281" s="870"/>
      <c r="AG1281" s="870"/>
      <c r="AH1281" s="870"/>
      <c r="AI1281" s="854"/>
      <c r="AJ1281" s="854"/>
      <c r="AK1281" s="854"/>
      <c r="AL1281" s="854"/>
      <c r="AM1281"/>
    </row>
    <row r="1282" spans="1:39" ht="12" hidden="1" customHeight="1" outlineLevel="2" x14ac:dyDescent="0.25">
      <c r="A1282" s="849"/>
      <c r="B1282" s="880"/>
      <c r="C1282" s="860"/>
      <c r="D1282" s="865"/>
      <c r="E1282" s="866" t="s">
        <v>591</v>
      </c>
      <c r="F1282" s="866" t="s">
        <v>592</v>
      </c>
      <c r="G1282" s="866" t="s">
        <v>593</v>
      </c>
      <c r="H1282" s="866" t="s">
        <v>594</v>
      </c>
      <c r="I1282" s="866" t="s">
        <v>595</v>
      </c>
      <c r="J1282" s="866" t="s">
        <v>596</v>
      </c>
      <c r="K1282" s="866" t="s">
        <v>597</v>
      </c>
      <c r="L1282" s="866" t="s">
        <v>598</v>
      </c>
      <c r="M1282" s="866" t="s">
        <v>599</v>
      </c>
      <c r="N1282" s="866" t="s">
        <v>620</v>
      </c>
      <c r="O1282" s="866" t="s">
        <v>786</v>
      </c>
      <c r="P1282" s="866" t="s">
        <v>753</v>
      </c>
      <c r="Q1282" s="866" t="s">
        <v>754</v>
      </c>
      <c r="R1282" s="866" t="s">
        <v>755</v>
      </c>
      <c r="S1282" s="866" t="s">
        <v>756</v>
      </c>
      <c r="T1282" s="866" t="s">
        <v>757</v>
      </c>
      <c r="U1282" s="866" t="s">
        <v>758</v>
      </c>
      <c r="V1282" s="866" t="s">
        <v>759</v>
      </c>
      <c r="W1282" s="866" t="s">
        <v>760</v>
      </c>
      <c r="X1282" s="866" t="s">
        <v>761</v>
      </c>
      <c r="Y1282" s="866" t="s">
        <v>762</v>
      </c>
      <c r="Z1282" s="866" t="s">
        <v>763</v>
      </c>
      <c r="AA1282" s="866" t="s">
        <v>764</v>
      </c>
      <c r="AB1282" s="866" t="s">
        <v>765</v>
      </c>
      <c r="AC1282" s="866" t="s">
        <v>766</v>
      </c>
      <c r="AD1282" s="866" t="s">
        <v>767</v>
      </c>
      <c r="AE1282" s="866" t="s">
        <v>768</v>
      </c>
      <c r="AF1282" s="866" t="s">
        <v>769</v>
      </c>
      <c r="AG1282" s="866" t="s">
        <v>770</v>
      </c>
      <c r="AH1282" s="854"/>
      <c r="AI1282" s="854"/>
      <c r="AJ1282" s="854"/>
      <c r="AK1282" s="854"/>
      <c r="AL1282"/>
    </row>
    <row r="1283" spans="1:39" ht="12" hidden="1" customHeight="1" outlineLevel="2" x14ac:dyDescent="0.2">
      <c r="A1283" s="867"/>
      <c r="B1283" s="881" t="s">
        <v>600</v>
      </c>
      <c r="C1283" s="860"/>
      <c r="D1283" s="868" t="s">
        <v>3123</v>
      </c>
      <c r="E1283" s="856" t="s">
        <v>2869</v>
      </c>
      <c r="F1283" s="856" t="s">
        <v>2869</v>
      </c>
      <c r="G1283" s="856" t="s">
        <v>2869</v>
      </c>
      <c r="H1283" s="856" t="s">
        <v>2869</v>
      </c>
      <c r="I1283" s="856" t="s">
        <v>2869</v>
      </c>
      <c r="J1283" s="856" t="s">
        <v>2869</v>
      </c>
      <c r="K1283" s="856" t="s">
        <v>2869</v>
      </c>
      <c r="L1283" s="856" t="s">
        <v>2869</v>
      </c>
      <c r="M1283" s="856" t="s">
        <v>2869</v>
      </c>
      <c r="N1283" s="856" t="s">
        <v>2869</v>
      </c>
      <c r="O1283" s="856" t="s">
        <v>2869</v>
      </c>
      <c r="P1283" s="856" t="s">
        <v>2869</v>
      </c>
      <c r="Q1283" s="856" t="s">
        <v>2869</v>
      </c>
      <c r="R1283" s="856" t="s">
        <v>2869</v>
      </c>
      <c r="S1283" s="856" t="s">
        <v>2869</v>
      </c>
      <c r="T1283" s="856" t="s">
        <v>2869</v>
      </c>
      <c r="U1283" s="856" t="s">
        <v>2869</v>
      </c>
      <c r="V1283" s="856" t="s">
        <v>2869</v>
      </c>
      <c r="W1283" s="856" t="s">
        <v>2869</v>
      </c>
      <c r="X1283" s="856" t="s">
        <v>2869</v>
      </c>
      <c r="Y1283" s="856" t="s">
        <v>2869</v>
      </c>
      <c r="Z1283" s="856" t="s">
        <v>2869</v>
      </c>
      <c r="AA1283" s="856" t="s">
        <v>2869</v>
      </c>
      <c r="AB1283" s="856" t="s">
        <v>2869</v>
      </c>
      <c r="AC1283" s="856" t="s">
        <v>2869</v>
      </c>
      <c r="AD1283" s="856" t="s">
        <v>2869</v>
      </c>
      <c r="AE1283" s="856" t="s">
        <v>2869</v>
      </c>
      <c r="AF1283" s="856" t="s">
        <v>2869</v>
      </c>
      <c r="AG1283" s="856" t="s">
        <v>2869</v>
      </c>
      <c r="AH1283" s="854"/>
      <c r="AI1283" s="854"/>
      <c r="AJ1283" s="854"/>
      <c r="AK1283" s="854"/>
      <c r="AL1283"/>
    </row>
    <row r="1284" spans="1:39" ht="12" hidden="1" customHeight="1" outlineLevel="2" x14ac:dyDescent="0.2">
      <c r="A1284" s="871"/>
      <c r="B1284" s="887" t="s">
        <v>257</v>
      </c>
      <c r="C1284" s="860"/>
      <c r="D1284" s="868" t="s">
        <v>3124</v>
      </c>
      <c r="E1284" s="856" t="s">
        <v>2869</v>
      </c>
      <c r="F1284" s="856" t="s">
        <v>2869</v>
      </c>
      <c r="G1284" s="856" t="s">
        <v>2869</v>
      </c>
      <c r="H1284" s="856" t="s">
        <v>2869</v>
      </c>
      <c r="I1284" s="856" t="s">
        <v>2869</v>
      </c>
      <c r="J1284" s="856" t="s">
        <v>2869</v>
      </c>
      <c r="K1284" s="856" t="s">
        <v>2869</v>
      </c>
      <c r="L1284" s="856" t="s">
        <v>2869</v>
      </c>
      <c r="M1284" s="856" t="s">
        <v>2869</v>
      </c>
      <c r="N1284" s="856" t="s">
        <v>2869</v>
      </c>
      <c r="O1284" s="856" t="s">
        <v>2869</v>
      </c>
      <c r="P1284" s="856" t="s">
        <v>2869</v>
      </c>
      <c r="Q1284" s="856" t="s">
        <v>2869</v>
      </c>
      <c r="R1284" s="856" t="s">
        <v>2869</v>
      </c>
      <c r="S1284" s="856" t="s">
        <v>2869</v>
      </c>
      <c r="T1284" s="856" t="s">
        <v>2869</v>
      </c>
      <c r="U1284" s="856" t="s">
        <v>2869</v>
      </c>
      <c r="V1284" s="856" t="s">
        <v>2869</v>
      </c>
      <c r="W1284" s="856" t="s">
        <v>2869</v>
      </c>
      <c r="X1284" s="856" t="s">
        <v>2869</v>
      </c>
      <c r="Y1284" s="856" t="s">
        <v>2869</v>
      </c>
      <c r="Z1284" s="856" t="s">
        <v>2869</v>
      </c>
      <c r="AA1284" s="856" t="s">
        <v>2869</v>
      </c>
      <c r="AB1284" s="856" t="s">
        <v>2869</v>
      </c>
      <c r="AC1284" s="856" t="s">
        <v>2869</v>
      </c>
      <c r="AD1284" s="856" t="s">
        <v>2869</v>
      </c>
      <c r="AE1284" s="856" t="s">
        <v>2869</v>
      </c>
      <c r="AF1284" s="856" t="s">
        <v>2869</v>
      </c>
      <c r="AG1284" s="856" t="s">
        <v>2869</v>
      </c>
      <c r="AH1284" s="854"/>
      <c r="AI1284" s="854"/>
      <c r="AJ1284" s="854"/>
      <c r="AK1284" s="854"/>
      <c r="AL1284"/>
    </row>
    <row r="1285" spans="1:39" ht="12" hidden="1" customHeight="1" outlineLevel="2" x14ac:dyDescent="0.2">
      <c r="A1285" s="871"/>
      <c r="B1285" s="887" t="s">
        <v>637</v>
      </c>
      <c r="C1285" s="860"/>
      <c r="D1285" s="868" t="s">
        <v>3125</v>
      </c>
      <c r="E1285" s="856" t="s">
        <v>2869</v>
      </c>
      <c r="F1285" s="856" t="s">
        <v>2869</v>
      </c>
      <c r="G1285" s="856" t="s">
        <v>2869</v>
      </c>
      <c r="H1285" s="856" t="s">
        <v>2869</v>
      </c>
      <c r="I1285" s="856" t="s">
        <v>2869</v>
      </c>
      <c r="J1285" s="856" t="s">
        <v>2869</v>
      </c>
      <c r="K1285" s="856" t="s">
        <v>2869</v>
      </c>
      <c r="L1285" s="856" t="s">
        <v>2869</v>
      </c>
      <c r="M1285" s="856" t="s">
        <v>2869</v>
      </c>
      <c r="N1285" s="856" t="s">
        <v>2869</v>
      </c>
      <c r="O1285" s="856" t="s">
        <v>2869</v>
      </c>
      <c r="P1285" s="856" t="s">
        <v>2869</v>
      </c>
      <c r="Q1285" s="856" t="s">
        <v>2869</v>
      </c>
      <c r="R1285" s="856" t="s">
        <v>2869</v>
      </c>
      <c r="S1285" s="856" t="s">
        <v>2869</v>
      </c>
      <c r="T1285" s="856" t="s">
        <v>2869</v>
      </c>
      <c r="U1285" s="856" t="s">
        <v>2869</v>
      </c>
      <c r="V1285" s="856" t="s">
        <v>2869</v>
      </c>
      <c r="W1285" s="856" t="s">
        <v>2869</v>
      </c>
      <c r="X1285" s="856" t="s">
        <v>2869</v>
      </c>
      <c r="Y1285" s="856" t="s">
        <v>2869</v>
      </c>
      <c r="Z1285" s="856" t="s">
        <v>2869</v>
      </c>
      <c r="AA1285" s="856" t="s">
        <v>2869</v>
      </c>
      <c r="AB1285" s="856" t="s">
        <v>2869</v>
      </c>
      <c r="AC1285" s="856" t="s">
        <v>2869</v>
      </c>
      <c r="AD1285" s="856" t="s">
        <v>2869</v>
      </c>
      <c r="AE1285" s="856" t="s">
        <v>2869</v>
      </c>
      <c r="AF1285" s="856" t="s">
        <v>2869</v>
      </c>
      <c r="AG1285" s="856" t="s">
        <v>2869</v>
      </c>
      <c r="AH1285" s="854"/>
      <c r="AI1285" s="854"/>
      <c r="AJ1285" s="854"/>
      <c r="AK1285" s="854"/>
      <c r="AL1285"/>
    </row>
    <row r="1286" spans="1:39" ht="12" hidden="1" customHeight="1" outlineLevel="2" x14ac:dyDescent="0.2">
      <c r="A1286" s="872"/>
      <c r="B1286" s="888" t="s">
        <v>638</v>
      </c>
      <c r="C1286" s="860"/>
      <c r="D1286" s="868" t="s">
        <v>3126</v>
      </c>
      <c r="E1286" s="856" t="s">
        <v>2869</v>
      </c>
      <c r="F1286" s="856" t="s">
        <v>2869</v>
      </c>
      <c r="G1286" s="856" t="s">
        <v>2869</v>
      </c>
      <c r="H1286" s="856" t="s">
        <v>2869</v>
      </c>
      <c r="I1286" s="856" t="s">
        <v>2869</v>
      </c>
      <c r="J1286" s="856" t="s">
        <v>2869</v>
      </c>
      <c r="K1286" s="856" t="s">
        <v>2869</v>
      </c>
      <c r="L1286" s="856" t="s">
        <v>2869</v>
      </c>
      <c r="M1286" s="856" t="s">
        <v>2869</v>
      </c>
      <c r="N1286" s="856" t="s">
        <v>2869</v>
      </c>
      <c r="O1286" s="856" t="s">
        <v>2869</v>
      </c>
      <c r="P1286" s="856" t="s">
        <v>2869</v>
      </c>
      <c r="Q1286" s="856" t="s">
        <v>2869</v>
      </c>
      <c r="R1286" s="856" t="s">
        <v>2869</v>
      </c>
      <c r="S1286" s="856" t="s">
        <v>2869</v>
      </c>
      <c r="T1286" s="856" t="s">
        <v>2869</v>
      </c>
      <c r="U1286" s="856" t="s">
        <v>2869</v>
      </c>
      <c r="V1286" s="856" t="s">
        <v>2869</v>
      </c>
      <c r="W1286" s="856" t="s">
        <v>2869</v>
      </c>
      <c r="X1286" s="856" t="s">
        <v>2869</v>
      </c>
      <c r="Y1286" s="856" t="s">
        <v>2869</v>
      </c>
      <c r="Z1286" s="856" t="s">
        <v>2869</v>
      </c>
      <c r="AA1286" s="856" t="s">
        <v>2869</v>
      </c>
      <c r="AB1286" s="856" t="s">
        <v>2869</v>
      </c>
      <c r="AC1286" s="856" t="s">
        <v>2869</v>
      </c>
      <c r="AD1286" s="856" t="s">
        <v>2869</v>
      </c>
      <c r="AE1286" s="856" t="s">
        <v>2869</v>
      </c>
      <c r="AF1286" s="856" t="s">
        <v>2869</v>
      </c>
      <c r="AG1286" s="856" t="s">
        <v>2869</v>
      </c>
      <c r="AH1286" s="854"/>
      <c r="AI1286" s="854"/>
      <c r="AJ1286" s="854"/>
      <c r="AK1286" s="854"/>
      <c r="AL1286"/>
    </row>
    <row r="1287" spans="1:39" ht="12" hidden="1" customHeight="1" outlineLevel="2" x14ac:dyDescent="0.2">
      <c r="A1287" s="867"/>
      <c r="B1287" s="881" t="s">
        <v>601</v>
      </c>
      <c r="C1287" s="860"/>
      <c r="D1287" s="868" t="s">
        <v>3127</v>
      </c>
      <c r="E1287" s="856" t="s">
        <v>2869</v>
      </c>
      <c r="F1287" s="856" t="s">
        <v>2869</v>
      </c>
      <c r="G1287" s="856" t="s">
        <v>2869</v>
      </c>
      <c r="H1287" s="856" t="s">
        <v>2869</v>
      </c>
      <c r="I1287" s="856" t="s">
        <v>2869</v>
      </c>
      <c r="J1287" s="856" t="s">
        <v>2869</v>
      </c>
      <c r="K1287" s="856" t="s">
        <v>2869</v>
      </c>
      <c r="L1287" s="856" t="s">
        <v>2869</v>
      </c>
      <c r="M1287" s="856" t="s">
        <v>2869</v>
      </c>
      <c r="N1287" s="856" t="s">
        <v>2869</v>
      </c>
      <c r="O1287" s="856" t="s">
        <v>2869</v>
      </c>
      <c r="P1287" s="856" t="s">
        <v>2869</v>
      </c>
      <c r="Q1287" s="856" t="s">
        <v>2869</v>
      </c>
      <c r="R1287" s="856" t="s">
        <v>2869</v>
      </c>
      <c r="S1287" s="856" t="s">
        <v>2869</v>
      </c>
      <c r="T1287" s="856" t="s">
        <v>2869</v>
      </c>
      <c r="U1287" s="856" t="s">
        <v>2869</v>
      </c>
      <c r="V1287" s="856" t="s">
        <v>2869</v>
      </c>
      <c r="W1287" s="856" t="s">
        <v>2869</v>
      </c>
      <c r="X1287" s="856" t="s">
        <v>2869</v>
      </c>
      <c r="Y1287" s="856" t="s">
        <v>2869</v>
      </c>
      <c r="Z1287" s="856" t="s">
        <v>2869</v>
      </c>
      <c r="AA1287" s="856" t="s">
        <v>2869</v>
      </c>
      <c r="AB1287" s="856" t="s">
        <v>2869</v>
      </c>
      <c r="AC1287" s="856" t="s">
        <v>2869</v>
      </c>
      <c r="AD1287" s="856" t="s">
        <v>2869</v>
      </c>
      <c r="AE1287" s="856" t="s">
        <v>2869</v>
      </c>
      <c r="AF1287" s="856" t="s">
        <v>2869</v>
      </c>
      <c r="AG1287" s="856" t="s">
        <v>2869</v>
      </c>
      <c r="AH1287" s="854"/>
      <c r="AI1287" s="854"/>
      <c r="AJ1287" s="854"/>
      <c r="AK1287" s="854"/>
      <c r="AL1287"/>
    </row>
    <row r="1288" spans="1:39" ht="12" hidden="1" customHeight="1" outlineLevel="2" x14ac:dyDescent="0.2">
      <c r="A1288" s="871"/>
      <c r="B1288" s="887" t="s">
        <v>602</v>
      </c>
      <c r="C1288" s="860"/>
      <c r="D1288" s="868" t="s">
        <v>3128</v>
      </c>
      <c r="E1288" s="856" t="s">
        <v>2869</v>
      </c>
      <c r="F1288" s="856" t="s">
        <v>2869</v>
      </c>
      <c r="G1288" s="856" t="s">
        <v>2869</v>
      </c>
      <c r="H1288" s="856" t="s">
        <v>2869</v>
      </c>
      <c r="I1288" s="856" t="s">
        <v>2869</v>
      </c>
      <c r="J1288" s="856" t="s">
        <v>2869</v>
      </c>
      <c r="K1288" s="856" t="s">
        <v>2869</v>
      </c>
      <c r="L1288" s="856" t="s">
        <v>2869</v>
      </c>
      <c r="M1288" s="856" t="s">
        <v>2869</v>
      </c>
      <c r="N1288" s="856" t="s">
        <v>2869</v>
      </c>
      <c r="O1288" s="856" t="s">
        <v>2869</v>
      </c>
      <c r="P1288" s="856" t="s">
        <v>2869</v>
      </c>
      <c r="Q1288" s="856" t="s">
        <v>2869</v>
      </c>
      <c r="R1288" s="856" t="s">
        <v>2869</v>
      </c>
      <c r="S1288" s="856" t="s">
        <v>2869</v>
      </c>
      <c r="T1288" s="856" t="s">
        <v>2869</v>
      </c>
      <c r="U1288" s="856" t="s">
        <v>2869</v>
      </c>
      <c r="V1288" s="856" t="s">
        <v>2869</v>
      </c>
      <c r="W1288" s="856" t="s">
        <v>2869</v>
      </c>
      <c r="X1288" s="856" t="s">
        <v>2869</v>
      </c>
      <c r="Y1288" s="856" t="s">
        <v>2869</v>
      </c>
      <c r="Z1288" s="856" t="s">
        <v>2869</v>
      </c>
      <c r="AA1288" s="856" t="s">
        <v>2869</v>
      </c>
      <c r="AB1288" s="856" t="s">
        <v>2869</v>
      </c>
      <c r="AC1288" s="856" t="s">
        <v>2869</v>
      </c>
      <c r="AD1288" s="856" t="s">
        <v>2869</v>
      </c>
      <c r="AE1288" s="856" t="s">
        <v>2869</v>
      </c>
      <c r="AF1288" s="856" t="s">
        <v>2869</v>
      </c>
      <c r="AG1288" s="856" t="s">
        <v>2869</v>
      </c>
      <c r="AH1288" s="854"/>
      <c r="AI1288" s="854"/>
      <c r="AJ1288" s="854"/>
      <c r="AK1288" s="854"/>
      <c r="AL1288"/>
    </row>
    <row r="1289" spans="1:39" ht="12" hidden="1" customHeight="1" outlineLevel="2" x14ac:dyDescent="0.2">
      <c r="A1289" s="871"/>
      <c r="B1289" s="887" t="s">
        <v>603</v>
      </c>
      <c r="C1289" s="860"/>
      <c r="D1289" s="868" t="s">
        <v>3129</v>
      </c>
      <c r="E1289" s="856" t="s">
        <v>2869</v>
      </c>
      <c r="F1289" s="856" t="s">
        <v>2869</v>
      </c>
      <c r="G1289" s="856" t="s">
        <v>2869</v>
      </c>
      <c r="H1289" s="856" t="s">
        <v>2869</v>
      </c>
      <c r="I1289" s="856" t="s">
        <v>2869</v>
      </c>
      <c r="J1289" s="856" t="s">
        <v>2869</v>
      </c>
      <c r="K1289" s="856" t="s">
        <v>2869</v>
      </c>
      <c r="L1289" s="856" t="s">
        <v>2869</v>
      </c>
      <c r="M1289" s="856" t="s">
        <v>2869</v>
      </c>
      <c r="N1289" s="856" t="s">
        <v>2869</v>
      </c>
      <c r="O1289" s="856" t="s">
        <v>2869</v>
      </c>
      <c r="P1289" s="856" t="s">
        <v>2869</v>
      </c>
      <c r="Q1289" s="856" t="s">
        <v>2869</v>
      </c>
      <c r="R1289" s="856" t="s">
        <v>2869</v>
      </c>
      <c r="S1289" s="856" t="s">
        <v>2869</v>
      </c>
      <c r="T1289" s="856" t="s">
        <v>2869</v>
      </c>
      <c r="U1289" s="856" t="s">
        <v>2869</v>
      </c>
      <c r="V1289" s="856" t="s">
        <v>2869</v>
      </c>
      <c r="W1289" s="856" t="s">
        <v>2869</v>
      </c>
      <c r="X1289" s="856" t="s">
        <v>2869</v>
      </c>
      <c r="Y1289" s="856" t="s">
        <v>2869</v>
      </c>
      <c r="Z1289" s="856" t="s">
        <v>2869</v>
      </c>
      <c r="AA1289" s="856" t="s">
        <v>2869</v>
      </c>
      <c r="AB1289" s="856" t="s">
        <v>2869</v>
      </c>
      <c r="AC1289" s="856" t="s">
        <v>2869</v>
      </c>
      <c r="AD1289" s="856" t="s">
        <v>2869</v>
      </c>
      <c r="AE1289" s="856" t="s">
        <v>2869</v>
      </c>
      <c r="AF1289" s="856" t="s">
        <v>2869</v>
      </c>
      <c r="AG1289" s="856" t="s">
        <v>2869</v>
      </c>
      <c r="AH1289" s="854"/>
      <c r="AI1289" s="854"/>
      <c r="AJ1289" s="854"/>
      <c r="AK1289" s="854"/>
      <c r="AL1289"/>
    </row>
    <row r="1290" spans="1:39" ht="12" hidden="1" customHeight="1" outlineLevel="2" x14ac:dyDescent="0.2">
      <c r="A1290" s="872"/>
      <c r="B1290" s="888" t="s">
        <v>604</v>
      </c>
      <c r="C1290" s="860"/>
      <c r="D1290" s="868" t="s">
        <v>3130</v>
      </c>
      <c r="E1290" s="856" t="s">
        <v>2869</v>
      </c>
      <c r="F1290" s="856" t="s">
        <v>2869</v>
      </c>
      <c r="G1290" s="856" t="s">
        <v>2869</v>
      </c>
      <c r="H1290" s="856" t="s">
        <v>2869</v>
      </c>
      <c r="I1290" s="856" t="s">
        <v>2869</v>
      </c>
      <c r="J1290" s="856" t="s">
        <v>2869</v>
      </c>
      <c r="K1290" s="856" t="s">
        <v>2869</v>
      </c>
      <c r="L1290" s="856" t="s">
        <v>2869</v>
      </c>
      <c r="M1290" s="856" t="s">
        <v>2869</v>
      </c>
      <c r="N1290" s="856" t="s">
        <v>2869</v>
      </c>
      <c r="O1290" s="856" t="s">
        <v>2869</v>
      </c>
      <c r="P1290" s="856" t="s">
        <v>2869</v>
      </c>
      <c r="Q1290" s="856" t="s">
        <v>2869</v>
      </c>
      <c r="R1290" s="856" t="s">
        <v>2869</v>
      </c>
      <c r="S1290" s="856" t="s">
        <v>2869</v>
      </c>
      <c r="T1290" s="856" t="s">
        <v>2869</v>
      </c>
      <c r="U1290" s="856" t="s">
        <v>2869</v>
      </c>
      <c r="V1290" s="856" t="s">
        <v>2869</v>
      </c>
      <c r="W1290" s="856" t="s">
        <v>2869</v>
      </c>
      <c r="X1290" s="856" t="s">
        <v>2869</v>
      </c>
      <c r="Y1290" s="856" t="s">
        <v>2869</v>
      </c>
      <c r="Z1290" s="856" t="s">
        <v>2869</v>
      </c>
      <c r="AA1290" s="856" t="s">
        <v>2869</v>
      </c>
      <c r="AB1290" s="856" t="s">
        <v>2869</v>
      </c>
      <c r="AC1290" s="856" t="s">
        <v>2869</v>
      </c>
      <c r="AD1290" s="856" t="s">
        <v>2869</v>
      </c>
      <c r="AE1290" s="856" t="s">
        <v>2869</v>
      </c>
      <c r="AF1290" s="856" t="s">
        <v>2869</v>
      </c>
      <c r="AG1290" s="856" t="s">
        <v>2869</v>
      </c>
      <c r="AH1290" s="854"/>
      <c r="AI1290" s="854"/>
      <c r="AJ1290" s="854"/>
      <c r="AK1290" s="854"/>
      <c r="AL1290"/>
    </row>
    <row r="1291" spans="1:39" ht="12" hidden="1" customHeight="1" outlineLevel="2" x14ac:dyDescent="0.2">
      <c r="A1291" s="872"/>
      <c r="B1291" s="888" t="s">
        <v>2</v>
      </c>
      <c r="C1291" s="860"/>
      <c r="D1291" s="868" t="s">
        <v>3131</v>
      </c>
      <c r="E1291" s="856" t="s">
        <v>2869</v>
      </c>
      <c r="F1291" s="856" t="s">
        <v>2869</v>
      </c>
      <c r="G1291" s="856" t="s">
        <v>2869</v>
      </c>
      <c r="H1291" s="856" t="s">
        <v>2869</v>
      </c>
      <c r="I1291" s="856" t="s">
        <v>2869</v>
      </c>
      <c r="J1291" s="856" t="s">
        <v>2869</v>
      </c>
      <c r="K1291" s="856" t="s">
        <v>2869</v>
      </c>
      <c r="L1291" s="856" t="s">
        <v>2869</v>
      </c>
      <c r="M1291" s="856" t="s">
        <v>2869</v>
      </c>
      <c r="N1291" s="856" t="s">
        <v>2869</v>
      </c>
      <c r="O1291" s="856" t="s">
        <v>2869</v>
      </c>
      <c r="P1291" s="856" t="s">
        <v>2869</v>
      </c>
      <c r="Q1291" s="856" t="s">
        <v>2869</v>
      </c>
      <c r="R1291" s="856" t="s">
        <v>2869</v>
      </c>
      <c r="S1291" s="856" t="s">
        <v>2869</v>
      </c>
      <c r="T1291" s="856" t="s">
        <v>2869</v>
      </c>
      <c r="U1291" s="856" t="s">
        <v>2869</v>
      </c>
      <c r="V1291" s="856" t="s">
        <v>2869</v>
      </c>
      <c r="W1291" s="856" t="s">
        <v>2869</v>
      </c>
      <c r="X1291" s="856" t="s">
        <v>2869</v>
      </c>
      <c r="Y1291" s="856" t="s">
        <v>2869</v>
      </c>
      <c r="Z1291" s="856" t="s">
        <v>2869</v>
      </c>
      <c r="AA1291" s="856" t="s">
        <v>2869</v>
      </c>
      <c r="AB1291" s="856" t="s">
        <v>2869</v>
      </c>
      <c r="AC1291" s="856" t="s">
        <v>2869</v>
      </c>
      <c r="AD1291" s="856" t="s">
        <v>2869</v>
      </c>
      <c r="AE1291" s="856" t="s">
        <v>2869</v>
      </c>
      <c r="AF1291" s="856" t="s">
        <v>2869</v>
      </c>
      <c r="AG1291" s="856" t="s">
        <v>2869</v>
      </c>
      <c r="AH1291" s="854"/>
      <c r="AI1291" s="854"/>
      <c r="AJ1291" s="854"/>
      <c r="AK1291" s="854"/>
      <c r="AL1291"/>
    </row>
    <row r="1292" spans="1:39" ht="12" hidden="1" customHeight="1" outlineLevel="2" x14ac:dyDescent="0.2">
      <c r="A1292" s="871"/>
      <c r="B1292" s="887" t="s">
        <v>582</v>
      </c>
      <c r="C1292" s="860"/>
      <c r="D1292" s="868" t="s">
        <v>3132</v>
      </c>
      <c r="E1292" s="856" t="s">
        <v>2869</v>
      </c>
      <c r="F1292" s="856" t="s">
        <v>2869</v>
      </c>
      <c r="G1292" s="856" t="s">
        <v>2869</v>
      </c>
      <c r="H1292" s="856" t="s">
        <v>2869</v>
      </c>
      <c r="I1292" s="856" t="s">
        <v>2869</v>
      </c>
      <c r="J1292" s="856" t="s">
        <v>2869</v>
      </c>
      <c r="K1292" s="856" t="s">
        <v>2869</v>
      </c>
      <c r="L1292" s="856" t="s">
        <v>2869</v>
      </c>
      <c r="M1292" s="856" t="s">
        <v>2869</v>
      </c>
      <c r="N1292" s="856" t="s">
        <v>2869</v>
      </c>
      <c r="O1292" s="856" t="s">
        <v>2869</v>
      </c>
      <c r="P1292" s="856" t="s">
        <v>2869</v>
      </c>
      <c r="Q1292" s="856" t="s">
        <v>2869</v>
      </c>
      <c r="R1292" s="856" t="s">
        <v>2869</v>
      </c>
      <c r="S1292" s="856" t="s">
        <v>2869</v>
      </c>
      <c r="T1292" s="856" t="s">
        <v>2869</v>
      </c>
      <c r="U1292" s="856" t="s">
        <v>2869</v>
      </c>
      <c r="V1292" s="856" t="s">
        <v>2869</v>
      </c>
      <c r="W1292" s="856" t="s">
        <v>2869</v>
      </c>
      <c r="X1292" s="856" t="s">
        <v>2869</v>
      </c>
      <c r="Y1292" s="856" t="s">
        <v>2869</v>
      </c>
      <c r="Z1292" s="856" t="s">
        <v>2869</v>
      </c>
      <c r="AA1292" s="856" t="s">
        <v>2869</v>
      </c>
      <c r="AB1292" s="856" t="s">
        <v>2869</v>
      </c>
      <c r="AC1292" s="856" t="s">
        <v>2869</v>
      </c>
      <c r="AD1292" s="856" t="s">
        <v>2869</v>
      </c>
      <c r="AE1292" s="856" t="s">
        <v>2869</v>
      </c>
      <c r="AF1292" s="856" t="s">
        <v>2869</v>
      </c>
      <c r="AG1292" s="856" t="s">
        <v>2869</v>
      </c>
      <c r="AH1292" s="854"/>
      <c r="AI1292" s="854"/>
      <c r="AJ1292" s="854"/>
      <c r="AK1292" s="854"/>
      <c r="AL1292"/>
    </row>
    <row r="1293" spans="1:39" ht="12" hidden="1" customHeight="1" outlineLevel="2" x14ac:dyDescent="0.2">
      <c r="A1293" s="867"/>
      <c r="B1293" s="881" t="s">
        <v>605</v>
      </c>
      <c r="C1293" s="860"/>
      <c r="D1293" s="868" t="s">
        <v>3133</v>
      </c>
      <c r="E1293" s="856" t="s">
        <v>2869</v>
      </c>
      <c r="F1293" s="856" t="s">
        <v>2869</v>
      </c>
      <c r="G1293" s="856" t="s">
        <v>2869</v>
      </c>
      <c r="H1293" s="856" t="s">
        <v>2869</v>
      </c>
      <c r="I1293" s="856" t="s">
        <v>2869</v>
      </c>
      <c r="J1293" s="856" t="s">
        <v>2869</v>
      </c>
      <c r="K1293" s="856" t="s">
        <v>2869</v>
      </c>
      <c r="L1293" s="856" t="s">
        <v>2869</v>
      </c>
      <c r="M1293" s="856" t="s">
        <v>2869</v>
      </c>
      <c r="N1293" s="856" t="s">
        <v>2869</v>
      </c>
      <c r="O1293" s="856" t="s">
        <v>2869</v>
      </c>
      <c r="P1293" s="856" t="s">
        <v>2869</v>
      </c>
      <c r="Q1293" s="856" t="s">
        <v>2869</v>
      </c>
      <c r="R1293" s="856" t="s">
        <v>2869</v>
      </c>
      <c r="S1293" s="856" t="s">
        <v>2869</v>
      </c>
      <c r="T1293" s="856" t="s">
        <v>2869</v>
      </c>
      <c r="U1293" s="856" t="s">
        <v>2869</v>
      </c>
      <c r="V1293" s="856" t="s">
        <v>2869</v>
      </c>
      <c r="W1293" s="856" t="s">
        <v>2869</v>
      </c>
      <c r="X1293" s="856" t="s">
        <v>2869</v>
      </c>
      <c r="Y1293" s="856" t="s">
        <v>2869</v>
      </c>
      <c r="Z1293" s="856" t="s">
        <v>2869</v>
      </c>
      <c r="AA1293" s="856" t="s">
        <v>2869</v>
      </c>
      <c r="AB1293" s="856" t="s">
        <v>2869</v>
      </c>
      <c r="AC1293" s="856" t="s">
        <v>2869</v>
      </c>
      <c r="AD1293" s="856" t="s">
        <v>2869</v>
      </c>
      <c r="AE1293" s="856" t="s">
        <v>2869</v>
      </c>
      <c r="AF1293" s="856" t="s">
        <v>2869</v>
      </c>
      <c r="AG1293" s="856" t="s">
        <v>2869</v>
      </c>
      <c r="AH1293" s="854"/>
      <c r="AI1293" s="854"/>
      <c r="AJ1293" s="854"/>
      <c r="AK1293" s="854"/>
      <c r="AL1293"/>
    </row>
    <row r="1294" spans="1:39" ht="12" hidden="1" customHeight="1" outlineLevel="2" x14ac:dyDescent="0.2">
      <c r="A1294" s="871"/>
      <c r="B1294" s="887" t="s">
        <v>25</v>
      </c>
      <c r="C1294" s="860"/>
      <c r="D1294" s="868" t="s">
        <v>3134</v>
      </c>
      <c r="E1294" s="856" t="s">
        <v>2869</v>
      </c>
      <c r="F1294" s="856" t="s">
        <v>2869</v>
      </c>
      <c r="G1294" s="856" t="s">
        <v>2869</v>
      </c>
      <c r="H1294" s="856" t="s">
        <v>2869</v>
      </c>
      <c r="I1294" s="856" t="s">
        <v>2869</v>
      </c>
      <c r="J1294" s="856" t="s">
        <v>2869</v>
      </c>
      <c r="K1294" s="856" t="s">
        <v>2869</v>
      </c>
      <c r="L1294" s="856" t="s">
        <v>2869</v>
      </c>
      <c r="M1294" s="856" t="s">
        <v>2869</v>
      </c>
      <c r="N1294" s="856" t="s">
        <v>2869</v>
      </c>
      <c r="O1294" s="856" t="s">
        <v>2869</v>
      </c>
      <c r="P1294" s="856" t="s">
        <v>2869</v>
      </c>
      <c r="Q1294" s="856" t="s">
        <v>2869</v>
      </c>
      <c r="R1294" s="856" t="s">
        <v>2869</v>
      </c>
      <c r="S1294" s="856" t="s">
        <v>2869</v>
      </c>
      <c r="T1294" s="856" t="s">
        <v>2869</v>
      </c>
      <c r="U1294" s="856" t="s">
        <v>2869</v>
      </c>
      <c r="V1294" s="856" t="s">
        <v>2869</v>
      </c>
      <c r="W1294" s="856" t="s">
        <v>2869</v>
      </c>
      <c r="X1294" s="856" t="s">
        <v>2869</v>
      </c>
      <c r="Y1294" s="856" t="s">
        <v>2869</v>
      </c>
      <c r="Z1294" s="856" t="s">
        <v>2869</v>
      </c>
      <c r="AA1294" s="856" t="s">
        <v>2869</v>
      </c>
      <c r="AB1294" s="856" t="s">
        <v>2869</v>
      </c>
      <c r="AC1294" s="856" t="s">
        <v>2869</v>
      </c>
      <c r="AD1294" s="856" t="s">
        <v>2869</v>
      </c>
      <c r="AE1294" s="856" t="s">
        <v>2869</v>
      </c>
      <c r="AF1294" s="856" t="s">
        <v>2869</v>
      </c>
      <c r="AG1294" s="856" t="s">
        <v>2869</v>
      </c>
      <c r="AH1294" s="854"/>
      <c r="AI1294" s="854"/>
      <c r="AJ1294" s="854"/>
      <c r="AK1294" s="854"/>
      <c r="AL1294"/>
    </row>
    <row r="1295" spans="1:39" ht="12" hidden="1" customHeight="1" outlineLevel="2" x14ac:dyDescent="0.2">
      <c r="A1295" s="871"/>
      <c r="B1295" s="887" t="s">
        <v>2</v>
      </c>
      <c r="C1295" s="860"/>
      <c r="D1295" s="868" t="s">
        <v>3135</v>
      </c>
      <c r="E1295" s="856" t="s">
        <v>2869</v>
      </c>
      <c r="F1295" s="856" t="s">
        <v>2869</v>
      </c>
      <c r="G1295" s="856" t="s">
        <v>2869</v>
      </c>
      <c r="H1295" s="856" t="s">
        <v>2869</v>
      </c>
      <c r="I1295" s="856" t="s">
        <v>2869</v>
      </c>
      <c r="J1295" s="856" t="s">
        <v>2869</v>
      </c>
      <c r="K1295" s="856" t="s">
        <v>2869</v>
      </c>
      <c r="L1295" s="856" t="s">
        <v>2869</v>
      </c>
      <c r="M1295" s="856" t="s">
        <v>2869</v>
      </c>
      <c r="N1295" s="856" t="s">
        <v>2869</v>
      </c>
      <c r="O1295" s="856" t="s">
        <v>2869</v>
      </c>
      <c r="P1295" s="856" t="s">
        <v>2869</v>
      </c>
      <c r="Q1295" s="856" t="s">
        <v>2869</v>
      </c>
      <c r="R1295" s="856" t="s">
        <v>2869</v>
      </c>
      <c r="S1295" s="856" t="s">
        <v>2869</v>
      </c>
      <c r="T1295" s="856" t="s">
        <v>2869</v>
      </c>
      <c r="U1295" s="856" t="s">
        <v>2869</v>
      </c>
      <c r="V1295" s="856" t="s">
        <v>2869</v>
      </c>
      <c r="W1295" s="856" t="s">
        <v>2869</v>
      </c>
      <c r="X1295" s="856" t="s">
        <v>2869</v>
      </c>
      <c r="Y1295" s="856" t="s">
        <v>2869</v>
      </c>
      <c r="Z1295" s="856" t="s">
        <v>2869</v>
      </c>
      <c r="AA1295" s="856" t="s">
        <v>2869</v>
      </c>
      <c r="AB1295" s="856" t="s">
        <v>2869</v>
      </c>
      <c r="AC1295" s="856" t="s">
        <v>2869</v>
      </c>
      <c r="AD1295" s="856" t="s">
        <v>2869</v>
      </c>
      <c r="AE1295" s="856" t="s">
        <v>2869</v>
      </c>
      <c r="AF1295" s="856" t="s">
        <v>2869</v>
      </c>
      <c r="AG1295" s="856" t="s">
        <v>2869</v>
      </c>
      <c r="AH1295" s="854"/>
      <c r="AI1295" s="854"/>
      <c r="AJ1295" s="854"/>
      <c r="AK1295" s="854"/>
      <c r="AL1295"/>
    </row>
    <row r="1296" spans="1:39" ht="12" hidden="1" customHeight="1" outlineLevel="2" x14ac:dyDescent="0.2">
      <c r="A1296" s="867"/>
      <c r="B1296" s="881" t="s">
        <v>606</v>
      </c>
      <c r="C1296" s="860"/>
      <c r="D1296" s="868" t="s">
        <v>3136</v>
      </c>
      <c r="E1296" s="856" t="s">
        <v>2869</v>
      </c>
      <c r="F1296" s="856" t="s">
        <v>2869</v>
      </c>
      <c r="G1296" s="856" t="s">
        <v>2869</v>
      </c>
      <c r="H1296" s="856" t="s">
        <v>2869</v>
      </c>
      <c r="I1296" s="856" t="s">
        <v>2869</v>
      </c>
      <c r="J1296" s="856" t="s">
        <v>2869</v>
      </c>
      <c r="K1296" s="856" t="s">
        <v>2869</v>
      </c>
      <c r="L1296" s="856" t="s">
        <v>2869</v>
      </c>
      <c r="M1296" s="856" t="s">
        <v>2869</v>
      </c>
      <c r="N1296" s="856" t="s">
        <v>2869</v>
      </c>
      <c r="O1296" s="856" t="s">
        <v>2869</v>
      </c>
      <c r="P1296" s="856" t="s">
        <v>2869</v>
      </c>
      <c r="Q1296" s="856" t="s">
        <v>2869</v>
      </c>
      <c r="R1296" s="856" t="s">
        <v>2869</v>
      </c>
      <c r="S1296" s="856" t="s">
        <v>2869</v>
      </c>
      <c r="T1296" s="856" t="s">
        <v>2869</v>
      </c>
      <c r="U1296" s="856" t="s">
        <v>2869</v>
      </c>
      <c r="V1296" s="856" t="s">
        <v>2869</v>
      </c>
      <c r="W1296" s="856" t="s">
        <v>2869</v>
      </c>
      <c r="X1296" s="856" t="s">
        <v>2869</v>
      </c>
      <c r="Y1296" s="856" t="s">
        <v>2869</v>
      </c>
      <c r="Z1296" s="856" t="s">
        <v>2869</v>
      </c>
      <c r="AA1296" s="856" t="s">
        <v>2869</v>
      </c>
      <c r="AB1296" s="856" t="s">
        <v>2869</v>
      </c>
      <c r="AC1296" s="856" t="s">
        <v>2869</v>
      </c>
      <c r="AD1296" s="856" t="s">
        <v>2869</v>
      </c>
      <c r="AE1296" s="856" t="s">
        <v>2869</v>
      </c>
      <c r="AF1296" s="856" t="s">
        <v>2869</v>
      </c>
      <c r="AG1296" s="856" t="s">
        <v>2869</v>
      </c>
      <c r="AH1296" s="854"/>
      <c r="AI1296" s="854"/>
      <c r="AJ1296" s="854"/>
      <c r="AK1296" s="854"/>
      <c r="AL1296"/>
    </row>
    <row r="1297" spans="1:38" ht="12" hidden="1" customHeight="1" outlineLevel="2" x14ac:dyDescent="0.2">
      <c r="A1297" s="873"/>
      <c r="B1297" s="879" t="s">
        <v>607</v>
      </c>
      <c r="C1297" s="860"/>
      <c r="D1297" s="868" t="s">
        <v>3137</v>
      </c>
      <c r="E1297" s="856" t="s">
        <v>2869</v>
      </c>
      <c r="F1297" s="856" t="s">
        <v>2869</v>
      </c>
      <c r="G1297" s="856" t="s">
        <v>2869</v>
      </c>
      <c r="H1297" s="856" t="s">
        <v>2869</v>
      </c>
      <c r="I1297" s="856" t="s">
        <v>2869</v>
      </c>
      <c r="J1297" s="856" t="s">
        <v>2869</v>
      </c>
      <c r="K1297" s="856" t="s">
        <v>2869</v>
      </c>
      <c r="L1297" s="856" t="s">
        <v>2869</v>
      </c>
      <c r="M1297" s="856" t="s">
        <v>2869</v>
      </c>
      <c r="N1297" s="856" t="s">
        <v>2869</v>
      </c>
      <c r="O1297" s="856" t="s">
        <v>2869</v>
      </c>
      <c r="P1297" s="856" t="s">
        <v>2869</v>
      </c>
      <c r="Q1297" s="856" t="s">
        <v>2869</v>
      </c>
      <c r="R1297" s="856" t="s">
        <v>2869</v>
      </c>
      <c r="S1297" s="856" t="s">
        <v>2869</v>
      </c>
      <c r="T1297" s="856" t="s">
        <v>2869</v>
      </c>
      <c r="U1297" s="856" t="s">
        <v>2869</v>
      </c>
      <c r="V1297" s="856" t="s">
        <v>2869</v>
      </c>
      <c r="W1297" s="856" t="s">
        <v>2869</v>
      </c>
      <c r="X1297" s="856" t="s">
        <v>2869</v>
      </c>
      <c r="Y1297" s="856" t="s">
        <v>2869</v>
      </c>
      <c r="Z1297" s="856" t="s">
        <v>2869</v>
      </c>
      <c r="AA1297" s="856" t="s">
        <v>2869</v>
      </c>
      <c r="AB1297" s="856" t="s">
        <v>2869</v>
      </c>
      <c r="AC1297" s="856" t="s">
        <v>2869</v>
      </c>
      <c r="AD1297" s="856" t="s">
        <v>2869</v>
      </c>
      <c r="AE1297" s="856" t="s">
        <v>2869</v>
      </c>
      <c r="AF1297" s="856" t="s">
        <v>2869</v>
      </c>
      <c r="AG1297" s="856" t="s">
        <v>2869</v>
      </c>
      <c r="AH1297" s="854"/>
      <c r="AI1297" s="854"/>
      <c r="AJ1297" s="854"/>
      <c r="AK1297" s="854"/>
      <c r="AL1297"/>
    </row>
    <row r="1298" spans="1:38" ht="12" hidden="1" customHeight="1" outlineLevel="2" x14ac:dyDescent="0.2">
      <c r="A1298" s="867"/>
      <c r="B1298" s="881" t="s">
        <v>608</v>
      </c>
      <c r="C1298" s="860"/>
      <c r="D1298" s="868" t="s">
        <v>3138</v>
      </c>
      <c r="E1298" s="856" t="s">
        <v>2869</v>
      </c>
      <c r="F1298" s="856" t="s">
        <v>2869</v>
      </c>
      <c r="G1298" s="856" t="s">
        <v>2869</v>
      </c>
      <c r="H1298" s="856" t="s">
        <v>2869</v>
      </c>
      <c r="I1298" s="856" t="s">
        <v>2869</v>
      </c>
      <c r="J1298" s="856" t="s">
        <v>2869</v>
      </c>
      <c r="K1298" s="856" t="s">
        <v>2869</v>
      </c>
      <c r="L1298" s="856" t="s">
        <v>2869</v>
      </c>
      <c r="M1298" s="856" t="s">
        <v>2869</v>
      </c>
      <c r="N1298" s="856" t="s">
        <v>2869</v>
      </c>
      <c r="O1298" s="856" t="s">
        <v>2869</v>
      </c>
      <c r="P1298" s="856" t="s">
        <v>2869</v>
      </c>
      <c r="Q1298" s="856" t="s">
        <v>2869</v>
      </c>
      <c r="R1298" s="856" t="s">
        <v>2869</v>
      </c>
      <c r="S1298" s="856" t="s">
        <v>2869</v>
      </c>
      <c r="T1298" s="856" t="s">
        <v>2869</v>
      </c>
      <c r="U1298" s="856" t="s">
        <v>2869</v>
      </c>
      <c r="V1298" s="856" t="s">
        <v>2869</v>
      </c>
      <c r="W1298" s="856" t="s">
        <v>2869</v>
      </c>
      <c r="X1298" s="856" t="s">
        <v>2869</v>
      </c>
      <c r="Y1298" s="856" t="s">
        <v>2869</v>
      </c>
      <c r="Z1298" s="856" t="s">
        <v>2869</v>
      </c>
      <c r="AA1298" s="856" t="s">
        <v>2869</v>
      </c>
      <c r="AB1298" s="856" t="s">
        <v>2869</v>
      </c>
      <c r="AC1298" s="856" t="s">
        <v>2869</v>
      </c>
      <c r="AD1298" s="856" t="s">
        <v>2869</v>
      </c>
      <c r="AE1298" s="856" t="s">
        <v>2869</v>
      </c>
      <c r="AF1298" s="856" t="s">
        <v>2869</v>
      </c>
      <c r="AG1298" s="856" t="s">
        <v>2869</v>
      </c>
      <c r="AH1298" s="854"/>
      <c r="AI1298" s="854"/>
      <c r="AJ1298" s="854"/>
      <c r="AK1298" s="854"/>
      <c r="AL1298"/>
    </row>
    <row r="1299" spans="1:38" ht="12" hidden="1" customHeight="1" outlineLevel="2" x14ac:dyDescent="0.2">
      <c r="A1299" s="871"/>
      <c r="B1299" s="887" t="s">
        <v>3139</v>
      </c>
      <c r="C1299" s="860"/>
      <c r="D1299" s="868" t="s">
        <v>3140</v>
      </c>
      <c r="E1299" s="856" t="s">
        <v>2869</v>
      </c>
      <c r="F1299" s="856" t="s">
        <v>2869</v>
      </c>
      <c r="G1299" s="856" t="s">
        <v>2869</v>
      </c>
      <c r="H1299" s="856" t="s">
        <v>2869</v>
      </c>
      <c r="I1299" s="856" t="s">
        <v>2869</v>
      </c>
      <c r="J1299" s="856" t="s">
        <v>2869</v>
      </c>
      <c r="K1299" s="856" t="s">
        <v>2869</v>
      </c>
      <c r="L1299" s="856" t="s">
        <v>2869</v>
      </c>
      <c r="M1299" s="856" t="s">
        <v>2869</v>
      </c>
      <c r="N1299" s="856" t="s">
        <v>2869</v>
      </c>
      <c r="O1299" s="856" t="s">
        <v>2869</v>
      </c>
      <c r="P1299" s="856" t="s">
        <v>2869</v>
      </c>
      <c r="Q1299" s="856" t="s">
        <v>2869</v>
      </c>
      <c r="R1299" s="856" t="s">
        <v>2869</v>
      </c>
      <c r="S1299" s="856" t="s">
        <v>2869</v>
      </c>
      <c r="T1299" s="856" t="s">
        <v>2869</v>
      </c>
      <c r="U1299" s="856" t="s">
        <v>2869</v>
      </c>
      <c r="V1299" s="856" t="s">
        <v>2869</v>
      </c>
      <c r="W1299" s="856" t="s">
        <v>2869</v>
      </c>
      <c r="X1299" s="856" t="s">
        <v>2869</v>
      </c>
      <c r="Y1299" s="856" t="s">
        <v>2869</v>
      </c>
      <c r="Z1299" s="856" t="s">
        <v>2869</v>
      </c>
      <c r="AA1299" s="856" t="s">
        <v>2869</v>
      </c>
      <c r="AB1299" s="856" t="s">
        <v>2869</v>
      </c>
      <c r="AC1299" s="856" t="s">
        <v>2869</v>
      </c>
      <c r="AD1299" s="856" t="s">
        <v>2869</v>
      </c>
      <c r="AE1299" s="856" t="s">
        <v>2869</v>
      </c>
      <c r="AF1299" s="856" t="s">
        <v>2869</v>
      </c>
      <c r="AG1299" s="856" t="s">
        <v>2869</v>
      </c>
      <c r="AH1299" s="854"/>
      <c r="AI1299" s="854"/>
      <c r="AJ1299" s="854"/>
      <c r="AK1299" s="854"/>
      <c r="AL1299"/>
    </row>
    <row r="1300" spans="1:38" ht="12" hidden="1" customHeight="1" outlineLevel="2" x14ac:dyDescent="0.2">
      <c r="A1300" s="871"/>
      <c r="B1300" s="887" t="s">
        <v>3141</v>
      </c>
      <c r="C1300" s="860"/>
      <c r="D1300" s="868" t="s">
        <v>3142</v>
      </c>
      <c r="E1300" s="856" t="s">
        <v>2869</v>
      </c>
      <c r="F1300" s="856" t="s">
        <v>2869</v>
      </c>
      <c r="G1300" s="856" t="s">
        <v>2869</v>
      </c>
      <c r="H1300" s="856" t="s">
        <v>2869</v>
      </c>
      <c r="I1300" s="856" t="s">
        <v>2869</v>
      </c>
      <c r="J1300" s="856" t="s">
        <v>2869</v>
      </c>
      <c r="K1300" s="856" t="s">
        <v>2869</v>
      </c>
      <c r="L1300" s="856" t="s">
        <v>2869</v>
      </c>
      <c r="M1300" s="856" t="s">
        <v>2869</v>
      </c>
      <c r="N1300" s="856" t="s">
        <v>2869</v>
      </c>
      <c r="O1300" s="856" t="s">
        <v>2869</v>
      </c>
      <c r="P1300" s="856" t="s">
        <v>2869</v>
      </c>
      <c r="Q1300" s="856" t="s">
        <v>2869</v>
      </c>
      <c r="R1300" s="856" t="s">
        <v>2869</v>
      </c>
      <c r="S1300" s="856" t="s">
        <v>2869</v>
      </c>
      <c r="T1300" s="856" t="s">
        <v>2869</v>
      </c>
      <c r="U1300" s="856" t="s">
        <v>2869</v>
      </c>
      <c r="V1300" s="856" t="s">
        <v>2869</v>
      </c>
      <c r="W1300" s="856" t="s">
        <v>2869</v>
      </c>
      <c r="X1300" s="856" t="s">
        <v>2869</v>
      </c>
      <c r="Y1300" s="856" t="s">
        <v>2869</v>
      </c>
      <c r="Z1300" s="856" t="s">
        <v>2869</v>
      </c>
      <c r="AA1300" s="856" t="s">
        <v>2869</v>
      </c>
      <c r="AB1300" s="856" t="s">
        <v>2869</v>
      </c>
      <c r="AC1300" s="856" t="s">
        <v>2869</v>
      </c>
      <c r="AD1300" s="856" t="s">
        <v>2869</v>
      </c>
      <c r="AE1300" s="856" t="s">
        <v>2869</v>
      </c>
      <c r="AF1300" s="856" t="s">
        <v>2869</v>
      </c>
      <c r="AG1300" s="856" t="s">
        <v>2869</v>
      </c>
      <c r="AH1300" s="854"/>
      <c r="AI1300" s="854"/>
      <c r="AJ1300" s="854"/>
      <c r="AK1300" s="854"/>
      <c r="AL1300"/>
    </row>
    <row r="1301" spans="1:38" ht="12" hidden="1" customHeight="1" outlineLevel="2" x14ac:dyDescent="0.2">
      <c r="A1301" s="871"/>
      <c r="B1301" s="887" t="s">
        <v>3143</v>
      </c>
      <c r="C1301" s="860"/>
      <c r="D1301" s="868" t="s">
        <v>3144</v>
      </c>
      <c r="E1301" s="856" t="s">
        <v>2869</v>
      </c>
      <c r="F1301" s="856" t="s">
        <v>2869</v>
      </c>
      <c r="G1301" s="856" t="s">
        <v>2869</v>
      </c>
      <c r="H1301" s="856" t="s">
        <v>2869</v>
      </c>
      <c r="I1301" s="856" t="s">
        <v>2869</v>
      </c>
      <c r="J1301" s="856" t="s">
        <v>2869</v>
      </c>
      <c r="K1301" s="856" t="s">
        <v>2869</v>
      </c>
      <c r="L1301" s="856" t="s">
        <v>2869</v>
      </c>
      <c r="M1301" s="856" t="s">
        <v>2869</v>
      </c>
      <c r="N1301" s="856" t="s">
        <v>2869</v>
      </c>
      <c r="O1301" s="856" t="s">
        <v>2869</v>
      </c>
      <c r="P1301" s="856" t="s">
        <v>2869</v>
      </c>
      <c r="Q1301" s="856" t="s">
        <v>2869</v>
      </c>
      <c r="R1301" s="856" t="s">
        <v>2869</v>
      </c>
      <c r="S1301" s="856" t="s">
        <v>2869</v>
      </c>
      <c r="T1301" s="856" t="s">
        <v>2869</v>
      </c>
      <c r="U1301" s="856" t="s">
        <v>2869</v>
      </c>
      <c r="V1301" s="856" t="s">
        <v>2869</v>
      </c>
      <c r="W1301" s="856" t="s">
        <v>2869</v>
      </c>
      <c r="X1301" s="856" t="s">
        <v>2869</v>
      </c>
      <c r="Y1301" s="856" t="s">
        <v>2869</v>
      </c>
      <c r="Z1301" s="856" t="s">
        <v>2869</v>
      </c>
      <c r="AA1301" s="856" t="s">
        <v>2869</v>
      </c>
      <c r="AB1301" s="856" t="s">
        <v>2869</v>
      </c>
      <c r="AC1301" s="856" t="s">
        <v>2869</v>
      </c>
      <c r="AD1301" s="856" t="s">
        <v>2869</v>
      </c>
      <c r="AE1301" s="856" t="s">
        <v>2869</v>
      </c>
      <c r="AF1301" s="856" t="s">
        <v>2869</v>
      </c>
      <c r="AG1301" s="856" t="s">
        <v>2869</v>
      </c>
      <c r="AH1301" s="854"/>
      <c r="AI1301" s="854"/>
      <c r="AJ1301" s="854"/>
      <c r="AK1301" s="854"/>
      <c r="AL1301"/>
    </row>
    <row r="1302" spans="1:38" ht="12" hidden="1" customHeight="1" outlineLevel="2" x14ac:dyDescent="0.2">
      <c r="A1302" s="871"/>
      <c r="B1302" s="887" t="s">
        <v>3145</v>
      </c>
      <c r="C1302" s="860"/>
      <c r="D1302" s="868" t="s">
        <v>3146</v>
      </c>
      <c r="E1302" s="856" t="s">
        <v>2869</v>
      </c>
      <c r="F1302" s="856" t="s">
        <v>2869</v>
      </c>
      <c r="G1302" s="856" t="s">
        <v>2869</v>
      </c>
      <c r="H1302" s="856" t="s">
        <v>2869</v>
      </c>
      <c r="I1302" s="856" t="s">
        <v>2869</v>
      </c>
      <c r="J1302" s="856" t="s">
        <v>2869</v>
      </c>
      <c r="K1302" s="856" t="s">
        <v>2869</v>
      </c>
      <c r="L1302" s="856" t="s">
        <v>2869</v>
      </c>
      <c r="M1302" s="856" t="s">
        <v>2869</v>
      </c>
      <c r="N1302" s="856" t="s">
        <v>2869</v>
      </c>
      <c r="O1302" s="856" t="s">
        <v>2869</v>
      </c>
      <c r="P1302" s="856" t="s">
        <v>2869</v>
      </c>
      <c r="Q1302" s="856" t="s">
        <v>2869</v>
      </c>
      <c r="R1302" s="856" t="s">
        <v>2869</v>
      </c>
      <c r="S1302" s="856" t="s">
        <v>2869</v>
      </c>
      <c r="T1302" s="856" t="s">
        <v>2869</v>
      </c>
      <c r="U1302" s="856" t="s">
        <v>2869</v>
      </c>
      <c r="V1302" s="856" t="s">
        <v>2869</v>
      </c>
      <c r="W1302" s="856" t="s">
        <v>2869</v>
      </c>
      <c r="X1302" s="856" t="s">
        <v>2869</v>
      </c>
      <c r="Y1302" s="856" t="s">
        <v>2869</v>
      </c>
      <c r="Z1302" s="856" t="s">
        <v>2869</v>
      </c>
      <c r="AA1302" s="856" t="s">
        <v>2869</v>
      </c>
      <c r="AB1302" s="856" t="s">
        <v>2869</v>
      </c>
      <c r="AC1302" s="856" t="s">
        <v>2869</v>
      </c>
      <c r="AD1302" s="856" t="s">
        <v>2869</v>
      </c>
      <c r="AE1302" s="856" t="s">
        <v>2869</v>
      </c>
      <c r="AF1302" s="856" t="s">
        <v>2869</v>
      </c>
      <c r="AG1302" s="856" t="s">
        <v>2869</v>
      </c>
      <c r="AH1302" s="854"/>
      <c r="AI1302" s="854"/>
      <c r="AJ1302" s="854"/>
      <c r="AK1302" s="854"/>
      <c r="AL1302"/>
    </row>
    <row r="1303" spans="1:38" ht="12" hidden="1" customHeight="1" outlineLevel="2" x14ac:dyDescent="0.2">
      <c r="A1303" s="871"/>
      <c r="B1303" s="887" t="s">
        <v>3147</v>
      </c>
      <c r="C1303" s="860"/>
      <c r="D1303" s="868" t="s">
        <v>3148</v>
      </c>
      <c r="E1303" s="856" t="s">
        <v>2869</v>
      </c>
      <c r="F1303" s="856" t="s">
        <v>2869</v>
      </c>
      <c r="G1303" s="856" t="s">
        <v>2869</v>
      </c>
      <c r="H1303" s="856" t="s">
        <v>2869</v>
      </c>
      <c r="I1303" s="856" t="s">
        <v>2869</v>
      </c>
      <c r="J1303" s="856" t="s">
        <v>2869</v>
      </c>
      <c r="K1303" s="856" t="s">
        <v>2869</v>
      </c>
      <c r="L1303" s="856" t="s">
        <v>2869</v>
      </c>
      <c r="M1303" s="856" t="s">
        <v>2869</v>
      </c>
      <c r="N1303" s="856" t="s">
        <v>2869</v>
      </c>
      <c r="O1303" s="856" t="s">
        <v>2869</v>
      </c>
      <c r="P1303" s="856" t="s">
        <v>2869</v>
      </c>
      <c r="Q1303" s="856" t="s">
        <v>2869</v>
      </c>
      <c r="R1303" s="856" t="s">
        <v>2869</v>
      </c>
      <c r="S1303" s="856" t="s">
        <v>2869</v>
      </c>
      <c r="T1303" s="856" t="s">
        <v>2869</v>
      </c>
      <c r="U1303" s="856" t="s">
        <v>2869</v>
      </c>
      <c r="V1303" s="856" t="s">
        <v>2869</v>
      </c>
      <c r="W1303" s="856" t="s">
        <v>2869</v>
      </c>
      <c r="X1303" s="856" t="s">
        <v>2869</v>
      </c>
      <c r="Y1303" s="856" t="s">
        <v>2869</v>
      </c>
      <c r="Z1303" s="856" t="s">
        <v>2869</v>
      </c>
      <c r="AA1303" s="856" t="s">
        <v>2869</v>
      </c>
      <c r="AB1303" s="856" t="s">
        <v>2869</v>
      </c>
      <c r="AC1303" s="856" t="s">
        <v>2869</v>
      </c>
      <c r="AD1303" s="856" t="s">
        <v>2869</v>
      </c>
      <c r="AE1303" s="856" t="s">
        <v>2869</v>
      </c>
      <c r="AF1303" s="856" t="s">
        <v>2869</v>
      </c>
      <c r="AG1303" s="856" t="s">
        <v>2869</v>
      </c>
      <c r="AH1303" s="854"/>
      <c r="AI1303" s="854"/>
      <c r="AJ1303" s="854"/>
      <c r="AK1303" s="854"/>
      <c r="AL1303"/>
    </row>
    <row r="1304" spans="1:38" ht="12" hidden="1" customHeight="1" outlineLevel="2" x14ac:dyDescent="0.2">
      <c r="A1304" s="867"/>
      <c r="B1304" s="881" t="s">
        <v>609</v>
      </c>
      <c r="C1304" s="860"/>
      <c r="D1304" s="868" t="s">
        <v>3149</v>
      </c>
      <c r="E1304" s="856" t="s">
        <v>2869</v>
      </c>
      <c r="F1304" s="856" t="s">
        <v>2869</v>
      </c>
      <c r="G1304" s="856" t="s">
        <v>2869</v>
      </c>
      <c r="H1304" s="856" t="s">
        <v>2869</v>
      </c>
      <c r="I1304" s="856" t="s">
        <v>2869</v>
      </c>
      <c r="J1304" s="856" t="s">
        <v>2869</v>
      </c>
      <c r="K1304" s="856" t="s">
        <v>2869</v>
      </c>
      <c r="L1304" s="856" t="s">
        <v>2869</v>
      </c>
      <c r="M1304" s="856" t="s">
        <v>2869</v>
      </c>
      <c r="N1304" s="856" t="s">
        <v>2869</v>
      </c>
      <c r="O1304" s="856" t="s">
        <v>2869</v>
      </c>
      <c r="P1304" s="856" t="s">
        <v>2869</v>
      </c>
      <c r="Q1304" s="856" t="s">
        <v>2869</v>
      </c>
      <c r="R1304" s="856" t="s">
        <v>2869</v>
      </c>
      <c r="S1304" s="856" t="s">
        <v>2869</v>
      </c>
      <c r="T1304" s="856" t="s">
        <v>2869</v>
      </c>
      <c r="U1304" s="856" t="s">
        <v>2869</v>
      </c>
      <c r="V1304" s="856" t="s">
        <v>2869</v>
      </c>
      <c r="W1304" s="856" t="s">
        <v>2869</v>
      </c>
      <c r="X1304" s="856" t="s">
        <v>2869</v>
      </c>
      <c r="Y1304" s="856" t="s">
        <v>2869</v>
      </c>
      <c r="Z1304" s="856" t="s">
        <v>2869</v>
      </c>
      <c r="AA1304" s="856" t="s">
        <v>2869</v>
      </c>
      <c r="AB1304" s="856" t="s">
        <v>2869</v>
      </c>
      <c r="AC1304" s="856" t="s">
        <v>2869</v>
      </c>
      <c r="AD1304" s="856" t="s">
        <v>2869</v>
      </c>
      <c r="AE1304" s="856" t="s">
        <v>2869</v>
      </c>
      <c r="AF1304" s="856" t="s">
        <v>2869</v>
      </c>
      <c r="AG1304" s="856" t="s">
        <v>2869</v>
      </c>
      <c r="AH1304" s="854"/>
      <c r="AI1304" s="854"/>
      <c r="AJ1304" s="854"/>
      <c r="AK1304" s="854"/>
      <c r="AL1304"/>
    </row>
    <row r="1305" spans="1:38" ht="12" hidden="1" customHeight="1" outlineLevel="2" x14ac:dyDescent="0.2">
      <c r="A1305" s="871"/>
      <c r="B1305" s="887" t="s">
        <v>3150</v>
      </c>
      <c r="C1305" s="860"/>
      <c r="D1305" s="868" t="s">
        <v>3151</v>
      </c>
      <c r="E1305" s="856" t="s">
        <v>2869</v>
      </c>
      <c r="F1305" s="856" t="s">
        <v>2869</v>
      </c>
      <c r="G1305" s="856" t="s">
        <v>2869</v>
      </c>
      <c r="H1305" s="856" t="s">
        <v>2869</v>
      </c>
      <c r="I1305" s="856" t="s">
        <v>2869</v>
      </c>
      <c r="J1305" s="856" t="s">
        <v>2869</v>
      </c>
      <c r="K1305" s="856" t="s">
        <v>2869</v>
      </c>
      <c r="L1305" s="856" t="s">
        <v>2869</v>
      </c>
      <c r="M1305" s="856" t="s">
        <v>2869</v>
      </c>
      <c r="N1305" s="856" t="s">
        <v>2869</v>
      </c>
      <c r="O1305" s="856" t="s">
        <v>2869</v>
      </c>
      <c r="P1305" s="856" t="s">
        <v>2869</v>
      </c>
      <c r="Q1305" s="856" t="s">
        <v>2869</v>
      </c>
      <c r="R1305" s="856" t="s">
        <v>2869</v>
      </c>
      <c r="S1305" s="856" t="s">
        <v>2869</v>
      </c>
      <c r="T1305" s="856" t="s">
        <v>2869</v>
      </c>
      <c r="U1305" s="856" t="s">
        <v>2869</v>
      </c>
      <c r="V1305" s="856" t="s">
        <v>2869</v>
      </c>
      <c r="W1305" s="856" t="s">
        <v>2869</v>
      </c>
      <c r="X1305" s="856" t="s">
        <v>2869</v>
      </c>
      <c r="Y1305" s="856" t="s">
        <v>2869</v>
      </c>
      <c r="Z1305" s="856" t="s">
        <v>2869</v>
      </c>
      <c r="AA1305" s="856" t="s">
        <v>2869</v>
      </c>
      <c r="AB1305" s="856" t="s">
        <v>2869</v>
      </c>
      <c r="AC1305" s="856" t="s">
        <v>2869</v>
      </c>
      <c r="AD1305" s="856" t="s">
        <v>2869</v>
      </c>
      <c r="AE1305" s="856" t="s">
        <v>2869</v>
      </c>
      <c r="AF1305" s="856" t="s">
        <v>2869</v>
      </c>
      <c r="AG1305" s="856" t="s">
        <v>2869</v>
      </c>
      <c r="AH1305" s="854"/>
      <c r="AI1305" s="854"/>
      <c r="AJ1305" s="854"/>
      <c r="AK1305" s="854"/>
      <c r="AL1305"/>
    </row>
    <row r="1306" spans="1:38" ht="12" hidden="1" customHeight="1" outlineLevel="2" x14ac:dyDescent="0.2">
      <c r="A1306" s="871"/>
      <c r="B1306" s="887" t="s">
        <v>3152</v>
      </c>
      <c r="C1306" s="860"/>
      <c r="D1306" s="868" t="s">
        <v>3153</v>
      </c>
      <c r="E1306" s="856" t="s">
        <v>2869</v>
      </c>
      <c r="F1306" s="856" t="s">
        <v>2869</v>
      </c>
      <c r="G1306" s="856" t="s">
        <v>2869</v>
      </c>
      <c r="H1306" s="856" t="s">
        <v>2869</v>
      </c>
      <c r="I1306" s="856" t="s">
        <v>2869</v>
      </c>
      <c r="J1306" s="856" t="s">
        <v>2869</v>
      </c>
      <c r="K1306" s="856" t="s">
        <v>2869</v>
      </c>
      <c r="L1306" s="856" t="s">
        <v>2869</v>
      </c>
      <c r="M1306" s="856" t="s">
        <v>2869</v>
      </c>
      <c r="N1306" s="856" t="s">
        <v>2869</v>
      </c>
      <c r="O1306" s="856" t="s">
        <v>2869</v>
      </c>
      <c r="P1306" s="856" t="s">
        <v>2869</v>
      </c>
      <c r="Q1306" s="856" t="s">
        <v>2869</v>
      </c>
      <c r="R1306" s="856" t="s">
        <v>2869</v>
      </c>
      <c r="S1306" s="856" t="s">
        <v>2869</v>
      </c>
      <c r="T1306" s="856" t="s">
        <v>2869</v>
      </c>
      <c r="U1306" s="856" t="s">
        <v>2869</v>
      </c>
      <c r="V1306" s="856" t="s">
        <v>2869</v>
      </c>
      <c r="W1306" s="856" t="s">
        <v>2869</v>
      </c>
      <c r="X1306" s="856" t="s">
        <v>2869</v>
      </c>
      <c r="Y1306" s="856" t="s">
        <v>2869</v>
      </c>
      <c r="Z1306" s="856" t="s">
        <v>2869</v>
      </c>
      <c r="AA1306" s="856" t="s">
        <v>2869</v>
      </c>
      <c r="AB1306" s="856" t="s">
        <v>2869</v>
      </c>
      <c r="AC1306" s="856" t="s">
        <v>2869</v>
      </c>
      <c r="AD1306" s="856" t="s">
        <v>2869</v>
      </c>
      <c r="AE1306" s="856" t="s">
        <v>2869</v>
      </c>
      <c r="AF1306" s="856" t="s">
        <v>2869</v>
      </c>
      <c r="AG1306" s="856" t="s">
        <v>2869</v>
      </c>
      <c r="AH1306" s="854"/>
      <c r="AI1306" s="854"/>
      <c r="AJ1306" s="854"/>
      <c r="AK1306" s="854"/>
      <c r="AL1306"/>
    </row>
    <row r="1307" spans="1:38" ht="12" hidden="1" customHeight="1" outlineLevel="2" x14ac:dyDescent="0.2">
      <c r="A1307" s="871"/>
      <c r="B1307" s="887" t="s">
        <v>3154</v>
      </c>
      <c r="C1307" s="860"/>
      <c r="D1307" s="868" t="s">
        <v>3155</v>
      </c>
      <c r="E1307" s="856" t="s">
        <v>2869</v>
      </c>
      <c r="F1307" s="856" t="s">
        <v>2869</v>
      </c>
      <c r="G1307" s="856" t="s">
        <v>2869</v>
      </c>
      <c r="H1307" s="856" t="s">
        <v>2869</v>
      </c>
      <c r="I1307" s="856" t="s">
        <v>2869</v>
      </c>
      <c r="J1307" s="856" t="s">
        <v>2869</v>
      </c>
      <c r="K1307" s="856" t="s">
        <v>2869</v>
      </c>
      <c r="L1307" s="856" t="s">
        <v>2869</v>
      </c>
      <c r="M1307" s="856" t="s">
        <v>2869</v>
      </c>
      <c r="N1307" s="856" t="s">
        <v>2869</v>
      </c>
      <c r="O1307" s="856" t="s">
        <v>2869</v>
      </c>
      <c r="P1307" s="856" t="s">
        <v>2869</v>
      </c>
      <c r="Q1307" s="856" t="s">
        <v>2869</v>
      </c>
      <c r="R1307" s="856" t="s">
        <v>2869</v>
      </c>
      <c r="S1307" s="856" t="s">
        <v>2869</v>
      </c>
      <c r="T1307" s="856" t="s">
        <v>2869</v>
      </c>
      <c r="U1307" s="856" t="s">
        <v>2869</v>
      </c>
      <c r="V1307" s="856" t="s">
        <v>2869</v>
      </c>
      <c r="W1307" s="856" t="s">
        <v>2869</v>
      </c>
      <c r="X1307" s="856" t="s">
        <v>2869</v>
      </c>
      <c r="Y1307" s="856" t="s">
        <v>2869</v>
      </c>
      <c r="Z1307" s="856" t="s">
        <v>2869</v>
      </c>
      <c r="AA1307" s="856" t="s">
        <v>2869</v>
      </c>
      <c r="AB1307" s="856" t="s">
        <v>2869</v>
      </c>
      <c r="AC1307" s="856" t="s">
        <v>2869</v>
      </c>
      <c r="AD1307" s="856" t="s">
        <v>2869</v>
      </c>
      <c r="AE1307" s="856" t="s">
        <v>2869</v>
      </c>
      <c r="AF1307" s="856" t="s">
        <v>2869</v>
      </c>
      <c r="AG1307" s="856" t="s">
        <v>2869</v>
      </c>
      <c r="AH1307" s="854"/>
      <c r="AI1307" s="854"/>
      <c r="AJ1307" s="854"/>
      <c r="AK1307" s="854"/>
      <c r="AL1307"/>
    </row>
    <row r="1308" spans="1:38" ht="12" hidden="1" customHeight="1" outlineLevel="2" x14ac:dyDescent="0.2">
      <c r="A1308" s="871"/>
      <c r="B1308" s="887" t="s">
        <v>3156</v>
      </c>
      <c r="C1308" s="860"/>
      <c r="D1308" s="868" t="s">
        <v>3157</v>
      </c>
      <c r="E1308" s="856" t="s">
        <v>2869</v>
      </c>
      <c r="F1308" s="856" t="s">
        <v>2869</v>
      </c>
      <c r="G1308" s="856" t="s">
        <v>2869</v>
      </c>
      <c r="H1308" s="856" t="s">
        <v>2869</v>
      </c>
      <c r="I1308" s="856" t="s">
        <v>2869</v>
      </c>
      <c r="J1308" s="856" t="s">
        <v>2869</v>
      </c>
      <c r="K1308" s="856" t="s">
        <v>2869</v>
      </c>
      <c r="L1308" s="856" t="s">
        <v>2869</v>
      </c>
      <c r="M1308" s="856" t="s">
        <v>2869</v>
      </c>
      <c r="N1308" s="856" t="s">
        <v>2869</v>
      </c>
      <c r="O1308" s="856" t="s">
        <v>2869</v>
      </c>
      <c r="P1308" s="856" t="s">
        <v>2869</v>
      </c>
      <c r="Q1308" s="856" t="s">
        <v>2869</v>
      </c>
      <c r="R1308" s="856" t="s">
        <v>2869</v>
      </c>
      <c r="S1308" s="856" t="s">
        <v>2869</v>
      </c>
      <c r="T1308" s="856" t="s">
        <v>2869</v>
      </c>
      <c r="U1308" s="856" t="s">
        <v>2869</v>
      </c>
      <c r="V1308" s="856" t="s">
        <v>2869</v>
      </c>
      <c r="W1308" s="856" t="s">
        <v>2869</v>
      </c>
      <c r="X1308" s="856" t="s">
        <v>2869</v>
      </c>
      <c r="Y1308" s="856" t="s">
        <v>2869</v>
      </c>
      <c r="Z1308" s="856" t="s">
        <v>2869</v>
      </c>
      <c r="AA1308" s="856" t="s">
        <v>2869</v>
      </c>
      <c r="AB1308" s="856" t="s">
        <v>2869</v>
      </c>
      <c r="AC1308" s="856" t="s">
        <v>2869</v>
      </c>
      <c r="AD1308" s="856" t="s">
        <v>2869</v>
      </c>
      <c r="AE1308" s="856" t="s">
        <v>2869</v>
      </c>
      <c r="AF1308" s="856" t="s">
        <v>2869</v>
      </c>
      <c r="AG1308" s="856" t="s">
        <v>2869</v>
      </c>
      <c r="AH1308" s="854"/>
      <c r="AI1308" s="854"/>
      <c r="AJ1308" s="854"/>
      <c r="AK1308" s="854"/>
      <c r="AL1308"/>
    </row>
    <row r="1309" spans="1:38" ht="12" hidden="1" customHeight="1" outlineLevel="2" x14ac:dyDescent="0.2">
      <c r="A1309" s="873"/>
      <c r="B1309" s="879" t="s">
        <v>610</v>
      </c>
      <c r="C1309" s="860"/>
      <c r="D1309" s="868" t="s">
        <v>3158</v>
      </c>
      <c r="E1309" s="856" t="s">
        <v>2869</v>
      </c>
      <c r="F1309" s="856" t="s">
        <v>2869</v>
      </c>
      <c r="G1309" s="856" t="s">
        <v>2869</v>
      </c>
      <c r="H1309" s="856" t="s">
        <v>2869</v>
      </c>
      <c r="I1309" s="856" t="s">
        <v>2869</v>
      </c>
      <c r="J1309" s="856" t="s">
        <v>2869</v>
      </c>
      <c r="K1309" s="856" t="s">
        <v>2869</v>
      </c>
      <c r="L1309" s="856" t="s">
        <v>2869</v>
      </c>
      <c r="M1309" s="856" t="s">
        <v>2869</v>
      </c>
      <c r="N1309" s="856" t="s">
        <v>2869</v>
      </c>
      <c r="O1309" s="856" t="s">
        <v>2869</v>
      </c>
      <c r="P1309" s="856" t="s">
        <v>2869</v>
      </c>
      <c r="Q1309" s="856" t="s">
        <v>2869</v>
      </c>
      <c r="R1309" s="856" t="s">
        <v>2869</v>
      </c>
      <c r="S1309" s="856" t="s">
        <v>2869</v>
      </c>
      <c r="T1309" s="856" t="s">
        <v>2869</v>
      </c>
      <c r="U1309" s="856" t="s">
        <v>2869</v>
      </c>
      <c r="V1309" s="856" t="s">
        <v>2869</v>
      </c>
      <c r="W1309" s="856" t="s">
        <v>2869</v>
      </c>
      <c r="X1309" s="856" t="s">
        <v>2869</v>
      </c>
      <c r="Y1309" s="856" t="s">
        <v>2869</v>
      </c>
      <c r="Z1309" s="856" t="s">
        <v>2869</v>
      </c>
      <c r="AA1309" s="856" t="s">
        <v>2869</v>
      </c>
      <c r="AB1309" s="856" t="s">
        <v>2869</v>
      </c>
      <c r="AC1309" s="856" t="s">
        <v>2869</v>
      </c>
      <c r="AD1309" s="856" t="s">
        <v>2869</v>
      </c>
      <c r="AE1309" s="856" t="s">
        <v>2869</v>
      </c>
      <c r="AF1309" s="856" t="s">
        <v>2869</v>
      </c>
      <c r="AG1309" s="856" t="s">
        <v>2869</v>
      </c>
      <c r="AH1309" s="854"/>
      <c r="AI1309" s="854"/>
      <c r="AJ1309" s="854"/>
      <c r="AK1309" s="854"/>
      <c r="AL1309"/>
    </row>
    <row r="1310" spans="1:38" ht="12" hidden="1" customHeight="1" outlineLevel="2" x14ac:dyDescent="0.2">
      <c r="A1310" s="867"/>
      <c r="B1310" s="881" t="s">
        <v>249</v>
      </c>
      <c r="C1310" s="860"/>
      <c r="D1310" s="868" t="s">
        <v>3159</v>
      </c>
      <c r="E1310" s="856" t="s">
        <v>2869</v>
      </c>
      <c r="F1310" s="856" t="s">
        <v>2869</v>
      </c>
      <c r="G1310" s="856" t="s">
        <v>2869</v>
      </c>
      <c r="H1310" s="856" t="s">
        <v>2869</v>
      </c>
      <c r="I1310" s="856" t="s">
        <v>2869</v>
      </c>
      <c r="J1310" s="856" t="s">
        <v>2869</v>
      </c>
      <c r="K1310" s="856" t="s">
        <v>2869</v>
      </c>
      <c r="L1310" s="856" t="s">
        <v>2869</v>
      </c>
      <c r="M1310" s="856" t="s">
        <v>2869</v>
      </c>
      <c r="N1310" s="856" t="s">
        <v>2869</v>
      </c>
      <c r="O1310" s="856" t="s">
        <v>2869</v>
      </c>
      <c r="P1310" s="856" t="s">
        <v>2869</v>
      </c>
      <c r="Q1310" s="856" t="s">
        <v>2869</v>
      </c>
      <c r="R1310" s="856" t="s">
        <v>2869</v>
      </c>
      <c r="S1310" s="856" t="s">
        <v>2869</v>
      </c>
      <c r="T1310" s="856" t="s">
        <v>2869</v>
      </c>
      <c r="U1310" s="856" t="s">
        <v>2869</v>
      </c>
      <c r="V1310" s="856" t="s">
        <v>2869</v>
      </c>
      <c r="W1310" s="856" t="s">
        <v>2869</v>
      </c>
      <c r="X1310" s="856" t="s">
        <v>2869</v>
      </c>
      <c r="Y1310" s="856" t="s">
        <v>2869</v>
      </c>
      <c r="Z1310" s="856" t="s">
        <v>2869</v>
      </c>
      <c r="AA1310" s="856" t="s">
        <v>2869</v>
      </c>
      <c r="AB1310" s="856" t="s">
        <v>2869</v>
      </c>
      <c r="AC1310" s="856" t="s">
        <v>2869</v>
      </c>
      <c r="AD1310" s="856" t="s">
        <v>2869</v>
      </c>
      <c r="AE1310" s="856" t="s">
        <v>2869</v>
      </c>
      <c r="AF1310" s="856" t="s">
        <v>2869</v>
      </c>
      <c r="AG1310" s="856" t="s">
        <v>2869</v>
      </c>
      <c r="AH1310" s="854"/>
      <c r="AI1310" s="854"/>
      <c r="AJ1310" s="854"/>
      <c r="AK1310" s="854"/>
      <c r="AL1310"/>
    </row>
    <row r="1311" spans="1:38" ht="12" hidden="1" customHeight="1" outlineLevel="2" x14ac:dyDescent="0.2">
      <c r="A1311" s="873"/>
      <c r="B1311" s="879" t="s">
        <v>3160</v>
      </c>
      <c r="C1311" s="860"/>
      <c r="D1311" s="868" t="s">
        <v>3161</v>
      </c>
      <c r="E1311" s="856" t="s">
        <v>2869</v>
      </c>
      <c r="F1311" s="856" t="s">
        <v>2869</v>
      </c>
      <c r="G1311" s="856" t="s">
        <v>2869</v>
      </c>
      <c r="H1311" s="856" t="s">
        <v>2869</v>
      </c>
      <c r="I1311" s="856" t="s">
        <v>2869</v>
      </c>
      <c r="J1311" s="856" t="s">
        <v>2869</v>
      </c>
      <c r="K1311" s="856" t="s">
        <v>2869</v>
      </c>
      <c r="L1311" s="856" t="s">
        <v>2869</v>
      </c>
      <c r="M1311" s="856" t="s">
        <v>2869</v>
      </c>
      <c r="N1311" s="856" t="s">
        <v>2869</v>
      </c>
      <c r="O1311" s="856" t="s">
        <v>2869</v>
      </c>
      <c r="P1311" s="856" t="s">
        <v>2869</v>
      </c>
      <c r="Q1311" s="856" t="s">
        <v>2869</v>
      </c>
      <c r="R1311" s="856" t="s">
        <v>2869</v>
      </c>
      <c r="S1311" s="856" t="s">
        <v>2869</v>
      </c>
      <c r="T1311" s="856" t="s">
        <v>2869</v>
      </c>
      <c r="U1311" s="856" t="s">
        <v>2869</v>
      </c>
      <c r="V1311" s="856" t="s">
        <v>2869</v>
      </c>
      <c r="W1311" s="856" t="s">
        <v>2869</v>
      </c>
      <c r="X1311" s="856" t="s">
        <v>2869</v>
      </c>
      <c r="Y1311" s="856" t="s">
        <v>2869</v>
      </c>
      <c r="Z1311" s="856" t="s">
        <v>2869</v>
      </c>
      <c r="AA1311" s="856" t="s">
        <v>2869</v>
      </c>
      <c r="AB1311" s="856" t="s">
        <v>2869</v>
      </c>
      <c r="AC1311" s="856" t="s">
        <v>2869</v>
      </c>
      <c r="AD1311" s="856" t="s">
        <v>2869</v>
      </c>
      <c r="AE1311" s="856" t="s">
        <v>2869</v>
      </c>
      <c r="AF1311" s="856" t="s">
        <v>2869</v>
      </c>
      <c r="AG1311" s="856" t="s">
        <v>2869</v>
      </c>
      <c r="AH1311" s="854"/>
      <c r="AI1311" s="854"/>
      <c r="AJ1311" s="854"/>
      <c r="AK1311" s="854"/>
      <c r="AL1311"/>
    </row>
    <row r="1312" spans="1:38" ht="12" hidden="1" customHeight="1" outlineLevel="2" x14ac:dyDescent="0.25">
      <c r="A1312" s="873"/>
      <c r="B1312" s="880"/>
      <c r="C1312" s="860"/>
      <c r="D1312" s="836"/>
      <c r="E1312" s="869"/>
      <c r="F1312" s="869"/>
      <c r="G1312" s="869"/>
      <c r="H1312" s="869"/>
      <c r="I1312" s="869"/>
      <c r="J1312" s="869"/>
      <c r="K1312" s="869"/>
      <c r="L1312" s="869"/>
      <c r="M1312" s="869"/>
      <c r="N1312" s="869"/>
      <c r="O1312" s="869"/>
      <c r="P1312" s="869"/>
      <c r="Q1312" s="869"/>
      <c r="R1312" s="869"/>
      <c r="S1312" s="869"/>
      <c r="T1312" s="869"/>
      <c r="U1312" s="869"/>
      <c r="V1312" s="869"/>
      <c r="W1312" s="869"/>
      <c r="X1312" s="869"/>
      <c r="Y1312" s="869"/>
      <c r="Z1312" s="869"/>
      <c r="AA1312" s="869"/>
      <c r="AB1312" s="869"/>
      <c r="AC1312" s="869"/>
      <c r="AD1312" s="869"/>
      <c r="AE1312" s="869"/>
      <c r="AF1312" s="869"/>
      <c r="AG1312" s="869"/>
      <c r="AH1312" s="854"/>
      <c r="AI1312" s="854"/>
      <c r="AJ1312" s="854"/>
      <c r="AK1312" s="854"/>
      <c r="AL1312"/>
    </row>
    <row r="1313" spans="1:38" ht="12" customHeight="1" collapsed="1" x14ac:dyDescent="0.25">
      <c r="A1313" s="535" t="s">
        <v>3199</v>
      </c>
      <c r="B1313" s="879" t="s">
        <v>3162</v>
      </c>
      <c r="C1313" s="860"/>
      <c r="D1313" s="875"/>
      <c r="E1313" s="870"/>
      <c r="F1313" s="870"/>
      <c r="G1313" s="870"/>
      <c r="H1313" s="870"/>
      <c r="I1313" s="870"/>
      <c r="J1313" s="870"/>
      <c r="K1313" s="870"/>
      <c r="L1313" s="870"/>
      <c r="M1313" s="870"/>
      <c r="N1313" s="870"/>
      <c r="O1313" s="870"/>
      <c r="P1313" s="870"/>
      <c r="Q1313" s="870"/>
      <c r="R1313" s="870"/>
      <c r="S1313" s="870"/>
      <c r="T1313" s="870"/>
      <c r="U1313" s="870"/>
      <c r="V1313" s="870"/>
      <c r="W1313" s="870"/>
      <c r="X1313" s="870"/>
      <c r="Y1313" s="870"/>
      <c r="Z1313" s="870"/>
      <c r="AA1313" s="870"/>
      <c r="AB1313" s="870"/>
      <c r="AC1313" s="870"/>
      <c r="AD1313" s="870"/>
      <c r="AE1313" s="870"/>
      <c r="AF1313" s="870"/>
      <c r="AG1313" s="870"/>
      <c r="AH1313" s="854"/>
      <c r="AI1313" s="854"/>
      <c r="AJ1313" s="854"/>
      <c r="AK1313" s="854"/>
      <c r="AL1313"/>
    </row>
    <row r="1314" spans="1:38" ht="12" hidden="1" customHeight="1" outlineLevel="2" x14ac:dyDescent="0.25">
      <c r="A1314" s="849"/>
      <c r="B1314" s="880"/>
      <c r="C1314" s="860"/>
      <c r="D1314" s="865"/>
      <c r="E1314" s="866" t="s">
        <v>591</v>
      </c>
      <c r="F1314" s="866" t="s">
        <v>592</v>
      </c>
      <c r="G1314" s="866" t="s">
        <v>593</v>
      </c>
      <c r="H1314" s="866" t="s">
        <v>594</v>
      </c>
      <c r="I1314" s="866" t="s">
        <v>595</v>
      </c>
      <c r="J1314" s="866" t="s">
        <v>596</v>
      </c>
      <c r="K1314" s="866" t="s">
        <v>597</v>
      </c>
      <c r="L1314" s="866" t="s">
        <v>598</v>
      </c>
      <c r="M1314" s="866" t="s">
        <v>599</v>
      </c>
      <c r="N1314" s="866" t="s">
        <v>620</v>
      </c>
      <c r="O1314" s="866" t="s">
        <v>786</v>
      </c>
      <c r="P1314" s="866" t="s">
        <v>753</v>
      </c>
      <c r="Q1314" s="866" t="s">
        <v>754</v>
      </c>
      <c r="R1314" s="866" t="s">
        <v>755</v>
      </c>
      <c r="S1314" s="866" t="s">
        <v>756</v>
      </c>
      <c r="T1314" s="866" t="s">
        <v>757</v>
      </c>
      <c r="U1314" s="866" t="s">
        <v>758</v>
      </c>
      <c r="V1314" s="866" t="s">
        <v>759</v>
      </c>
      <c r="W1314" s="866" t="s">
        <v>760</v>
      </c>
      <c r="X1314" s="866" t="s">
        <v>761</v>
      </c>
      <c r="Y1314" s="866" t="s">
        <v>762</v>
      </c>
      <c r="Z1314" s="866" t="s">
        <v>763</v>
      </c>
      <c r="AA1314" s="866" t="s">
        <v>764</v>
      </c>
      <c r="AB1314" s="866" t="s">
        <v>765</v>
      </c>
      <c r="AC1314" s="866" t="s">
        <v>766</v>
      </c>
      <c r="AD1314" s="866" t="s">
        <v>767</v>
      </c>
      <c r="AE1314" s="866" t="s">
        <v>768</v>
      </c>
      <c r="AF1314" s="866" t="s">
        <v>769</v>
      </c>
      <c r="AG1314" s="866" t="s">
        <v>770</v>
      </c>
      <c r="AH1314" s="854"/>
      <c r="AI1314" s="854"/>
      <c r="AJ1314" s="854"/>
      <c r="AK1314" s="854"/>
      <c r="AL1314"/>
    </row>
    <row r="1315" spans="1:38" ht="12" hidden="1" customHeight="1" outlineLevel="2" x14ac:dyDescent="0.2">
      <c r="A1315" s="867"/>
      <c r="B1315" s="881" t="s">
        <v>600</v>
      </c>
      <c r="C1315" s="860"/>
      <c r="D1315" s="868" t="s">
        <v>3163</v>
      </c>
      <c r="E1315" s="856" t="s">
        <v>2869</v>
      </c>
      <c r="F1315" s="856" t="s">
        <v>2869</v>
      </c>
      <c r="G1315" s="856" t="s">
        <v>2869</v>
      </c>
      <c r="H1315" s="856" t="s">
        <v>2869</v>
      </c>
      <c r="I1315" s="856" t="s">
        <v>2869</v>
      </c>
      <c r="J1315" s="856" t="s">
        <v>2869</v>
      </c>
      <c r="K1315" s="856" t="s">
        <v>2869</v>
      </c>
      <c r="L1315" s="856" t="s">
        <v>2869</v>
      </c>
      <c r="M1315" s="856" t="s">
        <v>2869</v>
      </c>
      <c r="N1315" s="856" t="s">
        <v>2869</v>
      </c>
      <c r="O1315" s="856" t="s">
        <v>2869</v>
      </c>
      <c r="P1315" s="856" t="s">
        <v>2869</v>
      </c>
      <c r="Q1315" s="856" t="s">
        <v>2869</v>
      </c>
      <c r="R1315" s="856" t="s">
        <v>2869</v>
      </c>
      <c r="S1315" s="856" t="s">
        <v>2869</v>
      </c>
      <c r="T1315" s="856" t="s">
        <v>2869</v>
      </c>
      <c r="U1315" s="856" t="s">
        <v>2869</v>
      </c>
      <c r="V1315" s="856" t="s">
        <v>2869</v>
      </c>
      <c r="W1315" s="856" t="s">
        <v>2869</v>
      </c>
      <c r="X1315" s="856" t="s">
        <v>2869</v>
      </c>
      <c r="Y1315" s="856" t="s">
        <v>2869</v>
      </c>
      <c r="Z1315" s="856" t="s">
        <v>2869</v>
      </c>
      <c r="AA1315" s="856" t="s">
        <v>2869</v>
      </c>
      <c r="AB1315" s="856" t="s">
        <v>2869</v>
      </c>
      <c r="AC1315" s="856" t="s">
        <v>2869</v>
      </c>
      <c r="AD1315" s="856" t="s">
        <v>2869</v>
      </c>
      <c r="AE1315" s="856" t="s">
        <v>2869</v>
      </c>
      <c r="AF1315" s="856" t="s">
        <v>2869</v>
      </c>
      <c r="AG1315" s="856" t="s">
        <v>2869</v>
      </c>
      <c r="AH1315" s="854"/>
      <c r="AI1315" s="854"/>
      <c r="AJ1315" s="854"/>
      <c r="AK1315" s="854"/>
      <c r="AL1315"/>
    </row>
    <row r="1316" spans="1:38" ht="12" hidden="1" customHeight="1" outlineLevel="2" x14ac:dyDescent="0.2">
      <c r="A1316" s="871"/>
      <c r="B1316" s="887" t="s">
        <v>257</v>
      </c>
      <c r="C1316" s="860"/>
      <c r="D1316" s="868" t="s">
        <v>3164</v>
      </c>
      <c r="E1316" s="856" t="s">
        <v>2869</v>
      </c>
      <c r="F1316" s="856" t="s">
        <v>2869</v>
      </c>
      <c r="G1316" s="856" t="s">
        <v>2869</v>
      </c>
      <c r="H1316" s="856" t="s">
        <v>2869</v>
      </c>
      <c r="I1316" s="856" t="s">
        <v>2869</v>
      </c>
      <c r="J1316" s="856" t="s">
        <v>2869</v>
      </c>
      <c r="K1316" s="856" t="s">
        <v>2869</v>
      </c>
      <c r="L1316" s="856" t="s">
        <v>2869</v>
      </c>
      <c r="M1316" s="856" t="s">
        <v>2869</v>
      </c>
      <c r="N1316" s="856" t="s">
        <v>2869</v>
      </c>
      <c r="O1316" s="856" t="s">
        <v>2869</v>
      </c>
      <c r="P1316" s="856" t="s">
        <v>2869</v>
      </c>
      <c r="Q1316" s="856" t="s">
        <v>2869</v>
      </c>
      <c r="R1316" s="856" t="s">
        <v>2869</v>
      </c>
      <c r="S1316" s="856" t="s">
        <v>2869</v>
      </c>
      <c r="T1316" s="856" t="s">
        <v>2869</v>
      </c>
      <c r="U1316" s="856" t="s">
        <v>2869</v>
      </c>
      <c r="V1316" s="856" t="s">
        <v>2869</v>
      </c>
      <c r="W1316" s="856" t="s">
        <v>2869</v>
      </c>
      <c r="X1316" s="856" t="s">
        <v>2869</v>
      </c>
      <c r="Y1316" s="856" t="s">
        <v>2869</v>
      </c>
      <c r="Z1316" s="856" t="s">
        <v>2869</v>
      </c>
      <c r="AA1316" s="856" t="s">
        <v>2869</v>
      </c>
      <c r="AB1316" s="856" t="s">
        <v>2869</v>
      </c>
      <c r="AC1316" s="856" t="s">
        <v>2869</v>
      </c>
      <c r="AD1316" s="856" t="s">
        <v>2869</v>
      </c>
      <c r="AE1316" s="856" t="s">
        <v>2869</v>
      </c>
      <c r="AF1316" s="856" t="s">
        <v>2869</v>
      </c>
      <c r="AG1316" s="856" t="s">
        <v>2869</v>
      </c>
      <c r="AH1316" s="854"/>
      <c r="AI1316" s="854"/>
      <c r="AJ1316" s="854"/>
      <c r="AK1316" s="854"/>
      <c r="AL1316"/>
    </row>
    <row r="1317" spans="1:38" ht="12" hidden="1" customHeight="1" outlineLevel="2" x14ac:dyDescent="0.2">
      <c r="A1317" s="871"/>
      <c r="B1317" s="887" t="s">
        <v>637</v>
      </c>
      <c r="C1317" s="860"/>
      <c r="D1317" s="868" t="s">
        <v>3165</v>
      </c>
      <c r="E1317" s="856" t="s">
        <v>2869</v>
      </c>
      <c r="F1317" s="856" t="s">
        <v>2869</v>
      </c>
      <c r="G1317" s="856" t="s">
        <v>2869</v>
      </c>
      <c r="H1317" s="856" t="s">
        <v>2869</v>
      </c>
      <c r="I1317" s="856" t="s">
        <v>2869</v>
      </c>
      <c r="J1317" s="856" t="s">
        <v>2869</v>
      </c>
      <c r="K1317" s="856" t="s">
        <v>2869</v>
      </c>
      <c r="L1317" s="856" t="s">
        <v>2869</v>
      </c>
      <c r="M1317" s="856" t="s">
        <v>2869</v>
      </c>
      <c r="N1317" s="856" t="s">
        <v>2869</v>
      </c>
      <c r="O1317" s="856" t="s">
        <v>2869</v>
      </c>
      <c r="P1317" s="856" t="s">
        <v>2869</v>
      </c>
      <c r="Q1317" s="856" t="s">
        <v>2869</v>
      </c>
      <c r="R1317" s="856" t="s">
        <v>2869</v>
      </c>
      <c r="S1317" s="856" t="s">
        <v>2869</v>
      </c>
      <c r="T1317" s="856" t="s">
        <v>2869</v>
      </c>
      <c r="U1317" s="856" t="s">
        <v>2869</v>
      </c>
      <c r="V1317" s="856" t="s">
        <v>2869</v>
      </c>
      <c r="W1317" s="856" t="s">
        <v>2869</v>
      </c>
      <c r="X1317" s="856" t="s">
        <v>2869</v>
      </c>
      <c r="Y1317" s="856" t="s">
        <v>2869</v>
      </c>
      <c r="Z1317" s="856" t="s">
        <v>2869</v>
      </c>
      <c r="AA1317" s="856" t="s">
        <v>2869</v>
      </c>
      <c r="AB1317" s="856" t="s">
        <v>2869</v>
      </c>
      <c r="AC1317" s="856" t="s">
        <v>2869</v>
      </c>
      <c r="AD1317" s="856" t="s">
        <v>2869</v>
      </c>
      <c r="AE1317" s="856" t="s">
        <v>2869</v>
      </c>
      <c r="AF1317" s="856" t="s">
        <v>2869</v>
      </c>
      <c r="AG1317" s="856" t="s">
        <v>2869</v>
      </c>
      <c r="AH1317" s="854"/>
      <c r="AI1317" s="854"/>
      <c r="AJ1317" s="854"/>
      <c r="AK1317" s="854"/>
      <c r="AL1317"/>
    </row>
    <row r="1318" spans="1:38" ht="12" hidden="1" customHeight="1" outlineLevel="2" x14ac:dyDescent="0.2">
      <c r="A1318" s="872"/>
      <c r="B1318" s="888" t="s">
        <v>638</v>
      </c>
      <c r="C1318" s="860"/>
      <c r="D1318" s="868" t="s">
        <v>3166</v>
      </c>
      <c r="E1318" s="856" t="s">
        <v>2869</v>
      </c>
      <c r="F1318" s="856" t="s">
        <v>2869</v>
      </c>
      <c r="G1318" s="856" t="s">
        <v>2869</v>
      </c>
      <c r="H1318" s="856" t="s">
        <v>2869</v>
      </c>
      <c r="I1318" s="856" t="s">
        <v>2869</v>
      </c>
      <c r="J1318" s="856" t="s">
        <v>2869</v>
      </c>
      <c r="K1318" s="856" t="s">
        <v>2869</v>
      </c>
      <c r="L1318" s="856" t="s">
        <v>2869</v>
      </c>
      <c r="M1318" s="856" t="s">
        <v>2869</v>
      </c>
      <c r="N1318" s="856" t="s">
        <v>2869</v>
      </c>
      <c r="O1318" s="856" t="s">
        <v>2869</v>
      </c>
      <c r="P1318" s="856" t="s">
        <v>2869</v>
      </c>
      <c r="Q1318" s="856" t="s">
        <v>2869</v>
      </c>
      <c r="R1318" s="856" t="s">
        <v>2869</v>
      </c>
      <c r="S1318" s="856" t="s">
        <v>2869</v>
      </c>
      <c r="T1318" s="856" t="s">
        <v>2869</v>
      </c>
      <c r="U1318" s="856" t="s">
        <v>2869</v>
      </c>
      <c r="V1318" s="856" t="s">
        <v>2869</v>
      </c>
      <c r="W1318" s="856" t="s">
        <v>2869</v>
      </c>
      <c r="X1318" s="856" t="s">
        <v>2869</v>
      </c>
      <c r="Y1318" s="856" t="s">
        <v>2869</v>
      </c>
      <c r="Z1318" s="856" t="s">
        <v>2869</v>
      </c>
      <c r="AA1318" s="856" t="s">
        <v>2869</v>
      </c>
      <c r="AB1318" s="856" t="s">
        <v>2869</v>
      </c>
      <c r="AC1318" s="856" t="s">
        <v>2869</v>
      </c>
      <c r="AD1318" s="856" t="s">
        <v>2869</v>
      </c>
      <c r="AE1318" s="856" t="s">
        <v>2869</v>
      </c>
      <c r="AF1318" s="856" t="s">
        <v>2869</v>
      </c>
      <c r="AG1318" s="856" t="s">
        <v>2869</v>
      </c>
      <c r="AH1318" s="854"/>
      <c r="AI1318" s="854"/>
      <c r="AJ1318" s="854"/>
      <c r="AK1318" s="854"/>
      <c r="AL1318"/>
    </row>
    <row r="1319" spans="1:38" ht="12" hidden="1" customHeight="1" outlineLevel="2" x14ac:dyDescent="0.2">
      <c r="A1319" s="867"/>
      <c r="B1319" s="881" t="s">
        <v>601</v>
      </c>
      <c r="C1319" s="860"/>
      <c r="D1319" s="868" t="s">
        <v>3167</v>
      </c>
      <c r="E1319" s="856" t="s">
        <v>2869</v>
      </c>
      <c r="F1319" s="856" t="s">
        <v>2869</v>
      </c>
      <c r="G1319" s="856" t="s">
        <v>2869</v>
      </c>
      <c r="H1319" s="856" t="s">
        <v>2869</v>
      </c>
      <c r="I1319" s="856" t="s">
        <v>2869</v>
      </c>
      <c r="J1319" s="856" t="s">
        <v>2869</v>
      </c>
      <c r="K1319" s="856" t="s">
        <v>2869</v>
      </c>
      <c r="L1319" s="856" t="s">
        <v>2869</v>
      </c>
      <c r="M1319" s="856" t="s">
        <v>2869</v>
      </c>
      <c r="N1319" s="856" t="s">
        <v>2869</v>
      </c>
      <c r="O1319" s="856" t="s">
        <v>2869</v>
      </c>
      <c r="P1319" s="856" t="s">
        <v>2869</v>
      </c>
      <c r="Q1319" s="856" t="s">
        <v>2869</v>
      </c>
      <c r="R1319" s="856" t="s">
        <v>2869</v>
      </c>
      <c r="S1319" s="856" t="s">
        <v>2869</v>
      </c>
      <c r="T1319" s="856" t="s">
        <v>2869</v>
      </c>
      <c r="U1319" s="856" t="s">
        <v>2869</v>
      </c>
      <c r="V1319" s="856" t="s">
        <v>2869</v>
      </c>
      <c r="W1319" s="856" t="s">
        <v>2869</v>
      </c>
      <c r="X1319" s="856" t="s">
        <v>2869</v>
      </c>
      <c r="Y1319" s="856" t="s">
        <v>2869</v>
      </c>
      <c r="Z1319" s="856" t="s">
        <v>2869</v>
      </c>
      <c r="AA1319" s="856" t="s">
        <v>2869</v>
      </c>
      <c r="AB1319" s="856" t="s">
        <v>2869</v>
      </c>
      <c r="AC1319" s="856" t="s">
        <v>2869</v>
      </c>
      <c r="AD1319" s="856" t="s">
        <v>2869</v>
      </c>
      <c r="AE1319" s="856" t="s">
        <v>2869</v>
      </c>
      <c r="AF1319" s="856" t="s">
        <v>2869</v>
      </c>
      <c r="AG1319" s="856" t="s">
        <v>2869</v>
      </c>
      <c r="AH1319" s="854"/>
      <c r="AI1319" s="854"/>
      <c r="AJ1319" s="854"/>
      <c r="AK1319" s="854"/>
      <c r="AL1319"/>
    </row>
    <row r="1320" spans="1:38" ht="12" hidden="1" customHeight="1" outlineLevel="2" x14ac:dyDescent="0.2">
      <c r="A1320" s="871"/>
      <c r="B1320" s="887" t="s">
        <v>602</v>
      </c>
      <c r="C1320" s="860"/>
      <c r="D1320" s="868" t="s">
        <v>3168</v>
      </c>
      <c r="E1320" s="856" t="s">
        <v>2869</v>
      </c>
      <c r="F1320" s="856" t="s">
        <v>2869</v>
      </c>
      <c r="G1320" s="856" t="s">
        <v>2869</v>
      </c>
      <c r="H1320" s="856" t="s">
        <v>2869</v>
      </c>
      <c r="I1320" s="856" t="s">
        <v>2869</v>
      </c>
      <c r="J1320" s="856" t="s">
        <v>2869</v>
      </c>
      <c r="K1320" s="856" t="s">
        <v>2869</v>
      </c>
      <c r="L1320" s="856" t="s">
        <v>2869</v>
      </c>
      <c r="M1320" s="856" t="s">
        <v>2869</v>
      </c>
      <c r="N1320" s="856" t="s">
        <v>2869</v>
      </c>
      <c r="O1320" s="856" t="s">
        <v>2869</v>
      </c>
      <c r="P1320" s="856" t="s">
        <v>2869</v>
      </c>
      <c r="Q1320" s="856" t="s">
        <v>2869</v>
      </c>
      <c r="R1320" s="856" t="s">
        <v>2869</v>
      </c>
      <c r="S1320" s="856" t="s">
        <v>2869</v>
      </c>
      <c r="T1320" s="856" t="s">
        <v>2869</v>
      </c>
      <c r="U1320" s="856" t="s">
        <v>2869</v>
      </c>
      <c r="V1320" s="856" t="s">
        <v>2869</v>
      </c>
      <c r="W1320" s="856" t="s">
        <v>2869</v>
      </c>
      <c r="X1320" s="856" t="s">
        <v>2869</v>
      </c>
      <c r="Y1320" s="856" t="s">
        <v>2869</v>
      </c>
      <c r="Z1320" s="856" t="s">
        <v>2869</v>
      </c>
      <c r="AA1320" s="856" t="s">
        <v>2869</v>
      </c>
      <c r="AB1320" s="856" t="s">
        <v>2869</v>
      </c>
      <c r="AC1320" s="856" t="s">
        <v>2869</v>
      </c>
      <c r="AD1320" s="856" t="s">
        <v>2869</v>
      </c>
      <c r="AE1320" s="856" t="s">
        <v>2869</v>
      </c>
      <c r="AF1320" s="856" t="s">
        <v>2869</v>
      </c>
      <c r="AG1320" s="856" t="s">
        <v>2869</v>
      </c>
      <c r="AH1320" s="854"/>
      <c r="AI1320" s="854"/>
      <c r="AJ1320" s="854"/>
      <c r="AK1320" s="854"/>
      <c r="AL1320"/>
    </row>
    <row r="1321" spans="1:38" ht="12" hidden="1" customHeight="1" outlineLevel="2" x14ac:dyDescent="0.2">
      <c r="A1321" s="871"/>
      <c r="B1321" s="887" t="s">
        <v>603</v>
      </c>
      <c r="C1321" s="860"/>
      <c r="D1321" s="868" t="s">
        <v>3169</v>
      </c>
      <c r="E1321" s="856" t="s">
        <v>2869</v>
      </c>
      <c r="F1321" s="856" t="s">
        <v>2869</v>
      </c>
      <c r="G1321" s="856" t="s">
        <v>2869</v>
      </c>
      <c r="H1321" s="856" t="s">
        <v>2869</v>
      </c>
      <c r="I1321" s="856" t="s">
        <v>2869</v>
      </c>
      <c r="J1321" s="856" t="s">
        <v>2869</v>
      </c>
      <c r="K1321" s="856" t="s">
        <v>2869</v>
      </c>
      <c r="L1321" s="856" t="s">
        <v>2869</v>
      </c>
      <c r="M1321" s="856" t="s">
        <v>2869</v>
      </c>
      <c r="N1321" s="856" t="s">
        <v>2869</v>
      </c>
      <c r="O1321" s="856" t="s">
        <v>2869</v>
      </c>
      <c r="P1321" s="856" t="s">
        <v>2869</v>
      </c>
      <c r="Q1321" s="856" t="s">
        <v>2869</v>
      </c>
      <c r="R1321" s="856" t="s">
        <v>2869</v>
      </c>
      <c r="S1321" s="856" t="s">
        <v>2869</v>
      </c>
      <c r="T1321" s="856" t="s">
        <v>2869</v>
      </c>
      <c r="U1321" s="856" t="s">
        <v>2869</v>
      </c>
      <c r="V1321" s="856" t="s">
        <v>2869</v>
      </c>
      <c r="W1321" s="856" t="s">
        <v>2869</v>
      </c>
      <c r="X1321" s="856" t="s">
        <v>2869</v>
      </c>
      <c r="Y1321" s="856" t="s">
        <v>2869</v>
      </c>
      <c r="Z1321" s="856" t="s">
        <v>2869</v>
      </c>
      <c r="AA1321" s="856" t="s">
        <v>2869</v>
      </c>
      <c r="AB1321" s="856" t="s">
        <v>2869</v>
      </c>
      <c r="AC1321" s="856" t="s">
        <v>2869</v>
      </c>
      <c r="AD1321" s="856" t="s">
        <v>2869</v>
      </c>
      <c r="AE1321" s="856" t="s">
        <v>2869</v>
      </c>
      <c r="AF1321" s="856" t="s">
        <v>2869</v>
      </c>
      <c r="AG1321" s="856" t="s">
        <v>2869</v>
      </c>
      <c r="AH1321" s="854"/>
      <c r="AI1321" s="854"/>
      <c r="AJ1321" s="854"/>
      <c r="AK1321" s="854"/>
      <c r="AL1321"/>
    </row>
    <row r="1322" spans="1:38" ht="12" hidden="1" customHeight="1" outlineLevel="2" x14ac:dyDescent="0.2">
      <c r="A1322" s="872"/>
      <c r="B1322" s="888" t="s">
        <v>604</v>
      </c>
      <c r="C1322" s="860"/>
      <c r="D1322" s="868" t="s">
        <v>3170</v>
      </c>
      <c r="E1322" s="856" t="s">
        <v>2869</v>
      </c>
      <c r="F1322" s="856" t="s">
        <v>2869</v>
      </c>
      <c r="G1322" s="856" t="s">
        <v>2869</v>
      </c>
      <c r="H1322" s="856" t="s">
        <v>2869</v>
      </c>
      <c r="I1322" s="856" t="s">
        <v>2869</v>
      </c>
      <c r="J1322" s="856" t="s">
        <v>2869</v>
      </c>
      <c r="K1322" s="856" t="s">
        <v>2869</v>
      </c>
      <c r="L1322" s="856" t="s">
        <v>2869</v>
      </c>
      <c r="M1322" s="856" t="s">
        <v>2869</v>
      </c>
      <c r="N1322" s="856" t="s">
        <v>2869</v>
      </c>
      <c r="O1322" s="856" t="s">
        <v>2869</v>
      </c>
      <c r="P1322" s="856" t="s">
        <v>2869</v>
      </c>
      <c r="Q1322" s="856" t="s">
        <v>2869</v>
      </c>
      <c r="R1322" s="856" t="s">
        <v>2869</v>
      </c>
      <c r="S1322" s="856" t="s">
        <v>2869</v>
      </c>
      <c r="T1322" s="856" t="s">
        <v>2869</v>
      </c>
      <c r="U1322" s="856" t="s">
        <v>2869</v>
      </c>
      <c r="V1322" s="856" t="s">
        <v>2869</v>
      </c>
      <c r="W1322" s="856" t="s">
        <v>2869</v>
      </c>
      <c r="X1322" s="856" t="s">
        <v>2869</v>
      </c>
      <c r="Y1322" s="856" t="s">
        <v>2869</v>
      </c>
      <c r="Z1322" s="856" t="s">
        <v>2869</v>
      </c>
      <c r="AA1322" s="856" t="s">
        <v>2869</v>
      </c>
      <c r="AB1322" s="856" t="s">
        <v>2869</v>
      </c>
      <c r="AC1322" s="856" t="s">
        <v>2869</v>
      </c>
      <c r="AD1322" s="856" t="s">
        <v>2869</v>
      </c>
      <c r="AE1322" s="856" t="s">
        <v>2869</v>
      </c>
      <c r="AF1322" s="856" t="s">
        <v>2869</v>
      </c>
      <c r="AG1322" s="856" t="s">
        <v>2869</v>
      </c>
      <c r="AH1322" s="854"/>
      <c r="AI1322" s="854"/>
      <c r="AJ1322" s="854"/>
      <c r="AK1322" s="854"/>
      <c r="AL1322"/>
    </row>
    <row r="1323" spans="1:38" ht="12" hidden="1" customHeight="1" outlineLevel="2" x14ac:dyDescent="0.2">
      <c r="A1323" s="872"/>
      <c r="B1323" s="888" t="s">
        <v>2</v>
      </c>
      <c r="C1323" s="860"/>
      <c r="D1323" s="868" t="s">
        <v>3171</v>
      </c>
      <c r="E1323" s="856" t="s">
        <v>2869</v>
      </c>
      <c r="F1323" s="856" t="s">
        <v>2869</v>
      </c>
      <c r="G1323" s="856" t="s">
        <v>2869</v>
      </c>
      <c r="H1323" s="856" t="s">
        <v>2869</v>
      </c>
      <c r="I1323" s="856" t="s">
        <v>2869</v>
      </c>
      <c r="J1323" s="856" t="s">
        <v>2869</v>
      </c>
      <c r="K1323" s="856" t="s">
        <v>2869</v>
      </c>
      <c r="L1323" s="856" t="s">
        <v>2869</v>
      </c>
      <c r="M1323" s="856" t="s">
        <v>2869</v>
      </c>
      <c r="N1323" s="856" t="s">
        <v>2869</v>
      </c>
      <c r="O1323" s="856" t="s">
        <v>2869</v>
      </c>
      <c r="P1323" s="856" t="s">
        <v>2869</v>
      </c>
      <c r="Q1323" s="856" t="s">
        <v>2869</v>
      </c>
      <c r="R1323" s="856" t="s">
        <v>2869</v>
      </c>
      <c r="S1323" s="856" t="s">
        <v>2869</v>
      </c>
      <c r="T1323" s="856" t="s">
        <v>2869</v>
      </c>
      <c r="U1323" s="856" t="s">
        <v>2869</v>
      </c>
      <c r="V1323" s="856" t="s">
        <v>2869</v>
      </c>
      <c r="W1323" s="856" t="s">
        <v>2869</v>
      </c>
      <c r="X1323" s="856" t="s">
        <v>2869</v>
      </c>
      <c r="Y1323" s="856" t="s">
        <v>2869</v>
      </c>
      <c r="Z1323" s="856" t="s">
        <v>2869</v>
      </c>
      <c r="AA1323" s="856" t="s">
        <v>2869</v>
      </c>
      <c r="AB1323" s="856" t="s">
        <v>2869</v>
      </c>
      <c r="AC1323" s="856" t="s">
        <v>2869</v>
      </c>
      <c r="AD1323" s="856" t="s">
        <v>2869</v>
      </c>
      <c r="AE1323" s="856" t="s">
        <v>2869</v>
      </c>
      <c r="AF1323" s="856" t="s">
        <v>2869</v>
      </c>
      <c r="AG1323" s="856" t="s">
        <v>2869</v>
      </c>
      <c r="AH1323" s="854"/>
      <c r="AI1323" s="854"/>
      <c r="AJ1323" s="854"/>
      <c r="AK1323" s="854"/>
      <c r="AL1323"/>
    </row>
    <row r="1324" spans="1:38" ht="12" hidden="1" customHeight="1" outlineLevel="2" x14ac:dyDescent="0.2">
      <c r="A1324" s="871"/>
      <c r="B1324" s="887" t="s">
        <v>582</v>
      </c>
      <c r="C1324" s="860"/>
      <c r="D1324" s="868" t="s">
        <v>3172</v>
      </c>
      <c r="E1324" s="856" t="s">
        <v>2869</v>
      </c>
      <c r="F1324" s="856" t="s">
        <v>2869</v>
      </c>
      <c r="G1324" s="856" t="s">
        <v>2869</v>
      </c>
      <c r="H1324" s="856" t="s">
        <v>2869</v>
      </c>
      <c r="I1324" s="856" t="s">
        <v>2869</v>
      </c>
      <c r="J1324" s="856" t="s">
        <v>2869</v>
      </c>
      <c r="K1324" s="856" t="s">
        <v>2869</v>
      </c>
      <c r="L1324" s="856" t="s">
        <v>2869</v>
      </c>
      <c r="M1324" s="856" t="s">
        <v>2869</v>
      </c>
      <c r="N1324" s="856" t="s">
        <v>2869</v>
      </c>
      <c r="O1324" s="856" t="s">
        <v>2869</v>
      </c>
      <c r="P1324" s="856" t="s">
        <v>2869</v>
      </c>
      <c r="Q1324" s="856" t="s">
        <v>2869</v>
      </c>
      <c r="R1324" s="856" t="s">
        <v>2869</v>
      </c>
      <c r="S1324" s="856" t="s">
        <v>2869</v>
      </c>
      <c r="T1324" s="856" t="s">
        <v>2869</v>
      </c>
      <c r="U1324" s="856" t="s">
        <v>2869</v>
      </c>
      <c r="V1324" s="856" t="s">
        <v>2869</v>
      </c>
      <c r="W1324" s="856" t="s">
        <v>2869</v>
      </c>
      <c r="X1324" s="856" t="s">
        <v>2869</v>
      </c>
      <c r="Y1324" s="856" t="s">
        <v>2869</v>
      </c>
      <c r="Z1324" s="856" t="s">
        <v>2869</v>
      </c>
      <c r="AA1324" s="856" t="s">
        <v>2869</v>
      </c>
      <c r="AB1324" s="856" t="s">
        <v>2869</v>
      </c>
      <c r="AC1324" s="856" t="s">
        <v>2869</v>
      </c>
      <c r="AD1324" s="856" t="s">
        <v>2869</v>
      </c>
      <c r="AE1324" s="856" t="s">
        <v>2869</v>
      </c>
      <c r="AF1324" s="856" t="s">
        <v>2869</v>
      </c>
      <c r="AG1324" s="856" t="s">
        <v>2869</v>
      </c>
      <c r="AH1324" s="854"/>
      <c r="AI1324" s="854"/>
      <c r="AJ1324" s="854"/>
      <c r="AK1324" s="854"/>
      <c r="AL1324"/>
    </row>
    <row r="1325" spans="1:38" ht="12" hidden="1" customHeight="1" outlineLevel="2" x14ac:dyDescent="0.2">
      <c r="A1325" s="867"/>
      <c r="B1325" s="881" t="s">
        <v>605</v>
      </c>
      <c r="C1325" s="860"/>
      <c r="D1325" s="868" t="s">
        <v>3173</v>
      </c>
      <c r="E1325" s="856" t="s">
        <v>2869</v>
      </c>
      <c r="F1325" s="856" t="s">
        <v>2869</v>
      </c>
      <c r="G1325" s="856" t="s">
        <v>2869</v>
      </c>
      <c r="H1325" s="856" t="s">
        <v>2869</v>
      </c>
      <c r="I1325" s="856" t="s">
        <v>2869</v>
      </c>
      <c r="J1325" s="856" t="s">
        <v>2869</v>
      </c>
      <c r="K1325" s="856" t="s">
        <v>2869</v>
      </c>
      <c r="L1325" s="856" t="s">
        <v>2869</v>
      </c>
      <c r="M1325" s="856" t="s">
        <v>2869</v>
      </c>
      <c r="N1325" s="856" t="s">
        <v>2869</v>
      </c>
      <c r="O1325" s="856" t="s">
        <v>2869</v>
      </c>
      <c r="P1325" s="856" t="s">
        <v>2869</v>
      </c>
      <c r="Q1325" s="856" t="s">
        <v>2869</v>
      </c>
      <c r="R1325" s="856" t="s">
        <v>2869</v>
      </c>
      <c r="S1325" s="856" t="s">
        <v>2869</v>
      </c>
      <c r="T1325" s="856" t="s">
        <v>2869</v>
      </c>
      <c r="U1325" s="856" t="s">
        <v>2869</v>
      </c>
      <c r="V1325" s="856" t="s">
        <v>2869</v>
      </c>
      <c r="W1325" s="856" t="s">
        <v>2869</v>
      </c>
      <c r="X1325" s="856" t="s">
        <v>2869</v>
      </c>
      <c r="Y1325" s="856" t="s">
        <v>2869</v>
      </c>
      <c r="Z1325" s="856" t="s">
        <v>2869</v>
      </c>
      <c r="AA1325" s="856" t="s">
        <v>2869</v>
      </c>
      <c r="AB1325" s="856" t="s">
        <v>2869</v>
      </c>
      <c r="AC1325" s="856" t="s">
        <v>2869</v>
      </c>
      <c r="AD1325" s="856" t="s">
        <v>2869</v>
      </c>
      <c r="AE1325" s="856" t="s">
        <v>2869</v>
      </c>
      <c r="AF1325" s="856" t="s">
        <v>2869</v>
      </c>
      <c r="AG1325" s="856" t="s">
        <v>2869</v>
      </c>
      <c r="AH1325" s="854"/>
      <c r="AI1325" s="854"/>
      <c r="AJ1325" s="854"/>
      <c r="AK1325" s="854"/>
      <c r="AL1325"/>
    </row>
    <row r="1326" spans="1:38" ht="12" hidden="1" customHeight="1" outlineLevel="2" x14ac:dyDescent="0.2">
      <c r="A1326" s="871"/>
      <c r="B1326" s="887" t="s">
        <v>25</v>
      </c>
      <c r="C1326" s="860"/>
      <c r="D1326" s="868" t="s">
        <v>3174</v>
      </c>
      <c r="E1326" s="856" t="s">
        <v>2869</v>
      </c>
      <c r="F1326" s="856" t="s">
        <v>2869</v>
      </c>
      <c r="G1326" s="856" t="s">
        <v>2869</v>
      </c>
      <c r="H1326" s="856" t="s">
        <v>2869</v>
      </c>
      <c r="I1326" s="856" t="s">
        <v>2869</v>
      </c>
      <c r="J1326" s="856" t="s">
        <v>2869</v>
      </c>
      <c r="K1326" s="856" t="s">
        <v>2869</v>
      </c>
      <c r="L1326" s="856" t="s">
        <v>2869</v>
      </c>
      <c r="M1326" s="856" t="s">
        <v>2869</v>
      </c>
      <c r="N1326" s="856" t="s">
        <v>2869</v>
      </c>
      <c r="O1326" s="856" t="s">
        <v>2869</v>
      </c>
      <c r="P1326" s="856" t="s">
        <v>2869</v>
      </c>
      <c r="Q1326" s="856" t="s">
        <v>2869</v>
      </c>
      <c r="R1326" s="856" t="s">
        <v>2869</v>
      </c>
      <c r="S1326" s="856" t="s">
        <v>2869</v>
      </c>
      <c r="T1326" s="856" t="s">
        <v>2869</v>
      </c>
      <c r="U1326" s="856" t="s">
        <v>2869</v>
      </c>
      <c r="V1326" s="856" t="s">
        <v>2869</v>
      </c>
      <c r="W1326" s="856" t="s">
        <v>2869</v>
      </c>
      <c r="X1326" s="856" t="s">
        <v>2869</v>
      </c>
      <c r="Y1326" s="856" t="s">
        <v>2869</v>
      </c>
      <c r="Z1326" s="856" t="s">
        <v>2869</v>
      </c>
      <c r="AA1326" s="856" t="s">
        <v>2869</v>
      </c>
      <c r="AB1326" s="856" t="s">
        <v>2869</v>
      </c>
      <c r="AC1326" s="856" t="s">
        <v>2869</v>
      </c>
      <c r="AD1326" s="856" t="s">
        <v>2869</v>
      </c>
      <c r="AE1326" s="856" t="s">
        <v>2869</v>
      </c>
      <c r="AF1326" s="856" t="s">
        <v>2869</v>
      </c>
      <c r="AG1326" s="856" t="s">
        <v>2869</v>
      </c>
      <c r="AH1326" s="854"/>
      <c r="AI1326" s="854"/>
      <c r="AJ1326" s="854"/>
      <c r="AK1326" s="854"/>
      <c r="AL1326"/>
    </row>
    <row r="1327" spans="1:38" ht="12" hidden="1" customHeight="1" outlineLevel="2" x14ac:dyDescent="0.2">
      <c r="A1327" s="871"/>
      <c r="B1327" s="887" t="s">
        <v>2</v>
      </c>
      <c r="C1327" s="860"/>
      <c r="D1327" s="868" t="s">
        <v>3175</v>
      </c>
      <c r="E1327" s="856" t="s">
        <v>2869</v>
      </c>
      <c r="F1327" s="856" t="s">
        <v>2869</v>
      </c>
      <c r="G1327" s="856" t="s">
        <v>2869</v>
      </c>
      <c r="H1327" s="856" t="s">
        <v>2869</v>
      </c>
      <c r="I1327" s="856" t="s">
        <v>2869</v>
      </c>
      <c r="J1327" s="856" t="s">
        <v>2869</v>
      </c>
      <c r="K1327" s="856" t="s">
        <v>2869</v>
      </c>
      <c r="L1327" s="856" t="s">
        <v>2869</v>
      </c>
      <c r="M1327" s="856" t="s">
        <v>2869</v>
      </c>
      <c r="N1327" s="856" t="s">
        <v>2869</v>
      </c>
      <c r="O1327" s="856" t="s">
        <v>2869</v>
      </c>
      <c r="P1327" s="856" t="s">
        <v>2869</v>
      </c>
      <c r="Q1327" s="856" t="s">
        <v>2869</v>
      </c>
      <c r="R1327" s="856" t="s">
        <v>2869</v>
      </c>
      <c r="S1327" s="856" t="s">
        <v>2869</v>
      </c>
      <c r="T1327" s="856" t="s">
        <v>2869</v>
      </c>
      <c r="U1327" s="856" t="s">
        <v>2869</v>
      </c>
      <c r="V1327" s="856" t="s">
        <v>2869</v>
      </c>
      <c r="W1327" s="856" t="s">
        <v>2869</v>
      </c>
      <c r="X1327" s="856" t="s">
        <v>2869</v>
      </c>
      <c r="Y1327" s="856" t="s">
        <v>2869</v>
      </c>
      <c r="Z1327" s="856" t="s">
        <v>2869</v>
      </c>
      <c r="AA1327" s="856" t="s">
        <v>2869</v>
      </c>
      <c r="AB1327" s="856" t="s">
        <v>2869</v>
      </c>
      <c r="AC1327" s="856" t="s">
        <v>2869</v>
      </c>
      <c r="AD1327" s="856" t="s">
        <v>2869</v>
      </c>
      <c r="AE1327" s="856" t="s">
        <v>2869</v>
      </c>
      <c r="AF1327" s="856" t="s">
        <v>2869</v>
      </c>
      <c r="AG1327" s="856" t="s">
        <v>2869</v>
      </c>
      <c r="AH1327" s="854"/>
      <c r="AI1327" s="854"/>
      <c r="AJ1327" s="854"/>
      <c r="AK1327" s="854"/>
      <c r="AL1327"/>
    </row>
    <row r="1328" spans="1:38" ht="12" hidden="1" customHeight="1" outlineLevel="2" x14ac:dyDescent="0.2">
      <c r="A1328" s="867"/>
      <c r="B1328" s="881" t="s">
        <v>606</v>
      </c>
      <c r="C1328" s="860"/>
      <c r="D1328" s="868" t="s">
        <v>3176</v>
      </c>
      <c r="E1328" s="856" t="s">
        <v>2869</v>
      </c>
      <c r="F1328" s="856" t="s">
        <v>2869</v>
      </c>
      <c r="G1328" s="856" t="s">
        <v>2869</v>
      </c>
      <c r="H1328" s="856" t="s">
        <v>2869</v>
      </c>
      <c r="I1328" s="856" t="s">
        <v>2869</v>
      </c>
      <c r="J1328" s="856" t="s">
        <v>2869</v>
      </c>
      <c r="K1328" s="856" t="s">
        <v>2869</v>
      </c>
      <c r="L1328" s="856" t="s">
        <v>2869</v>
      </c>
      <c r="M1328" s="856" t="s">
        <v>2869</v>
      </c>
      <c r="N1328" s="856" t="s">
        <v>2869</v>
      </c>
      <c r="O1328" s="856" t="s">
        <v>2869</v>
      </c>
      <c r="P1328" s="856" t="s">
        <v>2869</v>
      </c>
      <c r="Q1328" s="856" t="s">
        <v>2869</v>
      </c>
      <c r="R1328" s="856" t="s">
        <v>2869</v>
      </c>
      <c r="S1328" s="856" t="s">
        <v>2869</v>
      </c>
      <c r="T1328" s="856" t="s">
        <v>2869</v>
      </c>
      <c r="U1328" s="856" t="s">
        <v>2869</v>
      </c>
      <c r="V1328" s="856" t="s">
        <v>2869</v>
      </c>
      <c r="W1328" s="856" t="s">
        <v>2869</v>
      </c>
      <c r="X1328" s="856" t="s">
        <v>2869</v>
      </c>
      <c r="Y1328" s="856" t="s">
        <v>2869</v>
      </c>
      <c r="Z1328" s="856" t="s">
        <v>2869</v>
      </c>
      <c r="AA1328" s="856" t="s">
        <v>2869</v>
      </c>
      <c r="AB1328" s="856" t="s">
        <v>2869</v>
      </c>
      <c r="AC1328" s="856" t="s">
        <v>2869</v>
      </c>
      <c r="AD1328" s="856" t="s">
        <v>2869</v>
      </c>
      <c r="AE1328" s="856" t="s">
        <v>2869</v>
      </c>
      <c r="AF1328" s="856" t="s">
        <v>2869</v>
      </c>
      <c r="AG1328" s="856" t="s">
        <v>2869</v>
      </c>
      <c r="AH1328" s="854"/>
      <c r="AI1328" s="854"/>
      <c r="AJ1328" s="854"/>
      <c r="AK1328" s="854"/>
      <c r="AL1328"/>
    </row>
    <row r="1329" spans="1:38" ht="12" hidden="1" customHeight="1" outlineLevel="2" x14ac:dyDescent="0.2">
      <c r="A1329" s="873"/>
      <c r="B1329" s="879" t="s">
        <v>607</v>
      </c>
      <c r="C1329" s="860"/>
      <c r="D1329" s="868" t="s">
        <v>3177</v>
      </c>
      <c r="E1329" s="856" t="s">
        <v>2869</v>
      </c>
      <c r="F1329" s="856" t="s">
        <v>2869</v>
      </c>
      <c r="G1329" s="856" t="s">
        <v>2869</v>
      </c>
      <c r="H1329" s="856" t="s">
        <v>2869</v>
      </c>
      <c r="I1329" s="856" t="s">
        <v>2869</v>
      </c>
      <c r="J1329" s="856" t="s">
        <v>2869</v>
      </c>
      <c r="K1329" s="856" t="s">
        <v>2869</v>
      </c>
      <c r="L1329" s="856" t="s">
        <v>2869</v>
      </c>
      <c r="M1329" s="856" t="s">
        <v>2869</v>
      </c>
      <c r="N1329" s="856" t="s">
        <v>2869</v>
      </c>
      <c r="O1329" s="856" t="s">
        <v>2869</v>
      </c>
      <c r="P1329" s="856" t="s">
        <v>2869</v>
      </c>
      <c r="Q1329" s="856" t="s">
        <v>2869</v>
      </c>
      <c r="R1329" s="856" t="s">
        <v>2869</v>
      </c>
      <c r="S1329" s="856" t="s">
        <v>2869</v>
      </c>
      <c r="T1329" s="856" t="s">
        <v>2869</v>
      </c>
      <c r="U1329" s="856" t="s">
        <v>2869</v>
      </c>
      <c r="V1329" s="856" t="s">
        <v>2869</v>
      </c>
      <c r="W1329" s="856" t="s">
        <v>2869</v>
      </c>
      <c r="X1329" s="856" t="s">
        <v>2869</v>
      </c>
      <c r="Y1329" s="856" t="s">
        <v>2869</v>
      </c>
      <c r="Z1329" s="856" t="s">
        <v>2869</v>
      </c>
      <c r="AA1329" s="856" t="s">
        <v>2869</v>
      </c>
      <c r="AB1329" s="856" t="s">
        <v>2869</v>
      </c>
      <c r="AC1329" s="856" t="s">
        <v>2869</v>
      </c>
      <c r="AD1329" s="856" t="s">
        <v>2869</v>
      </c>
      <c r="AE1329" s="856" t="s">
        <v>2869</v>
      </c>
      <c r="AF1329" s="856" t="s">
        <v>2869</v>
      </c>
      <c r="AG1329" s="856" t="s">
        <v>2869</v>
      </c>
      <c r="AH1329" s="854"/>
      <c r="AI1329" s="854"/>
      <c r="AJ1329" s="854"/>
      <c r="AK1329" s="854"/>
      <c r="AL1329"/>
    </row>
    <row r="1330" spans="1:38" ht="12" hidden="1" customHeight="1" outlineLevel="2" x14ac:dyDescent="0.2">
      <c r="A1330" s="867"/>
      <c r="B1330" s="881" t="s">
        <v>608</v>
      </c>
      <c r="C1330" s="860"/>
      <c r="D1330" s="868" t="s">
        <v>3178</v>
      </c>
      <c r="E1330" s="856" t="s">
        <v>2869</v>
      </c>
      <c r="F1330" s="856" t="s">
        <v>2869</v>
      </c>
      <c r="G1330" s="856" t="s">
        <v>2869</v>
      </c>
      <c r="H1330" s="856" t="s">
        <v>2869</v>
      </c>
      <c r="I1330" s="856" t="s">
        <v>2869</v>
      </c>
      <c r="J1330" s="856" t="s">
        <v>2869</v>
      </c>
      <c r="K1330" s="856" t="s">
        <v>2869</v>
      </c>
      <c r="L1330" s="856" t="s">
        <v>2869</v>
      </c>
      <c r="M1330" s="856" t="s">
        <v>2869</v>
      </c>
      <c r="N1330" s="856" t="s">
        <v>2869</v>
      </c>
      <c r="O1330" s="856" t="s">
        <v>2869</v>
      </c>
      <c r="P1330" s="856" t="s">
        <v>2869</v>
      </c>
      <c r="Q1330" s="856" t="s">
        <v>2869</v>
      </c>
      <c r="R1330" s="856" t="s">
        <v>2869</v>
      </c>
      <c r="S1330" s="856" t="s">
        <v>2869</v>
      </c>
      <c r="T1330" s="856" t="s">
        <v>2869</v>
      </c>
      <c r="U1330" s="856" t="s">
        <v>2869</v>
      </c>
      <c r="V1330" s="856" t="s">
        <v>2869</v>
      </c>
      <c r="W1330" s="856" t="s">
        <v>2869</v>
      </c>
      <c r="X1330" s="856" t="s">
        <v>2869</v>
      </c>
      <c r="Y1330" s="856" t="s">
        <v>2869</v>
      </c>
      <c r="Z1330" s="856" t="s">
        <v>2869</v>
      </c>
      <c r="AA1330" s="856" t="s">
        <v>2869</v>
      </c>
      <c r="AB1330" s="856" t="s">
        <v>2869</v>
      </c>
      <c r="AC1330" s="856" t="s">
        <v>2869</v>
      </c>
      <c r="AD1330" s="856" t="s">
        <v>2869</v>
      </c>
      <c r="AE1330" s="856" t="s">
        <v>2869</v>
      </c>
      <c r="AF1330" s="856" t="s">
        <v>2869</v>
      </c>
      <c r="AG1330" s="856" t="s">
        <v>2869</v>
      </c>
      <c r="AH1330" s="854"/>
      <c r="AI1330" s="854"/>
      <c r="AJ1330" s="854"/>
      <c r="AK1330" s="854"/>
      <c r="AL1330"/>
    </row>
    <row r="1331" spans="1:38" ht="12" hidden="1" customHeight="1" outlineLevel="2" x14ac:dyDescent="0.2">
      <c r="A1331" s="871"/>
      <c r="B1331" s="887" t="s">
        <v>3139</v>
      </c>
      <c r="C1331" s="860"/>
      <c r="D1331" s="868" t="s">
        <v>3179</v>
      </c>
      <c r="E1331" s="856" t="s">
        <v>2869</v>
      </c>
      <c r="F1331" s="856" t="s">
        <v>2869</v>
      </c>
      <c r="G1331" s="856" t="s">
        <v>2869</v>
      </c>
      <c r="H1331" s="856" t="s">
        <v>2869</v>
      </c>
      <c r="I1331" s="856" t="s">
        <v>2869</v>
      </c>
      <c r="J1331" s="856" t="s">
        <v>2869</v>
      </c>
      <c r="K1331" s="856" t="s">
        <v>2869</v>
      </c>
      <c r="L1331" s="856" t="s">
        <v>2869</v>
      </c>
      <c r="M1331" s="856" t="s">
        <v>2869</v>
      </c>
      <c r="N1331" s="856" t="s">
        <v>2869</v>
      </c>
      <c r="O1331" s="856" t="s">
        <v>2869</v>
      </c>
      <c r="P1331" s="856" t="s">
        <v>2869</v>
      </c>
      <c r="Q1331" s="856" t="s">
        <v>2869</v>
      </c>
      <c r="R1331" s="856" t="s">
        <v>2869</v>
      </c>
      <c r="S1331" s="856" t="s">
        <v>2869</v>
      </c>
      <c r="T1331" s="856" t="s">
        <v>2869</v>
      </c>
      <c r="U1331" s="856" t="s">
        <v>2869</v>
      </c>
      <c r="V1331" s="856" t="s">
        <v>2869</v>
      </c>
      <c r="W1331" s="856" t="s">
        <v>2869</v>
      </c>
      <c r="X1331" s="856" t="s">
        <v>2869</v>
      </c>
      <c r="Y1331" s="856" t="s">
        <v>2869</v>
      </c>
      <c r="Z1331" s="856" t="s">
        <v>2869</v>
      </c>
      <c r="AA1331" s="856" t="s">
        <v>2869</v>
      </c>
      <c r="AB1331" s="856" t="s">
        <v>2869</v>
      </c>
      <c r="AC1331" s="856" t="s">
        <v>2869</v>
      </c>
      <c r="AD1331" s="856" t="s">
        <v>2869</v>
      </c>
      <c r="AE1331" s="856" t="s">
        <v>2869</v>
      </c>
      <c r="AF1331" s="856" t="s">
        <v>2869</v>
      </c>
      <c r="AG1331" s="856" t="s">
        <v>2869</v>
      </c>
      <c r="AH1331" s="854"/>
      <c r="AI1331" s="854"/>
      <c r="AJ1331" s="854"/>
      <c r="AK1331" s="854"/>
      <c r="AL1331"/>
    </row>
    <row r="1332" spans="1:38" ht="12" hidden="1" customHeight="1" outlineLevel="2" x14ac:dyDescent="0.2">
      <c r="A1332" s="871"/>
      <c r="B1332" s="887" t="s">
        <v>3141</v>
      </c>
      <c r="C1332" s="860"/>
      <c r="D1332" s="868" t="s">
        <v>3180</v>
      </c>
      <c r="E1332" s="856" t="s">
        <v>2869</v>
      </c>
      <c r="F1332" s="856" t="s">
        <v>2869</v>
      </c>
      <c r="G1332" s="856" t="s">
        <v>2869</v>
      </c>
      <c r="H1332" s="856" t="s">
        <v>2869</v>
      </c>
      <c r="I1332" s="856" t="s">
        <v>2869</v>
      </c>
      <c r="J1332" s="856" t="s">
        <v>2869</v>
      </c>
      <c r="K1332" s="856" t="s">
        <v>2869</v>
      </c>
      <c r="L1332" s="856" t="s">
        <v>2869</v>
      </c>
      <c r="M1332" s="856" t="s">
        <v>2869</v>
      </c>
      <c r="N1332" s="856" t="s">
        <v>2869</v>
      </c>
      <c r="O1332" s="856" t="s">
        <v>2869</v>
      </c>
      <c r="P1332" s="856" t="s">
        <v>2869</v>
      </c>
      <c r="Q1332" s="856" t="s">
        <v>2869</v>
      </c>
      <c r="R1332" s="856" t="s">
        <v>2869</v>
      </c>
      <c r="S1332" s="856" t="s">
        <v>2869</v>
      </c>
      <c r="T1332" s="856" t="s">
        <v>2869</v>
      </c>
      <c r="U1332" s="856" t="s">
        <v>2869</v>
      </c>
      <c r="V1332" s="856" t="s">
        <v>2869</v>
      </c>
      <c r="W1332" s="856" t="s">
        <v>2869</v>
      </c>
      <c r="X1332" s="856" t="s">
        <v>2869</v>
      </c>
      <c r="Y1332" s="856" t="s">
        <v>2869</v>
      </c>
      <c r="Z1332" s="856" t="s">
        <v>2869</v>
      </c>
      <c r="AA1332" s="856" t="s">
        <v>2869</v>
      </c>
      <c r="AB1332" s="856" t="s">
        <v>2869</v>
      </c>
      <c r="AC1332" s="856" t="s">
        <v>2869</v>
      </c>
      <c r="AD1332" s="856" t="s">
        <v>2869</v>
      </c>
      <c r="AE1332" s="856" t="s">
        <v>2869</v>
      </c>
      <c r="AF1332" s="856" t="s">
        <v>2869</v>
      </c>
      <c r="AG1332" s="856" t="s">
        <v>2869</v>
      </c>
      <c r="AH1332" s="854"/>
      <c r="AI1332" s="854"/>
      <c r="AJ1332" s="854"/>
      <c r="AK1332" s="854"/>
      <c r="AL1332"/>
    </row>
    <row r="1333" spans="1:38" ht="12" hidden="1" customHeight="1" outlineLevel="2" x14ac:dyDescent="0.2">
      <c r="A1333" s="871"/>
      <c r="B1333" s="887" t="s">
        <v>3143</v>
      </c>
      <c r="C1333" s="860"/>
      <c r="D1333" s="868" t="s">
        <v>3181</v>
      </c>
      <c r="E1333" s="856" t="s">
        <v>2869</v>
      </c>
      <c r="F1333" s="856" t="s">
        <v>2869</v>
      </c>
      <c r="G1333" s="856" t="s">
        <v>2869</v>
      </c>
      <c r="H1333" s="856" t="s">
        <v>2869</v>
      </c>
      <c r="I1333" s="856" t="s">
        <v>2869</v>
      </c>
      <c r="J1333" s="856" t="s">
        <v>2869</v>
      </c>
      <c r="K1333" s="856" t="s">
        <v>2869</v>
      </c>
      <c r="L1333" s="856" t="s">
        <v>2869</v>
      </c>
      <c r="M1333" s="856" t="s">
        <v>2869</v>
      </c>
      <c r="N1333" s="856" t="s">
        <v>2869</v>
      </c>
      <c r="O1333" s="856" t="s">
        <v>2869</v>
      </c>
      <c r="P1333" s="856" t="s">
        <v>2869</v>
      </c>
      <c r="Q1333" s="856" t="s">
        <v>2869</v>
      </c>
      <c r="R1333" s="856" t="s">
        <v>2869</v>
      </c>
      <c r="S1333" s="856" t="s">
        <v>2869</v>
      </c>
      <c r="T1333" s="856" t="s">
        <v>2869</v>
      </c>
      <c r="U1333" s="856" t="s">
        <v>2869</v>
      </c>
      <c r="V1333" s="856" t="s">
        <v>2869</v>
      </c>
      <c r="W1333" s="856" t="s">
        <v>2869</v>
      </c>
      <c r="X1333" s="856" t="s">
        <v>2869</v>
      </c>
      <c r="Y1333" s="856" t="s">
        <v>2869</v>
      </c>
      <c r="Z1333" s="856" t="s">
        <v>2869</v>
      </c>
      <c r="AA1333" s="856" t="s">
        <v>2869</v>
      </c>
      <c r="AB1333" s="856" t="s">
        <v>2869</v>
      </c>
      <c r="AC1333" s="856" t="s">
        <v>2869</v>
      </c>
      <c r="AD1333" s="856" t="s">
        <v>2869</v>
      </c>
      <c r="AE1333" s="856" t="s">
        <v>2869</v>
      </c>
      <c r="AF1333" s="856" t="s">
        <v>2869</v>
      </c>
      <c r="AG1333" s="856" t="s">
        <v>2869</v>
      </c>
      <c r="AH1333" s="854"/>
      <c r="AI1333" s="854"/>
      <c r="AJ1333" s="854"/>
      <c r="AK1333" s="854"/>
      <c r="AL1333"/>
    </row>
    <row r="1334" spans="1:38" ht="12" hidden="1" customHeight="1" outlineLevel="2" x14ac:dyDescent="0.2">
      <c r="A1334" s="871"/>
      <c r="B1334" s="887" t="s">
        <v>3145</v>
      </c>
      <c r="C1334" s="860"/>
      <c r="D1334" s="868" t="s">
        <v>3182</v>
      </c>
      <c r="E1334" s="856" t="s">
        <v>2869</v>
      </c>
      <c r="F1334" s="856" t="s">
        <v>2869</v>
      </c>
      <c r="G1334" s="856" t="s">
        <v>2869</v>
      </c>
      <c r="H1334" s="856" t="s">
        <v>2869</v>
      </c>
      <c r="I1334" s="856" t="s">
        <v>2869</v>
      </c>
      <c r="J1334" s="856" t="s">
        <v>2869</v>
      </c>
      <c r="K1334" s="856" t="s">
        <v>2869</v>
      </c>
      <c r="L1334" s="856" t="s">
        <v>2869</v>
      </c>
      <c r="M1334" s="856" t="s">
        <v>2869</v>
      </c>
      <c r="N1334" s="856" t="s">
        <v>2869</v>
      </c>
      <c r="O1334" s="856" t="s">
        <v>2869</v>
      </c>
      <c r="P1334" s="856" t="s">
        <v>2869</v>
      </c>
      <c r="Q1334" s="856" t="s">
        <v>2869</v>
      </c>
      <c r="R1334" s="856" t="s">
        <v>2869</v>
      </c>
      <c r="S1334" s="856" t="s">
        <v>2869</v>
      </c>
      <c r="T1334" s="856" t="s">
        <v>2869</v>
      </c>
      <c r="U1334" s="856" t="s">
        <v>2869</v>
      </c>
      <c r="V1334" s="856" t="s">
        <v>2869</v>
      </c>
      <c r="W1334" s="856" t="s">
        <v>2869</v>
      </c>
      <c r="X1334" s="856" t="s">
        <v>2869</v>
      </c>
      <c r="Y1334" s="856" t="s">
        <v>2869</v>
      </c>
      <c r="Z1334" s="856" t="s">
        <v>2869</v>
      </c>
      <c r="AA1334" s="856" t="s">
        <v>2869</v>
      </c>
      <c r="AB1334" s="856" t="s">
        <v>2869</v>
      </c>
      <c r="AC1334" s="856" t="s">
        <v>2869</v>
      </c>
      <c r="AD1334" s="856" t="s">
        <v>2869</v>
      </c>
      <c r="AE1334" s="856" t="s">
        <v>2869</v>
      </c>
      <c r="AF1334" s="856" t="s">
        <v>2869</v>
      </c>
      <c r="AG1334" s="856" t="s">
        <v>2869</v>
      </c>
      <c r="AH1334" s="854"/>
      <c r="AI1334" s="854"/>
      <c r="AJ1334" s="854"/>
      <c r="AK1334" s="854"/>
      <c r="AL1334"/>
    </row>
    <row r="1335" spans="1:38" ht="12" hidden="1" customHeight="1" outlineLevel="2" x14ac:dyDescent="0.2">
      <c r="A1335" s="871"/>
      <c r="B1335" s="887" t="s">
        <v>3147</v>
      </c>
      <c r="C1335" s="860"/>
      <c r="D1335" s="868" t="s">
        <v>3183</v>
      </c>
      <c r="E1335" s="856" t="s">
        <v>2869</v>
      </c>
      <c r="F1335" s="856" t="s">
        <v>2869</v>
      </c>
      <c r="G1335" s="856" t="s">
        <v>2869</v>
      </c>
      <c r="H1335" s="856" t="s">
        <v>2869</v>
      </c>
      <c r="I1335" s="856" t="s">
        <v>2869</v>
      </c>
      <c r="J1335" s="856" t="s">
        <v>2869</v>
      </c>
      <c r="K1335" s="856" t="s">
        <v>2869</v>
      </c>
      <c r="L1335" s="856" t="s">
        <v>2869</v>
      </c>
      <c r="M1335" s="856" t="s">
        <v>2869</v>
      </c>
      <c r="N1335" s="856" t="s">
        <v>2869</v>
      </c>
      <c r="O1335" s="856" t="s">
        <v>2869</v>
      </c>
      <c r="P1335" s="856" t="s">
        <v>2869</v>
      </c>
      <c r="Q1335" s="856" t="s">
        <v>2869</v>
      </c>
      <c r="R1335" s="856" t="s">
        <v>2869</v>
      </c>
      <c r="S1335" s="856" t="s">
        <v>2869</v>
      </c>
      <c r="T1335" s="856" t="s">
        <v>2869</v>
      </c>
      <c r="U1335" s="856" t="s">
        <v>2869</v>
      </c>
      <c r="V1335" s="856" t="s">
        <v>2869</v>
      </c>
      <c r="W1335" s="856" t="s">
        <v>2869</v>
      </c>
      <c r="X1335" s="856" t="s">
        <v>2869</v>
      </c>
      <c r="Y1335" s="856" t="s">
        <v>2869</v>
      </c>
      <c r="Z1335" s="856" t="s">
        <v>2869</v>
      </c>
      <c r="AA1335" s="856" t="s">
        <v>2869</v>
      </c>
      <c r="AB1335" s="856" t="s">
        <v>2869</v>
      </c>
      <c r="AC1335" s="856" t="s">
        <v>2869</v>
      </c>
      <c r="AD1335" s="856" t="s">
        <v>2869</v>
      </c>
      <c r="AE1335" s="856" t="s">
        <v>2869</v>
      </c>
      <c r="AF1335" s="856" t="s">
        <v>2869</v>
      </c>
      <c r="AG1335" s="856" t="s">
        <v>2869</v>
      </c>
      <c r="AH1335" s="854"/>
      <c r="AI1335" s="854"/>
      <c r="AJ1335" s="854"/>
      <c r="AK1335" s="854"/>
      <c r="AL1335"/>
    </row>
    <row r="1336" spans="1:38" ht="12" hidden="1" customHeight="1" outlineLevel="2" x14ac:dyDescent="0.2">
      <c r="A1336" s="867"/>
      <c r="B1336" s="881" t="s">
        <v>609</v>
      </c>
      <c r="C1336" s="860"/>
      <c r="D1336" s="868" t="s">
        <v>3184</v>
      </c>
      <c r="E1336" s="856" t="s">
        <v>2869</v>
      </c>
      <c r="F1336" s="856" t="s">
        <v>2869</v>
      </c>
      <c r="G1336" s="856" t="s">
        <v>2869</v>
      </c>
      <c r="H1336" s="856" t="s">
        <v>2869</v>
      </c>
      <c r="I1336" s="856" t="s">
        <v>2869</v>
      </c>
      <c r="J1336" s="856" t="s">
        <v>2869</v>
      </c>
      <c r="K1336" s="856" t="s">
        <v>2869</v>
      </c>
      <c r="L1336" s="856" t="s">
        <v>2869</v>
      </c>
      <c r="M1336" s="856" t="s">
        <v>2869</v>
      </c>
      <c r="N1336" s="856" t="s">
        <v>2869</v>
      </c>
      <c r="O1336" s="856" t="s">
        <v>2869</v>
      </c>
      <c r="P1336" s="856" t="s">
        <v>2869</v>
      </c>
      <c r="Q1336" s="856" t="s">
        <v>2869</v>
      </c>
      <c r="R1336" s="856" t="s">
        <v>2869</v>
      </c>
      <c r="S1336" s="856" t="s">
        <v>2869</v>
      </c>
      <c r="T1336" s="856" t="s">
        <v>2869</v>
      </c>
      <c r="U1336" s="856" t="s">
        <v>2869</v>
      </c>
      <c r="V1336" s="856" t="s">
        <v>2869</v>
      </c>
      <c r="W1336" s="856" t="s">
        <v>2869</v>
      </c>
      <c r="X1336" s="856" t="s">
        <v>2869</v>
      </c>
      <c r="Y1336" s="856" t="s">
        <v>2869</v>
      </c>
      <c r="Z1336" s="856" t="s">
        <v>2869</v>
      </c>
      <c r="AA1336" s="856" t="s">
        <v>2869</v>
      </c>
      <c r="AB1336" s="856" t="s">
        <v>2869</v>
      </c>
      <c r="AC1336" s="856" t="s">
        <v>2869</v>
      </c>
      <c r="AD1336" s="856" t="s">
        <v>2869</v>
      </c>
      <c r="AE1336" s="856" t="s">
        <v>2869</v>
      </c>
      <c r="AF1336" s="856" t="s">
        <v>2869</v>
      </c>
      <c r="AG1336" s="856" t="s">
        <v>2869</v>
      </c>
      <c r="AH1336" s="854"/>
      <c r="AI1336" s="854"/>
      <c r="AJ1336" s="854"/>
      <c r="AK1336" s="854"/>
      <c r="AL1336"/>
    </row>
    <row r="1337" spans="1:38" ht="12" hidden="1" customHeight="1" outlineLevel="2" x14ac:dyDescent="0.2">
      <c r="A1337" s="871"/>
      <c r="B1337" s="887" t="s">
        <v>3150</v>
      </c>
      <c r="C1337" s="860"/>
      <c r="D1337" s="868" t="s">
        <v>3185</v>
      </c>
      <c r="E1337" s="856" t="s">
        <v>2869</v>
      </c>
      <c r="F1337" s="856" t="s">
        <v>2869</v>
      </c>
      <c r="G1337" s="856" t="s">
        <v>2869</v>
      </c>
      <c r="H1337" s="856" t="s">
        <v>2869</v>
      </c>
      <c r="I1337" s="856" t="s">
        <v>2869</v>
      </c>
      <c r="J1337" s="856" t="s">
        <v>2869</v>
      </c>
      <c r="K1337" s="856" t="s">
        <v>2869</v>
      </c>
      <c r="L1337" s="856" t="s">
        <v>2869</v>
      </c>
      <c r="M1337" s="856" t="s">
        <v>2869</v>
      </c>
      <c r="N1337" s="856" t="s">
        <v>2869</v>
      </c>
      <c r="O1337" s="856" t="s">
        <v>2869</v>
      </c>
      <c r="P1337" s="856" t="s">
        <v>2869</v>
      </c>
      <c r="Q1337" s="856" t="s">
        <v>2869</v>
      </c>
      <c r="R1337" s="856" t="s">
        <v>2869</v>
      </c>
      <c r="S1337" s="856" t="s">
        <v>2869</v>
      </c>
      <c r="T1337" s="856" t="s">
        <v>2869</v>
      </c>
      <c r="U1337" s="856" t="s">
        <v>2869</v>
      </c>
      <c r="V1337" s="856" t="s">
        <v>2869</v>
      </c>
      <c r="W1337" s="856" t="s">
        <v>2869</v>
      </c>
      <c r="X1337" s="856" t="s">
        <v>2869</v>
      </c>
      <c r="Y1337" s="856" t="s">
        <v>2869</v>
      </c>
      <c r="Z1337" s="856" t="s">
        <v>2869</v>
      </c>
      <c r="AA1337" s="856" t="s">
        <v>2869</v>
      </c>
      <c r="AB1337" s="856" t="s">
        <v>2869</v>
      </c>
      <c r="AC1337" s="856" t="s">
        <v>2869</v>
      </c>
      <c r="AD1337" s="856" t="s">
        <v>2869</v>
      </c>
      <c r="AE1337" s="856" t="s">
        <v>2869</v>
      </c>
      <c r="AF1337" s="856" t="s">
        <v>2869</v>
      </c>
      <c r="AG1337" s="856" t="s">
        <v>2869</v>
      </c>
      <c r="AH1337" s="854"/>
      <c r="AI1337" s="854"/>
      <c r="AJ1337" s="854"/>
      <c r="AK1337" s="854"/>
      <c r="AL1337"/>
    </row>
    <row r="1338" spans="1:38" ht="12" hidden="1" customHeight="1" outlineLevel="2" x14ac:dyDescent="0.2">
      <c r="A1338" s="871"/>
      <c r="B1338" s="887" t="s">
        <v>3152</v>
      </c>
      <c r="C1338" s="860"/>
      <c r="D1338" s="868" t="s">
        <v>3186</v>
      </c>
      <c r="E1338" s="856" t="s">
        <v>2869</v>
      </c>
      <c r="F1338" s="856" t="s">
        <v>2869</v>
      </c>
      <c r="G1338" s="856" t="s">
        <v>2869</v>
      </c>
      <c r="H1338" s="856" t="s">
        <v>2869</v>
      </c>
      <c r="I1338" s="856" t="s">
        <v>2869</v>
      </c>
      <c r="J1338" s="856" t="s">
        <v>2869</v>
      </c>
      <c r="K1338" s="856" t="s">
        <v>2869</v>
      </c>
      <c r="L1338" s="856" t="s">
        <v>2869</v>
      </c>
      <c r="M1338" s="856" t="s">
        <v>2869</v>
      </c>
      <c r="N1338" s="856" t="s">
        <v>2869</v>
      </c>
      <c r="O1338" s="856" t="s">
        <v>2869</v>
      </c>
      <c r="P1338" s="856" t="s">
        <v>2869</v>
      </c>
      <c r="Q1338" s="856" t="s">
        <v>2869</v>
      </c>
      <c r="R1338" s="856" t="s">
        <v>2869</v>
      </c>
      <c r="S1338" s="856" t="s">
        <v>2869</v>
      </c>
      <c r="T1338" s="856" t="s">
        <v>2869</v>
      </c>
      <c r="U1338" s="856" t="s">
        <v>2869</v>
      </c>
      <c r="V1338" s="856" t="s">
        <v>2869</v>
      </c>
      <c r="W1338" s="856" t="s">
        <v>2869</v>
      </c>
      <c r="X1338" s="856" t="s">
        <v>2869</v>
      </c>
      <c r="Y1338" s="856" t="s">
        <v>2869</v>
      </c>
      <c r="Z1338" s="856" t="s">
        <v>2869</v>
      </c>
      <c r="AA1338" s="856" t="s">
        <v>2869</v>
      </c>
      <c r="AB1338" s="856" t="s">
        <v>2869</v>
      </c>
      <c r="AC1338" s="856" t="s">
        <v>2869</v>
      </c>
      <c r="AD1338" s="856" t="s">
        <v>2869</v>
      </c>
      <c r="AE1338" s="856" t="s">
        <v>2869</v>
      </c>
      <c r="AF1338" s="856" t="s">
        <v>2869</v>
      </c>
      <c r="AG1338" s="856" t="s">
        <v>2869</v>
      </c>
      <c r="AH1338" s="854"/>
      <c r="AI1338" s="854"/>
      <c r="AJ1338" s="854"/>
      <c r="AK1338" s="854"/>
      <c r="AL1338"/>
    </row>
    <row r="1339" spans="1:38" ht="12" hidden="1" customHeight="1" outlineLevel="2" x14ac:dyDescent="0.2">
      <c r="A1339" s="871"/>
      <c r="B1339" s="887" t="s">
        <v>3154</v>
      </c>
      <c r="C1339" s="860"/>
      <c r="D1339" s="868" t="s">
        <v>3187</v>
      </c>
      <c r="E1339" s="856" t="s">
        <v>2869</v>
      </c>
      <c r="F1339" s="856" t="s">
        <v>2869</v>
      </c>
      <c r="G1339" s="856" t="s">
        <v>2869</v>
      </c>
      <c r="H1339" s="856" t="s">
        <v>2869</v>
      </c>
      <c r="I1339" s="856" t="s">
        <v>2869</v>
      </c>
      <c r="J1339" s="856" t="s">
        <v>2869</v>
      </c>
      <c r="K1339" s="856" t="s">
        <v>2869</v>
      </c>
      <c r="L1339" s="856" t="s">
        <v>2869</v>
      </c>
      <c r="M1339" s="856" t="s">
        <v>2869</v>
      </c>
      <c r="N1339" s="856" t="s">
        <v>2869</v>
      </c>
      <c r="O1339" s="856" t="s">
        <v>2869</v>
      </c>
      <c r="P1339" s="856" t="s">
        <v>2869</v>
      </c>
      <c r="Q1339" s="856" t="s">
        <v>2869</v>
      </c>
      <c r="R1339" s="856" t="s">
        <v>2869</v>
      </c>
      <c r="S1339" s="856" t="s">
        <v>2869</v>
      </c>
      <c r="T1339" s="856" t="s">
        <v>2869</v>
      </c>
      <c r="U1339" s="856" t="s">
        <v>2869</v>
      </c>
      <c r="V1339" s="856" t="s">
        <v>2869</v>
      </c>
      <c r="W1339" s="856" t="s">
        <v>2869</v>
      </c>
      <c r="X1339" s="856" t="s">
        <v>2869</v>
      </c>
      <c r="Y1339" s="856" t="s">
        <v>2869</v>
      </c>
      <c r="Z1339" s="856" t="s">
        <v>2869</v>
      </c>
      <c r="AA1339" s="856" t="s">
        <v>2869</v>
      </c>
      <c r="AB1339" s="856" t="s">
        <v>2869</v>
      </c>
      <c r="AC1339" s="856" t="s">
        <v>2869</v>
      </c>
      <c r="AD1339" s="856" t="s">
        <v>2869</v>
      </c>
      <c r="AE1339" s="856" t="s">
        <v>2869</v>
      </c>
      <c r="AF1339" s="856" t="s">
        <v>2869</v>
      </c>
      <c r="AG1339" s="856" t="s">
        <v>2869</v>
      </c>
      <c r="AH1339" s="854"/>
      <c r="AI1339" s="854"/>
      <c r="AJ1339" s="854"/>
      <c r="AK1339" s="854"/>
      <c r="AL1339"/>
    </row>
    <row r="1340" spans="1:38" ht="12" hidden="1" customHeight="1" outlineLevel="2" x14ac:dyDescent="0.2">
      <c r="A1340" s="871"/>
      <c r="B1340" s="887" t="s">
        <v>3156</v>
      </c>
      <c r="C1340" s="860"/>
      <c r="D1340" s="868" t="s">
        <v>3188</v>
      </c>
      <c r="E1340" s="856" t="s">
        <v>2869</v>
      </c>
      <c r="F1340" s="856" t="s">
        <v>2869</v>
      </c>
      <c r="G1340" s="856" t="s">
        <v>2869</v>
      </c>
      <c r="H1340" s="856" t="s">
        <v>2869</v>
      </c>
      <c r="I1340" s="856" t="s">
        <v>2869</v>
      </c>
      <c r="J1340" s="856" t="s">
        <v>2869</v>
      </c>
      <c r="K1340" s="856" t="s">
        <v>2869</v>
      </c>
      <c r="L1340" s="856" t="s">
        <v>2869</v>
      </c>
      <c r="M1340" s="856" t="s">
        <v>2869</v>
      </c>
      <c r="N1340" s="856" t="s">
        <v>2869</v>
      </c>
      <c r="O1340" s="856" t="s">
        <v>2869</v>
      </c>
      <c r="P1340" s="856" t="s">
        <v>2869</v>
      </c>
      <c r="Q1340" s="856" t="s">
        <v>2869</v>
      </c>
      <c r="R1340" s="856" t="s">
        <v>2869</v>
      </c>
      <c r="S1340" s="856" t="s">
        <v>2869</v>
      </c>
      <c r="T1340" s="856" t="s">
        <v>2869</v>
      </c>
      <c r="U1340" s="856" t="s">
        <v>2869</v>
      </c>
      <c r="V1340" s="856" t="s">
        <v>2869</v>
      </c>
      <c r="W1340" s="856" t="s">
        <v>2869</v>
      </c>
      <c r="X1340" s="856" t="s">
        <v>2869</v>
      </c>
      <c r="Y1340" s="856" t="s">
        <v>2869</v>
      </c>
      <c r="Z1340" s="856" t="s">
        <v>2869</v>
      </c>
      <c r="AA1340" s="856" t="s">
        <v>2869</v>
      </c>
      <c r="AB1340" s="856" t="s">
        <v>2869</v>
      </c>
      <c r="AC1340" s="856" t="s">
        <v>2869</v>
      </c>
      <c r="AD1340" s="856" t="s">
        <v>2869</v>
      </c>
      <c r="AE1340" s="856" t="s">
        <v>2869</v>
      </c>
      <c r="AF1340" s="856" t="s">
        <v>2869</v>
      </c>
      <c r="AG1340" s="856" t="s">
        <v>2869</v>
      </c>
      <c r="AH1340" s="854"/>
      <c r="AI1340" s="854"/>
      <c r="AJ1340" s="854"/>
      <c r="AK1340" s="854"/>
      <c r="AL1340"/>
    </row>
    <row r="1341" spans="1:38" ht="12" hidden="1" customHeight="1" outlineLevel="2" x14ac:dyDescent="0.2">
      <c r="A1341" s="873"/>
      <c r="B1341" s="879" t="s">
        <v>610</v>
      </c>
      <c r="C1341" s="860"/>
      <c r="D1341" s="868" t="s">
        <v>3189</v>
      </c>
      <c r="E1341" s="856" t="s">
        <v>2869</v>
      </c>
      <c r="F1341" s="856" t="s">
        <v>2869</v>
      </c>
      <c r="G1341" s="856" t="s">
        <v>2869</v>
      </c>
      <c r="H1341" s="856" t="s">
        <v>2869</v>
      </c>
      <c r="I1341" s="856" t="s">
        <v>2869</v>
      </c>
      <c r="J1341" s="856" t="s">
        <v>2869</v>
      </c>
      <c r="K1341" s="856" t="s">
        <v>2869</v>
      </c>
      <c r="L1341" s="856" t="s">
        <v>2869</v>
      </c>
      <c r="M1341" s="856" t="s">
        <v>2869</v>
      </c>
      <c r="N1341" s="856" t="s">
        <v>2869</v>
      </c>
      <c r="O1341" s="856" t="s">
        <v>2869</v>
      </c>
      <c r="P1341" s="856" t="s">
        <v>2869</v>
      </c>
      <c r="Q1341" s="856" t="s">
        <v>2869</v>
      </c>
      <c r="R1341" s="856" t="s">
        <v>2869</v>
      </c>
      <c r="S1341" s="856" t="s">
        <v>2869</v>
      </c>
      <c r="T1341" s="856" t="s">
        <v>2869</v>
      </c>
      <c r="U1341" s="856" t="s">
        <v>2869</v>
      </c>
      <c r="V1341" s="856" t="s">
        <v>2869</v>
      </c>
      <c r="W1341" s="856" t="s">
        <v>2869</v>
      </c>
      <c r="X1341" s="856" t="s">
        <v>2869</v>
      </c>
      <c r="Y1341" s="856" t="s">
        <v>2869</v>
      </c>
      <c r="Z1341" s="856" t="s">
        <v>2869</v>
      </c>
      <c r="AA1341" s="856" t="s">
        <v>2869</v>
      </c>
      <c r="AB1341" s="856" t="s">
        <v>2869</v>
      </c>
      <c r="AC1341" s="856" t="s">
        <v>2869</v>
      </c>
      <c r="AD1341" s="856" t="s">
        <v>2869</v>
      </c>
      <c r="AE1341" s="856" t="s">
        <v>2869</v>
      </c>
      <c r="AF1341" s="856" t="s">
        <v>2869</v>
      </c>
      <c r="AG1341" s="856" t="s">
        <v>2869</v>
      </c>
      <c r="AH1341" s="854"/>
      <c r="AI1341" s="854"/>
      <c r="AJ1341" s="854"/>
      <c r="AK1341" s="854"/>
      <c r="AL1341"/>
    </row>
    <row r="1342" spans="1:38" ht="12" hidden="1" customHeight="1" outlineLevel="2" x14ac:dyDescent="0.2">
      <c r="A1342" s="867"/>
      <c r="B1342" s="881" t="s">
        <v>249</v>
      </c>
      <c r="C1342" s="860"/>
      <c r="D1342" s="868" t="s">
        <v>3190</v>
      </c>
      <c r="E1342" s="856" t="s">
        <v>2869</v>
      </c>
      <c r="F1342" s="856" t="s">
        <v>2869</v>
      </c>
      <c r="G1342" s="856" t="s">
        <v>2869</v>
      </c>
      <c r="H1342" s="856" t="s">
        <v>2869</v>
      </c>
      <c r="I1342" s="856" t="s">
        <v>2869</v>
      </c>
      <c r="J1342" s="856" t="s">
        <v>2869</v>
      </c>
      <c r="K1342" s="856" t="s">
        <v>2869</v>
      </c>
      <c r="L1342" s="856" t="s">
        <v>2869</v>
      </c>
      <c r="M1342" s="856" t="s">
        <v>2869</v>
      </c>
      <c r="N1342" s="856" t="s">
        <v>2869</v>
      </c>
      <c r="O1342" s="856" t="s">
        <v>2869</v>
      </c>
      <c r="P1342" s="856" t="s">
        <v>2869</v>
      </c>
      <c r="Q1342" s="856" t="s">
        <v>2869</v>
      </c>
      <c r="R1342" s="856" t="s">
        <v>2869</v>
      </c>
      <c r="S1342" s="856" t="s">
        <v>2869</v>
      </c>
      <c r="T1342" s="856" t="s">
        <v>2869</v>
      </c>
      <c r="U1342" s="856" t="s">
        <v>2869</v>
      </c>
      <c r="V1342" s="856" t="s">
        <v>2869</v>
      </c>
      <c r="W1342" s="856" t="s">
        <v>2869</v>
      </c>
      <c r="X1342" s="856" t="s">
        <v>2869</v>
      </c>
      <c r="Y1342" s="856" t="s">
        <v>2869</v>
      </c>
      <c r="Z1342" s="856" t="s">
        <v>2869</v>
      </c>
      <c r="AA1342" s="856" t="s">
        <v>2869</v>
      </c>
      <c r="AB1342" s="856" t="s">
        <v>2869</v>
      </c>
      <c r="AC1342" s="856" t="s">
        <v>2869</v>
      </c>
      <c r="AD1342" s="856" t="s">
        <v>2869</v>
      </c>
      <c r="AE1342" s="856" t="s">
        <v>2869</v>
      </c>
      <c r="AF1342" s="856" t="s">
        <v>2869</v>
      </c>
      <c r="AG1342" s="856" t="s">
        <v>2869</v>
      </c>
      <c r="AH1342" s="854"/>
      <c r="AI1342" s="854"/>
      <c r="AJ1342" s="854"/>
      <c r="AK1342" s="854"/>
      <c r="AL1342"/>
    </row>
    <row r="1343" spans="1:38" ht="12" hidden="1" customHeight="1" outlineLevel="2" x14ac:dyDescent="0.2">
      <c r="A1343" s="873"/>
      <c r="B1343" s="879" t="s">
        <v>3160</v>
      </c>
      <c r="C1343" s="860"/>
      <c r="D1343" s="868" t="s">
        <v>3191</v>
      </c>
      <c r="E1343" s="856" t="s">
        <v>2869</v>
      </c>
      <c r="F1343" s="856" t="s">
        <v>2869</v>
      </c>
      <c r="G1343" s="856" t="s">
        <v>2869</v>
      </c>
      <c r="H1343" s="856" t="s">
        <v>2869</v>
      </c>
      <c r="I1343" s="856" t="s">
        <v>2869</v>
      </c>
      <c r="J1343" s="856" t="s">
        <v>2869</v>
      </c>
      <c r="K1343" s="856" t="s">
        <v>2869</v>
      </c>
      <c r="L1343" s="856" t="s">
        <v>2869</v>
      </c>
      <c r="M1343" s="856" t="s">
        <v>2869</v>
      </c>
      <c r="N1343" s="856" t="s">
        <v>2869</v>
      </c>
      <c r="O1343" s="856" t="s">
        <v>2869</v>
      </c>
      <c r="P1343" s="856" t="s">
        <v>2869</v>
      </c>
      <c r="Q1343" s="856" t="s">
        <v>2869</v>
      </c>
      <c r="R1343" s="856" t="s">
        <v>2869</v>
      </c>
      <c r="S1343" s="856" t="s">
        <v>2869</v>
      </c>
      <c r="T1343" s="856" t="s">
        <v>2869</v>
      </c>
      <c r="U1343" s="856" t="s">
        <v>2869</v>
      </c>
      <c r="V1343" s="856" t="s">
        <v>2869</v>
      </c>
      <c r="W1343" s="856" t="s">
        <v>2869</v>
      </c>
      <c r="X1343" s="856" t="s">
        <v>2869</v>
      </c>
      <c r="Y1343" s="856" t="s">
        <v>2869</v>
      </c>
      <c r="Z1343" s="856" t="s">
        <v>2869</v>
      </c>
      <c r="AA1343" s="856" t="s">
        <v>2869</v>
      </c>
      <c r="AB1343" s="856" t="s">
        <v>2869</v>
      </c>
      <c r="AC1343" s="856" t="s">
        <v>2869</v>
      </c>
      <c r="AD1343" s="856" t="s">
        <v>2869</v>
      </c>
      <c r="AE1343" s="856" t="s">
        <v>2869</v>
      </c>
      <c r="AF1343" s="856" t="s">
        <v>2869</v>
      </c>
      <c r="AG1343" s="856" t="s">
        <v>2869</v>
      </c>
      <c r="AH1343" s="854"/>
      <c r="AI1343" s="854"/>
      <c r="AJ1343" s="854"/>
      <c r="AK1343" s="854"/>
      <c r="AL1343"/>
    </row>
    <row r="1344" spans="1:38" ht="12" hidden="1" customHeight="1" outlineLevel="2" x14ac:dyDescent="0.25">
      <c r="A1344" s="874"/>
      <c r="B1344" s="889"/>
      <c r="C1344" s="860"/>
      <c r="D1344" s="875"/>
      <c r="E1344" s="870"/>
      <c r="F1344" s="870"/>
      <c r="G1344" s="870"/>
      <c r="H1344" s="870"/>
      <c r="I1344" s="870"/>
      <c r="J1344" s="870"/>
      <c r="K1344" s="870"/>
      <c r="L1344" s="870"/>
      <c r="M1344" s="870"/>
      <c r="N1344" s="870"/>
      <c r="O1344" s="870"/>
      <c r="P1344" s="870"/>
      <c r="Q1344" s="870"/>
      <c r="R1344" s="870"/>
      <c r="S1344" s="870"/>
      <c r="T1344" s="870"/>
      <c r="U1344" s="870"/>
      <c r="V1344" s="870"/>
      <c r="W1344" s="870"/>
      <c r="X1344" s="870"/>
      <c r="Y1344" s="870"/>
      <c r="Z1344" s="870"/>
      <c r="AA1344" s="870"/>
      <c r="AB1344" s="870"/>
      <c r="AC1344" s="870"/>
      <c r="AD1344" s="870"/>
      <c r="AE1344" s="870"/>
      <c r="AF1344" s="870"/>
      <c r="AG1344" s="870"/>
      <c r="AH1344" s="854"/>
      <c r="AI1344" s="854"/>
      <c r="AJ1344" s="854"/>
      <c r="AK1344" s="854"/>
      <c r="AL1344"/>
    </row>
    <row r="1345" spans="1:39" ht="12" customHeight="1" collapsed="1" x14ac:dyDescent="0.25">
      <c r="A1345" s="535" t="s">
        <v>3198</v>
      </c>
      <c r="B1345" s="879" t="s">
        <v>3192</v>
      </c>
      <c r="C1345" s="860"/>
      <c r="D1345" s="875"/>
      <c r="E1345" s="870"/>
      <c r="F1345" s="870"/>
      <c r="G1345" s="870"/>
      <c r="H1345" s="870"/>
      <c r="I1345" s="870"/>
      <c r="J1345" s="870"/>
      <c r="K1345" s="870"/>
      <c r="L1345" s="870"/>
      <c r="M1345" s="870"/>
      <c r="N1345" s="870"/>
      <c r="O1345" s="870"/>
      <c r="P1345" s="870"/>
      <c r="Q1345" s="870"/>
      <c r="R1345" s="870"/>
      <c r="S1345" s="870"/>
      <c r="T1345" s="870"/>
      <c r="U1345" s="870"/>
      <c r="V1345" s="870"/>
      <c r="W1345" s="870"/>
      <c r="X1345" s="870"/>
      <c r="Y1345" s="870"/>
      <c r="Z1345" s="870"/>
      <c r="AA1345" s="870"/>
      <c r="AB1345" s="870"/>
      <c r="AC1345" s="870"/>
      <c r="AD1345" s="870"/>
      <c r="AE1345" s="870"/>
      <c r="AF1345" s="870"/>
      <c r="AG1345" s="870"/>
      <c r="AH1345" s="854"/>
      <c r="AI1345" s="854"/>
      <c r="AJ1345" s="854"/>
      <c r="AK1345" s="854"/>
      <c r="AL1345"/>
    </row>
    <row r="1346" spans="1:39" ht="12" hidden="1" customHeight="1" outlineLevel="2" x14ac:dyDescent="0.25">
      <c r="A1346" s="849"/>
      <c r="B1346" s="880"/>
      <c r="C1346" s="860"/>
      <c r="D1346" s="865"/>
      <c r="E1346" s="866" t="s">
        <v>591</v>
      </c>
      <c r="F1346" s="866" t="s">
        <v>592</v>
      </c>
      <c r="G1346" s="866" t="s">
        <v>593</v>
      </c>
      <c r="H1346" s="866" t="s">
        <v>594</v>
      </c>
      <c r="I1346" s="866" t="s">
        <v>595</v>
      </c>
      <c r="J1346" s="866" t="s">
        <v>596</v>
      </c>
      <c r="K1346" s="866" t="s">
        <v>597</v>
      </c>
      <c r="L1346" s="866" t="s">
        <v>598</v>
      </c>
      <c r="M1346" s="866" t="s">
        <v>599</v>
      </c>
      <c r="N1346" s="866" t="s">
        <v>620</v>
      </c>
      <c r="O1346" s="866" t="s">
        <v>786</v>
      </c>
      <c r="P1346" s="866" t="s">
        <v>753</v>
      </c>
      <c r="Q1346" s="866" t="s">
        <v>754</v>
      </c>
      <c r="R1346" s="866" t="s">
        <v>755</v>
      </c>
      <c r="S1346" s="866" t="s">
        <v>756</v>
      </c>
      <c r="T1346" s="866" t="s">
        <v>757</v>
      </c>
      <c r="U1346" s="866" t="s">
        <v>758</v>
      </c>
      <c r="V1346" s="866" t="s">
        <v>759</v>
      </c>
      <c r="W1346" s="866" t="s">
        <v>760</v>
      </c>
      <c r="X1346" s="866" t="s">
        <v>761</v>
      </c>
      <c r="Y1346" s="866" t="s">
        <v>762</v>
      </c>
      <c r="Z1346" s="866" t="s">
        <v>763</v>
      </c>
      <c r="AA1346" s="866" t="s">
        <v>764</v>
      </c>
      <c r="AB1346" s="866" t="s">
        <v>765</v>
      </c>
      <c r="AC1346" s="866" t="s">
        <v>766</v>
      </c>
      <c r="AD1346" s="866" t="s">
        <v>767</v>
      </c>
      <c r="AE1346" s="866" t="s">
        <v>768</v>
      </c>
      <c r="AF1346" s="866" t="s">
        <v>769</v>
      </c>
      <c r="AG1346" s="866" t="s">
        <v>770</v>
      </c>
      <c r="AH1346" s="854"/>
      <c r="AI1346" s="854"/>
      <c r="AJ1346" s="854"/>
      <c r="AK1346" s="854"/>
      <c r="AL1346"/>
    </row>
    <row r="1347" spans="1:39" ht="12" hidden="1" customHeight="1" outlineLevel="2" x14ac:dyDescent="0.2">
      <c r="A1347" s="873"/>
      <c r="B1347" s="879" t="s">
        <v>3160</v>
      </c>
      <c r="C1347" s="860"/>
      <c r="D1347" s="868" t="s">
        <v>3193</v>
      </c>
      <c r="E1347" s="856" t="s">
        <v>2869</v>
      </c>
      <c r="F1347" s="856" t="s">
        <v>2869</v>
      </c>
      <c r="G1347" s="856" t="s">
        <v>2869</v>
      </c>
      <c r="H1347" s="856" t="s">
        <v>2869</v>
      </c>
      <c r="I1347" s="856" t="s">
        <v>2869</v>
      </c>
      <c r="J1347" s="856" t="s">
        <v>2869</v>
      </c>
      <c r="K1347" s="856" t="s">
        <v>2869</v>
      </c>
      <c r="L1347" s="856" t="s">
        <v>2869</v>
      </c>
      <c r="M1347" s="856" t="s">
        <v>2869</v>
      </c>
      <c r="N1347" s="856" t="s">
        <v>2869</v>
      </c>
      <c r="O1347" s="856" t="s">
        <v>2869</v>
      </c>
      <c r="P1347" s="856" t="s">
        <v>2869</v>
      </c>
      <c r="Q1347" s="856" t="s">
        <v>2869</v>
      </c>
      <c r="R1347" s="856" t="s">
        <v>2869</v>
      </c>
      <c r="S1347" s="856" t="s">
        <v>2869</v>
      </c>
      <c r="T1347" s="856" t="s">
        <v>2869</v>
      </c>
      <c r="U1347" s="856" t="s">
        <v>2869</v>
      </c>
      <c r="V1347" s="856" t="s">
        <v>2869</v>
      </c>
      <c r="W1347" s="856" t="s">
        <v>2869</v>
      </c>
      <c r="X1347" s="856" t="s">
        <v>2869</v>
      </c>
      <c r="Y1347" s="856" t="s">
        <v>2869</v>
      </c>
      <c r="Z1347" s="856" t="s">
        <v>2869</v>
      </c>
      <c r="AA1347" s="856" t="s">
        <v>2869</v>
      </c>
      <c r="AB1347" s="856" t="s">
        <v>2869</v>
      </c>
      <c r="AC1347" s="856" t="s">
        <v>2869</v>
      </c>
      <c r="AD1347" s="856" t="s">
        <v>2869</v>
      </c>
      <c r="AE1347" s="856" t="s">
        <v>2869</v>
      </c>
      <c r="AF1347" s="856" t="s">
        <v>2869</v>
      </c>
      <c r="AG1347" s="856" t="s">
        <v>2869</v>
      </c>
      <c r="AH1347" s="854"/>
      <c r="AI1347" s="854"/>
      <c r="AJ1347" s="854"/>
      <c r="AK1347" s="854"/>
      <c r="AL1347"/>
    </row>
    <row r="1348" spans="1:39" ht="12" hidden="1" customHeight="1" outlineLevel="2" x14ac:dyDescent="0.2">
      <c r="B1348" s="878"/>
      <c r="C1348" s="862"/>
      <c r="D1348" s="842"/>
      <c r="E1348" s="854"/>
      <c r="F1348" s="854"/>
      <c r="G1348" s="854"/>
      <c r="H1348" s="854"/>
      <c r="I1348" s="854"/>
      <c r="J1348" s="854"/>
      <c r="K1348" s="854"/>
      <c r="L1348" s="854"/>
      <c r="M1348" s="854"/>
      <c r="N1348" s="854"/>
      <c r="O1348" s="854"/>
      <c r="P1348" s="854"/>
      <c r="Q1348" s="854"/>
      <c r="R1348" s="854"/>
      <c r="S1348" s="854"/>
      <c r="T1348" s="854"/>
      <c r="U1348" s="854"/>
      <c r="V1348" s="854"/>
      <c r="W1348" s="854"/>
      <c r="X1348" s="854"/>
      <c r="Y1348" s="854"/>
      <c r="Z1348" s="854"/>
      <c r="AA1348" s="854"/>
      <c r="AB1348" s="854"/>
      <c r="AC1348" s="854"/>
      <c r="AD1348" s="854"/>
      <c r="AE1348" s="854"/>
      <c r="AF1348" s="854"/>
      <c r="AG1348" s="854"/>
      <c r="AH1348" s="854"/>
      <c r="AI1348" s="854"/>
      <c r="AJ1348" s="854"/>
      <c r="AK1348" s="854"/>
      <c r="AL1348" s="854"/>
      <c r="AM1348"/>
    </row>
    <row r="1349" spans="1:39" s="861" customFormat="1" ht="12" customHeight="1" collapsed="1" x14ac:dyDescent="0.25">
      <c r="A1349" s="535" t="s">
        <v>3007</v>
      </c>
      <c r="B1349" s="876" t="s">
        <v>3010</v>
      </c>
      <c r="C1349" s="860"/>
      <c r="D1349" s="847"/>
      <c r="E1349" s="847"/>
    </row>
    <row r="1350" spans="1:39" s="861" customFormat="1" ht="12" hidden="1" customHeight="1" outlineLevel="1" x14ac:dyDescent="0.25">
      <c r="A1350" s="849"/>
      <c r="B1350" s="880"/>
      <c r="C1350" s="860"/>
      <c r="D1350" s="847"/>
      <c r="E1350" s="865"/>
      <c r="F1350" s="866" t="s">
        <v>591</v>
      </c>
      <c r="G1350" s="866" t="s">
        <v>592</v>
      </c>
      <c r="H1350" s="866" t="s">
        <v>593</v>
      </c>
      <c r="I1350" s="866" t="s">
        <v>594</v>
      </c>
      <c r="J1350" s="866" t="s">
        <v>595</v>
      </c>
      <c r="K1350" s="866" t="s">
        <v>596</v>
      </c>
      <c r="L1350" s="866" t="s">
        <v>597</v>
      </c>
      <c r="M1350" s="866" t="s">
        <v>598</v>
      </c>
      <c r="N1350" s="866" t="s">
        <v>599</v>
      </c>
      <c r="O1350" s="866" t="s">
        <v>620</v>
      </c>
      <c r="P1350" s="866" t="s">
        <v>786</v>
      </c>
      <c r="Q1350" s="866" t="s">
        <v>753</v>
      </c>
      <c r="R1350" s="866" t="s">
        <v>754</v>
      </c>
      <c r="S1350" s="866" t="s">
        <v>755</v>
      </c>
      <c r="T1350" s="866" t="s">
        <v>756</v>
      </c>
      <c r="U1350" s="866" t="s">
        <v>757</v>
      </c>
      <c r="V1350" s="866" t="s">
        <v>758</v>
      </c>
      <c r="W1350" s="866" t="s">
        <v>759</v>
      </c>
      <c r="X1350" s="866" t="s">
        <v>760</v>
      </c>
      <c r="Y1350" s="866" t="s">
        <v>761</v>
      </c>
      <c r="Z1350" s="866" t="s">
        <v>762</v>
      </c>
      <c r="AA1350" s="866" t="s">
        <v>763</v>
      </c>
      <c r="AB1350" s="866" t="s">
        <v>764</v>
      </c>
      <c r="AC1350" s="866" t="s">
        <v>765</v>
      </c>
      <c r="AD1350" s="866" t="s">
        <v>766</v>
      </c>
      <c r="AE1350" s="866" t="s">
        <v>767</v>
      </c>
      <c r="AF1350" s="866" t="s">
        <v>768</v>
      </c>
      <c r="AG1350" s="866" t="s">
        <v>769</v>
      </c>
      <c r="AH1350" s="866" t="s">
        <v>770</v>
      </c>
    </row>
    <row r="1351" spans="1:39" s="861" customFormat="1" ht="12" hidden="1" customHeight="1" outlineLevel="1" x14ac:dyDescent="0.25">
      <c r="A1351" s="849"/>
      <c r="B1351" s="881" t="s">
        <v>3011</v>
      </c>
      <c r="C1351" s="860"/>
      <c r="D1351" s="847"/>
      <c r="E1351" s="868" t="s">
        <v>3012</v>
      </c>
      <c r="F1351" s="863" t="s">
        <v>2869</v>
      </c>
      <c r="G1351" s="863" t="s">
        <v>2869</v>
      </c>
      <c r="H1351" s="863" t="s">
        <v>2869</v>
      </c>
      <c r="I1351" s="863" t="s">
        <v>2869</v>
      </c>
      <c r="J1351" s="863" t="s">
        <v>2869</v>
      </c>
      <c r="K1351" s="863" t="s">
        <v>2869</v>
      </c>
      <c r="L1351" s="863" t="s">
        <v>2869</v>
      </c>
      <c r="M1351" s="863" t="s">
        <v>2869</v>
      </c>
      <c r="N1351" s="863" t="s">
        <v>2869</v>
      </c>
      <c r="O1351" s="863" t="s">
        <v>2869</v>
      </c>
      <c r="P1351" s="863" t="s">
        <v>2869</v>
      </c>
      <c r="Q1351" s="863" t="s">
        <v>2869</v>
      </c>
      <c r="R1351" s="863" t="s">
        <v>2869</v>
      </c>
      <c r="S1351" s="863" t="s">
        <v>2869</v>
      </c>
      <c r="T1351" s="863" t="s">
        <v>2869</v>
      </c>
      <c r="U1351" s="863" t="s">
        <v>2869</v>
      </c>
      <c r="V1351" s="863" t="s">
        <v>2869</v>
      </c>
      <c r="W1351" s="863" t="s">
        <v>2869</v>
      </c>
      <c r="X1351" s="863" t="s">
        <v>2869</v>
      </c>
      <c r="Y1351" s="863" t="s">
        <v>2869</v>
      </c>
      <c r="Z1351" s="863" t="s">
        <v>2869</v>
      </c>
      <c r="AA1351" s="863" t="s">
        <v>2869</v>
      </c>
      <c r="AB1351" s="863" t="s">
        <v>2869</v>
      </c>
      <c r="AC1351" s="863" t="s">
        <v>2869</v>
      </c>
      <c r="AD1351" s="863" t="s">
        <v>2869</v>
      </c>
      <c r="AE1351" s="863" t="s">
        <v>2869</v>
      </c>
      <c r="AF1351" s="863" t="s">
        <v>2869</v>
      </c>
      <c r="AG1351" s="863" t="s">
        <v>2869</v>
      </c>
      <c r="AH1351" s="863" t="s">
        <v>2869</v>
      </c>
    </row>
    <row r="1352" spans="1:39" s="861" customFormat="1" ht="12" hidden="1" customHeight="1" outlineLevel="1" x14ac:dyDescent="0.25">
      <c r="A1352" s="849"/>
      <c r="B1352" s="881" t="s">
        <v>3013</v>
      </c>
      <c r="E1352" s="868" t="s">
        <v>3014</v>
      </c>
      <c r="F1352" s="863" t="s">
        <v>2869</v>
      </c>
      <c r="G1352" s="863" t="s">
        <v>2869</v>
      </c>
      <c r="H1352" s="863" t="s">
        <v>2869</v>
      </c>
      <c r="I1352" s="863" t="s">
        <v>2869</v>
      </c>
      <c r="J1352" s="863" t="s">
        <v>2869</v>
      </c>
      <c r="K1352" s="863" t="s">
        <v>2869</v>
      </c>
      <c r="L1352" s="863" t="s">
        <v>2869</v>
      </c>
      <c r="M1352" s="863" t="s">
        <v>2869</v>
      </c>
      <c r="N1352" s="863" t="s">
        <v>2869</v>
      </c>
      <c r="O1352" s="863" t="s">
        <v>2869</v>
      </c>
      <c r="P1352" s="863" t="s">
        <v>2869</v>
      </c>
      <c r="Q1352" s="863" t="s">
        <v>2869</v>
      </c>
      <c r="R1352" s="863" t="s">
        <v>2869</v>
      </c>
      <c r="S1352" s="863" t="s">
        <v>2869</v>
      </c>
      <c r="T1352" s="863" t="s">
        <v>2869</v>
      </c>
      <c r="U1352" s="863" t="s">
        <v>2869</v>
      </c>
      <c r="V1352" s="863" t="s">
        <v>2869</v>
      </c>
      <c r="W1352" s="863" t="s">
        <v>2869</v>
      </c>
      <c r="X1352" s="863" t="s">
        <v>2869</v>
      </c>
      <c r="Y1352" s="863" t="s">
        <v>2869</v>
      </c>
      <c r="Z1352" s="863" t="s">
        <v>2869</v>
      </c>
      <c r="AA1352" s="863" t="s">
        <v>2869</v>
      </c>
      <c r="AB1352" s="863" t="s">
        <v>2869</v>
      </c>
      <c r="AC1352" s="863" t="s">
        <v>2869</v>
      </c>
      <c r="AD1352" s="863" t="s">
        <v>2869</v>
      </c>
      <c r="AE1352" s="863" t="s">
        <v>2869</v>
      </c>
      <c r="AF1352" s="863" t="s">
        <v>2869</v>
      </c>
      <c r="AG1352" s="863" t="s">
        <v>2869</v>
      </c>
      <c r="AH1352" s="863" t="s">
        <v>2869</v>
      </c>
    </row>
    <row r="1353" spans="1:39" s="861" customFormat="1" ht="12" hidden="1" customHeight="1" outlineLevel="1" x14ac:dyDescent="0.25">
      <c r="A1353" s="849"/>
      <c r="B1353" s="881" t="s">
        <v>3015</v>
      </c>
      <c r="E1353" s="868" t="s">
        <v>3016</v>
      </c>
      <c r="F1353" s="863" t="s">
        <v>2869</v>
      </c>
      <c r="G1353" s="863" t="s">
        <v>2869</v>
      </c>
      <c r="H1353" s="863" t="s">
        <v>2869</v>
      </c>
      <c r="I1353" s="863" t="s">
        <v>2869</v>
      </c>
      <c r="J1353" s="863" t="s">
        <v>2869</v>
      </c>
      <c r="K1353" s="863" t="s">
        <v>2869</v>
      </c>
      <c r="L1353" s="863" t="s">
        <v>2869</v>
      </c>
      <c r="M1353" s="863" t="s">
        <v>2869</v>
      </c>
      <c r="N1353" s="863" t="s">
        <v>2869</v>
      </c>
      <c r="O1353" s="863" t="s">
        <v>2869</v>
      </c>
      <c r="P1353" s="863" t="s">
        <v>2869</v>
      </c>
      <c r="Q1353" s="863" t="s">
        <v>2869</v>
      </c>
      <c r="R1353" s="863" t="s">
        <v>2869</v>
      </c>
      <c r="S1353" s="863" t="s">
        <v>2869</v>
      </c>
      <c r="T1353" s="863" t="s">
        <v>2869</v>
      </c>
      <c r="U1353" s="863" t="s">
        <v>2869</v>
      </c>
      <c r="V1353" s="863" t="s">
        <v>2869</v>
      </c>
      <c r="W1353" s="863" t="s">
        <v>2869</v>
      </c>
      <c r="X1353" s="863" t="s">
        <v>2869</v>
      </c>
      <c r="Y1353" s="863" t="s">
        <v>2869</v>
      </c>
      <c r="Z1353" s="863" t="s">
        <v>2869</v>
      </c>
      <c r="AA1353" s="863" t="s">
        <v>2869</v>
      </c>
      <c r="AB1353" s="863" t="s">
        <v>2869</v>
      </c>
      <c r="AC1353" s="863" t="s">
        <v>2869</v>
      </c>
      <c r="AD1353" s="863" t="s">
        <v>2869</v>
      </c>
      <c r="AE1353" s="863" t="s">
        <v>2869</v>
      </c>
      <c r="AF1353" s="863" t="s">
        <v>2869</v>
      </c>
      <c r="AG1353" s="863" t="s">
        <v>2869</v>
      </c>
      <c r="AH1353" s="863" t="s">
        <v>2869</v>
      </c>
    </row>
    <row r="1354" spans="1:39" s="861" customFormat="1" ht="12" hidden="1" customHeight="1" outlineLevel="1" x14ac:dyDescent="0.25">
      <c r="A1354" s="849"/>
      <c r="B1354" s="881" t="s">
        <v>3017</v>
      </c>
      <c r="E1354" s="868" t="s">
        <v>3018</v>
      </c>
      <c r="F1354" s="863" t="s">
        <v>2869</v>
      </c>
      <c r="G1354" s="863" t="s">
        <v>2869</v>
      </c>
      <c r="H1354" s="863" t="s">
        <v>2869</v>
      </c>
      <c r="I1354" s="863" t="s">
        <v>2869</v>
      </c>
      <c r="J1354" s="863" t="s">
        <v>2869</v>
      </c>
      <c r="K1354" s="863" t="s">
        <v>2869</v>
      </c>
      <c r="L1354" s="863" t="s">
        <v>2869</v>
      </c>
      <c r="M1354" s="863" t="s">
        <v>2869</v>
      </c>
      <c r="N1354" s="863" t="s">
        <v>2869</v>
      </c>
      <c r="O1354" s="863" t="s">
        <v>2869</v>
      </c>
      <c r="P1354" s="863" t="s">
        <v>2869</v>
      </c>
      <c r="Q1354" s="863" t="s">
        <v>2869</v>
      </c>
      <c r="R1354" s="863" t="s">
        <v>2869</v>
      </c>
      <c r="S1354" s="863" t="s">
        <v>2869</v>
      </c>
      <c r="T1354" s="863" t="s">
        <v>2869</v>
      </c>
      <c r="U1354" s="863" t="s">
        <v>2869</v>
      </c>
      <c r="V1354" s="863" t="s">
        <v>2869</v>
      </c>
      <c r="W1354" s="863" t="s">
        <v>2869</v>
      </c>
      <c r="X1354" s="863" t="s">
        <v>2869</v>
      </c>
      <c r="Y1354" s="863" t="s">
        <v>2869</v>
      </c>
      <c r="Z1354" s="863" t="s">
        <v>2869</v>
      </c>
      <c r="AA1354" s="863" t="s">
        <v>2869</v>
      </c>
      <c r="AB1354" s="863" t="s">
        <v>2869</v>
      </c>
      <c r="AC1354" s="863" t="s">
        <v>2869</v>
      </c>
      <c r="AD1354" s="863" t="s">
        <v>2869</v>
      </c>
      <c r="AE1354" s="863" t="s">
        <v>2869</v>
      </c>
      <c r="AF1354" s="863" t="s">
        <v>2869</v>
      </c>
      <c r="AG1354" s="863" t="s">
        <v>2869</v>
      </c>
      <c r="AH1354" s="863" t="s">
        <v>2869</v>
      </c>
    </row>
    <row r="1355" spans="1:39" s="861" customFormat="1" ht="12" hidden="1" customHeight="1" outlineLevel="1" x14ac:dyDescent="0.25">
      <c r="A1355" s="849"/>
      <c r="B1355" s="881" t="s">
        <v>3019</v>
      </c>
      <c r="E1355" s="868" t="s">
        <v>3020</v>
      </c>
      <c r="F1355" s="863" t="s">
        <v>2869</v>
      </c>
      <c r="G1355" s="863" t="s">
        <v>2869</v>
      </c>
      <c r="H1355" s="863" t="s">
        <v>2869</v>
      </c>
      <c r="I1355" s="863" t="s">
        <v>2869</v>
      </c>
      <c r="J1355" s="863" t="s">
        <v>2869</v>
      </c>
      <c r="K1355" s="863" t="s">
        <v>2869</v>
      </c>
      <c r="L1355" s="863" t="s">
        <v>2869</v>
      </c>
      <c r="M1355" s="863" t="s">
        <v>2869</v>
      </c>
      <c r="N1355" s="863" t="s">
        <v>2869</v>
      </c>
      <c r="O1355" s="863" t="s">
        <v>2869</v>
      </c>
      <c r="P1355" s="863" t="s">
        <v>2869</v>
      </c>
      <c r="Q1355" s="863" t="s">
        <v>2869</v>
      </c>
      <c r="R1355" s="863" t="s">
        <v>2869</v>
      </c>
      <c r="S1355" s="863" t="s">
        <v>2869</v>
      </c>
      <c r="T1355" s="863" t="s">
        <v>2869</v>
      </c>
      <c r="U1355" s="863" t="s">
        <v>2869</v>
      </c>
      <c r="V1355" s="863" t="s">
        <v>2869</v>
      </c>
      <c r="W1355" s="863" t="s">
        <v>2869</v>
      </c>
      <c r="X1355" s="863" t="s">
        <v>2869</v>
      </c>
      <c r="Y1355" s="863" t="s">
        <v>2869</v>
      </c>
      <c r="Z1355" s="863" t="s">
        <v>2869</v>
      </c>
      <c r="AA1355" s="863" t="s">
        <v>2869</v>
      </c>
      <c r="AB1355" s="863" t="s">
        <v>2869</v>
      </c>
      <c r="AC1355" s="863" t="s">
        <v>2869</v>
      </c>
      <c r="AD1355" s="863" t="s">
        <v>2869</v>
      </c>
      <c r="AE1355" s="863" t="s">
        <v>2869</v>
      </c>
      <c r="AF1355" s="863" t="s">
        <v>2869</v>
      </c>
      <c r="AG1355" s="863" t="s">
        <v>2869</v>
      </c>
      <c r="AH1355" s="863" t="s">
        <v>2869</v>
      </c>
    </row>
    <row r="1356" spans="1:39" s="861" customFormat="1" ht="12" hidden="1" customHeight="1" outlineLevel="1" x14ac:dyDescent="0.25">
      <c r="A1356" s="849"/>
      <c r="B1356" s="881" t="s">
        <v>3021</v>
      </c>
      <c r="E1356" s="868" t="s">
        <v>3022</v>
      </c>
      <c r="F1356" s="863" t="s">
        <v>2869</v>
      </c>
      <c r="G1356" s="863" t="s">
        <v>2869</v>
      </c>
      <c r="H1356" s="863" t="s">
        <v>2869</v>
      </c>
      <c r="I1356" s="863" t="s">
        <v>2869</v>
      </c>
      <c r="J1356" s="863" t="s">
        <v>2869</v>
      </c>
      <c r="K1356" s="863" t="s">
        <v>2869</v>
      </c>
      <c r="L1356" s="863" t="s">
        <v>2869</v>
      </c>
      <c r="M1356" s="863" t="s">
        <v>2869</v>
      </c>
      <c r="N1356" s="863" t="s">
        <v>2869</v>
      </c>
      <c r="O1356" s="863" t="s">
        <v>2869</v>
      </c>
      <c r="P1356" s="863" t="s">
        <v>2869</v>
      </c>
      <c r="Q1356" s="863" t="s">
        <v>2869</v>
      </c>
      <c r="R1356" s="863" t="s">
        <v>2869</v>
      </c>
      <c r="S1356" s="863" t="s">
        <v>2869</v>
      </c>
      <c r="T1356" s="863" t="s">
        <v>2869</v>
      </c>
      <c r="U1356" s="863" t="s">
        <v>2869</v>
      </c>
      <c r="V1356" s="863" t="s">
        <v>2869</v>
      </c>
      <c r="W1356" s="863" t="s">
        <v>2869</v>
      </c>
      <c r="X1356" s="863" t="s">
        <v>2869</v>
      </c>
      <c r="Y1356" s="863" t="s">
        <v>2869</v>
      </c>
      <c r="Z1356" s="863" t="s">
        <v>2869</v>
      </c>
      <c r="AA1356" s="863" t="s">
        <v>2869</v>
      </c>
      <c r="AB1356" s="863" t="s">
        <v>2869</v>
      </c>
      <c r="AC1356" s="863" t="s">
        <v>2869</v>
      </c>
      <c r="AD1356" s="863" t="s">
        <v>2869</v>
      </c>
      <c r="AE1356" s="863" t="s">
        <v>2869</v>
      </c>
      <c r="AF1356" s="863" t="s">
        <v>2869</v>
      </c>
      <c r="AG1356" s="863" t="s">
        <v>2869</v>
      </c>
      <c r="AH1356" s="863" t="s">
        <v>2869</v>
      </c>
    </row>
    <row r="1357" spans="1:39" s="861" customFormat="1" ht="12" hidden="1" customHeight="1" outlineLevel="1" x14ac:dyDescent="0.25">
      <c r="A1357" s="849"/>
      <c r="B1357" s="881" t="s">
        <v>3023</v>
      </c>
      <c r="E1357" s="868" t="s">
        <v>3024</v>
      </c>
      <c r="F1357" s="863" t="s">
        <v>2869</v>
      </c>
      <c r="G1357" s="863" t="s">
        <v>2869</v>
      </c>
      <c r="H1357" s="863" t="s">
        <v>2869</v>
      </c>
      <c r="I1357" s="863" t="s">
        <v>2869</v>
      </c>
      <c r="J1357" s="863" t="s">
        <v>2869</v>
      </c>
      <c r="K1357" s="863" t="s">
        <v>2869</v>
      </c>
      <c r="L1357" s="863" t="s">
        <v>2869</v>
      </c>
      <c r="M1357" s="863" t="s">
        <v>2869</v>
      </c>
      <c r="N1357" s="863" t="s">
        <v>2869</v>
      </c>
      <c r="O1357" s="863" t="s">
        <v>2869</v>
      </c>
      <c r="P1357" s="863" t="s">
        <v>2869</v>
      </c>
      <c r="Q1357" s="863" t="s">
        <v>2869</v>
      </c>
      <c r="R1357" s="863" t="s">
        <v>2869</v>
      </c>
      <c r="S1357" s="863" t="s">
        <v>2869</v>
      </c>
      <c r="T1357" s="863" t="s">
        <v>2869</v>
      </c>
      <c r="U1357" s="863" t="s">
        <v>2869</v>
      </c>
      <c r="V1357" s="863" t="s">
        <v>2869</v>
      </c>
      <c r="W1357" s="863" t="s">
        <v>2869</v>
      </c>
      <c r="X1357" s="863" t="s">
        <v>2869</v>
      </c>
      <c r="Y1357" s="863" t="s">
        <v>2869</v>
      </c>
      <c r="Z1357" s="863" t="s">
        <v>2869</v>
      </c>
      <c r="AA1357" s="863" t="s">
        <v>2869</v>
      </c>
      <c r="AB1357" s="863" t="s">
        <v>2869</v>
      </c>
      <c r="AC1357" s="863" t="s">
        <v>2869</v>
      </c>
      <c r="AD1357" s="863" t="s">
        <v>2869</v>
      </c>
      <c r="AE1357" s="863" t="s">
        <v>2869</v>
      </c>
      <c r="AF1357" s="863" t="s">
        <v>2869</v>
      </c>
      <c r="AG1357" s="863" t="s">
        <v>2869</v>
      </c>
      <c r="AH1357" s="863" t="s">
        <v>2869</v>
      </c>
    </row>
    <row r="1358" spans="1:39" s="861" customFormat="1" ht="12" hidden="1" customHeight="1" outlineLevel="1" x14ac:dyDescent="0.25">
      <c r="A1358" s="849"/>
      <c r="B1358" s="881" t="s">
        <v>3025</v>
      </c>
      <c r="E1358" s="868" t="s">
        <v>3026</v>
      </c>
      <c r="F1358" s="863" t="s">
        <v>2869</v>
      </c>
      <c r="G1358" s="863" t="s">
        <v>2869</v>
      </c>
      <c r="H1358" s="863" t="s">
        <v>2869</v>
      </c>
      <c r="I1358" s="863" t="s">
        <v>2869</v>
      </c>
      <c r="J1358" s="863" t="s">
        <v>2869</v>
      </c>
      <c r="K1358" s="863" t="s">
        <v>2869</v>
      </c>
      <c r="L1358" s="863" t="s">
        <v>2869</v>
      </c>
      <c r="M1358" s="863" t="s">
        <v>2869</v>
      </c>
      <c r="N1358" s="863" t="s">
        <v>2869</v>
      </c>
      <c r="O1358" s="863" t="s">
        <v>2869</v>
      </c>
      <c r="P1358" s="863" t="s">
        <v>2869</v>
      </c>
      <c r="Q1358" s="863" t="s">
        <v>2869</v>
      </c>
      <c r="R1358" s="863" t="s">
        <v>2869</v>
      </c>
      <c r="S1358" s="863" t="s">
        <v>2869</v>
      </c>
      <c r="T1358" s="863" t="s">
        <v>2869</v>
      </c>
      <c r="U1358" s="863" t="s">
        <v>2869</v>
      </c>
      <c r="V1358" s="863" t="s">
        <v>2869</v>
      </c>
      <c r="W1358" s="863" t="s">
        <v>2869</v>
      </c>
      <c r="X1358" s="863" t="s">
        <v>2869</v>
      </c>
      <c r="Y1358" s="863" t="s">
        <v>2869</v>
      </c>
      <c r="Z1358" s="863" t="s">
        <v>2869</v>
      </c>
      <c r="AA1358" s="863" t="s">
        <v>2869</v>
      </c>
      <c r="AB1358" s="863" t="s">
        <v>2869</v>
      </c>
      <c r="AC1358" s="863" t="s">
        <v>2869</v>
      </c>
      <c r="AD1358" s="863" t="s">
        <v>2869</v>
      </c>
      <c r="AE1358" s="863" t="s">
        <v>2869</v>
      </c>
      <c r="AF1358" s="863" t="s">
        <v>2869</v>
      </c>
      <c r="AG1358" s="863" t="s">
        <v>2869</v>
      </c>
      <c r="AH1358" s="863" t="s">
        <v>2869</v>
      </c>
    </row>
    <row r="1359" spans="1:39" s="861" customFormat="1" ht="12" hidden="1" customHeight="1" outlineLevel="1" x14ac:dyDescent="0.25">
      <c r="A1359" s="849"/>
      <c r="B1359" s="881" t="s">
        <v>3027</v>
      </c>
      <c r="E1359" s="868" t="s">
        <v>3028</v>
      </c>
      <c r="F1359" s="863" t="s">
        <v>2869</v>
      </c>
      <c r="G1359" s="863" t="s">
        <v>2869</v>
      </c>
      <c r="H1359" s="863" t="s">
        <v>2869</v>
      </c>
      <c r="I1359" s="863" t="s">
        <v>2869</v>
      </c>
      <c r="J1359" s="863" t="s">
        <v>2869</v>
      </c>
      <c r="K1359" s="863" t="s">
        <v>2869</v>
      </c>
      <c r="L1359" s="863" t="s">
        <v>2869</v>
      </c>
      <c r="M1359" s="863" t="s">
        <v>2869</v>
      </c>
      <c r="N1359" s="863" t="s">
        <v>2869</v>
      </c>
      <c r="O1359" s="863" t="s">
        <v>2869</v>
      </c>
      <c r="P1359" s="863" t="s">
        <v>2869</v>
      </c>
      <c r="Q1359" s="863" t="s">
        <v>2869</v>
      </c>
      <c r="R1359" s="863" t="s">
        <v>2869</v>
      </c>
      <c r="S1359" s="863" t="s">
        <v>2869</v>
      </c>
      <c r="T1359" s="863" t="s">
        <v>2869</v>
      </c>
      <c r="U1359" s="863" t="s">
        <v>2869</v>
      </c>
      <c r="V1359" s="863" t="s">
        <v>2869</v>
      </c>
      <c r="W1359" s="863" t="s">
        <v>2869</v>
      </c>
      <c r="X1359" s="863" t="s">
        <v>2869</v>
      </c>
      <c r="Y1359" s="863" t="s">
        <v>2869</v>
      </c>
      <c r="Z1359" s="863" t="s">
        <v>2869</v>
      </c>
      <c r="AA1359" s="863" t="s">
        <v>2869</v>
      </c>
      <c r="AB1359" s="863" t="s">
        <v>2869</v>
      </c>
      <c r="AC1359" s="863" t="s">
        <v>2869</v>
      </c>
      <c r="AD1359" s="863" t="s">
        <v>2869</v>
      </c>
      <c r="AE1359" s="863" t="s">
        <v>2869</v>
      </c>
      <c r="AF1359" s="863" t="s">
        <v>2869</v>
      </c>
      <c r="AG1359" s="863" t="s">
        <v>2869</v>
      </c>
      <c r="AH1359" s="863" t="s">
        <v>2869</v>
      </c>
    </row>
    <row r="1360" spans="1:39" s="861" customFormat="1" ht="12" hidden="1" customHeight="1" outlineLevel="1" x14ac:dyDescent="0.25">
      <c r="A1360" s="849"/>
      <c r="B1360" s="881" t="s">
        <v>3029</v>
      </c>
      <c r="E1360" s="868" t="s">
        <v>3030</v>
      </c>
      <c r="F1360" s="863" t="s">
        <v>2869</v>
      </c>
      <c r="G1360" s="863" t="s">
        <v>2869</v>
      </c>
      <c r="H1360" s="863" t="s">
        <v>2869</v>
      </c>
      <c r="I1360" s="863" t="s">
        <v>2869</v>
      </c>
      <c r="J1360" s="863" t="s">
        <v>2869</v>
      </c>
      <c r="K1360" s="863" t="s">
        <v>2869</v>
      </c>
      <c r="L1360" s="863" t="s">
        <v>2869</v>
      </c>
      <c r="M1360" s="863" t="s">
        <v>2869</v>
      </c>
      <c r="N1360" s="863" t="s">
        <v>2869</v>
      </c>
      <c r="O1360" s="863" t="s">
        <v>2869</v>
      </c>
      <c r="P1360" s="863" t="s">
        <v>2869</v>
      </c>
      <c r="Q1360" s="863" t="s">
        <v>2869</v>
      </c>
      <c r="R1360" s="863" t="s">
        <v>2869</v>
      </c>
      <c r="S1360" s="863" t="s">
        <v>2869</v>
      </c>
      <c r="T1360" s="863" t="s">
        <v>2869</v>
      </c>
      <c r="U1360" s="863" t="s">
        <v>2869</v>
      </c>
      <c r="V1360" s="863" t="s">
        <v>2869</v>
      </c>
      <c r="W1360" s="863" t="s">
        <v>2869</v>
      </c>
      <c r="X1360" s="863" t="s">
        <v>2869</v>
      </c>
      <c r="Y1360" s="863" t="s">
        <v>2869</v>
      </c>
      <c r="Z1360" s="863" t="s">
        <v>2869</v>
      </c>
      <c r="AA1360" s="863" t="s">
        <v>2869</v>
      </c>
      <c r="AB1360" s="863" t="s">
        <v>2869</v>
      </c>
      <c r="AC1360" s="863" t="s">
        <v>2869</v>
      </c>
      <c r="AD1360" s="863" t="s">
        <v>2869</v>
      </c>
      <c r="AE1360" s="863" t="s">
        <v>2869</v>
      </c>
      <c r="AF1360" s="863" t="s">
        <v>2869</v>
      </c>
      <c r="AG1360" s="863" t="s">
        <v>2869</v>
      </c>
      <c r="AH1360" s="863" t="s">
        <v>2869</v>
      </c>
    </row>
    <row r="1361" spans="1:34" s="861" customFormat="1" ht="12" hidden="1" customHeight="1" outlineLevel="1" x14ac:dyDescent="0.25">
      <c r="A1361" s="849"/>
      <c r="B1361" s="881" t="s">
        <v>3031</v>
      </c>
      <c r="E1361" s="868" t="s">
        <v>3032</v>
      </c>
      <c r="F1361" s="863" t="s">
        <v>2869</v>
      </c>
      <c r="G1361" s="863" t="s">
        <v>2869</v>
      </c>
      <c r="H1361" s="863" t="s">
        <v>2869</v>
      </c>
      <c r="I1361" s="863" t="s">
        <v>2869</v>
      </c>
      <c r="J1361" s="863" t="s">
        <v>2869</v>
      </c>
      <c r="K1361" s="863" t="s">
        <v>2869</v>
      </c>
      <c r="L1361" s="863" t="s">
        <v>2869</v>
      </c>
      <c r="M1361" s="863" t="s">
        <v>2869</v>
      </c>
      <c r="N1361" s="863" t="s">
        <v>2869</v>
      </c>
      <c r="O1361" s="863" t="s">
        <v>2869</v>
      </c>
      <c r="P1361" s="863" t="s">
        <v>2869</v>
      </c>
      <c r="Q1361" s="863" t="s">
        <v>2869</v>
      </c>
      <c r="R1361" s="863" t="s">
        <v>2869</v>
      </c>
      <c r="S1361" s="863" t="s">
        <v>2869</v>
      </c>
      <c r="T1361" s="863" t="s">
        <v>2869</v>
      </c>
      <c r="U1361" s="863" t="s">
        <v>2869</v>
      </c>
      <c r="V1361" s="863" t="s">
        <v>2869</v>
      </c>
      <c r="W1361" s="863" t="s">
        <v>2869</v>
      </c>
      <c r="X1361" s="863" t="s">
        <v>2869</v>
      </c>
      <c r="Y1361" s="863" t="s">
        <v>2869</v>
      </c>
      <c r="Z1361" s="863" t="s">
        <v>2869</v>
      </c>
      <c r="AA1361" s="863" t="s">
        <v>2869</v>
      </c>
      <c r="AB1361" s="863" t="s">
        <v>2869</v>
      </c>
      <c r="AC1361" s="863" t="s">
        <v>2869</v>
      </c>
      <c r="AD1361" s="863" t="s">
        <v>2869</v>
      </c>
      <c r="AE1361" s="863" t="s">
        <v>2869</v>
      </c>
      <c r="AF1361" s="863" t="s">
        <v>2869</v>
      </c>
      <c r="AG1361" s="863" t="s">
        <v>2869</v>
      </c>
      <c r="AH1361" s="863" t="s">
        <v>2869</v>
      </c>
    </row>
    <row r="1362" spans="1:34" s="861" customFormat="1" ht="12" hidden="1" customHeight="1" outlineLevel="1" x14ac:dyDescent="0.25">
      <c r="A1362" s="849"/>
      <c r="B1362" s="881" t="s">
        <v>3033</v>
      </c>
      <c r="E1362" s="868" t="s">
        <v>3034</v>
      </c>
      <c r="F1362" s="863" t="s">
        <v>2869</v>
      </c>
      <c r="G1362" s="863" t="s">
        <v>2869</v>
      </c>
      <c r="H1362" s="863" t="s">
        <v>2869</v>
      </c>
      <c r="I1362" s="863" t="s">
        <v>2869</v>
      </c>
      <c r="J1362" s="863" t="s">
        <v>2869</v>
      </c>
      <c r="K1362" s="863" t="s">
        <v>2869</v>
      </c>
      <c r="L1362" s="863" t="s">
        <v>2869</v>
      </c>
      <c r="M1362" s="863" t="s">
        <v>2869</v>
      </c>
      <c r="N1362" s="863" t="s">
        <v>2869</v>
      </c>
      <c r="O1362" s="863" t="s">
        <v>2869</v>
      </c>
      <c r="P1362" s="863" t="s">
        <v>2869</v>
      </c>
      <c r="Q1362" s="863" t="s">
        <v>2869</v>
      </c>
      <c r="R1362" s="863" t="s">
        <v>2869</v>
      </c>
      <c r="S1362" s="863" t="s">
        <v>2869</v>
      </c>
      <c r="T1362" s="863" t="s">
        <v>2869</v>
      </c>
      <c r="U1362" s="863" t="s">
        <v>2869</v>
      </c>
      <c r="V1362" s="863" t="s">
        <v>2869</v>
      </c>
      <c r="W1362" s="863" t="s">
        <v>2869</v>
      </c>
      <c r="X1362" s="863" t="s">
        <v>2869</v>
      </c>
      <c r="Y1362" s="863" t="s">
        <v>2869</v>
      </c>
      <c r="Z1362" s="863" t="s">
        <v>2869</v>
      </c>
      <c r="AA1362" s="863" t="s">
        <v>2869</v>
      </c>
      <c r="AB1362" s="863" t="s">
        <v>2869</v>
      </c>
      <c r="AC1362" s="863" t="s">
        <v>2869</v>
      </c>
      <c r="AD1362" s="863" t="s">
        <v>2869</v>
      </c>
      <c r="AE1362" s="863" t="s">
        <v>2869</v>
      </c>
      <c r="AF1362" s="863" t="s">
        <v>2869</v>
      </c>
      <c r="AG1362" s="863" t="s">
        <v>2869</v>
      </c>
      <c r="AH1362" s="863" t="s">
        <v>2869</v>
      </c>
    </row>
    <row r="1363" spans="1:34" s="861" customFormat="1" ht="12" hidden="1" customHeight="1" outlineLevel="1" x14ac:dyDescent="0.25">
      <c r="A1363" s="849"/>
      <c r="B1363" s="881" t="s">
        <v>3035</v>
      </c>
      <c r="E1363" s="868" t="s">
        <v>3036</v>
      </c>
      <c r="F1363" s="863" t="s">
        <v>2869</v>
      </c>
      <c r="G1363" s="863" t="s">
        <v>2869</v>
      </c>
      <c r="H1363" s="863" t="s">
        <v>2869</v>
      </c>
      <c r="I1363" s="863" t="s">
        <v>2869</v>
      </c>
      <c r="J1363" s="863" t="s">
        <v>2869</v>
      </c>
      <c r="K1363" s="863" t="s">
        <v>2869</v>
      </c>
      <c r="L1363" s="863" t="s">
        <v>2869</v>
      </c>
      <c r="M1363" s="863" t="s">
        <v>2869</v>
      </c>
      <c r="N1363" s="863" t="s">
        <v>2869</v>
      </c>
      <c r="O1363" s="863" t="s">
        <v>2869</v>
      </c>
      <c r="P1363" s="863" t="s">
        <v>2869</v>
      </c>
      <c r="Q1363" s="863" t="s">
        <v>2869</v>
      </c>
      <c r="R1363" s="863" t="s">
        <v>2869</v>
      </c>
      <c r="S1363" s="863" t="s">
        <v>2869</v>
      </c>
      <c r="T1363" s="863" t="s">
        <v>2869</v>
      </c>
      <c r="U1363" s="863" t="s">
        <v>2869</v>
      </c>
      <c r="V1363" s="863" t="s">
        <v>2869</v>
      </c>
      <c r="W1363" s="863" t="s">
        <v>2869</v>
      </c>
      <c r="X1363" s="863" t="s">
        <v>2869</v>
      </c>
      <c r="Y1363" s="863" t="s">
        <v>2869</v>
      </c>
      <c r="Z1363" s="863" t="s">
        <v>2869</v>
      </c>
      <c r="AA1363" s="863" t="s">
        <v>2869</v>
      </c>
      <c r="AB1363" s="863" t="s">
        <v>2869</v>
      </c>
      <c r="AC1363" s="863" t="s">
        <v>2869</v>
      </c>
      <c r="AD1363" s="863" t="s">
        <v>2869</v>
      </c>
      <c r="AE1363" s="863" t="s">
        <v>2869</v>
      </c>
      <c r="AF1363" s="863" t="s">
        <v>2869</v>
      </c>
      <c r="AG1363" s="863" t="s">
        <v>2869</v>
      </c>
      <c r="AH1363" s="863" t="s">
        <v>2869</v>
      </c>
    </row>
    <row r="1364" spans="1:34" s="861" customFormat="1" ht="12" hidden="1" customHeight="1" outlineLevel="1" x14ac:dyDescent="0.25">
      <c r="A1364" s="849"/>
      <c r="B1364" s="881" t="s">
        <v>3037</v>
      </c>
      <c r="E1364" s="868" t="s">
        <v>3038</v>
      </c>
      <c r="F1364" s="863" t="s">
        <v>2869</v>
      </c>
      <c r="G1364" s="863" t="s">
        <v>2869</v>
      </c>
      <c r="H1364" s="863" t="s">
        <v>2869</v>
      </c>
      <c r="I1364" s="863" t="s">
        <v>2869</v>
      </c>
      <c r="J1364" s="863" t="s">
        <v>2869</v>
      </c>
      <c r="K1364" s="863" t="s">
        <v>2869</v>
      </c>
      <c r="L1364" s="863" t="s">
        <v>2869</v>
      </c>
      <c r="M1364" s="863" t="s">
        <v>2869</v>
      </c>
      <c r="N1364" s="863" t="s">
        <v>2869</v>
      </c>
      <c r="O1364" s="863" t="s">
        <v>2869</v>
      </c>
      <c r="P1364" s="863" t="s">
        <v>2869</v>
      </c>
      <c r="Q1364" s="863" t="s">
        <v>2869</v>
      </c>
      <c r="R1364" s="863" t="s">
        <v>2869</v>
      </c>
      <c r="S1364" s="863" t="s">
        <v>2869</v>
      </c>
      <c r="T1364" s="863" t="s">
        <v>2869</v>
      </c>
      <c r="U1364" s="863" t="s">
        <v>2869</v>
      </c>
      <c r="V1364" s="863" t="s">
        <v>2869</v>
      </c>
      <c r="W1364" s="863" t="s">
        <v>2869</v>
      </c>
      <c r="X1364" s="863" t="s">
        <v>2869</v>
      </c>
      <c r="Y1364" s="863" t="s">
        <v>2869</v>
      </c>
      <c r="Z1364" s="863" t="s">
        <v>2869</v>
      </c>
      <c r="AA1364" s="863" t="s">
        <v>2869</v>
      </c>
      <c r="AB1364" s="863" t="s">
        <v>2869</v>
      </c>
      <c r="AC1364" s="863" t="s">
        <v>2869</v>
      </c>
      <c r="AD1364" s="863" t="s">
        <v>2869</v>
      </c>
      <c r="AE1364" s="863" t="s">
        <v>2869</v>
      </c>
      <c r="AF1364" s="863" t="s">
        <v>2869</v>
      </c>
      <c r="AG1364" s="863" t="s">
        <v>2869</v>
      </c>
      <c r="AH1364" s="863" t="s">
        <v>2869</v>
      </c>
    </row>
    <row r="1365" spans="1:34" s="861" customFormat="1" ht="12" hidden="1" customHeight="1" outlineLevel="1" x14ac:dyDescent="0.25">
      <c r="A1365" s="849"/>
      <c r="B1365" s="881" t="s">
        <v>3039</v>
      </c>
      <c r="E1365" s="868" t="s">
        <v>3040</v>
      </c>
      <c r="F1365" s="863" t="s">
        <v>2869</v>
      </c>
      <c r="G1365" s="863" t="s">
        <v>2869</v>
      </c>
      <c r="H1365" s="863" t="s">
        <v>2869</v>
      </c>
      <c r="I1365" s="863" t="s">
        <v>2869</v>
      </c>
      <c r="J1365" s="863" t="s">
        <v>2869</v>
      </c>
      <c r="K1365" s="863" t="s">
        <v>2869</v>
      </c>
      <c r="L1365" s="863" t="s">
        <v>2869</v>
      </c>
      <c r="M1365" s="863" t="s">
        <v>2869</v>
      </c>
      <c r="N1365" s="863" t="s">
        <v>2869</v>
      </c>
      <c r="O1365" s="863" t="s">
        <v>2869</v>
      </c>
      <c r="P1365" s="863" t="s">
        <v>2869</v>
      </c>
      <c r="Q1365" s="863" t="s">
        <v>2869</v>
      </c>
      <c r="R1365" s="863" t="s">
        <v>2869</v>
      </c>
      <c r="S1365" s="863" t="s">
        <v>2869</v>
      </c>
      <c r="T1365" s="863" t="s">
        <v>2869</v>
      </c>
      <c r="U1365" s="863" t="s">
        <v>2869</v>
      </c>
      <c r="V1365" s="863" t="s">
        <v>2869</v>
      </c>
      <c r="W1365" s="863" t="s">
        <v>2869</v>
      </c>
      <c r="X1365" s="863" t="s">
        <v>2869</v>
      </c>
      <c r="Y1365" s="863" t="s">
        <v>2869</v>
      </c>
      <c r="Z1365" s="863" t="s">
        <v>2869</v>
      </c>
      <c r="AA1365" s="863" t="s">
        <v>2869</v>
      </c>
      <c r="AB1365" s="863" t="s">
        <v>2869</v>
      </c>
      <c r="AC1365" s="863" t="s">
        <v>2869</v>
      </c>
      <c r="AD1365" s="863" t="s">
        <v>2869</v>
      </c>
      <c r="AE1365" s="863" t="s">
        <v>2869</v>
      </c>
      <c r="AF1365" s="863" t="s">
        <v>2869</v>
      </c>
      <c r="AG1365" s="863" t="s">
        <v>2869</v>
      </c>
      <c r="AH1365" s="863" t="s">
        <v>2869</v>
      </c>
    </row>
    <row r="1366" spans="1:34" s="861" customFormat="1" ht="12" hidden="1" customHeight="1" outlineLevel="1" x14ac:dyDescent="0.25">
      <c r="A1366" s="849"/>
      <c r="B1366" s="881" t="s">
        <v>3041</v>
      </c>
      <c r="E1366" s="868" t="s">
        <v>3042</v>
      </c>
      <c r="F1366" s="863" t="s">
        <v>2869</v>
      </c>
      <c r="G1366" s="863" t="s">
        <v>2869</v>
      </c>
      <c r="H1366" s="863" t="s">
        <v>2869</v>
      </c>
      <c r="I1366" s="863" t="s">
        <v>2869</v>
      </c>
      <c r="J1366" s="863" t="s">
        <v>2869</v>
      </c>
      <c r="K1366" s="863" t="s">
        <v>2869</v>
      </c>
      <c r="L1366" s="863" t="s">
        <v>2869</v>
      </c>
      <c r="M1366" s="863" t="s">
        <v>2869</v>
      </c>
      <c r="N1366" s="863" t="s">
        <v>2869</v>
      </c>
      <c r="O1366" s="863" t="s">
        <v>2869</v>
      </c>
      <c r="P1366" s="863" t="s">
        <v>2869</v>
      </c>
      <c r="Q1366" s="863" t="s">
        <v>2869</v>
      </c>
      <c r="R1366" s="863" t="s">
        <v>2869</v>
      </c>
      <c r="S1366" s="863" t="s">
        <v>2869</v>
      </c>
      <c r="T1366" s="863" t="s">
        <v>2869</v>
      </c>
      <c r="U1366" s="863" t="s">
        <v>2869</v>
      </c>
      <c r="V1366" s="863" t="s">
        <v>2869</v>
      </c>
      <c r="W1366" s="863" t="s">
        <v>2869</v>
      </c>
      <c r="X1366" s="863" t="s">
        <v>2869</v>
      </c>
      <c r="Y1366" s="863" t="s">
        <v>2869</v>
      </c>
      <c r="Z1366" s="863" t="s">
        <v>2869</v>
      </c>
      <c r="AA1366" s="863" t="s">
        <v>2869</v>
      </c>
      <c r="AB1366" s="863" t="s">
        <v>2869</v>
      </c>
      <c r="AC1366" s="863" t="s">
        <v>2869</v>
      </c>
      <c r="AD1366" s="863" t="s">
        <v>2869</v>
      </c>
      <c r="AE1366" s="863" t="s">
        <v>2869</v>
      </c>
      <c r="AF1366" s="863" t="s">
        <v>2869</v>
      </c>
      <c r="AG1366" s="863" t="s">
        <v>2869</v>
      </c>
      <c r="AH1366" s="863" t="s">
        <v>2869</v>
      </c>
    </row>
    <row r="1367" spans="1:34" s="861" customFormat="1" ht="12" hidden="1" customHeight="1" outlineLevel="1" x14ac:dyDescent="0.25">
      <c r="A1367" s="849"/>
      <c r="B1367" s="881" t="s">
        <v>3043</v>
      </c>
      <c r="E1367" s="868" t="s">
        <v>3044</v>
      </c>
      <c r="F1367" s="863" t="s">
        <v>2869</v>
      </c>
      <c r="G1367" s="863" t="s">
        <v>2869</v>
      </c>
      <c r="H1367" s="863" t="s">
        <v>2869</v>
      </c>
      <c r="I1367" s="863" t="s">
        <v>2869</v>
      </c>
      <c r="J1367" s="863" t="s">
        <v>2869</v>
      </c>
      <c r="K1367" s="863" t="s">
        <v>2869</v>
      </c>
      <c r="L1367" s="863" t="s">
        <v>2869</v>
      </c>
      <c r="M1367" s="863" t="s">
        <v>2869</v>
      </c>
      <c r="N1367" s="863" t="s">
        <v>2869</v>
      </c>
      <c r="O1367" s="863" t="s">
        <v>2869</v>
      </c>
      <c r="P1367" s="863" t="s">
        <v>2869</v>
      </c>
      <c r="Q1367" s="863" t="s">
        <v>2869</v>
      </c>
      <c r="R1367" s="863" t="s">
        <v>2869</v>
      </c>
      <c r="S1367" s="863" t="s">
        <v>2869</v>
      </c>
      <c r="T1367" s="863" t="s">
        <v>2869</v>
      </c>
      <c r="U1367" s="863" t="s">
        <v>2869</v>
      </c>
      <c r="V1367" s="863" t="s">
        <v>2869</v>
      </c>
      <c r="W1367" s="863" t="s">
        <v>2869</v>
      </c>
      <c r="X1367" s="863" t="s">
        <v>2869</v>
      </c>
      <c r="Y1367" s="863" t="s">
        <v>2869</v>
      </c>
      <c r="Z1367" s="863" t="s">
        <v>2869</v>
      </c>
      <c r="AA1367" s="863" t="s">
        <v>2869</v>
      </c>
      <c r="AB1367" s="863" t="s">
        <v>2869</v>
      </c>
      <c r="AC1367" s="863" t="s">
        <v>2869</v>
      </c>
      <c r="AD1367" s="863" t="s">
        <v>2869</v>
      </c>
      <c r="AE1367" s="863" t="s">
        <v>2869</v>
      </c>
      <c r="AF1367" s="863" t="s">
        <v>2869</v>
      </c>
      <c r="AG1367" s="863" t="s">
        <v>2869</v>
      </c>
      <c r="AH1367" s="863" t="s">
        <v>2869</v>
      </c>
    </row>
    <row r="1368" spans="1:34" s="861" customFormat="1" ht="12" hidden="1" customHeight="1" outlineLevel="1" x14ac:dyDescent="0.25">
      <c r="A1368" s="849"/>
      <c r="B1368" s="881" t="s">
        <v>3045</v>
      </c>
      <c r="E1368" s="868" t="s">
        <v>3046</v>
      </c>
      <c r="F1368" s="863" t="s">
        <v>2869</v>
      </c>
      <c r="G1368" s="863" t="s">
        <v>2869</v>
      </c>
      <c r="H1368" s="863" t="s">
        <v>2869</v>
      </c>
      <c r="I1368" s="863" t="s">
        <v>2869</v>
      </c>
      <c r="J1368" s="863" t="s">
        <v>2869</v>
      </c>
      <c r="K1368" s="863" t="s">
        <v>2869</v>
      </c>
      <c r="L1368" s="863" t="s">
        <v>2869</v>
      </c>
      <c r="M1368" s="863" t="s">
        <v>2869</v>
      </c>
      <c r="N1368" s="863" t="s">
        <v>2869</v>
      </c>
      <c r="O1368" s="863" t="s">
        <v>2869</v>
      </c>
      <c r="P1368" s="863" t="s">
        <v>2869</v>
      </c>
      <c r="Q1368" s="863" t="s">
        <v>2869</v>
      </c>
      <c r="R1368" s="863" t="s">
        <v>2869</v>
      </c>
      <c r="S1368" s="863" t="s">
        <v>2869</v>
      </c>
      <c r="T1368" s="863" t="s">
        <v>2869</v>
      </c>
      <c r="U1368" s="863" t="s">
        <v>2869</v>
      </c>
      <c r="V1368" s="863" t="s">
        <v>2869</v>
      </c>
      <c r="W1368" s="863" t="s">
        <v>2869</v>
      </c>
      <c r="X1368" s="863" t="s">
        <v>2869</v>
      </c>
      <c r="Y1368" s="863" t="s">
        <v>2869</v>
      </c>
      <c r="Z1368" s="863" t="s">
        <v>2869</v>
      </c>
      <c r="AA1368" s="863" t="s">
        <v>2869</v>
      </c>
      <c r="AB1368" s="863" t="s">
        <v>2869</v>
      </c>
      <c r="AC1368" s="863" t="s">
        <v>2869</v>
      </c>
      <c r="AD1368" s="863" t="s">
        <v>2869</v>
      </c>
      <c r="AE1368" s="863" t="s">
        <v>2869</v>
      </c>
      <c r="AF1368" s="863" t="s">
        <v>2869</v>
      </c>
      <c r="AG1368" s="863" t="s">
        <v>2869</v>
      </c>
      <c r="AH1368" s="863" t="s">
        <v>2869</v>
      </c>
    </row>
    <row r="1369" spans="1:34" s="861" customFormat="1" ht="12" hidden="1" customHeight="1" outlineLevel="1" x14ac:dyDescent="0.25">
      <c r="A1369" s="849"/>
      <c r="B1369" s="881" t="s">
        <v>3047</v>
      </c>
      <c r="E1369" s="868" t="s">
        <v>3048</v>
      </c>
      <c r="F1369" s="863" t="s">
        <v>2869</v>
      </c>
      <c r="G1369" s="863" t="s">
        <v>2869</v>
      </c>
      <c r="H1369" s="863" t="s">
        <v>2869</v>
      </c>
      <c r="I1369" s="863" t="s">
        <v>2869</v>
      </c>
      <c r="J1369" s="863" t="s">
        <v>2869</v>
      </c>
      <c r="K1369" s="863" t="s">
        <v>2869</v>
      </c>
      <c r="L1369" s="863" t="s">
        <v>2869</v>
      </c>
      <c r="M1369" s="863" t="s">
        <v>2869</v>
      </c>
      <c r="N1369" s="863" t="s">
        <v>2869</v>
      </c>
      <c r="O1369" s="863" t="s">
        <v>2869</v>
      </c>
      <c r="P1369" s="863" t="s">
        <v>2869</v>
      </c>
      <c r="Q1369" s="863" t="s">
        <v>2869</v>
      </c>
      <c r="R1369" s="863" t="s">
        <v>2869</v>
      </c>
      <c r="S1369" s="863" t="s">
        <v>2869</v>
      </c>
      <c r="T1369" s="863" t="s">
        <v>2869</v>
      </c>
      <c r="U1369" s="863" t="s">
        <v>2869</v>
      </c>
      <c r="V1369" s="863" t="s">
        <v>2869</v>
      </c>
      <c r="W1369" s="863" t="s">
        <v>2869</v>
      </c>
      <c r="X1369" s="863" t="s">
        <v>2869</v>
      </c>
      <c r="Y1369" s="863" t="s">
        <v>2869</v>
      </c>
      <c r="Z1369" s="863" t="s">
        <v>2869</v>
      </c>
      <c r="AA1369" s="863" t="s">
        <v>2869</v>
      </c>
      <c r="AB1369" s="863" t="s">
        <v>2869</v>
      </c>
      <c r="AC1369" s="863" t="s">
        <v>2869</v>
      </c>
      <c r="AD1369" s="863" t="s">
        <v>2869</v>
      </c>
      <c r="AE1369" s="863" t="s">
        <v>2869</v>
      </c>
      <c r="AF1369" s="863" t="s">
        <v>2869</v>
      </c>
      <c r="AG1369" s="863" t="s">
        <v>2869</v>
      </c>
      <c r="AH1369" s="863" t="s">
        <v>2869</v>
      </c>
    </row>
    <row r="1370" spans="1:34" s="861" customFormat="1" ht="12" hidden="1" customHeight="1" outlineLevel="1" x14ac:dyDescent="0.25">
      <c r="A1370" s="849"/>
      <c r="B1370" s="881" t="s">
        <v>3049</v>
      </c>
      <c r="E1370" s="868" t="s">
        <v>3050</v>
      </c>
      <c r="F1370" s="863" t="s">
        <v>2869</v>
      </c>
      <c r="G1370" s="863" t="s">
        <v>2869</v>
      </c>
      <c r="H1370" s="863" t="s">
        <v>2869</v>
      </c>
      <c r="I1370" s="863" t="s">
        <v>2869</v>
      </c>
      <c r="J1370" s="863" t="s">
        <v>2869</v>
      </c>
      <c r="K1370" s="863" t="s">
        <v>2869</v>
      </c>
      <c r="L1370" s="863" t="s">
        <v>2869</v>
      </c>
      <c r="M1370" s="863" t="s">
        <v>2869</v>
      </c>
      <c r="N1370" s="863" t="s">
        <v>2869</v>
      </c>
      <c r="O1370" s="863" t="s">
        <v>2869</v>
      </c>
      <c r="P1370" s="863" t="s">
        <v>2869</v>
      </c>
      <c r="Q1370" s="863" t="s">
        <v>2869</v>
      </c>
      <c r="R1370" s="863" t="s">
        <v>2869</v>
      </c>
      <c r="S1370" s="863" t="s">
        <v>2869</v>
      </c>
      <c r="T1370" s="863" t="s">
        <v>2869</v>
      </c>
      <c r="U1370" s="863" t="s">
        <v>2869</v>
      </c>
      <c r="V1370" s="863" t="s">
        <v>2869</v>
      </c>
      <c r="W1370" s="863" t="s">
        <v>2869</v>
      </c>
      <c r="X1370" s="863" t="s">
        <v>2869</v>
      </c>
      <c r="Y1370" s="863" t="s">
        <v>2869</v>
      </c>
      <c r="Z1370" s="863" t="s">
        <v>2869</v>
      </c>
      <c r="AA1370" s="863" t="s">
        <v>2869</v>
      </c>
      <c r="AB1370" s="863" t="s">
        <v>2869</v>
      </c>
      <c r="AC1370" s="863" t="s">
        <v>2869</v>
      </c>
      <c r="AD1370" s="863" t="s">
        <v>2869</v>
      </c>
      <c r="AE1370" s="863" t="s">
        <v>2869</v>
      </c>
      <c r="AF1370" s="863" t="s">
        <v>2869</v>
      </c>
      <c r="AG1370" s="863" t="s">
        <v>2869</v>
      </c>
      <c r="AH1370" s="863" t="s">
        <v>2869</v>
      </c>
    </row>
    <row r="1371" spans="1:34" s="861" customFormat="1" ht="12" hidden="1" customHeight="1" outlineLevel="1" x14ac:dyDescent="0.25">
      <c r="A1371" s="849"/>
      <c r="B1371" s="881" t="s">
        <v>3051</v>
      </c>
      <c r="E1371" s="868" t="s">
        <v>3052</v>
      </c>
      <c r="F1371" s="863" t="s">
        <v>2869</v>
      </c>
      <c r="G1371" s="863" t="s">
        <v>2869</v>
      </c>
      <c r="H1371" s="863" t="s">
        <v>2869</v>
      </c>
      <c r="I1371" s="863" t="s">
        <v>2869</v>
      </c>
      <c r="J1371" s="863" t="s">
        <v>2869</v>
      </c>
      <c r="K1371" s="863" t="s">
        <v>2869</v>
      </c>
      <c r="L1371" s="863" t="s">
        <v>2869</v>
      </c>
      <c r="M1371" s="863" t="s">
        <v>2869</v>
      </c>
      <c r="N1371" s="863" t="s">
        <v>2869</v>
      </c>
      <c r="O1371" s="863" t="s">
        <v>2869</v>
      </c>
      <c r="P1371" s="863" t="s">
        <v>2869</v>
      </c>
      <c r="Q1371" s="863" t="s">
        <v>2869</v>
      </c>
      <c r="R1371" s="863" t="s">
        <v>2869</v>
      </c>
      <c r="S1371" s="863" t="s">
        <v>2869</v>
      </c>
      <c r="T1371" s="863" t="s">
        <v>2869</v>
      </c>
      <c r="U1371" s="863" t="s">
        <v>2869</v>
      </c>
      <c r="V1371" s="863" t="s">
        <v>2869</v>
      </c>
      <c r="W1371" s="863" t="s">
        <v>2869</v>
      </c>
      <c r="X1371" s="863" t="s">
        <v>2869</v>
      </c>
      <c r="Y1371" s="863" t="s">
        <v>2869</v>
      </c>
      <c r="Z1371" s="863" t="s">
        <v>2869</v>
      </c>
      <c r="AA1371" s="863" t="s">
        <v>2869</v>
      </c>
      <c r="AB1371" s="863" t="s">
        <v>2869</v>
      </c>
      <c r="AC1371" s="863" t="s">
        <v>2869</v>
      </c>
      <c r="AD1371" s="863" t="s">
        <v>2869</v>
      </c>
      <c r="AE1371" s="863" t="s">
        <v>2869</v>
      </c>
      <c r="AF1371" s="863" t="s">
        <v>2869</v>
      </c>
      <c r="AG1371" s="863" t="s">
        <v>2869</v>
      </c>
      <c r="AH1371" s="863" t="s">
        <v>2869</v>
      </c>
    </row>
    <row r="1372" spans="1:34" s="861" customFormat="1" ht="12" hidden="1" customHeight="1" outlineLevel="1" x14ac:dyDescent="0.25">
      <c r="A1372" s="849"/>
      <c r="B1372" s="881"/>
      <c r="E1372" s="868"/>
      <c r="F1372" s="863"/>
      <c r="G1372" s="863"/>
      <c r="H1372" s="863"/>
      <c r="I1372" s="863"/>
      <c r="J1372" s="863"/>
      <c r="K1372" s="863"/>
      <c r="L1372" s="863"/>
      <c r="M1372" s="863"/>
      <c r="N1372" s="863"/>
      <c r="O1372" s="863"/>
      <c r="P1372" s="863"/>
      <c r="Q1372" s="863"/>
      <c r="R1372" s="863"/>
      <c r="S1372" s="863"/>
      <c r="T1372" s="863"/>
      <c r="U1372" s="863"/>
      <c r="V1372" s="863"/>
      <c r="W1372" s="863"/>
      <c r="X1372" s="863"/>
      <c r="Y1372" s="863"/>
      <c r="Z1372" s="863"/>
      <c r="AA1372" s="863"/>
      <c r="AB1372" s="863"/>
      <c r="AC1372" s="863"/>
      <c r="AD1372" s="863"/>
      <c r="AE1372" s="863"/>
      <c r="AF1372" s="863"/>
      <c r="AG1372" s="863"/>
      <c r="AH1372" s="863"/>
    </row>
    <row r="1373" spans="1:34" s="861" customFormat="1" ht="12" hidden="1" customHeight="1" outlineLevel="1" x14ac:dyDescent="0.25">
      <c r="A1373" s="849"/>
      <c r="B1373" s="881" t="s">
        <v>3053</v>
      </c>
      <c r="E1373" s="868" t="s">
        <v>3054</v>
      </c>
      <c r="F1373" s="863" t="s">
        <v>2869</v>
      </c>
      <c r="G1373" s="863" t="s">
        <v>2869</v>
      </c>
      <c r="H1373" s="863" t="s">
        <v>2869</v>
      </c>
      <c r="I1373" s="863" t="s">
        <v>2869</v>
      </c>
      <c r="J1373" s="863" t="s">
        <v>2869</v>
      </c>
      <c r="K1373" s="863" t="s">
        <v>2869</v>
      </c>
      <c r="L1373" s="863" t="s">
        <v>2869</v>
      </c>
      <c r="M1373" s="863" t="s">
        <v>2869</v>
      </c>
      <c r="N1373" s="863" t="s">
        <v>2869</v>
      </c>
      <c r="O1373" s="863" t="s">
        <v>2869</v>
      </c>
      <c r="P1373" s="863" t="s">
        <v>2869</v>
      </c>
      <c r="Q1373" s="863" t="s">
        <v>2869</v>
      </c>
      <c r="R1373" s="863" t="s">
        <v>2869</v>
      </c>
      <c r="S1373" s="863" t="s">
        <v>2869</v>
      </c>
      <c r="T1373" s="863" t="s">
        <v>2869</v>
      </c>
      <c r="U1373" s="863" t="s">
        <v>2869</v>
      </c>
      <c r="V1373" s="863" t="s">
        <v>2869</v>
      </c>
      <c r="W1373" s="863" t="s">
        <v>2869</v>
      </c>
      <c r="X1373" s="863" t="s">
        <v>2869</v>
      </c>
      <c r="Y1373" s="863" t="s">
        <v>2869</v>
      </c>
      <c r="Z1373" s="863" t="s">
        <v>2869</v>
      </c>
      <c r="AA1373" s="863" t="s">
        <v>2869</v>
      </c>
      <c r="AB1373" s="863" t="s">
        <v>2869</v>
      </c>
      <c r="AC1373" s="863" t="s">
        <v>2869</v>
      </c>
      <c r="AD1373" s="863" t="s">
        <v>2869</v>
      </c>
      <c r="AE1373" s="863" t="s">
        <v>2869</v>
      </c>
      <c r="AF1373" s="863" t="s">
        <v>2869</v>
      </c>
      <c r="AG1373" s="863" t="s">
        <v>2869</v>
      </c>
      <c r="AH1373" s="863" t="s">
        <v>2869</v>
      </c>
    </row>
    <row r="1374" spans="1:34" s="861" customFormat="1" ht="12" hidden="1" customHeight="1" outlineLevel="1" x14ac:dyDescent="0.25">
      <c r="A1374" s="849"/>
      <c r="B1374" s="881" t="s">
        <v>3055</v>
      </c>
      <c r="E1374" s="868" t="s">
        <v>3056</v>
      </c>
      <c r="F1374" s="863" t="s">
        <v>2869</v>
      </c>
      <c r="G1374" s="863" t="s">
        <v>2869</v>
      </c>
      <c r="H1374" s="863" t="s">
        <v>2869</v>
      </c>
      <c r="I1374" s="863" t="s">
        <v>2869</v>
      </c>
      <c r="J1374" s="863" t="s">
        <v>2869</v>
      </c>
      <c r="K1374" s="863" t="s">
        <v>2869</v>
      </c>
      <c r="L1374" s="863" t="s">
        <v>2869</v>
      </c>
      <c r="M1374" s="863" t="s">
        <v>2869</v>
      </c>
      <c r="N1374" s="863" t="s">
        <v>2869</v>
      </c>
      <c r="O1374" s="863" t="s">
        <v>2869</v>
      </c>
      <c r="P1374" s="863" t="s">
        <v>2869</v>
      </c>
      <c r="Q1374" s="863" t="s">
        <v>2869</v>
      </c>
      <c r="R1374" s="863" t="s">
        <v>2869</v>
      </c>
      <c r="S1374" s="863" t="s">
        <v>2869</v>
      </c>
      <c r="T1374" s="863" t="s">
        <v>2869</v>
      </c>
      <c r="U1374" s="863" t="s">
        <v>2869</v>
      </c>
      <c r="V1374" s="863" t="s">
        <v>2869</v>
      </c>
      <c r="W1374" s="863" t="s">
        <v>2869</v>
      </c>
      <c r="X1374" s="863" t="s">
        <v>2869</v>
      </c>
      <c r="Y1374" s="863" t="s">
        <v>2869</v>
      </c>
      <c r="Z1374" s="863" t="s">
        <v>2869</v>
      </c>
      <c r="AA1374" s="863" t="s">
        <v>2869</v>
      </c>
      <c r="AB1374" s="863" t="s">
        <v>2869</v>
      </c>
      <c r="AC1374" s="863" t="s">
        <v>2869</v>
      </c>
      <c r="AD1374" s="863" t="s">
        <v>2869</v>
      </c>
      <c r="AE1374" s="863" t="s">
        <v>2869</v>
      </c>
      <c r="AF1374" s="863" t="s">
        <v>2869</v>
      </c>
      <c r="AG1374" s="863" t="s">
        <v>2869</v>
      </c>
      <c r="AH1374" s="863" t="s">
        <v>2869</v>
      </c>
    </row>
    <row r="1375" spans="1:34" s="861" customFormat="1" ht="12" hidden="1" customHeight="1" outlineLevel="1" x14ac:dyDescent="0.25">
      <c r="A1375" s="849"/>
      <c r="B1375" s="881" t="s">
        <v>3057</v>
      </c>
      <c r="E1375" s="868" t="s">
        <v>3058</v>
      </c>
      <c r="F1375" s="863" t="s">
        <v>2869</v>
      </c>
      <c r="G1375" s="863" t="s">
        <v>2869</v>
      </c>
      <c r="H1375" s="863" t="s">
        <v>2869</v>
      </c>
      <c r="I1375" s="863" t="s">
        <v>2869</v>
      </c>
      <c r="J1375" s="863" t="s">
        <v>2869</v>
      </c>
      <c r="K1375" s="863" t="s">
        <v>2869</v>
      </c>
      <c r="L1375" s="863" t="s">
        <v>2869</v>
      </c>
      <c r="M1375" s="863" t="s">
        <v>2869</v>
      </c>
      <c r="N1375" s="863" t="s">
        <v>2869</v>
      </c>
      <c r="O1375" s="863" t="s">
        <v>2869</v>
      </c>
      <c r="P1375" s="863" t="s">
        <v>2869</v>
      </c>
      <c r="Q1375" s="863" t="s">
        <v>2869</v>
      </c>
      <c r="R1375" s="863" t="s">
        <v>2869</v>
      </c>
      <c r="S1375" s="863" t="s">
        <v>2869</v>
      </c>
      <c r="T1375" s="863" t="s">
        <v>2869</v>
      </c>
      <c r="U1375" s="863" t="s">
        <v>2869</v>
      </c>
      <c r="V1375" s="863" t="s">
        <v>2869</v>
      </c>
      <c r="W1375" s="863" t="s">
        <v>2869</v>
      </c>
      <c r="X1375" s="863" t="s">
        <v>2869</v>
      </c>
      <c r="Y1375" s="863" t="s">
        <v>2869</v>
      </c>
      <c r="Z1375" s="863" t="s">
        <v>2869</v>
      </c>
      <c r="AA1375" s="863" t="s">
        <v>2869</v>
      </c>
      <c r="AB1375" s="863" t="s">
        <v>2869</v>
      </c>
      <c r="AC1375" s="863" t="s">
        <v>2869</v>
      </c>
      <c r="AD1375" s="863" t="s">
        <v>2869</v>
      </c>
      <c r="AE1375" s="863" t="s">
        <v>2869</v>
      </c>
      <c r="AF1375" s="863" t="s">
        <v>2869</v>
      </c>
      <c r="AG1375" s="863" t="s">
        <v>2869</v>
      </c>
      <c r="AH1375" s="863" t="s">
        <v>2869</v>
      </c>
    </row>
    <row r="1376" spans="1:34" s="861" customFormat="1" ht="12" hidden="1" customHeight="1" outlineLevel="1" x14ac:dyDescent="0.25">
      <c r="A1376" s="849"/>
      <c r="B1376" s="881" t="s">
        <v>3059</v>
      </c>
      <c r="E1376" s="868" t="s">
        <v>3060</v>
      </c>
      <c r="F1376" s="863" t="s">
        <v>2869</v>
      </c>
      <c r="G1376" s="863" t="s">
        <v>2869</v>
      </c>
      <c r="H1376" s="863" t="s">
        <v>2869</v>
      </c>
      <c r="I1376" s="863" t="s">
        <v>2869</v>
      </c>
      <c r="J1376" s="863" t="s">
        <v>2869</v>
      </c>
      <c r="K1376" s="863" t="s">
        <v>2869</v>
      </c>
      <c r="L1376" s="863" t="s">
        <v>2869</v>
      </c>
      <c r="M1376" s="863" t="s">
        <v>2869</v>
      </c>
      <c r="N1376" s="863" t="s">
        <v>2869</v>
      </c>
      <c r="O1376" s="863" t="s">
        <v>2869</v>
      </c>
      <c r="P1376" s="863" t="s">
        <v>2869</v>
      </c>
      <c r="Q1376" s="863" t="s">
        <v>2869</v>
      </c>
      <c r="R1376" s="863" t="s">
        <v>2869</v>
      </c>
      <c r="S1376" s="863" t="s">
        <v>2869</v>
      </c>
      <c r="T1376" s="863" t="s">
        <v>2869</v>
      </c>
      <c r="U1376" s="863" t="s">
        <v>2869</v>
      </c>
      <c r="V1376" s="863" t="s">
        <v>2869</v>
      </c>
      <c r="W1376" s="863" t="s">
        <v>2869</v>
      </c>
      <c r="X1376" s="863" t="s">
        <v>2869</v>
      </c>
      <c r="Y1376" s="863" t="s">
        <v>2869</v>
      </c>
      <c r="Z1376" s="863" t="s">
        <v>2869</v>
      </c>
      <c r="AA1376" s="863" t="s">
        <v>2869</v>
      </c>
      <c r="AB1376" s="863" t="s">
        <v>2869</v>
      </c>
      <c r="AC1376" s="863" t="s">
        <v>2869</v>
      </c>
      <c r="AD1376" s="863" t="s">
        <v>2869</v>
      </c>
      <c r="AE1376" s="863" t="s">
        <v>2869</v>
      </c>
      <c r="AF1376" s="863" t="s">
        <v>2869</v>
      </c>
      <c r="AG1376" s="863" t="s">
        <v>2869</v>
      </c>
      <c r="AH1376" s="863" t="s">
        <v>2869</v>
      </c>
    </row>
    <row r="1377" spans="1:34" s="861" customFormat="1" ht="12" hidden="1" customHeight="1" outlineLevel="1" x14ac:dyDescent="0.25">
      <c r="A1377" s="849"/>
      <c r="B1377" s="881"/>
      <c r="E1377" s="836"/>
      <c r="F1377" s="869"/>
      <c r="G1377" s="869"/>
      <c r="H1377" s="869"/>
      <c r="I1377" s="869"/>
      <c r="J1377" s="869"/>
      <c r="K1377" s="869"/>
      <c r="L1377" s="869"/>
      <c r="M1377" s="869"/>
      <c r="N1377" s="869"/>
      <c r="O1377" s="869"/>
      <c r="P1377" s="869"/>
      <c r="Q1377" s="869"/>
      <c r="R1377" s="869"/>
      <c r="S1377" s="869"/>
      <c r="T1377" s="869"/>
      <c r="U1377" s="869"/>
      <c r="V1377" s="869"/>
      <c r="W1377" s="869"/>
      <c r="X1377" s="869"/>
      <c r="Y1377" s="869"/>
      <c r="Z1377" s="869"/>
      <c r="AA1377" s="869"/>
      <c r="AB1377" s="869"/>
      <c r="AC1377" s="869"/>
      <c r="AD1377" s="869"/>
      <c r="AE1377" s="869"/>
      <c r="AF1377" s="869"/>
      <c r="AG1377" s="869"/>
      <c r="AH1377" s="869"/>
    </row>
    <row r="1378" spans="1:34" s="861" customFormat="1" ht="12" customHeight="1" collapsed="1" x14ac:dyDescent="0.25">
      <c r="A1378" s="535" t="s">
        <v>3120</v>
      </c>
      <c r="B1378" s="876" t="s">
        <v>3061</v>
      </c>
      <c r="C1378" s="860"/>
      <c r="D1378" s="847"/>
      <c r="E1378" s="847"/>
    </row>
    <row r="1379" spans="1:34" s="861" customFormat="1" ht="12" hidden="1" customHeight="1" outlineLevel="1" x14ac:dyDescent="0.25">
      <c r="A1379" s="849"/>
      <c r="B1379" s="880"/>
      <c r="C1379" s="860"/>
      <c r="D1379" s="847"/>
      <c r="E1379" s="865"/>
      <c r="F1379" s="866" t="s">
        <v>591</v>
      </c>
      <c r="G1379" s="866" t="s">
        <v>592</v>
      </c>
      <c r="H1379" s="866" t="s">
        <v>593</v>
      </c>
      <c r="I1379" s="866" t="s">
        <v>594</v>
      </c>
      <c r="J1379" s="866" t="s">
        <v>595</v>
      </c>
      <c r="K1379" s="866" t="s">
        <v>596</v>
      </c>
      <c r="L1379" s="866" t="s">
        <v>597</v>
      </c>
      <c r="M1379" s="866" t="s">
        <v>598</v>
      </c>
      <c r="N1379" s="866" t="s">
        <v>599</v>
      </c>
      <c r="O1379" s="866" t="s">
        <v>620</v>
      </c>
      <c r="P1379" s="866" t="s">
        <v>786</v>
      </c>
      <c r="Q1379" s="866" t="s">
        <v>753</v>
      </c>
      <c r="R1379" s="866" t="s">
        <v>754</v>
      </c>
      <c r="S1379" s="866" t="s">
        <v>755</v>
      </c>
      <c r="T1379" s="866" t="s">
        <v>756</v>
      </c>
      <c r="U1379" s="866" t="s">
        <v>757</v>
      </c>
      <c r="V1379" s="866" t="s">
        <v>758</v>
      </c>
      <c r="W1379" s="866" t="s">
        <v>759</v>
      </c>
      <c r="X1379" s="866" t="s">
        <v>760</v>
      </c>
      <c r="Y1379" s="866" t="s">
        <v>761</v>
      </c>
      <c r="Z1379" s="866" t="s">
        <v>762</v>
      </c>
      <c r="AA1379" s="866" t="s">
        <v>763</v>
      </c>
      <c r="AB1379" s="866" t="s">
        <v>764</v>
      </c>
      <c r="AC1379" s="866" t="s">
        <v>765</v>
      </c>
      <c r="AD1379" s="866" t="s">
        <v>766</v>
      </c>
      <c r="AE1379" s="866" t="s">
        <v>767</v>
      </c>
      <c r="AF1379" s="866" t="s">
        <v>768</v>
      </c>
      <c r="AG1379" s="866" t="s">
        <v>769</v>
      </c>
      <c r="AH1379" s="866" t="s">
        <v>770</v>
      </c>
    </row>
    <row r="1380" spans="1:34" s="861" customFormat="1" ht="12" hidden="1" customHeight="1" outlineLevel="1" x14ac:dyDescent="0.25">
      <c r="A1380" s="303"/>
      <c r="B1380" s="881" t="s">
        <v>3062</v>
      </c>
      <c r="C1380" s="860"/>
      <c r="D1380" s="847"/>
      <c r="E1380" s="868" t="s">
        <v>3063</v>
      </c>
      <c r="F1380" s="863" t="s">
        <v>2869</v>
      </c>
      <c r="G1380" s="863" t="s">
        <v>2869</v>
      </c>
      <c r="H1380" s="863" t="s">
        <v>2869</v>
      </c>
      <c r="I1380" s="863" t="s">
        <v>2869</v>
      </c>
      <c r="J1380" s="863" t="s">
        <v>2869</v>
      </c>
      <c r="K1380" s="863" t="s">
        <v>2869</v>
      </c>
      <c r="L1380" s="863" t="s">
        <v>2869</v>
      </c>
      <c r="M1380" s="863" t="s">
        <v>2869</v>
      </c>
      <c r="N1380" s="863" t="s">
        <v>2869</v>
      </c>
      <c r="O1380" s="863" t="s">
        <v>2869</v>
      </c>
      <c r="P1380" s="863" t="s">
        <v>2869</v>
      </c>
      <c r="Q1380" s="863" t="s">
        <v>2869</v>
      </c>
      <c r="R1380" s="863" t="s">
        <v>2869</v>
      </c>
      <c r="S1380" s="863" t="s">
        <v>2869</v>
      </c>
      <c r="T1380" s="863" t="s">
        <v>2869</v>
      </c>
      <c r="U1380" s="863" t="s">
        <v>2869</v>
      </c>
      <c r="V1380" s="863" t="s">
        <v>2869</v>
      </c>
      <c r="W1380" s="863" t="s">
        <v>2869</v>
      </c>
      <c r="X1380" s="863" t="s">
        <v>2869</v>
      </c>
      <c r="Y1380" s="863" t="s">
        <v>2869</v>
      </c>
      <c r="Z1380" s="863" t="s">
        <v>2869</v>
      </c>
      <c r="AA1380" s="863" t="s">
        <v>2869</v>
      </c>
      <c r="AB1380" s="863" t="s">
        <v>2869</v>
      </c>
      <c r="AC1380" s="863" t="s">
        <v>2869</v>
      </c>
      <c r="AD1380" s="863" t="s">
        <v>2869</v>
      </c>
      <c r="AE1380" s="863" t="s">
        <v>2869</v>
      </c>
      <c r="AF1380" s="863" t="s">
        <v>2869</v>
      </c>
      <c r="AG1380" s="863" t="s">
        <v>2869</v>
      </c>
      <c r="AH1380" s="863" t="s">
        <v>2869</v>
      </c>
    </row>
    <row r="1381" spans="1:34" s="861" customFormat="1" ht="12" hidden="1" customHeight="1" outlineLevel="1" x14ac:dyDescent="0.25">
      <c r="A1381" s="303"/>
      <c r="B1381" s="881" t="s">
        <v>3064</v>
      </c>
      <c r="C1381" s="860"/>
      <c r="D1381" s="847"/>
      <c r="E1381" s="868" t="s">
        <v>3065</v>
      </c>
      <c r="F1381" s="863" t="s">
        <v>2869</v>
      </c>
      <c r="G1381" s="863" t="s">
        <v>2869</v>
      </c>
      <c r="H1381" s="863" t="s">
        <v>2869</v>
      </c>
      <c r="I1381" s="863" t="s">
        <v>2869</v>
      </c>
      <c r="J1381" s="863" t="s">
        <v>2869</v>
      </c>
      <c r="K1381" s="863" t="s">
        <v>2869</v>
      </c>
      <c r="L1381" s="863" t="s">
        <v>2869</v>
      </c>
      <c r="M1381" s="863" t="s">
        <v>2869</v>
      </c>
      <c r="N1381" s="863" t="s">
        <v>2869</v>
      </c>
      <c r="O1381" s="863" t="s">
        <v>2869</v>
      </c>
      <c r="P1381" s="863" t="s">
        <v>2869</v>
      </c>
      <c r="Q1381" s="863" t="s">
        <v>2869</v>
      </c>
      <c r="R1381" s="863" t="s">
        <v>2869</v>
      </c>
      <c r="S1381" s="863" t="s">
        <v>2869</v>
      </c>
      <c r="T1381" s="863" t="s">
        <v>2869</v>
      </c>
      <c r="U1381" s="863" t="s">
        <v>2869</v>
      </c>
      <c r="V1381" s="863" t="s">
        <v>2869</v>
      </c>
      <c r="W1381" s="863" t="s">
        <v>2869</v>
      </c>
      <c r="X1381" s="863" t="s">
        <v>2869</v>
      </c>
      <c r="Y1381" s="863" t="s">
        <v>2869</v>
      </c>
      <c r="Z1381" s="863" t="s">
        <v>2869</v>
      </c>
      <c r="AA1381" s="863" t="s">
        <v>2869</v>
      </c>
      <c r="AB1381" s="863" t="s">
        <v>2869</v>
      </c>
      <c r="AC1381" s="863" t="s">
        <v>2869</v>
      </c>
      <c r="AD1381" s="863" t="s">
        <v>2869</v>
      </c>
      <c r="AE1381" s="863" t="s">
        <v>2869</v>
      </c>
      <c r="AF1381" s="863" t="s">
        <v>2869</v>
      </c>
      <c r="AG1381" s="863" t="s">
        <v>2869</v>
      </c>
      <c r="AH1381" s="863" t="s">
        <v>2869</v>
      </c>
    </row>
    <row r="1382" spans="1:34" s="861" customFormat="1" ht="12" hidden="1" customHeight="1" outlineLevel="1" x14ac:dyDescent="0.25">
      <c r="A1382" s="303"/>
      <c r="B1382" s="881" t="s">
        <v>3066</v>
      </c>
      <c r="C1382" s="860"/>
      <c r="D1382" s="847"/>
      <c r="E1382" s="868" t="s">
        <v>3067</v>
      </c>
      <c r="F1382" s="863" t="s">
        <v>2869</v>
      </c>
      <c r="G1382" s="863" t="s">
        <v>2869</v>
      </c>
      <c r="H1382" s="863" t="s">
        <v>2869</v>
      </c>
      <c r="I1382" s="863" t="s">
        <v>2869</v>
      </c>
      <c r="J1382" s="863" t="s">
        <v>2869</v>
      </c>
      <c r="K1382" s="863" t="s">
        <v>2869</v>
      </c>
      <c r="L1382" s="863" t="s">
        <v>2869</v>
      </c>
      <c r="M1382" s="863" t="s">
        <v>2869</v>
      </c>
      <c r="N1382" s="863" t="s">
        <v>2869</v>
      </c>
      <c r="O1382" s="863" t="s">
        <v>2869</v>
      </c>
      <c r="P1382" s="863" t="s">
        <v>2869</v>
      </c>
      <c r="Q1382" s="863" t="s">
        <v>2869</v>
      </c>
      <c r="R1382" s="863" t="s">
        <v>2869</v>
      </c>
      <c r="S1382" s="863" t="s">
        <v>2869</v>
      </c>
      <c r="T1382" s="863" t="s">
        <v>2869</v>
      </c>
      <c r="U1382" s="863" t="s">
        <v>2869</v>
      </c>
      <c r="V1382" s="863" t="s">
        <v>2869</v>
      </c>
      <c r="W1382" s="863" t="s">
        <v>2869</v>
      </c>
      <c r="X1382" s="863" t="s">
        <v>2869</v>
      </c>
      <c r="Y1382" s="863" t="s">
        <v>2869</v>
      </c>
      <c r="Z1382" s="863" t="s">
        <v>2869</v>
      </c>
      <c r="AA1382" s="863" t="s">
        <v>2869</v>
      </c>
      <c r="AB1382" s="863" t="s">
        <v>2869</v>
      </c>
      <c r="AC1382" s="863" t="s">
        <v>2869</v>
      </c>
      <c r="AD1382" s="863" t="s">
        <v>2869</v>
      </c>
      <c r="AE1382" s="863" t="s">
        <v>2869</v>
      </c>
      <c r="AF1382" s="863" t="s">
        <v>2869</v>
      </c>
      <c r="AG1382" s="863" t="s">
        <v>2869</v>
      </c>
      <c r="AH1382" s="863" t="s">
        <v>2869</v>
      </c>
    </row>
    <row r="1383" spans="1:34" s="861" customFormat="1" ht="12" hidden="1" customHeight="1" outlineLevel="1" x14ac:dyDescent="0.25">
      <c r="A1383" s="303"/>
      <c r="B1383" s="881" t="s">
        <v>3068</v>
      </c>
      <c r="C1383" s="860"/>
      <c r="D1383" s="847"/>
      <c r="E1383" s="868" t="s">
        <v>3069</v>
      </c>
      <c r="F1383" s="863" t="s">
        <v>2869</v>
      </c>
      <c r="G1383" s="863" t="s">
        <v>2869</v>
      </c>
      <c r="H1383" s="863" t="s">
        <v>2869</v>
      </c>
      <c r="I1383" s="863" t="s">
        <v>2869</v>
      </c>
      <c r="J1383" s="863" t="s">
        <v>2869</v>
      </c>
      <c r="K1383" s="863" t="s">
        <v>2869</v>
      </c>
      <c r="L1383" s="863" t="s">
        <v>2869</v>
      </c>
      <c r="M1383" s="863" t="s">
        <v>2869</v>
      </c>
      <c r="N1383" s="863" t="s">
        <v>2869</v>
      </c>
      <c r="O1383" s="863" t="s">
        <v>2869</v>
      </c>
      <c r="P1383" s="863" t="s">
        <v>2869</v>
      </c>
      <c r="Q1383" s="863" t="s">
        <v>2869</v>
      </c>
      <c r="R1383" s="863" t="s">
        <v>2869</v>
      </c>
      <c r="S1383" s="863" t="s">
        <v>2869</v>
      </c>
      <c r="T1383" s="863" t="s">
        <v>2869</v>
      </c>
      <c r="U1383" s="863" t="s">
        <v>2869</v>
      </c>
      <c r="V1383" s="863" t="s">
        <v>2869</v>
      </c>
      <c r="W1383" s="863" t="s">
        <v>2869</v>
      </c>
      <c r="X1383" s="863" t="s">
        <v>2869</v>
      </c>
      <c r="Y1383" s="863" t="s">
        <v>2869</v>
      </c>
      <c r="Z1383" s="863" t="s">
        <v>2869</v>
      </c>
      <c r="AA1383" s="863" t="s">
        <v>2869</v>
      </c>
      <c r="AB1383" s="863" t="s">
        <v>2869</v>
      </c>
      <c r="AC1383" s="863" t="s">
        <v>2869</v>
      </c>
      <c r="AD1383" s="863" t="s">
        <v>2869</v>
      </c>
      <c r="AE1383" s="863" t="s">
        <v>2869</v>
      </c>
      <c r="AF1383" s="863" t="s">
        <v>2869</v>
      </c>
      <c r="AG1383" s="863" t="s">
        <v>2869</v>
      </c>
      <c r="AH1383" s="863" t="s">
        <v>2869</v>
      </c>
    </row>
    <row r="1384" spans="1:34" s="861" customFormat="1" ht="12" hidden="1" customHeight="1" outlineLevel="1" x14ac:dyDescent="0.25">
      <c r="A1384" s="303"/>
      <c r="B1384" s="881" t="s">
        <v>3070</v>
      </c>
      <c r="C1384" s="860"/>
      <c r="D1384" s="847"/>
      <c r="E1384" s="868" t="s">
        <v>3071</v>
      </c>
      <c r="F1384" s="863" t="s">
        <v>2869</v>
      </c>
      <c r="G1384" s="863" t="s">
        <v>2869</v>
      </c>
      <c r="H1384" s="863" t="s">
        <v>2869</v>
      </c>
      <c r="I1384" s="863" t="s">
        <v>2869</v>
      </c>
      <c r="J1384" s="863" t="s">
        <v>2869</v>
      </c>
      <c r="K1384" s="863" t="s">
        <v>2869</v>
      </c>
      <c r="L1384" s="863" t="s">
        <v>2869</v>
      </c>
      <c r="M1384" s="863" t="s">
        <v>2869</v>
      </c>
      <c r="N1384" s="863" t="s">
        <v>2869</v>
      </c>
      <c r="O1384" s="863" t="s">
        <v>2869</v>
      </c>
      <c r="P1384" s="863" t="s">
        <v>2869</v>
      </c>
      <c r="Q1384" s="863" t="s">
        <v>2869</v>
      </c>
      <c r="R1384" s="863" t="s">
        <v>2869</v>
      </c>
      <c r="S1384" s="863" t="s">
        <v>2869</v>
      </c>
      <c r="T1384" s="863" t="s">
        <v>2869</v>
      </c>
      <c r="U1384" s="863" t="s">
        <v>2869</v>
      </c>
      <c r="V1384" s="863" t="s">
        <v>2869</v>
      </c>
      <c r="W1384" s="863" t="s">
        <v>2869</v>
      </c>
      <c r="X1384" s="863" t="s">
        <v>2869</v>
      </c>
      <c r="Y1384" s="863" t="s">
        <v>2869</v>
      </c>
      <c r="Z1384" s="863" t="s">
        <v>2869</v>
      </c>
      <c r="AA1384" s="863" t="s">
        <v>2869</v>
      </c>
      <c r="AB1384" s="863" t="s">
        <v>2869</v>
      </c>
      <c r="AC1384" s="863" t="s">
        <v>2869</v>
      </c>
      <c r="AD1384" s="863" t="s">
        <v>2869</v>
      </c>
      <c r="AE1384" s="863" t="s">
        <v>2869</v>
      </c>
      <c r="AF1384" s="863" t="s">
        <v>2869</v>
      </c>
      <c r="AG1384" s="863" t="s">
        <v>2869</v>
      </c>
      <c r="AH1384" s="863" t="s">
        <v>2869</v>
      </c>
    </row>
    <row r="1385" spans="1:34" s="861" customFormat="1" ht="12" hidden="1" customHeight="1" outlineLevel="1" x14ac:dyDescent="0.25">
      <c r="A1385" s="303"/>
      <c r="B1385" s="881" t="s">
        <v>3072</v>
      </c>
      <c r="C1385" s="860"/>
      <c r="D1385" s="847"/>
      <c r="E1385" s="868" t="s">
        <v>3073</v>
      </c>
      <c r="F1385" s="863" t="s">
        <v>2869</v>
      </c>
      <c r="G1385" s="863" t="s">
        <v>2869</v>
      </c>
      <c r="H1385" s="863" t="s">
        <v>2869</v>
      </c>
      <c r="I1385" s="863" t="s">
        <v>2869</v>
      </c>
      <c r="J1385" s="863" t="s">
        <v>2869</v>
      </c>
      <c r="K1385" s="863" t="s">
        <v>2869</v>
      </c>
      <c r="L1385" s="863" t="s">
        <v>2869</v>
      </c>
      <c r="M1385" s="863" t="s">
        <v>2869</v>
      </c>
      <c r="N1385" s="863" t="s">
        <v>2869</v>
      </c>
      <c r="O1385" s="863" t="s">
        <v>2869</v>
      </c>
      <c r="P1385" s="863" t="s">
        <v>2869</v>
      </c>
      <c r="Q1385" s="863" t="s">
        <v>2869</v>
      </c>
      <c r="R1385" s="863" t="s">
        <v>2869</v>
      </c>
      <c r="S1385" s="863" t="s">
        <v>2869</v>
      </c>
      <c r="T1385" s="863" t="s">
        <v>2869</v>
      </c>
      <c r="U1385" s="863" t="s">
        <v>2869</v>
      </c>
      <c r="V1385" s="863" t="s">
        <v>2869</v>
      </c>
      <c r="W1385" s="863" t="s">
        <v>2869</v>
      </c>
      <c r="X1385" s="863" t="s">
        <v>2869</v>
      </c>
      <c r="Y1385" s="863" t="s">
        <v>2869</v>
      </c>
      <c r="Z1385" s="863" t="s">
        <v>2869</v>
      </c>
      <c r="AA1385" s="863" t="s">
        <v>2869</v>
      </c>
      <c r="AB1385" s="863" t="s">
        <v>2869</v>
      </c>
      <c r="AC1385" s="863" t="s">
        <v>2869</v>
      </c>
      <c r="AD1385" s="863" t="s">
        <v>2869</v>
      </c>
      <c r="AE1385" s="863" t="s">
        <v>2869</v>
      </c>
      <c r="AF1385" s="863" t="s">
        <v>2869</v>
      </c>
      <c r="AG1385" s="863" t="s">
        <v>2869</v>
      </c>
      <c r="AH1385" s="863" t="s">
        <v>2869</v>
      </c>
    </row>
    <row r="1386" spans="1:34" s="861" customFormat="1" ht="12" hidden="1" customHeight="1" outlineLevel="1" x14ac:dyDescent="0.25">
      <c r="A1386" s="303"/>
      <c r="B1386" s="881" t="s">
        <v>3074</v>
      </c>
      <c r="C1386" s="860"/>
      <c r="D1386" s="847"/>
      <c r="E1386" s="868" t="s">
        <v>3075</v>
      </c>
      <c r="F1386" s="863" t="s">
        <v>2869</v>
      </c>
      <c r="G1386" s="863" t="s">
        <v>2869</v>
      </c>
      <c r="H1386" s="863" t="s">
        <v>2869</v>
      </c>
      <c r="I1386" s="863" t="s">
        <v>2869</v>
      </c>
      <c r="J1386" s="863" t="s">
        <v>2869</v>
      </c>
      <c r="K1386" s="863" t="s">
        <v>2869</v>
      </c>
      <c r="L1386" s="863" t="s">
        <v>2869</v>
      </c>
      <c r="M1386" s="863" t="s">
        <v>2869</v>
      </c>
      <c r="N1386" s="863" t="s">
        <v>2869</v>
      </c>
      <c r="O1386" s="863" t="s">
        <v>2869</v>
      </c>
      <c r="P1386" s="863" t="s">
        <v>2869</v>
      </c>
      <c r="Q1386" s="863" t="s">
        <v>2869</v>
      </c>
      <c r="R1386" s="863" t="s">
        <v>2869</v>
      </c>
      <c r="S1386" s="863" t="s">
        <v>2869</v>
      </c>
      <c r="T1386" s="863" t="s">
        <v>2869</v>
      </c>
      <c r="U1386" s="863" t="s">
        <v>2869</v>
      </c>
      <c r="V1386" s="863" t="s">
        <v>2869</v>
      </c>
      <c r="W1386" s="863" t="s">
        <v>2869</v>
      </c>
      <c r="X1386" s="863" t="s">
        <v>2869</v>
      </c>
      <c r="Y1386" s="863" t="s">
        <v>2869</v>
      </c>
      <c r="Z1386" s="863" t="s">
        <v>2869</v>
      </c>
      <c r="AA1386" s="863" t="s">
        <v>2869</v>
      </c>
      <c r="AB1386" s="863" t="s">
        <v>2869</v>
      </c>
      <c r="AC1386" s="863" t="s">
        <v>2869</v>
      </c>
      <c r="AD1386" s="863" t="s">
        <v>2869</v>
      </c>
      <c r="AE1386" s="863" t="s">
        <v>2869</v>
      </c>
      <c r="AF1386" s="863" t="s">
        <v>2869</v>
      </c>
      <c r="AG1386" s="863" t="s">
        <v>2869</v>
      </c>
      <c r="AH1386" s="863" t="s">
        <v>2869</v>
      </c>
    </row>
    <row r="1387" spans="1:34" s="861" customFormat="1" ht="12" hidden="1" customHeight="1" outlineLevel="1" x14ac:dyDescent="0.25">
      <c r="A1387" s="303"/>
      <c r="B1387" s="881" t="s">
        <v>3076</v>
      </c>
      <c r="C1387" s="860"/>
      <c r="D1387" s="847"/>
      <c r="E1387" s="868" t="s">
        <v>3077</v>
      </c>
      <c r="F1387" s="863" t="s">
        <v>2869</v>
      </c>
      <c r="G1387" s="863" t="s">
        <v>2869</v>
      </c>
      <c r="H1387" s="863" t="s">
        <v>2869</v>
      </c>
      <c r="I1387" s="863" t="s">
        <v>2869</v>
      </c>
      <c r="J1387" s="863" t="s">
        <v>2869</v>
      </c>
      <c r="K1387" s="863" t="s">
        <v>2869</v>
      </c>
      <c r="L1387" s="863" t="s">
        <v>2869</v>
      </c>
      <c r="M1387" s="863" t="s">
        <v>2869</v>
      </c>
      <c r="N1387" s="863" t="s">
        <v>2869</v>
      </c>
      <c r="O1387" s="863" t="s">
        <v>2869</v>
      </c>
      <c r="P1387" s="863" t="s">
        <v>2869</v>
      </c>
      <c r="Q1387" s="863" t="s">
        <v>2869</v>
      </c>
      <c r="R1387" s="863" t="s">
        <v>2869</v>
      </c>
      <c r="S1387" s="863" t="s">
        <v>2869</v>
      </c>
      <c r="T1387" s="863" t="s">
        <v>2869</v>
      </c>
      <c r="U1387" s="863" t="s">
        <v>2869</v>
      </c>
      <c r="V1387" s="863" t="s">
        <v>2869</v>
      </c>
      <c r="W1387" s="863" t="s">
        <v>2869</v>
      </c>
      <c r="X1387" s="863" t="s">
        <v>2869</v>
      </c>
      <c r="Y1387" s="863" t="s">
        <v>2869</v>
      </c>
      <c r="Z1387" s="863" t="s">
        <v>2869</v>
      </c>
      <c r="AA1387" s="863" t="s">
        <v>2869</v>
      </c>
      <c r="AB1387" s="863" t="s">
        <v>2869</v>
      </c>
      <c r="AC1387" s="863" t="s">
        <v>2869</v>
      </c>
      <c r="AD1387" s="863" t="s">
        <v>2869</v>
      </c>
      <c r="AE1387" s="863" t="s">
        <v>2869</v>
      </c>
      <c r="AF1387" s="863" t="s">
        <v>2869</v>
      </c>
      <c r="AG1387" s="863" t="s">
        <v>2869</v>
      </c>
      <c r="AH1387" s="863" t="s">
        <v>2869</v>
      </c>
    </row>
    <row r="1388" spans="1:34" s="861" customFormat="1" ht="12" hidden="1" customHeight="1" outlineLevel="1" x14ac:dyDescent="0.25">
      <c r="A1388" s="303"/>
      <c r="B1388" s="881" t="s">
        <v>3078</v>
      </c>
      <c r="C1388" s="860"/>
      <c r="D1388" s="847"/>
      <c r="E1388" s="868" t="s">
        <v>3079</v>
      </c>
      <c r="F1388" s="863" t="s">
        <v>2869</v>
      </c>
      <c r="G1388" s="863" t="s">
        <v>2869</v>
      </c>
      <c r="H1388" s="863" t="s">
        <v>2869</v>
      </c>
      <c r="I1388" s="863" t="s">
        <v>2869</v>
      </c>
      <c r="J1388" s="863" t="s">
        <v>2869</v>
      </c>
      <c r="K1388" s="863" t="s">
        <v>2869</v>
      </c>
      <c r="L1388" s="863" t="s">
        <v>2869</v>
      </c>
      <c r="M1388" s="863" t="s">
        <v>2869</v>
      </c>
      <c r="N1388" s="863" t="s">
        <v>2869</v>
      </c>
      <c r="O1388" s="863" t="s">
        <v>2869</v>
      </c>
      <c r="P1388" s="863" t="s">
        <v>2869</v>
      </c>
      <c r="Q1388" s="863" t="s">
        <v>2869</v>
      </c>
      <c r="R1388" s="863" t="s">
        <v>2869</v>
      </c>
      <c r="S1388" s="863" t="s">
        <v>2869</v>
      </c>
      <c r="T1388" s="863" t="s">
        <v>2869</v>
      </c>
      <c r="U1388" s="863" t="s">
        <v>2869</v>
      </c>
      <c r="V1388" s="863" t="s">
        <v>2869</v>
      </c>
      <c r="W1388" s="863" t="s">
        <v>2869</v>
      </c>
      <c r="X1388" s="863" t="s">
        <v>2869</v>
      </c>
      <c r="Y1388" s="863" t="s">
        <v>2869</v>
      </c>
      <c r="Z1388" s="863" t="s">
        <v>2869</v>
      </c>
      <c r="AA1388" s="863" t="s">
        <v>2869</v>
      </c>
      <c r="AB1388" s="863" t="s">
        <v>2869</v>
      </c>
      <c r="AC1388" s="863" t="s">
        <v>2869</v>
      </c>
      <c r="AD1388" s="863" t="s">
        <v>2869</v>
      </c>
      <c r="AE1388" s="863" t="s">
        <v>2869</v>
      </c>
      <c r="AF1388" s="863" t="s">
        <v>2869</v>
      </c>
      <c r="AG1388" s="863" t="s">
        <v>2869</v>
      </c>
      <c r="AH1388" s="863" t="s">
        <v>2869</v>
      </c>
    </row>
    <row r="1389" spans="1:34" s="861" customFormat="1" ht="12" hidden="1" customHeight="1" outlineLevel="1" x14ac:dyDescent="0.25">
      <c r="A1389" s="303"/>
      <c r="B1389" s="881"/>
      <c r="C1389" s="860"/>
      <c r="D1389" s="847"/>
      <c r="E1389" s="868"/>
      <c r="F1389" s="863"/>
      <c r="G1389" s="863"/>
      <c r="H1389" s="863"/>
      <c r="I1389" s="863"/>
      <c r="J1389" s="863"/>
      <c r="K1389" s="863"/>
      <c r="L1389" s="863"/>
      <c r="M1389" s="863"/>
      <c r="N1389" s="863"/>
      <c r="O1389" s="863"/>
      <c r="P1389" s="863"/>
      <c r="Q1389" s="863"/>
      <c r="R1389" s="863"/>
      <c r="S1389" s="863"/>
      <c r="T1389" s="863"/>
      <c r="U1389" s="863"/>
      <c r="V1389" s="863"/>
      <c r="W1389" s="863"/>
      <c r="X1389" s="863"/>
      <c r="Y1389" s="863"/>
      <c r="Z1389" s="863"/>
      <c r="AA1389" s="863"/>
      <c r="AB1389" s="863"/>
      <c r="AC1389" s="863"/>
      <c r="AD1389" s="863"/>
      <c r="AE1389" s="863"/>
      <c r="AF1389" s="863"/>
      <c r="AG1389" s="863"/>
      <c r="AH1389" s="863"/>
    </row>
    <row r="1390" spans="1:34" s="861" customFormat="1" ht="12" hidden="1" customHeight="1" outlineLevel="1" x14ac:dyDescent="0.25">
      <c r="A1390" s="303"/>
      <c r="B1390" s="881"/>
      <c r="C1390" s="860"/>
      <c r="D1390" s="847"/>
      <c r="E1390" s="868"/>
      <c r="F1390" s="863"/>
      <c r="G1390" s="863"/>
      <c r="H1390" s="863"/>
      <c r="I1390" s="863"/>
      <c r="J1390" s="863"/>
      <c r="K1390" s="863"/>
      <c r="L1390" s="863"/>
      <c r="M1390" s="863"/>
      <c r="N1390" s="863"/>
      <c r="O1390" s="863"/>
      <c r="P1390" s="863"/>
      <c r="Q1390" s="863"/>
      <c r="R1390" s="863"/>
      <c r="S1390" s="863"/>
      <c r="T1390" s="863"/>
      <c r="U1390" s="863"/>
      <c r="V1390" s="863"/>
      <c r="W1390" s="863"/>
      <c r="X1390" s="863"/>
      <c r="Y1390" s="863"/>
      <c r="Z1390" s="863"/>
      <c r="AA1390" s="863"/>
      <c r="AB1390" s="863"/>
      <c r="AC1390" s="863"/>
      <c r="AD1390" s="863"/>
      <c r="AE1390" s="863"/>
      <c r="AF1390" s="863"/>
      <c r="AG1390" s="863"/>
      <c r="AH1390" s="863"/>
    </row>
    <row r="1391" spans="1:34" s="861" customFormat="1" ht="12" hidden="1" customHeight="1" outlineLevel="1" x14ac:dyDescent="0.25">
      <c r="A1391" s="303"/>
      <c r="B1391" s="881"/>
      <c r="C1391" s="860"/>
      <c r="D1391" s="847"/>
      <c r="E1391" s="868"/>
      <c r="F1391" s="863"/>
      <c r="G1391" s="863"/>
      <c r="H1391" s="863"/>
      <c r="I1391" s="863"/>
      <c r="J1391" s="863"/>
      <c r="K1391" s="863"/>
      <c r="L1391" s="863"/>
      <c r="M1391" s="863"/>
      <c r="N1391" s="863"/>
      <c r="O1391" s="863"/>
      <c r="P1391" s="863"/>
      <c r="Q1391" s="863"/>
      <c r="R1391" s="863"/>
      <c r="S1391" s="863"/>
      <c r="T1391" s="863"/>
      <c r="U1391" s="863"/>
      <c r="V1391" s="863"/>
      <c r="W1391" s="863"/>
      <c r="X1391" s="863"/>
      <c r="Y1391" s="863"/>
      <c r="Z1391" s="863"/>
      <c r="AA1391" s="863"/>
      <c r="AB1391" s="863"/>
      <c r="AC1391" s="863"/>
      <c r="AD1391" s="863"/>
      <c r="AE1391" s="863"/>
      <c r="AF1391" s="863"/>
      <c r="AG1391" s="863"/>
      <c r="AH1391" s="863"/>
    </row>
    <row r="1392" spans="1:34" s="861" customFormat="1" ht="12" hidden="1" customHeight="1" outlineLevel="1" x14ac:dyDescent="0.25">
      <c r="A1392" s="303"/>
      <c r="B1392" s="881"/>
      <c r="C1392" s="860"/>
      <c r="D1392" s="847"/>
      <c r="E1392" s="868"/>
      <c r="F1392" s="863"/>
      <c r="G1392" s="863"/>
      <c r="H1392" s="863"/>
      <c r="I1392" s="863"/>
      <c r="J1392" s="863"/>
      <c r="K1392" s="863"/>
      <c r="L1392" s="863"/>
      <c r="M1392" s="863"/>
      <c r="N1392" s="863"/>
      <c r="O1392" s="863"/>
      <c r="P1392" s="863"/>
      <c r="Q1392" s="863"/>
      <c r="R1392" s="863"/>
      <c r="S1392" s="863"/>
      <c r="T1392" s="863"/>
      <c r="U1392" s="863"/>
      <c r="V1392" s="863"/>
      <c r="W1392" s="863"/>
      <c r="X1392" s="863"/>
      <c r="Y1392" s="863"/>
      <c r="Z1392" s="863"/>
      <c r="AA1392" s="863"/>
      <c r="AB1392" s="863"/>
      <c r="AC1392" s="863"/>
      <c r="AD1392" s="863"/>
      <c r="AE1392" s="863"/>
      <c r="AF1392" s="863"/>
      <c r="AG1392" s="863"/>
      <c r="AH1392" s="863"/>
    </row>
    <row r="1393" spans="1:34" s="861" customFormat="1" ht="12" hidden="1" customHeight="1" outlineLevel="1" x14ac:dyDescent="0.25">
      <c r="A1393" s="303"/>
      <c r="B1393" s="881"/>
      <c r="C1393" s="860"/>
      <c r="D1393" s="847"/>
      <c r="E1393" s="868"/>
      <c r="F1393" s="863"/>
      <c r="G1393" s="863"/>
      <c r="H1393" s="863"/>
      <c r="I1393" s="863"/>
      <c r="J1393" s="863"/>
      <c r="K1393" s="863"/>
      <c r="L1393" s="863"/>
      <c r="M1393" s="863"/>
      <c r="N1393" s="863"/>
      <c r="O1393" s="863"/>
      <c r="P1393" s="863"/>
      <c r="Q1393" s="863"/>
      <c r="R1393" s="863"/>
      <c r="S1393" s="863"/>
      <c r="T1393" s="863"/>
      <c r="U1393" s="863"/>
      <c r="V1393" s="863"/>
      <c r="W1393" s="863"/>
      <c r="X1393" s="863"/>
      <c r="Y1393" s="863"/>
      <c r="Z1393" s="863"/>
      <c r="AA1393" s="863"/>
      <c r="AB1393" s="863"/>
      <c r="AC1393" s="863"/>
      <c r="AD1393" s="863"/>
      <c r="AE1393" s="863"/>
      <c r="AF1393" s="863"/>
      <c r="AG1393" s="863"/>
      <c r="AH1393" s="863"/>
    </row>
    <row r="1394" spans="1:34" s="861" customFormat="1" ht="12" hidden="1" customHeight="1" outlineLevel="1" x14ac:dyDescent="0.25">
      <c r="A1394" s="303"/>
      <c r="B1394" s="881" t="s">
        <v>3080</v>
      </c>
      <c r="C1394" s="860"/>
      <c r="D1394" s="847"/>
      <c r="E1394" s="868" t="s">
        <v>3081</v>
      </c>
      <c r="F1394" s="863" t="s">
        <v>2869</v>
      </c>
      <c r="G1394" s="863" t="s">
        <v>2869</v>
      </c>
      <c r="H1394" s="863" t="s">
        <v>2869</v>
      </c>
      <c r="I1394" s="863" t="s">
        <v>2869</v>
      </c>
      <c r="J1394" s="863" t="s">
        <v>2869</v>
      </c>
      <c r="K1394" s="863" t="s">
        <v>2869</v>
      </c>
      <c r="L1394" s="863" t="s">
        <v>2869</v>
      </c>
      <c r="M1394" s="863" t="s">
        <v>2869</v>
      </c>
      <c r="N1394" s="863" t="s">
        <v>2869</v>
      </c>
      <c r="O1394" s="863" t="s">
        <v>2869</v>
      </c>
      <c r="P1394" s="863" t="s">
        <v>2869</v>
      </c>
      <c r="Q1394" s="863" t="s">
        <v>2869</v>
      </c>
      <c r="R1394" s="863" t="s">
        <v>2869</v>
      </c>
      <c r="S1394" s="863" t="s">
        <v>2869</v>
      </c>
      <c r="T1394" s="863" t="s">
        <v>2869</v>
      </c>
      <c r="U1394" s="863" t="s">
        <v>2869</v>
      </c>
      <c r="V1394" s="863" t="s">
        <v>2869</v>
      </c>
      <c r="W1394" s="863" t="s">
        <v>2869</v>
      </c>
      <c r="X1394" s="863" t="s">
        <v>2869</v>
      </c>
      <c r="Y1394" s="863" t="s">
        <v>2869</v>
      </c>
      <c r="Z1394" s="863" t="s">
        <v>2869</v>
      </c>
      <c r="AA1394" s="863" t="s">
        <v>2869</v>
      </c>
      <c r="AB1394" s="863" t="s">
        <v>2869</v>
      </c>
      <c r="AC1394" s="863" t="s">
        <v>2869</v>
      </c>
      <c r="AD1394" s="863" t="s">
        <v>2869</v>
      </c>
      <c r="AE1394" s="863" t="s">
        <v>2869</v>
      </c>
      <c r="AF1394" s="863" t="s">
        <v>2869</v>
      </c>
      <c r="AG1394" s="863" t="s">
        <v>2869</v>
      </c>
      <c r="AH1394" s="863" t="s">
        <v>2869</v>
      </c>
    </row>
    <row r="1395" spans="1:34" s="861" customFormat="1" ht="12" hidden="1" customHeight="1" outlineLevel="1" x14ac:dyDescent="0.25">
      <c r="A1395" s="303"/>
      <c r="B1395" s="881" t="s">
        <v>3082</v>
      </c>
      <c r="C1395" s="860"/>
      <c r="D1395" s="847"/>
      <c r="E1395" s="868" t="s">
        <v>3083</v>
      </c>
      <c r="F1395" s="863" t="s">
        <v>2869</v>
      </c>
      <c r="G1395" s="863" t="s">
        <v>2869</v>
      </c>
      <c r="H1395" s="863" t="s">
        <v>2869</v>
      </c>
      <c r="I1395" s="863" t="s">
        <v>2869</v>
      </c>
      <c r="J1395" s="863" t="s">
        <v>2869</v>
      </c>
      <c r="K1395" s="863" t="s">
        <v>2869</v>
      </c>
      <c r="L1395" s="863" t="s">
        <v>2869</v>
      </c>
      <c r="M1395" s="863" t="s">
        <v>2869</v>
      </c>
      <c r="N1395" s="863" t="s">
        <v>2869</v>
      </c>
      <c r="O1395" s="863" t="s">
        <v>2869</v>
      </c>
      <c r="P1395" s="863" t="s">
        <v>2869</v>
      </c>
      <c r="Q1395" s="863" t="s">
        <v>2869</v>
      </c>
      <c r="R1395" s="863" t="s">
        <v>2869</v>
      </c>
      <c r="S1395" s="863" t="s">
        <v>2869</v>
      </c>
      <c r="T1395" s="863" t="s">
        <v>2869</v>
      </c>
      <c r="U1395" s="863" t="s">
        <v>2869</v>
      </c>
      <c r="V1395" s="863" t="s">
        <v>2869</v>
      </c>
      <c r="W1395" s="863" t="s">
        <v>2869</v>
      </c>
      <c r="X1395" s="863" t="s">
        <v>2869</v>
      </c>
      <c r="Y1395" s="863" t="s">
        <v>2869</v>
      </c>
      <c r="Z1395" s="863" t="s">
        <v>2869</v>
      </c>
      <c r="AA1395" s="863" t="s">
        <v>2869</v>
      </c>
      <c r="AB1395" s="863" t="s">
        <v>2869</v>
      </c>
      <c r="AC1395" s="863" t="s">
        <v>2869</v>
      </c>
      <c r="AD1395" s="863" t="s">
        <v>2869</v>
      </c>
      <c r="AE1395" s="863" t="s">
        <v>2869</v>
      </c>
      <c r="AF1395" s="863" t="s">
        <v>2869</v>
      </c>
      <c r="AG1395" s="863" t="s">
        <v>2869</v>
      </c>
      <c r="AH1395" s="863" t="s">
        <v>2869</v>
      </c>
    </row>
    <row r="1396" spans="1:34" s="861" customFormat="1" ht="12" hidden="1" customHeight="1" outlineLevel="1" x14ac:dyDescent="0.25">
      <c r="A1396" s="303"/>
      <c r="B1396" s="881" t="s">
        <v>3084</v>
      </c>
      <c r="C1396" s="860"/>
      <c r="D1396" s="847"/>
      <c r="E1396" s="868" t="s">
        <v>3085</v>
      </c>
      <c r="F1396" s="863" t="s">
        <v>2869</v>
      </c>
      <c r="G1396" s="863" t="s">
        <v>2869</v>
      </c>
      <c r="H1396" s="863" t="s">
        <v>2869</v>
      </c>
      <c r="I1396" s="863" t="s">
        <v>2869</v>
      </c>
      <c r="J1396" s="863" t="s">
        <v>2869</v>
      </c>
      <c r="K1396" s="863" t="s">
        <v>2869</v>
      </c>
      <c r="L1396" s="863" t="s">
        <v>2869</v>
      </c>
      <c r="M1396" s="863" t="s">
        <v>2869</v>
      </c>
      <c r="N1396" s="863" t="s">
        <v>2869</v>
      </c>
      <c r="O1396" s="863" t="s">
        <v>2869</v>
      </c>
      <c r="P1396" s="863" t="s">
        <v>2869</v>
      </c>
      <c r="Q1396" s="863" t="s">
        <v>2869</v>
      </c>
      <c r="R1396" s="863" t="s">
        <v>2869</v>
      </c>
      <c r="S1396" s="863" t="s">
        <v>2869</v>
      </c>
      <c r="T1396" s="863" t="s">
        <v>2869</v>
      </c>
      <c r="U1396" s="863" t="s">
        <v>2869</v>
      </c>
      <c r="V1396" s="863" t="s">
        <v>2869</v>
      </c>
      <c r="W1396" s="863" t="s">
        <v>2869</v>
      </c>
      <c r="X1396" s="863" t="s">
        <v>2869</v>
      </c>
      <c r="Y1396" s="863" t="s">
        <v>2869</v>
      </c>
      <c r="Z1396" s="863" t="s">
        <v>2869</v>
      </c>
      <c r="AA1396" s="863" t="s">
        <v>2869</v>
      </c>
      <c r="AB1396" s="863" t="s">
        <v>2869</v>
      </c>
      <c r="AC1396" s="863" t="s">
        <v>2869</v>
      </c>
      <c r="AD1396" s="863" t="s">
        <v>2869</v>
      </c>
      <c r="AE1396" s="863" t="s">
        <v>2869</v>
      </c>
      <c r="AF1396" s="863" t="s">
        <v>2869</v>
      </c>
      <c r="AG1396" s="863" t="s">
        <v>2869</v>
      </c>
      <c r="AH1396" s="863" t="s">
        <v>2869</v>
      </c>
    </row>
    <row r="1397" spans="1:34" s="861" customFormat="1" ht="12" hidden="1" customHeight="1" outlineLevel="1" x14ac:dyDescent="0.25">
      <c r="A1397" s="303"/>
      <c r="B1397" s="881" t="s">
        <v>3086</v>
      </c>
      <c r="C1397" s="860"/>
      <c r="D1397" s="847"/>
      <c r="E1397" s="868" t="s">
        <v>3087</v>
      </c>
      <c r="F1397" s="863" t="s">
        <v>2869</v>
      </c>
      <c r="G1397" s="863" t="s">
        <v>2869</v>
      </c>
      <c r="H1397" s="863" t="s">
        <v>2869</v>
      </c>
      <c r="I1397" s="863" t="s">
        <v>2869</v>
      </c>
      <c r="J1397" s="863" t="s">
        <v>2869</v>
      </c>
      <c r="K1397" s="863" t="s">
        <v>2869</v>
      </c>
      <c r="L1397" s="863" t="s">
        <v>2869</v>
      </c>
      <c r="M1397" s="863" t="s">
        <v>2869</v>
      </c>
      <c r="N1397" s="863" t="s">
        <v>2869</v>
      </c>
      <c r="O1397" s="863" t="s">
        <v>2869</v>
      </c>
      <c r="P1397" s="863" t="s">
        <v>2869</v>
      </c>
      <c r="Q1397" s="863" t="s">
        <v>2869</v>
      </c>
      <c r="R1397" s="863" t="s">
        <v>2869</v>
      </c>
      <c r="S1397" s="863" t="s">
        <v>2869</v>
      </c>
      <c r="T1397" s="863" t="s">
        <v>2869</v>
      </c>
      <c r="U1397" s="863" t="s">
        <v>2869</v>
      </c>
      <c r="V1397" s="863" t="s">
        <v>2869</v>
      </c>
      <c r="W1397" s="863" t="s">
        <v>2869</v>
      </c>
      <c r="X1397" s="863" t="s">
        <v>2869</v>
      </c>
      <c r="Y1397" s="863" t="s">
        <v>2869</v>
      </c>
      <c r="Z1397" s="863" t="s">
        <v>2869</v>
      </c>
      <c r="AA1397" s="863" t="s">
        <v>2869</v>
      </c>
      <c r="AB1397" s="863" t="s">
        <v>2869</v>
      </c>
      <c r="AC1397" s="863" t="s">
        <v>2869</v>
      </c>
      <c r="AD1397" s="863" t="s">
        <v>2869</v>
      </c>
      <c r="AE1397" s="863" t="s">
        <v>2869</v>
      </c>
      <c r="AF1397" s="863" t="s">
        <v>2869</v>
      </c>
      <c r="AG1397" s="863" t="s">
        <v>2869</v>
      </c>
      <c r="AH1397" s="863" t="s">
        <v>2869</v>
      </c>
    </row>
    <row r="1398" spans="1:34" s="861" customFormat="1" ht="12" hidden="1" customHeight="1" outlineLevel="1" x14ac:dyDescent="0.25">
      <c r="A1398" s="303"/>
      <c r="B1398" s="881"/>
      <c r="C1398" s="860"/>
      <c r="D1398" s="847"/>
      <c r="E1398" s="868"/>
      <c r="F1398" s="863" t="s">
        <v>1328</v>
      </c>
      <c r="G1398" s="863" t="s">
        <v>1328</v>
      </c>
      <c r="H1398" s="863" t="s">
        <v>1328</v>
      </c>
      <c r="I1398" s="863" t="s">
        <v>1328</v>
      </c>
      <c r="J1398" s="863" t="s">
        <v>1328</v>
      </c>
      <c r="K1398" s="863" t="s">
        <v>1328</v>
      </c>
      <c r="L1398" s="863" t="s">
        <v>1328</v>
      </c>
      <c r="M1398" s="863" t="s">
        <v>1328</v>
      </c>
      <c r="N1398" s="863" t="s">
        <v>1328</v>
      </c>
      <c r="O1398" s="863" t="s">
        <v>1328</v>
      </c>
      <c r="P1398" s="863" t="s">
        <v>1328</v>
      </c>
      <c r="Q1398" s="863" t="s">
        <v>1328</v>
      </c>
      <c r="R1398" s="863" t="s">
        <v>1328</v>
      </c>
      <c r="S1398" s="863" t="s">
        <v>1328</v>
      </c>
      <c r="T1398" s="863" t="s">
        <v>1328</v>
      </c>
      <c r="U1398" s="863" t="s">
        <v>1328</v>
      </c>
      <c r="V1398" s="863" t="s">
        <v>1328</v>
      </c>
      <c r="W1398" s="863" t="s">
        <v>1328</v>
      </c>
      <c r="X1398" s="863" t="s">
        <v>1328</v>
      </c>
      <c r="Y1398" s="863" t="s">
        <v>1328</v>
      </c>
      <c r="Z1398" s="863" t="s">
        <v>1328</v>
      </c>
      <c r="AA1398" s="863" t="s">
        <v>1328</v>
      </c>
      <c r="AB1398" s="863" t="s">
        <v>1328</v>
      </c>
      <c r="AC1398" s="863" t="s">
        <v>1328</v>
      </c>
      <c r="AD1398" s="863" t="s">
        <v>1328</v>
      </c>
      <c r="AE1398" s="863" t="s">
        <v>1328</v>
      </c>
      <c r="AF1398" s="863" t="s">
        <v>1328</v>
      </c>
      <c r="AG1398" s="863" t="s">
        <v>1328</v>
      </c>
      <c r="AH1398" s="863" t="s">
        <v>1328</v>
      </c>
    </row>
    <row r="1399" spans="1:34" s="861" customFormat="1" ht="12" hidden="1" customHeight="1" outlineLevel="1" x14ac:dyDescent="0.25">
      <c r="A1399" s="303"/>
      <c r="B1399" s="881" t="s">
        <v>3088</v>
      </c>
      <c r="C1399" s="860"/>
      <c r="D1399" s="847"/>
      <c r="E1399" s="868" t="s">
        <v>3089</v>
      </c>
      <c r="F1399" s="863" t="s">
        <v>2869</v>
      </c>
      <c r="G1399" s="863" t="s">
        <v>2869</v>
      </c>
      <c r="H1399" s="863" t="s">
        <v>2869</v>
      </c>
      <c r="I1399" s="863" t="s">
        <v>2869</v>
      </c>
      <c r="J1399" s="863" t="s">
        <v>2869</v>
      </c>
      <c r="K1399" s="863" t="s">
        <v>2869</v>
      </c>
      <c r="L1399" s="863" t="s">
        <v>2869</v>
      </c>
      <c r="M1399" s="863" t="s">
        <v>2869</v>
      </c>
      <c r="N1399" s="863" t="s">
        <v>2869</v>
      </c>
      <c r="O1399" s="863" t="s">
        <v>2869</v>
      </c>
      <c r="P1399" s="863" t="s">
        <v>2869</v>
      </c>
      <c r="Q1399" s="863" t="s">
        <v>2869</v>
      </c>
      <c r="R1399" s="863" t="s">
        <v>2869</v>
      </c>
      <c r="S1399" s="863" t="s">
        <v>2869</v>
      </c>
      <c r="T1399" s="863" t="s">
        <v>2869</v>
      </c>
      <c r="U1399" s="863" t="s">
        <v>2869</v>
      </c>
      <c r="V1399" s="863" t="s">
        <v>2869</v>
      </c>
      <c r="W1399" s="863" t="s">
        <v>2869</v>
      </c>
      <c r="X1399" s="863" t="s">
        <v>2869</v>
      </c>
      <c r="Y1399" s="863" t="s">
        <v>2869</v>
      </c>
      <c r="Z1399" s="863" t="s">
        <v>2869</v>
      </c>
      <c r="AA1399" s="863" t="s">
        <v>2869</v>
      </c>
      <c r="AB1399" s="863" t="s">
        <v>2869</v>
      </c>
      <c r="AC1399" s="863" t="s">
        <v>2869</v>
      </c>
      <c r="AD1399" s="863" t="s">
        <v>2869</v>
      </c>
      <c r="AE1399" s="863" t="s">
        <v>2869</v>
      </c>
      <c r="AF1399" s="863" t="s">
        <v>2869</v>
      </c>
      <c r="AG1399" s="863" t="s">
        <v>2869</v>
      </c>
      <c r="AH1399" s="863" t="s">
        <v>2869</v>
      </c>
    </row>
    <row r="1400" spans="1:34" s="861" customFormat="1" ht="12" hidden="1" customHeight="1" outlineLevel="1" x14ac:dyDescent="0.25">
      <c r="A1400" s="303"/>
      <c r="B1400" s="881" t="s">
        <v>3090</v>
      </c>
      <c r="C1400" s="860"/>
      <c r="D1400" s="847"/>
      <c r="E1400" s="868" t="s">
        <v>3091</v>
      </c>
      <c r="F1400" s="863" t="s">
        <v>2869</v>
      </c>
      <c r="G1400" s="863" t="s">
        <v>2869</v>
      </c>
      <c r="H1400" s="863" t="s">
        <v>2869</v>
      </c>
      <c r="I1400" s="863" t="s">
        <v>2869</v>
      </c>
      <c r="J1400" s="863" t="s">
        <v>2869</v>
      </c>
      <c r="K1400" s="863" t="s">
        <v>2869</v>
      </c>
      <c r="L1400" s="863" t="s">
        <v>2869</v>
      </c>
      <c r="M1400" s="863" t="s">
        <v>2869</v>
      </c>
      <c r="N1400" s="863" t="s">
        <v>2869</v>
      </c>
      <c r="O1400" s="863" t="s">
        <v>2869</v>
      </c>
      <c r="P1400" s="863" t="s">
        <v>2869</v>
      </c>
      <c r="Q1400" s="863" t="s">
        <v>2869</v>
      </c>
      <c r="R1400" s="863" t="s">
        <v>2869</v>
      </c>
      <c r="S1400" s="863" t="s">
        <v>2869</v>
      </c>
      <c r="T1400" s="863" t="s">
        <v>2869</v>
      </c>
      <c r="U1400" s="863" t="s">
        <v>2869</v>
      </c>
      <c r="V1400" s="863" t="s">
        <v>2869</v>
      </c>
      <c r="W1400" s="863" t="s">
        <v>2869</v>
      </c>
      <c r="X1400" s="863" t="s">
        <v>2869</v>
      </c>
      <c r="Y1400" s="863" t="s">
        <v>2869</v>
      </c>
      <c r="Z1400" s="863" t="s">
        <v>2869</v>
      </c>
      <c r="AA1400" s="863" t="s">
        <v>2869</v>
      </c>
      <c r="AB1400" s="863" t="s">
        <v>2869</v>
      </c>
      <c r="AC1400" s="863" t="s">
        <v>2869</v>
      </c>
      <c r="AD1400" s="863" t="s">
        <v>2869</v>
      </c>
      <c r="AE1400" s="863" t="s">
        <v>2869</v>
      </c>
      <c r="AF1400" s="863" t="s">
        <v>2869</v>
      </c>
      <c r="AG1400" s="863" t="s">
        <v>2869</v>
      </c>
      <c r="AH1400" s="863" t="s">
        <v>2869</v>
      </c>
    </row>
    <row r="1401" spans="1:34" s="861" customFormat="1" ht="12" hidden="1" customHeight="1" outlineLevel="1" x14ac:dyDescent="0.25">
      <c r="A1401" s="303"/>
      <c r="B1401" s="881" t="s">
        <v>3092</v>
      </c>
      <c r="C1401" s="860"/>
      <c r="D1401" s="847"/>
      <c r="E1401" s="868" t="s">
        <v>3093</v>
      </c>
      <c r="F1401" s="863" t="s">
        <v>2869</v>
      </c>
      <c r="G1401" s="863" t="s">
        <v>2869</v>
      </c>
      <c r="H1401" s="863" t="s">
        <v>2869</v>
      </c>
      <c r="I1401" s="863" t="s">
        <v>2869</v>
      </c>
      <c r="J1401" s="863" t="s">
        <v>2869</v>
      </c>
      <c r="K1401" s="863" t="s">
        <v>2869</v>
      </c>
      <c r="L1401" s="863" t="s">
        <v>2869</v>
      </c>
      <c r="M1401" s="863" t="s">
        <v>2869</v>
      </c>
      <c r="N1401" s="863" t="s">
        <v>2869</v>
      </c>
      <c r="O1401" s="863" t="s">
        <v>2869</v>
      </c>
      <c r="P1401" s="863" t="s">
        <v>2869</v>
      </c>
      <c r="Q1401" s="863" t="s">
        <v>2869</v>
      </c>
      <c r="R1401" s="863" t="s">
        <v>2869</v>
      </c>
      <c r="S1401" s="863" t="s">
        <v>2869</v>
      </c>
      <c r="T1401" s="863" t="s">
        <v>2869</v>
      </c>
      <c r="U1401" s="863" t="s">
        <v>2869</v>
      </c>
      <c r="V1401" s="863" t="s">
        <v>2869</v>
      </c>
      <c r="W1401" s="863" t="s">
        <v>2869</v>
      </c>
      <c r="X1401" s="863" t="s">
        <v>2869</v>
      </c>
      <c r="Y1401" s="863" t="s">
        <v>2869</v>
      </c>
      <c r="Z1401" s="863" t="s">
        <v>2869</v>
      </c>
      <c r="AA1401" s="863" t="s">
        <v>2869</v>
      </c>
      <c r="AB1401" s="863" t="s">
        <v>2869</v>
      </c>
      <c r="AC1401" s="863" t="s">
        <v>2869</v>
      </c>
      <c r="AD1401" s="863" t="s">
        <v>2869</v>
      </c>
      <c r="AE1401" s="863" t="s">
        <v>2869</v>
      </c>
      <c r="AF1401" s="863" t="s">
        <v>2869</v>
      </c>
      <c r="AG1401" s="863" t="s">
        <v>2869</v>
      </c>
      <c r="AH1401" s="863" t="s">
        <v>2869</v>
      </c>
    </row>
    <row r="1402" spans="1:34" s="861" customFormat="1" ht="12" hidden="1" customHeight="1" outlineLevel="1" x14ac:dyDescent="0.25">
      <c r="A1402" s="303"/>
      <c r="B1402" s="881" t="s">
        <v>3094</v>
      </c>
      <c r="C1402" s="860"/>
      <c r="D1402" s="847"/>
      <c r="E1402" s="868" t="s">
        <v>3095</v>
      </c>
      <c r="F1402" s="863" t="s">
        <v>2869</v>
      </c>
      <c r="G1402" s="863" t="s">
        <v>2869</v>
      </c>
      <c r="H1402" s="863" t="s">
        <v>2869</v>
      </c>
      <c r="I1402" s="863" t="s">
        <v>2869</v>
      </c>
      <c r="J1402" s="863" t="s">
        <v>2869</v>
      </c>
      <c r="K1402" s="863" t="s">
        <v>2869</v>
      </c>
      <c r="L1402" s="863" t="s">
        <v>2869</v>
      </c>
      <c r="M1402" s="863" t="s">
        <v>2869</v>
      </c>
      <c r="N1402" s="863" t="s">
        <v>2869</v>
      </c>
      <c r="O1402" s="863" t="s">
        <v>2869</v>
      </c>
      <c r="P1402" s="863" t="s">
        <v>2869</v>
      </c>
      <c r="Q1402" s="863" t="s">
        <v>2869</v>
      </c>
      <c r="R1402" s="863" t="s">
        <v>2869</v>
      </c>
      <c r="S1402" s="863" t="s">
        <v>2869</v>
      </c>
      <c r="T1402" s="863" t="s">
        <v>2869</v>
      </c>
      <c r="U1402" s="863" t="s">
        <v>2869</v>
      </c>
      <c r="V1402" s="863" t="s">
        <v>2869</v>
      </c>
      <c r="W1402" s="863" t="s">
        <v>2869</v>
      </c>
      <c r="X1402" s="863" t="s">
        <v>2869</v>
      </c>
      <c r="Y1402" s="863" t="s">
        <v>2869</v>
      </c>
      <c r="Z1402" s="863" t="s">
        <v>2869</v>
      </c>
      <c r="AA1402" s="863" t="s">
        <v>2869</v>
      </c>
      <c r="AB1402" s="863" t="s">
        <v>2869</v>
      </c>
      <c r="AC1402" s="863" t="s">
        <v>2869</v>
      </c>
      <c r="AD1402" s="863" t="s">
        <v>2869</v>
      </c>
      <c r="AE1402" s="863" t="s">
        <v>2869</v>
      </c>
      <c r="AF1402" s="863" t="s">
        <v>2869</v>
      </c>
      <c r="AG1402" s="863" t="s">
        <v>2869</v>
      </c>
      <c r="AH1402" s="863" t="s">
        <v>2869</v>
      </c>
    </row>
    <row r="1403" spans="1:34" s="861" customFormat="1" ht="12" hidden="1" customHeight="1" outlineLevel="1" x14ac:dyDescent="0.25">
      <c r="A1403" s="303"/>
      <c r="B1403" s="881"/>
      <c r="C1403" s="860"/>
      <c r="D1403" s="847"/>
      <c r="E1403" s="868"/>
      <c r="F1403" s="863" t="s">
        <v>1328</v>
      </c>
      <c r="G1403" s="863" t="s">
        <v>1328</v>
      </c>
      <c r="H1403" s="863" t="s">
        <v>1328</v>
      </c>
      <c r="I1403" s="863" t="s">
        <v>1328</v>
      </c>
      <c r="J1403" s="863" t="s">
        <v>1328</v>
      </c>
      <c r="K1403" s="863" t="s">
        <v>1328</v>
      </c>
      <c r="L1403" s="863" t="s">
        <v>1328</v>
      </c>
      <c r="M1403" s="863" t="s">
        <v>1328</v>
      </c>
      <c r="N1403" s="863" t="s">
        <v>1328</v>
      </c>
      <c r="O1403" s="863" t="s">
        <v>1328</v>
      </c>
      <c r="P1403" s="863" t="s">
        <v>1328</v>
      </c>
      <c r="Q1403" s="863" t="s">
        <v>1328</v>
      </c>
      <c r="R1403" s="863" t="s">
        <v>1328</v>
      </c>
      <c r="S1403" s="863" t="s">
        <v>1328</v>
      </c>
      <c r="T1403" s="863" t="s">
        <v>1328</v>
      </c>
      <c r="U1403" s="863" t="s">
        <v>1328</v>
      </c>
      <c r="V1403" s="863" t="s">
        <v>1328</v>
      </c>
      <c r="W1403" s="863" t="s">
        <v>1328</v>
      </c>
      <c r="X1403" s="863" t="s">
        <v>1328</v>
      </c>
      <c r="Y1403" s="863" t="s">
        <v>1328</v>
      </c>
      <c r="Z1403" s="863" t="s">
        <v>1328</v>
      </c>
      <c r="AA1403" s="863" t="s">
        <v>1328</v>
      </c>
      <c r="AB1403" s="863" t="s">
        <v>1328</v>
      </c>
      <c r="AC1403" s="863" t="s">
        <v>1328</v>
      </c>
      <c r="AD1403" s="863" t="s">
        <v>1328</v>
      </c>
      <c r="AE1403" s="863" t="s">
        <v>1328</v>
      </c>
      <c r="AF1403" s="863" t="s">
        <v>1328</v>
      </c>
      <c r="AG1403" s="863" t="s">
        <v>1328</v>
      </c>
      <c r="AH1403" s="863" t="s">
        <v>1328</v>
      </c>
    </row>
    <row r="1404" spans="1:34" s="861" customFormat="1" ht="12" hidden="1" customHeight="1" outlineLevel="1" x14ac:dyDescent="0.25">
      <c r="A1404" s="303"/>
      <c r="B1404" s="881" t="s">
        <v>3096</v>
      </c>
      <c r="C1404" s="860"/>
      <c r="D1404" s="847"/>
      <c r="E1404" s="868" t="s">
        <v>3097</v>
      </c>
      <c r="F1404" s="863" t="s">
        <v>2869</v>
      </c>
      <c r="G1404" s="863" t="s">
        <v>2869</v>
      </c>
      <c r="H1404" s="863" t="s">
        <v>2869</v>
      </c>
      <c r="I1404" s="863" t="s">
        <v>2869</v>
      </c>
      <c r="J1404" s="863" t="s">
        <v>2869</v>
      </c>
      <c r="K1404" s="863" t="s">
        <v>2869</v>
      </c>
      <c r="L1404" s="863" t="s">
        <v>2869</v>
      </c>
      <c r="M1404" s="863" t="s">
        <v>2869</v>
      </c>
      <c r="N1404" s="863" t="s">
        <v>2869</v>
      </c>
      <c r="O1404" s="863" t="s">
        <v>2869</v>
      </c>
      <c r="P1404" s="863" t="s">
        <v>2869</v>
      </c>
      <c r="Q1404" s="863" t="s">
        <v>2869</v>
      </c>
      <c r="R1404" s="863" t="s">
        <v>2869</v>
      </c>
      <c r="S1404" s="863" t="s">
        <v>2869</v>
      </c>
      <c r="T1404" s="863" t="s">
        <v>2869</v>
      </c>
      <c r="U1404" s="863" t="s">
        <v>2869</v>
      </c>
      <c r="V1404" s="863" t="s">
        <v>2869</v>
      </c>
      <c r="W1404" s="863" t="s">
        <v>2869</v>
      </c>
      <c r="X1404" s="863" t="s">
        <v>2869</v>
      </c>
      <c r="Y1404" s="863" t="s">
        <v>2869</v>
      </c>
      <c r="Z1404" s="863" t="s">
        <v>2869</v>
      </c>
      <c r="AA1404" s="863" t="s">
        <v>2869</v>
      </c>
      <c r="AB1404" s="863" t="s">
        <v>2869</v>
      </c>
      <c r="AC1404" s="863" t="s">
        <v>2869</v>
      </c>
      <c r="AD1404" s="863" t="s">
        <v>2869</v>
      </c>
      <c r="AE1404" s="863" t="s">
        <v>2869</v>
      </c>
      <c r="AF1404" s="863" t="s">
        <v>2869</v>
      </c>
      <c r="AG1404" s="863" t="s">
        <v>2869</v>
      </c>
      <c r="AH1404" s="863" t="s">
        <v>2869</v>
      </c>
    </row>
    <row r="1405" spans="1:34" s="861" customFormat="1" ht="12" hidden="1" customHeight="1" outlineLevel="1" x14ac:dyDescent="0.25">
      <c r="A1405" s="303"/>
      <c r="B1405" s="881" t="s">
        <v>3098</v>
      </c>
      <c r="C1405" s="860"/>
      <c r="D1405" s="847"/>
      <c r="E1405" s="868" t="s">
        <v>3099</v>
      </c>
      <c r="F1405" s="863" t="s">
        <v>2869</v>
      </c>
      <c r="G1405" s="863" t="s">
        <v>2869</v>
      </c>
      <c r="H1405" s="863" t="s">
        <v>2869</v>
      </c>
      <c r="I1405" s="863" t="s">
        <v>2869</v>
      </c>
      <c r="J1405" s="863" t="s">
        <v>2869</v>
      </c>
      <c r="K1405" s="863" t="s">
        <v>2869</v>
      </c>
      <c r="L1405" s="863" t="s">
        <v>2869</v>
      </c>
      <c r="M1405" s="863" t="s">
        <v>2869</v>
      </c>
      <c r="N1405" s="863" t="s">
        <v>2869</v>
      </c>
      <c r="O1405" s="863" t="s">
        <v>2869</v>
      </c>
      <c r="P1405" s="863" t="s">
        <v>2869</v>
      </c>
      <c r="Q1405" s="863" t="s">
        <v>2869</v>
      </c>
      <c r="R1405" s="863" t="s">
        <v>2869</v>
      </c>
      <c r="S1405" s="863" t="s">
        <v>2869</v>
      </c>
      <c r="T1405" s="863" t="s">
        <v>2869</v>
      </c>
      <c r="U1405" s="863" t="s">
        <v>2869</v>
      </c>
      <c r="V1405" s="863" t="s">
        <v>2869</v>
      </c>
      <c r="W1405" s="863" t="s">
        <v>2869</v>
      </c>
      <c r="X1405" s="863" t="s">
        <v>2869</v>
      </c>
      <c r="Y1405" s="863" t="s">
        <v>2869</v>
      </c>
      <c r="Z1405" s="863" t="s">
        <v>2869</v>
      </c>
      <c r="AA1405" s="863" t="s">
        <v>2869</v>
      </c>
      <c r="AB1405" s="863" t="s">
        <v>2869</v>
      </c>
      <c r="AC1405" s="863" t="s">
        <v>2869</v>
      </c>
      <c r="AD1405" s="863" t="s">
        <v>2869</v>
      </c>
      <c r="AE1405" s="863" t="s">
        <v>2869</v>
      </c>
      <c r="AF1405" s="863" t="s">
        <v>2869</v>
      </c>
      <c r="AG1405" s="863" t="s">
        <v>2869</v>
      </c>
      <c r="AH1405" s="863" t="s">
        <v>2869</v>
      </c>
    </row>
    <row r="1406" spans="1:34" s="861" customFormat="1" ht="12" hidden="1" customHeight="1" outlineLevel="1" x14ac:dyDescent="0.25">
      <c r="A1406" s="303"/>
      <c r="B1406" s="881" t="s">
        <v>3100</v>
      </c>
      <c r="C1406" s="860"/>
      <c r="D1406" s="847"/>
      <c r="E1406" s="868" t="s">
        <v>3101</v>
      </c>
      <c r="F1406" s="863" t="s">
        <v>2869</v>
      </c>
      <c r="G1406" s="863" t="s">
        <v>2869</v>
      </c>
      <c r="H1406" s="863" t="s">
        <v>2869</v>
      </c>
      <c r="I1406" s="863" t="s">
        <v>2869</v>
      </c>
      <c r="J1406" s="863" t="s">
        <v>2869</v>
      </c>
      <c r="K1406" s="863" t="s">
        <v>2869</v>
      </c>
      <c r="L1406" s="863" t="s">
        <v>2869</v>
      </c>
      <c r="M1406" s="863" t="s">
        <v>2869</v>
      </c>
      <c r="N1406" s="863" t="s">
        <v>2869</v>
      </c>
      <c r="O1406" s="863" t="s">
        <v>2869</v>
      </c>
      <c r="P1406" s="863" t="s">
        <v>2869</v>
      </c>
      <c r="Q1406" s="863" t="s">
        <v>2869</v>
      </c>
      <c r="R1406" s="863" t="s">
        <v>2869</v>
      </c>
      <c r="S1406" s="863" t="s">
        <v>2869</v>
      </c>
      <c r="T1406" s="863" t="s">
        <v>2869</v>
      </c>
      <c r="U1406" s="863" t="s">
        <v>2869</v>
      </c>
      <c r="V1406" s="863" t="s">
        <v>2869</v>
      </c>
      <c r="W1406" s="863" t="s">
        <v>2869</v>
      </c>
      <c r="X1406" s="863" t="s">
        <v>2869</v>
      </c>
      <c r="Y1406" s="863" t="s">
        <v>2869</v>
      </c>
      <c r="Z1406" s="863" t="s">
        <v>2869</v>
      </c>
      <c r="AA1406" s="863" t="s">
        <v>2869</v>
      </c>
      <c r="AB1406" s="863" t="s">
        <v>2869</v>
      </c>
      <c r="AC1406" s="863" t="s">
        <v>2869</v>
      </c>
      <c r="AD1406" s="863" t="s">
        <v>2869</v>
      </c>
      <c r="AE1406" s="863" t="s">
        <v>2869</v>
      </c>
      <c r="AF1406" s="863" t="s">
        <v>2869</v>
      </c>
      <c r="AG1406" s="863" t="s">
        <v>2869</v>
      </c>
      <c r="AH1406" s="863" t="s">
        <v>2869</v>
      </c>
    </row>
    <row r="1407" spans="1:34" s="861" customFormat="1" ht="12" hidden="1" customHeight="1" outlineLevel="1" x14ac:dyDescent="0.25">
      <c r="A1407" s="303"/>
      <c r="B1407" s="881" t="s">
        <v>3102</v>
      </c>
      <c r="C1407" s="860"/>
      <c r="D1407" s="847"/>
      <c r="E1407" s="868" t="s">
        <v>3103</v>
      </c>
      <c r="F1407" s="863" t="s">
        <v>2869</v>
      </c>
      <c r="G1407" s="863" t="s">
        <v>2869</v>
      </c>
      <c r="H1407" s="863" t="s">
        <v>2869</v>
      </c>
      <c r="I1407" s="863" t="s">
        <v>2869</v>
      </c>
      <c r="J1407" s="863" t="s">
        <v>2869</v>
      </c>
      <c r="K1407" s="863" t="s">
        <v>2869</v>
      </c>
      <c r="L1407" s="863" t="s">
        <v>2869</v>
      </c>
      <c r="M1407" s="863" t="s">
        <v>2869</v>
      </c>
      <c r="N1407" s="863" t="s">
        <v>2869</v>
      </c>
      <c r="O1407" s="863" t="s">
        <v>2869</v>
      </c>
      <c r="P1407" s="863" t="s">
        <v>2869</v>
      </c>
      <c r="Q1407" s="863" t="s">
        <v>2869</v>
      </c>
      <c r="R1407" s="863" t="s">
        <v>2869</v>
      </c>
      <c r="S1407" s="863" t="s">
        <v>2869</v>
      </c>
      <c r="T1407" s="863" t="s">
        <v>2869</v>
      </c>
      <c r="U1407" s="863" t="s">
        <v>2869</v>
      </c>
      <c r="V1407" s="863" t="s">
        <v>2869</v>
      </c>
      <c r="W1407" s="863" t="s">
        <v>2869</v>
      </c>
      <c r="X1407" s="863" t="s">
        <v>2869</v>
      </c>
      <c r="Y1407" s="863" t="s">
        <v>2869</v>
      </c>
      <c r="Z1407" s="863" t="s">
        <v>2869</v>
      </c>
      <c r="AA1407" s="863" t="s">
        <v>2869</v>
      </c>
      <c r="AB1407" s="863" t="s">
        <v>2869</v>
      </c>
      <c r="AC1407" s="863" t="s">
        <v>2869</v>
      </c>
      <c r="AD1407" s="863" t="s">
        <v>2869</v>
      </c>
      <c r="AE1407" s="863" t="s">
        <v>2869</v>
      </c>
      <c r="AF1407" s="863" t="s">
        <v>2869</v>
      </c>
      <c r="AG1407" s="863" t="s">
        <v>2869</v>
      </c>
      <c r="AH1407" s="863" t="s">
        <v>2869</v>
      </c>
    </row>
    <row r="1408" spans="1:34" s="861" customFormat="1" ht="12" hidden="1" customHeight="1" outlineLevel="1" x14ac:dyDescent="0.25">
      <c r="A1408" s="303"/>
      <c r="B1408" s="881"/>
      <c r="C1408" s="860"/>
      <c r="D1408" s="847"/>
      <c r="E1408" s="868"/>
      <c r="F1408" s="863" t="s">
        <v>1328</v>
      </c>
      <c r="G1408" s="863" t="s">
        <v>1328</v>
      </c>
      <c r="H1408" s="863" t="s">
        <v>1328</v>
      </c>
      <c r="I1408" s="863" t="s">
        <v>1328</v>
      </c>
      <c r="J1408" s="863" t="s">
        <v>1328</v>
      </c>
      <c r="K1408" s="863" t="s">
        <v>1328</v>
      </c>
      <c r="L1408" s="863" t="s">
        <v>1328</v>
      </c>
      <c r="M1408" s="863" t="s">
        <v>1328</v>
      </c>
      <c r="N1408" s="863" t="s">
        <v>1328</v>
      </c>
      <c r="O1408" s="863" t="s">
        <v>1328</v>
      </c>
      <c r="P1408" s="863" t="s">
        <v>1328</v>
      </c>
      <c r="Q1408" s="863" t="s">
        <v>1328</v>
      </c>
      <c r="R1408" s="863" t="s">
        <v>1328</v>
      </c>
      <c r="S1408" s="863" t="s">
        <v>1328</v>
      </c>
      <c r="T1408" s="863" t="s">
        <v>1328</v>
      </c>
      <c r="U1408" s="863" t="s">
        <v>1328</v>
      </c>
      <c r="V1408" s="863" t="s">
        <v>1328</v>
      </c>
      <c r="W1408" s="863" t="s">
        <v>1328</v>
      </c>
      <c r="X1408" s="863" t="s">
        <v>1328</v>
      </c>
      <c r="Y1408" s="863" t="s">
        <v>1328</v>
      </c>
      <c r="Z1408" s="863" t="s">
        <v>1328</v>
      </c>
      <c r="AA1408" s="863" t="s">
        <v>1328</v>
      </c>
      <c r="AB1408" s="863" t="s">
        <v>1328</v>
      </c>
      <c r="AC1408" s="863" t="s">
        <v>1328</v>
      </c>
      <c r="AD1408" s="863" t="s">
        <v>1328</v>
      </c>
      <c r="AE1408" s="863" t="s">
        <v>1328</v>
      </c>
      <c r="AF1408" s="863" t="s">
        <v>1328</v>
      </c>
      <c r="AG1408" s="863" t="s">
        <v>1328</v>
      </c>
      <c r="AH1408" s="863" t="s">
        <v>1328</v>
      </c>
    </row>
    <row r="1409" spans="1:40" s="861" customFormat="1" ht="12" hidden="1" customHeight="1" outlineLevel="1" x14ac:dyDescent="0.25">
      <c r="A1409" s="303"/>
      <c r="B1409" s="881" t="s">
        <v>3104</v>
      </c>
      <c r="C1409" s="860"/>
      <c r="D1409" s="847"/>
      <c r="E1409" s="868" t="s">
        <v>3105</v>
      </c>
      <c r="F1409" s="863" t="s">
        <v>2869</v>
      </c>
      <c r="G1409" s="863" t="s">
        <v>2869</v>
      </c>
      <c r="H1409" s="863" t="s">
        <v>2869</v>
      </c>
      <c r="I1409" s="863" t="s">
        <v>2869</v>
      </c>
      <c r="J1409" s="863" t="s">
        <v>2869</v>
      </c>
      <c r="K1409" s="863" t="s">
        <v>2869</v>
      </c>
      <c r="L1409" s="863" t="s">
        <v>2869</v>
      </c>
      <c r="M1409" s="863" t="s">
        <v>2869</v>
      </c>
      <c r="N1409" s="863" t="s">
        <v>2869</v>
      </c>
      <c r="O1409" s="863" t="s">
        <v>2869</v>
      </c>
      <c r="P1409" s="863" t="s">
        <v>2869</v>
      </c>
      <c r="Q1409" s="863" t="s">
        <v>2869</v>
      </c>
      <c r="R1409" s="863" t="s">
        <v>2869</v>
      </c>
      <c r="S1409" s="863" t="s">
        <v>2869</v>
      </c>
      <c r="T1409" s="863" t="s">
        <v>2869</v>
      </c>
      <c r="U1409" s="863" t="s">
        <v>2869</v>
      </c>
      <c r="V1409" s="863" t="s">
        <v>2869</v>
      </c>
      <c r="W1409" s="863" t="s">
        <v>2869</v>
      </c>
      <c r="X1409" s="863" t="s">
        <v>2869</v>
      </c>
      <c r="Y1409" s="863" t="s">
        <v>2869</v>
      </c>
      <c r="Z1409" s="863" t="s">
        <v>2869</v>
      </c>
      <c r="AA1409" s="863" t="s">
        <v>2869</v>
      </c>
      <c r="AB1409" s="863" t="s">
        <v>2869</v>
      </c>
      <c r="AC1409" s="863" t="s">
        <v>2869</v>
      </c>
      <c r="AD1409" s="863" t="s">
        <v>2869</v>
      </c>
      <c r="AE1409" s="863" t="s">
        <v>2869</v>
      </c>
      <c r="AF1409" s="863" t="s">
        <v>2869</v>
      </c>
      <c r="AG1409" s="863" t="s">
        <v>2869</v>
      </c>
      <c r="AH1409" s="863" t="s">
        <v>2869</v>
      </c>
    </row>
    <row r="1410" spans="1:40" s="861" customFormat="1" ht="12" hidden="1" customHeight="1" outlineLevel="1" x14ac:dyDescent="0.25">
      <c r="A1410" s="303"/>
      <c r="B1410" s="881" t="s">
        <v>3106</v>
      </c>
      <c r="C1410" s="860"/>
      <c r="D1410" s="847"/>
      <c r="E1410" s="868" t="s">
        <v>3107</v>
      </c>
      <c r="F1410" s="863" t="s">
        <v>2869</v>
      </c>
      <c r="G1410" s="863" t="s">
        <v>2869</v>
      </c>
      <c r="H1410" s="863" t="s">
        <v>2869</v>
      </c>
      <c r="I1410" s="863" t="s">
        <v>2869</v>
      </c>
      <c r="J1410" s="863" t="s">
        <v>2869</v>
      </c>
      <c r="K1410" s="863" t="s">
        <v>2869</v>
      </c>
      <c r="L1410" s="863" t="s">
        <v>2869</v>
      </c>
      <c r="M1410" s="863" t="s">
        <v>2869</v>
      </c>
      <c r="N1410" s="863" t="s">
        <v>2869</v>
      </c>
      <c r="O1410" s="863" t="s">
        <v>2869</v>
      </c>
      <c r="P1410" s="863" t="s">
        <v>2869</v>
      </c>
      <c r="Q1410" s="863" t="s">
        <v>2869</v>
      </c>
      <c r="R1410" s="863" t="s">
        <v>2869</v>
      </c>
      <c r="S1410" s="863" t="s">
        <v>2869</v>
      </c>
      <c r="T1410" s="863" t="s">
        <v>2869</v>
      </c>
      <c r="U1410" s="863" t="s">
        <v>2869</v>
      </c>
      <c r="V1410" s="863" t="s">
        <v>2869</v>
      </c>
      <c r="W1410" s="863" t="s">
        <v>2869</v>
      </c>
      <c r="X1410" s="863" t="s">
        <v>2869</v>
      </c>
      <c r="Y1410" s="863" t="s">
        <v>2869</v>
      </c>
      <c r="Z1410" s="863" t="s">
        <v>2869</v>
      </c>
      <c r="AA1410" s="863" t="s">
        <v>2869</v>
      </c>
      <c r="AB1410" s="863" t="s">
        <v>2869</v>
      </c>
      <c r="AC1410" s="863" t="s">
        <v>2869</v>
      </c>
      <c r="AD1410" s="863" t="s">
        <v>2869</v>
      </c>
      <c r="AE1410" s="863" t="s">
        <v>2869</v>
      </c>
      <c r="AF1410" s="863" t="s">
        <v>2869</v>
      </c>
      <c r="AG1410" s="863" t="s">
        <v>2869</v>
      </c>
      <c r="AH1410" s="863" t="s">
        <v>2869</v>
      </c>
    </row>
    <row r="1411" spans="1:40" s="861" customFormat="1" ht="12" hidden="1" customHeight="1" outlineLevel="1" x14ac:dyDescent="0.25">
      <c r="A1411" s="303"/>
      <c r="B1411" s="881" t="s">
        <v>3108</v>
      </c>
      <c r="C1411" s="860"/>
      <c r="D1411" s="847"/>
      <c r="E1411" s="868" t="s">
        <v>3109</v>
      </c>
      <c r="F1411" s="863" t="s">
        <v>2869</v>
      </c>
      <c r="G1411" s="863" t="s">
        <v>2869</v>
      </c>
      <c r="H1411" s="863" t="s">
        <v>2869</v>
      </c>
      <c r="I1411" s="863" t="s">
        <v>2869</v>
      </c>
      <c r="J1411" s="863" t="s">
        <v>2869</v>
      </c>
      <c r="K1411" s="863" t="s">
        <v>2869</v>
      </c>
      <c r="L1411" s="863" t="s">
        <v>2869</v>
      </c>
      <c r="M1411" s="863" t="s">
        <v>2869</v>
      </c>
      <c r="N1411" s="863" t="s">
        <v>2869</v>
      </c>
      <c r="O1411" s="863" t="s">
        <v>2869</v>
      </c>
      <c r="P1411" s="863" t="s">
        <v>2869</v>
      </c>
      <c r="Q1411" s="863" t="s">
        <v>2869</v>
      </c>
      <c r="R1411" s="863" t="s">
        <v>2869</v>
      </c>
      <c r="S1411" s="863" t="s">
        <v>2869</v>
      </c>
      <c r="T1411" s="863" t="s">
        <v>2869</v>
      </c>
      <c r="U1411" s="863" t="s">
        <v>2869</v>
      </c>
      <c r="V1411" s="863" t="s">
        <v>2869</v>
      </c>
      <c r="W1411" s="863" t="s">
        <v>2869</v>
      </c>
      <c r="X1411" s="863" t="s">
        <v>2869</v>
      </c>
      <c r="Y1411" s="863" t="s">
        <v>2869</v>
      </c>
      <c r="Z1411" s="863" t="s">
        <v>2869</v>
      </c>
      <c r="AA1411" s="863" t="s">
        <v>2869</v>
      </c>
      <c r="AB1411" s="863" t="s">
        <v>2869</v>
      </c>
      <c r="AC1411" s="863" t="s">
        <v>2869</v>
      </c>
      <c r="AD1411" s="863" t="s">
        <v>2869</v>
      </c>
      <c r="AE1411" s="863" t="s">
        <v>2869</v>
      </c>
      <c r="AF1411" s="863" t="s">
        <v>2869</v>
      </c>
      <c r="AG1411" s="863" t="s">
        <v>2869</v>
      </c>
      <c r="AH1411" s="863" t="s">
        <v>2869</v>
      </c>
    </row>
    <row r="1412" spans="1:40" s="861" customFormat="1" ht="12" hidden="1" customHeight="1" outlineLevel="1" x14ac:dyDescent="0.25">
      <c r="A1412" s="303"/>
      <c r="B1412" s="881" t="s">
        <v>3110</v>
      </c>
      <c r="C1412" s="860"/>
      <c r="D1412" s="847"/>
      <c r="E1412" s="868" t="s">
        <v>3111</v>
      </c>
      <c r="F1412" s="863" t="s">
        <v>2869</v>
      </c>
      <c r="G1412" s="863" t="s">
        <v>2869</v>
      </c>
      <c r="H1412" s="863" t="s">
        <v>2869</v>
      </c>
      <c r="I1412" s="863" t="s">
        <v>2869</v>
      </c>
      <c r="J1412" s="863" t="s">
        <v>2869</v>
      </c>
      <c r="K1412" s="863" t="s">
        <v>2869</v>
      </c>
      <c r="L1412" s="863" t="s">
        <v>2869</v>
      </c>
      <c r="M1412" s="863" t="s">
        <v>2869</v>
      </c>
      <c r="N1412" s="863" t="s">
        <v>2869</v>
      </c>
      <c r="O1412" s="863" t="s">
        <v>2869</v>
      </c>
      <c r="P1412" s="863" t="s">
        <v>2869</v>
      </c>
      <c r="Q1412" s="863" t="s">
        <v>2869</v>
      </c>
      <c r="R1412" s="863" t="s">
        <v>2869</v>
      </c>
      <c r="S1412" s="863" t="s">
        <v>2869</v>
      </c>
      <c r="T1412" s="863" t="s">
        <v>2869</v>
      </c>
      <c r="U1412" s="863" t="s">
        <v>2869</v>
      </c>
      <c r="V1412" s="863" t="s">
        <v>2869</v>
      </c>
      <c r="W1412" s="863" t="s">
        <v>2869</v>
      </c>
      <c r="X1412" s="863" t="s">
        <v>2869</v>
      </c>
      <c r="Y1412" s="863" t="s">
        <v>2869</v>
      </c>
      <c r="Z1412" s="863" t="s">
        <v>2869</v>
      </c>
      <c r="AA1412" s="863" t="s">
        <v>2869</v>
      </c>
      <c r="AB1412" s="863" t="s">
        <v>2869</v>
      </c>
      <c r="AC1412" s="863" t="s">
        <v>2869</v>
      </c>
      <c r="AD1412" s="863" t="s">
        <v>2869</v>
      </c>
      <c r="AE1412" s="863" t="s">
        <v>2869</v>
      </c>
      <c r="AF1412" s="863" t="s">
        <v>2869</v>
      </c>
      <c r="AG1412" s="863" t="s">
        <v>2869</v>
      </c>
      <c r="AH1412" s="863" t="s">
        <v>2869</v>
      </c>
    </row>
    <row r="1413" spans="1:40" s="861" customFormat="1" ht="12" hidden="1" customHeight="1" outlineLevel="1" x14ac:dyDescent="0.25">
      <c r="A1413" s="303"/>
      <c r="B1413" s="881"/>
      <c r="C1413" s="860"/>
      <c r="D1413" s="847"/>
      <c r="E1413" s="868"/>
      <c r="F1413" s="863" t="s">
        <v>1328</v>
      </c>
      <c r="G1413" s="863" t="s">
        <v>1328</v>
      </c>
      <c r="H1413" s="863" t="s">
        <v>1328</v>
      </c>
      <c r="I1413" s="863" t="s">
        <v>1328</v>
      </c>
      <c r="J1413" s="863" t="s">
        <v>1328</v>
      </c>
      <c r="K1413" s="863" t="s">
        <v>1328</v>
      </c>
      <c r="L1413" s="863" t="s">
        <v>1328</v>
      </c>
      <c r="M1413" s="863" t="s">
        <v>1328</v>
      </c>
      <c r="N1413" s="863" t="s">
        <v>1328</v>
      </c>
      <c r="O1413" s="863" t="s">
        <v>1328</v>
      </c>
      <c r="P1413" s="863" t="s">
        <v>1328</v>
      </c>
      <c r="Q1413" s="863" t="s">
        <v>1328</v>
      </c>
      <c r="R1413" s="863" t="s">
        <v>1328</v>
      </c>
      <c r="S1413" s="863" t="s">
        <v>1328</v>
      </c>
      <c r="T1413" s="863" t="s">
        <v>1328</v>
      </c>
      <c r="U1413" s="863" t="s">
        <v>1328</v>
      </c>
      <c r="V1413" s="863" t="s">
        <v>1328</v>
      </c>
      <c r="W1413" s="863" t="s">
        <v>1328</v>
      </c>
      <c r="X1413" s="863" t="s">
        <v>1328</v>
      </c>
      <c r="Y1413" s="863" t="s">
        <v>1328</v>
      </c>
      <c r="Z1413" s="863" t="s">
        <v>1328</v>
      </c>
      <c r="AA1413" s="863" t="s">
        <v>1328</v>
      </c>
      <c r="AB1413" s="863" t="s">
        <v>1328</v>
      </c>
      <c r="AC1413" s="863" t="s">
        <v>1328</v>
      </c>
      <c r="AD1413" s="863" t="s">
        <v>1328</v>
      </c>
      <c r="AE1413" s="863" t="s">
        <v>1328</v>
      </c>
      <c r="AF1413" s="863" t="s">
        <v>1328</v>
      </c>
      <c r="AG1413" s="863" t="s">
        <v>1328</v>
      </c>
      <c r="AH1413" s="863" t="s">
        <v>1328</v>
      </c>
    </row>
    <row r="1414" spans="1:40" s="861" customFormat="1" ht="12" hidden="1" customHeight="1" outlineLevel="1" x14ac:dyDescent="0.25">
      <c r="A1414" s="303"/>
      <c r="B1414" s="881" t="s">
        <v>3112</v>
      </c>
      <c r="C1414" s="860"/>
      <c r="D1414" s="847"/>
      <c r="E1414" s="868" t="s">
        <v>3113</v>
      </c>
      <c r="F1414" s="863" t="s">
        <v>2869</v>
      </c>
      <c r="G1414" s="863" t="s">
        <v>2869</v>
      </c>
      <c r="H1414" s="863" t="s">
        <v>2869</v>
      </c>
      <c r="I1414" s="863" t="s">
        <v>2869</v>
      </c>
      <c r="J1414" s="863" t="s">
        <v>2869</v>
      </c>
      <c r="K1414" s="863" t="s">
        <v>2869</v>
      </c>
      <c r="L1414" s="863" t="s">
        <v>2869</v>
      </c>
      <c r="M1414" s="863" t="s">
        <v>2869</v>
      </c>
      <c r="N1414" s="863" t="s">
        <v>2869</v>
      </c>
      <c r="O1414" s="863" t="s">
        <v>2869</v>
      </c>
      <c r="P1414" s="863" t="s">
        <v>2869</v>
      </c>
      <c r="Q1414" s="863" t="s">
        <v>2869</v>
      </c>
      <c r="R1414" s="863" t="s">
        <v>2869</v>
      </c>
      <c r="S1414" s="863" t="s">
        <v>2869</v>
      </c>
      <c r="T1414" s="863" t="s">
        <v>2869</v>
      </c>
      <c r="U1414" s="863" t="s">
        <v>2869</v>
      </c>
      <c r="V1414" s="863" t="s">
        <v>2869</v>
      </c>
      <c r="W1414" s="863" t="s">
        <v>2869</v>
      </c>
      <c r="X1414" s="863" t="s">
        <v>2869</v>
      </c>
      <c r="Y1414" s="863" t="s">
        <v>2869</v>
      </c>
      <c r="Z1414" s="863" t="s">
        <v>2869</v>
      </c>
      <c r="AA1414" s="863" t="s">
        <v>2869</v>
      </c>
      <c r="AB1414" s="863" t="s">
        <v>2869</v>
      </c>
      <c r="AC1414" s="863" t="s">
        <v>2869</v>
      </c>
      <c r="AD1414" s="863" t="s">
        <v>2869</v>
      </c>
      <c r="AE1414" s="863" t="s">
        <v>2869</v>
      </c>
      <c r="AF1414" s="863" t="s">
        <v>2869</v>
      </c>
      <c r="AG1414" s="863" t="s">
        <v>2869</v>
      </c>
      <c r="AH1414" s="863" t="s">
        <v>2869</v>
      </c>
    </row>
    <row r="1415" spans="1:40" s="861" customFormat="1" ht="12" hidden="1" customHeight="1" outlineLevel="1" x14ac:dyDescent="0.25">
      <c r="A1415" s="303"/>
      <c r="B1415" s="881" t="s">
        <v>3114</v>
      </c>
      <c r="C1415" s="860"/>
      <c r="D1415" s="847"/>
      <c r="E1415" s="868" t="s">
        <v>3115</v>
      </c>
      <c r="F1415" s="863" t="s">
        <v>2869</v>
      </c>
      <c r="G1415" s="863" t="s">
        <v>2869</v>
      </c>
      <c r="H1415" s="863" t="s">
        <v>2869</v>
      </c>
      <c r="I1415" s="863" t="s">
        <v>2869</v>
      </c>
      <c r="J1415" s="863" t="s">
        <v>2869</v>
      </c>
      <c r="K1415" s="863" t="s">
        <v>2869</v>
      </c>
      <c r="L1415" s="863" t="s">
        <v>2869</v>
      </c>
      <c r="M1415" s="863" t="s">
        <v>2869</v>
      </c>
      <c r="N1415" s="863" t="s">
        <v>2869</v>
      </c>
      <c r="O1415" s="863" t="s">
        <v>2869</v>
      </c>
      <c r="P1415" s="863" t="s">
        <v>2869</v>
      </c>
      <c r="Q1415" s="863" t="s">
        <v>2869</v>
      </c>
      <c r="R1415" s="863" t="s">
        <v>2869</v>
      </c>
      <c r="S1415" s="863" t="s">
        <v>2869</v>
      </c>
      <c r="T1415" s="863" t="s">
        <v>2869</v>
      </c>
      <c r="U1415" s="863" t="s">
        <v>2869</v>
      </c>
      <c r="V1415" s="863" t="s">
        <v>2869</v>
      </c>
      <c r="W1415" s="863" t="s">
        <v>2869</v>
      </c>
      <c r="X1415" s="863" t="s">
        <v>2869</v>
      </c>
      <c r="Y1415" s="863" t="s">
        <v>2869</v>
      </c>
      <c r="Z1415" s="863" t="s">
        <v>2869</v>
      </c>
      <c r="AA1415" s="863" t="s">
        <v>2869</v>
      </c>
      <c r="AB1415" s="863" t="s">
        <v>2869</v>
      </c>
      <c r="AC1415" s="863" t="s">
        <v>2869</v>
      </c>
      <c r="AD1415" s="863" t="s">
        <v>2869</v>
      </c>
      <c r="AE1415" s="863" t="s">
        <v>2869</v>
      </c>
      <c r="AF1415" s="863" t="s">
        <v>2869</v>
      </c>
      <c r="AG1415" s="863" t="s">
        <v>2869</v>
      </c>
      <c r="AH1415" s="863" t="s">
        <v>2869</v>
      </c>
    </row>
    <row r="1416" spans="1:40" s="861" customFormat="1" ht="12" hidden="1" customHeight="1" outlineLevel="1" x14ac:dyDescent="0.25">
      <c r="A1416" s="303"/>
      <c r="B1416" s="881" t="s">
        <v>3116</v>
      </c>
      <c r="C1416" s="860"/>
      <c r="D1416" s="847"/>
      <c r="E1416" s="868" t="s">
        <v>3117</v>
      </c>
      <c r="F1416" s="863" t="s">
        <v>2869</v>
      </c>
      <c r="G1416" s="863" t="s">
        <v>2869</v>
      </c>
      <c r="H1416" s="863" t="s">
        <v>2869</v>
      </c>
      <c r="I1416" s="863" t="s">
        <v>2869</v>
      </c>
      <c r="J1416" s="863" t="s">
        <v>2869</v>
      </c>
      <c r="K1416" s="863" t="s">
        <v>2869</v>
      </c>
      <c r="L1416" s="863" t="s">
        <v>2869</v>
      </c>
      <c r="M1416" s="863" t="s">
        <v>2869</v>
      </c>
      <c r="N1416" s="863" t="s">
        <v>2869</v>
      </c>
      <c r="O1416" s="863" t="s">
        <v>2869</v>
      </c>
      <c r="P1416" s="863" t="s">
        <v>2869</v>
      </c>
      <c r="Q1416" s="863" t="s">
        <v>2869</v>
      </c>
      <c r="R1416" s="863" t="s">
        <v>2869</v>
      </c>
      <c r="S1416" s="863" t="s">
        <v>2869</v>
      </c>
      <c r="T1416" s="863" t="s">
        <v>2869</v>
      </c>
      <c r="U1416" s="863" t="s">
        <v>2869</v>
      </c>
      <c r="V1416" s="863" t="s">
        <v>2869</v>
      </c>
      <c r="W1416" s="863" t="s">
        <v>2869</v>
      </c>
      <c r="X1416" s="863" t="s">
        <v>2869</v>
      </c>
      <c r="Y1416" s="863" t="s">
        <v>2869</v>
      </c>
      <c r="Z1416" s="863" t="s">
        <v>2869</v>
      </c>
      <c r="AA1416" s="863" t="s">
        <v>2869</v>
      </c>
      <c r="AB1416" s="863" t="s">
        <v>2869</v>
      </c>
      <c r="AC1416" s="863" t="s">
        <v>2869</v>
      </c>
      <c r="AD1416" s="863" t="s">
        <v>2869</v>
      </c>
      <c r="AE1416" s="863" t="s">
        <v>2869</v>
      </c>
      <c r="AF1416" s="863" t="s">
        <v>2869</v>
      </c>
      <c r="AG1416" s="863" t="s">
        <v>2869</v>
      </c>
      <c r="AH1416" s="863" t="s">
        <v>2869</v>
      </c>
    </row>
    <row r="1417" spans="1:40" s="861" customFormat="1" ht="12" hidden="1" customHeight="1" outlineLevel="1" x14ac:dyDescent="0.25">
      <c r="A1417" s="303"/>
      <c r="B1417" s="881" t="s">
        <v>3118</v>
      </c>
      <c r="C1417" s="860"/>
      <c r="D1417" s="847"/>
      <c r="E1417" s="868" t="s">
        <v>3119</v>
      </c>
      <c r="F1417" s="863" t="s">
        <v>2869</v>
      </c>
      <c r="G1417" s="863" t="s">
        <v>2869</v>
      </c>
      <c r="H1417" s="863" t="s">
        <v>2869</v>
      </c>
      <c r="I1417" s="863" t="s">
        <v>2869</v>
      </c>
      <c r="J1417" s="863" t="s">
        <v>2869</v>
      </c>
      <c r="K1417" s="863" t="s">
        <v>2869</v>
      </c>
      <c r="L1417" s="863" t="s">
        <v>2869</v>
      </c>
      <c r="M1417" s="863" t="s">
        <v>2869</v>
      </c>
      <c r="N1417" s="863" t="s">
        <v>2869</v>
      </c>
      <c r="O1417" s="863" t="s">
        <v>2869</v>
      </c>
      <c r="P1417" s="863" t="s">
        <v>2869</v>
      </c>
      <c r="Q1417" s="863" t="s">
        <v>2869</v>
      </c>
      <c r="R1417" s="863" t="s">
        <v>2869</v>
      </c>
      <c r="S1417" s="863" t="s">
        <v>2869</v>
      </c>
      <c r="T1417" s="863" t="s">
        <v>2869</v>
      </c>
      <c r="U1417" s="863" t="s">
        <v>2869</v>
      </c>
      <c r="V1417" s="863" t="s">
        <v>2869</v>
      </c>
      <c r="W1417" s="863" t="s">
        <v>2869</v>
      </c>
      <c r="X1417" s="863" t="s">
        <v>2869</v>
      </c>
      <c r="Y1417" s="863" t="s">
        <v>2869</v>
      </c>
      <c r="Z1417" s="863" t="s">
        <v>2869</v>
      </c>
      <c r="AA1417" s="863" t="s">
        <v>2869</v>
      </c>
      <c r="AB1417" s="863" t="s">
        <v>2869</v>
      </c>
      <c r="AC1417" s="863" t="s">
        <v>2869</v>
      </c>
      <c r="AD1417" s="863" t="s">
        <v>2869</v>
      </c>
      <c r="AE1417" s="863" t="s">
        <v>2869</v>
      </c>
      <c r="AF1417" s="863" t="s">
        <v>2869</v>
      </c>
      <c r="AG1417" s="863" t="s">
        <v>2869</v>
      </c>
      <c r="AH1417" s="863" t="s">
        <v>2869</v>
      </c>
    </row>
    <row r="1418" spans="1:40" ht="12" customHeight="1" collapsed="1" x14ac:dyDescent="0.2">
      <c r="A1418" s="303"/>
      <c r="B1418" s="882"/>
    </row>
    <row r="1419" spans="1:40" ht="12" customHeight="1" x14ac:dyDescent="0.25">
      <c r="A1419" s="890" t="s">
        <v>3211</v>
      </c>
      <c r="B1419" s="847"/>
      <c r="C1419" s="891"/>
      <c r="D1419" s="891"/>
      <c r="E1419" s="581"/>
      <c r="F1419" s="581"/>
      <c r="G1419" s="581"/>
      <c r="H1419" s="581"/>
      <c r="I1419" s="581"/>
      <c r="J1419" s="581"/>
      <c r="K1419" s="581"/>
      <c r="L1419" s="581"/>
      <c r="M1419" s="581"/>
      <c r="N1419" s="581"/>
      <c r="O1419" s="581"/>
      <c r="P1419" s="581"/>
      <c r="Q1419" s="581"/>
      <c r="R1419" s="581"/>
      <c r="S1419" s="581"/>
      <c r="T1419" s="581"/>
      <c r="U1419" s="581"/>
      <c r="V1419" s="581"/>
      <c r="W1419" s="581"/>
      <c r="X1419" s="581"/>
      <c r="Y1419" s="581"/>
      <c r="Z1419" s="581"/>
      <c r="AA1419" s="581"/>
      <c r="AB1419" s="581"/>
      <c r="AC1419" s="581"/>
      <c r="AD1419" s="581"/>
      <c r="AE1419" s="581"/>
      <c r="AF1419" s="581"/>
      <c r="AG1419" s="581"/>
      <c r="AH1419" s="581"/>
      <c r="AI1419" s="581"/>
      <c r="AJ1419" s="581"/>
      <c r="AK1419" s="581"/>
      <c r="AL1419" s="581"/>
      <c r="AM1419" s="581"/>
      <c r="AN1419" s="581"/>
    </row>
    <row r="1420" spans="1:40" ht="12" customHeight="1" outlineLevel="1" x14ac:dyDescent="0.25">
      <c r="A1420" s="891"/>
      <c r="B1420" s="891"/>
      <c r="C1420" s="891"/>
      <c r="D1420" s="891"/>
      <c r="E1420" s="913"/>
      <c r="F1420" s="914" t="s">
        <v>586</v>
      </c>
      <c r="G1420" s="914" t="s">
        <v>587</v>
      </c>
      <c r="H1420" s="914" t="s">
        <v>588</v>
      </c>
      <c r="I1420" s="914" t="s">
        <v>589</v>
      </c>
      <c r="J1420" s="914" t="s">
        <v>590</v>
      </c>
      <c r="K1420" s="914" t="s">
        <v>591</v>
      </c>
      <c r="L1420" s="914" t="s">
        <v>592</v>
      </c>
      <c r="M1420" s="914" t="s">
        <v>593</v>
      </c>
      <c r="N1420" s="914" t="s">
        <v>594</v>
      </c>
      <c r="O1420" s="914" t="s">
        <v>595</v>
      </c>
      <c r="P1420" s="914" t="s">
        <v>596</v>
      </c>
      <c r="Q1420" s="914" t="s">
        <v>597</v>
      </c>
      <c r="R1420" s="914" t="s">
        <v>598</v>
      </c>
      <c r="S1420" s="914" t="s">
        <v>599</v>
      </c>
      <c r="T1420" s="914" t="s">
        <v>620</v>
      </c>
      <c r="U1420" s="914" t="s">
        <v>786</v>
      </c>
      <c r="V1420" s="914" t="s">
        <v>753</v>
      </c>
      <c r="W1420" s="914" t="s">
        <v>754</v>
      </c>
      <c r="X1420" s="914" t="s">
        <v>755</v>
      </c>
      <c r="Y1420" s="914" t="s">
        <v>756</v>
      </c>
      <c r="Z1420" s="914" t="s">
        <v>757</v>
      </c>
      <c r="AA1420" s="914" t="s">
        <v>758</v>
      </c>
      <c r="AB1420" s="914" t="s">
        <v>759</v>
      </c>
      <c r="AC1420" s="914" t="s">
        <v>760</v>
      </c>
      <c r="AD1420" s="914" t="s">
        <v>761</v>
      </c>
      <c r="AE1420" s="914" t="s">
        <v>762</v>
      </c>
      <c r="AF1420" s="914" t="s">
        <v>763</v>
      </c>
      <c r="AG1420" s="914" t="s">
        <v>764</v>
      </c>
      <c r="AH1420" s="914" t="s">
        <v>765</v>
      </c>
      <c r="AI1420" s="914" t="s">
        <v>766</v>
      </c>
      <c r="AJ1420" s="914" t="s">
        <v>767</v>
      </c>
      <c r="AK1420" s="914" t="s">
        <v>768</v>
      </c>
      <c r="AL1420" s="914" t="s">
        <v>769</v>
      </c>
      <c r="AM1420" s="914" t="s">
        <v>770</v>
      </c>
      <c r="AN1420" s="891"/>
    </row>
    <row r="1421" spans="1:40" ht="12" customHeight="1" outlineLevel="1" x14ac:dyDescent="0.25">
      <c r="A1421" s="891"/>
      <c r="B1421" s="891"/>
      <c r="C1421" s="903" t="s">
        <v>149</v>
      </c>
      <c r="D1421" s="891"/>
      <c r="E1421" s="915" t="s">
        <v>3215</v>
      </c>
      <c r="F1421" s="911" t="s">
        <v>2869</v>
      </c>
      <c r="G1421" s="911" t="s">
        <v>2869</v>
      </c>
      <c r="H1421" s="911" t="s">
        <v>2869</v>
      </c>
      <c r="I1421" s="911" t="s">
        <v>2869</v>
      </c>
      <c r="J1421" s="911" t="s">
        <v>2869</v>
      </c>
      <c r="K1421" s="911" t="s">
        <v>2869</v>
      </c>
      <c r="L1421" s="911" t="s">
        <v>2869</v>
      </c>
      <c r="M1421" s="911" t="s">
        <v>2869</v>
      </c>
      <c r="N1421" s="911" t="s">
        <v>2869</v>
      </c>
      <c r="O1421" s="911" t="s">
        <v>2869</v>
      </c>
      <c r="P1421" s="911" t="s">
        <v>2869</v>
      </c>
      <c r="Q1421" s="911" t="s">
        <v>2869</v>
      </c>
      <c r="R1421" s="911" t="s">
        <v>2869</v>
      </c>
      <c r="S1421" s="911" t="s">
        <v>2869</v>
      </c>
      <c r="T1421" s="911" t="s">
        <v>2869</v>
      </c>
      <c r="U1421" s="911" t="s">
        <v>2869</v>
      </c>
      <c r="V1421" s="911" t="s">
        <v>2869</v>
      </c>
      <c r="W1421" s="911" t="s">
        <v>2869</v>
      </c>
      <c r="X1421" s="911" t="s">
        <v>2869</v>
      </c>
      <c r="Y1421" s="911" t="s">
        <v>2869</v>
      </c>
      <c r="Z1421" s="911" t="s">
        <v>2869</v>
      </c>
      <c r="AA1421" s="911" t="s">
        <v>2869</v>
      </c>
      <c r="AB1421" s="911" t="s">
        <v>2869</v>
      </c>
      <c r="AC1421" s="911" t="s">
        <v>2869</v>
      </c>
      <c r="AD1421" s="911" t="s">
        <v>2869</v>
      </c>
      <c r="AE1421" s="911" t="s">
        <v>2869</v>
      </c>
      <c r="AF1421" s="911" t="s">
        <v>2869</v>
      </c>
      <c r="AG1421" s="911" t="s">
        <v>2869</v>
      </c>
      <c r="AH1421" s="911" t="s">
        <v>2869</v>
      </c>
      <c r="AI1421" s="911" t="s">
        <v>2869</v>
      </c>
      <c r="AJ1421" s="911" t="s">
        <v>2869</v>
      </c>
      <c r="AK1421" s="911" t="s">
        <v>2869</v>
      </c>
      <c r="AL1421" s="911" t="s">
        <v>2869</v>
      </c>
      <c r="AM1421" s="911" t="s">
        <v>2869</v>
      </c>
      <c r="AN1421" s="891"/>
    </row>
    <row r="1422" spans="1:40" ht="12" customHeight="1" outlineLevel="1" x14ac:dyDescent="0.25">
      <c r="A1422" s="891"/>
      <c r="B1422" s="891"/>
      <c r="C1422" s="894" t="s">
        <v>150</v>
      </c>
      <c r="D1422" s="891"/>
      <c r="E1422" s="915" t="s">
        <v>3216</v>
      </c>
      <c r="F1422" s="911" t="s">
        <v>2869</v>
      </c>
      <c r="G1422" s="911" t="s">
        <v>2869</v>
      </c>
      <c r="H1422" s="911" t="s">
        <v>2869</v>
      </c>
      <c r="I1422" s="911" t="s">
        <v>2869</v>
      </c>
      <c r="J1422" s="911" t="s">
        <v>2869</v>
      </c>
      <c r="K1422" s="911" t="s">
        <v>2869</v>
      </c>
      <c r="L1422" s="911" t="s">
        <v>2869</v>
      </c>
      <c r="M1422" s="911" t="s">
        <v>2869</v>
      </c>
      <c r="N1422" s="911" t="s">
        <v>2869</v>
      </c>
      <c r="O1422" s="911" t="s">
        <v>2869</v>
      </c>
      <c r="P1422" s="911" t="s">
        <v>2869</v>
      </c>
      <c r="Q1422" s="911" t="s">
        <v>2869</v>
      </c>
      <c r="R1422" s="911" t="s">
        <v>2869</v>
      </c>
      <c r="S1422" s="911" t="s">
        <v>2869</v>
      </c>
      <c r="T1422" s="911" t="s">
        <v>2869</v>
      </c>
      <c r="U1422" s="911" t="s">
        <v>2869</v>
      </c>
      <c r="V1422" s="911" t="s">
        <v>2869</v>
      </c>
      <c r="W1422" s="911" t="s">
        <v>2869</v>
      </c>
      <c r="X1422" s="911" t="s">
        <v>2869</v>
      </c>
      <c r="Y1422" s="911" t="s">
        <v>2869</v>
      </c>
      <c r="Z1422" s="911" t="s">
        <v>2869</v>
      </c>
      <c r="AA1422" s="911" t="s">
        <v>2869</v>
      </c>
      <c r="AB1422" s="911" t="s">
        <v>2869</v>
      </c>
      <c r="AC1422" s="911" t="s">
        <v>2869</v>
      </c>
      <c r="AD1422" s="911" t="s">
        <v>2869</v>
      </c>
      <c r="AE1422" s="911" t="s">
        <v>2869</v>
      </c>
      <c r="AF1422" s="911" t="s">
        <v>2869</v>
      </c>
      <c r="AG1422" s="911" t="s">
        <v>2869</v>
      </c>
      <c r="AH1422" s="911" t="s">
        <v>2869</v>
      </c>
      <c r="AI1422" s="911" t="s">
        <v>2869</v>
      </c>
      <c r="AJ1422" s="911" t="s">
        <v>2869</v>
      </c>
      <c r="AK1422" s="911" t="s">
        <v>2869</v>
      </c>
      <c r="AL1422" s="911" t="s">
        <v>2869</v>
      </c>
      <c r="AM1422" s="911" t="s">
        <v>2869</v>
      </c>
      <c r="AN1422" s="891"/>
    </row>
    <row r="1423" spans="1:40" ht="12" customHeight="1" outlineLevel="1" x14ac:dyDescent="0.25">
      <c r="A1423" s="891"/>
      <c r="B1423" s="891"/>
      <c r="C1423" s="894" t="s">
        <v>151</v>
      </c>
      <c r="D1423" s="891"/>
      <c r="E1423" s="915" t="s">
        <v>3217</v>
      </c>
      <c r="F1423" s="911" t="s">
        <v>2869</v>
      </c>
      <c r="G1423" s="911" t="s">
        <v>2869</v>
      </c>
      <c r="H1423" s="911" t="s">
        <v>2869</v>
      </c>
      <c r="I1423" s="911" t="s">
        <v>2869</v>
      </c>
      <c r="J1423" s="911" t="s">
        <v>2869</v>
      </c>
      <c r="K1423" s="911" t="s">
        <v>2869</v>
      </c>
      <c r="L1423" s="911" t="s">
        <v>2869</v>
      </c>
      <c r="M1423" s="911" t="s">
        <v>2869</v>
      </c>
      <c r="N1423" s="911" t="s">
        <v>2869</v>
      </c>
      <c r="O1423" s="911" t="s">
        <v>2869</v>
      </c>
      <c r="P1423" s="911" t="s">
        <v>2869</v>
      </c>
      <c r="Q1423" s="911" t="s">
        <v>2869</v>
      </c>
      <c r="R1423" s="911" t="s">
        <v>2869</v>
      </c>
      <c r="S1423" s="911" t="s">
        <v>2869</v>
      </c>
      <c r="T1423" s="911" t="s">
        <v>2869</v>
      </c>
      <c r="U1423" s="911" t="s">
        <v>2869</v>
      </c>
      <c r="V1423" s="911" t="s">
        <v>2869</v>
      </c>
      <c r="W1423" s="911" t="s">
        <v>2869</v>
      </c>
      <c r="X1423" s="911" t="s">
        <v>2869</v>
      </c>
      <c r="Y1423" s="911" t="s">
        <v>2869</v>
      </c>
      <c r="Z1423" s="911" t="s">
        <v>2869</v>
      </c>
      <c r="AA1423" s="911" t="s">
        <v>2869</v>
      </c>
      <c r="AB1423" s="911" t="s">
        <v>2869</v>
      </c>
      <c r="AC1423" s="911" t="s">
        <v>2869</v>
      </c>
      <c r="AD1423" s="911" t="s">
        <v>2869</v>
      </c>
      <c r="AE1423" s="911" t="s">
        <v>2869</v>
      </c>
      <c r="AF1423" s="911" t="s">
        <v>2869</v>
      </c>
      <c r="AG1423" s="911" t="s">
        <v>2869</v>
      </c>
      <c r="AH1423" s="911" t="s">
        <v>2869</v>
      </c>
      <c r="AI1423" s="911" t="s">
        <v>2869</v>
      </c>
      <c r="AJ1423" s="911" t="s">
        <v>2869</v>
      </c>
      <c r="AK1423" s="911" t="s">
        <v>2869</v>
      </c>
      <c r="AL1423" s="911" t="s">
        <v>2869</v>
      </c>
      <c r="AM1423" s="911" t="s">
        <v>2869</v>
      </c>
      <c r="AN1423" s="891"/>
    </row>
    <row r="1424" spans="1:40" ht="12" customHeight="1" outlineLevel="1" x14ac:dyDescent="0.25">
      <c r="A1424" s="891"/>
      <c r="B1424" s="891"/>
      <c r="C1424" s="894" t="s">
        <v>152</v>
      </c>
      <c r="D1424" s="891"/>
      <c r="E1424" s="915" t="s">
        <v>3218</v>
      </c>
      <c r="F1424" s="911" t="s">
        <v>2869</v>
      </c>
      <c r="G1424" s="911" t="s">
        <v>2869</v>
      </c>
      <c r="H1424" s="911" t="s">
        <v>2869</v>
      </c>
      <c r="I1424" s="911" t="s">
        <v>2869</v>
      </c>
      <c r="J1424" s="911" t="s">
        <v>2869</v>
      </c>
      <c r="K1424" s="911" t="s">
        <v>2869</v>
      </c>
      <c r="L1424" s="911" t="s">
        <v>2869</v>
      </c>
      <c r="M1424" s="911" t="s">
        <v>2869</v>
      </c>
      <c r="N1424" s="911" t="s">
        <v>2869</v>
      </c>
      <c r="O1424" s="911" t="s">
        <v>2869</v>
      </c>
      <c r="P1424" s="911" t="s">
        <v>2869</v>
      </c>
      <c r="Q1424" s="911" t="s">
        <v>2869</v>
      </c>
      <c r="R1424" s="911" t="s">
        <v>2869</v>
      </c>
      <c r="S1424" s="911" t="s">
        <v>2869</v>
      </c>
      <c r="T1424" s="911" t="s">
        <v>2869</v>
      </c>
      <c r="U1424" s="911" t="s">
        <v>2869</v>
      </c>
      <c r="V1424" s="911" t="s">
        <v>2869</v>
      </c>
      <c r="W1424" s="911" t="s">
        <v>2869</v>
      </c>
      <c r="X1424" s="911" t="s">
        <v>2869</v>
      </c>
      <c r="Y1424" s="911" t="s">
        <v>2869</v>
      </c>
      <c r="Z1424" s="911" t="s">
        <v>2869</v>
      </c>
      <c r="AA1424" s="911" t="s">
        <v>2869</v>
      </c>
      <c r="AB1424" s="911" t="s">
        <v>2869</v>
      </c>
      <c r="AC1424" s="911" t="s">
        <v>2869</v>
      </c>
      <c r="AD1424" s="911" t="s">
        <v>2869</v>
      </c>
      <c r="AE1424" s="911" t="s">
        <v>2869</v>
      </c>
      <c r="AF1424" s="911" t="s">
        <v>2869</v>
      </c>
      <c r="AG1424" s="911" t="s">
        <v>2869</v>
      </c>
      <c r="AH1424" s="911" t="s">
        <v>2869</v>
      </c>
      <c r="AI1424" s="911" t="s">
        <v>2869</v>
      </c>
      <c r="AJ1424" s="911" t="s">
        <v>2869</v>
      </c>
      <c r="AK1424" s="911" t="s">
        <v>2869</v>
      </c>
      <c r="AL1424" s="911" t="s">
        <v>2869</v>
      </c>
      <c r="AM1424" s="911" t="s">
        <v>2869</v>
      </c>
      <c r="AN1424" s="891"/>
    </row>
    <row r="1425" spans="1:40" ht="12" customHeight="1" outlineLevel="1" x14ac:dyDescent="0.25">
      <c r="A1425" s="891"/>
      <c r="B1425" s="891"/>
      <c r="C1425" s="895" t="s">
        <v>196</v>
      </c>
      <c r="D1425" s="891"/>
      <c r="E1425" s="915" t="s">
        <v>3219</v>
      </c>
      <c r="F1425" s="911" t="s">
        <v>2869</v>
      </c>
      <c r="G1425" s="911" t="s">
        <v>2869</v>
      </c>
      <c r="H1425" s="911" t="s">
        <v>2869</v>
      </c>
      <c r="I1425" s="911" t="s">
        <v>2869</v>
      </c>
      <c r="J1425" s="911" t="s">
        <v>2869</v>
      </c>
      <c r="K1425" s="911" t="s">
        <v>2869</v>
      </c>
      <c r="L1425" s="911" t="s">
        <v>2869</v>
      </c>
      <c r="M1425" s="911" t="s">
        <v>2869</v>
      </c>
      <c r="N1425" s="911" t="s">
        <v>2869</v>
      </c>
      <c r="O1425" s="911" t="s">
        <v>2869</v>
      </c>
      <c r="P1425" s="911" t="s">
        <v>2869</v>
      </c>
      <c r="Q1425" s="911" t="s">
        <v>2869</v>
      </c>
      <c r="R1425" s="911" t="s">
        <v>2869</v>
      </c>
      <c r="S1425" s="911" t="s">
        <v>2869</v>
      </c>
      <c r="T1425" s="911" t="s">
        <v>2869</v>
      </c>
      <c r="U1425" s="911" t="s">
        <v>2869</v>
      </c>
      <c r="V1425" s="911" t="s">
        <v>2869</v>
      </c>
      <c r="W1425" s="911" t="s">
        <v>2869</v>
      </c>
      <c r="X1425" s="911" t="s">
        <v>2869</v>
      </c>
      <c r="Y1425" s="911" t="s">
        <v>2869</v>
      </c>
      <c r="Z1425" s="911" t="s">
        <v>2869</v>
      </c>
      <c r="AA1425" s="911" t="s">
        <v>2869</v>
      </c>
      <c r="AB1425" s="911" t="s">
        <v>2869</v>
      </c>
      <c r="AC1425" s="911" t="s">
        <v>2869</v>
      </c>
      <c r="AD1425" s="911" t="s">
        <v>2869</v>
      </c>
      <c r="AE1425" s="911" t="s">
        <v>2869</v>
      </c>
      <c r="AF1425" s="911" t="s">
        <v>2869</v>
      </c>
      <c r="AG1425" s="911" t="s">
        <v>2869</v>
      </c>
      <c r="AH1425" s="911" t="s">
        <v>2869</v>
      </c>
      <c r="AI1425" s="911" t="s">
        <v>2869</v>
      </c>
      <c r="AJ1425" s="911" t="s">
        <v>2869</v>
      </c>
      <c r="AK1425" s="911" t="s">
        <v>2869</v>
      </c>
      <c r="AL1425" s="911" t="s">
        <v>2869</v>
      </c>
      <c r="AM1425" s="911" t="s">
        <v>2869</v>
      </c>
      <c r="AN1425" s="891"/>
    </row>
    <row r="1426" spans="1:40" ht="12" customHeight="1" outlineLevel="1" x14ac:dyDescent="0.25">
      <c r="A1426" s="891"/>
      <c r="B1426" s="891"/>
      <c r="C1426" s="895" t="s">
        <v>2</v>
      </c>
      <c r="D1426" s="891"/>
      <c r="E1426" s="915" t="s">
        <v>3220</v>
      </c>
      <c r="F1426" s="911" t="s">
        <v>2869</v>
      </c>
      <c r="G1426" s="911" t="s">
        <v>2869</v>
      </c>
      <c r="H1426" s="911" t="s">
        <v>2869</v>
      </c>
      <c r="I1426" s="911" t="s">
        <v>2869</v>
      </c>
      <c r="J1426" s="911" t="s">
        <v>2869</v>
      </c>
      <c r="K1426" s="911" t="s">
        <v>2869</v>
      </c>
      <c r="L1426" s="911" t="s">
        <v>2869</v>
      </c>
      <c r="M1426" s="911" t="s">
        <v>2869</v>
      </c>
      <c r="N1426" s="911" t="s">
        <v>2869</v>
      </c>
      <c r="O1426" s="911" t="s">
        <v>2869</v>
      </c>
      <c r="P1426" s="911" t="s">
        <v>2869</v>
      </c>
      <c r="Q1426" s="911" t="s">
        <v>2869</v>
      </c>
      <c r="R1426" s="911" t="s">
        <v>2869</v>
      </c>
      <c r="S1426" s="911" t="s">
        <v>2869</v>
      </c>
      <c r="T1426" s="911" t="s">
        <v>2869</v>
      </c>
      <c r="U1426" s="911" t="s">
        <v>2869</v>
      </c>
      <c r="V1426" s="911" t="s">
        <v>2869</v>
      </c>
      <c r="W1426" s="911" t="s">
        <v>2869</v>
      </c>
      <c r="X1426" s="911" t="s">
        <v>2869</v>
      </c>
      <c r="Y1426" s="911" t="s">
        <v>2869</v>
      </c>
      <c r="Z1426" s="911" t="s">
        <v>2869</v>
      </c>
      <c r="AA1426" s="911" t="s">
        <v>2869</v>
      </c>
      <c r="AB1426" s="911" t="s">
        <v>2869</v>
      </c>
      <c r="AC1426" s="911" t="s">
        <v>2869</v>
      </c>
      <c r="AD1426" s="911" t="s">
        <v>2869</v>
      </c>
      <c r="AE1426" s="911" t="s">
        <v>2869</v>
      </c>
      <c r="AF1426" s="911" t="s">
        <v>2869</v>
      </c>
      <c r="AG1426" s="911" t="s">
        <v>2869</v>
      </c>
      <c r="AH1426" s="911" t="s">
        <v>2869</v>
      </c>
      <c r="AI1426" s="911" t="s">
        <v>2869</v>
      </c>
      <c r="AJ1426" s="911" t="s">
        <v>2869</v>
      </c>
      <c r="AK1426" s="911" t="s">
        <v>2869</v>
      </c>
      <c r="AL1426" s="911" t="s">
        <v>2869</v>
      </c>
      <c r="AM1426" s="911" t="s">
        <v>2869</v>
      </c>
      <c r="AN1426" s="891"/>
    </row>
    <row r="1427" spans="1:40" ht="12" customHeight="1" outlineLevel="1" x14ac:dyDescent="0.25">
      <c r="A1427" s="891"/>
      <c r="B1427" s="891"/>
      <c r="C1427" s="894" t="s">
        <v>192</v>
      </c>
      <c r="D1427" s="891"/>
      <c r="E1427" s="915" t="s">
        <v>3221</v>
      </c>
      <c r="F1427" s="911" t="s">
        <v>2869</v>
      </c>
      <c r="G1427" s="911" t="s">
        <v>2869</v>
      </c>
      <c r="H1427" s="911" t="s">
        <v>2869</v>
      </c>
      <c r="I1427" s="911" t="s">
        <v>2869</v>
      </c>
      <c r="J1427" s="911" t="s">
        <v>2869</v>
      </c>
      <c r="K1427" s="911" t="s">
        <v>2869</v>
      </c>
      <c r="L1427" s="911" t="s">
        <v>2869</v>
      </c>
      <c r="M1427" s="911" t="s">
        <v>2869</v>
      </c>
      <c r="N1427" s="911" t="s">
        <v>2869</v>
      </c>
      <c r="O1427" s="911" t="s">
        <v>2869</v>
      </c>
      <c r="P1427" s="911" t="s">
        <v>2869</v>
      </c>
      <c r="Q1427" s="911" t="s">
        <v>2869</v>
      </c>
      <c r="R1427" s="911" t="s">
        <v>2869</v>
      </c>
      <c r="S1427" s="911" t="s">
        <v>2869</v>
      </c>
      <c r="T1427" s="911" t="s">
        <v>2869</v>
      </c>
      <c r="U1427" s="911" t="s">
        <v>2869</v>
      </c>
      <c r="V1427" s="911" t="s">
        <v>2869</v>
      </c>
      <c r="W1427" s="911" t="s">
        <v>2869</v>
      </c>
      <c r="X1427" s="911" t="s">
        <v>2869</v>
      </c>
      <c r="Y1427" s="911" t="s">
        <v>2869</v>
      </c>
      <c r="Z1427" s="911" t="s">
        <v>2869</v>
      </c>
      <c r="AA1427" s="911" t="s">
        <v>2869</v>
      </c>
      <c r="AB1427" s="911" t="s">
        <v>2869</v>
      </c>
      <c r="AC1427" s="911" t="s">
        <v>2869</v>
      </c>
      <c r="AD1427" s="911" t="s">
        <v>2869</v>
      </c>
      <c r="AE1427" s="911" t="s">
        <v>2869</v>
      </c>
      <c r="AF1427" s="911" t="s">
        <v>2869</v>
      </c>
      <c r="AG1427" s="911" t="s">
        <v>2869</v>
      </c>
      <c r="AH1427" s="911" t="s">
        <v>2869</v>
      </c>
      <c r="AI1427" s="911" t="s">
        <v>2869</v>
      </c>
      <c r="AJ1427" s="911" t="s">
        <v>2869</v>
      </c>
      <c r="AK1427" s="911" t="s">
        <v>2869</v>
      </c>
      <c r="AL1427" s="911" t="s">
        <v>2869</v>
      </c>
      <c r="AM1427" s="911" t="s">
        <v>2869</v>
      </c>
      <c r="AN1427" s="891"/>
    </row>
    <row r="1428" spans="1:40" ht="12" customHeight="1" outlineLevel="1" x14ac:dyDescent="0.25">
      <c r="A1428" s="891"/>
      <c r="B1428" s="891"/>
      <c r="C1428" s="895" t="s">
        <v>498</v>
      </c>
      <c r="D1428" s="891"/>
      <c r="E1428" s="915" t="s">
        <v>3222</v>
      </c>
      <c r="F1428" s="911" t="s">
        <v>2869</v>
      </c>
      <c r="G1428" s="911" t="s">
        <v>2869</v>
      </c>
      <c r="H1428" s="911" t="s">
        <v>2869</v>
      </c>
      <c r="I1428" s="911" t="s">
        <v>2869</v>
      </c>
      <c r="J1428" s="911" t="s">
        <v>2869</v>
      </c>
      <c r="K1428" s="911" t="s">
        <v>2869</v>
      </c>
      <c r="L1428" s="911" t="s">
        <v>2869</v>
      </c>
      <c r="M1428" s="911" t="s">
        <v>2869</v>
      </c>
      <c r="N1428" s="911" t="s">
        <v>2869</v>
      </c>
      <c r="O1428" s="911" t="s">
        <v>2869</v>
      </c>
      <c r="P1428" s="911" t="s">
        <v>2869</v>
      </c>
      <c r="Q1428" s="911" t="s">
        <v>2869</v>
      </c>
      <c r="R1428" s="911" t="s">
        <v>2869</v>
      </c>
      <c r="S1428" s="911" t="s">
        <v>2869</v>
      </c>
      <c r="T1428" s="911" t="s">
        <v>2869</v>
      </c>
      <c r="U1428" s="911" t="s">
        <v>2869</v>
      </c>
      <c r="V1428" s="911" t="s">
        <v>2869</v>
      </c>
      <c r="W1428" s="911" t="s">
        <v>2869</v>
      </c>
      <c r="X1428" s="911" t="s">
        <v>2869</v>
      </c>
      <c r="Y1428" s="911" t="s">
        <v>2869</v>
      </c>
      <c r="Z1428" s="911" t="s">
        <v>2869</v>
      </c>
      <c r="AA1428" s="911" t="s">
        <v>2869</v>
      </c>
      <c r="AB1428" s="911" t="s">
        <v>2869</v>
      </c>
      <c r="AC1428" s="911" t="s">
        <v>2869</v>
      </c>
      <c r="AD1428" s="911" t="s">
        <v>2869</v>
      </c>
      <c r="AE1428" s="911" t="s">
        <v>2869</v>
      </c>
      <c r="AF1428" s="911" t="s">
        <v>2869</v>
      </c>
      <c r="AG1428" s="911" t="s">
        <v>2869</v>
      </c>
      <c r="AH1428" s="911" t="s">
        <v>2869</v>
      </c>
      <c r="AI1428" s="911" t="s">
        <v>2869</v>
      </c>
      <c r="AJ1428" s="911" t="s">
        <v>2869</v>
      </c>
      <c r="AK1428" s="911" t="s">
        <v>2869</v>
      </c>
      <c r="AL1428" s="911" t="s">
        <v>2869</v>
      </c>
      <c r="AM1428" s="911" t="s">
        <v>2869</v>
      </c>
      <c r="AN1428" s="891"/>
    </row>
    <row r="1429" spans="1:40" ht="12" customHeight="1" outlineLevel="1" x14ac:dyDescent="0.25">
      <c r="A1429" s="891"/>
      <c r="B1429" s="891"/>
      <c r="C1429" s="895" t="s">
        <v>497</v>
      </c>
      <c r="D1429" s="891"/>
      <c r="E1429" s="915" t="s">
        <v>3223</v>
      </c>
      <c r="F1429" s="911" t="s">
        <v>2869</v>
      </c>
      <c r="G1429" s="911" t="s">
        <v>2869</v>
      </c>
      <c r="H1429" s="911" t="s">
        <v>2869</v>
      </c>
      <c r="I1429" s="911" t="s">
        <v>2869</v>
      </c>
      <c r="J1429" s="911" t="s">
        <v>2869</v>
      </c>
      <c r="K1429" s="911" t="s">
        <v>2869</v>
      </c>
      <c r="L1429" s="911" t="s">
        <v>2869</v>
      </c>
      <c r="M1429" s="911" t="s">
        <v>2869</v>
      </c>
      <c r="N1429" s="911" t="s">
        <v>2869</v>
      </c>
      <c r="O1429" s="911" t="s">
        <v>2869</v>
      </c>
      <c r="P1429" s="911" t="s">
        <v>2869</v>
      </c>
      <c r="Q1429" s="911" t="s">
        <v>2869</v>
      </c>
      <c r="R1429" s="911" t="s">
        <v>2869</v>
      </c>
      <c r="S1429" s="911" t="s">
        <v>2869</v>
      </c>
      <c r="T1429" s="911" t="s">
        <v>2869</v>
      </c>
      <c r="U1429" s="911" t="s">
        <v>2869</v>
      </c>
      <c r="V1429" s="911" t="s">
        <v>2869</v>
      </c>
      <c r="W1429" s="911" t="s">
        <v>2869</v>
      </c>
      <c r="X1429" s="911" t="s">
        <v>2869</v>
      </c>
      <c r="Y1429" s="911" t="s">
        <v>2869</v>
      </c>
      <c r="Z1429" s="911" t="s">
        <v>2869</v>
      </c>
      <c r="AA1429" s="911" t="s">
        <v>2869</v>
      </c>
      <c r="AB1429" s="911" t="s">
        <v>2869</v>
      </c>
      <c r="AC1429" s="911" t="s">
        <v>2869</v>
      </c>
      <c r="AD1429" s="911" t="s">
        <v>2869</v>
      </c>
      <c r="AE1429" s="911" t="s">
        <v>2869</v>
      </c>
      <c r="AF1429" s="911" t="s">
        <v>2869</v>
      </c>
      <c r="AG1429" s="911" t="s">
        <v>2869</v>
      </c>
      <c r="AH1429" s="911" t="s">
        <v>2869</v>
      </c>
      <c r="AI1429" s="911" t="s">
        <v>2869</v>
      </c>
      <c r="AJ1429" s="911" t="s">
        <v>2869</v>
      </c>
      <c r="AK1429" s="911" t="s">
        <v>2869</v>
      </c>
      <c r="AL1429" s="911" t="s">
        <v>2869</v>
      </c>
      <c r="AM1429" s="911" t="s">
        <v>2869</v>
      </c>
      <c r="AN1429" s="891"/>
    </row>
    <row r="1430" spans="1:40" ht="12" customHeight="1" outlineLevel="1" x14ac:dyDescent="0.25">
      <c r="A1430" s="891"/>
      <c r="B1430" s="891"/>
      <c r="C1430" s="895" t="s">
        <v>2</v>
      </c>
      <c r="D1430" s="891"/>
      <c r="E1430" s="915" t="s">
        <v>3224</v>
      </c>
      <c r="F1430" s="911" t="s">
        <v>2869</v>
      </c>
      <c r="G1430" s="911" t="s">
        <v>2869</v>
      </c>
      <c r="H1430" s="911" t="s">
        <v>2869</v>
      </c>
      <c r="I1430" s="911" t="s">
        <v>2869</v>
      </c>
      <c r="J1430" s="911" t="s">
        <v>2869</v>
      </c>
      <c r="K1430" s="911" t="s">
        <v>2869</v>
      </c>
      <c r="L1430" s="911" t="s">
        <v>2869</v>
      </c>
      <c r="M1430" s="911" t="s">
        <v>2869</v>
      </c>
      <c r="N1430" s="911" t="s">
        <v>2869</v>
      </c>
      <c r="O1430" s="911" t="s">
        <v>2869</v>
      </c>
      <c r="P1430" s="911" t="s">
        <v>2869</v>
      </c>
      <c r="Q1430" s="911" t="s">
        <v>2869</v>
      </c>
      <c r="R1430" s="911" t="s">
        <v>2869</v>
      </c>
      <c r="S1430" s="911" t="s">
        <v>2869</v>
      </c>
      <c r="T1430" s="911" t="s">
        <v>2869</v>
      </c>
      <c r="U1430" s="911" t="s">
        <v>2869</v>
      </c>
      <c r="V1430" s="911" t="s">
        <v>2869</v>
      </c>
      <c r="W1430" s="911" t="s">
        <v>2869</v>
      </c>
      <c r="X1430" s="911" t="s">
        <v>2869</v>
      </c>
      <c r="Y1430" s="911" t="s">
        <v>2869</v>
      </c>
      <c r="Z1430" s="911" t="s">
        <v>2869</v>
      </c>
      <c r="AA1430" s="911" t="s">
        <v>2869</v>
      </c>
      <c r="AB1430" s="911" t="s">
        <v>2869</v>
      </c>
      <c r="AC1430" s="911" t="s">
        <v>2869</v>
      </c>
      <c r="AD1430" s="911" t="s">
        <v>2869</v>
      </c>
      <c r="AE1430" s="911" t="s">
        <v>2869</v>
      </c>
      <c r="AF1430" s="911" t="s">
        <v>2869</v>
      </c>
      <c r="AG1430" s="911" t="s">
        <v>2869</v>
      </c>
      <c r="AH1430" s="911" t="s">
        <v>2869</v>
      </c>
      <c r="AI1430" s="911" t="s">
        <v>2869</v>
      </c>
      <c r="AJ1430" s="911" t="s">
        <v>2869</v>
      </c>
      <c r="AK1430" s="911" t="s">
        <v>2869</v>
      </c>
      <c r="AL1430" s="911" t="s">
        <v>2869</v>
      </c>
      <c r="AM1430" s="911" t="s">
        <v>2869</v>
      </c>
      <c r="AN1430" s="891"/>
    </row>
    <row r="1431" spans="1:40" ht="12" customHeight="1" outlineLevel="1" x14ac:dyDescent="0.25">
      <c r="A1431" s="891"/>
      <c r="B1431" s="891"/>
      <c r="C1431" s="894" t="s">
        <v>153</v>
      </c>
      <c r="D1431" s="891"/>
      <c r="E1431" s="915" t="s">
        <v>3225</v>
      </c>
      <c r="F1431" s="911" t="s">
        <v>2869</v>
      </c>
      <c r="G1431" s="911" t="s">
        <v>2869</v>
      </c>
      <c r="H1431" s="911" t="s">
        <v>2869</v>
      </c>
      <c r="I1431" s="911" t="s">
        <v>2869</v>
      </c>
      <c r="J1431" s="911" t="s">
        <v>2869</v>
      </c>
      <c r="K1431" s="911" t="s">
        <v>2869</v>
      </c>
      <c r="L1431" s="911" t="s">
        <v>2869</v>
      </c>
      <c r="M1431" s="911" t="s">
        <v>2869</v>
      </c>
      <c r="N1431" s="911" t="s">
        <v>2869</v>
      </c>
      <c r="O1431" s="911" t="s">
        <v>2869</v>
      </c>
      <c r="P1431" s="911" t="s">
        <v>2869</v>
      </c>
      <c r="Q1431" s="911" t="s">
        <v>2869</v>
      </c>
      <c r="R1431" s="911" t="s">
        <v>2869</v>
      </c>
      <c r="S1431" s="911" t="s">
        <v>2869</v>
      </c>
      <c r="T1431" s="911" t="s">
        <v>2869</v>
      </c>
      <c r="U1431" s="911" t="s">
        <v>2869</v>
      </c>
      <c r="V1431" s="911" t="s">
        <v>2869</v>
      </c>
      <c r="W1431" s="911" t="s">
        <v>2869</v>
      </c>
      <c r="X1431" s="911" t="s">
        <v>2869</v>
      </c>
      <c r="Y1431" s="911" t="s">
        <v>2869</v>
      </c>
      <c r="Z1431" s="911" t="s">
        <v>2869</v>
      </c>
      <c r="AA1431" s="911" t="s">
        <v>2869</v>
      </c>
      <c r="AB1431" s="911" t="s">
        <v>2869</v>
      </c>
      <c r="AC1431" s="911" t="s">
        <v>2869</v>
      </c>
      <c r="AD1431" s="911" t="s">
        <v>2869</v>
      </c>
      <c r="AE1431" s="911" t="s">
        <v>2869</v>
      </c>
      <c r="AF1431" s="911" t="s">
        <v>2869</v>
      </c>
      <c r="AG1431" s="911" t="s">
        <v>2869</v>
      </c>
      <c r="AH1431" s="911" t="s">
        <v>2869</v>
      </c>
      <c r="AI1431" s="911" t="s">
        <v>2869</v>
      </c>
      <c r="AJ1431" s="911" t="s">
        <v>2869</v>
      </c>
      <c r="AK1431" s="911" t="s">
        <v>2869</v>
      </c>
      <c r="AL1431" s="911" t="s">
        <v>2869</v>
      </c>
      <c r="AM1431" s="911" t="s">
        <v>2869</v>
      </c>
      <c r="AN1431" s="891"/>
    </row>
    <row r="1432" spans="1:40" ht="12" customHeight="1" outlineLevel="1" x14ac:dyDescent="0.25">
      <c r="A1432" s="891"/>
      <c r="B1432" s="891"/>
      <c r="C1432" s="894" t="s">
        <v>154</v>
      </c>
      <c r="D1432" s="891"/>
      <c r="E1432" s="915" t="s">
        <v>3226</v>
      </c>
      <c r="F1432" s="911" t="s">
        <v>2869</v>
      </c>
      <c r="G1432" s="911" t="s">
        <v>2869</v>
      </c>
      <c r="H1432" s="911" t="s">
        <v>2869</v>
      </c>
      <c r="I1432" s="911" t="s">
        <v>2869</v>
      </c>
      <c r="J1432" s="911" t="s">
        <v>2869</v>
      </c>
      <c r="K1432" s="911" t="s">
        <v>2869</v>
      </c>
      <c r="L1432" s="911" t="s">
        <v>2869</v>
      </c>
      <c r="M1432" s="911" t="s">
        <v>2869</v>
      </c>
      <c r="N1432" s="911" t="s">
        <v>2869</v>
      </c>
      <c r="O1432" s="911" t="s">
        <v>2869</v>
      </c>
      <c r="P1432" s="911" t="s">
        <v>2869</v>
      </c>
      <c r="Q1432" s="911" t="s">
        <v>2869</v>
      </c>
      <c r="R1432" s="911" t="s">
        <v>2869</v>
      </c>
      <c r="S1432" s="911" t="s">
        <v>2869</v>
      </c>
      <c r="T1432" s="911" t="s">
        <v>2869</v>
      </c>
      <c r="U1432" s="911" t="s">
        <v>2869</v>
      </c>
      <c r="V1432" s="911" t="s">
        <v>2869</v>
      </c>
      <c r="W1432" s="911" t="s">
        <v>2869</v>
      </c>
      <c r="X1432" s="911" t="s">
        <v>2869</v>
      </c>
      <c r="Y1432" s="911" t="s">
        <v>2869</v>
      </c>
      <c r="Z1432" s="911" t="s">
        <v>2869</v>
      </c>
      <c r="AA1432" s="911" t="s">
        <v>2869</v>
      </c>
      <c r="AB1432" s="911" t="s">
        <v>2869</v>
      </c>
      <c r="AC1432" s="911" t="s">
        <v>2869</v>
      </c>
      <c r="AD1432" s="911" t="s">
        <v>2869</v>
      </c>
      <c r="AE1432" s="911" t="s">
        <v>2869</v>
      </c>
      <c r="AF1432" s="911" t="s">
        <v>2869</v>
      </c>
      <c r="AG1432" s="911" t="s">
        <v>2869</v>
      </c>
      <c r="AH1432" s="911" t="s">
        <v>2869</v>
      </c>
      <c r="AI1432" s="911" t="s">
        <v>2869</v>
      </c>
      <c r="AJ1432" s="911" t="s">
        <v>2869</v>
      </c>
      <c r="AK1432" s="911" t="s">
        <v>2869</v>
      </c>
      <c r="AL1432" s="911" t="s">
        <v>2869</v>
      </c>
      <c r="AM1432" s="911" t="s">
        <v>2869</v>
      </c>
      <c r="AN1432" s="891"/>
    </row>
    <row r="1433" spans="1:40" ht="12" customHeight="1" outlineLevel="1" x14ac:dyDescent="0.25">
      <c r="A1433" s="581"/>
      <c r="B1433" s="891"/>
      <c r="C1433" s="896" t="s">
        <v>644</v>
      </c>
      <c r="D1433" s="581"/>
      <c r="E1433" s="915" t="s">
        <v>3227</v>
      </c>
      <c r="F1433" s="911" t="s">
        <v>2869</v>
      </c>
      <c r="G1433" s="911" t="s">
        <v>2869</v>
      </c>
      <c r="H1433" s="911" t="s">
        <v>2869</v>
      </c>
      <c r="I1433" s="911" t="s">
        <v>2869</v>
      </c>
      <c r="J1433" s="911" t="s">
        <v>2869</v>
      </c>
      <c r="K1433" s="911" t="s">
        <v>2869</v>
      </c>
      <c r="L1433" s="911" t="s">
        <v>2869</v>
      </c>
      <c r="M1433" s="911" t="s">
        <v>2869</v>
      </c>
      <c r="N1433" s="911" t="s">
        <v>2869</v>
      </c>
      <c r="O1433" s="911" t="s">
        <v>2869</v>
      </c>
      <c r="P1433" s="911" t="s">
        <v>2869</v>
      </c>
      <c r="Q1433" s="911" t="s">
        <v>2869</v>
      </c>
      <c r="R1433" s="911" t="s">
        <v>2869</v>
      </c>
      <c r="S1433" s="911" t="s">
        <v>2869</v>
      </c>
      <c r="T1433" s="911" t="s">
        <v>2869</v>
      </c>
      <c r="U1433" s="911" t="s">
        <v>2869</v>
      </c>
      <c r="V1433" s="911" t="s">
        <v>2869</v>
      </c>
      <c r="W1433" s="911" t="s">
        <v>2869</v>
      </c>
      <c r="X1433" s="911" t="s">
        <v>2869</v>
      </c>
      <c r="Y1433" s="911" t="s">
        <v>2869</v>
      </c>
      <c r="Z1433" s="911" t="s">
        <v>2869</v>
      </c>
      <c r="AA1433" s="911" t="s">
        <v>2869</v>
      </c>
      <c r="AB1433" s="911" t="s">
        <v>2869</v>
      </c>
      <c r="AC1433" s="911" t="s">
        <v>2869</v>
      </c>
      <c r="AD1433" s="911" t="s">
        <v>2869</v>
      </c>
      <c r="AE1433" s="911" t="s">
        <v>2869</v>
      </c>
      <c r="AF1433" s="911" t="s">
        <v>2869</v>
      </c>
      <c r="AG1433" s="911" t="s">
        <v>2869</v>
      </c>
      <c r="AH1433" s="911" t="s">
        <v>2869</v>
      </c>
      <c r="AI1433" s="911" t="s">
        <v>2869</v>
      </c>
      <c r="AJ1433" s="911" t="s">
        <v>2869</v>
      </c>
      <c r="AK1433" s="911" t="s">
        <v>2869</v>
      </c>
      <c r="AL1433" s="911" t="s">
        <v>2869</v>
      </c>
      <c r="AM1433" s="911" t="s">
        <v>2869</v>
      </c>
      <c r="AN1433" s="891"/>
    </row>
    <row r="1434" spans="1:40" ht="12" customHeight="1" outlineLevel="1" x14ac:dyDescent="0.25">
      <c r="A1434" s="581"/>
      <c r="B1434" s="891"/>
      <c r="C1434" s="895" t="s">
        <v>104</v>
      </c>
      <c r="D1434" s="581"/>
      <c r="E1434" s="915" t="s">
        <v>3228</v>
      </c>
      <c r="F1434" s="911" t="s">
        <v>2869</v>
      </c>
      <c r="G1434" s="911" t="s">
        <v>2869</v>
      </c>
      <c r="H1434" s="911" t="s">
        <v>2869</v>
      </c>
      <c r="I1434" s="911" t="s">
        <v>2869</v>
      </c>
      <c r="J1434" s="911" t="s">
        <v>2869</v>
      </c>
      <c r="K1434" s="911" t="s">
        <v>2869</v>
      </c>
      <c r="L1434" s="911" t="s">
        <v>2869</v>
      </c>
      <c r="M1434" s="911" t="s">
        <v>2869</v>
      </c>
      <c r="N1434" s="911" t="s">
        <v>2869</v>
      </c>
      <c r="O1434" s="911" t="s">
        <v>2869</v>
      </c>
      <c r="P1434" s="911" t="s">
        <v>2869</v>
      </c>
      <c r="Q1434" s="911" t="s">
        <v>2869</v>
      </c>
      <c r="R1434" s="911" t="s">
        <v>2869</v>
      </c>
      <c r="S1434" s="911" t="s">
        <v>2869</v>
      </c>
      <c r="T1434" s="911" t="s">
        <v>2869</v>
      </c>
      <c r="U1434" s="911" t="s">
        <v>2869</v>
      </c>
      <c r="V1434" s="911" t="s">
        <v>2869</v>
      </c>
      <c r="W1434" s="911" t="s">
        <v>2869</v>
      </c>
      <c r="X1434" s="911" t="s">
        <v>2869</v>
      </c>
      <c r="Y1434" s="911" t="s">
        <v>2869</v>
      </c>
      <c r="Z1434" s="911" t="s">
        <v>2869</v>
      </c>
      <c r="AA1434" s="911" t="s">
        <v>2869</v>
      </c>
      <c r="AB1434" s="911" t="s">
        <v>2869</v>
      </c>
      <c r="AC1434" s="911" t="s">
        <v>2869</v>
      </c>
      <c r="AD1434" s="911" t="s">
        <v>2869</v>
      </c>
      <c r="AE1434" s="911" t="s">
        <v>2869</v>
      </c>
      <c r="AF1434" s="911" t="s">
        <v>2869</v>
      </c>
      <c r="AG1434" s="911" t="s">
        <v>2869</v>
      </c>
      <c r="AH1434" s="911" t="s">
        <v>2869</v>
      </c>
      <c r="AI1434" s="911" t="s">
        <v>2869</v>
      </c>
      <c r="AJ1434" s="911" t="s">
        <v>2869</v>
      </c>
      <c r="AK1434" s="911" t="s">
        <v>2869</v>
      </c>
      <c r="AL1434" s="911" t="s">
        <v>2869</v>
      </c>
      <c r="AM1434" s="911" t="s">
        <v>2869</v>
      </c>
      <c r="AN1434" s="891"/>
    </row>
    <row r="1435" spans="1:40" ht="12" customHeight="1" outlineLevel="1" x14ac:dyDescent="0.25">
      <c r="A1435" s="581"/>
      <c r="B1435" s="891"/>
      <c r="C1435" s="895" t="s">
        <v>2</v>
      </c>
      <c r="D1435" s="581"/>
      <c r="E1435" s="915" t="s">
        <v>3229</v>
      </c>
      <c r="F1435" s="911" t="s">
        <v>2869</v>
      </c>
      <c r="G1435" s="911" t="s">
        <v>2869</v>
      </c>
      <c r="H1435" s="911" t="s">
        <v>2869</v>
      </c>
      <c r="I1435" s="911" t="s">
        <v>2869</v>
      </c>
      <c r="J1435" s="911" t="s">
        <v>2869</v>
      </c>
      <c r="K1435" s="911" t="s">
        <v>2869</v>
      </c>
      <c r="L1435" s="911" t="s">
        <v>2869</v>
      </c>
      <c r="M1435" s="911" t="s">
        <v>2869</v>
      </c>
      <c r="N1435" s="911" t="s">
        <v>2869</v>
      </c>
      <c r="O1435" s="911" t="s">
        <v>2869</v>
      </c>
      <c r="P1435" s="911" t="s">
        <v>2869</v>
      </c>
      <c r="Q1435" s="911" t="s">
        <v>2869</v>
      </c>
      <c r="R1435" s="911" t="s">
        <v>2869</v>
      </c>
      <c r="S1435" s="911" t="s">
        <v>2869</v>
      </c>
      <c r="T1435" s="911" t="s">
        <v>2869</v>
      </c>
      <c r="U1435" s="911" t="s">
        <v>2869</v>
      </c>
      <c r="V1435" s="911" t="s">
        <v>2869</v>
      </c>
      <c r="W1435" s="911" t="s">
        <v>2869</v>
      </c>
      <c r="X1435" s="911" t="s">
        <v>2869</v>
      </c>
      <c r="Y1435" s="911" t="s">
        <v>2869</v>
      </c>
      <c r="Z1435" s="911" t="s">
        <v>2869</v>
      </c>
      <c r="AA1435" s="911" t="s">
        <v>2869</v>
      </c>
      <c r="AB1435" s="911" t="s">
        <v>2869</v>
      </c>
      <c r="AC1435" s="911" t="s">
        <v>2869</v>
      </c>
      <c r="AD1435" s="911" t="s">
        <v>2869</v>
      </c>
      <c r="AE1435" s="911" t="s">
        <v>2869</v>
      </c>
      <c r="AF1435" s="911" t="s">
        <v>2869</v>
      </c>
      <c r="AG1435" s="911" t="s">
        <v>2869</v>
      </c>
      <c r="AH1435" s="911" t="s">
        <v>2869</v>
      </c>
      <c r="AI1435" s="911" t="s">
        <v>2869</v>
      </c>
      <c r="AJ1435" s="911" t="s">
        <v>2869</v>
      </c>
      <c r="AK1435" s="911" t="s">
        <v>2869</v>
      </c>
      <c r="AL1435" s="911" t="s">
        <v>2869</v>
      </c>
      <c r="AM1435" s="911" t="s">
        <v>2869</v>
      </c>
      <c r="AN1435" s="581"/>
    </row>
    <row r="1436" spans="1:40" ht="12" customHeight="1" outlineLevel="1" x14ac:dyDescent="0.25">
      <c r="A1436" s="581"/>
      <c r="B1436" s="891"/>
      <c r="C1436" s="894" t="s">
        <v>156</v>
      </c>
      <c r="D1436" s="581"/>
      <c r="E1436" s="915" t="s">
        <v>3230</v>
      </c>
      <c r="F1436" s="911" t="s">
        <v>2869</v>
      </c>
      <c r="G1436" s="911" t="s">
        <v>2869</v>
      </c>
      <c r="H1436" s="911" t="s">
        <v>2869</v>
      </c>
      <c r="I1436" s="911" t="s">
        <v>2869</v>
      </c>
      <c r="J1436" s="911" t="s">
        <v>2869</v>
      </c>
      <c r="K1436" s="911" t="s">
        <v>2869</v>
      </c>
      <c r="L1436" s="911" t="s">
        <v>2869</v>
      </c>
      <c r="M1436" s="911" t="s">
        <v>2869</v>
      </c>
      <c r="N1436" s="911" t="s">
        <v>2869</v>
      </c>
      <c r="O1436" s="911" t="s">
        <v>2869</v>
      </c>
      <c r="P1436" s="911" t="s">
        <v>2869</v>
      </c>
      <c r="Q1436" s="911" t="s">
        <v>2869</v>
      </c>
      <c r="R1436" s="911" t="s">
        <v>2869</v>
      </c>
      <c r="S1436" s="911" t="s">
        <v>2869</v>
      </c>
      <c r="T1436" s="911" t="s">
        <v>2869</v>
      </c>
      <c r="U1436" s="911" t="s">
        <v>2869</v>
      </c>
      <c r="V1436" s="911" t="s">
        <v>2869</v>
      </c>
      <c r="W1436" s="911" t="s">
        <v>2869</v>
      </c>
      <c r="X1436" s="911" t="s">
        <v>2869</v>
      </c>
      <c r="Y1436" s="911" t="s">
        <v>2869</v>
      </c>
      <c r="Z1436" s="911" t="s">
        <v>2869</v>
      </c>
      <c r="AA1436" s="911" t="s">
        <v>2869</v>
      </c>
      <c r="AB1436" s="911" t="s">
        <v>2869</v>
      </c>
      <c r="AC1436" s="911" t="s">
        <v>2869</v>
      </c>
      <c r="AD1436" s="911" t="s">
        <v>2869</v>
      </c>
      <c r="AE1436" s="911" t="s">
        <v>2869</v>
      </c>
      <c r="AF1436" s="911" t="s">
        <v>2869</v>
      </c>
      <c r="AG1436" s="911" t="s">
        <v>2869</v>
      </c>
      <c r="AH1436" s="911" t="s">
        <v>2869</v>
      </c>
      <c r="AI1436" s="911" t="s">
        <v>2869</v>
      </c>
      <c r="AJ1436" s="911" t="s">
        <v>2869</v>
      </c>
      <c r="AK1436" s="911" t="s">
        <v>2869</v>
      </c>
      <c r="AL1436" s="911" t="s">
        <v>2869</v>
      </c>
      <c r="AM1436" s="911" t="s">
        <v>2869</v>
      </c>
      <c r="AN1436" s="581"/>
    </row>
    <row r="1437" spans="1:40" ht="12" customHeight="1" outlineLevel="1" x14ac:dyDescent="0.25">
      <c r="A1437" s="581"/>
      <c r="B1437" s="891"/>
      <c r="C1437" s="895" t="s">
        <v>94</v>
      </c>
      <c r="D1437" s="581"/>
      <c r="E1437" s="915" t="s">
        <v>3231</v>
      </c>
      <c r="F1437" s="911" t="s">
        <v>2869</v>
      </c>
      <c r="G1437" s="911" t="s">
        <v>2869</v>
      </c>
      <c r="H1437" s="911" t="s">
        <v>2869</v>
      </c>
      <c r="I1437" s="911" t="s">
        <v>2869</v>
      </c>
      <c r="J1437" s="911" t="s">
        <v>2869</v>
      </c>
      <c r="K1437" s="911" t="s">
        <v>2869</v>
      </c>
      <c r="L1437" s="911" t="s">
        <v>2869</v>
      </c>
      <c r="M1437" s="911" t="s">
        <v>2869</v>
      </c>
      <c r="N1437" s="911" t="s">
        <v>2869</v>
      </c>
      <c r="O1437" s="911" t="s">
        <v>2869</v>
      </c>
      <c r="P1437" s="911" t="s">
        <v>2869</v>
      </c>
      <c r="Q1437" s="911" t="s">
        <v>2869</v>
      </c>
      <c r="R1437" s="911" t="s">
        <v>2869</v>
      </c>
      <c r="S1437" s="911" t="s">
        <v>2869</v>
      </c>
      <c r="T1437" s="911" t="s">
        <v>2869</v>
      </c>
      <c r="U1437" s="911" t="s">
        <v>2869</v>
      </c>
      <c r="V1437" s="911" t="s">
        <v>2869</v>
      </c>
      <c r="W1437" s="911" t="s">
        <v>2869</v>
      </c>
      <c r="X1437" s="911" t="s">
        <v>2869</v>
      </c>
      <c r="Y1437" s="911" t="s">
        <v>2869</v>
      </c>
      <c r="Z1437" s="911" t="s">
        <v>2869</v>
      </c>
      <c r="AA1437" s="911" t="s">
        <v>2869</v>
      </c>
      <c r="AB1437" s="911" t="s">
        <v>2869</v>
      </c>
      <c r="AC1437" s="911" t="s">
        <v>2869</v>
      </c>
      <c r="AD1437" s="911" t="s">
        <v>2869</v>
      </c>
      <c r="AE1437" s="911" t="s">
        <v>2869</v>
      </c>
      <c r="AF1437" s="911" t="s">
        <v>2869</v>
      </c>
      <c r="AG1437" s="911" t="s">
        <v>2869</v>
      </c>
      <c r="AH1437" s="911" t="s">
        <v>2869</v>
      </c>
      <c r="AI1437" s="911" t="s">
        <v>2869</v>
      </c>
      <c r="AJ1437" s="911" t="s">
        <v>2869</v>
      </c>
      <c r="AK1437" s="911" t="s">
        <v>2869</v>
      </c>
      <c r="AL1437" s="911" t="s">
        <v>2869</v>
      </c>
      <c r="AM1437" s="911" t="s">
        <v>2869</v>
      </c>
      <c r="AN1437" s="581"/>
    </row>
    <row r="1438" spans="1:40" ht="12" customHeight="1" outlineLevel="1" x14ac:dyDescent="0.25">
      <c r="A1438" s="581"/>
      <c r="B1438" s="891"/>
      <c r="C1438" s="895" t="s">
        <v>104</v>
      </c>
      <c r="D1438" s="581"/>
      <c r="E1438" s="915" t="s">
        <v>3232</v>
      </c>
      <c r="F1438" s="911" t="s">
        <v>2869</v>
      </c>
      <c r="G1438" s="911" t="s">
        <v>2869</v>
      </c>
      <c r="H1438" s="911" t="s">
        <v>2869</v>
      </c>
      <c r="I1438" s="911" t="s">
        <v>2869</v>
      </c>
      <c r="J1438" s="911" t="s">
        <v>2869</v>
      </c>
      <c r="K1438" s="911" t="s">
        <v>2869</v>
      </c>
      <c r="L1438" s="911" t="s">
        <v>2869</v>
      </c>
      <c r="M1438" s="911" t="s">
        <v>2869</v>
      </c>
      <c r="N1438" s="911" t="s">
        <v>2869</v>
      </c>
      <c r="O1438" s="911" t="s">
        <v>2869</v>
      </c>
      <c r="P1438" s="911" t="s">
        <v>2869</v>
      </c>
      <c r="Q1438" s="911" t="s">
        <v>2869</v>
      </c>
      <c r="R1438" s="911" t="s">
        <v>2869</v>
      </c>
      <c r="S1438" s="911" t="s">
        <v>2869</v>
      </c>
      <c r="T1438" s="911" t="s">
        <v>2869</v>
      </c>
      <c r="U1438" s="911" t="s">
        <v>2869</v>
      </c>
      <c r="V1438" s="911" t="s">
        <v>2869</v>
      </c>
      <c r="W1438" s="911" t="s">
        <v>2869</v>
      </c>
      <c r="X1438" s="911" t="s">
        <v>2869</v>
      </c>
      <c r="Y1438" s="911" t="s">
        <v>2869</v>
      </c>
      <c r="Z1438" s="911" t="s">
        <v>2869</v>
      </c>
      <c r="AA1438" s="911" t="s">
        <v>2869</v>
      </c>
      <c r="AB1438" s="911" t="s">
        <v>2869</v>
      </c>
      <c r="AC1438" s="911" t="s">
        <v>2869</v>
      </c>
      <c r="AD1438" s="911" t="s">
        <v>2869</v>
      </c>
      <c r="AE1438" s="911" t="s">
        <v>2869</v>
      </c>
      <c r="AF1438" s="911" t="s">
        <v>2869</v>
      </c>
      <c r="AG1438" s="911" t="s">
        <v>2869</v>
      </c>
      <c r="AH1438" s="911" t="s">
        <v>2869</v>
      </c>
      <c r="AI1438" s="911" t="s">
        <v>2869</v>
      </c>
      <c r="AJ1438" s="911" t="s">
        <v>2869</v>
      </c>
      <c r="AK1438" s="911" t="s">
        <v>2869</v>
      </c>
      <c r="AL1438" s="911" t="s">
        <v>2869</v>
      </c>
      <c r="AM1438" s="911" t="s">
        <v>2869</v>
      </c>
      <c r="AN1438" s="581"/>
    </row>
    <row r="1439" spans="1:40" ht="12" customHeight="1" outlineLevel="1" x14ac:dyDescent="0.25">
      <c r="A1439" s="581"/>
      <c r="B1439" s="891"/>
      <c r="C1439" s="895" t="s">
        <v>2</v>
      </c>
      <c r="D1439" s="581"/>
      <c r="E1439" s="915" t="s">
        <v>3233</v>
      </c>
      <c r="F1439" s="911" t="s">
        <v>2869</v>
      </c>
      <c r="G1439" s="911" t="s">
        <v>2869</v>
      </c>
      <c r="H1439" s="911" t="s">
        <v>2869</v>
      </c>
      <c r="I1439" s="911" t="s">
        <v>2869</v>
      </c>
      <c r="J1439" s="911" t="s">
        <v>2869</v>
      </c>
      <c r="K1439" s="911" t="s">
        <v>2869</v>
      </c>
      <c r="L1439" s="911" t="s">
        <v>2869</v>
      </c>
      <c r="M1439" s="911" t="s">
        <v>2869</v>
      </c>
      <c r="N1439" s="911" t="s">
        <v>2869</v>
      </c>
      <c r="O1439" s="911" t="s">
        <v>2869</v>
      </c>
      <c r="P1439" s="911" t="s">
        <v>2869</v>
      </c>
      <c r="Q1439" s="911" t="s">
        <v>2869</v>
      </c>
      <c r="R1439" s="911" t="s">
        <v>2869</v>
      </c>
      <c r="S1439" s="911" t="s">
        <v>2869</v>
      </c>
      <c r="T1439" s="911" t="s">
        <v>2869</v>
      </c>
      <c r="U1439" s="911" t="s">
        <v>2869</v>
      </c>
      <c r="V1439" s="911" t="s">
        <v>2869</v>
      </c>
      <c r="W1439" s="911" t="s">
        <v>2869</v>
      </c>
      <c r="X1439" s="911" t="s">
        <v>2869</v>
      </c>
      <c r="Y1439" s="911" t="s">
        <v>2869</v>
      </c>
      <c r="Z1439" s="911" t="s">
        <v>2869</v>
      </c>
      <c r="AA1439" s="911" t="s">
        <v>2869</v>
      </c>
      <c r="AB1439" s="911" t="s">
        <v>2869</v>
      </c>
      <c r="AC1439" s="911" t="s">
        <v>2869</v>
      </c>
      <c r="AD1439" s="911" t="s">
        <v>2869</v>
      </c>
      <c r="AE1439" s="911" t="s">
        <v>2869</v>
      </c>
      <c r="AF1439" s="911" t="s">
        <v>2869</v>
      </c>
      <c r="AG1439" s="911" t="s">
        <v>2869</v>
      </c>
      <c r="AH1439" s="911" t="s">
        <v>2869</v>
      </c>
      <c r="AI1439" s="911" t="s">
        <v>2869</v>
      </c>
      <c r="AJ1439" s="911" t="s">
        <v>2869</v>
      </c>
      <c r="AK1439" s="911" t="s">
        <v>2869</v>
      </c>
      <c r="AL1439" s="911" t="s">
        <v>2869</v>
      </c>
      <c r="AM1439" s="911" t="s">
        <v>2869</v>
      </c>
      <c r="AN1439" s="581"/>
    </row>
    <row r="1440" spans="1:40" ht="12" customHeight="1" outlineLevel="1" x14ac:dyDescent="0.25">
      <c r="A1440" s="581"/>
      <c r="B1440" s="891"/>
      <c r="C1440" s="894" t="s">
        <v>158</v>
      </c>
      <c r="D1440" s="581"/>
      <c r="E1440" s="915" t="s">
        <v>3234</v>
      </c>
      <c r="F1440" s="911" t="s">
        <v>2869</v>
      </c>
      <c r="G1440" s="911" t="s">
        <v>2869</v>
      </c>
      <c r="H1440" s="911" t="s">
        <v>2869</v>
      </c>
      <c r="I1440" s="911" t="s">
        <v>2869</v>
      </c>
      <c r="J1440" s="911" t="s">
        <v>2869</v>
      </c>
      <c r="K1440" s="911" t="s">
        <v>2869</v>
      </c>
      <c r="L1440" s="911" t="s">
        <v>2869</v>
      </c>
      <c r="M1440" s="911" t="s">
        <v>2869</v>
      </c>
      <c r="N1440" s="911" t="s">
        <v>2869</v>
      </c>
      <c r="O1440" s="911" t="s">
        <v>2869</v>
      </c>
      <c r="P1440" s="911" t="s">
        <v>2869</v>
      </c>
      <c r="Q1440" s="911" t="s">
        <v>2869</v>
      </c>
      <c r="R1440" s="911" t="s">
        <v>2869</v>
      </c>
      <c r="S1440" s="911" t="s">
        <v>2869</v>
      </c>
      <c r="T1440" s="911" t="s">
        <v>2869</v>
      </c>
      <c r="U1440" s="911" t="s">
        <v>2869</v>
      </c>
      <c r="V1440" s="911" t="s">
        <v>2869</v>
      </c>
      <c r="W1440" s="911" t="s">
        <v>2869</v>
      </c>
      <c r="X1440" s="911" t="s">
        <v>2869</v>
      </c>
      <c r="Y1440" s="911" t="s">
        <v>2869</v>
      </c>
      <c r="Z1440" s="911" t="s">
        <v>2869</v>
      </c>
      <c r="AA1440" s="911" t="s">
        <v>2869</v>
      </c>
      <c r="AB1440" s="911" t="s">
        <v>2869</v>
      </c>
      <c r="AC1440" s="911" t="s">
        <v>2869</v>
      </c>
      <c r="AD1440" s="911" t="s">
        <v>2869</v>
      </c>
      <c r="AE1440" s="911" t="s">
        <v>2869</v>
      </c>
      <c r="AF1440" s="911" t="s">
        <v>2869</v>
      </c>
      <c r="AG1440" s="911" t="s">
        <v>2869</v>
      </c>
      <c r="AH1440" s="911" t="s">
        <v>2869</v>
      </c>
      <c r="AI1440" s="911" t="s">
        <v>2869</v>
      </c>
      <c r="AJ1440" s="911" t="s">
        <v>2869</v>
      </c>
      <c r="AK1440" s="911" t="s">
        <v>2869</v>
      </c>
      <c r="AL1440" s="911" t="s">
        <v>2869</v>
      </c>
      <c r="AM1440" s="911" t="s">
        <v>2869</v>
      </c>
      <c r="AN1440" s="581"/>
    </row>
    <row r="1441" spans="1:40" ht="12" customHeight="1" outlineLevel="1" x14ac:dyDescent="0.25">
      <c r="A1441" s="581"/>
      <c r="B1441" s="891"/>
      <c r="C1441" s="894" t="s">
        <v>159</v>
      </c>
      <c r="D1441" s="581"/>
      <c r="E1441" s="915" t="s">
        <v>3235</v>
      </c>
      <c r="F1441" s="911" t="s">
        <v>2869</v>
      </c>
      <c r="G1441" s="911" t="s">
        <v>2869</v>
      </c>
      <c r="H1441" s="911" t="s">
        <v>2869</v>
      </c>
      <c r="I1441" s="911" t="s">
        <v>2869</v>
      </c>
      <c r="J1441" s="911" t="s">
        <v>2869</v>
      </c>
      <c r="K1441" s="911" t="s">
        <v>2869</v>
      </c>
      <c r="L1441" s="911" t="s">
        <v>2869</v>
      </c>
      <c r="M1441" s="911" t="s">
        <v>2869</v>
      </c>
      <c r="N1441" s="911" t="s">
        <v>2869</v>
      </c>
      <c r="O1441" s="911" t="s">
        <v>2869</v>
      </c>
      <c r="P1441" s="911" t="s">
        <v>2869</v>
      </c>
      <c r="Q1441" s="911" t="s">
        <v>2869</v>
      </c>
      <c r="R1441" s="911" t="s">
        <v>2869</v>
      </c>
      <c r="S1441" s="911" t="s">
        <v>2869</v>
      </c>
      <c r="T1441" s="911" t="s">
        <v>2869</v>
      </c>
      <c r="U1441" s="911" t="s">
        <v>2869</v>
      </c>
      <c r="V1441" s="911" t="s">
        <v>2869</v>
      </c>
      <c r="W1441" s="911" t="s">
        <v>2869</v>
      </c>
      <c r="X1441" s="911" t="s">
        <v>2869</v>
      </c>
      <c r="Y1441" s="911" t="s">
        <v>2869</v>
      </c>
      <c r="Z1441" s="911" t="s">
        <v>2869</v>
      </c>
      <c r="AA1441" s="911" t="s">
        <v>2869</v>
      </c>
      <c r="AB1441" s="911" t="s">
        <v>2869</v>
      </c>
      <c r="AC1441" s="911" t="s">
        <v>2869</v>
      </c>
      <c r="AD1441" s="911" t="s">
        <v>2869</v>
      </c>
      <c r="AE1441" s="911" t="s">
        <v>2869</v>
      </c>
      <c r="AF1441" s="911" t="s">
        <v>2869</v>
      </c>
      <c r="AG1441" s="911" t="s">
        <v>2869</v>
      </c>
      <c r="AH1441" s="911" t="s">
        <v>2869</v>
      </c>
      <c r="AI1441" s="911" t="s">
        <v>2869</v>
      </c>
      <c r="AJ1441" s="911" t="s">
        <v>2869</v>
      </c>
      <c r="AK1441" s="911" t="s">
        <v>2869</v>
      </c>
      <c r="AL1441" s="911" t="s">
        <v>2869</v>
      </c>
      <c r="AM1441" s="911" t="s">
        <v>2869</v>
      </c>
      <c r="AN1441" s="581"/>
    </row>
    <row r="1442" spans="1:40" ht="12" customHeight="1" outlineLevel="1" x14ac:dyDescent="0.25">
      <c r="A1442" s="581"/>
      <c r="B1442" s="891"/>
      <c r="C1442" s="895" t="s">
        <v>160</v>
      </c>
      <c r="D1442" s="581"/>
      <c r="E1442" s="915" t="s">
        <v>3236</v>
      </c>
      <c r="F1442" s="911" t="s">
        <v>2869</v>
      </c>
      <c r="G1442" s="911" t="s">
        <v>2869</v>
      </c>
      <c r="H1442" s="911" t="s">
        <v>2869</v>
      </c>
      <c r="I1442" s="911" t="s">
        <v>2869</v>
      </c>
      <c r="J1442" s="911" t="s">
        <v>2869</v>
      </c>
      <c r="K1442" s="911" t="s">
        <v>2869</v>
      </c>
      <c r="L1442" s="911" t="s">
        <v>2869</v>
      </c>
      <c r="M1442" s="911" t="s">
        <v>2869</v>
      </c>
      <c r="N1442" s="911" t="s">
        <v>2869</v>
      </c>
      <c r="O1442" s="911" t="s">
        <v>2869</v>
      </c>
      <c r="P1442" s="911" t="s">
        <v>2869</v>
      </c>
      <c r="Q1442" s="911" t="s">
        <v>2869</v>
      </c>
      <c r="R1442" s="911" t="s">
        <v>2869</v>
      </c>
      <c r="S1442" s="911" t="s">
        <v>2869</v>
      </c>
      <c r="T1442" s="911" t="s">
        <v>2869</v>
      </c>
      <c r="U1442" s="911" t="s">
        <v>2869</v>
      </c>
      <c r="V1442" s="911" t="s">
        <v>2869</v>
      </c>
      <c r="W1442" s="911" t="s">
        <v>2869</v>
      </c>
      <c r="X1442" s="911" t="s">
        <v>2869</v>
      </c>
      <c r="Y1442" s="911" t="s">
        <v>2869</v>
      </c>
      <c r="Z1442" s="911" t="s">
        <v>2869</v>
      </c>
      <c r="AA1442" s="911" t="s">
        <v>2869</v>
      </c>
      <c r="AB1442" s="911" t="s">
        <v>2869</v>
      </c>
      <c r="AC1442" s="911" t="s">
        <v>2869</v>
      </c>
      <c r="AD1442" s="911" t="s">
        <v>2869</v>
      </c>
      <c r="AE1442" s="911" t="s">
        <v>2869</v>
      </c>
      <c r="AF1442" s="911" t="s">
        <v>2869</v>
      </c>
      <c r="AG1442" s="911" t="s">
        <v>2869</v>
      </c>
      <c r="AH1442" s="911" t="s">
        <v>2869</v>
      </c>
      <c r="AI1442" s="911" t="s">
        <v>2869</v>
      </c>
      <c r="AJ1442" s="911" t="s">
        <v>2869</v>
      </c>
      <c r="AK1442" s="911" t="s">
        <v>2869</v>
      </c>
      <c r="AL1442" s="911" t="s">
        <v>2869</v>
      </c>
      <c r="AM1442" s="911" t="s">
        <v>2869</v>
      </c>
      <c r="AN1442" s="581"/>
    </row>
    <row r="1443" spans="1:40" ht="12" customHeight="1" outlineLevel="1" x14ac:dyDescent="0.25">
      <c r="A1443" s="581"/>
      <c r="B1443" s="891"/>
      <c r="C1443" s="895" t="s">
        <v>161</v>
      </c>
      <c r="D1443" s="581"/>
      <c r="E1443" s="915" t="s">
        <v>3237</v>
      </c>
      <c r="F1443" s="911" t="s">
        <v>2869</v>
      </c>
      <c r="G1443" s="911" t="s">
        <v>2869</v>
      </c>
      <c r="H1443" s="911" t="s">
        <v>2869</v>
      </c>
      <c r="I1443" s="911" t="s">
        <v>2869</v>
      </c>
      <c r="J1443" s="911" t="s">
        <v>2869</v>
      </c>
      <c r="K1443" s="911" t="s">
        <v>2869</v>
      </c>
      <c r="L1443" s="911" t="s">
        <v>2869</v>
      </c>
      <c r="M1443" s="911" t="s">
        <v>2869</v>
      </c>
      <c r="N1443" s="911" t="s">
        <v>2869</v>
      </c>
      <c r="O1443" s="911" t="s">
        <v>2869</v>
      </c>
      <c r="P1443" s="911" t="s">
        <v>2869</v>
      </c>
      <c r="Q1443" s="911" t="s">
        <v>2869</v>
      </c>
      <c r="R1443" s="911" t="s">
        <v>2869</v>
      </c>
      <c r="S1443" s="911" t="s">
        <v>2869</v>
      </c>
      <c r="T1443" s="911" t="s">
        <v>2869</v>
      </c>
      <c r="U1443" s="911" t="s">
        <v>2869</v>
      </c>
      <c r="V1443" s="911" t="s">
        <v>2869</v>
      </c>
      <c r="W1443" s="911" t="s">
        <v>2869</v>
      </c>
      <c r="X1443" s="911" t="s">
        <v>2869</v>
      </c>
      <c r="Y1443" s="911" t="s">
        <v>2869</v>
      </c>
      <c r="Z1443" s="911" t="s">
        <v>2869</v>
      </c>
      <c r="AA1443" s="911" t="s">
        <v>2869</v>
      </c>
      <c r="AB1443" s="911" t="s">
        <v>2869</v>
      </c>
      <c r="AC1443" s="911" t="s">
        <v>2869</v>
      </c>
      <c r="AD1443" s="911" t="s">
        <v>2869</v>
      </c>
      <c r="AE1443" s="911" t="s">
        <v>2869</v>
      </c>
      <c r="AF1443" s="911" t="s">
        <v>2869</v>
      </c>
      <c r="AG1443" s="911" t="s">
        <v>2869</v>
      </c>
      <c r="AH1443" s="911" t="s">
        <v>2869</v>
      </c>
      <c r="AI1443" s="911" t="s">
        <v>2869</v>
      </c>
      <c r="AJ1443" s="911" t="s">
        <v>2869</v>
      </c>
      <c r="AK1443" s="911" t="s">
        <v>2869</v>
      </c>
      <c r="AL1443" s="911" t="s">
        <v>2869</v>
      </c>
      <c r="AM1443" s="911" t="s">
        <v>2869</v>
      </c>
      <c r="AN1443" s="581"/>
    </row>
    <row r="1444" spans="1:40" ht="12" customHeight="1" outlineLevel="1" x14ac:dyDescent="0.25">
      <c r="A1444" s="581"/>
      <c r="B1444" s="891"/>
      <c r="C1444" s="897" t="s">
        <v>427</v>
      </c>
      <c r="D1444" s="581"/>
      <c r="E1444" s="915" t="s">
        <v>3238</v>
      </c>
      <c r="F1444" s="911" t="s">
        <v>2869</v>
      </c>
      <c r="G1444" s="911" t="s">
        <v>2869</v>
      </c>
      <c r="H1444" s="911" t="s">
        <v>2869</v>
      </c>
      <c r="I1444" s="911" t="s">
        <v>2869</v>
      </c>
      <c r="J1444" s="911" t="s">
        <v>2869</v>
      </c>
      <c r="K1444" s="911" t="s">
        <v>2869</v>
      </c>
      <c r="L1444" s="911" t="s">
        <v>2869</v>
      </c>
      <c r="M1444" s="911" t="s">
        <v>2869</v>
      </c>
      <c r="N1444" s="911" t="s">
        <v>2869</v>
      </c>
      <c r="O1444" s="911" t="s">
        <v>2869</v>
      </c>
      <c r="P1444" s="911" t="s">
        <v>2869</v>
      </c>
      <c r="Q1444" s="911" t="s">
        <v>2869</v>
      </c>
      <c r="R1444" s="911" t="s">
        <v>2869</v>
      </c>
      <c r="S1444" s="911" t="s">
        <v>2869</v>
      </c>
      <c r="T1444" s="911" t="s">
        <v>2869</v>
      </c>
      <c r="U1444" s="911" t="s">
        <v>2869</v>
      </c>
      <c r="V1444" s="911" t="s">
        <v>2869</v>
      </c>
      <c r="W1444" s="911" t="s">
        <v>2869</v>
      </c>
      <c r="X1444" s="911" t="s">
        <v>2869</v>
      </c>
      <c r="Y1444" s="911" t="s">
        <v>2869</v>
      </c>
      <c r="Z1444" s="911" t="s">
        <v>2869</v>
      </c>
      <c r="AA1444" s="911" t="s">
        <v>2869</v>
      </c>
      <c r="AB1444" s="911" t="s">
        <v>2869</v>
      </c>
      <c r="AC1444" s="911" t="s">
        <v>2869</v>
      </c>
      <c r="AD1444" s="911" t="s">
        <v>2869</v>
      </c>
      <c r="AE1444" s="911" t="s">
        <v>2869</v>
      </c>
      <c r="AF1444" s="911" t="s">
        <v>2869</v>
      </c>
      <c r="AG1444" s="911" t="s">
        <v>2869</v>
      </c>
      <c r="AH1444" s="911" t="s">
        <v>2869</v>
      </c>
      <c r="AI1444" s="911" t="s">
        <v>2869</v>
      </c>
      <c r="AJ1444" s="911" t="s">
        <v>2869</v>
      </c>
      <c r="AK1444" s="911" t="s">
        <v>2869</v>
      </c>
      <c r="AL1444" s="911" t="s">
        <v>2869</v>
      </c>
      <c r="AM1444" s="911" t="s">
        <v>2869</v>
      </c>
      <c r="AN1444" s="581"/>
    </row>
    <row r="1445" spans="1:40" ht="12" customHeight="1" outlineLevel="1" x14ac:dyDescent="0.25">
      <c r="A1445" s="581"/>
      <c r="B1445" s="891"/>
      <c r="C1445" s="897" t="s">
        <v>2</v>
      </c>
      <c r="D1445" s="581"/>
      <c r="E1445" s="915" t="s">
        <v>3239</v>
      </c>
      <c r="F1445" s="911" t="s">
        <v>2869</v>
      </c>
      <c r="G1445" s="911" t="s">
        <v>2869</v>
      </c>
      <c r="H1445" s="911" t="s">
        <v>2869</v>
      </c>
      <c r="I1445" s="911" t="s">
        <v>2869</v>
      </c>
      <c r="J1445" s="911" t="s">
        <v>2869</v>
      </c>
      <c r="K1445" s="911" t="s">
        <v>2869</v>
      </c>
      <c r="L1445" s="911" t="s">
        <v>2869</v>
      </c>
      <c r="M1445" s="911" t="s">
        <v>2869</v>
      </c>
      <c r="N1445" s="911" t="s">
        <v>2869</v>
      </c>
      <c r="O1445" s="911" t="s">
        <v>2869</v>
      </c>
      <c r="P1445" s="911" t="s">
        <v>2869</v>
      </c>
      <c r="Q1445" s="911" t="s">
        <v>2869</v>
      </c>
      <c r="R1445" s="911" t="s">
        <v>2869</v>
      </c>
      <c r="S1445" s="911" t="s">
        <v>2869</v>
      </c>
      <c r="T1445" s="911" t="s">
        <v>2869</v>
      </c>
      <c r="U1445" s="911" t="s">
        <v>2869</v>
      </c>
      <c r="V1445" s="911" t="s">
        <v>2869</v>
      </c>
      <c r="W1445" s="911" t="s">
        <v>2869</v>
      </c>
      <c r="X1445" s="911" t="s">
        <v>2869</v>
      </c>
      <c r="Y1445" s="911" t="s">
        <v>2869</v>
      </c>
      <c r="Z1445" s="911" t="s">
        <v>2869</v>
      </c>
      <c r="AA1445" s="911" t="s">
        <v>2869</v>
      </c>
      <c r="AB1445" s="911" t="s">
        <v>2869</v>
      </c>
      <c r="AC1445" s="911" t="s">
        <v>2869</v>
      </c>
      <c r="AD1445" s="911" t="s">
        <v>2869</v>
      </c>
      <c r="AE1445" s="911" t="s">
        <v>2869</v>
      </c>
      <c r="AF1445" s="911" t="s">
        <v>2869</v>
      </c>
      <c r="AG1445" s="911" t="s">
        <v>2869</v>
      </c>
      <c r="AH1445" s="911" t="s">
        <v>2869</v>
      </c>
      <c r="AI1445" s="911" t="s">
        <v>2869</v>
      </c>
      <c r="AJ1445" s="911" t="s">
        <v>2869</v>
      </c>
      <c r="AK1445" s="911" t="s">
        <v>2869</v>
      </c>
      <c r="AL1445" s="911" t="s">
        <v>2869</v>
      </c>
      <c r="AM1445" s="911" t="s">
        <v>2869</v>
      </c>
      <c r="AN1445" s="581"/>
    </row>
    <row r="1446" spans="1:40" ht="12" customHeight="1" outlineLevel="1" x14ac:dyDescent="0.25">
      <c r="A1446" s="581"/>
      <c r="B1446" s="891"/>
      <c r="C1446" s="895" t="s">
        <v>2465</v>
      </c>
      <c r="D1446" s="581"/>
      <c r="E1446" s="915" t="s">
        <v>3240</v>
      </c>
      <c r="F1446" s="911" t="s">
        <v>2869</v>
      </c>
      <c r="G1446" s="911" t="s">
        <v>2869</v>
      </c>
      <c r="H1446" s="911" t="s">
        <v>2869</v>
      </c>
      <c r="I1446" s="911" t="s">
        <v>2869</v>
      </c>
      <c r="J1446" s="911" t="s">
        <v>2869</v>
      </c>
      <c r="K1446" s="911" t="s">
        <v>2869</v>
      </c>
      <c r="L1446" s="911" t="s">
        <v>2869</v>
      </c>
      <c r="M1446" s="911" t="s">
        <v>2869</v>
      </c>
      <c r="N1446" s="911" t="s">
        <v>2869</v>
      </c>
      <c r="O1446" s="911" t="s">
        <v>2869</v>
      </c>
      <c r="P1446" s="911" t="s">
        <v>2869</v>
      </c>
      <c r="Q1446" s="911" t="s">
        <v>2869</v>
      </c>
      <c r="R1446" s="911" t="s">
        <v>2869</v>
      </c>
      <c r="S1446" s="911" t="s">
        <v>2869</v>
      </c>
      <c r="T1446" s="911" t="s">
        <v>2869</v>
      </c>
      <c r="U1446" s="911" t="s">
        <v>2869</v>
      </c>
      <c r="V1446" s="911" t="s">
        <v>2869</v>
      </c>
      <c r="W1446" s="911" t="s">
        <v>2869</v>
      </c>
      <c r="X1446" s="911" t="s">
        <v>2869</v>
      </c>
      <c r="Y1446" s="911" t="s">
        <v>2869</v>
      </c>
      <c r="Z1446" s="911" t="s">
        <v>2869</v>
      </c>
      <c r="AA1446" s="911" t="s">
        <v>2869</v>
      </c>
      <c r="AB1446" s="911" t="s">
        <v>2869</v>
      </c>
      <c r="AC1446" s="911" t="s">
        <v>2869</v>
      </c>
      <c r="AD1446" s="911" t="s">
        <v>2869</v>
      </c>
      <c r="AE1446" s="911" t="s">
        <v>2869</v>
      </c>
      <c r="AF1446" s="911" t="s">
        <v>2869</v>
      </c>
      <c r="AG1446" s="911" t="s">
        <v>2869</v>
      </c>
      <c r="AH1446" s="911" t="s">
        <v>2869</v>
      </c>
      <c r="AI1446" s="911" t="s">
        <v>2869</v>
      </c>
      <c r="AJ1446" s="911" t="s">
        <v>2869</v>
      </c>
      <c r="AK1446" s="911" t="s">
        <v>2869</v>
      </c>
      <c r="AL1446" s="911" t="s">
        <v>2869</v>
      </c>
      <c r="AM1446" s="911" t="s">
        <v>2869</v>
      </c>
      <c r="AN1446" s="581"/>
    </row>
    <row r="1447" spans="1:40" ht="12" customHeight="1" outlineLevel="1" x14ac:dyDescent="0.25">
      <c r="A1447" s="581"/>
      <c r="B1447" s="891"/>
      <c r="C1447" s="894" t="s">
        <v>162</v>
      </c>
      <c r="D1447" s="581"/>
      <c r="E1447" s="915" t="s">
        <v>3241</v>
      </c>
      <c r="F1447" s="911" t="s">
        <v>2869</v>
      </c>
      <c r="G1447" s="911" t="s">
        <v>2869</v>
      </c>
      <c r="H1447" s="911" t="s">
        <v>2869</v>
      </c>
      <c r="I1447" s="911" t="s">
        <v>2869</v>
      </c>
      <c r="J1447" s="911" t="s">
        <v>2869</v>
      </c>
      <c r="K1447" s="911" t="s">
        <v>2869</v>
      </c>
      <c r="L1447" s="911" t="s">
        <v>2869</v>
      </c>
      <c r="M1447" s="911" t="s">
        <v>2869</v>
      </c>
      <c r="N1447" s="911" t="s">
        <v>2869</v>
      </c>
      <c r="O1447" s="911" t="s">
        <v>2869</v>
      </c>
      <c r="P1447" s="911" t="s">
        <v>2869</v>
      </c>
      <c r="Q1447" s="911" t="s">
        <v>2869</v>
      </c>
      <c r="R1447" s="911" t="s">
        <v>2869</v>
      </c>
      <c r="S1447" s="911" t="s">
        <v>2869</v>
      </c>
      <c r="T1447" s="911" t="s">
        <v>2869</v>
      </c>
      <c r="U1447" s="911" t="s">
        <v>2869</v>
      </c>
      <c r="V1447" s="911" t="s">
        <v>2869</v>
      </c>
      <c r="W1447" s="911" t="s">
        <v>2869</v>
      </c>
      <c r="X1447" s="911" t="s">
        <v>2869</v>
      </c>
      <c r="Y1447" s="911" t="s">
        <v>2869</v>
      </c>
      <c r="Z1447" s="911" t="s">
        <v>2869</v>
      </c>
      <c r="AA1447" s="911" t="s">
        <v>2869</v>
      </c>
      <c r="AB1447" s="911" t="s">
        <v>2869</v>
      </c>
      <c r="AC1447" s="911" t="s">
        <v>2869</v>
      </c>
      <c r="AD1447" s="911" t="s">
        <v>2869</v>
      </c>
      <c r="AE1447" s="911" t="s">
        <v>2869</v>
      </c>
      <c r="AF1447" s="911" t="s">
        <v>2869</v>
      </c>
      <c r="AG1447" s="911" t="s">
        <v>2869</v>
      </c>
      <c r="AH1447" s="911" t="s">
        <v>2869</v>
      </c>
      <c r="AI1447" s="911" t="s">
        <v>2869</v>
      </c>
      <c r="AJ1447" s="911" t="s">
        <v>2869</v>
      </c>
      <c r="AK1447" s="911" t="s">
        <v>2869</v>
      </c>
      <c r="AL1447" s="911" t="s">
        <v>2869</v>
      </c>
      <c r="AM1447" s="911" t="s">
        <v>2869</v>
      </c>
      <c r="AN1447" s="581"/>
    </row>
    <row r="1448" spans="1:40" ht="12" customHeight="1" outlineLevel="1" x14ac:dyDescent="0.25">
      <c r="A1448" s="581"/>
      <c r="B1448" s="891"/>
      <c r="C1448" s="895" t="s">
        <v>163</v>
      </c>
      <c r="D1448" s="581"/>
      <c r="E1448" s="915" t="s">
        <v>3242</v>
      </c>
      <c r="F1448" s="911" t="s">
        <v>2869</v>
      </c>
      <c r="G1448" s="911" t="s">
        <v>2869</v>
      </c>
      <c r="H1448" s="911" t="s">
        <v>2869</v>
      </c>
      <c r="I1448" s="911" t="s">
        <v>2869</v>
      </c>
      <c r="J1448" s="911" t="s">
        <v>2869</v>
      </c>
      <c r="K1448" s="911" t="s">
        <v>2869</v>
      </c>
      <c r="L1448" s="911" t="s">
        <v>2869</v>
      </c>
      <c r="M1448" s="911" t="s">
        <v>2869</v>
      </c>
      <c r="N1448" s="911" t="s">
        <v>2869</v>
      </c>
      <c r="O1448" s="911" t="s">
        <v>2869</v>
      </c>
      <c r="P1448" s="911" t="s">
        <v>2869</v>
      </c>
      <c r="Q1448" s="911" t="s">
        <v>2869</v>
      </c>
      <c r="R1448" s="911" t="s">
        <v>2869</v>
      </c>
      <c r="S1448" s="911" t="s">
        <v>2869</v>
      </c>
      <c r="T1448" s="911" t="s">
        <v>2869</v>
      </c>
      <c r="U1448" s="911" t="s">
        <v>2869</v>
      </c>
      <c r="V1448" s="911" t="s">
        <v>2869</v>
      </c>
      <c r="W1448" s="911" t="s">
        <v>2869</v>
      </c>
      <c r="X1448" s="911" t="s">
        <v>2869</v>
      </c>
      <c r="Y1448" s="911" t="s">
        <v>2869</v>
      </c>
      <c r="Z1448" s="911" t="s">
        <v>2869</v>
      </c>
      <c r="AA1448" s="911" t="s">
        <v>2869</v>
      </c>
      <c r="AB1448" s="911" t="s">
        <v>2869</v>
      </c>
      <c r="AC1448" s="911" t="s">
        <v>2869</v>
      </c>
      <c r="AD1448" s="911" t="s">
        <v>2869</v>
      </c>
      <c r="AE1448" s="911" t="s">
        <v>2869</v>
      </c>
      <c r="AF1448" s="911" t="s">
        <v>2869</v>
      </c>
      <c r="AG1448" s="911" t="s">
        <v>2869</v>
      </c>
      <c r="AH1448" s="911" t="s">
        <v>2869</v>
      </c>
      <c r="AI1448" s="911" t="s">
        <v>2869</v>
      </c>
      <c r="AJ1448" s="911" t="s">
        <v>2869</v>
      </c>
      <c r="AK1448" s="911" t="s">
        <v>2869</v>
      </c>
      <c r="AL1448" s="911" t="s">
        <v>2869</v>
      </c>
      <c r="AM1448" s="911" t="s">
        <v>2869</v>
      </c>
      <c r="AN1448" s="581"/>
    </row>
    <row r="1449" spans="1:40" ht="12" customHeight="1" outlineLevel="1" x14ac:dyDescent="0.25">
      <c r="A1449" s="581"/>
      <c r="B1449" s="891"/>
      <c r="C1449" s="895" t="s">
        <v>164</v>
      </c>
      <c r="D1449" s="581"/>
      <c r="E1449" s="915" t="s">
        <v>3243</v>
      </c>
      <c r="F1449" s="911" t="s">
        <v>2869</v>
      </c>
      <c r="G1449" s="911" t="s">
        <v>2869</v>
      </c>
      <c r="H1449" s="911" t="s">
        <v>2869</v>
      </c>
      <c r="I1449" s="911" t="s">
        <v>2869</v>
      </c>
      <c r="J1449" s="911" t="s">
        <v>2869</v>
      </c>
      <c r="K1449" s="911" t="s">
        <v>2869</v>
      </c>
      <c r="L1449" s="911" t="s">
        <v>2869</v>
      </c>
      <c r="M1449" s="911" t="s">
        <v>2869</v>
      </c>
      <c r="N1449" s="911" t="s">
        <v>2869</v>
      </c>
      <c r="O1449" s="911" t="s">
        <v>2869</v>
      </c>
      <c r="P1449" s="911" t="s">
        <v>2869</v>
      </c>
      <c r="Q1449" s="911" t="s">
        <v>2869</v>
      </c>
      <c r="R1449" s="911" t="s">
        <v>2869</v>
      </c>
      <c r="S1449" s="911" t="s">
        <v>2869</v>
      </c>
      <c r="T1449" s="911" t="s">
        <v>2869</v>
      </c>
      <c r="U1449" s="911" t="s">
        <v>2869</v>
      </c>
      <c r="V1449" s="911" t="s">
        <v>2869</v>
      </c>
      <c r="W1449" s="911" t="s">
        <v>2869</v>
      </c>
      <c r="X1449" s="911" t="s">
        <v>2869</v>
      </c>
      <c r="Y1449" s="911" t="s">
        <v>2869</v>
      </c>
      <c r="Z1449" s="911" t="s">
        <v>2869</v>
      </c>
      <c r="AA1449" s="911" t="s">
        <v>2869</v>
      </c>
      <c r="AB1449" s="911" t="s">
        <v>2869</v>
      </c>
      <c r="AC1449" s="911" t="s">
        <v>2869</v>
      </c>
      <c r="AD1449" s="911" t="s">
        <v>2869</v>
      </c>
      <c r="AE1449" s="911" t="s">
        <v>2869</v>
      </c>
      <c r="AF1449" s="911" t="s">
        <v>2869</v>
      </c>
      <c r="AG1449" s="911" t="s">
        <v>2869</v>
      </c>
      <c r="AH1449" s="911" t="s">
        <v>2869</v>
      </c>
      <c r="AI1449" s="911" t="s">
        <v>2869</v>
      </c>
      <c r="AJ1449" s="911" t="s">
        <v>2869</v>
      </c>
      <c r="AK1449" s="911" t="s">
        <v>2869</v>
      </c>
      <c r="AL1449" s="911" t="s">
        <v>2869</v>
      </c>
      <c r="AM1449" s="911" t="s">
        <v>2869</v>
      </c>
      <c r="AN1449" s="581"/>
    </row>
    <row r="1450" spans="1:40" ht="12" customHeight="1" outlineLevel="1" x14ac:dyDescent="0.25">
      <c r="A1450" s="581"/>
      <c r="B1450" s="891"/>
      <c r="C1450" s="895"/>
      <c r="D1450" s="581"/>
      <c r="E1450" s="915"/>
      <c r="F1450" s="911"/>
      <c r="G1450" s="911"/>
      <c r="H1450" s="911"/>
      <c r="I1450" s="911"/>
      <c r="J1450" s="911"/>
      <c r="K1450" s="911"/>
      <c r="L1450" s="911"/>
      <c r="M1450" s="911"/>
      <c r="N1450" s="911"/>
      <c r="O1450" s="911"/>
      <c r="P1450" s="911"/>
      <c r="Q1450" s="911"/>
      <c r="R1450" s="911"/>
      <c r="S1450" s="911"/>
      <c r="T1450" s="911"/>
      <c r="U1450" s="911"/>
      <c r="V1450" s="911"/>
      <c r="W1450" s="911"/>
      <c r="X1450" s="911"/>
      <c r="Y1450" s="911"/>
      <c r="Z1450" s="911"/>
      <c r="AA1450" s="911"/>
      <c r="AB1450" s="911"/>
      <c r="AC1450" s="911"/>
      <c r="AD1450" s="911"/>
      <c r="AE1450" s="911"/>
      <c r="AF1450" s="911"/>
      <c r="AG1450" s="911"/>
      <c r="AH1450" s="911"/>
      <c r="AI1450" s="911"/>
      <c r="AJ1450" s="911"/>
      <c r="AK1450" s="911"/>
      <c r="AL1450" s="911"/>
      <c r="AM1450" s="911"/>
      <c r="AN1450" s="581"/>
    </row>
    <row r="1451" spans="1:40" ht="12" customHeight="1" outlineLevel="1" x14ac:dyDescent="0.25">
      <c r="A1451" s="581"/>
      <c r="B1451" s="891"/>
      <c r="C1451" s="895"/>
      <c r="D1451" s="581"/>
      <c r="E1451" s="915"/>
      <c r="F1451" s="911"/>
      <c r="G1451" s="911"/>
      <c r="H1451" s="911"/>
      <c r="I1451" s="911"/>
      <c r="J1451" s="911"/>
      <c r="K1451" s="911"/>
      <c r="L1451" s="911"/>
      <c r="M1451" s="911"/>
      <c r="N1451" s="911"/>
      <c r="O1451" s="911"/>
      <c r="P1451" s="911"/>
      <c r="Q1451" s="911"/>
      <c r="R1451" s="911"/>
      <c r="S1451" s="911"/>
      <c r="T1451" s="911"/>
      <c r="U1451" s="911"/>
      <c r="V1451" s="911"/>
      <c r="W1451" s="911"/>
      <c r="X1451" s="911"/>
      <c r="Y1451" s="911"/>
      <c r="Z1451" s="911"/>
      <c r="AA1451" s="911"/>
      <c r="AB1451" s="911"/>
      <c r="AC1451" s="911"/>
      <c r="AD1451" s="911"/>
      <c r="AE1451" s="911"/>
      <c r="AF1451" s="911"/>
      <c r="AG1451" s="911"/>
      <c r="AH1451" s="911"/>
      <c r="AI1451" s="911"/>
      <c r="AJ1451" s="911"/>
      <c r="AK1451" s="911"/>
      <c r="AL1451" s="911"/>
      <c r="AM1451" s="911"/>
      <c r="AN1451" s="581"/>
    </row>
    <row r="1452" spans="1:40" ht="12" customHeight="1" outlineLevel="1" x14ac:dyDescent="0.25">
      <c r="A1452" s="581"/>
      <c r="B1452" s="891"/>
      <c r="C1452" s="894" t="s">
        <v>165</v>
      </c>
      <c r="D1452" s="581"/>
      <c r="E1452" s="915" t="s">
        <v>3244</v>
      </c>
      <c r="F1452" s="911" t="s">
        <v>2869</v>
      </c>
      <c r="G1452" s="911" t="s">
        <v>2869</v>
      </c>
      <c r="H1452" s="911" t="s">
        <v>2869</v>
      </c>
      <c r="I1452" s="911" t="s">
        <v>2869</v>
      </c>
      <c r="J1452" s="911" t="s">
        <v>2869</v>
      </c>
      <c r="K1452" s="911" t="s">
        <v>2869</v>
      </c>
      <c r="L1452" s="911" t="s">
        <v>2869</v>
      </c>
      <c r="M1452" s="911" t="s">
        <v>2869</v>
      </c>
      <c r="N1452" s="911" t="s">
        <v>2869</v>
      </c>
      <c r="O1452" s="911" t="s">
        <v>2869</v>
      </c>
      <c r="P1452" s="911" t="s">
        <v>2869</v>
      </c>
      <c r="Q1452" s="911" t="s">
        <v>2869</v>
      </c>
      <c r="R1452" s="911" t="s">
        <v>2869</v>
      </c>
      <c r="S1452" s="911" t="s">
        <v>2869</v>
      </c>
      <c r="T1452" s="911" t="s">
        <v>2869</v>
      </c>
      <c r="U1452" s="911" t="s">
        <v>2869</v>
      </c>
      <c r="V1452" s="911" t="s">
        <v>2869</v>
      </c>
      <c r="W1452" s="911" t="s">
        <v>2869</v>
      </c>
      <c r="X1452" s="911" t="s">
        <v>2869</v>
      </c>
      <c r="Y1452" s="911" t="s">
        <v>2869</v>
      </c>
      <c r="Z1452" s="911" t="s">
        <v>2869</v>
      </c>
      <c r="AA1452" s="911" t="s">
        <v>2869</v>
      </c>
      <c r="AB1452" s="911" t="s">
        <v>2869</v>
      </c>
      <c r="AC1452" s="911" t="s">
        <v>2869</v>
      </c>
      <c r="AD1452" s="911" t="s">
        <v>2869</v>
      </c>
      <c r="AE1452" s="911" t="s">
        <v>2869</v>
      </c>
      <c r="AF1452" s="911" t="s">
        <v>2869</v>
      </c>
      <c r="AG1452" s="911" t="s">
        <v>2869</v>
      </c>
      <c r="AH1452" s="911" t="s">
        <v>2869</v>
      </c>
      <c r="AI1452" s="911" t="s">
        <v>2869</v>
      </c>
      <c r="AJ1452" s="911" t="s">
        <v>2869</v>
      </c>
      <c r="AK1452" s="911" t="s">
        <v>2869</v>
      </c>
      <c r="AL1452" s="911" t="s">
        <v>2869</v>
      </c>
      <c r="AM1452" s="911" t="s">
        <v>2869</v>
      </c>
      <c r="AN1452" s="581"/>
    </row>
    <row r="1453" spans="1:40" ht="12" customHeight="1" outlineLevel="1" x14ac:dyDescent="0.25">
      <c r="A1453" s="581"/>
      <c r="B1453" s="891"/>
      <c r="C1453" s="894" t="s">
        <v>166</v>
      </c>
      <c r="D1453" s="581"/>
      <c r="E1453" s="915" t="s">
        <v>3245</v>
      </c>
      <c r="F1453" s="911" t="s">
        <v>2869</v>
      </c>
      <c r="G1453" s="911" t="s">
        <v>2869</v>
      </c>
      <c r="H1453" s="911" t="s">
        <v>2869</v>
      </c>
      <c r="I1453" s="911" t="s">
        <v>2869</v>
      </c>
      <c r="J1453" s="911" t="s">
        <v>2869</v>
      </c>
      <c r="K1453" s="911" t="s">
        <v>2869</v>
      </c>
      <c r="L1453" s="911" t="s">
        <v>2869</v>
      </c>
      <c r="M1453" s="911" t="s">
        <v>2869</v>
      </c>
      <c r="N1453" s="911" t="s">
        <v>2869</v>
      </c>
      <c r="O1453" s="911" t="s">
        <v>2869</v>
      </c>
      <c r="P1453" s="911" t="s">
        <v>2869</v>
      </c>
      <c r="Q1453" s="911" t="s">
        <v>2869</v>
      </c>
      <c r="R1453" s="911" t="s">
        <v>2869</v>
      </c>
      <c r="S1453" s="911" t="s">
        <v>2869</v>
      </c>
      <c r="T1453" s="911" t="s">
        <v>2869</v>
      </c>
      <c r="U1453" s="911" t="s">
        <v>2869</v>
      </c>
      <c r="V1453" s="911" t="s">
        <v>2869</v>
      </c>
      <c r="W1453" s="911" t="s">
        <v>2869</v>
      </c>
      <c r="X1453" s="911" t="s">
        <v>2869</v>
      </c>
      <c r="Y1453" s="911" t="s">
        <v>2869</v>
      </c>
      <c r="Z1453" s="911" t="s">
        <v>2869</v>
      </c>
      <c r="AA1453" s="911" t="s">
        <v>2869</v>
      </c>
      <c r="AB1453" s="911" t="s">
        <v>2869</v>
      </c>
      <c r="AC1453" s="911" t="s">
        <v>2869</v>
      </c>
      <c r="AD1453" s="911" t="s">
        <v>2869</v>
      </c>
      <c r="AE1453" s="911" t="s">
        <v>2869</v>
      </c>
      <c r="AF1453" s="911" t="s">
        <v>2869</v>
      </c>
      <c r="AG1453" s="911" t="s">
        <v>2869</v>
      </c>
      <c r="AH1453" s="911" t="s">
        <v>2869</v>
      </c>
      <c r="AI1453" s="911" t="s">
        <v>2869</v>
      </c>
      <c r="AJ1453" s="911" t="s">
        <v>2869</v>
      </c>
      <c r="AK1453" s="911" t="s">
        <v>2869</v>
      </c>
      <c r="AL1453" s="911" t="s">
        <v>2869</v>
      </c>
      <c r="AM1453" s="911" t="s">
        <v>2869</v>
      </c>
      <c r="AN1453" s="581"/>
    </row>
    <row r="1454" spans="1:40" ht="12" customHeight="1" outlineLevel="1" x14ac:dyDescent="0.25">
      <c r="A1454" s="581"/>
      <c r="B1454" s="891"/>
      <c r="C1454" s="895" t="s">
        <v>194</v>
      </c>
      <c r="D1454" s="581"/>
      <c r="E1454" s="915" t="s">
        <v>3246</v>
      </c>
      <c r="F1454" s="911" t="s">
        <v>2869</v>
      </c>
      <c r="G1454" s="911" t="s">
        <v>2869</v>
      </c>
      <c r="H1454" s="911" t="s">
        <v>2869</v>
      </c>
      <c r="I1454" s="911" t="s">
        <v>2869</v>
      </c>
      <c r="J1454" s="911" t="s">
        <v>2869</v>
      </c>
      <c r="K1454" s="911" t="s">
        <v>2869</v>
      </c>
      <c r="L1454" s="911" t="s">
        <v>2869</v>
      </c>
      <c r="M1454" s="911" t="s">
        <v>2869</v>
      </c>
      <c r="N1454" s="911" t="s">
        <v>2869</v>
      </c>
      <c r="O1454" s="911" t="s">
        <v>2869</v>
      </c>
      <c r="P1454" s="911" t="s">
        <v>2869</v>
      </c>
      <c r="Q1454" s="911" t="s">
        <v>2869</v>
      </c>
      <c r="R1454" s="911" t="s">
        <v>2869</v>
      </c>
      <c r="S1454" s="911" t="s">
        <v>2869</v>
      </c>
      <c r="T1454" s="911" t="s">
        <v>2869</v>
      </c>
      <c r="U1454" s="911" t="s">
        <v>2869</v>
      </c>
      <c r="V1454" s="911" t="s">
        <v>2869</v>
      </c>
      <c r="W1454" s="911" t="s">
        <v>2869</v>
      </c>
      <c r="X1454" s="911" t="s">
        <v>2869</v>
      </c>
      <c r="Y1454" s="911" t="s">
        <v>2869</v>
      </c>
      <c r="Z1454" s="911" t="s">
        <v>2869</v>
      </c>
      <c r="AA1454" s="911" t="s">
        <v>2869</v>
      </c>
      <c r="AB1454" s="911" t="s">
        <v>2869</v>
      </c>
      <c r="AC1454" s="911" t="s">
        <v>2869</v>
      </c>
      <c r="AD1454" s="911" t="s">
        <v>2869</v>
      </c>
      <c r="AE1454" s="911" t="s">
        <v>2869</v>
      </c>
      <c r="AF1454" s="911" t="s">
        <v>2869</v>
      </c>
      <c r="AG1454" s="911" t="s">
        <v>2869</v>
      </c>
      <c r="AH1454" s="911" t="s">
        <v>2869</v>
      </c>
      <c r="AI1454" s="911" t="s">
        <v>2869</v>
      </c>
      <c r="AJ1454" s="911" t="s">
        <v>2869</v>
      </c>
      <c r="AK1454" s="911" t="s">
        <v>2869</v>
      </c>
      <c r="AL1454" s="911" t="s">
        <v>2869</v>
      </c>
      <c r="AM1454" s="911" t="s">
        <v>2869</v>
      </c>
      <c r="AN1454" s="581"/>
    </row>
    <row r="1455" spans="1:40" ht="12" customHeight="1" outlineLevel="1" x14ac:dyDescent="0.25">
      <c r="A1455" s="581"/>
      <c r="B1455" s="891"/>
      <c r="C1455" s="897" t="s">
        <v>428</v>
      </c>
      <c r="D1455" s="581"/>
      <c r="E1455" s="915" t="s">
        <v>3247</v>
      </c>
      <c r="F1455" s="911" t="s">
        <v>2869</v>
      </c>
      <c r="G1455" s="911" t="s">
        <v>2869</v>
      </c>
      <c r="H1455" s="911" t="s">
        <v>2869</v>
      </c>
      <c r="I1455" s="911" t="s">
        <v>2869</v>
      </c>
      <c r="J1455" s="911" t="s">
        <v>2869</v>
      </c>
      <c r="K1455" s="911" t="s">
        <v>2869</v>
      </c>
      <c r="L1455" s="911" t="s">
        <v>2869</v>
      </c>
      <c r="M1455" s="911" t="s">
        <v>2869</v>
      </c>
      <c r="N1455" s="911" t="s">
        <v>2869</v>
      </c>
      <c r="O1455" s="911" t="s">
        <v>2869</v>
      </c>
      <c r="P1455" s="911" t="s">
        <v>2869</v>
      </c>
      <c r="Q1455" s="911" t="s">
        <v>2869</v>
      </c>
      <c r="R1455" s="911" t="s">
        <v>2869</v>
      </c>
      <c r="S1455" s="911" t="s">
        <v>2869</v>
      </c>
      <c r="T1455" s="911" t="s">
        <v>2869</v>
      </c>
      <c r="U1455" s="911" t="s">
        <v>2869</v>
      </c>
      <c r="V1455" s="911" t="s">
        <v>2869</v>
      </c>
      <c r="W1455" s="911" t="s">
        <v>2869</v>
      </c>
      <c r="X1455" s="911" t="s">
        <v>2869</v>
      </c>
      <c r="Y1455" s="911" t="s">
        <v>2869</v>
      </c>
      <c r="Z1455" s="911" t="s">
        <v>2869</v>
      </c>
      <c r="AA1455" s="911" t="s">
        <v>2869</v>
      </c>
      <c r="AB1455" s="911" t="s">
        <v>2869</v>
      </c>
      <c r="AC1455" s="911" t="s">
        <v>2869</v>
      </c>
      <c r="AD1455" s="911" t="s">
        <v>2869</v>
      </c>
      <c r="AE1455" s="911" t="s">
        <v>2869</v>
      </c>
      <c r="AF1455" s="911" t="s">
        <v>2869</v>
      </c>
      <c r="AG1455" s="911" t="s">
        <v>2869</v>
      </c>
      <c r="AH1455" s="911" t="s">
        <v>2869</v>
      </c>
      <c r="AI1455" s="911" t="s">
        <v>2869</v>
      </c>
      <c r="AJ1455" s="911" t="s">
        <v>2869</v>
      </c>
      <c r="AK1455" s="911" t="s">
        <v>2869</v>
      </c>
      <c r="AL1455" s="911" t="s">
        <v>2869</v>
      </c>
      <c r="AM1455" s="911" t="s">
        <v>2869</v>
      </c>
      <c r="AN1455" s="581"/>
    </row>
    <row r="1456" spans="1:40" ht="12" customHeight="1" outlineLevel="1" x14ac:dyDescent="0.25">
      <c r="A1456" s="581"/>
      <c r="B1456" s="891"/>
      <c r="C1456" s="897" t="s">
        <v>429</v>
      </c>
      <c r="D1456" s="581"/>
      <c r="E1456" s="915" t="s">
        <v>3248</v>
      </c>
      <c r="F1456" s="911" t="s">
        <v>2869</v>
      </c>
      <c r="G1456" s="911" t="s">
        <v>2869</v>
      </c>
      <c r="H1456" s="911" t="s">
        <v>2869</v>
      </c>
      <c r="I1456" s="911" t="s">
        <v>2869</v>
      </c>
      <c r="J1456" s="911" t="s">
        <v>2869</v>
      </c>
      <c r="K1456" s="911" t="s">
        <v>2869</v>
      </c>
      <c r="L1456" s="911" t="s">
        <v>2869</v>
      </c>
      <c r="M1456" s="911" t="s">
        <v>2869</v>
      </c>
      <c r="N1456" s="911" t="s">
        <v>2869</v>
      </c>
      <c r="O1456" s="911" t="s">
        <v>2869</v>
      </c>
      <c r="P1456" s="911" t="s">
        <v>2869</v>
      </c>
      <c r="Q1456" s="911" t="s">
        <v>2869</v>
      </c>
      <c r="R1456" s="911" t="s">
        <v>2869</v>
      </c>
      <c r="S1456" s="911" t="s">
        <v>2869</v>
      </c>
      <c r="T1456" s="911" t="s">
        <v>2869</v>
      </c>
      <c r="U1456" s="911" t="s">
        <v>2869</v>
      </c>
      <c r="V1456" s="911" t="s">
        <v>2869</v>
      </c>
      <c r="W1456" s="911" t="s">
        <v>2869</v>
      </c>
      <c r="X1456" s="911" t="s">
        <v>2869</v>
      </c>
      <c r="Y1456" s="911" t="s">
        <v>2869</v>
      </c>
      <c r="Z1456" s="911" t="s">
        <v>2869</v>
      </c>
      <c r="AA1456" s="911" t="s">
        <v>2869</v>
      </c>
      <c r="AB1456" s="911" t="s">
        <v>2869</v>
      </c>
      <c r="AC1456" s="911" t="s">
        <v>2869</v>
      </c>
      <c r="AD1456" s="911" t="s">
        <v>2869</v>
      </c>
      <c r="AE1456" s="911" t="s">
        <v>2869</v>
      </c>
      <c r="AF1456" s="911" t="s">
        <v>2869</v>
      </c>
      <c r="AG1456" s="911" t="s">
        <v>2869</v>
      </c>
      <c r="AH1456" s="911" t="s">
        <v>2869</v>
      </c>
      <c r="AI1456" s="911" t="s">
        <v>2869</v>
      </c>
      <c r="AJ1456" s="911" t="s">
        <v>2869</v>
      </c>
      <c r="AK1456" s="911" t="s">
        <v>2869</v>
      </c>
      <c r="AL1456" s="911" t="s">
        <v>2869</v>
      </c>
      <c r="AM1456" s="911" t="s">
        <v>2869</v>
      </c>
      <c r="AN1456" s="581"/>
    </row>
    <row r="1457" spans="1:40" ht="12" customHeight="1" outlineLevel="1" x14ac:dyDescent="0.25">
      <c r="A1457" s="581"/>
      <c r="B1457" s="891"/>
      <c r="C1457" s="897" t="s">
        <v>430</v>
      </c>
      <c r="D1457" s="581"/>
      <c r="E1457" s="915" t="s">
        <v>3249</v>
      </c>
      <c r="F1457" s="911" t="s">
        <v>2869</v>
      </c>
      <c r="G1457" s="911" t="s">
        <v>2869</v>
      </c>
      <c r="H1457" s="911" t="s">
        <v>2869</v>
      </c>
      <c r="I1457" s="911" t="s">
        <v>2869</v>
      </c>
      <c r="J1457" s="911" t="s">
        <v>2869</v>
      </c>
      <c r="K1457" s="911" t="s">
        <v>2869</v>
      </c>
      <c r="L1457" s="911" t="s">
        <v>2869</v>
      </c>
      <c r="M1457" s="911" t="s">
        <v>2869</v>
      </c>
      <c r="N1457" s="911" t="s">
        <v>2869</v>
      </c>
      <c r="O1457" s="911" t="s">
        <v>2869</v>
      </c>
      <c r="P1457" s="911" t="s">
        <v>2869</v>
      </c>
      <c r="Q1457" s="911" t="s">
        <v>2869</v>
      </c>
      <c r="R1457" s="911" t="s">
        <v>2869</v>
      </c>
      <c r="S1457" s="911" t="s">
        <v>2869</v>
      </c>
      <c r="T1457" s="911" t="s">
        <v>2869</v>
      </c>
      <c r="U1457" s="911" t="s">
        <v>2869</v>
      </c>
      <c r="V1457" s="911" t="s">
        <v>2869</v>
      </c>
      <c r="W1457" s="911" t="s">
        <v>2869</v>
      </c>
      <c r="X1457" s="911" t="s">
        <v>2869</v>
      </c>
      <c r="Y1457" s="911" t="s">
        <v>2869</v>
      </c>
      <c r="Z1457" s="911" t="s">
        <v>2869</v>
      </c>
      <c r="AA1457" s="911" t="s">
        <v>2869</v>
      </c>
      <c r="AB1457" s="911" t="s">
        <v>2869</v>
      </c>
      <c r="AC1457" s="911" t="s">
        <v>2869</v>
      </c>
      <c r="AD1457" s="911" t="s">
        <v>2869</v>
      </c>
      <c r="AE1457" s="911" t="s">
        <v>2869</v>
      </c>
      <c r="AF1457" s="911" t="s">
        <v>2869</v>
      </c>
      <c r="AG1457" s="911" t="s">
        <v>2869</v>
      </c>
      <c r="AH1457" s="911" t="s">
        <v>2869</v>
      </c>
      <c r="AI1457" s="911" t="s">
        <v>2869</v>
      </c>
      <c r="AJ1457" s="911" t="s">
        <v>2869</v>
      </c>
      <c r="AK1457" s="911" t="s">
        <v>2869</v>
      </c>
      <c r="AL1457" s="911" t="s">
        <v>2869</v>
      </c>
      <c r="AM1457" s="911" t="s">
        <v>2869</v>
      </c>
      <c r="AN1457" s="581"/>
    </row>
    <row r="1458" spans="1:40" ht="12" customHeight="1" outlineLevel="1" x14ac:dyDescent="0.25">
      <c r="A1458" s="581"/>
      <c r="B1458" s="891"/>
      <c r="C1458" s="895" t="s">
        <v>2466</v>
      </c>
      <c r="D1458" s="581"/>
      <c r="E1458" s="915" t="s">
        <v>3250</v>
      </c>
      <c r="F1458" s="911" t="s">
        <v>2869</v>
      </c>
      <c r="G1458" s="911" t="s">
        <v>2869</v>
      </c>
      <c r="H1458" s="911" t="s">
        <v>2869</v>
      </c>
      <c r="I1458" s="911" t="s">
        <v>2869</v>
      </c>
      <c r="J1458" s="911" t="s">
        <v>2869</v>
      </c>
      <c r="K1458" s="911" t="s">
        <v>2869</v>
      </c>
      <c r="L1458" s="911" t="s">
        <v>2869</v>
      </c>
      <c r="M1458" s="911" t="s">
        <v>2869</v>
      </c>
      <c r="N1458" s="911" t="s">
        <v>2869</v>
      </c>
      <c r="O1458" s="911" t="s">
        <v>2869</v>
      </c>
      <c r="P1458" s="911" t="s">
        <v>2869</v>
      </c>
      <c r="Q1458" s="911" t="s">
        <v>2869</v>
      </c>
      <c r="R1458" s="911" t="s">
        <v>2869</v>
      </c>
      <c r="S1458" s="911" t="s">
        <v>2869</v>
      </c>
      <c r="T1458" s="911" t="s">
        <v>2869</v>
      </c>
      <c r="U1458" s="911" t="s">
        <v>2869</v>
      </c>
      <c r="V1458" s="911" t="s">
        <v>2869</v>
      </c>
      <c r="W1458" s="911" t="s">
        <v>2869</v>
      </c>
      <c r="X1458" s="911" t="s">
        <v>2869</v>
      </c>
      <c r="Y1458" s="911" t="s">
        <v>2869</v>
      </c>
      <c r="Z1458" s="911" t="s">
        <v>2869</v>
      </c>
      <c r="AA1458" s="911" t="s">
        <v>2869</v>
      </c>
      <c r="AB1458" s="911" t="s">
        <v>2869</v>
      </c>
      <c r="AC1458" s="911" t="s">
        <v>2869</v>
      </c>
      <c r="AD1458" s="911" t="s">
        <v>2869</v>
      </c>
      <c r="AE1458" s="911" t="s">
        <v>2869</v>
      </c>
      <c r="AF1458" s="911" t="s">
        <v>2869</v>
      </c>
      <c r="AG1458" s="911" t="s">
        <v>2869</v>
      </c>
      <c r="AH1458" s="911" t="s">
        <v>2869</v>
      </c>
      <c r="AI1458" s="911" t="s">
        <v>2869</v>
      </c>
      <c r="AJ1458" s="911" t="s">
        <v>2869</v>
      </c>
      <c r="AK1458" s="911" t="s">
        <v>2869</v>
      </c>
      <c r="AL1458" s="911" t="s">
        <v>2869</v>
      </c>
      <c r="AM1458" s="911" t="s">
        <v>2869</v>
      </c>
      <c r="AN1458" s="581"/>
    </row>
    <row r="1459" spans="1:40" ht="12" customHeight="1" outlineLevel="1" x14ac:dyDescent="0.25">
      <c r="A1459" s="581"/>
      <c r="B1459" s="891"/>
      <c r="C1459" s="895" t="s">
        <v>2</v>
      </c>
      <c r="D1459" s="581"/>
      <c r="E1459" s="915" t="s">
        <v>3251</v>
      </c>
      <c r="F1459" s="911" t="s">
        <v>2869</v>
      </c>
      <c r="G1459" s="911" t="s">
        <v>2869</v>
      </c>
      <c r="H1459" s="911" t="s">
        <v>2869</v>
      </c>
      <c r="I1459" s="911" t="s">
        <v>2869</v>
      </c>
      <c r="J1459" s="911" t="s">
        <v>2869</v>
      </c>
      <c r="K1459" s="911" t="s">
        <v>2869</v>
      </c>
      <c r="L1459" s="911" t="s">
        <v>2869</v>
      </c>
      <c r="M1459" s="911" t="s">
        <v>2869</v>
      </c>
      <c r="N1459" s="911" t="s">
        <v>2869</v>
      </c>
      <c r="O1459" s="911" t="s">
        <v>2869</v>
      </c>
      <c r="P1459" s="911" t="s">
        <v>2869</v>
      </c>
      <c r="Q1459" s="911" t="s">
        <v>2869</v>
      </c>
      <c r="R1459" s="911" t="s">
        <v>2869</v>
      </c>
      <c r="S1459" s="911" t="s">
        <v>2869</v>
      </c>
      <c r="T1459" s="911" t="s">
        <v>2869</v>
      </c>
      <c r="U1459" s="911" t="s">
        <v>2869</v>
      </c>
      <c r="V1459" s="911" t="s">
        <v>2869</v>
      </c>
      <c r="W1459" s="911" t="s">
        <v>2869</v>
      </c>
      <c r="X1459" s="911" t="s">
        <v>2869</v>
      </c>
      <c r="Y1459" s="911" t="s">
        <v>2869</v>
      </c>
      <c r="Z1459" s="911" t="s">
        <v>2869</v>
      </c>
      <c r="AA1459" s="911" t="s">
        <v>2869</v>
      </c>
      <c r="AB1459" s="911" t="s">
        <v>2869</v>
      </c>
      <c r="AC1459" s="911" t="s">
        <v>2869</v>
      </c>
      <c r="AD1459" s="911" t="s">
        <v>2869</v>
      </c>
      <c r="AE1459" s="911" t="s">
        <v>2869</v>
      </c>
      <c r="AF1459" s="911" t="s">
        <v>2869</v>
      </c>
      <c r="AG1459" s="911" t="s">
        <v>2869</v>
      </c>
      <c r="AH1459" s="911" t="s">
        <v>2869</v>
      </c>
      <c r="AI1459" s="911" t="s">
        <v>2869</v>
      </c>
      <c r="AJ1459" s="911" t="s">
        <v>2869</v>
      </c>
      <c r="AK1459" s="911" t="s">
        <v>2869</v>
      </c>
      <c r="AL1459" s="911" t="s">
        <v>2869</v>
      </c>
      <c r="AM1459" s="911" t="s">
        <v>2869</v>
      </c>
      <c r="AN1459" s="581"/>
    </row>
    <row r="1460" spans="1:40" ht="12" customHeight="1" outlineLevel="1" x14ac:dyDescent="0.25">
      <c r="A1460" s="581"/>
      <c r="B1460" s="891"/>
      <c r="C1460" s="894" t="s">
        <v>169</v>
      </c>
      <c r="D1460" s="581"/>
      <c r="E1460" s="915" t="s">
        <v>3252</v>
      </c>
      <c r="F1460" s="911" t="s">
        <v>2869</v>
      </c>
      <c r="G1460" s="911" t="s">
        <v>2869</v>
      </c>
      <c r="H1460" s="911" t="s">
        <v>2869</v>
      </c>
      <c r="I1460" s="911" t="s">
        <v>2869</v>
      </c>
      <c r="J1460" s="911" t="s">
        <v>2869</v>
      </c>
      <c r="K1460" s="911" t="s">
        <v>2869</v>
      </c>
      <c r="L1460" s="911" t="s">
        <v>2869</v>
      </c>
      <c r="M1460" s="911" t="s">
        <v>2869</v>
      </c>
      <c r="N1460" s="911" t="s">
        <v>2869</v>
      </c>
      <c r="O1460" s="911" t="s">
        <v>2869</v>
      </c>
      <c r="P1460" s="911" t="s">
        <v>2869</v>
      </c>
      <c r="Q1460" s="911" t="s">
        <v>2869</v>
      </c>
      <c r="R1460" s="911" t="s">
        <v>2869</v>
      </c>
      <c r="S1460" s="911" t="s">
        <v>2869</v>
      </c>
      <c r="T1460" s="911" t="s">
        <v>2869</v>
      </c>
      <c r="U1460" s="911" t="s">
        <v>2869</v>
      </c>
      <c r="V1460" s="911" t="s">
        <v>2869</v>
      </c>
      <c r="W1460" s="911" t="s">
        <v>2869</v>
      </c>
      <c r="X1460" s="911" t="s">
        <v>2869</v>
      </c>
      <c r="Y1460" s="911" t="s">
        <v>2869</v>
      </c>
      <c r="Z1460" s="911" t="s">
        <v>2869</v>
      </c>
      <c r="AA1460" s="911" t="s">
        <v>2869</v>
      </c>
      <c r="AB1460" s="911" t="s">
        <v>2869</v>
      </c>
      <c r="AC1460" s="911" t="s">
        <v>2869</v>
      </c>
      <c r="AD1460" s="911" t="s">
        <v>2869</v>
      </c>
      <c r="AE1460" s="911" t="s">
        <v>2869</v>
      </c>
      <c r="AF1460" s="911" t="s">
        <v>2869</v>
      </c>
      <c r="AG1460" s="911" t="s">
        <v>2869</v>
      </c>
      <c r="AH1460" s="911" t="s">
        <v>2869</v>
      </c>
      <c r="AI1460" s="911" t="s">
        <v>2869</v>
      </c>
      <c r="AJ1460" s="911" t="s">
        <v>2869</v>
      </c>
      <c r="AK1460" s="911" t="s">
        <v>2869</v>
      </c>
      <c r="AL1460" s="911" t="s">
        <v>2869</v>
      </c>
      <c r="AM1460" s="911" t="s">
        <v>2869</v>
      </c>
      <c r="AN1460" s="581"/>
    </row>
    <row r="1461" spans="1:40" ht="12" customHeight="1" outlineLevel="1" x14ac:dyDescent="0.25">
      <c r="A1461" s="581"/>
      <c r="B1461" s="891"/>
      <c r="C1461" s="895" t="s">
        <v>167</v>
      </c>
      <c r="D1461" s="581"/>
      <c r="E1461" s="915" t="s">
        <v>3253</v>
      </c>
      <c r="F1461" s="911" t="s">
        <v>2869</v>
      </c>
      <c r="G1461" s="911" t="s">
        <v>2869</v>
      </c>
      <c r="H1461" s="911" t="s">
        <v>2869</v>
      </c>
      <c r="I1461" s="911" t="s">
        <v>2869</v>
      </c>
      <c r="J1461" s="911" t="s">
        <v>2869</v>
      </c>
      <c r="K1461" s="911" t="s">
        <v>2869</v>
      </c>
      <c r="L1461" s="911" t="s">
        <v>2869</v>
      </c>
      <c r="M1461" s="911" t="s">
        <v>2869</v>
      </c>
      <c r="N1461" s="911" t="s">
        <v>2869</v>
      </c>
      <c r="O1461" s="911" t="s">
        <v>2869</v>
      </c>
      <c r="P1461" s="911" t="s">
        <v>2869</v>
      </c>
      <c r="Q1461" s="911" t="s">
        <v>2869</v>
      </c>
      <c r="R1461" s="911" t="s">
        <v>2869</v>
      </c>
      <c r="S1461" s="911" t="s">
        <v>2869</v>
      </c>
      <c r="T1461" s="911" t="s">
        <v>2869</v>
      </c>
      <c r="U1461" s="911" t="s">
        <v>2869</v>
      </c>
      <c r="V1461" s="911" t="s">
        <v>2869</v>
      </c>
      <c r="W1461" s="911" t="s">
        <v>2869</v>
      </c>
      <c r="X1461" s="911" t="s">
        <v>2869</v>
      </c>
      <c r="Y1461" s="911" t="s">
        <v>2869</v>
      </c>
      <c r="Z1461" s="911" t="s">
        <v>2869</v>
      </c>
      <c r="AA1461" s="911" t="s">
        <v>2869</v>
      </c>
      <c r="AB1461" s="911" t="s">
        <v>2869</v>
      </c>
      <c r="AC1461" s="911" t="s">
        <v>2869</v>
      </c>
      <c r="AD1461" s="911" t="s">
        <v>2869</v>
      </c>
      <c r="AE1461" s="911" t="s">
        <v>2869</v>
      </c>
      <c r="AF1461" s="911" t="s">
        <v>2869</v>
      </c>
      <c r="AG1461" s="911" t="s">
        <v>2869</v>
      </c>
      <c r="AH1461" s="911" t="s">
        <v>2869</v>
      </c>
      <c r="AI1461" s="911" t="s">
        <v>2869</v>
      </c>
      <c r="AJ1461" s="911" t="s">
        <v>2869</v>
      </c>
      <c r="AK1461" s="911" t="s">
        <v>2869</v>
      </c>
      <c r="AL1461" s="911" t="s">
        <v>2869</v>
      </c>
      <c r="AM1461" s="911" t="s">
        <v>2869</v>
      </c>
      <c r="AN1461" s="581"/>
    </row>
    <row r="1462" spans="1:40" ht="12" customHeight="1" outlineLevel="1" x14ac:dyDescent="0.25">
      <c r="A1462" s="581"/>
      <c r="B1462" s="891"/>
      <c r="C1462" s="895" t="s">
        <v>2</v>
      </c>
      <c r="D1462" s="581"/>
      <c r="E1462" s="915" t="s">
        <v>3254</v>
      </c>
      <c r="F1462" s="911" t="s">
        <v>2869</v>
      </c>
      <c r="G1462" s="911" t="s">
        <v>2869</v>
      </c>
      <c r="H1462" s="911" t="s">
        <v>2869</v>
      </c>
      <c r="I1462" s="911" t="s">
        <v>2869</v>
      </c>
      <c r="J1462" s="911" t="s">
        <v>2869</v>
      </c>
      <c r="K1462" s="911" t="s">
        <v>2869</v>
      </c>
      <c r="L1462" s="911" t="s">
        <v>2869</v>
      </c>
      <c r="M1462" s="911" t="s">
        <v>2869</v>
      </c>
      <c r="N1462" s="911" t="s">
        <v>2869</v>
      </c>
      <c r="O1462" s="911" t="s">
        <v>2869</v>
      </c>
      <c r="P1462" s="911" t="s">
        <v>2869</v>
      </c>
      <c r="Q1462" s="911" t="s">
        <v>2869</v>
      </c>
      <c r="R1462" s="911" t="s">
        <v>2869</v>
      </c>
      <c r="S1462" s="911" t="s">
        <v>2869</v>
      </c>
      <c r="T1462" s="911" t="s">
        <v>2869</v>
      </c>
      <c r="U1462" s="911" t="s">
        <v>2869</v>
      </c>
      <c r="V1462" s="911" t="s">
        <v>2869</v>
      </c>
      <c r="W1462" s="911" t="s">
        <v>2869</v>
      </c>
      <c r="X1462" s="911" t="s">
        <v>2869</v>
      </c>
      <c r="Y1462" s="911" t="s">
        <v>2869</v>
      </c>
      <c r="Z1462" s="911" t="s">
        <v>2869</v>
      </c>
      <c r="AA1462" s="911" t="s">
        <v>2869</v>
      </c>
      <c r="AB1462" s="911" t="s">
        <v>2869</v>
      </c>
      <c r="AC1462" s="911" t="s">
        <v>2869</v>
      </c>
      <c r="AD1462" s="911" t="s">
        <v>2869</v>
      </c>
      <c r="AE1462" s="911" t="s">
        <v>2869</v>
      </c>
      <c r="AF1462" s="911" t="s">
        <v>2869</v>
      </c>
      <c r="AG1462" s="911" t="s">
        <v>2869</v>
      </c>
      <c r="AH1462" s="911" t="s">
        <v>2869</v>
      </c>
      <c r="AI1462" s="911" t="s">
        <v>2869</v>
      </c>
      <c r="AJ1462" s="911" t="s">
        <v>2869</v>
      </c>
      <c r="AK1462" s="911" t="s">
        <v>2869</v>
      </c>
      <c r="AL1462" s="911" t="s">
        <v>2869</v>
      </c>
      <c r="AM1462" s="911" t="s">
        <v>2869</v>
      </c>
      <c r="AN1462" s="581"/>
    </row>
    <row r="1463" spans="1:40" ht="12" customHeight="1" outlineLevel="1" x14ac:dyDescent="0.25">
      <c r="A1463" s="581"/>
      <c r="B1463" s="891"/>
      <c r="C1463" s="903" t="s">
        <v>170</v>
      </c>
      <c r="D1463" s="581"/>
      <c r="E1463" s="915" t="s">
        <v>3255</v>
      </c>
      <c r="F1463" s="911" t="s">
        <v>2869</v>
      </c>
      <c r="G1463" s="911" t="s">
        <v>2869</v>
      </c>
      <c r="H1463" s="911" t="s">
        <v>2869</v>
      </c>
      <c r="I1463" s="911" t="s">
        <v>2869</v>
      </c>
      <c r="J1463" s="911" t="s">
        <v>2869</v>
      </c>
      <c r="K1463" s="911" t="s">
        <v>2869</v>
      </c>
      <c r="L1463" s="911" t="s">
        <v>2869</v>
      </c>
      <c r="M1463" s="911" t="s">
        <v>2869</v>
      </c>
      <c r="N1463" s="911" t="s">
        <v>2869</v>
      </c>
      <c r="O1463" s="911" t="s">
        <v>2869</v>
      </c>
      <c r="P1463" s="911" t="s">
        <v>2869</v>
      </c>
      <c r="Q1463" s="911" t="s">
        <v>2869</v>
      </c>
      <c r="R1463" s="911" t="s">
        <v>2869</v>
      </c>
      <c r="S1463" s="911" t="s">
        <v>2869</v>
      </c>
      <c r="T1463" s="911" t="s">
        <v>2869</v>
      </c>
      <c r="U1463" s="911" t="s">
        <v>2869</v>
      </c>
      <c r="V1463" s="911" t="s">
        <v>2869</v>
      </c>
      <c r="W1463" s="911" t="s">
        <v>2869</v>
      </c>
      <c r="X1463" s="911" t="s">
        <v>2869</v>
      </c>
      <c r="Y1463" s="911" t="s">
        <v>2869</v>
      </c>
      <c r="Z1463" s="911" t="s">
        <v>2869</v>
      </c>
      <c r="AA1463" s="911" t="s">
        <v>2869</v>
      </c>
      <c r="AB1463" s="911" t="s">
        <v>2869</v>
      </c>
      <c r="AC1463" s="911" t="s">
        <v>2869</v>
      </c>
      <c r="AD1463" s="911" t="s">
        <v>2869</v>
      </c>
      <c r="AE1463" s="911" t="s">
        <v>2869</v>
      </c>
      <c r="AF1463" s="911" t="s">
        <v>2869</v>
      </c>
      <c r="AG1463" s="911" t="s">
        <v>2869</v>
      </c>
      <c r="AH1463" s="911" t="s">
        <v>2869</v>
      </c>
      <c r="AI1463" s="911" t="s">
        <v>2869</v>
      </c>
      <c r="AJ1463" s="911" t="s">
        <v>2869</v>
      </c>
      <c r="AK1463" s="911" t="s">
        <v>2869</v>
      </c>
      <c r="AL1463" s="911" t="s">
        <v>2869</v>
      </c>
      <c r="AM1463" s="911" t="s">
        <v>2869</v>
      </c>
      <c r="AN1463" s="581"/>
    </row>
    <row r="1464" spans="1:40" ht="12" customHeight="1" outlineLevel="1" x14ac:dyDescent="0.25">
      <c r="A1464" s="581"/>
      <c r="B1464" s="891"/>
      <c r="C1464" s="894" t="s">
        <v>171</v>
      </c>
      <c r="D1464" s="581"/>
      <c r="E1464" s="915" t="s">
        <v>3256</v>
      </c>
      <c r="F1464" s="911" t="s">
        <v>2869</v>
      </c>
      <c r="G1464" s="911" t="s">
        <v>2869</v>
      </c>
      <c r="H1464" s="911" t="s">
        <v>2869</v>
      </c>
      <c r="I1464" s="911" t="s">
        <v>2869</v>
      </c>
      <c r="J1464" s="911" t="s">
        <v>2869</v>
      </c>
      <c r="K1464" s="911" t="s">
        <v>2869</v>
      </c>
      <c r="L1464" s="911" t="s">
        <v>2869</v>
      </c>
      <c r="M1464" s="911" t="s">
        <v>2869</v>
      </c>
      <c r="N1464" s="911" t="s">
        <v>2869</v>
      </c>
      <c r="O1464" s="911" t="s">
        <v>2869</v>
      </c>
      <c r="P1464" s="911" t="s">
        <v>2869</v>
      </c>
      <c r="Q1464" s="911" t="s">
        <v>2869</v>
      </c>
      <c r="R1464" s="911" t="s">
        <v>2869</v>
      </c>
      <c r="S1464" s="911" t="s">
        <v>2869</v>
      </c>
      <c r="T1464" s="911" t="s">
        <v>2869</v>
      </c>
      <c r="U1464" s="911" t="s">
        <v>2869</v>
      </c>
      <c r="V1464" s="911" t="s">
        <v>2869</v>
      </c>
      <c r="W1464" s="911" t="s">
        <v>2869</v>
      </c>
      <c r="X1464" s="911" t="s">
        <v>2869</v>
      </c>
      <c r="Y1464" s="911" t="s">
        <v>2869</v>
      </c>
      <c r="Z1464" s="911" t="s">
        <v>2869</v>
      </c>
      <c r="AA1464" s="911" t="s">
        <v>2869</v>
      </c>
      <c r="AB1464" s="911" t="s">
        <v>2869</v>
      </c>
      <c r="AC1464" s="911" t="s">
        <v>2869</v>
      </c>
      <c r="AD1464" s="911" t="s">
        <v>2869</v>
      </c>
      <c r="AE1464" s="911" t="s">
        <v>2869</v>
      </c>
      <c r="AF1464" s="911" t="s">
        <v>2869</v>
      </c>
      <c r="AG1464" s="911" t="s">
        <v>2869</v>
      </c>
      <c r="AH1464" s="911" t="s">
        <v>2869</v>
      </c>
      <c r="AI1464" s="911" t="s">
        <v>2869</v>
      </c>
      <c r="AJ1464" s="911" t="s">
        <v>2869</v>
      </c>
      <c r="AK1464" s="911" t="s">
        <v>2869</v>
      </c>
      <c r="AL1464" s="911" t="s">
        <v>2869</v>
      </c>
      <c r="AM1464" s="911" t="s">
        <v>2869</v>
      </c>
      <c r="AN1464" s="581"/>
    </row>
    <row r="1465" spans="1:40" ht="12" customHeight="1" outlineLevel="1" x14ac:dyDescent="0.25">
      <c r="A1465" s="581"/>
      <c r="B1465" s="891"/>
      <c r="C1465" s="895" t="s">
        <v>2370</v>
      </c>
      <c r="D1465" s="581"/>
      <c r="E1465" s="915" t="s">
        <v>3257</v>
      </c>
      <c r="F1465" s="911" t="s">
        <v>2869</v>
      </c>
      <c r="G1465" s="911" t="s">
        <v>2869</v>
      </c>
      <c r="H1465" s="911" t="s">
        <v>2869</v>
      </c>
      <c r="I1465" s="911" t="s">
        <v>2869</v>
      </c>
      <c r="J1465" s="911" t="s">
        <v>2869</v>
      </c>
      <c r="K1465" s="911" t="s">
        <v>2869</v>
      </c>
      <c r="L1465" s="911" t="s">
        <v>2869</v>
      </c>
      <c r="M1465" s="911" t="s">
        <v>2869</v>
      </c>
      <c r="N1465" s="911" t="s">
        <v>2869</v>
      </c>
      <c r="O1465" s="911" t="s">
        <v>2869</v>
      </c>
      <c r="P1465" s="911" t="s">
        <v>2869</v>
      </c>
      <c r="Q1465" s="911" t="s">
        <v>2869</v>
      </c>
      <c r="R1465" s="911" t="s">
        <v>2869</v>
      </c>
      <c r="S1465" s="911" t="s">
        <v>2869</v>
      </c>
      <c r="T1465" s="911" t="s">
        <v>2869</v>
      </c>
      <c r="U1465" s="911" t="s">
        <v>2869</v>
      </c>
      <c r="V1465" s="911" t="s">
        <v>2869</v>
      </c>
      <c r="W1465" s="911" t="s">
        <v>2869</v>
      </c>
      <c r="X1465" s="911" t="s">
        <v>2869</v>
      </c>
      <c r="Y1465" s="911" t="s">
        <v>2869</v>
      </c>
      <c r="Z1465" s="911" t="s">
        <v>2869</v>
      </c>
      <c r="AA1465" s="911" t="s">
        <v>2869</v>
      </c>
      <c r="AB1465" s="911" t="s">
        <v>2869</v>
      </c>
      <c r="AC1465" s="911" t="s">
        <v>2869</v>
      </c>
      <c r="AD1465" s="911" t="s">
        <v>2869</v>
      </c>
      <c r="AE1465" s="911" t="s">
        <v>2869</v>
      </c>
      <c r="AF1465" s="911" t="s">
        <v>2869</v>
      </c>
      <c r="AG1465" s="911" t="s">
        <v>2869</v>
      </c>
      <c r="AH1465" s="911" t="s">
        <v>2869</v>
      </c>
      <c r="AI1465" s="911" t="s">
        <v>2869</v>
      </c>
      <c r="AJ1465" s="911" t="s">
        <v>2869</v>
      </c>
      <c r="AK1465" s="911" t="s">
        <v>2869</v>
      </c>
      <c r="AL1465" s="911" t="s">
        <v>2869</v>
      </c>
      <c r="AM1465" s="911" t="s">
        <v>2869</v>
      </c>
      <c r="AN1465" s="581"/>
    </row>
    <row r="1466" spans="1:40" ht="12" customHeight="1" outlineLevel="1" x14ac:dyDescent="0.25">
      <c r="A1466" s="581"/>
      <c r="B1466" s="891"/>
      <c r="C1466" s="895" t="s">
        <v>431</v>
      </c>
      <c r="D1466" s="581"/>
      <c r="E1466" s="915" t="s">
        <v>3258</v>
      </c>
      <c r="F1466" s="911" t="s">
        <v>2869</v>
      </c>
      <c r="G1466" s="911" t="s">
        <v>2869</v>
      </c>
      <c r="H1466" s="911" t="s">
        <v>2869</v>
      </c>
      <c r="I1466" s="911" t="s">
        <v>2869</v>
      </c>
      <c r="J1466" s="911" t="s">
        <v>2869</v>
      </c>
      <c r="K1466" s="911" t="s">
        <v>2869</v>
      </c>
      <c r="L1466" s="911" t="s">
        <v>2869</v>
      </c>
      <c r="M1466" s="911" t="s">
        <v>2869</v>
      </c>
      <c r="N1466" s="911" t="s">
        <v>2869</v>
      </c>
      <c r="O1466" s="911" t="s">
        <v>2869</v>
      </c>
      <c r="P1466" s="911" t="s">
        <v>2869</v>
      </c>
      <c r="Q1466" s="911" t="s">
        <v>2869</v>
      </c>
      <c r="R1466" s="911" t="s">
        <v>2869</v>
      </c>
      <c r="S1466" s="911" t="s">
        <v>2869</v>
      </c>
      <c r="T1466" s="911" t="s">
        <v>2869</v>
      </c>
      <c r="U1466" s="911" t="s">
        <v>2869</v>
      </c>
      <c r="V1466" s="911" t="s">
        <v>2869</v>
      </c>
      <c r="W1466" s="911" t="s">
        <v>2869</v>
      </c>
      <c r="X1466" s="911" t="s">
        <v>2869</v>
      </c>
      <c r="Y1466" s="911" t="s">
        <v>2869</v>
      </c>
      <c r="Z1466" s="911" t="s">
        <v>2869</v>
      </c>
      <c r="AA1466" s="911" t="s">
        <v>2869</v>
      </c>
      <c r="AB1466" s="911" t="s">
        <v>2869</v>
      </c>
      <c r="AC1466" s="911" t="s">
        <v>2869</v>
      </c>
      <c r="AD1466" s="911" t="s">
        <v>2869</v>
      </c>
      <c r="AE1466" s="911" t="s">
        <v>2869</v>
      </c>
      <c r="AF1466" s="911" t="s">
        <v>2869</v>
      </c>
      <c r="AG1466" s="911" t="s">
        <v>2869</v>
      </c>
      <c r="AH1466" s="911" t="s">
        <v>2869</v>
      </c>
      <c r="AI1466" s="911" t="s">
        <v>2869</v>
      </c>
      <c r="AJ1466" s="911" t="s">
        <v>2869</v>
      </c>
      <c r="AK1466" s="911" t="s">
        <v>2869</v>
      </c>
      <c r="AL1466" s="911" t="s">
        <v>2869</v>
      </c>
      <c r="AM1466" s="911" t="s">
        <v>2869</v>
      </c>
      <c r="AN1466" s="581"/>
    </row>
    <row r="1467" spans="1:40" ht="12" customHeight="1" outlineLevel="1" x14ac:dyDescent="0.25">
      <c r="A1467" s="581"/>
      <c r="B1467" s="891"/>
      <c r="C1467" s="895" t="s">
        <v>432</v>
      </c>
      <c r="D1467" s="581"/>
      <c r="E1467" s="915" t="s">
        <v>3259</v>
      </c>
      <c r="F1467" s="911" t="s">
        <v>2869</v>
      </c>
      <c r="G1467" s="911" t="s">
        <v>2869</v>
      </c>
      <c r="H1467" s="911" t="s">
        <v>2869</v>
      </c>
      <c r="I1467" s="911" t="s">
        <v>2869</v>
      </c>
      <c r="J1467" s="911" t="s">
        <v>2869</v>
      </c>
      <c r="K1467" s="911" t="s">
        <v>2869</v>
      </c>
      <c r="L1467" s="911" t="s">
        <v>2869</v>
      </c>
      <c r="M1467" s="911" t="s">
        <v>2869</v>
      </c>
      <c r="N1467" s="911" t="s">
        <v>2869</v>
      </c>
      <c r="O1467" s="911" t="s">
        <v>2869</v>
      </c>
      <c r="P1467" s="911" t="s">
        <v>2869</v>
      </c>
      <c r="Q1467" s="911" t="s">
        <v>2869</v>
      </c>
      <c r="R1467" s="911" t="s">
        <v>2869</v>
      </c>
      <c r="S1467" s="911" t="s">
        <v>2869</v>
      </c>
      <c r="T1467" s="911" t="s">
        <v>2869</v>
      </c>
      <c r="U1467" s="911" t="s">
        <v>2869</v>
      </c>
      <c r="V1467" s="911" t="s">
        <v>2869</v>
      </c>
      <c r="W1467" s="911" t="s">
        <v>2869</v>
      </c>
      <c r="X1467" s="911" t="s">
        <v>2869</v>
      </c>
      <c r="Y1467" s="911" t="s">
        <v>2869</v>
      </c>
      <c r="Z1467" s="911" t="s">
        <v>2869</v>
      </c>
      <c r="AA1467" s="911" t="s">
        <v>2869</v>
      </c>
      <c r="AB1467" s="911" t="s">
        <v>2869</v>
      </c>
      <c r="AC1467" s="911" t="s">
        <v>2869</v>
      </c>
      <c r="AD1467" s="911" t="s">
        <v>2869</v>
      </c>
      <c r="AE1467" s="911" t="s">
        <v>2869</v>
      </c>
      <c r="AF1467" s="911" t="s">
        <v>2869</v>
      </c>
      <c r="AG1467" s="911" t="s">
        <v>2869</v>
      </c>
      <c r="AH1467" s="911" t="s">
        <v>2869</v>
      </c>
      <c r="AI1467" s="911" t="s">
        <v>2869</v>
      </c>
      <c r="AJ1467" s="911" t="s">
        <v>2869</v>
      </c>
      <c r="AK1467" s="911" t="s">
        <v>2869</v>
      </c>
      <c r="AL1467" s="911" t="s">
        <v>2869</v>
      </c>
      <c r="AM1467" s="911" t="s">
        <v>2869</v>
      </c>
      <c r="AN1467" s="581"/>
    </row>
    <row r="1468" spans="1:40" ht="12" customHeight="1" outlineLevel="1" x14ac:dyDescent="0.25">
      <c r="A1468" s="581"/>
      <c r="B1468" s="891"/>
      <c r="C1468" s="895" t="s">
        <v>79</v>
      </c>
      <c r="D1468" s="581"/>
      <c r="E1468" s="915" t="s">
        <v>3260</v>
      </c>
      <c r="F1468" s="911" t="s">
        <v>2869</v>
      </c>
      <c r="G1468" s="911" t="s">
        <v>2869</v>
      </c>
      <c r="H1468" s="911" t="s">
        <v>2869</v>
      </c>
      <c r="I1468" s="911" t="s">
        <v>2869</v>
      </c>
      <c r="J1468" s="911" t="s">
        <v>2869</v>
      </c>
      <c r="K1468" s="911" t="s">
        <v>2869</v>
      </c>
      <c r="L1468" s="911" t="s">
        <v>2869</v>
      </c>
      <c r="M1468" s="911" t="s">
        <v>2869</v>
      </c>
      <c r="N1468" s="911" t="s">
        <v>2869</v>
      </c>
      <c r="O1468" s="911" t="s">
        <v>2869</v>
      </c>
      <c r="P1468" s="911" t="s">
        <v>2869</v>
      </c>
      <c r="Q1468" s="911" t="s">
        <v>2869</v>
      </c>
      <c r="R1468" s="911" t="s">
        <v>2869</v>
      </c>
      <c r="S1468" s="911" t="s">
        <v>2869</v>
      </c>
      <c r="T1468" s="911" t="s">
        <v>2869</v>
      </c>
      <c r="U1468" s="911" t="s">
        <v>2869</v>
      </c>
      <c r="V1468" s="911" t="s">
        <v>2869</v>
      </c>
      <c r="W1468" s="911" t="s">
        <v>2869</v>
      </c>
      <c r="X1468" s="911" t="s">
        <v>2869</v>
      </c>
      <c r="Y1468" s="911" t="s">
        <v>2869</v>
      </c>
      <c r="Z1468" s="911" t="s">
        <v>2869</v>
      </c>
      <c r="AA1468" s="911" t="s">
        <v>2869</v>
      </c>
      <c r="AB1468" s="911" t="s">
        <v>2869</v>
      </c>
      <c r="AC1468" s="911" t="s">
        <v>2869</v>
      </c>
      <c r="AD1468" s="911" t="s">
        <v>2869</v>
      </c>
      <c r="AE1468" s="911" t="s">
        <v>2869</v>
      </c>
      <c r="AF1468" s="911" t="s">
        <v>2869</v>
      </c>
      <c r="AG1468" s="911" t="s">
        <v>2869</v>
      </c>
      <c r="AH1468" s="911" t="s">
        <v>2869</v>
      </c>
      <c r="AI1468" s="911" t="s">
        <v>2869</v>
      </c>
      <c r="AJ1468" s="911" t="s">
        <v>2869</v>
      </c>
      <c r="AK1468" s="911" t="s">
        <v>2869</v>
      </c>
      <c r="AL1468" s="911" t="s">
        <v>2869</v>
      </c>
      <c r="AM1468" s="911" t="s">
        <v>2869</v>
      </c>
      <c r="AN1468" s="581"/>
    </row>
    <row r="1469" spans="1:40" ht="12" customHeight="1" outlineLevel="1" x14ac:dyDescent="0.25">
      <c r="A1469" s="581"/>
      <c r="B1469" s="891"/>
      <c r="C1469" s="895" t="s">
        <v>2</v>
      </c>
      <c r="D1469" s="581"/>
      <c r="E1469" s="915" t="s">
        <v>3261</v>
      </c>
      <c r="F1469" s="911" t="s">
        <v>2869</v>
      </c>
      <c r="G1469" s="911" t="s">
        <v>2869</v>
      </c>
      <c r="H1469" s="911" t="s">
        <v>2869</v>
      </c>
      <c r="I1469" s="911" t="s">
        <v>2869</v>
      </c>
      <c r="J1469" s="911" t="s">
        <v>2869</v>
      </c>
      <c r="K1469" s="911" t="s">
        <v>2869</v>
      </c>
      <c r="L1469" s="911" t="s">
        <v>2869</v>
      </c>
      <c r="M1469" s="911" t="s">
        <v>2869</v>
      </c>
      <c r="N1469" s="911" t="s">
        <v>2869</v>
      </c>
      <c r="O1469" s="911" t="s">
        <v>2869</v>
      </c>
      <c r="P1469" s="911" t="s">
        <v>2869</v>
      </c>
      <c r="Q1469" s="911" t="s">
        <v>2869</v>
      </c>
      <c r="R1469" s="911" t="s">
        <v>2869</v>
      </c>
      <c r="S1469" s="911" t="s">
        <v>2869</v>
      </c>
      <c r="T1469" s="911" t="s">
        <v>2869</v>
      </c>
      <c r="U1469" s="911" t="s">
        <v>2869</v>
      </c>
      <c r="V1469" s="911" t="s">
        <v>2869</v>
      </c>
      <c r="W1469" s="911" t="s">
        <v>2869</v>
      </c>
      <c r="X1469" s="911" t="s">
        <v>2869</v>
      </c>
      <c r="Y1469" s="911" t="s">
        <v>2869</v>
      </c>
      <c r="Z1469" s="911" t="s">
        <v>2869</v>
      </c>
      <c r="AA1469" s="911" t="s">
        <v>2869</v>
      </c>
      <c r="AB1469" s="911" t="s">
        <v>2869</v>
      </c>
      <c r="AC1469" s="911" t="s">
        <v>2869</v>
      </c>
      <c r="AD1469" s="911" t="s">
        <v>2869</v>
      </c>
      <c r="AE1469" s="911" t="s">
        <v>2869</v>
      </c>
      <c r="AF1469" s="911" t="s">
        <v>2869</v>
      </c>
      <c r="AG1469" s="911" t="s">
        <v>2869</v>
      </c>
      <c r="AH1469" s="911" t="s">
        <v>2869</v>
      </c>
      <c r="AI1469" s="911" t="s">
        <v>2869</v>
      </c>
      <c r="AJ1469" s="911" t="s">
        <v>2869</v>
      </c>
      <c r="AK1469" s="911" t="s">
        <v>2869</v>
      </c>
      <c r="AL1469" s="911" t="s">
        <v>2869</v>
      </c>
      <c r="AM1469" s="911" t="s">
        <v>2869</v>
      </c>
      <c r="AN1469" s="581"/>
    </row>
    <row r="1470" spans="1:40" ht="12" customHeight="1" outlineLevel="1" x14ac:dyDescent="0.25">
      <c r="A1470" s="581"/>
      <c r="B1470" s="891"/>
      <c r="C1470" s="894" t="s">
        <v>172</v>
      </c>
      <c r="D1470" s="581"/>
      <c r="E1470" s="915" t="s">
        <v>3262</v>
      </c>
      <c r="F1470" s="911" t="s">
        <v>2869</v>
      </c>
      <c r="G1470" s="911" t="s">
        <v>2869</v>
      </c>
      <c r="H1470" s="911" t="s">
        <v>2869</v>
      </c>
      <c r="I1470" s="911" t="s">
        <v>2869</v>
      </c>
      <c r="J1470" s="911" t="s">
        <v>2869</v>
      </c>
      <c r="K1470" s="911" t="s">
        <v>2869</v>
      </c>
      <c r="L1470" s="911" t="s">
        <v>2869</v>
      </c>
      <c r="M1470" s="911" t="s">
        <v>2869</v>
      </c>
      <c r="N1470" s="911" t="s">
        <v>2869</v>
      </c>
      <c r="O1470" s="911" t="s">
        <v>2869</v>
      </c>
      <c r="P1470" s="911" t="s">
        <v>2869</v>
      </c>
      <c r="Q1470" s="911" t="s">
        <v>2869</v>
      </c>
      <c r="R1470" s="911" t="s">
        <v>2869</v>
      </c>
      <c r="S1470" s="911" t="s">
        <v>2869</v>
      </c>
      <c r="T1470" s="911" t="s">
        <v>2869</v>
      </c>
      <c r="U1470" s="911" t="s">
        <v>2869</v>
      </c>
      <c r="V1470" s="911" t="s">
        <v>2869</v>
      </c>
      <c r="W1470" s="911" t="s">
        <v>2869</v>
      </c>
      <c r="X1470" s="911" t="s">
        <v>2869</v>
      </c>
      <c r="Y1470" s="911" t="s">
        <v>2869</v>
      </c>
      <c r="Z1470" s="911" t="s">
        <v>2869</v>
      </c>
      <c r="AA1470" s="911" t="s">
        <v>2869</v>
      </c>
      <c r="AB1470" s="911" t="s">
        <v>2869</v>
      </c>
      <c r="AC1470" s="911" t="s">
        <v>2869</v>
      </c>
      <c r="AD1470" s="911" t="s">
        <v>2869</v>
      </c>
      <c r="AE1470" s="911" t="s">
        <v>2869</v>
      </c>
      <c r="AF1470" s="911" t="s">
        <v>2869</v>
      </c>
      <c r="AG1470" s="911" t="s">
        <v>2869</v>
      </c>
      <c r="AH1470" s="911" t="s">
        <v>2869</v>
      </c>
      <c r="AI1470" s="911" t="s">
        <v>2869</v>
      </c>
      <c r="AJ1470" s="911" t="s">
        <v>2869</v>
      </c>
      <c r="AK1470" s="911" t="s">
        <v>2869</v>
      </c>
      <c r="AL1470" s="911" t="s">
        <v>2869</v>
      </c>
      <c r="AM1470" s="911" t="s">
        <v>2869</v>
      </c>
      <c r="AN1470" s="581"/>
    </row>
    <row r="1471" spans="1:40" ht="12" customHeight="1" outlineLevel="1" x14ac:dyDescent="0.25">
      <c r="A1471" s="581"/>
      <c r="B1471" s="891"/>
      <c r="C1471" s="903" t="s">
        <v>195</v>
      </c>
      <c r="D1471" s="581"/>
      <c r="E1471" s="915" t="s">
        <v>3263</v>
      </c>
      <c r="F1471" s="911" t="s">
        <v>2869</v>
      </c>
      <c r="G1471" s="911" t="s">
        <v>2869</v>
      </c>
      <c r="H1471" s="911" t="s">
        <v>2869</v>
      </c>
      <c r="I1471" s="911" t="s">
        <v>2869</v>
      </c>
      <c r="J1471" s="911" t="s">
        <v>2869</v>
      </c>
      <c r="K1471" s="911" t="s">
        <v>2869</v>
      </c>
      <c r="L1471" s="911" t="s">
        <v>2869</v>
      </c>
      <c r="M1471" s="911" t="s">
        <v>2869</v>
      </c>
      <c r="N1471" s="911" t="s">
        <v>2869</v>
      </c>
      <c r="O1471" s="911" t="s">
        <v>2869</v>
      </c>
      <c r="P1471" s="911" t="s">
        <v>2869</v>
      </c>
      <c r="Q1471" s="911" t="s">
        <v>2869</v>
      </c>
      <c r="R1471" s="911" t="s">
        <v>2869</v>
      </c>
      <c r="S1471" s="911" t="s">
        <v>2869</v>
      </c>
      <c r="T1471" s="911" t="s">
        <v>2869</v>
      </c>
      <c r="U1471" s="911" t="s">
        <v>2869</v>
      </c>
      <c r="V1471" s="911" t="s">
        <v>2869</v>
      </c>
      <c r="W1471" s="911" t="s">
        <v>2869</v>
      </c>
      <c r="X1471" s="911" t="s">
        <v>2869</v>
      </c>
      <c r="Y1471" s="911" t="s">
        <v>2869</v>
      </c>
      <c r="Z1471" s="911" t="s">
        <v>2869</v>
      </c>
      <c r="AA1471" s="911" t="s">
        <v>2869</v>
      </c>
      <c r="AB1471" s="911" t="s">
        <v>2869</v>
      </c>
      <c r="AC1471" s="911" t="s">
        <v>2869</v>
      </c>
      <c r="AD1471" s="911" t="s">
        <v>2869</v>
      </c>
      <c r="AE1471" s="911" t="s">
        <v>2869</v>
      </c>
      <c r="AF1471" s="911" t="s">
        <v>2869</v>
      </c>
      <c r="AG1471" s="911" t="s">
        <v>2869</v>
      </c>
      <c r="AH1471" s="911" t="s">
        <v>2869</v>
      </c>
      <c r="AI1471" s="911" t="s">
        <v>2869</v>
      </c>
      <c r="AJ1471" s="911" t="s">
        <v>2869</v>
      </c>
      <c r="AK1471" s="911" t="s">
        <v>2869</v>
      </c>
      <c r="AL1471" s="911" t="s">
        <v>2869</v>
      </c>
      <c r="AM1471" s="911" t="s">
        <v>2869</v>
      </c>
      <c r="AN1471" s="581"/>
    </row>
    <row r="1472" spans="1:40" ht="12" customHeight="1" outlineLevel="1" x14ac:dyDescent="0.25">
      <c r="A1472" s="581"/>
      <c r="B1472" s="891"/>
      <c r="C1472" s="903" t="s">
        <v>173</v>
      </c>
      <c r="D1472" s="581"/>
      <c r="E1472" s="915" t="s">
        <v>3264</v>
      </c>
      <c r="F1472" s="911" t="s">
        <v>2869</v>
      </c>
      <c r="G1472" s="911" t="s">
        <v>2869</v>
      </c>
      <c r="H1472" s="911" t="s">
        <v>2869</v>
      </c>
      <c r="I1472" s="911" t="s">
        <v>2869</v>
      </c>
      <c r="J1472" s="911" t="s">
        <v>2869</v>
      </c>
      <c r="K1472" s="911" t="s">
        <v>2869</v>
      </c>
      <c r="L1472" s="911" t="s">
        <v>2869</v>
      </c>
      <c r="M1472" s="911" t="s">
        <v>2869</v>
      </c>
      <c r="N1472" s="911" t="s">
        <v>2869</v>
      </c>
      <c r="O1472" s="911" t="s">
        <v>2869</v>
      </c>
      <c r="P1472" s="911" t="s">
        <v>2869</v>
      </c>
      <c r="Q1472" s="911" t="s">
        <v>2869</v>
      </c>
      <c r="R1472" s="911" t="s">
        <v>2869</v>
      </c>
      <c r="S1472" s="911" t="s">
        <v>2869</v>
      </c>
      <c r="T1472" s="911" t="s">
        <v>2869</v>
      </c>
      <c r="U1472" s="911" t="s">
        <v>2869</v>
      </c>
      <c r="V1472" s="911" t="s">
        <v>2869</v>
      </c>
      <c r="W1472" s="911" t="s">
        <v>2869</v>
      </c>
      <c r="X1472" s="911" t="s">
        <v>2869</v>
      </c>
      <c r="Y1472" s="911" t="s">
        <v>2869</v>
      </c>
      <c r="Z1472" s="911" t="s">
        <v>2869</v>
      </c>
      <c r="AA1472" s="911" t="s">
        <v>2869</v>
      </c>
      <c r="AB1472" s="911" t="s">
        <v>2869</v>
      </c>
      <c r="AC1472" s="911" t="s">
        <v>2869</v>
      </c>
      <c r="AD1472" s="911" t="s">
        <v>2869</v>
      </c>
      <c r="AE1472" s="911" t="s">
        <v>2869</v>
      </c>
      <c r="AF1472" s="911" t="s">
        <v>2869</v>
      </c>
      <c r="AG1472" s="911" t="s">
        <v>2869</v>
      </c>
      <c r="AH1472" s="911" t="s">
        <v>2869</v>
      </c>
      <c r="AI1472" s="911" t="s">
        <v>2869</v>
      </c>
      <c r="AJ1472" s="911" t="s">
        <v>2869</v>
      </c>
      <c r="AK1472" s="911" t="s">
        <v>2869</v>
      </c>
      <c r="AL1472" s="911" t="s">
        <v>2869</v>
      </c>
      <c r="AM1472" s="911" t="s">
        <v>2869</v>
      </c>
      <c r="AN1472" s="581"/>
    </row>
    <row r="1473" spans="1:40" ht="12" customHeight="1" outlineLevel="1" x14ac:dyDescent="0.25">
      <c r="A1473" s="581"/>
      <c r="B1473" s="891"/>
      <c r="C1473" s="894" t="s">
        <v>734</v>
      </c>
      <c r="D1473" s="581"/>
      <c r="E1473" s="915" t="s">
        <v>3265</v>
      </c>
      <c r="F1473" s="911" t="s">
        <v>2869</v>
      </c>
      <c r="G1473" s="911" t="s">
        <v>2869</v>
      </c>
      <c r="H1473" s="911" t="s">
        <v>2869</v>
      </c>
      <c r="I1473" s="911" t="s">
        <v>2869</v>
      </c>
      <c r="J1473" s="911" t="s">
        <v>2869</v>
      </c>
      <c r="K1473" s="911" t="s">
        <v>2869</v>
      </c>
      <c r="L1473" s="911" t="s">
        <v>2869</v>
      </c>
      <c r="M1473" s="911" t="s">
        <v>2869</v>
      </c>
      <c r="N1473" s="911" t="s">
        <v>2869</v>
      </c>
      <c r="O1473" s="911" t="s">
        <v>2869</v>
      </c>
      <c r="P1473" s="911" t="s">
        <v>2869</v>
      </c>
      <c r="Q1473" s="911" t="s">
        <v>2869</v>
      </c>
      <c r="R1473" s="911" t="s">
        <v>2869</v>
      </c>
      <c r="S1473" s="911" t="s">
        <v>2869</v>
      </c>
      <c r="T1473" s="911" t="s">
        <v>2869</v>
      </c>
      <c r="U1473" s="911" t="s">
        <v>2869</v>
      </c>
      <c r="V1473" s="911" t="s">
        <v>2869</v>
      </c>
      <c r="W1473" s="911" t="s">
        <v>2869</v>
      </c>
      <c r="X1473" s="911" t="s">
        <v>2869</v>
      </c>
      <c r="Y1473" s="911" t="s">
        <v>2869</v>
      </c>
      <c r="Z1473" s="911" t="s">
        <v>2869</v>
      </c>
      <c r="AA1473" s="911" t="s">
        <v>2869</v>
      </c>
      <c r="AB1473" s="911" t="s">
        <v>2869</v>
      </c>
      <c r="AC1473" s="911" t="s">
        <v>2869</v>
      </c>
      <c r="AD1473" s="911" t="s">
        <v>2869</v>
      </c>
      <c r="AE1473" s="911" t="s">
        <v>2869</v>
      </c>
      <c r="AF1473" s="911" t="s">
        <v>2869</v>
      </c>
      <c r="AG1473" s="911" t="s">
        <v>2869</v>
      </c>
      <c r="AH1473" s="911" t="s">
        <v>2869</v>
      </c>
      <c r="AI1473" s="911" t="s">
        <v>2869</v>
      </c>
      <c r="AJ1473" s="911" t="s">
        <v>2869</v>
      </c>
      <c r="AK1473" s="911" t="s">
        <v>2869</v>
      </c>
      <c r="AL1473" s="911" t="s">
        <v>2869</v>
      </c>
      <c r="AM1473" s="911" t="s">
        <v>2869</v>
      </c>
      <c r="AN1473" s="581"/>
    </row>
    <row r="1474" spans="1:40" ht="12" customHeight="1" outlineLevel="1" x14ac:dyDescent="0.25">
      <c r="A1474" s="581"/>
      <c r="B1474" s="891"/>
      <c r="C1474" s="894" t="s">
        <v>735</v>
      </c>
      <c r="D1474" s="581"/>
      <c r="E1474" s="915" t="s">
        <v>3266</v>
      </c>
      <c r="F1474" s="911" t="s">
        <v>2869</v>
      </c>
      <c r="G1474" s="911" t="s">
        <v>2869</v>
      </c>
      <c r="H1474" s="911" t="s">
        <v>2869</v>
      </c>
      <c r="I1474" s="911" t="s">
        <v>2869</v>
      </c>
      <c r="J1474" s="911" t="s">
        <v>2869</v>
      </c>
      <c r="K1474" s="911" t="s">
        <v>2869</v>
      </c>
      <c r="L1474" s="911" t="s">
        <v>2869</v>
      </c>
      <c r="M1474" s="911" t="s">
        <v>2869</v>
      </c>
      <c r="N1474" s="911" t="s">
        <v>2869</v>
      </c>
      <c r="O1474" s="911" t="s">
        <v>2869</v>
      </c>
      <c r="P1474" s="911" t="s">
        <v>2869</v>
      </c>
      <c r="Q1474" s="911" t="s">
        <v>2869</v>
      </c>
      <c r="R1474" s="911" t="s">
        <v>2869</v>
      </c>
      <c r="S1474" s="911" t="s">
        <v>2869</v>
      </c>
      <c r="T1474" s="911" t="s">
        <v>2869</v>
      </c>
      <c r="U1474" s="911" t="s">
        <v>2869</v>
      </c>
      <c r="V1474" s="911" t="s">
        <v>2869</v>
      </c>
      <c r="W1474" s="911" t="s">
        <v>2869</v>
      </c>
      <c r="X1474" s="911" t="s">
        <v>2869</v>
      </c>
      <c r="Y1474" s="911" t="s">
        <v>2869</v>
      </c>
      <c r="Z1474" s="911" t="s">
        <v>2869</v>
      </c>
      <c r="AA1474" s="911" t="s">
        <v>2869</v>
      </c>
      <c r="AB1474" s="911" t="s">
        <v>2869</v>
      </c>
      <c r="AC1474" s="911" t="s">
        <v>2869</v>
      </c>
      <c r="AD1474" s="911" t="s">
        <v>2869</v>
      </c>
      <c r="AE1474" s="911" t="s">
        <v>2869</v>
      </c>
      <c r="AF1474" s="911" t="s">
        <v>2869</v>
      </c>
      <c r="AG1474" s="911" t="s">
        <v>2869</v>
      </c>
      <c r="AH1474" s="911" t="s">
        <v>2869</v>
      </c>
      <c r="AI1474" s="911" t="s">
        <v>2869</v>
      </c>
      <c r="AJ1474" s="911" t="s">
        <v>2869</v>
      </c>
      <c r="AK1474" s="911" t="s">
        <v>2869</v>
      </c>
      <c r="AL1474" s="911" t="s">
        <v>2869</v>
      </c>
      <c r="AM1474" s="911" t="s">
        <v>2869</v>
      </c>
      <c r="AN1474" s="581"/>
    </row>
    <row r="1475" spans="1:40" ht="12" customHeight="1" outlineLevel="1" x14ac:dyDescent="0.25">
      <c r="A1475" s="581"/>
      <c r="B1475" s="891"/>
      <c r="C1475" s="897" t="s">
        <v>2370</v>
      </c>
      <c r="D1475" s="581"/>
      <c r="E1475" s="915" t="s">
        <v>3267</v>
      </c>
      <c r="F1475" s="911" t="s">
        <v>2869</v>
      </c>
      <c r="G1475" s="911" t="s">
        <v>2869</v>
      </c>
      <c r="H1475" s="911" t="s">
        <v>2869</v>
      </c>
      <c r="I1475" s="911" t="s">
        <v>2869</v>
      </c>
      <c r="J1475" s="911" t="s">
        <v>2869</v>
      </c>
      <c r="K1475" s="911" t="s">
        <v>2869</v>
      </c>
      <c r="L1475" s="911" t="s">
        <v>2869</v>
      </c>
      <c r="M1475" s="911" t="s">
        <v>2869</v>
      </c>
      <c r="N1475" s="911" t="s">
        <v>2869</v>
      </c>
      <c r="O1475" s="911" t="s">
        <v>2869</v>
      </c>
      <c r="P1475" s="911" t="s">
        <v>2869</v>
      </c>
      <c r="Q1475" s="911" t="s">
        <v>2869</v>
      </c>
      <c r="R1475" s="911" t="s">
        <v>2869</v>
      </c>
      <c r="S1475" s="911" t="s">
        <v>2869</v>
      </c>
      <c r="T1475" s="911" t="s">
        <v>2869</v>
      </c>
      <c r="U1475" s="911" t="s">
        <v>2869</v>
      </c>
      <c r="V1475" s="911" t="s">
        <v>2869</v>
      </c>
      <c r="W1475" s="911" t="s">
        <v>2869</v>
      </c>
      <c r="X1475" s="911" t="s">
        <v>2869</v>
      </c>
      <c r="Y1475" s="911" t="s">
        <v>2869</v>
      </c>
      <c r="Z1475" s="911" t="s">
        <v>2869</v>
      </c>
      <c r="AA1475" s="911" t="s">
        <v>2869</v>
      </c>
      <c r="AB1475" s="911" t="s">
        <v>2869</v>
      </c>
      <c r="AC1475" s="911" t="s">
        <v>2869</v>
      </c>
      <c r="AD1475" s="911" t="s">
        <v>2869</v>
      </c>
      <c r="AE1475" s="911" t="s">
        <v>2869</v>
      </c>
      <c r="AF1475" s="911" t="s">
        <v>2869</v>
      </c>
      <c r="AG1475" s="911" t="s">
        <v>2869</v>
      </c>
      <c r="AH1475" s="911" t="s">
        <v>2869</v>
      </c>
      <c r="AI1475" s="911" t="s">
        <v>2869</v>
      </c>
      <c r="AJ1475" s="911" t="s">
        <v>2869</v>
      </c>
      <c r="AK1475" s="911" t="s">
        <v>2869</v>
      </c>
      <c r="AL1475" s="911" t="s">
        <v>2869</v>
      </c>
      <c r="AM1475" s="911" t="s">
        <v>2869</v>
      </c>
      <c r="AN1475" s="581"/>
    </row>
    <row r="1476" spans="1:40" ht="12" customHeight="1" outlineLevel="1" x14ac:dyDescent="0.25">
      <c r="A1476" s="581"/>
      <c r="B1476" s="891"/>
      <c r="C1476" s="897" t="s">
        <v>2</v>
      </c>
      <c r="D1476" s="581"/>
      <c r="E1476" s="915" t="s">
        <v>3268</v>
      </c>
      <c r="F1476" s="911" t="s">
        <v>2869</v>
      </c>
      <c r="G1476" s="911" t="s">
        <v>2869</v>
      </c>
      <c r="H1476" s="911" t="s">
        <v>2869</v>
      </c>
      <c r="I1476" s="911" t="s">
        <v>2869</v>
      </c>
      <c r="J1476" s="911" t="s">
        <v>2869</v>
      </c>
      <c r="K1476" s="911" t="s">
        <v>2869</v>
      </c>
      <c r="L1476" s="911" t="s">
        <v>2869</v>
      </c>
      <c r="M1476" s="911" t="s">
        <v>2869</v>
      </c>
      <c r="N1476" s="911" t="s">
        <v>2869</v>
      </c>
      <c r="O1476" s="911" t="s">
        <v>2869</v>
      </c>
      <c r="P1476" s="911" t="s">
        <v>2869</v>
      </c>
      <c r="Q1476" s="911" t="s">
        <v>2869</v>
      </c>
      <c r="R1476" s="911" t="s">
        <v>2869</v>
      </c>
      <c r="S1476" s="911" t="s">
        <v>2869</v>
      </c>
      <c r="T1476" s="911" t="s">
        <v>2869</v>
      </c>
      <c r="U1476" s="911" t="s">
        <v>2869</v>
      </c>
      <c r="V1476" s="911" t="s">
        <v>2869</v>
      </c>
      <c r="W1476" s="911" t="s">
        <v>2869</v>
      </c>
      <c r="X1476" s="911" t="s">
        <v>2869</v>
      </c>
      <c r="Y1476" s="911" t="s">
        <v>2869</v>
      </c>
      <c r="Z1476" s="911" t="s">
        <v>2869</v>
      </c>
      <c r="AA1476" s="911" t="s">
        <v>2869</v>
      </c>
      <c r="AB1476" s="911" t="s">
        <v>2869</v>
      </c>
      <c r="AC1476" s="911" t="s">
        <v>2869</v>
      </c>
      <c r="AD1476" s="911" t="s">
        <v>2869</v>
      </c>
      <c r="AE1476" s="911" t="s">
        <v>2869</v>
      </c>
      <c r="AF1476" s="911" t="s">
        <v>2869</v>
      </c>
      <c r="AG1476" s="911" t="s">
        <v>2869</v>
      </c>
      <c r="AH1476" s="911" t="s">
        <v>2869</v>
      </c>
      <c r="AI1476" s="911" t="s">
        <v>2869</v>
      </c>
      <c r="AJ1476" s="911" t="s">
        <v>2869</v>
      </c>
      <c r="AK1476" s="911" t="s">
        <v>2869</v>
      </c>
      <c r="AL1476" s="911" t="s">
        <v>2869</v>
      </c>
      <c r="AM1476" s="911" t="s">
        <v>2869</v>
      </c>
      <c r="AN1476" s="581"/>
    </row>
    <row r="1477" spans="1:40" ht="12" customHeight="1" outlineLevel="1" x14ac:dyDescent="0.25">
      <c r="A1477" s="581"/>
      <c r="B1477" s="891"/>
      <c r="C1477" s="894" t="s">
        <v>736</v>
      </c>
      <c r="D1477" s="581"/>
      <c r="E1477" s="915" t="s">
        <v>3269</v>
      </c>
      <c r="F1477" s="911" t="s">
        <v>2869</v>
      </c>
      <c r="G1477" s="911" t="s">
        <v>2869</v>
      </c>
      <c r="H1477" s="911" t="s">
        <v>2869</v>
      </c>
      <c r="I1477" s="911" t="s">
        <v>2869</v>
      </c>
      <c r="J1477" s="911" t="s">
        <v>2869</v>
      </c>
      <c r="K1477" s="911" t="s">
        <v>2869</v>
      </c>
      <c r="L1477" s="911" t="s">
        <v>2869</v>
      </c>
      <c r="M1477" s="911" t="s">
        <v>2869</v>
      </c>
      <c r="N1477" s="911" t="s">
        <v>2869</v>
      </c>
      <c r="O1477" s="911" t="s">
        <v>2869</v>
      </c>
      <c r="P1477" s="911" t="s">
        <v>2869</v>
      </c>
      <c r="Q1477" s="911" t="s">
        <v>2869</v>
      </c>
      <c r="R1477" s="911" t="s">
        <v>2869</v>
      </c>
      <c r="S1477" s="911" t="s">
        <v>2869</v>
      </c>
      <c r="T1477" s="911" t="s">
        <v>2869</v>
      </c>
      <c r="U1477" s="911" t="s">
        <v>2869</v>
      </c>
      <c r="V1477" s="911" t="s">
        <v>2869</v>
      </c>
      <c r="W1477" s="911" t="s">
        <v>2869</v>
      </c>
      <c r="X1477" s="911" t="s">
        <v>2869</v>
      </c>
      <c r="Y1477" s="911" t="s">
        <v>2869</v>
      </c>
      <c r="Z1477" s="911" t="s">
        <v>2869</v>
      </c>
      <c r="AA1477" s="911" t="s">
        <v>2869</v>
      </c>
      <c r="AB1477" s="911" t="s">
        <v>2869</v>
      </c>
      <c r="AC1477" s="911" t="s">
        <v>2869</v>
      </c>
      <c r="AD1477" s="911" t="s">
        <v>2869</v>
      </c>
      <c r="AE1477" s="911" t="s">
        <v>2869</v>
      </c>
      <c r="AF1477" s="911" t="s">
        <v>2869</v>
      </c>
      <c r="AG1477" s="911" t="s">
        <v>2869</v>
      </c>
      <c r="AH1477" s="911" t="s">
        <v>2869</v>
      </c>
      <c r="AI1477" s="911" t="s">
        <v>2869</v>
      </c>
      <c r="AJ1477" s="911" t="s">
        <v>2869</v>
      </c>
      <c r="AK1477" s="911" t="s">
        <v>2869</v>
      </c>
      <c r="AL1477" s="911" t="s">
        <v>2869</v>
      </c>
      <c r="AM1477" s="911" t="s">
        <v>2869</v>
      </c>
      <c r="AN1477" s="581"/>
    </row>
    <row r="1478" spans="1:40" ht="12" customHeight="1" outlineLevel="1" x14ac:dyDescent="0.25">
      <c r="A1478" s="581"/>
      <c r="B1478" s="891"/>
      <c r="C1478" s="895" t="s">
        <v>2467</v>
      </c>
      <c r="D1478" s="581"/>
      <c r="E1478" s="915" t="s">
        <v>3270</v>
      </c>
      <c r="F1478" s="911" t="s">
        <v>2869</v>
      </c>
      <c r="G1478" s="911" t="s">
        <v>2869</v>
      </c>
      <c r="H1478" s="911" t="s">
        <v>2869</v>
      </c>
      <c r="I1478" s="911" t="s">
        <v>2869</v>
      </c>
      <c r="J1478" s="911" t="s">
        <v>2869</v>
      </c>
      <c r="K1478" s="911" t="s">
        <v>2869</v>
      </c>
      <c r="L1478" s="911" t="s">
        <v>2869</v>
      </c>
      <c r="M1478" s="911" t="s">
        <v>2869</v>
      </c>
      <c r="N1478" s="911" t="s">
        <v>2869</v>
      </c>
      <c r="O1478" s="911" t="s">
        <v>2869</v>
      </c>
      <c r="P1478" s="911" t="s">
        <v>2869</v>
      </c>
      <c r="Q1478" s="911" t="s">
        <v>2869</v>
      </c>
      <c r="R1478" s="911" t="s">
        <v>2869</v>
      </c>
      <c r="S1478" s="911" t="s">
        <v>2869</v>
      </c>
      <c r="T1478" s="911" t="s">
        <v>2869</v>
      </c>
      <c r="U1478" s="911" t="s">
        <v>2869</v>
      </c>
      <c r="V1478" s="911" t="s">
        <v>2869</v>
      </c>
      <c r="W1478" s="911" t="s">
        <v>2869</v>
      </c>
      <c r="X1478" s="911" t="s">
        <v>2869</v>
      </c>
      <c r="Y1478" s="911" t="s">
        <v>2869</v>
      </c>
      <c r="Z1478" s="911" t="s">
        <v>2869</v>
      </c>
      <c r="AA1478" s="911" t="s">
        <v>2869</v>
      </c>
      <c r="AB1478" s="911" t="s">
        <v>2869</v>
      </c>
      <c r="AC1478" s="911" t="s">
        <v>2869</v>
      </c>
      <c r="AD1478" s="911" t="s">
        <v>2869</v>
      </c>
      <c r="AE1478" s="911" t="s">
        <v>2869</v>
      </c>
      <c r="AF1478" s="911" t="s">
        <v>2869</v>
      </c>
      <c r="AG1478" s="911" t="s">
        <v>2869</v>
      </c>
      <c r="AH1478" s="911" t="s">
        <v>2869</v>
      </c>
      <c r="AI1478" s="911" t="s">
        <v>2869</v>
      </c>
      <c r="AJ1478" s="911" t="s">
        <v>2869</v>
      </c>
      <c r="AK1478" s="911" t="s">
        <v>2869</v>
      </c>
      <c r="AL1478" s="911" t="s">
        <v>2869</v>
      </c>
      <c r="AM1478" s="911" t="s">
        <v>2869</v>
      </c>
      <c r="AN1478" s="581"/>
    </row>
    <row r="1479" spans="1:40" ht="12" customHeight="1" outlineLevel="1" x14ac:dyDescent="0.25">
      <c r="A1479" s="581"/>
      <c r="B1479" s="891"/>
      <c r="C1479" s="895" t="s">
        <v>2468</v>
      </c>
      <c r="D1479" s="581"/>
      <c r="E1479" s="915" t="s">
        <v>3271</v>
      </c>
      <c r="F1479" s="911" t="s">
        <v>2869</v>
      </c>
      <c r="G1479" s="911" t="s">
        <v>2869</v>
      </c>
      <c r="H1479" s="911" t="s">
        <v>2869</v>
      </c>
      <c r="I1479" s="911" t="s">
        <v>2869</v>
      </c>
      <c r="J1479" s="911" t="s">
        <v>2869</v>
      </c>
      <c r="K1479" s="911" t="s">
        <v>2869</v>
      </c>
      <c r="L1479" s="911" t="s">
        <v>2869</v>
      </c>
      <c r="M1479" s="911" t="s">
        <v>2869</v>
      </c>
      <c r="N1479" s="911" t="s">
        <v>2869</v>
      </c>
      <c r="O1479" s="911" t="s">
        <v>2869</v>
      </c>
      <c r="P1479" s="911" t="s">
        <v>2869</v>
      </c>
      <c r="Q1479" s="911" t="s">
        <v>2869</v>
      </c>
      <c r="R1479" s="911" t="s">
        <v>2869</v>
      </c>
      <c r="S1479" s="911" t="s">
        <v>2869</v>
      </c>
      <c r="T1479" s="911" t="s">
        <v>2869</v>
      </c>
      <c r="U1479" s="911" t="s">
        <v>2869</v>
      </c>
      <c r="V1479" s="911" t="s">
        <v>2869</v>
      </c>
      <c r="W1479" s="911" t="s">
        <v>2869</v>
      </c>
      <c r="X1479" s="911" t="s">
        <v>2869</v>
      </c>
      <c r="Y1479" s="911" t="s">
        <v>2869</v>
      </c>
      <c r="Z1479" s="911" t="s">
        <v>2869</v>
      </c>
      <c r="AA1479" s="911" t="s">
        <v>2869</v>
      </c>
      <c r="AB1479" s="911" t="s">
        <v>2869</v>
      </c>
      <c r="AC1479" s="911" t="s">
        <v>2869</v>
      </c>
      <c r="AD1479" s="911" t="s">
        <v>2869</v>
      </c>
      <c r="AE1479" s="911" t="s">
        <v>2869</v>
      </c>
      <c r="AF1479" s="911" t="s">
        <v>2869</v>
      </c>
      <c r="AG1479" s="911" t="s">
        <v>2869</v>
      </c>
      <c r="AH1479" s="911" t="s">
        <v>2869</v>
      </c>
      <c r="AI1479" s="911" t="s">
        <v>2869</v>
      </c>
      <c r="AJ1479" s="911" t="s">
        <v>2869</v>
      </c>
      <c r="AK1479" s="911" t="s">
        <v>2869</v>
      </c>
      <c r="AL1479" s="911" t="s">
        <v>2869</v>
      </c>
      <c r="AM1479" s="911" t="s">
        <v>2869</v>
      </c>
      <c r="AN1479" s="581"/>
    </row>
    <row r="1480" spans="1:40" ht="12" customHeight="1" outlineLevel="1" x14ac:dyDescent="0.25">
      <c r="A1480" s="581"/>
      <c r="B1480" s="891"/>
      <c r="C1480" s="897" t="s">
        <v>433</v>
      </c>
      <c r="D1480" s="581"/>
      <c r="E1480" s="915" t="s">
        <v>3272</v>
      </c>
      <c r="F1480" s="911" t="s">
        <v>2869</v>
      </c>
      <c r="G1480" s="911" t="s">
        <v>2869</v>
      </c>
      <c r="H1480" s="911" t="s">
        <v>2869</v>
      </c>
      <c r="I1480" s="911" t="s">
        <v>2869</v>
      </c>
      <c r="J1480" s="911" t="s">
        <v>2869</v>
      </c>
      <c r="K1480" s="911" t="s">
        <v>2869</v>
      </c>
      <c r="L1480" s="911" t="s">
        <v>2869</v>
      </c>
      <c r="M1480" s="911" t="s">
        <v>2869</v>
      </c>
      <c r="N1480" s="911" t="s">
        <v>2869</v>
      </c>
      <c r="O1480" s="911" t="s">
        <v>2869</v>
      </c>
      <c r="P1480" s="911" t="s">
        <v>2869</v>
      </c>
      <c r="Q1480" s="911" t="s">
        <v>2869</v>
      </c>
      <c r="R1480" s="911" t="s">
        <v>2869</v>
      </c>
      <c r="S1480" s="911" t="s">
        <v>2869</v>
      </c>
      <c r="T1480" s="911" t="s">
        <v>2869</v>
      </c>
      <c r="U1480" s="911" t="s">
        <v>2869</v>
      </c>
      <c r="V1480" s="911" t="s">
        <v>2869</v>
      </c>
      <c r="W1480" s="911" t="s">
        <v>2869</v>
      </c>
      <c r="X1480" s="911" t="s">
        <v>2869</v>
      </c>
      <c r="Y1480" s="911" t="s">
        <v>2869</v>
      </c>
      <c r="Z1480" s="911" t="s">
        <v>2869</v>
      </c>
      <c r="AA1480" s="911" t="s">
        <v>2869</v>
      </c>
      <c r="AB1480" s="911" t="s">
        <v>2869</v>
      </c>
      <c r="AC1480" s="911" t="s">
        <v>2869</v>
      </c>
      <c r="AD1480" s="911" t="s">
        <v>2869</v>
      </c>
      <c r="AE1480" s="911" t="s">
        <v>2869</v>
      </c>
      <c r="AF1480" s="911" t="s">
        <v>2869</v>
      </c>
      <c r="AG1480" s="911" t="s">
        <v>2869</v>
      </c>
      <c r="AH1480" s="911" t="s">
        <v>2869</v>
      </c>
      <c r="AI1480" s="911" t="s">
        <v>2869</v>
      </c>
      <c r="AJ1480" s="911" t="s">
        <v>2869</v>
      </c>
      <c r="AK1480" s="911" t="s">
        <v>2869</v>
      </c>
      <c r="AL1480" s="911" t="s">
        <v>2869</v>
      </c>
      <c r="AM1480" s="911" t="s">
        <v>2869</v>
      </c>
      <c r="AN1480" s="581"/>
    </row>
    <row r="1481" spans="1:40" ht="12" customHeight="1" outlineLevel="1" x14ac:dyDescent="0.25">
      <c r="A1481" s="581"/>
      <c r="B1481" s="891"/>
      <c r="C1481" s="897" t="s">
        <v>2469</v>
      </c>
      <c r="D1481" s="581"/>
      <c r="E1481" s="915" t="s">
        <v>3273</v>
      </c>
      <c r="F1481" s="911" t="s">
        <v>2869</v>
      </c>
      <c r="G1481" s="911" t="s">
        <v>2869</v>
      </c>
      <c r="H1481" s="911" t="s">
        <v>2869</v>
      </c>
      <c r="I1481" s="911" t="s">
        <v>2869</v>
      </c>
      <c r="J1481" s="911" t="s">
        <v>2869</v>
      </c>
      <c r="K1481" s="911" t="s">
        <v>2869</v>
      </c>
      <c r="L1481" s="911" t="s">
        <v>2869</v>
      </c>
      <c r="M1481" s="911" t="s">
        <v>2869</v>
      </c>
      <c r="N1481" s="911" t="s">
        <v>2869</v>
      </c>
      <c r="O1481" s="911" t="s">
        <v>2869</v>
      </c>
      <c r="P1481" s="911" t="s">
        <v>2869</v>
      </c>
      <c r="Q1481" s="911" t="s">
        <v>2869</v>
      </c>
      <c r="R1481" s="911" t="s">
        <v>2869</v>
      </c>
      <c r="S1481" s="911" t="s">
        <v>2869</v>
      </c>
      <c r="T1481" s="911" t="s">
        <v>2869</v>
      </c>
      <c r="U1481" s="911" t="s">
        <v>2869</v>
      </c>
      <c r="V1481" s="911" t="s">
        <v>2869</v>
      </c>
      <c r="W1481" s="911" t="s">
        <v>2869</v>
      </c>
      <c r="X1481" s="911" t="s">
        <v>2869</v>
      </c>
      <c r="Y1481" s="911" t="s">
        <v>2869</v>
      </c>
      <c r="Z1481" s="911" t="s">
        <v>2869</v>
      </c>
      <c r="AA1481" s="911" t="s">
        <v>2869</v>
      </c>
      <c r="AB1481" s="911" t="s">
        <v>2869</v>
      </c>
      <c r="AC1481" s="911" t="s">
        <v>2869</v>
      </c>
      <c r="AD1481" s="911" t="s">
        <v>2869</v>
      </c>
      <c r="AE1481" s="911" t="s">
        <v>2869</v>
      </c>
      <c r="AF1481" s="911" t="s">
        <v>2869</v>
      </c>
      <c r="AG1481" s="911" t="s">
        <v>2869</v>
      </c>
      <c r="AH1481" s="911" t="s">
        <v>2869</v>
      </c>
      <c r="AI1481" s="911" t="s">
        <v>2869</v>
      </c>
      <c r="AJ1481" s="911" t="s">
        <v>2869</v>
      </c>
      <c r="AK1481" s="911" t="s">
        <v>2869</v>
      </c>
      <c r="AL1481" s="911" t="s">
        <v>2869</v>
      </c>
      <c r="AM1481" s="911" t="s">
        <v>2869</v>
      </c>
      <c r="AN1481" s="581"/>
    </row>
    <row r="1482" spans="1:40" ht="12" customHeight="1" outlineLevel="1" x14ac:dyDescent="0.25">
      <c r="A1482" s="581"/>
      <c r="B1482" s="891"/>
      <c r="C1482" s="916" t="s">
        <v>90</v>
      </c>
      <c r="D1482" s="581"/>
      <c r="E1482" s="915" t="s">
        <v>3274</v>
      </c>
      <c r="F1482" s="911" t="s">
        <v>2869</v>
      </c>
      <c r="G1482" s="911" t="s">
        <v>2869</v>
      </c>
      <c r="H1482" s="911" t="s">
        <v>2869</v>
      </c>
      <c r="I1482" s="911" t="s">
        <v>2869</v>
      </c>
      <c r="J1482" s="911" t="s">
        <v>2869</v>
      </c>
      <c r="K1482" s="911" t="s">
        <v>2869</v>
      </c>
      <c r="L1482" s="911" t="s">
        <v>2869</v>
      </c>
      <c r="M1482" s="911" t="s">
        <v>2869</v>
      </c>
      <c r="N1482" s="911" t="s">
        <v>2869</v>
      </c>
      <c r="O1482" s="911" t="s">
        <v>2869</v>
      </c>
      <c r="P1482" s="911" t="s">
        <v>2869</v>
      </c>
      <c r="Q1482" s="911" t="s">
        <v>2869</v>
      </c>
      <c r="R1482" s="911" t="s">
        <v>2869</v>
      </c>
      <c r="S1482" s="911" t="s">
        <v>2869</v>
      </c>
      <c r="T1482" s="911" t="s">
        <v>2869</v>
      </c>
      <c r="U1482" s="911" t="s">
        <v>2869</v>
      </c>
      <c r="V1482" s="911" t="s">
        <v>2869</v>
      </c>
      <c r="W1482" s="911" t="s">
        <v>2869</v>
      </c>
      <c r="X1482" s="911" t="s">
        <v>2869</v>
      </c>
      <c r="Y1482" s="911" t="s">
        <v>2869</v>
      </c>
      <c r="Z1482" s="911" t="s">
        <v>2869</v>
      </c>
      <c r="AA1482" s="911" t="s">
        <v>2869</v>
      </c>
      <c r="AB1482" s="911" t="s">
        <v>2869</v>
      </c>
      <c r="AC1482" s="911" t="s">
        <v>2869</v>
      </c>
      <c r="AD1482" s="911" t="s">
        <v>2869</v>
      </c>
      <c r="AE1482" s="911" t="s">
        <v>2869</v>
      </c>
      <c r="AF1482" s="911" t="s">
        <v>2869</v>
      </c>
      <c r="AG1482" s="911" t="s">
        <v>2869</v>
      </c>
      <c r="AH1482" s="911" t="s">
        <v>2869</v>
      </c>
      <c r="AI1482" s="911" t="s">
        <v>2869</v>
      </c>
      <c r="AJ1482" s="911" t="s">
        <v>2869</v>
      </c>
      <c r="AK1482" s="911" t="s">
        <v>2869</v>
      </c>
      <c r="AL1482" s="911" t="s">
        <v>2869</v>
      </c>
      <c r="AM1482" s="911" t="s">
        <v>2869</v>
      </c>
      <c r="AN1482" s="581"/>
    </row>
    <row r="1483" spans="1:40" ht="12" customHeight="1" outlineLevel="1" x14ac:dyDescent="0.25">
      <c r="A1483" s="581"/>
      <c r="B1483" s="891"/>
      <c r="C1483" s="917"/>
      <c r="D1483" s="581"/>
      <c r="E1483" s="532"/>
      <c r="F1483" s="291"/>
      <c r="G1483" s="291"/>
      <c r="H1483" s="291"/>
      <c r="I1483" s="291"/>
      <c r="J1483" s="291"/>
      <c r="K1483" s="291"/>
      <c r="L1483" s="291"/>
      <c r="M1483" s="291"/>
      <c r="N1483" s="291"/>
      <c r="O1483" s="291"/>
      <c r="P1483" s="291"/>
      <c r="Q1483" s="291"/>
      <c r="R1483" s="291"/>
      <c r="S1483" s="291"/>
      <c r="T1483" s="291"/>
      <c r="U1483" s="291"/>
      <c r="V1483" s="291"/>
      <c r="W1483" s="291"/>
      <c r="X1483" s="291"/>
      <c r="Y1483" s="291"/>
      <c r="Z1483" s="291"/>
      <c r="AA1483" s="291"/>
      <c r="AB1483" s="291"/>
      <c r="AC1483" s="291"/>
      <c r="AD1483" s="291"/>
      <c r="AE1483" s="291"/>
      <c r="AF1483" s="291"/>
      <c r="AG1483" s="291"/>
      <c r="AH1483" s="291"/>
      <c r="AI1483" s="291"/>
      <c r="AJ1483" s="291"/>
      <c r="AK1483" s="291"/>
      <c r="AL1483" s="291"/>
      <c r="AM1483" s="291"/>
      <c r="AN1483" s="581"/>
    </row>
    <row r="1484" spans="1:40" ht="12" customHeight="1" x14ac:dyDescent="0.25">
      <c r="A1484" s="890" t="s">
        <v>3212</v>
      </c>
      <c r="B1484" s="891"/>
      <c r="C1484" s="891"/>
      <c r="D1484" s="891"/>
      <c r="E1484" s="581"/>
      <c r="F1484" s="581"/>
      <c r="G1484" s="581"/>
      <c r="H1484" s="581"/>
      <c r="I1484" s="581"/>
      <c r="J1484" s="581"/>
      <c r="K1484" s="581"/>
      <c r="L1484" s="581"/>
      <c r="M1484" s="581"/>
      <c r="N1484" s="581"/>
      <c r="O1484" s="581"/>
      <c r="P1484" s="581"/>
      <c r="Q1484" s="581"/>
      <c r="R1484" s="581"/>
      <c r="S1484" s="581"/>
      <c r="T1484" s="581"/>
      <c r="U1484" s="581"/>
      <c r="V1484" s="581"/>
      <c r="W1484" s="581"/>
      <c r="X1484" s="581"/>
      <c r="Y1484" s="581"/>
      <c r="Z1484" s="581"/>
      <c r="AA1484" s="581"/>
      <c r="AB1484" s="581"/>
      <c r="AC1484" s="581"/>
      <c r="AD1484" s="581"/>
      <c r="AE1484" s="581"/>
      <c r="AF1484" s="581"/>
      <c r="AG1484" s="581"/>
      <c r="AH1484" s="581"/>
      <c r="AI1484" s="581"/>
      <c r="AJ1484" s="581"/>
      <c r="AK1484" s="581"/>
      <c r="AL1484" s="581"/>
      <c r="AM1484" s="581"/>
      <c r="AN1484" s="581"/>
    </row>
    <row r="1485" spans="1:40" ht="12" customHeight="1" outlineLevel="1" x14ac:dyDescent="0.25">
      <c r="A1485" s="891"/>
      <c r="B1485" s="891"/>
      <c r="C1485" s="891"/>
      <c r="D1485" s="891"/>
      <c r="E1485" s="918"/>
      <c r="F1485" s="919" t="s">
        <v>586</v>
      </c>
      <c r="G1485" s="919" t="s">
        <v>587</v>
      </c>
      <c r="H1485" s="919" t="s">
        <v>588</v>
      </c>
      <c r="I1485" s="919" t="s">
        <v>589</v>
      </c>
      <c r="J1485" s="919" t="s">
        <v>590</v>
      </c>
      <c r="K1485" s="919" t="s">
        <v>591</v>
      </c>
      <c r="L1485" s="919" t="s">
        <v>592</v>
      </c>
      <c r="M1485" s="919" t="s">
        <v>593</v>
      </c>
      <c r="N1485" s="919" t="s">
        <v>594</v>
      </c>
      <c r="O1485" s="919" t="s">
        <v>595</v>
      </c>
      <c r="P1485" s="919" t="s">
        <v>596</v>
      </c>
      <c r="Q1485" s="919" t="s">
        <v>597</v>
      </c>
      <c r="R1485" s="919" t="s">
        <v>598</v>
      </c>
      <c r="S1485" s="919" t="s">
        <v>599</v>
      </c>
      <c r="T1485" s="919" t="s">
        <v>620</v>
      </c>
      <c r="U1485" s="919" t="s">
        <v>786</v>
      </c>
      <c r="V1485" s="919" t="s">
        <v>753</v>
      </c>
      <c r="W1485" s="919" t="s">
        <v>754</v>
      </c>
      <c r="X1485" s="919" t="s">
        <v>755</v>
      </c>
      <c r="Y1485" s="919" t="s">
        <v>756</v>
      </c>
      <c r="Z1485" s="919" t="s">
        <v>757</v>
      </c>
      <c r="AA1485" s="919" t="s">
        <v>758</v>
      </c>
      <c r="AB1485" s="919" t="s">
        <v>759</v>
      </c>
      <c r="AC1485" s="919" t="s">
        <v>760</v>
      </c>
      <c r="AD1485" s="919" t="s">
        <v>761</v>
      </c>
      <c r="AE1485" s="919" t="s">
        <v>762</v>
      </c>
      <c r="AF1485" s="919" t="s">
        <v>763</v>
      </c>
      <c r="AG1485" s="919" t="s">
        <v>764</v>
      </c>
      <c r="AH1485" s="919" t="s">
        <v>765</v>
      </c>
      <c r="AI1485" s="919" t="s">
        <v>766</v>
      </c>
      <c r="AJ1485" s="919" t="s">
        <v>767</v>
      </c>
      <c r="AK1485" s="919" t="s">
        <v>768</v>
      </c>
      <c r="AL1485" s="919" t="s">
        <v>769</v>
      </c>
      <c r="AM1485" s="919" t="s">
        <v>770</v>
      </c>
      <c r="AN1485" s="891"/>
    </row>
    <row r="1486" spans="1:40" ht="12" customHeight="1" outlineLevel="1" x14ac:dyDescent="0.25">
      <c r="A1486" s="891"/>
      <c r="B1486" s="581"/>
      <c r="C1486" s="892" t="s">
        <v>149</v>
      </c>
      <c r="D1486" s="891"/>
      <c r="E1486" s="920" t="s">
        <v>3275</v>
      </c>
      <c r="F1486" s="911" t="s">
        <v>2869</v>
      </c>
      <c r="G1486" s="911" t="s">
        <v>2869</v>
      </c>
      <c r="H1486" s="911" t="s">
        <v>2869</v>
      </c>
      <c r="I1486" s="911" t="s">
        <v>2869</v>
      </c>
      <c r="J1486" s="911" t="s">
        <v>2869</v>
      </c>
      <c r="K1486" s="911" t="s">
        <v>2869</v>
      </c>
      <c r="L1486" s="911" t="s">
        <v>2869</v>
      </c>
      <c r="M1486" s="911" t="s">
        <v>2869</v>
      </c>
      <c r="N1486" s="911" t="s">
        <v>2869</v>
      </c>
      <c r="O1486" s="911" t="s">
        <v>2869</v>
      </c>
      <c r="P1486" s="911" t="s">
        <v>2869</v>
      </c>
      <c r="Q1486" s="911" t="s">
        <v>2869</v>
      </c>
      <c r="R1486" s="911" t="s">
        <v>2869</v>
      </c>
      <c r="S1486" s="911" t="s">
        <v>2869</v>
      </c>
      <c r="T1486" s="911" t="s">
        <v>2869</v>
      </c>
      <c r="U1486" s="911" t="s">
        <v>2869</v>
      </c>
      <c r="V1486" s="911" t="s">
        <v>2869</v>
      </c>
      <c r="W1486" s="911" t="s">
        <v>2869</v>
      </c>
      <c r="X1486" s="911" t="s">
        <v>2869</v>
      </c>
      <c r="Y1486" s="911" t="s">
        <v>2869</v>
      </c>
      <c r="Z1486" s="911" t="s">
        <v>2869</v>
      </c>
      <c r="AA1486" s="911" t="s">
        <v>2869</v>
      </c>
      <c r="AB1486" s="911" t="s">
        <v>2869</v>
      </c>
      <c r="AC1486" s="911" t="s">
        <v>2869</v>
      </c>
      <c r="AD1486" s="911" t="s">
        <v>2869</v>
      </c>
      <c r="AE1486" s="911" t="s">
        <v>2869</v>
      </c>
      <c r="AF1486" s="911" t="s">
        <v>2869</v>
      </c>
      <c r="AG1486" s="911" t="s">
        <v>2869</v>
      </c>
      <c r="AH1486" s="911" t="s">
        <v>2869</v>
      </c>
      <c r="AI1486" s="911" t="s">
        <v>2869</v>
      </c>
      <c r="AJ1486" s="911" t="s">
        <v>2869</v>
      </c>
      <c r="AK1486" s="911" t="s">
        <v>2869</v>
      </c>
      <c r="AL1486" s="911" t="s">
        <v>2869</v>
      </c>
      <c r="AM1486" s="911" t="s">
        <v>2869</v>
      </c>
      <c r="AN1486" s="891"/>
    </row>
    <row r="1487" spans="1:40" ht="12" customHeight="1" outlineLevel="1" x14ac:dyDescent="0.25">
      <c r="A1487" s="891"/>
      <c r="B1487" s="581"/>
      <c r="C1487" s="893" t="s">
        <v>150</v>
      </c>
      <c r="D1487" s="891"/>
      <c r="E1487" s="920" t="s">
        <v>3276</v>
      </c>
      <c r="F1487" s="911" t="s">
        <v>2869</v>
      </c>
      <c r="G1487" s="911" t="s">
        <v>2869</v>
      </c>
      <c r="H1487" s="911" t="s">
        <v>2869</v>
      </c>
      <c r="I1487" s="911" t="s">
        <v>2869</v>
      </c>
      <c r="J1487" s="911" t="s">
        <v>2869</v>
      </c>
      <c r="K1487" s="911" t="s">
        <v>2869</v>
      </c>
      <c r="L1487" s="911" t="s">
        <v>2869</v>
      </c>
      <c r="M1487" s="911" t="s">
        <v>2869</v>
      </c>
      <c r="N1487" s="911" t="s">
        <v>2869</v>
      </c>
      <c r="O1487" s="911" t="s">
        <v>2869</v>
      </c>
      <c r="P1487" s="911" t="s">
        <v>2869</v>
      </c>
      <c r="Q1487" s="911" t="s">
        <v>2869</v>
      </c>
      <c r="R1487" s="911" t="s">
        <v>2869</v>
      </c>
      <c r="S1487" s="911" t="s">
        <v>2869</v>
      </c>
      <c r="T1487" s="911" t="s">
        <v>2869</v>
      </c>
      <c r="U1487" s="911" t="s">
        <v>2869</v>
      </c>
      <c r="V1487" s="911" t="s">
        <v>2869</v>
      </c>
      <c r="W1487" s="911" t="s">
        <v>2869</v>
      </c>
      <c r="X1487" s="911" t="s">
        <v>2869</v>
      </c>
      <c r="Y1487" s="911" t="s">
        <v>2869</v>
      </c>
      <c r="Z1487" s="911" t="s">
        <v>2869</v>
      </c>
      <c r="AA1487" s="911" t="s">
        <v>2869</v>
      </c>
      <c r="AB1487" s="911" t="s">
        <v>2869</v>
      </c>
      <c r="AC1487" s="911" t="s">
        <v>2869</v>
      </c>
      <c r="AD1487" s="911" t="s">
        <v>2869</v>
      </c>
      <c r="AE1487" s="911" t="s">
        <v>2869</v>
      </c>
      <c r="AF1487" s="911" t="s">
        <v>2869</v>
      </c>
      <c r="AG1487" s="911" t="s">
        <v>2869</v>
      </c>
      <c r="AH1487" s="911" t="s">
        <v>2869</v>
      </c>
      <c r="AI1487" s="911" t="s">
        <v>2869</v>
      </c>
      <c r="AJ1487" s="911" t="s">
        <v>2869</v>
      </c>
      <c r="AK1487" s="911" t="s">
        <v>2869</v>
      </c>
      <c r="AL1487" s="911" t="s">
        <v>2869</v>
      </c>
      <c r="AM1487" s="911" t="s">
        <v>2869</v>
      </c>
      <c r="AN1487" s="891"/>
    </row>
    <row r="1488" spans="1:40" ht="12" customHeight="1" outlineLevel="1" x14ac:dyDescent="0.25">
      <c r="A1488" s="891"/>
      <c r="B1488" s="581"/>
      <c r="C1488" s="893" t="s">
        <v>151</v>
      </c>
      <c r="D1488" s="891"/>
      <c r="E1488" s="920" t="s">
        <v>3277</v>
      </c>
      <c r="F1488" s="911" t="s">
        <v>2869</v>
      </c>
      <c r="G1488" s="911" t="s">
        <v>2869</v>
      </c>
      <c r="H1488" s="911" t="s">
        <v>2869</v>
      </c>
      <c r="I1488" s="911" t="s">
        <v>2869</v>
      </c>
      <c r="J1488" s="911" t="s">
        <v>2869</v>
      </c>
      <c r="K1488" s="911" t="s">
        <v>2869</v>
      </c>
      <c r="L1488" s="911" t="s">
        <v>2869</v>
      </c>
      <c r="M1488" s="911" t="s">
        <v>2869</v>
      </c>
      <c r="N1488" s="911" t="s">
        <v>2869</v>
      </c>
      <c r="O1488" s="911" t="s">
        <v>2869</v>
      </c>
      <c r="P1488" s="911" t="s">
        <v>2869</v>
      </c>
      <c r="Q1488" s="911" t="s">
        <v>2869</v>
      </c>
      <c r="R1488" s="911" t="s">
        <v>2869</v>
      </c>
      <c r="S1488" s="911" t="s">
        <v>2869</v>
      </c>
      <c r="T1488" s="911" t="s">
        <v>2869</v>
      </c>
      <c r="U1488" s="911" t="s">
        <v>2869</v>
      </c>
      <c r="V1488" s="911" t="s">
        <v>2869</v>
      </c>
      <c r="W1488" s="911" t="s">
        <v>2869</v>
      </c>
      <c r="X1488" s="911" t="s">
        <v>2869</v>
      </c>
      <c r="Y1488" s="911" t="s">
        <v>2869</v>
      </c>
      <c r="Z1488" s="911" t="s">
        <v>2869</v>
      </c>
      <c r="AA1488" s="911" t="s">
        <v>2869</v>
      </c>
      <c r="AB1488" s="911" t="s">
        <v>2869</v>
      </c>
      <c r="AC1488" s="911" t="s">
        <v>2869</v>
      </c>
      <c r="AD1488" s="911" t="s">
        <v>2869</v>
      </c>
      <c r="AE1488" s="911" t="s">
        <v>2869</v>
      </c>
      <c r="AF1488" s="911" t="s">
        <v>2869</v>
      </c>
      <c r="AG1488" s="911" t="s">
        <v>2869</v>
      </c>
      <c r="AH1488" s="911" t="s">
        <v>2869</v>
      </c>
      <c r="AI1488" s="911" t="s">
        <v>2869</v>
      </c>
      <c r="AJ1488" s="911" t="s">
        <v>2869</v>
      </c>
      <c r="AK1488" s="911" t="s">
        <v>2869</v>
      </c>
      <c r="AL1488" s="911" t="s">
        <v>2869</v>
      </c>
      <c r="AM1488" s="911" t="s">
        <v>2869</v>
      </c>
      <c r="AN1488" s="891"/>
    </row>
    <row r="1489" spans="1:40" ht="12" customHeight="1" outlineLevel="1" x14ac:dyDescent="0.25">
      <c r="A1489" s="891"/>
      <c r="B1489" s="581"/>
      <c r="C1489" s="894" t="s">
        <v>152</v>
      </c>
      <c r="D1489" s="891"/>
      <c r="E1489" s="920" t="s">
        <v>3278</v>
      </c>
      <c r="F1489" s="911" t="s">
        <v>2869</v>
      </c>
      <c r="G1489" s="911" t="s">
        <v>2869</v>
      </c>
      <c r="H1489" s="911" t="s">
        <v>2869</v>
      </c>
      <c r="I1489" s="911" t="s">
        <v>2869</v>
      </c>
      <c r="J1489" s="911" t="s">
        <v>2869</v>
      </c>
      <c r="K1489" s="911" t="s">
        <v>2869</v>
      </c>
      <c r="L1489" s="911" t="s">
        <v>2869</v>
      </c>
      <c r="M1489" s="911" t="s">
        <v>2869</v>
      </c>
      <c r="N1489" s="911" t="s">
        <v>2869</v>
      </c>
      <c r="O1489" s="911" t="s">
        <v>2869</v>
      </c>
      <c r="P1489" s="911" t="s">
        <v>2869</v>
      </c>
      <c r="Q1489" s="911" t="s">
        <v>2869</v>
      </c>
      <c r="R1489" s="911" t="s">
        <v>2869</v>
      </c>
      <c r="S1489" s="911" t="s">
        <v>2869</v>
      </c>
      <c r="T1489" s="911" t="s">
        <v>2869</v>
      </c>
      <c r="U1489" s="911" t="s">
        <v>2869</v>
      </c>
      <c r="V1489" s="911" t="s">
        <v>2869</v>
      </c>
      <c r="W1489" s="911" t="s">
        <v>2869</v>
      </c>
      <c r="X1489" s="911" t="s">
        <v>2869</v>
      </c>
      <c r="Y1489" s="911" t="s">
        <v>2869</v>
      </c>
      <c r="Z1489" s="911" t="s">
        <v>2869</v>
      </c>
      <c r="AA1489" s="911" t="s">
        <v>2869</v>
      </c>
      <c r="AB1489" s="911" t="s">
        <v>2869</v>
      </c>
      <c r="AC1489" s="911" t="s">
        <v>2869</v>
      </c>
      <c r="AD1489" s="911" t="s">
        <v>2869</v>
      </c>
      <c r="AE1489" s="911" t="s">
        <v>2869</v>
      </c>
      <c r="AF1489" s="911" t="s">
        <v>2869</v>
      </c>
      <c r="AG1489" s="911" t="s">
        <v>2869</v>
      </c>
      <c r="AH1489" s="911" t="s">
        <v>2869</v>
      </c>
      <c r="AI1489" s="911" t="s">
        <v>2869</v>
      </c>
      <c r="AJ1489" s="911" t="s">
        <v>2869</v>
      </c>
      <c r="AK1489" s="911" t="s">
        <v>2869</v>
      </c>
      <c r="AL1489" s="911" t="s">
        <v>2869</v>
      </c>
      <c r="AM1489" s="911" t="s">
        <v>2869</v>
      </c>
      <c r="AN1489" s="891"/>
    </row>
    <row r="1490" spans="1:40" ht="12" customHeight="1" outlineLevel="1" x14ac:dyDescent="0.25">
      <c r="A1490" s="891"/>
      <c r="B1490" s="581"/>
      <c r="C1490" s="899" t="s">
        <v>196</v>
      </c>
      <c r="D1490" s="891"/>
      <c r="E1490" s="920" t="s">
        <v>3279</v>
      </c>
      <c r="F1490" s="911" t="s">
        <v>2869</v>
      </c>
      <c r="G1490" s="911" t="s">
        <v>2869</v>
      </c>
      <c r="H1490" s="911" t="s">
        <v>2869</v>
      </c>
      <c r="I1490" s="911" t="s">
        <v>2869</v>
      </c>
      <c r="J1490" s="911" t="s">
        <v>2869</v>
      </c>
      <c r="K1490" s="911" t="s">
        <v>2869</v>
      </c>
      <c r="L1490" s="911" t="s">
        <v>2869</v>
      </c>
      <c r="M1490" s="911" t="s">
        <v>2869</v>
      </c>
      <c r="N1490" s="911" t="s">
        <v>2869</v>
      </c>
      <c r="O1490" s="911" t="s">
        <v>2869</v>
      </c>
      <c r="P1490" s="911" t="s">
        <v>2869</v>
      </c>
      <c r="Q1490" s="911" t="s">
        <v>2869</v>
      </c>
      <c r="R1490" s="911" t="s">
        <v>2869</v>
      </c>
      <c r="S1490" s="911" t="s">
        <v>2869</v>
      </c>
      <c r="T1490" s="911" t="s">
        <v>2869</v>
      </c>
      <c r="U1490" s="911" t="s">
        <v>2869</v>
      </c>
      <c r="V1490" s="911" t="s">
        <v>2869</v>
      </c>
      <c r="W1490" s="911" t="s">
        <v>2869</v>
      </c>
      <c r="X1490" s="911" t="s">
        <v>2869</v>
      </c>
      <c r="Y1490" s="911" t="s">
        <v>2869</v>
      </c>
      <c r="Z1490" s="911" t="s">
        <v>2869</v>
      </c>
      <c r="AA1490" s="911" t="s">
        <v>2869</v>
      </c>
      <c r="AB1490" s="911" t="s">
        <v>2869</v>
      </c>
      <c r="AC1490" s="911" t="s">
        <v>2869</v>
      </c>
      <c r="AD1490" s="911" t="s">
        <v>2869</v>
      </c>
      <c r="AE1490" s="911" t="s">
        <v>2869</v>
      </c>
      <c r="AF1490" s="911" t="s">
        <v>2869</v>
      </c>
      <c r="AG1490" s="911" t="s">
        <v>2869</v>
      </c>
      <c r="AH1490" s="911" t="s">
        <v>2869</v>
      </c>
      <c r="AI1490" s="911" t="s">
        <v>2869</v>
      </c>
      <c r="AJ1490" s="911" t="s">
        <v>2869</v>
      </c>
      <c r="AK1490" s="911" t="s">
        <v>2869</v>
      </c>
      <c r="AL1490" s="911" t="s">
        <v>2869</v>
      </c>
      <c r="AM1490" s="911" t="s">
        <v>2869</v>
      </c>
      <c r="AN1490" s="891"/>
    </row>
    <row r="1491" spans="1:40" ht="12" customHeight="1" outlineLevel="1" x14ac:dyDescent="0.25">
      <c r="A1491" s="891"/>
      <c r="B1491" s="581"/>
      <c r="C1491" s="900" t="s">
        <v>497</v>
      </c>
      <c r="D1491" s="891"/>
      <c r="E1491" s="920" t="s">
        <v>3280</v>
      </c>
      <c r="F1491" s="911" t="s">
        <v>2869</v>
      </c>
      <c r="G1491" s="911" t="s">
        <v>2869</v>
      </c>
      <c r="H1491" s="911" t="s">
        <v>2869</v>
      </c>
      <c r="I1491" s="911" t="s">
        <v>2869</v>
      </c>
      <c r="J1491" s="911" t="s">
        <v>2869</v>
      </c>
      <c r="K1491" s="911" t="s">
        <v>2869</v>
      </c>
      <c r="L1491" s="911" t="s">
        <v>2869</v>
      </c>
      <c r="M1491" s="911" t="s">
        <v>2869</v>
      </c>
      <c r="N1491" s="911" t="s">
        <v>2869</v>
      </c>
      <c r="O1491" s="911" t="s">
        <v>2869</v>
      </c>
      <c r="P1491" s="911" t="s">
        <v>2869</v>
      </c>
      <c r="Q1491" s="911" t="s">
        <v>2869</v>
      </c>
      <c r="R1491" s="911" t="s">
        <v>2869</v>
      </c>
      <c r="S1491" s="911" t="s">
        <v>2869</v>
      </c>
      <c r="T1491" s="911" t="s">
        <v>2869</v>
      </c>
      <c r="U1491" s="911" t="s">
        <v>2869</v>
      </c>
      <c r="V1491" s="911" t="s">
        <v>2869</v>
      </c>
      <c r="W1491" s="911" t="s">
        <v>2869</v>
      </c>
      <c r="X1491" s="911" t="s">
        <v>2869</v>
      </c>
      <c r="Y1491" s="911" t="s">
        <v>2869</v>
      </c>
      <c r="Z1491" s="911" t="s">
        <v>2869</v>
      </c>
      <c r="AA1491" s="911" t="s">
        <v>2869</v>
      </c>
      <c r="AB1491" s="911" t="s">
        <v>2869</v>
      </c>
      <c r="AC1491" s="911" t="s">
        <v>2869</v>
      </c>
      <c r="AD1491" s="911" t="s">
        <v>2869</v>
      </c>
      <c r="AE1491" s="911" t="s">
        <v>2869</v>
      </c>
      <c r="AF1491" s="911" t="s">
        <v>2869</v>
      </c>
      <c r="AG1491" s="911" t="s">
        <v>2869</v>
      </c>
      <c r="AH1491" s="911" t="s">
        <v>2869</v>
      </c>
      <c r="AI1491" s="911" t="s">
        <v>2869</v>
      </c>
      <c r="AJ1491" s="911" t="s">
        <v>2869</v>
      </c>
      <c r="AK1491" s="911" t="s">
        <v>2869</v>
      </c>
      <c r="AL1491" s="911" t="s">
        <v>2869</v>
      </c>
      <c r="AM1491" s="911" t="s">
        <v>2869</v>
      </c>
      <c r="AN1491" s="891"/>
    </row>
    <row r="1492" spans="1:40" ht="12" customHeight="1" outlineLevel="1" x14ac:dyDescent="0.25">
      <c r="A1492" s="891"/>
      <c r="B1492" s="581"/>
      <c r="C1492" s="900" t="s">
        <v>662</v>
      </c>
      <c r="D1492" s="891"/>
      <c r="E1492" s="920" t="s">
        <v>3281</v>
      </c>
      <c r="F1492" s="911" t="s">
        <v>2869</v>
      </c>
      <c r="G1492" s="911" t="s">
        <v>2869</v>
      </c>
      <c r="H1492" s="911" t="s">
        <v>2869</v>
      </c>
      <c r="I1492" s="911" t="s">
        <v>2869</v>
      </c>
      <c r="J1492" s="911" t="s">
        <v>2869</v>
      </c>
      <c r="K1492" s="911" t="s">
        <v>2869</v>
      </c>
      <c r="L1492" s="911" t="s">
        <v>2869</v>
      </c>
      <c r="M1492" s="911" t="s">
        <v>2869</v>
      </c>
      <c r="N1492" s="911" t="s">
        <v>2869</v>
      </c>
      <c r="O1492" s="911" t="s">
        <v>2869</v>
      </c>
      <c r="P1492" s="911" t="s">
        <v>2869</v>
      </c>
      <c r="Q1492" s="911" t="s">
        <v>2869</v>
      </c>
      <c r="R1492" s="911" t="s">
        <v>2869</v>
      </c>
      <c r="S1492" s="911" t="s">
        <v>2869</v>
      </c>
      <c r="T1492" s="911" t="s">
        <v>2869</v>
      </c>
      <c r="U1492" s="911" t="s">
        <v>2869</v>
      </c>
      <c r="V1492" s="911" t="s">
        <v>2869</v>
      </c>
      <c r="W1492" s="911" t="s">
        <v>2869</v>
      </c>
      <c r="X1492" s="911" t="s">
        <v>2869</v>
      </c>
      <c r="Y1492" s="911" t="s">
        <v>2869</v>
      </c>
      <c r="Z1492" s="911" t="s">
        <v>2869</v>
      </c>
      <c r="AA1492" s="911" t="s">
        <v>2869</v>
      </c>
      <c r="AB1492" s="911" t="s">
        <v>2869</v>
      </c>
      <c r="AC1492" s="911" t="s">
        <v>2869</v>
      </c>
      <c r="AD1492" s="911" t="s">
        <v>2869</v>
      </c>
      <c r="AE1492" s="911" t="s">
        <v>2869</v>
      </c>
      <c r="AF1492" s="911" t="s">
        <v>2869</v>
      </c>
      <c r="AG1492" s="911" t="s">
        <v>2869</v>
      </c>
      <c r="AH1492" s="911" t="s">
        <v>2869</v>
      </c>
      <c r="AI1492" s="911" t="s">
        <v>2869</v>
      </c>
      <c r="AJ1492" s="911" t="s">
        <v>2869</v>
      </c>
      <c r="AK1492" s="911" t="s">
        <v>2869</v>
      </c>
      <c r="AL1492" s="911" t="s">
        <v>2869</v>
      </c>
      <c r="AM1492" s="911" t="s">
        <v>2869</v>
      </c>
      <c r="AN1492" s="891"/>
    </row>
    <row r="1493" spans="1:40" ht="12" customHeight="1" outlineLevel="1" x14ac:dyDescent="0.25">
      <c r="A1493" s="891"/>
      <c r="B1493" s="581"/>
      <c r="C1493" s="900" t="s">
        <v>725</v>
      </c>
      <c r="D1493" s="891"/>
      <c r="E1493" s="920" t="s">
        <v>3282</v>
      </c>
      <c r="F1493" s="911" t="s">
        <v>2869</v>
      </c>
      <c r="G1493" s="911" t="s">
        <v>2869</v>
      </c>
      <c r="H1493" s="911" t="s">
        <v>2869</v>
      </c>
      <c r="I1493" s="911" t="s">
        <v>2869</v>
      </c>
      <c r="J1493" s="911" t="s">
        <v>2869</v>
      </c>
      <c r="K1493" s="911" t="s">
        <v>2869</v>
      </c>
      <c r="L1493" s="911" t="s">
        <v>2869</v>
      </c>
      <c r="M1493" s="911" t="s">
        <v>2869</v>
      </c>
      <c r="N1493" s="911" t="s">
        <v>2869</v>
      </c>
      <c r="O1493" s="911" t="s">
        <v>2869</v>
      </c>
      <c r="P1493" s="911" t="s">
        <v>2869</v>
      </c>
      <c r="Q1493" s="911" t="s">
        <v>2869</v>
      </c>
      <c r="R1493" s="911" t="s">
        <v>2869</v>
      </c>
      <c r="S1493" s="911" t="s">
        <v>2869</v>
      </c>
      <c r="T1493" s="911" t="s">
        <v>2869</v>
      </c>
      <c r="U1493" s="911" t="s">
        <v>2869</v>
      </c>
      <c r="V1493" s="911" t="s">
        <v>2869</v>
      </c>
      <c r="W1493" s="911" t="s">
        <v>2869</v>
      </c>
      <c r="X1493" s="911" t="s">
        <v>2869</v>
      </c>
      <c r="Y1493" s="911" t="s">
        <v>2869</v>
      </c>
      <c r="Z1493" s="911" t="s">
        <v>2869</v>
      </c>
      <c r="AA1493" s="911" t="s">
        <v>2869</v>
      </c>
      <c r="AB1493" s="911" t="s">
        <v>2869</v>
      </c>
      <c r="AC1493" s="911" t="s">
        <v>2869</v>
      </c>
      <c r="AD1493" s="911" t="s">
        <v>2869</v>
      </c>
      <c r="AE1493" s="911" t="s">
        <v>2869</v>
      </c>
      <c r="AF1493" s="911" t="s">
        <v>2869</v>
      </c>
      <c r="AG1493" s="911" t="s">
        <v>2869</v>
      </c>
      <c r="AH1493" s="911" t="s">
        <v>2869</v>
      </c>
      <c r="AI1493" s="911" t="s">
        <v>2869</v>
      </c>
      <c r="AJ1493" s="911" t="s">
        <v>2869</v>
      </c>
      <c r="AK1493" s="911" t="s">
        <v>2869</v>
      </c>
      <c r="AL1493" s="911" t="s">
        <v>2869</v>
      </c>
      <c r="AM1493" s="911" t="s">
        <v>2869</v>
      </c>
      <c r="AN1493" s="891"/>
    </row>
    <row r="1494" spans="1:40" ht="12" customHeight="1" outlineLevel="1" x14ac:dyDescent="0.25">
      <c r="A1494" s="891"/>
      <c r="B1494" s="581"/>
      <c r="C1494" s="894" t="s">
        <v>192</v>
      </c>
      <c r="D1494" s="891"/>
      <c r="E1494" s="920" t="s">
        <v>3283</v>
      </c>
      <c r="F1494" s="911" t="s">
        <v>2869</v>
      </c>
      <c r="G1494" s="911" t="s">
        <v>2869</v>
      </c>
      <c r="H1494" s="911" t="s">
        <v>2869</v>
      </c>
      <c r="I1494" s="911" t="s">
        <v>2869</v>
      </c>
      <c r="J1494" s="911" t="s">
        <v>2869</v>
      </c>
      <c r="K1494" s="911" t="s">
        <v>2869</v>
      </c>
      <c r="L1494" s="911" t="s">
        <v>2869</v>
      </c>
      <c r="M1494" s="911" t="s">
        <v>2869</v>
      </c>
      <c r="N1494" s="911" t="s">
        <v>2869</v>
      </c>
      <c r="O1494" s="911" t="s">
        <v>2869</v>
      </c>
      <c r="P1494" s="911" t="s">
        <v>2869</v>
      </c>
      <c r="Q1494" s="911" t="s">
        <v>2869</v>
      </c>
      <c r="R1494" s="911" t="s">
        <v>2869</v>
      </c>
      <c r="S1494" s="911" t="s">
        <v>2869</v>
      </c>
      <c r="T1494" s="911" t="s">
        <v>2869</v>
      </c>
      <c r="U1494" s="911" t="s">
        <v>2869</v>
      </c>
      <c r="V1494" s="911" t="s">
        <v>2869</v>
      </c>
      <c r="W1494" s="911" t="s">
        <v>2869</v>
      </c>
      <c r="X1494" s="911" t="s">
        <v>2869</v>
      </c>
      <c r="Y1494" s="911" t="s">
        <v>2869</v>
      </c>
      <c r="Z1494" s="911" t="s">
        <v>2869</v>
      </c>
      <c r="AA1494" s="911" t="s">
        <v>2869</v>
      </c>
      <c r="AB1494" s="911" t="s">
        <v>2869</v>
      </c>
      <c r="AC1494" s="911" t="s">
        <v>2869</v>
      </c>
      <c r="AD1494" s="911" t="s">
        <v>2869</v>
      </c>
      <c r="AE1494" s="911" t="s">
        <v>2869</v>
      </c>
      <c r="AF1494" s="911" t="s">
        <v>2869</v>
      </c>
      <c r="AG1494" s="911" t="s">
        <v>2869</v>
      </c>
      <c r="AH1494" s="911" t="s">
        <v>2869</v>
      </c>
      <c r="AI1494" s="911" t="s">
        <v>2869</v>
      </c>
      <c r="AJ1494" s="911" t="s">
        <v>2869</v>
      </c>
      <c r="AK1494" s="911" t="s">
        <v>2869</v>
      </c>
      <c r="AL1494" s="911" t="s">
        <v>2869</v>
      </c>
      <c r="AM1494" s="911" t="s">
        <v>2869</v>
      </c>
      <c r="AN1494" s="891"/>
    </row>
    <row r="1495" spans="1:40" ht="12" customHeight="1" outlineLevel="1" x14ac:dyDescent="0.25">
      <c r="A1495" s="891"/>
      <c r="B1495" s="581"/>
      <c r="C1495" s="899" t="s">
        <v>498</v>
      </c>
      <c r="D1495" s="891"/>
      <c r="E1495" s="920" t="s">
        <v>3284</v>
      </c>
      <c r="F1495" s="911" t="s">
        <v>2869</v>
      </c>
      <c r="G1495" s="911" t="s">
        <v>2869</v>
      </c>
      <c r="H1495" s="911" t="s">
        <v>2869</v>
      </c>
      <c r="I1495" s="911" t="s">
        <v>2869</v>
      </c>
      <c r="J1495" s="911" t="s">
        <v>2869</v>
      </c>
      <c r="K1495" s="911" t="s">
        <v>2869</v>
      </c>
      <c r="L1495" s="911" t="s">
        <v>2869</v>
      </c>
      <c r="M1495" s="911" t="s">
        <v>2869</v>
      </c>
      <c r="N1495" s="911" t="s">
        <v>2869</v>
      </c>
      <c r="O1495" s="911" t="s">
        <v>2869</v>
      </c>
      <c r="P1495" s="911" t="s">
        <v>2869</v>
      </c>
      <c r="Q1495" s="911" t="s">
        <v>2869</v>
      </c>
      <c r="R1495" s="911" t="s">
        <v>2869</v>
      </c>
      <c r="S1495" s="911" t="s">
        <v>2869</v>
      </c>
      <c r="T1495" s="911" t="s">
        <v>2869</v>
      </c>
      <c r="U1495" s="911" t="s">
        <v>2869</v>
      </c>
      <c r="V1495" s="911" t="s">
        <v>2869</v>
      </c>
      <c r="W1495" s="911" t="s">
        <v>2869</v>
      </c>
      <c r="X1495" s="911" t="s">
        <v>2869</v>
      </c>
      <c r="Y1495" s="911" t="s">
        <v>2869</v>
      </c>
      <c r="Z1495" s="911" t="s">
        <v>2869</v>
      </c>
      <c r="AA1495" s="911" t="s">
        <v>2869</v>
      </c>
      <c r="AB1495" s="911" t="s">
        <v>2869</v>
      </c>
      <c r="AC1495" s="911" t="s">
        <v>2869</v>
      </c>
      <c r="AD1495" s="911" t="s">
        <v>2869</v>
      </c>
      <c r="AE1495" s="911" t="s">
        <v>2869</v>
      </c>
      <c r="AF1495" s="911" t="s">
        <v>2869</v>
      </c>
      <c r="AG1495" s="911" t="s">
        <v>2869</v>
      </c>
      <c r="AH1495" s="911" t="s">
        <v>2869</v>
      </c>
      <c r="AI1495" s="911" t="s">
        <v>2869</v>
      </c>
      <c r="AJ1495" s="911" t="s">
        <v>2869</v>
      </c>
      <c r="AK1495" s="911" t="s">
        <v>2869</v>
      </c>
      <c r="AL1495" s="911" t="s">
        <v>2869</v>
      </c>
      <c r="AM1495" s="911" t="s">
        <v>2869</v>
      </c>
      <c r="AN1495" s="891"/>
    </row>
    <row r="1496" spans="1:40" ht="12" customHeight="1" outlineLevel="1" x14ac:dyDescent="0.25">
      <c r="A1496" s="891"/>
      <c r="B1496" s="581"/>
      <c r="C1496" s="899" t="s">
        <v>497</v>
      </c>
      <c r="D1496" s="891"/>
      <c r="E1496" s="920" t="s">
        <v>3285</v>
      </c>
      <c r="F1496" s="911" t="s">
        <v>2869</v>
      </c>
      <c r="G1496" s="911" t="s">
        <v>2869</v>
      </c>
      <c r="H1496" s="911" t="s">
        <v>2869</v>
      </c>
      <c r="I1496" s="911" t="s">
        <v>2869</v>
      </c>
      <c r="J1496" s="911" t="s">
        <v>2869</v>
      </c>
      <c r="K1496" s="911" t="s">
        <v>2869</v>
      </c>
      <c r="L1496" s="911" t="s">
        <v>2869</v>
      </c>
      <c r="M1496" s="911" t="s">
        <v>2869</v>
      </c>
      <c r="N1496" s="911" t="s">
        <v>2869</v>
      </c>
      <c r="O1496" s="911" t="s">
        <v>2869</v>
      </c>
      <c r="P1496" s="911" t="s">
        <v>2869</v>
      </c>
      <c r="Q1496" s="911" t="s">
        <v>2869</v>
      </c>
      <c r="R1496" s="911" t="s">
        <v>2869</v>
      </c>
      <c r="S1496" s="911" t="s">
        <v>2869</v>
      </c>
      <c r="T1496" s="911" t="s">
        <v>2869</v>
      </c>
      <c r="U1496" s="911" t="s">
        <v>2869</v>
      </c>
      <c r="V1496" s="911" t="s">
        <v>2869</v>
      </c>
      <c r="W1496" s="911" t="s">
        <v>2869</v>
      </c>
      <c r="X1496" s="911" t="s">
        <v>2869</v>
      </c>
      <c r="Y1496" s="911" t="s">
        <v>2869</v>
      </c>
      <c r="Z1496" s="911" t="s">
        <v>2869</v>
      </c>
      <c r="AA1496" s="911" t="s">
        <v>2869</v>
      </c>
      <c r="AB1496" s="911" t="s">
        <v>2869</v>
      </c>
      <c r="AC1496" s="911" t="s">
        <v>2869</v>
      </c>
      <c r="AD1496" s="911" t="s">
        <v>2869</v>
      </c>
      <c r="AE1496" s="911" t="s">
        <v>2869</v>
      </c>
      <c r="AF1496" s="911" t="s">
        <v>2869</v>
      </c>
      <c r="AG1496" s="911" t="s">
        <v>2869</v>
      </c>
      <c r="AH1496" s="911" t="s">
        <v>2869</v>
      </c>
      <c r="AI1496" s="911" t="s">
        <v>2869</v>
      </c>
      <c r="AJ1496" s="911" t="s">
        <v>2869</v>
      </c>
      <c r="AK1496" s="911" t="s">
        <v>2869</v>
      </c>
      <c r="AL1496" s="911" t="s">
        <v>2869</v>
      </c>
      <c r="AM1496" s="911" t="s">
        <v>2869</v>
      </c>
      <c r="AN1496" s="891"/>
    </row>
    <row r="1497" spans="1:40" ht="12" customHeight="1" outlineLevel="1" x14ac:dyDescent="0.25">
      <c r="A1497" s="891"/>
      <c r="B1497" s="581"/>
      <c r="C1497" s="899" t="s">
        <v>2</v>
      </c>
      <c r="D1497" s="891"/>
      <c r="E1497" s="920" t="s">
        <v>3286</v>
      </c>
      <c r="F1497" s="911" t="s">
        <v>2869</v>
      </c>
      <c r="G1497" s="911" t="s">
        <v>2869</v>
      </c>
      <c r="H1497" s="911" t="s">
        <v>2869</v>
      </c>
      <c r="I1497" s="911" t="s">
        <v>2869</v>
      </c>
      <c r="J1497" s="911" t="s">
        <v>2869</v>
      </c>
      <c r="K1497" s="911" t="s">
        <v>2869</v>
      </c>
      <c r="L1497" s="911" t="s">
        <v>2869</v>
      </c>
      <c r="M1497" s="911" t="s">
        <v>2869</v>
      </c>
      <c r="N1497" s="911" t="s">
        <v>2869</v>
      </c>
      <c r="O1497" s="911" t="s">
        <v>2869</v>
      </c>
      <c r="P1497" s="911" t="s">
        <v>2869</v>
      </c>
      <c r="Q1497" s="911" t="s">
        <v>2869</v>
      </c>
      <c r="R1497" s="911" t="s">
        <v>2869</v>
      </c>
      <c r="S1497" s="911" t="s">
        <v>2869</v>
      </c>
      <c r="T1497" s="911" t="s">
        <v>2869</v>
      </c>
      <c r="U1497" s="911" t="s">
        <v>2869</v>
      </c>
      <c r="V1497" s="911" t="s">
        <v>2869</v>
      </c>
      <c r="W1497" s="911" t="s">
        <v>2869</v>
      </c>
      <c r="X1497" s="911" t="s">
        <v>2869</v>
      </c>
      <c r="Y1497" s="911" t="s">
        <v>2869</v>
      </c>
      <c r="Z1497" s="911" t="s">
        <v>2869</v>
      </c>
      <c r="AA1497" s="911" t="s">
        <v>2869</v>
      </c>
      <c r="AB1497" s="911" t="s">
        <v>2869</v>
      </c>
      <c r="AC1497" s="911" t="s">
        <v>2869</v>
      </c>
      <c r="AD1497" s="911" t="s">
        <v>2869</v>
      </c>
      <c r="AE1497" s="911" t="s">
        <v>2869</v>
      </c>
      <c r="AF1497" s="911" t="s">
        <v>2869</v>
      </c>
      <c r="AG1497" s="911" t="s">
        <v>2869</v>
      </c>
      <c r="AH1497" s="911" t="s">
        <v>2869</v>
      </c>
      <c r="AI1497" s="911" t="s">
        <v>2869</v>
      </c>
      <c r="AJ1497" s="911" t="s">
        <v>2869</v>
      </c>
      <c r="AK1497" s="911" t="s">
        <v>2869</v>
      </c>
      <c r="AL1497" s="911" t="s">
        <v>2869</v>
      </c>
      <c r="AM1497" s="911" t="s">
        <v>2869</v>
      </c>
      <c r="AN1497" s="891"/>
    </row>
    <row r="1498" spans="1:40" ht="12" customHeight="1" outlineLevel="1" x14ac:dyDescent="0.25">
      <c r="A1498" s="891"/>
      <c r="B1498" s="581"/>
      <c r="C1498" s="893" t="s">
        <v>153</v>
      </c>
      <c r="D1498" s="581"/>
      <c r="E1498" s="920" t="s">
        <v>3287</v>
      </c>
      <c r="F1498" s="911" t="s">
        <v>2869</v>
      </c>
      <c r="G1498" s="911" t="s">
        <v>2869</v>
      </c>
      <c r="H1498" s="911" t="s">
        <v>2869</v>
      </c>
      <c r="I1498" s="911" t="s">
        <v>2869</v>
      </c>
      <c r="J1498" s="911" t="s">
        <v>2869</v>
      </c>
      <c r="K1498" s="911" t="s">
        <v>2869</v>
      </c>
      <c r="L1498" s="911" t="s">
        <v>2869</v>
      </c>
      <c r="M1498" s="911" t="s">
        <v>2869</v>
      </c>
      <c r="N1498" s="911" t="s">
        <v>2869</v>
      </c>
      <c r="O1498" s="911" t="s">
        <v>2869</v>
      </c>
      <c r="P1498" s="911" t="s">
        <v>2869</v>
      </c>
      <c r="Q1498" s="911" t="s">
        <v>2869</v>
      </c>
      <c r="R1498" s="911" t="s">
        <v>2869</v>
      </c>
      <c r="S1498" s="911" t="s">
        <v>2869</v>
      </c>
      <c r="T1498" s="911" t="s">
        <v>2869</v>
      </c>
      <c r="U1498" s="911" t="s">
        <v>2869</v>
      </c>
      <c r="V1498" s="911" t="s">
        <v>2869</v>
      </c>
      <c r="W1498" s="911" t="s">
        <v>2869</v>
      </c>
      <c r="X1498" s="911" t="s">
        <v>2869</v>
      </c>
      <c r="Y1498" s="911" t="s">
        <v>2869</v>
      </c>
      <c r="Z1498" s="911" t="s">
        <v>2869</v>
      </c>
      <c r="AA1498" s="911" t="s">
        <v>2869</v>
      </c>
      <c r="AB1498" s="911" t="s">
        <v>2869</v>
      </c>
      <c r="AC1498" s="911" t="s">
        <v>2869</v>
      </c>
      <c r="AD1498" s="911" t="s">
        <v>2869</v>
      </c>
      <c r="AE1498" s="911" t="s">
        <v>2869</v>
      </c>
      <c r="AF1498" s="911" t="s">
        <v>2869</v>
      </c>
      <c r="AG1498" s="911" t="s">
        <v>2869</v>
      </c>
      <c r="AH1498" s="911" t="s">
        <v>2869</v>
      </c>
      <c r="AI1498" s="911" t="s">
        <v>2869</v>
      </c>
      <c r="AJ1498" s="911" t="s">
        <v>2869</v>
      </c>
      <c r="AK1498" s="911" t="s">
        <v>2869</v>
      </c>
      <c r="AL1498" s="911" t="s">
        <v>2869</v>
      </c>
      <c r="AM1498" s="911" t="s">
        <v>2869</v>
      </c>
      <c r="AN1498" s="891"/>
    </row>
    <row r="1499" spans="1:40" ht="12" customHeight="1" outlineLevel="1" x14ac:dyDescent="0.25">
      <c r="A1499" s="891"/>
      <c r="B1499" s="581"/>
      <c r="C1499" s="894" t="s">
        <v>154</v>
      </c>
      <c r="D1499" s="581"/>
      <c r="E1499" s="920" t="s">
        <v>3288</v>
      </c>
      <c r="F1499" s="911" t="s">
        <v>2869</v>
      </c>
      <c r="G1499" s="911" t="s">
        <v>2869</v>
      </c>
      <c r="H1499" s="911" t="s">
        <v>2869</v>
      </c>
      <c r="I1499" s="911" t="s">
        <v>2869</v>
      </c>
      <c r="J1499" s="911" t="s">
        <v>2869</v>
      </c>
      <c r="K1499" s="911" t="s">
        <v>2869</v>
      </c>
      <c r="L1499" s="911" t="s">
        <v>2869</v>
      </c>
      <c r="M1499" s="911" t="s">
        <v>2869</v>
      </c>
      <c r="N1499" s="911" t="s">
        <v>2869</v>
      </c>
      <c r="O1499" s="911" t="s">
        <v>2869</v>
      </c>
      <c r="P1499" s="911" t="s">
        <v>2869</v>
      </c>
      <c r="Q1499" s="911" t="s">
        <v>2869</v>
      </c>
      <c r="R1499" s="911" t="s">
        <v>2869</v>
      </c>
      <c r="S1499" s="911" t="s">
        <v>2869</v>
      </c>
      <c r="T1499" s="911" t="s">
        <v>2869</v>
      </c>
      <c r="U1499" s="911" t="s">
        <v>2869</v>
      </c>
      <c r="V1499" s="911" t="s">
        <v>2869</v>
      </c>
      <c r="W1499" s="911" t="s">
        <v>2869</v>
      </c>
      <c r="X1499" s="911" t="s">
        <v>2869</v>
      </c>
      <c r="Y1499" s="911" t="s">
        <v>2869</v>
      </c>
      <c r="Z1499" s="911" t="s">
        <v>2869</v>
      </c>
      <c r="AA1499" s="911" t="s">
        <v>2869</v>
      </c>
      <c r="AB1499" s="911" t="s">
        <v>2869</v>
      </c>
      <c r="AC1499" s="911" t="s">
        <v>2869</v>
      </c>
      <c r="AD1499" s="911" t="s">
        <v>2869</v>
      </c>
      <c r="AE1499" s="911" t="s">
        <v>2869</v>
      </c>
      <c r="AF1499" s="911" t="s">
        <v>2869</v>
      </c>
      <c r="AG1499" s="911" t="s">
        <v>2869</v>
      </c>
      <c r="AH1499" s="911" t="s">
        <v>2869</v>
      </c>
      <c r="AI1499" s="911" t="s">
        <v>2869</v>
      </c>
      <c r="AJ1499" s="911" t="s">
        <v>2869</v>
      </c>
      <c r="AK1499" s="911" t="s">
        <v>2869</v>
      </c>
      <c r="AL1499" s="911" t="s">
        <v>2869</v>
      </c>
      <c r="AM1499" s="911" t="s">
        <v>2869</v>
      </c>
      <c r="AN1499" s="891"/>
    </row>
    <row r="1500" spans="1:40" ht="12" customHeight="1" outlineLevel="1" x14ac:dyDescent="0.25">
      <c r="A1500" s="891"/>
      <c r="B1500" s="581"/>
      <c r="C1500" s="901" t="s">
        <v>644</v>
      </c>
      <c r="D1500" s="581"/>
      <c r="E1500" s="920" t="s">
        <v>3289</v>
      </c>
      <c r="F1500" s="911" t="s">
        <v>2869</v>
      </c>
      <c r="G1500" s="911" t="s">
        <v>2869</v>
      </c>
      <c r="H1500" s="911" t="s">
        <v>2869</v>
      </c>
      <c r="I1500" s="911" t="s">
        <v>2869</v>
      </c>
      <c r="J1500" s="911" t="s">
        <v>2869</v>
      </c>
      <c r="K1500" s="911" t="s">
        <v>2869</v>
      </c>
      <c r="L1500" s="911" t="s">
        <v>2869</v>
      </c>
      <c r="M1500" s="911" t="s">
        <v>2869</v>
      </c>
      <c r="N1500" s="911" t="s">
        <v>2869</v>
      </c>
      <c r="O1500" s="911" t="s">
        <v>2869</v>
      </c>
      <c r="P1500" s="911" t="s">
        <v>2869</v>
      </c>
      <c r="Q1500" s="911" t="s">
        <v>2869</v>
      </c>
      <c r="R1500" s="911" t="s">
        <v>2869</v>
      </c>
      <c r="S1500" s="911" t="s">
        <v>2869</v>
      </c>
      <c r="T1500" s="911" t="s">
        <v>2869</v>
      </c>
      <c r="U1500" s="911" t="s">
        <v>2869</v>
      </c>
      <c r="V1500" s="911" t="s">
        <v>2869</v>
      </c>
      <c r="W1500" s="911" t="s">
        <v>2869</v>
      </c>
      <c r="X1500" s="911" t="s">
        <v>2869</v>
      </c>
      <c r="Y1500" s="911" t="s">
        <v>2869</v>
      </c>
      <c r="Z1500" s="911" t="s">
        <v>2869</v>
      </c>
      <c r="AA1500" s="911" t="s">
        <v>2869</v>
      </c>
      <c r="AB1500" s="911" t="s">
        <v>2869</v>
      </c>
      <c r="AC1500" s="911" t="s">
        <v>2869</v>
      </c>
      <c r="AD1500" s="911" t="s">
        <v>2869</v>
      </c>
      <c r="AE1500" s="911" t="s">
        <v>2869</v>
      </c>
      <c r="AF1500" s="911" t="s">
        <v>2869</v>
      </c>
      <c r="AG1500" s="911" t="s">
        <v>2869</v>
      </c>
      <c r="AH1500" s="911" t="s">
        <v>2869</v>
      </c>
      <c r="AI1500" s="911" t="s">
        <v>2869</v>
      </c>
      <c r="AJ1500" s="911" t="s">
        <v>2869</v>
      </c>
      <c r="AK1500" s="911" t="s">
        <v>2869</v>
      </c>
      <c r="AL1500" s="911" t="s">
        <v>2869</v>
      </c>
      <c r="AM1500" s="911" t="s">
        <v>2869</v>
      </c>
      <c r="AN1500" s="581"/>
    </row>
    <row r="1501" spans="1:40" ht="12" customHeight="1" outlineLevel="1" x14ac:dyDescent="0.25">
      <c r="A1501" s="891"/>
      <c r="B1501" s="581"/>
      <c r="C1501" s="899" t="s">
        <v>94</v>
      </c>
      <c r="D1501" s="581"/>
      <c r="E1501" s="920" t="s">
        <v>3290</v>
      </c>
      <c r="F1501" s="911" t="s">
        <v>2869</v>
      </c>
      <c r="G1501" s="911" t="s">
        <v>2869</v>
      </c>
      <c r="H1501" s="911" t="s">
        <v>2869</v>
      </c>
      <c r="I1501" s="911" t="s">
        <v>2869</v>
      </c>
      <c r="J1501" s="911" t="s">
        <v>2869</v>
      </c>
      <c r="K1501" s="911" t="s">
        <v>2869</v>
      </c>
      <c r="L1501" s="911" t="s">
        <v>2869</v>
      </c>
      <c r="M1501" s="911" t="s">
        <v>2869</v>
      </c>
      <c r="N1501" s="911" t="s">
        <v>2869</v>
      </c>
      <c r="O1501" s="911" t="s">
        <v>2869</v>
      </c>
      <c r="P1501" s="911" t="s">
        <v>2869</v>
      </c>
      <c r="Q1501" s="911" t="s">
        <v>2869</v>
      </c>
      <c r="R1501" s="911" t="s">
        <v>2869</v>
      </c>
      <c r="S1501" s="911" t="s">
        <v>2869</v>
      </c>
      <c r="T1501" s="911" t="s">
        <v>2869</v>
      </c>
      <c r="U1501" s="911" t="s">
        <v>2869</v>
      </c>
      <c r="V1501" s="911" t="s">
        <v>2869</v>
      </c>
      <c r="W1501" s="911" t="s">
        <v>2869</v>
      </c>
      <c r="X1501" s="911" t="s">
        <v>2869</v>
      </c>
      <c r="Y1501" s="911" t="s">
        <v>2869</v>
      </c>
      <c r="Z1501" s="911" t="s">
        <v>2869</v>
      </c>
      <c r="AA1501" s="911" t="s">
        <v>2869</v>
      </c>
      <c r="AB1501" s="911" t="s">
        <v>2869</v>
      </c>
      <c r="AC1501" s="911" t="s">
        <v>2869</v>
      </c>
      <c r="AD1501" s="911" t="s">
        <v>2869</v>
      </c>
      <c r="AE1501" s="911" t="s">
        <v>2869</v>
      </c>
      <c r="AF1501" s="911" t="s">
        <v>2869</v>
      </c>
      <c r="AG1501" s="911" t="s">
        <v>2869</v>
      </c>
      <c r="AH1501" s="911" t="s">
        <v>2869</v>
      </c>
      <c r="AI1501" s="911" t="s">
        <v>2869</v>
      </c>
      <c r="AJ1501" s="911" t="s">
        <v>2869</v>
      </c>
      <c r="AK1501" s="911" t="s">
        <v>2869</v>
      </c>
      <c r="AL1501" s="911" t="s">
        <v>2869</v>
      </c>
      <c r="AM1501" s="911" t="s">
        <v>2869</v>
      </c>
      <c r="AN1501" s="581"/>
    </row>
    <row r="1502" spans="1:40" ht="12" customHeight="1" outlineLevel="1" x14ac:dyDescent="0.25">
      <c r="A1502" s="891"/>
      <c r="B1502" s="581"/>
      <c r="C1502" s="899" t="s">
        <v>197</v>
      </c>
      <c r="D1502" s="581"/>
      <c r="E1502" s="920" t="s">
        <v>3291</v>
      </c>
      <c r="F1502" s="911" t="s">
        <v>2869</v>
      </c>
      <c r="G1502" s="911" t="s">
        <v>2869</v>
      </c>
      <c r="H1502" s="911" t="s">
        <v>2869</v>
      </c>
      <c r="I1502" s="911" t="s">
        <v>2869</v>
      </c>
      <c r="J1502" s="911" t="s">
        <v>2869</v>
      </c>
      <c r="K1502" s="911" t="s">
        <v>2869</v>
      </c>
      <c r="L1502" s="911" t="s">
        <v>2869</v>
      </c>
      <c r="M1502" s="911" t="s">
        <v>2869</v>
      </c>
      <c r="N1502" s="911" t="s">
        <v>2869</v>
      </c>
      <c r="O1502" s="911" t="s">
        <v>2869</v>
      </c>
      <c r="P1502" s="911" t="s">
        <v>2869</v>
      </c>
      <c r="Q1502" s="911" t="s">
        <v>2869</v>
      </c>
      <c r="R1502" s="911" t="s">
        <v>2869</v>
      </c>
      <c r="S1502" s="911" t="s">
        <v>2869</v>
      </c>
      <c r="T1502" s="911" t="s">
        <v>2869</v>
      </c>
      <c r="U1502" s="911" t="s">
        <v>2869</v>
      </c>
      <c r="V1502" s="911" t="s">
        <v>2869</v>
      </c>
      <c r="W1502" s="911" t="s">
        <v>2869</v>
      </c>
      <c r="X1502" s="911" t="s">
        <v>2869</v>
      </c>
      <c r="Y1502" s="911" t="s">
        <v>2869</v>
      </c>
      <c r="Z1502" s="911" t="s">
        <v>2869</v>
      </c>
      <c r="AA1502" s="911" t="s">
        <v>2869</v>
      </c>
      <c r="AB1502" s="911" t="s">
        <v>2869</v>
      </c>
      <c r="AC1502" s="911" t="s">
        <v>2869</v>
      </c>
      <c r="AD1502" s="911" t="s">
        <v>2869</v>
      </c>
      <c r="AE1502" s="911" t="s">
        <v>2869</v>
      </c>
      <c r="AF1502" s="911" t="s">
        <v>2869</v>
      </c>
      <c r="AG1502" s="911" t="s">
        <v>2869</v>
      </c>
      <c r="AH1502" s="911" t="s">
        <v>2869</v>
      </c>
      <c r="AI1502" s="911" t="s">
        <v>2869</v>
      </c>
      <c r="AJ1502" s="911" t="s">
        <v>2869</v>
      </c>
      <c r="AK1502" s="911" t="s">
        <v>2869</v>
      </c>
      <c r="AL1502" s="911" t="s">
        <v>2869</v>
      </c>
      <c r="AM1502" s="911" t="s">
        <v>2869</v>
      </c>
      <c r="AN1502" s="581"/>
    </row>
    <row r="1503" spans="1:40" ht="12" customHeight="1" outlineLevel="1" x14ac:dyDescent="0.25">
      <c r="A1503" s="891"/>
      <c r="B1503" s="581"/>
      <c r="C1503" s="899" t="s">
        <v>104</v>
      </c>
      <c r="D1503" s="581"/>
      <c r="E1503" s="920" t="s">
        <v>3292</v>
      </c>
      <c r="F1503" s="911" t="s">
        <v>2869</v>
      </c>
      <c r="G1503" s="911" t="s">
        <v>2869</v>
      </c>
      <c r="H1503" s="911" t="s">
        <v>2869</v>
      </c>
      <c r="I1503" s="911" t="s">
        <v>2869</v>
      </c>
      <c r="J1503" s="911" t="s">
        <v>2869</v>
      </c>
      <c r="K1503" s="911" t="s">
        <v>2869</v>
      </c>
      <c r="L1503" s="911" t="s">
        <v>2869</v>
      </c>
      <c r="M1503" s="911" t="s">
        <v>2869</v>
      </c>
      <c r="N1503" s="911" t="s">
        <v>2869</v>
      </c>
      <c r="O1503" s="911" t="s">
        <v>2869</v>
      </c>
      <c r="P1503" s="911" t="s">
        <v>2869</v>
      </c>
      <c r="Q1503" s="911" t="s">
        <v>2869</v>
      </c>
      <c r="R1503" s="911" t="s">
        <v>2869</v>
      </c>
      <c r="S1503" s="911" t="s">
        <v>2869</v>
      </c>
      <c r="T1503" s="911" t="s">
        <v>2869</v>
      </c>
      <c r="U1503" s="911" t="s">
        <v>2869</v>
      </c>
      <c r="V1503" s="911" t="s">
        <v>2869</v>
      </c>
      <c r="W1503" s="911" t="s">
        <v>2869</v>
      </c>
      <c r="X1503" s="911" t="s">
        <v>2869</v>
      </c>
      <c r="Y1503" s="911" t="s">
        <v>2869</v>
      </c>
      <c r="Z1503" s="911" t="s">
        <v>2869</v>
      </c>
      <c r="AA1503" s="911" t="s">
        <v>2869</v>
      </c>
      <c r="AB1503" s="911" t="s">
        <v>2869</v>
      </c>
      <c r="AC1503" s="911" t="s">
        <v>2869</v>
      </c>
      <c r="AD1503" s="911" t="s">
        <v>2869</v>
      </c>
      <c r="AE1503" s="911" t="s">
        <v>2869</v>
      </c>
      <c r="AF1503" s="911" t="s">
        <v>2869</v>
      </c>
      <c r="AG1503" s="911" t="s">
        <v>2869</v>
      </c>
      <c r="AH1503" s="911" t="s">
        <v>2869</v>
      </c>
      <c r="AI1503" s="911" t="s">
        <v>2869</v>
      </c>
      <c r="AJ1503" s="911" t="s">
        <v>2869</v>
      </c>
      <c r="AK1503" s="911" t="s">
        <v>2869</v>
      </c>
      <c r="AL1503" s="911" t="s">
        <v>2869</v>
      </c>
      <c r="AM1503" s="911" t="s">
        <v>2869</v>
      </c>
      <c r="AN1503" s="581"/>
    </row>
    <row r="1504" spans="1:40" ht="12" customHeight="1" outlineLevel="1" x14ac:dyDescent="0.25">
      <c r="A1504" s="891"/>
      <c r="B1504" s="581"/>
      <c r="C1504" s="899" t="s">
        <v>155</v>
      </c>
      <c r="D1504" s="581"/>
      <c r="E1504" s="920" t="s">
        <v>3293</v>
      </c>
      <c r="F1504" s="911" t="s">
        <v>2869</v>
      </c>
      <c r="G1504" s="911" t="s">
        <v>2869</v>
      </c>
      <c r="H1504" s="911" t="s">
        <v>2869</v>
      </c>
      <c r="I1504" s="911" t="s">
        <v>2869</v>
      </c>
      <c r="J1504" s="911" t="s">
        <v>2869</v>
      </c>
      <c r="K1504" s="911" t="s">
        <v>2869</v>
      </c>
      <c r="L1504" s="911" t="s">
        <v>2869</v>
      </c>
      <c r="M1504" s="911" t="s">
        <v>2869</v>
      </c>
      <c r="N1504" s="911" t="s">
        <v>2869</v>
      </c>
      <c r="O1504" s="911" t="s">
        <v>2869</v>
      </c>
      <c r="P1504" s="911" t="s">
        <v>2869</v>
      </c>
      <c r="Q1504" s="911" t="s">
        <v>2869</v>
      </c>
      <c r="R1504" s="911" t="s">
        <v>2869</v>
      </c>
      <c r="S1504" s="911" t="s">
        <v>2869</v>
      </c>
      <c r="T1504" s="911" t="s">
        <v>2869</v>
      </c>
      <c r="U1504" s="911" t="s">
        <v>2869</v>
      </c>
      <c r="V1504" s="911" t="s">
        <v>2869</v>
      </c>
      <c r="W1504" s="911" t="s">
        <v>2869</v>
      </c>
      <c r="X1504" s="911" t="s">
        <v>2869</v>
      </c>
      <c r="Y1504" s="911" t="s">
        <v>2869</v>
      </c>
      <c r="Z1504" s="911" t="s">
        <v>2869</v>
      </c>
      <c r="AA1504" s="911" t="s">
        <v>2869</v>
      </c>
      <c r="AB1504" s="911" t="s">
        <v>2869</v>
      </c>
      <c r="AC1504" s="911" t="s">
        <v>2869</v>
      </c>
      <c r="AD1504" s="911" t="s">
        <v>2869</v>
      </c>
      <c r="AE1504" s="911" t="s">
        <v>2869</v>
      </c>
      <c r="AF1504" s="911" t="s">
        <v>2869</v>
      </c>
      <c r="AG1504" s="911" t="s">
        <v>2869</v>
      </c>
      <c r="AH1504" s="911" t="s">
        <v>2869</v>
      </c>
      <c r="AI1504" s="911" t="s">
        <v>2869</v>
      </c>
      <c r="AJ1504" s="911" t="s">
        <v>2869</v>
      </c>
      <c r="AK1504" s="911" t="s">
        <v>2869</v>
      </c>
      <c r="AL1504" s="911" t="s">
        <v>2869</v>
      </c>
      <c r="AM1504" s="911" t="s">
        <v>2869</v>
      </c>
      <c r="AN1504" s="581"/>
    </row>
    <row r="1505" spans="1:40" ht="12" customHeight="1" outlineLevel="1" x14ac:dyDescent="0.25">
      <c r="A1505" s="891"/>
      <c r="B1505" s="581"/>
      <c r="C1505" s="899" t="s">
        <v>2</v>
      </c>
      <c r="D1505" s="581"/>
      <c r="E1505" s="920" t="s">
        <v>3294</v>
      </c>
      <c r="F1505" s="911" t="s">
        <v>2869</v>
      </c>
      <c r="G1505" s="911" t="s">
        <v>2869</v>
      </c>
      <c r="H1505" s="911" t="s">
        <v>2869</v>
      </c>
      <c r="I1505" s="911" t="s">
        <v>2869</v>
      </c>
      <c r="J1505" s="911" t="s">
        <v>2869</v>
      </c>
      <c r="K1505" s="911" t="s">
        <v>2869</v>
      </c>
      <c r="L1505" s="911" t="s">
        <v>2869</v>
      </c>
      <c r="M1505" s="911" t="s">
        <v>2869</v>
      </c>
      <c r="N1505" s="911" t="s">
        <v>2869</v>
      </c>
      <c r="O1505" s="911" t="s">
        <v>2869</v>
      </c>
      <c r="P1505" s="911" t="s">
        <v>2869</v>
      </c>
      <c r="Q1505" s="911" t="s">
        <v>2869</v>
      </c>
      <c r="R1505" s="911" t="s">
        <v>2869</v>
      </c>
      <c r="S1505" s="911" t="s">
        <v>2869</v>
      </c>
      <c r="T1505" s="911" t="s">
        <v>2869</v>
      </c>
      <c r="U1505" s="911" t="s">
        <v>2869</v>
      </c>
      <c r="V1505" s="911" t="s">
        <v>2869</v>
      </c>
      <c r="W1505" s="911" t="s">
        <v>2869</v>
      </c>
      <c r="X1505" s="911" t="s">
        <v>2869</v>
      </c>
      <c r="Y1505" s="911" t="s">
        <v>2869</v>
      </c>
      <c r="Z1505" s="911" t="s">
        <v>2869</v>
      </c>
      <c r="AA1505" s="911" t="s">
        <v>2869</v>
      </c>
      <c r="AB1505" s="911" t="s">
        <v>2869</v>
      </c>
      <c r="AC1505" s="911" t="s">
        <v>2869</v>
      </c>
      <c r="AD1505" s="911" t="s">
        <v>2869</v>
      </c>
      <c r="AE1505" s="911" t="s">
        <v>2869</v>
      </c>
      <c r="AF1505" s="911" t="s">
        <v>2869</v>
      </c>
      <c r="AG1505" s="911" t="s">
        <v>2869</v>
      </c>
      <c r="AH1505" s="911" t="s">
        <v>2869</v>
      </c>
      <c r="AI1505" s="911" t="s">
        <v>2869</v>
      </c>
      <c r="AJ1505" s="911" t="s">
        <v>2869</v>
      </c>
      <c r="AK1505" s="911" t="s">
        <v>2869</v>
      </c>
      <c r="AL1505" s="911" t="s">
        <v>2869</v>
      </c>
      <c r="AM1505" s="911" t="s">
        <v>2869</v>
      </c>
      <c r="AN1505" s="581"/>
    </row>
    <row r="1506" spans="1:40" ht="12" customHeight="1" outlineLevel="1" x14ac:dyDescent="0.25">
      <c r="A1506" s="891"/>
      <c r="B1506" s="581"/>
      <c r="C1506" s="894" t="s">
        <v>156</v>
      </c>
      <c r="D1506" s="581"/>
      <c r="E1506" s="920" t="s">
        <v>3295</v>
      </c>
      <c r="F1506" s="911" t="s">
        <v>2869</v>
      </c>
      <c r="G1506" s="911" t="s">
        <v>2869</v>
      </c>
      <c r="H1506" s="911" t="s">
        <v>2869</v>
      </c>
      <c r="I1506" s="911" t="s">
        <v>2869</v>
      </c>
      <c r="J1506" s="911" t="s">
        <v>2869</v>
      </c>
      <c r="K1506" s="911" t="s">
        <v>2869</v>
      </c>
      <c r="L1506" s="911" t="s">
        <v>2869</v>
      </c>
      <c r="M1506" s="911" t="s">
        <v>2869</v>
      </c>
      <c r="N1506" s="911" t="s">
        <v>2869</v>
      </c>
      <c r="O1506" s="911" t="s">
        <v>2869</v>
      </c>
      <c r="P1506" s="911" t="s">
        <v>2869</v>
      </c>
      <c r="Q1506" s="911" t="s">
        <v>2869</v>
      </c>
      <c r="R1506" s="911" t="s">
        <v>2869</v>
      </c>
      <c r="S1506" s="911" t="s">
        <v>2869</v>
      </c>
      <c r="T1506" s="911" t="s">
        <v>2869</v>
      </c>
      <c r="U1506" s="911" t="s">
        <v>2869</v>
      </c>
      <c r="V1506" s="911" t="s">
        <v>2869</v>
      </c>
      <c r="W1506" s="911" t="s">
        <v>2869</v>
      </c>
      <c r="X1506" s="911" t="s">
        <v>2869</v>
      </c>
      <c r="Y1506" s="911" t="s">
        <v>2869</v>
      </c>
      <c r="Z1506" s="911" t="s">
        <v>2869</v>
      </c>
      <c r="AA1506" s="911" t="s">
        <v>2869</v>
      </c>
      <c r="AB1506" s="911" t="s">
        <v>2869</v>
      </c>
      <c r="AC1506" s="911" t="s">
        <v>2869</v>
      </c>
      <c r="AD1506" s="911" t="s">
        <v>2869</v>
      </c>
      <c r="AE1506" s="911" t="s">
        <v>2869</v>
      </c>
      <c r="AF1506" s="911" t="s">
        <v>2869</v>
      </c>
      <c r="AG1506" s="911" t="s">
        <v>2869</v>
      </c>
      <c r="AH1506" s="911" t="s">
        <v>2869</v>
      </c>
      <c r="AI1506" s="911" t="s">
        <v>2869</v>
      </c>
      <c r="AJ1506" s="911" t="s">
        <v>2869</v>
      </c>
      <c r="AK1506" s="911" t="s">
        <v>2869</v>
      </c>
      <c r="AL1506" s="911" t="s">
        <v>2869</v>
      </c>
      <c r="AM1506" s="911" t="s">
        <v>2869</v>
      </c>
      <c r="AN1506" s="581"/>
    </row>
    <row r="1507" spans="1:40" ht="12" customHeight="1" outlineLevel="1" x14ac:dyDescent="0.25">
      <c r="A1507" s="891"/>
      <c r="B1507" s="581"/>
      <c r="C1507" s="899" t="s">
        <v>94</v>
      </c>
      <c r="D1507" s="581"/>
      <c r="E1507" s="920" t="s">
        <v>3296</v>
      </c>
      <c r="F1507" s="911" t="s">
        <v>2869</v>
      </c>
      <c r="G1507" s="911" t="s">
        <v>2869</v>
      </c>
      <c r="H1507" s="911" t="s">
        <v>2869</v>
      </c>
      <c r="I1507" s="911" t="s">
        <v>2869</v>
      </c>
      <c r="J1507" s="911" t="s">
        <v>2869</v>
      </c>
      <c r="K1507" s="911" t="s">
        <v>2869</v>
      </c>
      <c r="L1507" s="911" t="s">
        <v>2869</v>
      </c>
      <c r="M1507" s="911" t="s">
        <v>2869</v>
      </c>
      <c r="N1507" s="911" t="s">
        <v>2869</v>
      </c>
      <c r="O1507" s="911" t="s">
        <v>2869</v>
      </c>
      <c r="P1507" s="911" t="s">
        <v>2869</v>
      </c>
      <c r="Q1507" s="911" t="s">
        <v>2869</v>
      </c>
      <c r="R1507" s="911" t="s">
        <v>2869</v>
      </c>
      <c r="S1507" s="911" t="s">
        <v>2869</v>
      </c>
      <c r="T1507" s="911" t="s">
        <v>2869</v>
      </c>
      <c r="U1507" s="911" t="s">
        <v>2869</v>
      </c>
      <c r="V1507" s="911" t="s">
        <v>2869</v>
      </c>
      <c r="W1507" s="911" t="s">
        <v>2869</v>
      </c>
      <c r="X1507" s="911" t="s">
        <v>2869</v>
      </c>
      <c r="Y1507" s="911" t="s">
        <v>2869</v>
      </c>
      <c r="Z1507" s="911" t="s">
        <v>2869</v>
      </c>
      <c r="AA1507" s="911" t="s">
        <v>2869</v>
      </c>
      <c r="AB1507" s="911" t="s">
        <v>2869</v>
      </c>
      <c r="AC1507" s="911" t="s">
        <v>2869</v>
      </c>
      <c r="AD1507" s="911" t="s">
        <v>2869</v>
      </c>
      <c r="AE1507" s="911" t="s">
        <v>2869</v>
      </c>
      <c r="AF1507" s="911" t="s">
        <v>2869</v>
      </c>
      <c r="AG1507" s="911" t="s">
        <v>2869</v>
      </c>
      <c r="AH1507" s="911" t="s">
        <v>2869</v>
      </c>
      <c r="AI1507" s="911" t="s">
        <v>2869</v>
      </c>
      <c r="AJ1507" s="911" t="s">
        <v>2869</v>
      </c>
      <c r="AK1507" s="911" t="s">
        <v>2869</v>
      </c>
      <c r="AL1507" s="911" t="s">
        <v>2869</v>
      </c>
      <c r="AM1507" s="911" t="s">
        <v>2869</v>
      </c>
      <c r="AN1507" s="581"/>
    </row>
    <row r="1508" spans="1:40" ht="12" customHeight="1" outlineLevel="1" x14ac:dyDescent="0.25">
      <c r="A1508" s="891"/>
      <c r="B1508" s="581"/>
      <c r="C1508" s="899" t="s">
        <v>176</v>
      </c>
      <c r="D1508" s="581"/>
      <c r="E1508" s="920" t="s">
        <v>3297</v>
      </c>
      <c r="F1508" s="911" t="s">
        <v>2869</v>
      </c>
      <c r="G1508" s="911" t="s">
        <v>2869</v>
      </c>
      <c r="H1508" s="911" t="s">
        <v>2869</v>
      </c>
      <c r="I1508" s="911" t="s">
        <v>2869</v>
      </c>
      <c r="J1508" s="911" t="s">
        <v>2869</v>
      </c>
      <c r="K1508" s="911" t="s">
        <v>2869</v>
      </c>
      <c r="L1508" s="911" t="s">
        <v>2869</v>
      </c>
      <c r="M1508" s="911" t="s">
        <v>2869</v>
      </c>
      <c r="N1508" s="911" t="s">
        <v>2869</v>
      </c>
      <c r="O1508" s="911" t="s">
        <v>2869</v>
      </c>
      <c r="P1508" s="911" t="s">
        <v>2869</v>
      </c>
      <c r="Q1508" s="911" t="s">
        <v>2869</v>
      </c>
      <c r="R1508" s="911" t="s">
        <v>2869</v>
      </c>
      <c r="S1508" s="911" t="s">
        <v>2869</v>
      </c>
      <c r="T1508" s="911" t="s">
        <v>2869</v>
      </c>
      <c r="U1508" s="911" t="s">
        <v>2869</v>
      </c>
      <c r="V1508" s="911" t="s">
        <v>2869</v>
      </c>
      <c r="W1508" s="911" t="s">
        <v>2869</v>
      </c>
      <c r="X1508" s="911" t="s">
        <v>2869</v>
      </c>
      <c r="Y1508" s="911" t="s">
        <v>2869</v>
      </c>
      <c r="Z1508" s="911" t="s">
        <v>2869</v>
      </c>
      <c r="AA1508" s="911" t="s">
        <v>2869</v>
      </c>
      <c r="AB1508" s="911" t="s">
        <v>2869</v>
      </c>
      <c r="AC1508" s="911" t="s">
        <v>2869</v>
      </c>
      <c r="AD1508" s="911" t="s">
        <v>2869</v>
      </c>
      <c r="AE1508" s="911" t="s">
        <v>2869</v>
      </c>
      <c r="AF1508" s="911" t="s">
        <v>2869</v>
      </c>
      <c r="AG1508" s="911" t="s">
        <v>2869</v>
      </c>
      <c r="AH1508" s="911" t="s">
        <v>2869</v>
      </c>
      <c r="AI1508" s="911" t="s">
        <v>2869</v>
      </c>
      <c r="AJ1508" s="911" t="s">
        <v>2869</v>
      </c>
      <c r="AK1508" s="911" t="s">
        <v>2869</v>
      </c>
      <c r="AL1508" s="911" t="s">
        <v>2869</v>
      </c>
      <c r="AM1508" s="911" t="s">
        <v>2869</v>
      </c>
      <c r="AN1508" s="581"/>
    </row>
    <row r="1509" spans="1:40" ht="12" customHeight="1" outlineLevel="1" x14ac:dyDescent="0.25">
      <c r="A1509" s="891"/>
      <c r="B1509" s="581"/>
      <c r="C1509" s="899" t="s">
        <v>193</v>
      </c>
      <c r="D1509" s="581"/>
      <c r="E1509" s="920" t="s">
        <v>3298</v>
      </c>
      <c r="F1509" s="911" t="s">
        <v>2869</v>
      </c>
      <c r="G1509" s="911" t="s">
        <v>2869</v>
      </c>
      <c r="H1509" s="911" t="s">
        <v>2869</v>
      </c>
      <c r="I1509" s="911" t="s">
        <v>2869</v>
      </c>
      <c r="J1509" s="911" t="s">
        <v>2869</v>
      </c>
      <c r="K1509" s="911" t="s">
        <v>2869</v>
      </c>
      <c r="L1509" s="911" t="s">
        <v>2869</v>
      </c>
      <c r="M1509" s="911" t="s">
        <v>2869</v>
      </c>
      <c r="N1509" s="911" t="s">
        <v>2869</v>
      </c>
      <c r="O1509" s="911" t="s">
        <v>2869</v>
      </c>
      <c r="P1509" s="911" t="s">
        <v>2869</v>
      </c>
      <c r="Q1509" s="911" t="s">
        <v>2869</v>
      </c>
      <c r="R1509" s="911" t="s">
        <v>2869</v>
      </c>
      <c r="S1509" s="911" t="s">
        <v>2869</v>
      </c>
      <c r="T1509" s="911" t="s">
        <v>2869</v>
      </c>
      <c r="U1509" s="911" t="s">
        <v>2869</v>
      </c>
      <c r="V1509" s="911" t="s">
        <v>2869</v>
      </c>
      <c r="W1509" s="911" t="s">
        <v>2869</v>
      </c>
      <c r="X1509" s="911" t="s">
        <v>2869</v>
      </c>
      <c r="Y1509" s="911" t="s">
        <v>2869</v>
      </c>
      <c r="Z1509" s="911" t="s">
        <v>2869</v>
      </c>
      <c r="AA1509" s="911" t="s">
        <v>2869</v>
      </c>
      <c r="AB1509" s="911" t="s">
        <v>2869</v>
      </c>
      <c r="AC1509" s="911" t="s">
        <v>2869</v>
      </c>
      <c r="AD1509" s="911" t="s">
        <v>2869</v>
      </c>
      <c r="AE1509" s="911" t="s">
        <v>2869</v>
      </c>
      <c r="AF1509" s="911" t="s">
        <v>2869</v>
      </c>
      <c r="AG1509" s="911" t="s">
        <v>2869</v>
      </c>
      <c r="AH1509" s="911" t="s">
        <v>2869</v>
      </c>
      <c r="AI1509" s="911" t="s">
        <v>2869</v>
      </c>
      <c r="AJ1509" s="911" t="s">
        <v>2869</v>
      </c>
      <c r="AK1509" s="911" t="s">
        <v>2869</v>
      </c>
      <c r="AL1509" s="911" t="s">
        <v>2869</v>
      </c>
      <c r="AM1509" s="911" t="s">
        <v>2869</v>
      </c>
      <c r="AN1509" s="581"/>
    </row>
    <row r="1510" spans="1:40" ht="12" customHeight="1" outlineLevel="1" x14ac:dyDescent="0.25">
      <c r="A1510" s="891"/>
      <c r="B1510" s="581"/>
      <c r="C1510" s="899" t="s">
        <v>104</v>
      </c>
      <c r="D1510" s="581"/>
      <c r="E1510" s="920" t="s">
        <v>3299</v>
      </c>
      <c r="F1510" s="911" t="s">
        <v>2869</v>
      </c>
      <c r="G1510" s="911" t="s">
        <v>2869</v>
      </c>
      <c r="H1510" s="911" t="s">
        <v>2869</v>
      </c>
      <c r="I1510" s="911" t="s">
        <v>2869</v>
      </c>
      <c r="J1510" s="911" t="s">
        <v>2869</v>
      </c>
      <c r="K1510" s="911" t="s">
        <v>2869</v>
      </c>
      <c r="L1510" s="911" t="s">
        <v>2869</v>
      </c>
      <c r="M1510" s="911" t="s">
        <v>2869</v>
      </c>
      <c r="N1510" s="911" t="s">
        <v>2869</v>
      </c>
      <c r="O1510" s="911" t="s">
        <v>2869</v>
      </c>
      <c r="P1510" s="911" t="s">
        <v>2869</v>
      </c>
      <c r="Q1510" s="911" t="s">
        <v>2869</v>
      </c>
      <c r="R1510" s="911" t="s">
        <v>2869</v>
      </c>
      <c r="S1510" s="911" t="s">
        <v>2869</v>
      </c>
      <c r="T1510" s="911" t="s">
        <v>2869</v>
      </c>
      <c r="U1510" s="911" t="s">
        <v>2869</v>
      </c>
      <c r="V1510" s="911" t="s">
        <v>2869</v>
      </c>
      <c r="W1510" s="911" t="s">
        <v>2869</v>
      </c>
      <c r="X1510" s="911" t="s">
        <v>2869</v>
      </c>
      <c r="Y1510" s="911" t="s">
        <v>2869</v>
      </c>
      <c r="Z1510" s="911" t="s">
        <v>2869</v>
      </c>
      <c r="AA1510" s="911" t="s">
        <v>2869</v>
      </c>
      <c r="AB1510" s="911" t="s">
        <v>2869</v>
      </c>
      <c r="AC1510" s="911" t="s">
        <v>2869</v>
      </c>
      <c r="AD1510" s="911" t="s">
        <v>2869</v>
      </c>
      <c r="AE1510" s="911" t="s">
        <v>2869</v>
      </c>
      <c r="AF1510" s="911" t="s">
        <v>2869</v>
      </c>
      <c r="AG1510" s="911" t="s">
        <v>2869</v>
      </c>
      <c r="AH1510" s="911" t="s">
        <v>2869</v>
      </c>
      <c r="AI1510" s="911" t="s">
        <v>2869</v>
      </c>
      <c r="AJ1510" s="911" t="s">
        <v>2869</v>
      </c>
      <c r="AK1510" s="911" t="s">
        <v>2869</v>
      </c>
      <c r="AL1510" s="911" t="s">
        <v>2869</v>
      </c>
      <c r="AM1510" s="911" t="s">
        <v>2869</v>
      </c>
      <c r="AN1510" s="581"/>
    </row>
    <row r="1511" spans="1:40" ht="12" customHeight="1" outlineLevel="1" x14ac:dyDescent="0.25">
      <c r="A1511" s="891"/>
      <c r="B1511" s="581"/>
      <c r="C1511" s="899" t="s">
        <v>434</v>
      </c>
      <c r="D1511" s="581"/>
      <c r="E1511" s="920" t="s">
        <v>3300</v>
      </c>
      <c r="F1511" s="911" t="s">
        <v>2869</v>
      </c>
      <c r="G1511" s="911" t="s">
        <v>2869</v>
      </c>
      <c r="H1511" s="911" t="s">
        <v>2869</v>
      </c>
      <c r="I1511" s="911" t="s">
        <v>2869</v>
      </c>
      <c r="J1511" s="911" t="s">
        <v>2869</v>
      </c>
      <c r="K1511" s="911" t="s">
        <v>2869</v>
      </c>
      <c r="L1511" s="911" t="s">
        <v>2869</v>
      </c>
      <c r="M1511" s="911" t="s">
        <v>2869</v>
      </c>
      <c r="N1511" s="911" t="s">
        <v>2869</v>
      </c>
      <c r="O1511" s="911" t="s">
        <v>2869</v>
      </c>
      <c r="P1511" s="911" t="s">
        <v>2869</v>
      </c>
      <c r="Q1511" s="911" t="s">
        <v>2869</v>
      </c>
      <c r="R1511" s="911" t="s">
        <v>2869</v>
      </c>
      <c r="S1511" s="911" t="s">
        <v>2869</v>
      </c>
      <c r="T1511" s="911" t="s">
        <v>2869</v>
      </c>
      <c r="U1511" s="911" t="s">
        <v>2869</v>
      </c>
      <c r="V1511" s="911" t="s">
        <v>2869</v>
      </c>
      <c r="W1511" s="911" t="s">
        <v>2869</v>
      </c>
      <c r="X1511" s="911" t="s">
        <v>2869</v>
      </c>
      <c r="Y1511" s="911" t="s">
        <v>2869</v>
      </c>
      <c r="Z1511" s="911" t="s">
        <v>2869</v>
      </c>
      <c r="AA1511" s="911" t="s">
        <v>2869</v>
      </c>
      <c r="AB1511" s="911" t="s">
        <v>2869</v>
      </c>
      <c r="AC1511" s="911" t="s">
        <v>2869</v>
      </c>
      <c r="AD1511" s="911" t="s">
        <v>2869</v>
      </c>
      <c r="AE1511" s="911" t="s">
        <v>2869</v>
      </c>
      <c r="AF1511" s="911" t="s">
        <v>2869</v>
      </c>
      <c r="AG1511" s="911" t="s">
        <v>2869</v>
      </c>
      <c r="AH1511" s="911" t="s">
        <v>2869</v>
      </c>
      <c r="AI1511" s="911" t="s">
        <v>2869</v>
      </c>
      <c r="AJ1511" s="911" t="s">
        <v>2869</v>
      </c>
      <c r="AK1511" s="911" t="s">
        <v>2869</v>
      </c>
      <c r="AL1511" s="911" t="s">
        <v>2869</v>
      </c>
      <c r="AM1511" s="911" t="s">
        <v>2869</v>
      </c>
      <c r="AN1511" s="581"/>
    </row>
    <row r="1512" spans="1:40" ht="12" customHeight="1" outlineLevel="1" x14ac:dyDescent="0.25">
      <c r="A1512" s="891"/>
      <c r="B1512" s="581"/>
      <c r="C1512" s="899" t="s">
        <v>198</v>
      </c>
      <c r="D1512" s="581"/>
      <c r="E1512" s="920" t="s">
        <v>3301</v>
      </c>
      <c r="F1512" s="911" t="s">
        <v>2869</v>
      </c>
      <c r="G1512" s="911" t="s">
        <v>2869</v>
      </c>
      <c r="H1512" s="911" t="s">
        <v>2869</v>
      </c>
      <c r="I1512" s="911" t="s">
        <v>2869</v>
      </c>
      <c r="J1512" s="911" t="s">
        <v>2869</v>
      </c>
      <c r="K1512" s="911" t="s">
        <v>2869</v>
      </c>
      <c r="L1512" s="911" t="s">
        <v>2869</v>
      </c>
      <c r="M1512" s="911" t="s">
        <v>2869</v>
      </c>
      <c r="N1512" s="911" t="s">
        <v>2869</v>
      </c>
      <c r="O1512" s="911" t="s">
        <v>2869</v>
      </c>
      <c r="P1512" s="911" t="s">
        <v>2869</v>
      </c>
      <c r="Q1512" s="911" t="s">
        <v>2869</v>
      </c>
      <c r="R1512" s="911" t="s">
        <v>2869</v>
      </c>
      <c r="S1512" s="911" t="s">
        <v>2869</v>
      </c>
      <c r="T1512" s="911" t="s">
        <v>2869</v>
      </c>
      <c r="U1512" s="911" t="s">
        <v>2869</v>
      </c>
      <c r="V1512" s="911" t="s">
        <v>2869</v>
      </c>
      <c r="W1512" s="911" t="s">
        <v>2869</v>
      </c>
      <c r="X1512" s="911" t="s">
        <v>2869</v>
      </c>
      <c r="Y1512" s="911" t="s">
        <v>2869</v>
      </c>
      <c r="Z1512" s="911" t="s">
        <v>2869</v>
      </c>
      <c r="AA1512" s="911" t="s">
        <v>2869</v>
      </c>
      <c r="AB1512" s="911" t="s">
        <v>2869</v>
      </c>
      <c r="AC1512" s="911" t="s">
        <v>2869</v>
      </c>
      <c r="AD1512" s="911" t="s">
        <v>2869</v>
      </c>
      <c r="AE1512" s="911" t="s">
        <v>2869</v>
      </c>
      <c r="AF1512" s="911" t="s">
        <v>2869</v>
      </c>
      <c r="AG1512" s="911" t="s">
        <v>2869</v>
      </c>
      <c r="AH1512" s="911" t="s">
        <v>2869</v>
      </c>
      <c r="AI1512" s="911" t="s">
        <v>2869</v>
      </c>
      <c r="AJ1512" s="911" t="s">
        <v>2869</v>
      </c>
      <c r="AK1512" s="911" t="s">
        <v>2869</v>
      </c>
      <c r="AL1512" s="911" t="s">
        <v>2869</v>
      </c>
      <c r="AM1512" s="911" t="s">
        <v>2869</v>
      </c>
      <c r="AN1512" s="581"/>
    </row>
    <row r="1513" spans="1:40" ht="12" customHeight="1" outlineLevel="1" x14ac:dyDescent="0.25">
      <c r="A1513" s="891"/>
      <c r="B1513" s="581"/>
      <c r="C1513" s="899" t="s">
        <v>2359</v>
      </c>
      <c r="D1513" s="581"/>
      <c r="E1513" s="920" t="s">
        <v>3302</v>
      </c>
      <c r="F1513" s="911" t="s">
        <v>2869</v>
      </c>
      <c r="G1513" s="911" t="s">
        <v>2869</v>
      </c>
      <c r="H1513" s="911" t="s">
        <v>2869</v>
      </c>
      <c r="I1513" s="911" t="s">
        <v>2869</v>
      </c>
      <c r="J1513" s="911" t="s">
        <v>2869</v>
      </c>
      <c r="K1513" s="911" t="s">
        <v>2869</v>
      </c>
      <c r="L1513" s="911" t="s">
        <v>2869</v>
      </c>
      <c r="M1513" s="911" t="s">
        <v>2869</v>
      </c>
      <c r="N1513" s="911" t="s">
        <v>2869</v>
      </c>
      <c r="O1513" s="911" t="s">
        <v>2869</v>
      </c>
      <c r="P1513" s="911" t="s">
        <v>2869</v>
      </c>
      <c r="Q1513" s="911" t="s">
        <v>2869</v>
      </c>
      <c r="R1513" s="911" t="s">
        <v>2869</v>
      </c>
      <c r="S1513" s="911" t="s">
        <v>2869</v>
      </c>
      <c r="T1513" s="911" t="s">
        <v>2869</v>
      </c>
      <c r="U1513" s="911" t="s">
        <v>2869</v>
      </c>
      <c r="V1513" s="911" t="s">
        <v>2869</v>
      </c>
      <c r="W1513" s="911" t="s">
        <v>2869</v>
      </c>
      <c r="X1513" s="911" t="s">
        <v>2869</v>
      </c>
      <c r="Y1513" s="911" t="s">
        <v>2869</v>
      </c>
      <c r="Z1513" s="911" t="s">
        <v>2869</v>
      </c>
      <c r="AA1513" s="911" t="s">
        <v>2869</v>
      </c>
      <c r="AB1513" s="911" t="s">
        <v>2869</v>
      </c>
      <c r="AC1513" s="911" t="s">
        <v>2869</v>
      </c>
      <c r="AD1513" s="911" t="s">
        <v>2869</v>
      </c>
      <c r="AE1513" s="911" t="s">
        <v>2869</v>
      </c>
      <c r="AF1513" s="911" t="s">
        <v>2869</v>
      </c>
      <c r="AG1513" s="911" t="s">
        <v>2869</v>
      </c>
      <c r="AH1513" s="911" t="s">
        <v>2869</v>
      </c>
      <c r="AI1513" s="911" t="s">
        <v>2869</v>
      </c>
      <c r="AJ1513" s="911" t="s">
        <v>2869</v>
      </c>
      <c r="AK1513" s="911" t="s">
        <v>2869</v>
      </c>
      <c r="AL1513" s="911" t="s">
        <v>2869</v>
      </c>
      <c r="AM1513" s="911" t="s">
        <v>2869</v>
      </c>
      <c r="AN1513" s="581"/>
    </row>
    <row r="1514" spans="1:40" ht="12" customHeight="1" outlineLevel="1" x14ac:dyDescent="0.25">
      <c r="A1514" s="891"/>
      <c r="B1514" s="581"/>
      <c r="C1514" s="899" t="s">
        <v>155</v>
      </c>
      <c r="D1514" s="581"/>
      <c r="E1514" s="920" t="s">
        <v>3303</v>
      </c>
      <c r="F1514" s="911" t="s">
        <v>2869</v>
      </c>
      <c r="G1514" s="911" t="s">
        <v>2869</v>
      </c>
      <c r="H1514" s="911" t="s">
        <v>2869</v>
      </c>
      <c r="I1514" s="911" t="s">
        <v>2869</v>
      </c>
      <c r="J1514" s="911" t="s">
        <v>2869</v>
      </c>
      <c r="K1514" s="911" t="s">
        <v>2869</v>
      </c>
      <c r="L1514" s="911" t="s">
        <v>2869</v>
      </c>
      <c r="M1514" s="911" t="s">
        <v>2869</v>
      </c>
      <c r="N1514" s="911" t="s">
        <v>2869</v>
      </c>
      <c r="O1514" s="911" t="s">
        <v>2869</v>
      </c>
      <c r="P1514" s="911" t="s">
        <v>2869</v>
      </c>
      <c r="Q1514" s="911" t="s">
        <v>2869</v>
      </c>
      <c r="R1514" s="911" t="s">
        <v>2869</v>
      </c>
      <c r="S1514" s="911" t="s">
        <v>2869</v>
      </c>
      <c r="T1514" s="911" t="s">
        <v>2869</v>
      </c>
      <c r="U1514" s="911" t="s">
        <v>2869</v>
      </c>
      <c r="V1514" s="911" t="s">
        <v>2869</v>
      </c>
      <c r="W1514" s="911" t="s">
        <v>2869</v>
      </c>
      <c r="X1514" s="911" t="s">
        <v>2869</v>
      </c>
      <c r="Y1514" s="911" t="s">
        <v>2869</v>
      </c>
      <c r="Z1514" s="911" t="s">
        <v>2869</v>
      </c>
      <c r="AA1514" s="911" t="s">
        <v>2869</v>
      </c>
      <c r="AB1514" s="911" t="s">
        <v>2869</v>
      </c>
      <c r="AC1514" s="911" t="s">
        <v>2869</v>
      </c>
      <c r="AD1514" s="911" t="s">
        <v>2869</v>
      </c>
      <c r="AE1514" s="911" t="s">
        <v>2869</v>
      </c>
      <c r="AF1514" s="911" t="s">
        <v>2869</v>
      </c>
      <c r="AG1514" s="911" t="s">
        <v>2869</v>
      </c>
      <c r="AH1514" s="911" t="s">
        <v>2869</v>
      </c>
      <c r="AI1514" s="911" t="s">
        <v>2869</v>
      </c>
      <c r="AJ1514" s="911" t="s">
        <v>2869</v>
      </c>
      <c r="AK1514" s="911" t="s">
        <v>2869</v>
      </c>
      <c r="AL1514" s="911" t="s">
        <v>2869</v>
      </c>
      <c r="AM1514" s="911" t="s">
        <v>2869</v>
      </c>
      <c r="AN1514" s="581"/>
    </row>
    <row r="1515" spans="1:40" ht="12" customHeight="1" outlineLevel="1" x14ac:dyDescent="0.25">
      <c r="A1515" s="891"/>
      <c r="B1515" s="581"/>
      <c r="C1515" s="899" t="s">
        <v>157</v>
      </c>
      <c r="D1515" s="581"/>
      <c r="E1515" s="920" t="s">
        <v>3304</v>
      </c>
      <c r="F1515" s="911" t="s">
        <v>2869</v>
      </c>
      <c r="G1515" s="911" t="s">
        <v>2869</v>
      </c>
      <c r="H1515" s="911" t="s">
        <v>2869</v>
      </c>
      <c r="I1515" s="911" t="s">
        <v>2869</v>
      </c>
      <c r="J1515" s="911" t="s">
        <v>2869</v>
      </c>
      <c r="K1515" s="911" t="s">
        <v>2869</v>
      </c>
      <c r="L1515" s="911" t="s">
        <v>2869</v>
      </c>
      <c r="M1515" s="911" t="s">
        <v>2869</v>
      </c>
      <c r="N1515" s="911" t="s">
        <v>2869</v>
      </c>
      <c r="O1515" s="911" t="s">
        <v>2869</v>
      </c>
      <c r="P1515" s="911" t="s">
        <v>2869</v>
      </c>
      <c r="Q1515" s="911" t="s">
        <v>2869</v>
      </c>
      <c r="R1515" s="911" t="s">
        <v>2869</v>
      </c>
      <c r="S1515" s="911" t="s">
        <v>2869</v>
      </c>
      <c r="T1515" s="911" t="s">
        <v>2869</v>
      </c>
      <c r="U1515" s="911" t="s">
        <v>2869</v>
      </c>
      <c r="V1515" s="911" t="s">
        <v>2869</v>
      </c>
      <c r="W1515" s="911" t="s">
        <v>2869</v>
      </c>
      <c r="X1515" s="911" t="s">
        <v>2869</v>
      </c>
      <c r="Y1515" s="911" t="s">
        <v>2869</v>
      </c>
      <c r="Z1515" s="911" t="s">
        <v>2869</v>
      </c>
      <c r="AA1515" s="911" t="s">
        <v>2869</v>
      </c>
      <c r="AB1515" s="911" t="s">
        <v>2869</v>
      </c>
      <c r="AC1515" s="911" t="s">
        <v>2869</v>
      </c>
      <c r="AD1515" s="911" t="s">
        <v>2869</v>
      </c>
      <c r="AE1515" s="911" t="s">
        <v>2869</v>
      </c>
      <c r="AF1515" s="911" t="s">
        <v>2869</v>
      </c>
      <c r="AG1515" s="911" t="s">
        <v>2869</v>
      </c>
      <c r="AH1515" s="911" t="s">
        <v>2869</v>
      </c>
      <c r="AI1515" s="911" t="s">
        <v>2869</v>
      </c>
      <c r="AJ1515" s="911" t="s">
        <v>2869</v>
      </c>
      <c r="AK1515" s="911" t="s">
        <v>2869</v>
      </c>
      <c r="AL1515" s="911" t="s">
        <v>2869</v>
      </c>
      <c r="AM1515" s="911" t="s">
        <v>2869</v>
      </c>
      <c r="AN1515" s="581"/>
    </row>
    <row r="1516" spans="1:40" ht="12" customHeight="1" outlineLevel="1" x14ac:dyDescent="0.25">
      <c r="A1516" s="891"/>
      <c r="B1516" s="581"/>
      <c r="C1516" s="899" t="s">
        <v>2</v>
      </c>
      <c r="D1516" s="581"/>
      <c r="E1516" s="920" t="s">
        <v>3305</v>
      </c>
      <c r="F1516" s="911" t="s">
        <v>2869</v>
      </c>
      <c r="G1516" s="911" t="s">
        <v>2869</v>
      </c>
      <c r="H1516" s="911" t="s">
        <v>2869</v>
      </c>
      <c r="I1516" s="911" t="s">
        <v>2869</v>
      </c>
      <c r="J1516" s="911" t="s">
        <v>2869</v>
      </c>
      <c r="K1516" s="911" t="s">
        <v>2869</v>
      </c>
      <c r="L1516" s="911" t="s">
        <v>2869</v>
      </c>
      <c r="M1516" s="911" t="s">
        <v>2869</v>
      </c>
      <c r="N1516" s="911" t="s">
        <v>2869</v>
      </c>
      <c r="O1516" s="911" t="s">
        <v>2869</v>
      </c>
      <c r="P1516" s="911" t="s">
        <v>2869</v>
      </c>
      <c r="Q1516" s="911" t="s">
        <v>2869</v>
      </c>
      <c r="R1516" s="911" t="s">
        <v>2869</v>
      </c>
      <c r="S1516" s="911" t="s">
        <v>2869</v>
      </c>
      <c r="T1516" s="911" t="s">
        <v>2869</v>
      </c>
      <c r="U1516" s="911" t="s">
        <v>2869</v>
      </c>
      <c r="V1516" s="911" t="s">
        <v>2869</v>
      </c>
      <c r="W1516" s="911" t="s">
        <v>2869</v>
      </c>
      <c r="X1516" s="911" t="s">
        <v>2869</v>
      </c>
      <c r="Y1516" s="911" t="s">
        <v>2869</v>
      </c>
      <c r="Z1516" s="911" t="s">
        <v>2869</v>
      </c>
      <c r="AA1516" s="911" t="s">
        <v>2869</v>
      </c>
      <c r="AB1516" s="911" t="s">
        <v>2869</v>
      </c>
      <c r="AC1516" s="911" t="s">
        <v>2869</v>
      </c>
      <c r="AD1516" s="911" t="s">
        <v>2869</v>
      </c>
      <c r="AE1516" s="911" t="s">
        <v>2869</v>
      </c>
      <c r="AF1516" s="911" t="s">
        <v>2869</v>
      </c>
      <c r="AG1516" s="911" t="s">
        <v>2869</v>
      </c>
      <c r="AH1516" s="911" t="s">
        <v>2869</v>
      </c>
      <c r="AI1516" s="911" t="s">
        <v>2869</v>
      </c>
      <c r="AJ1516" s="911" t="s">
        <v>2869</v>
      </c>
      <c r="AK1516" s="911" t="s">
        <v>2869</v>
      </c>
      <c r="AL1516" s="911" t="s">
        <v>2869</v>
      </c>
      <c r="AM1516" s="911" t="s">
        <v>2869</v>
      </c>
      <c r="AN1516" s="581"/>
    </row>
    <row r="1517" spans="1:40" ht="12" customHeight="1" outlineLevel="1" x14ac:dyDescent="0.25">
      <c r="A1517" s="891"/>
      <c r="B1517" s="581"/>
      <c r="C1517" s="893" t="s">
        <v>158</v>
      </c>
      <c r="D1517" s="581"/>
      <c r="E1517" s="920" t="s">
        <v>3306</v>
      </c>
      <c r="F1517" s="911" t="s">
        <v>2869</v>
      </c>
      <c r="G1517" s="911" t="s">
        <v>2869</v>
      </c>
      <c r="H1517" s="911" t="s">
        <v>2869</v>
      </c>
      <c r="I1517" s="911" t="s">
        <v>2869</v>
      </c>
      <c r="J1517" s="911" t="s">
        <v>2869</v>
      </c>
      <c r="K1517" s="911" t="s">
        <v>2869</v>
      </c>
      <c r="L1517" s="911" t="s">
        <v>2869</v>
      </c>
      <c r="M1517" s="911" t="s">
        <v>2869</v>
      </c>
      <c r="N1517" s="911" t="s">
        <v>2869</v>
      </c>
      <c r="O1517" s="911" t="s">
        <v>2869</v>
      </c>
      <c r="P1517" s="911" t="s">
        <v>2869</v>
      </c>
      <c r="Q1517" s="911" t="s">
        <v>2869</v>
      </c>
      <c r="R1517" s="911" t="s">
        <v>2869</v>
      </c>
      <c r="S1517" s="911" t="s">
        <v>2869</v>
      </c>
      <c r="T1517" s="911" t="s">
        <v>2869</v>
      </c>
      <c r="U1517" s="911" t="s">
        <v>2869</v>
      </c>
      <c r="V1517" s="911" t="s">
        <v>2869</v>
      </c>
      <c r="W1517" s="911" t="s">
        <v>2869</v>
      </c>
      <c r="X1517" s="911" t="s">
        <v>2869</v>
      </c>
      <c r="Y1517" s="911" t="s">
        <v>2869</v>
      </c>
      <c r="Z1517" s="911" t="s">
        <v>2869</v>
      </c>
      <c r="AA1517" s="911" t="s">
        <v>2869</v>
      </c>
      <c r="AB1517" s="911" t="s">
        <v>2869</v>
      </c>
      <c r="AC1517" s="911" t="s">
        <v>2869</v>
      </c>
      <c r="AD1517" s="911" t="s">
        <v>2869</v>
      </c>
      <c r="AE1517" s="911" t="s">
        <v>2869</v>
      </c>
      <c r="AF1517" s="911" t="s">
        <v>2869</v>
      </c>
      <c r="AG1517" s="911" t="s">
        <v>2869</v>
      </c>
      <c r="AH1517" s="911" t="s">
        <v>2869</v>
      </c>
      <c r="AI1517" s="911" t="s">
        <v>2869</v>
      </c>
      <c r="AJ1517" s="911" t="s">
        <v>2869</v>
      </c>
      <c r="AK1517" s="911" t="s">
        <v>2869</v>
      </c>
      <c r="AL1517" s="911" t="s">
        <v>2869</v>
      </c>
      <c r="AM1517" s="911" t="s">
        <v>2869</v>
      </c>
      <c r="AN1517" s="581"/>
    </row>
    <row r="1518" spans="1:40" ht="12" customHeight="1" outlineLevel="1" x14ac:dyDescent="0.25">
      <c r="A1518" s="891"/>
      <c r="B1518" s="581"/>
      <c r="C1518" s="894" t="s">
        <v>159</v>
      </c>
      <c r="D1518" s="581"/>
      <c r="E1518" s="920" t="s">
        <v>3307</v>
      </c>
      <c r="F1518" s="911" t="s">
        <v>2869</v>
      </c>
      <c r="G1518" s="911" t="s">
        <v>2869</v>
      </c>
      <c r="H1518" s="911" t="s">
        <v>2869</v>
      </c>
      <c r="I1518" s="911" t="s">
        <v>2869</v>
      </c>
      <c r="J1518" s="911" t="s">
        <v>2869</v>
      </c>
      <c r="K1518" s="911" t="s">
        <v>2869</v>
      </c>
      <c r="L1518" s="911" t="s">
        <v>2869</v>
      </c>
      <c r="M1518" s="911" t="s">
        <v>2869</v>
      </c>
      <c r="N1518" s="911" t="s">
        <v>2869</v>
      </c>
      <c r="O1518" s="911" t="s">
        <v>2869</v>
      </c>
      <c r="P1518" s="911" t="s">
        <v>2869</v>
      </c>
      <c r="Q1518" s="911" t="s">
        <v>2869</v>
      </c>
      <c r="R1518" s="911" t="s">
        <v>2869</v>
      </c>
      <c r="S1518" s="911" t="s">
        <v>2869</v>
      </c>
      <c r="T1518" s="911" t="s">
        <v>2869</v>
      </c>
      <c r="U1518" s="911" t="s">
        <v>2869</v>
      </c>
      <c r="V1518" s="911" t="s">
        <v>2869</v>
      </c>
      <c r="W1518" s="911" t="s">
        <v>2869</v>
      </c>
      <c r="X1518" s="911" t="s">
        <v>2869</v>
      </c>
      <c r="Y1518" s="911" t="s">
        <v>2869</v>
      </c>
      <c r="Z1518" s="911" t="s">
        <v>2869</v>
      </c>
      <c r="AA1518" s="911" t="s">
        <v>2869</v>
      </c>
      <c r="AB1518" s="911" t="s">
        <v>2869</v>
      </c>
      <c r="AC1518" s="911" t="s">
        <v>2869</v>
      </c>
      <c r="AD1518" s="911" t="s">
        <v>2869</v>
      </c>
      <c r="AE1518" s="911" t="s">
        <v>2869</v>
      </c>
      <c r="AF1518" s="911" t="s">
        <v>2869</v>
      </c>
      <c r="AG1518" s="911" t="s">
        <v>2869</v>
      </c>
      <c r="AH1518" s="911" t="s">
        <v>2869</v>
      </c>
      <c r="AI1518" s="911" t="s">
        <v>2869</v>
      </c>
      <c r="AJ1518" s="911" t="s">
        <v>2869</v>
      </c>
      <c r="AK1518" s="911" t="s">
        <v>2869</v>
      </c>
      <c r="AL1518" s="911" t="s">
        <v>2869</v>
      </c>
      <c r="AM1518" s="911" t="s">
        <v>2869</v>
      </c>
      <c r="AN1518" s="581"/>
    </row>
    <row r="1519" spans="1:40" ht="12" customHeight="1" outlineLevel="1" x14ac:dyDescent="0.25">
      <c r="A1519" s="891"/>
      <c r="B1519" s="581"/>
      <c r="C1519" s="899" t="s">
        <v>62</v>
      </c>
      <c r="D1519" s="581"/>
      <c r="E1519" s="920" t="s">
        <v>3308</v>
      </c>
      <c r="F1519" s="911" t="s">
        <v>2869</v>
      </c>
      <c r="G1519" s="911" t="s">
        <v>2869</v>
      </c>
      <c r="H1519" s="911" t="s">
        <v>2869</v>
      </c>
      <c r="I1519" s="911" t="s">
        <v>2869</v>
      </c>
      <c r="J1519" s="911" t="s">
        <v>2869</v>
      </c>
      <c r="K1519" s="911" t="s">
        <v>2869</v>
      </c>
      <c r="L1519" s="911" t="s">
        <v>2869</v>
      </c>
      <c r="M1519" s="911" t="s">
        <v>2869</v>
      </c>
      <c r="N1519" s="911" t="s">
        <v>2869</v>
      </c>
      <c r="O1519" s="911" t="s">
        <v>2869</v>
      </c>
      <c r="P1519" s="911" t="s">
        <v>2869</v>
      </c>
      <c r="Q1519" s="911" t="s">
        <v>2869</v>
      </c>
      <c r="R1519" s="911" t="s">
        <v>2869</v>
      </c>
      <c r="S1519" s="911" t="s">
        <v>2869</v>
      </c>
      <c r="T1519" s="911" t="s">
        <v>2869</v>
      </c>
      <c r="U1519" s="911" t="s">
        <v>2869</v>
      </c>
      <c r="V1519" s="911" t="s">
        <v>2869</v>
      </c>
      <c r="W1519" s="911" t="s">
        <v>2869</v>
      </c>
      <c r="X1519" s="911" t="s">
        <v>2869</v>
      </c>
      <c r="Y1519" s="911" t="s">
        <v>2869</v>
      </c>
      <c r="Z1519" s="911" t="s">
        <v>2869</v>
      </c>
      <c r="AA1519" s="911" t="s">
        <v>2869</v>
      </c>
      <c r="AB1519" s="911" t="s">
        <v>2869</v>
      </c>
      <c r="AC1519" s="911" t="s">
        <v>2869</v>
      </c>
      <c r="AD1519" s="911" t="s">
        <v>2869</v>
      </c>
      <c r="AE1519" s="911" t="s">
        <v>2869</v>
      </c>
      <c r="AF1519" s="911" t="s">
        <v>2869</v>
      </c>
      <c r="AG1519" s="911" t="s">
        <v>2869</v>
      </c>
      <c r="AH1519" s="911" t="s">
        <v>2869</v>
      </c>
      <c r="AI1519" s="911" t="s">
        <v>2869</v>
      </c>
      <c r="AJ1519" s="911" t="s">
        <v>2869</v>
      </c>
      <c r="AK1519" s="911" t="s">
        <v>2869</v>
      </c>
      <c r="AL1519" s="911" t="s">
        <v>2869</v>
      </c>
      <c r="AM1519" s="911" t="s">
        <v>2869</v>
      </c>
      <c r="AN1519" s="581"/>
    </row>
    <row r="1520" spans="1:40" ht="12" customHeight="1" outlineLevel="1" x14ac:dyDescent="0.25">
      <c r="A1520" s="891"/>
      <c r="B1520" s="581"/>
      <c r="C1520" s="899" t="s">
        <v>161</v>
      </c>
      <c r="D1520" s="581"/>
      <c r="E1520" s="920" t="s">
        <v>3309</v>
      </c>
      <c r="F1520" s="911" t="s">
        <v>2869</v>
      </c>
      <c r="G1520" s="911" t="s">
        <v>2869</v>
      </c>
      <c r="H1520" s="911" t="s">
        <v>2869</v>
      </c>
      <c r="I1520" s="911" t="s">
        <v>2869</v>
      </c>
      <c r="J1520" s="911" t="s">
        <v>2869</v>
      </c>
      <c r="K1520" s="911" t="s">
        <v>2869</v>
      </c>
      <c r="L1520" s="911" t="s">
        <v>2869</v>
      </c>
      <c r="M1520" s="911" t="s">
        <v>2869</v>
      </c>
      <c r="N1520" s="911" t="s">
        <v>2869</v>
      </c>
      <c r="O1520" s="911" t="s">
        <v>2869</v>
      </c>
      <c r="P1520" s="911" t="s">
        <v>2869</v>
      </c>
      <c r="Q1520" s="911" t="s">
        <v>2869</v>
      </c>
      <c r="R1520" s="911" t="s">
        <v>2869</v>
      </c>
      <c r="S1520" s="911" t="s">
        <v>2869</v>
      </c>
      <c r="T1520" s="911" t="s">
        <v>2869</v>
      </c>
      <c r="U1520" s="911" t="s">
        <v>2869</v>
      </c>
      <c r="V1520" s="911" t="s">
        <v>2869</v>
      </c>
      <c r="W1520" s="911" t="s">
        <v>2869</v>
      </c>
      <c r="X1520" s="911" t="s">
        <v>2869</v>
      </c>
      <c r="Y1520" s="911" t="s">
        <v>2869</v>
      </c>
      <c r="Z1520" s="911" t="s">
        <v>2869</v>
      </c>
      <c r="AA1520" s="911" t="s">
        <v>2869</v>
      </c>
      <c r="AB1520" s="911" t="s">
        <v>2869</v>
      </c>
      <c r="AC1520" s="911" t="s">
        <v>2869</v>
      </c>
      <c r="AD1520" s="911" t="s">
        <v>2869</v>
      </c>
      <c r="AE1520" s="911" t="s">
        <v>2869</v>
      </c>
      <c r="AF1520" s="911" t="s">
        <v>2869</v>
      </c>
      <c r="AG1520" s="911" t="s">
        <v>2869</v>
      </c>
      <c r="AH1520" s="911" t="s">
        <v>2869</v>
      </c>
      <c r="AI1520" s="911" t="s">
        <v>2869</v>
      </c>
      <c r="AJ1520" s="911" t="s">
        <v>2869</v>
      </c>
      <c r="AK1520" s="911" t="s">
        <v>2869</v>
      </c>
      <c r="AL1520" s="911" t="s">
        <v>2869</v>
      </c>
      <c r="AM1520" s="911" t="s">
        <v>2869</v>
      </c>
      <c r="AN1520" s="581"/>
    </row>
    <row r="1521" spans="1:40" ht="12" customHeight="1" outlineLevel="1" x14ac:dyDescent="0.25">
      <c r="A1521" s="891"/>
      <c r="B1521" s="581"/>
      <c r="C1521" s="899" t="s">
        <v>436</v>
      </c>
      <c r="D1521" s="581"/>
      <c r="E1521" s="920" t="s">
        <v>3310</v>
      </c>
      <c r="F1521" s="911" t="s">
        <v>2869</v>
      </c>
      <c r="G1521" s="911" t="s">
        <v>2869</v>
      </c>
      <c r="H1521" s="911" t="s">
        <v>2869</v>
      </c>
      <c r="I1521" s="911" t="s">
        <v>2869</v>
      </c>
      <c r="J1521" s="911" t="s">
        <v>2869</v>
      </c>
      <c r="K1521" s="911" t="s">
        <v>2869</v>
      </c>
      <c r="L1521" s="911" t="s">
        <v>2869</v>
      </c>
      <c r="M1521" s="911" t="s">
        <v>2869</v>
      </c>
      <c r="N1521" s="911" t="s">
        <v>2869</v>
      </c>
      <c r="O1521" s="911" t="s">
        <v>2869</v>
      </c>
      <c r="P1521" s="911" t="s">
        <v>2869</v>
      </c>
      <c r="Q1521" s="911" t="s">
        <v>2869</v>
      </c>
      <c r="R1521" s="911" t="s">
        <v>2869</v>
      </c>
      <c r="S1521" s="911" t="s">
        <v>2869</v>
      </c>
      <c r="T1521" s="911" t="s">
        <v>2869</v>
      </c>
      <c r="U1521" s="911" t="s">
        <v>2869</v>
      </c>
      <c r="V1521" s="911" t="s">
        <v>2869</v>
      </c>
      <c r="W1521" s="911" t="s">
        <v>2869</v>
      </c>
      <c r="X1521" s="911" t="s">
        <v>2869</v>
      </c>
      <c r="Y1521" s="911" t="s">
        <v>2869</v>
      </c>
      <c r="Z1521" s="911" t="s">
        <v>2869</v>
      </c>
      <c r="AA1521" s="911" t="s">
        <v>2869</v>
      </c>
      <c r="AB1521" s="911" t="s">
        <v>2869</v>
      </c>
      <c r="AC1521" s="911" t="s">
        <v>2869</v>
      </c>
      <c r="AD1521" s="911" t="s">
        <v>2869</v>
      </c>
      <c r="AE1521" s="911" t="s">
        <v>2869</v>
      </c>
      <c r="AF1521" s="911" t="s">
        <v>2869</v>
      </c>
      <c r="AG1521" s="911" t="s">
        <v>2869</v>
      </c>
      <c r="AH1521" s="911" t="s">
        <v>2869</v>
      </c>
      <c r="AI1521" s="911" t="s">
        <v>2869</v>
      </c>
      <c r="AJ1521" s="911" t="s">
        <v>2869</v>
      </c>
      <c r="AK1521" s="911" t="s">
        <v>2869</v>
      </c>
      <c r="AL1521" s="911" t="s">
        <v>2869</v>
      </c>
      <c r="AM1521" s="911" t="s">
        <v>2869</v>
      </c>
      <c r="AN1521" s="581"/>
    </row>
    <row r="1522" spans="1:40" ht="12" customHeight="1" outlineLevel="1" x14ac:dyDescent="0.25">
      <c r="A1522" s="891"/>
      <c r="B1522" s="581"/>
      <c r="C1522" s="899" t="s">
        <v>737</v>
      </c>
      <c r="D1522" s="581"/>
      <c r="E1522" s="920" t="s">
        <v>3311</v>
      </c>
      <c r="F1522" s="911" t="s">
        <v>2869</v>
      </c>
      <c r="G1522" s="911" t="s">
        <v>2869</v>
      </c>
      <c r="H1522" s="911" t="s">
        <v>2869</v>
      </c>
      <c r="I1522" s="911" t="s">
        <v>2869</v>
      </c>
      <c r="J1522" s="911" t="s">
        <v>2869</v>
      </c>
      <c r="K1522" s="911" t="s">
        <v>2869</v>
      </c>
      <c r="L1522" s="911" t="s">
        <v>2869</v>
      </c>
      <c r="M1522" s="911" t="s">
        <v>2869</v>
      </c>
      <c r="N1522" s="911" t="s">
        <v>2869</v>
      </c>
      <c r="O1522" s="911" t="s">
        <v>2869</v>
      </c>
      <c r="P1522" s="911" t="s">
        <v>2869</v>
      </c>
      <c r="Q1522" s="911" t="s">
        <v>2869</v>
      </c>
      <c r="R1522" s="911" t="s">
        <v>2869</v>
      </c>
      <c r="S1522" s="911" t="s">
        <v>2869</v>
      </c>
      <c r="T1522" s="911" t="s">
        <v>2869</v>
      </c>
      <c r="U1522" s="911" t="s">
        <v>2869</v>
      </c>
      <c r="V1522" s="911" t="s">
        <v>2869</v>
      </c>
      <c r="W1522" s="911" t="s">
        <v>2869</v>
      </c>
      <c r="X1522" s="911" t="s">
        <v>2869</v>
      </c>
      <c r="Y1522" s="911" t="s">
        <v>2869</v>
      </c>
      <c r="Z1522" s="911" t="s">
        <v>2869</v>
      </c>
      <c r="AA1522" s="911" t="s">
        <v>2869</v>
      </c>
      <c r="AB1522" s="911" t="s">
        <v>2869</v>
      </c>
      <c r="AC1522" s="911" t="s">
        <v>2869</v>
      </c>
      <c r="AD1522" s="911" t="s">
        <v>2869</v>
      </c>
      <c r="AE1522" s="911" t="s">
        <v>2869</v>
      </c>
      <c r="AF1522" s="911" t="s">
        <v>2869</v>
      </c>
      <c r="AG1522" s="911" t="s">
        <v>2869</v>
      </c>
      <c r="AH1522" s="911" t="s">
        <v>2869</v>
      </c>
      <c r="AI1522" s="911" t="s">
        <v>2869</v>
      </c>
      <c r="AJ1522" s="911" t="s">
        <v>2869</v>
      </c>
      <c r="AK1522" s="911" t="s">
        <v>2869</v>
      </c>
      <c r="AL1522" s="911" t="s">
        <v>2869</v>
      </c>
      <c r="AM1522" s="911" t="s">
        <v>2869</v>
      </c>
      <c r="AN1522" s="581"/>
    </row>
    <row r="1523" spans="1:40" ht="12" customHeight="1" outlineLevel="1" x14ac:dyDescent="0.25">
      <c r="A1523" s="891"/>
      <c r="B1523" s="581"/>
      <c r="C1523" s="899" t="s">
        <v>427</v>
      </c>
      <c r="D1523" s="581"/>
      <c r="E1523" s="920" t="s">
        <v>3312</v>
      </c>
      <c r="F1523" s="911" t="s">
        <v>2869</v>
      </c>
      <c r="G1523" s="911" t="s">
        <v>2869</v>
      </c>
      <c r="H1523" s="911" t="s">
        <v>2869</v>
      </c>
      <c r="I1523" s="911" t="s">
        <v>2869</v>
      </c>
      <c r="J1523" s="911" t="s">
        <v>2869</v>
      </c>
      <c r="K1523" s="911" t="s">
        <v>2869</v>
      </c>
      <c r="L1523" s="911" t="s">
        <v>2869</v>
      </c>
      <c r="M1523" s="911" t="s">
        <v>2869</v>
      </c>
      <c r="N1523" s="911" t="s">
        <v>2869</v>
      </c>
      <c r="O1523" s="911" t="s">
        <v>2869</v>
      </c>
      <c r="P1523" s="911" t="s">
        <v>2869</v>
      </c>
      <c r="Q1523" s="911" t="s">
        <v>2869</v>
      </c>
      <c r="R1523" s="911" t="s">
        <v>2869</v>
      </c>
      <c r="S1523" s="911" t="s">
        <v>2869</v>
      </c>
      <c r="T1523" s="911" t="s">
        <v>2869</v>
      </c>
      <c r="U1523" s="911" t="s">
        <v>2869</v>
      </c>
      <c r="V1523" s="911" t="s">
        <v>2869</v>
      </c>
      <c r="W1523" s="911" t="s">
        <v>2869</v>
      </c>
      <c r="X1523" s="911" t="s">
        <v>2869</v>
      </c>
      <c r="Y1523" s="911" t="s">
        <v>2869</v>
      </c>
      <c r="Z1523" s="911" t="s">
        <v>2869</v>
      </c>
      <c r="AA1523" s="911" t="s">
        <v>2869</v>
      </c>
      <c r="AB1523" s="911" t="s">
        <v>2869</v>
      </c>
      <c r="AC1523" s="911" t="s">
        <v>2869</v>
      </c>
      <c r="AD1523" s="911" t="s">
        <v>2869</v>
      </c>
      <c r="AE1523" s="911" t="s">
        <v>2869</v>
      </c>
      <c r="AF1523" s="911" t="s">
        <v>2869</v>
      </c>
      <c r="AG1523" s="911" t="s">
        <v>2869</v>
      </c>
      <c r="AH1523" s="911" t="s">
        <v>2869</v>
      </c>
      <c r="AI1523" s="911" t="s">
        <v>2869</v>
      </c>
      <c r="AJ1523" s="911" t="s">
        <v>2869</v>
      </c>
      <c r="AK1523" s="911" t="s">
        <v>2869</v>
      </c>
      <c r="AL1523" s="911" t="s">
        <v>2869</v>
      </c>
      <c r="AM1523" s="911" t="s">
        <v>2869</v>
      </c>
      <c r="AN1523" s="581"/>
    </row>
    <row r="1524" spans="1:40" ht="12" customHeight="1" outlineLevel="1" x14ac:dyDescent="0.25">
      <c r="A1524" s="891"/>
      <c r="B1524" s="581"/>
      <c r="C1524" s="899" t="s">
        <v>645</v>
      </c>
      <c r="D1524" s="581"/>
      <c r="E1524" s="920" t="s">
        <v>3313</v>
      </c>
      <c r="F1524" s="911" t="s">
        <v>2869</v>
      </c>
      <c r="G1524" s="911" t="s">
        <v>2869</v>
      </c>
      <c r="H1524" s="911" t="s">
        <v>2869</v>
      </c>
      <c r="I1524" s="911" t="s">
        <v>2869</v>
      </c>
      <c r="J1524" s="911" t="s">
        <v>2869</v>
      </c>
      <c r="K1524" s="911" t="s">
        <v>2869</v>
      </c>
      <c r="L1524" s="911" t="s">
        <v>2869</v>
      </c>
      <c r="M1524" s="911" t="s">
        <v>2869</v>
      </c>
      <c r="N1524" s="911" t="s">
        <v>2869</v>
      </c>
      <c r="O1524" s="911" t="s">
        <v>2869</v>
      </c>
      <c r="P1524" s="911" t="s">
        <v>2869</v>
      </c>
      <c r="Q1524" s="911" t="s">
        <v>2869</v>
      </c>
      <c r="R1524" s="911" t="s">
        <v>2869</v>
      </c>
      <c r="S1524" s="911" t="s">
        <v>2869</v>
      </c>
      <c r="T1524" s="911" t="s">
        <v>2869</v>
      </c>
      <c r="U1524" s="911" t="s">
        <v>2869</v>
      </c>
      <c r="V1524" s="911" t="s">
        <v>2869</v>
      </c>
      <c r="W1524" s="911" t="s">
        <v>2869</v>
      </c>
      <c r="X1524" s="911" t="s">
        <v>2869</v>
      </c>
      <c r="Y1524" s="911" t="s">
        <v>2869</v>
      </c>
      <c r="Z1524" s="911" t="s">
        <v>2869</v>
      </c>
      <c r="AA1524" s="911" t="s">
        <v>2869</v>
      </c>
      <c r="AB1524" s="911" t="s">
        <v>2869</v>
      </c>
      <c r="AC1524" s="911" t="s">
        <v>2869</v>
      </c>
      <c r="AD1524" s="911" t="s">
        <v>2869</v>
      </c>
      <c r="AE1524" s="911" t="s">
        <v>2869</v>
      </c>
      <c r="AF1524" s="911" t="s">
        <v>2869</v>
      </c>
      <c r="AG1524" s="911" t="s">
        <v>2869</v>
      </c>
      <c r="AH1524" s="911" t="s">
        <v>2869</v>
      </c>
      <c r="AI1524" s="911" t="s">
        <v>2869</v>
      </c>
      <c r="AJ1524" s="911" t="s">
        <v>2869</v>
      </c>
      <c r="AK1524" s="911" t="s">
        <v>2869</v>
      </c>
      <c r="AL1524" s="911" t="s">
        <v>2869</v>
      </c>
      <c r="AM1524" s="911" t="s">
        <v>2869</v>
      </c>
      <c r="AN1524" s="581"/>
    </row>
    <row r="1525" spans="1:40" ht="12" customHeight="1" outlineLevel="1" x14ac:dyDescent="0.25">
      <c r="A1525" s="891"/>
      <c r="B1525" s="581"/>
      <c r="C1525" s="899" t="s">
        <v>160</v>
      </c>
      <c r="D1525" s="581"/>
      <c r="E1525" s="920" t="s">
        <v>3314</v>
      </c>
      <c r="F1525" s="911" t="s">
        <v>2869</v>
      </c>
      <c r="G1525" s="911" t="s">
        <v>2869</v>
      </c>
      <c r="H1525" s="911" t="s">
        <v>2869</v>
      </c>
      <c r="I1525" s="911" t="s">
        <v>2869</v>
      </c>
      <c r="J1525" s="911" t="s">
        <v>2869</v>
      </c>
      <c r="K1525" s="911" t="s">
        <v>2869</v>
      </c>
      <c r="L1525" s="911" t="s">
        <v>2869</v>
      </c>
      <c r="M1525" s="911" t="s">
        <v>2869</v>
      </c>
      <c r="N1525" s="911" t="s">
        <v>2869</v>
      </c>
      <c r="O1525" s="911" t="s">
        <v>2869</v>
      </c>
      <c r="P1525" s="911" t="s">
        <v>2869</v>
      </c>
      <c r="Q1525" s="911" t="s">
        <v>2869</v>
      </c>
      <c r="R1525" s="911" t="s">
        <v>2869</v>
      </c>
      <c r="S1525" s="911" t="s">
        <v>2869</v>
      </c>
      <c r="T1525" s="911" t="s">
        <v>2869</v>
      </c>
      <c r="U1525" s="911" t="s">
        <v>2869</v>
      </c>
      <c r="V1525" s="911" t="s">
        <v>2869</v>
      </c>
      <c r="W1525" s="911" t="s">
        <v>2869</v>
      </c>
      <c r="X1525" s="911" t="s">
        <v>2869</v>
      </c>
      <c r="Y1525" s="911" t="s">
        <v>2869</v>
      </c>
      <c r="Z1525" s="911" t="s">
        <v>2869</v>
      </c>
      <c r="AA1525" s="911" t="s">
        <v>2869</v>
      </c>
      <c r="AB1525" s="911" t="s">
        <v>2869</v>
      </c>
      <c r="AC1525" s="911" t="s">
        <v>2869</v>
      </c>
      <c r="AD1525" s="911" t="s">
        <v>2869</v>
      </c>
      <c r="AE1525" s="911" t="s">
        <v>2869</v>
      </c>
      <c r="AF1525" s="911" t="s">
        <v>2869</v>
      </c>
      <c r="AG1525" s="911" t="s">
        <v>2869</v>
      </c>
      <c r="AH1525" s="911" t="s">
        <v>2869</v>
      </c>
      <c r="AI1525" s="911" t="s">
        <v>2869</v>
      </c>
      <c r="AJ1525" s="911" t="s">
        <v>2869</v>
      </c>
      <c r="AK1525" s="911" t="s">
        <v>2869</v>
      </c>
      <c r="AL1525" s="911" t="s">
        <v>2869</v>
      </c>
      <c r="AM1525" s="911" t="s">
        <v>2869</v>
      </c>
      <c r="AN1525" s="581"/>
    </row>
    <row r="1526" spans="1:40" ht="12" customHeight="1" outlineLevel="1" x14ac:dyDescent="0.25">
      <c r="A1526" s="891"/>
      <c r="B1526" s="581"/>
      <c r="C1526" s="899" t="s">
        <v>435</v>
      </c>
      <c r="D1526" s="581"/>
      <c r="E1526" s="920" t="s">
        <v>3315</v>
      </c>
      <c r="F1526" s="911" t="s">
        <v>2869</v>
      </c>
      <c r="G1526" s="911" t="s">
        <v>2869</v>
      </c>
      <c r="H1526" s="911" t="s">
        <v>2869</v>
      </c>
      <c r="I1526" s="911" t="s">
        <v>2869</v>
      </c>
      <c r="J1526" s="911" t="s">
        <v>2869</v>
      </c>
      <c r="K1526" s="911" t="s">
        <v>2869</v>
      </c>
      <c r="L1526" s="911" t="s">
        <v>2869</v>
      </c>
      <c r="M1526" s="911" t="s">
        <v>2869</v>
      </c>
      <c r="N1526" s="911" t="s">
        <v>2869</v>
      </c>
      <c r="O1526" s="911" t="s">
        <v>2869</v>
      </c>
      <c r="P1526" s="911" t="s">
        <v>2869</v>
      </c>
      <c r="Q1526" s="911" t="s">
        <v>2869</v>
      </c>
      <c r="R1526" s="911" t="s">
        <v>2869</v>
      </c>
      <c r="S1526" s="911" t="s">
        <v>2869</v>
      </c>
      <c r="T1526" s="911" t="s">
        <v>2869</v>
      </c>
      <c r="U1526" s="911" t="s">
        <v>2869</v>
      </c>
      <c r="V1526" s="911" t="s">
        <v>2869</v>
      </c>
      <c r="W1526" s="911" t="s">
        <v>2869</v>
      </c>
      <c r="X1526" s="911" t="s">
        <v>2869</v>
      </c>
      <c r="Y1526" s="911" t="s">
        <v>2869</v>
      </c>
      <c r="Z1526" s="911" t="s">
        <v>2869</v>
      </c>
      <c r="AA1526" s="911" t="s">
        <v>2869</v>
      </c>
      <c r="AB1526" s="911" t="s">
        <v>2869</v>
      </c>
      <c r="AC1526" s="911" t="s">
        <v>2869</v>
      </c>
      <c r="AD1526" s="911" t="s">
        <v>2869</v>
      </c>
      <c r="AE1526" s="911" t="s">
        <v>2869</v>
      </c>
      <c r="AF1526" s="911" t="s">
        <v>2869</v>
      </c>
      <c r="AG1526" s="911" t="s">
        <v>2869</v>
      </c>
      <c r="AH1526" s="911" t="s">
        <v>2869</v>
      </c>
      <c r="AI1526" s="911" t="s">
        <v>2869</v>
      </c>
      <c r="AJ1526" s="911" t="s">
        <v>2869</v>
      </c>
      <c r="AK1526" s="911" t="s">
        <v>2869</v>
      </c>
      <c r="AL1526" s="911" t="s">
        <v>2869</v>
      </c>
      <c r="AM1526" s="911" t="s">
        <v>2869</v>
      </c>
      <c r="AN1526" s="581"/>
    </row>
    <row r="1527" spans="1:40" ht="12" customHeight="1" outlineLevel="1" x14ac:dyDescent="0.25">
      <c r="A1527" s="891"/>
      <c r="B1527" s="581"/>
      <c r="C1527" s="894" t="s">
        <v>162</v>
      </c>
      <c r="D1527" s="581"/>
      <c r="E1527" s="920" t="s">
        <v>3316</v>
      </c>
      <c r="F1527" s="911" t="s">
        <v>2869</v>
      </c>
      <c r="G1527" s="911" t="s">
        <v>2869</v>
      </c>
      <c r="H1527" s="911" t="s">
        <v>2869</v>
      </c>
      <c r="I1527" s="911" t="s">
        <v>2869</v>
      </c>
      <c r="J1527" s="911" t="s">
        <v>2869</v>
      </c>
      <c r="K1527" s="911" t="s">
        <v>2869</v>
      </c>
      <c r="L1527" s="911" t="s">
        <v>2869</v>
      </c>
      <c r="M1527" s="911" t="s">
        <v>2869</v>
      </c>
      <c r="N1527" s="911" t="s">
        <v>2869</v>
      </c>
      <c r="O1527" s="911" t="s">
        <v>2869</v>
      </c>
      <c r="P1527" s="911" t="s">
        <v>2869</v>
      </c>
      <c r="Q1527" s="911" t="s">
        <v>2869</v>
      </c>
      <c r="R1527" s="911" t="s">
        <v>2869</v>
      </c>
      <c r="S1527" s="911" t="s">
        <v>2869</v>
      </c>
      <c r="T1527" s="911" t="s">
        <v>2869</v>
      </c>
      <c r="U1527" s="911" t="s">
        <v>2869</v>
      </c>
      <c r="V1527" s="911" t="s">
        <v>2869</v>
      </c>
      <c r="W1527" s="911" t="s">
        <v>2869</v>
      </c>
      <c r="X1527" s="911" t="s">
        <v>2869</v>
      </c>
      <c r="Y1527" s="911" t="s">
        <v>2869</v>
      </c>
      <c r="Z1527" s="911" t="s">
        <v>2869</v>
      </c>
      <c r="AA1527" s="911" t="s">
        <v>2869</v>
      </c>
      <c r="AB1527" s="911" t="s">
        <v>2869</v>
      </c>
      <c r="AC1527" s="911" t="s">
        <v>2869</v>
      </c>
      <c r="AD1527" s="911" t="s">
        <v>2869</v>
      </c>
      <c r="AE1527" s="911" t="s">
        <v>2869</v>
      </c>
      <c r="AF1527" s="911" t="s">
        <v>2869</v>
      </c>
      <c r="AG1527" s="911" t="s">
        <v>2869</v>
      </c>
      <c r="AH1527" s="911" t="s">
        <v>2869</v>
      </c>
      <c r="AI1527" s="911" t="s">
        <v>2869</v>
      </c>
      <c r="AJ1527" s="911" t="s">
        <v>2869</v>
      </c>
      <c r="AK1527" s="911" t="s">
        <v>2869</v>
      </c>
      <c r="AL1527" s="911" t="s">
        <v>2869</v>
      </c>
      <c r="AM1527" s="911" t="s">
        <v>2869</v>
      </c>
      <c r="AN1527" s="581"/>
    </row>
    <row r="1528" spans="1:40" ht="12" customHeight="1" outlineLevel="1" x14ac:dyDescent="0.25">
      <c r="A1528" s="891"/>
      <c r="B1528" s="581"/>
      <c r="C1528" s="899" t="s">
        <v>163</v>
      </c>
      <c r="D1528" s="581"/>
      <c r="E1528" s="920" t="s">
        <v>3317</v>
      </c>
      <c r="F1528" s="911" t="s">
        <v>2869</v>
      </c>
      <c r="G1528" s="911" t="s">
        <v>2869</v>
      </c>
      <c r="H1528" s="911" t="s">
        <v>2869</v>
      </c>
      <c r="I1528" s="911" t="s">
        <v>2869</v>
      </c>
      <c r="J1528" s="911" t="s">
        <v>2869</v>
      </c>
      <c r="K1528" s="911" t="s">
        <v>2869</v>
      </c>
      <c r="L1528" s="911" t="s">
        <v>2869</v>
      </c>
      <c r="M1528" s="911" t="s">
        <v>2869</v>
      </c>
      <c r="N1528" s="911" t="s">
        <v>2869</v>
      </c>
      <c r="O1528" s="911" t="s">
        <v>2869</v>
      </c>
      <c r="P1528" s="911" t="s">
        <v>2869</v>
      </c>
      <c r="Q1528" s="911" t="s">
        <v>2869</v>
      </c>
      <c r="R1528" s="911" t="s">
        <v>2869</v>
      </c>
      <c r="S1528" s="911" t="s">
        <v>2869</v>
      </c>
      <c r="T1528" s="911" t="s">
        <v>2869</v>
      </c>
      <c r="U1528" s="911" t="s">
        <v>2869</v>
      </c>
      <c r="V1528" s="911" t="s">
        <v>2869</v>
      </c>
      <c r="W1528" s="911" t="s">
        <v>2869</v>
      </c>
      <c r="X1528" s="911" t="s">
        <v>2869</v>
      </c>
      <c r="Y1528" s="911" t="s">
        <v>2869</v>
      </c>
      <c r="Z1528" s="911" t="s">
        <v>2869</v>
      </c>
      <c r="AA1528" s="911" t="s">
        <v>2869</v>
      </c>
      <c r="AB1528" s="911" t="s">
        <v>2869</v>
      </c>
      <c r="AC1528" s="911" t="s">
        <v>2869</v>
      </c>
      <c r="AD1528" s="911" t="s">
        <v>2869</v>
      </c>
      <c r="AE1528" s="911" t="s">
        <v>2869</v>
      </c>
      <c r="AF1528" s="911" t="s">
        <v>2869</v>
      </c>
      <c r="AG1528" s="911" t="s">
        <v>2869</v>
      </c>
      <c r="AH1528" s="911" t="s">
        <v>2869</v>
      </c>
      <c r="AI1528" s="911" t="s">
        <v>2869</v>
      </c>
      <c r="AJ1528" s="911" t="s">
        <v>2869</v>
      </c>
      <c r="AK1528" s="911" t="s">
        <v>2869</v>
      </c>
      <c r="AL1528" s="911" t="s">
        <v>2869</v>
      </c>
      <c r="AM1528" s="911" t="s">
        <v>2869</v>
      </c>
      <c r="AN1528" s="581"/>
    </row>
    <row r="1529" spans="1:40" ht="12" customHeight="1" outlineLevel="1" x14ac:dyDescent="0.25">
      <c r="A1529" s="891"/>
      <c r="B1529" s="581"/>
      <c r="C1529" s="899" t="s">
        <v>164</v>
      </c>
      <c r="D1529" s="581"/>
      <c r="E1529" s="920" t="s">
        <v>3318</v>
      </c>
      <c r="F1529" s="911" t="s">
        <v>2869</v>
      </c>
      <c r="G1529" s="911" t="s">
        <v>2869</v>
      </c>
      <c r="H1529" s="911" t="s">
        <v>2869</v>
      </c>
      <c r="I1529" s="911" t="s">
        <v>2869</v>
      </c>
      <c r="J1529" s="911" t="s">
        <v>2869</v>
      </c>
      <c r="K1529" s="911" t="s">
        <v>2869</v>
      </c>
      <c r="L1529" s="911" t="s">
        <v>2869</v>
      </c>
      <c r="M1529" s="911" t="s">
        <v>2869</v>
      </c>
      <c r="N1529" s="911" t="s">
        <v>2869</v>
      </c>
      <c r="O1529" s="911" t="s">
        <v>2869</v>
      </c>
      <c r="P1529" s="911" t="s">
        <v>2869</v>
      </c>
      <c r="Q1529" s="911" t="s">
        <v>2869</v>
      </c>
      <c r="R1529" s="911" t="s">
        <v>2869</v>
      </c>
      <c r="S1529" s="911" t="s">
        <v>2869</v>
      </c>
      <c r="T1529" s="911" t="s">
        <v>2869</v>
      </c>
      <c r="U1529" s="911" t="s">
        <v>2869</v>
      </c>
      <c r="V1529" s="911" t="s">
        <v>2869</v>
      </c>
      <c r="W1529" s="911" t="s">
        <v>2869</v>
      </c>
      <c r="X1529" s="911" t="s">
        <v>2869</v>
      </c>
      <c r="Y1529" s="911" t="s">
        <v>2869</v>
      </c>
      <c r="Z1529" s="911" t="s">
        <v>2869</v>
      </c>
      <c r="AA1529" s="911" t="s">
        <v>2869</v>
      </c>
      <c r="AB1529" s="911" t="s">
        <v>2869</v>
      </c>
      <c r="AC1529" s="911" t="s">
        <v>2869</v>
      </c>
      <c r="AD1529" s="911" t="s">
        <v>2869</v>
      </c>
      <c r="AE1529" s="911" t="s">
        <v>2869</v>
      </c>
      <c r="AF1529" s="911" t="s">
        <v>2869</v>
      </c>
      <c r="AG1529" s="911" t="s">
        <v>2869</v>
      </c>
      <c r="AH1529" s="911" t="s">
        <v>2869</v>
      </c>
      <c r="AI1529" s="911" t="s">
        <v>2869</v>
      </c>
      <c r="AJ1529" s="911" t="s">
        <v>2869</v>
      </c>
      <c r="AK1529" s="911" t="s">
        <v>2869</v>
      </c>
      <c r="AL1529" s="911" t="s">
        <v>2869</v>
      </c>
      <c r="AM1529" s="911" t="s">
        <v>2869</v>
      </c>
      <c r="AN1529" s="581"/>
    </row>
    <row r="1530" spans="1:40" ht="12" customHeight="1" outlineLevel="1" x14ac:dyDescent="0.25">
      <c r="A1530" s="891"/>
      <c r="B1530" s="581"/>
      <c r="C1530" s="899"/>
      <c r="D1530" s="581"/>
      <c r="E1530" s="920"/>
      <c r="F1530" s="911"/>
      <c r="G1530" s="911"/>
      <c r="H1530" s="911"/>
      <c r="I1530" s="911"/>
      <c r="J1530" s="911"/>
      <c r="K1530" s="911"/>
      <c r="L1530" s="911"/>
      <c r="M1530" s="911"/>
      <c r="N1530" s="911"/>
      <c r="O1530" s="911"/>
      <c r="P1530" s="911"/>
      <c r="Q1530" s="911"/>
      <c r="R1530" s="911"/>
      <c r="S1530" s="911"/>
      <c r="T1530" s="911"/>
      <c r="U1530" s="911"/>
      <c r="V1530" s="911"/>
      <c r="W1530" s="911"/>
      <c r="X1530" s="911"/>
      <c r="Y1530" s="911"/>
      <c r="Z1530" s="911"/>
      <c r="AA1530" s="911"/>
      <c r="AB1530" s="911"/>
      <c r="AC1530" s="911"/>
      <c r="AD1530" s="911"/>
      <c r="AE1530" s="911"/>
      <c r="AF1530" s="911"/>
      <c r="AG1530" s="911"/>
      <c r="AH1530" s="911"/>
      <c r="AI1530" s="911"/>
      <c r="AJ1530" s="911"/>
      <c r="AK1530" s="911"/>
      <c r="AL1530" s="911"/>
      <c r="AM1530" s="911"/>
      <c r="AN1530" s="581"/>
    </row>
    <row r="1531" spans="1:40" ht="12" customHeight="1" outlineLevel="1" x14ac:dyDescent="0.25">
      <c r="A1531" s="891"/>
      <c r="B1531" s="581"/>
      <c r="C1531" s="899"/>
      <c r="D1531" s="581"/>
      <c r="E1531" s="920"/>
      <c r="F1531" s="911"/>
      <c r="G1531" s="911"/>
      <c r="H1531" s="911"/>
      <c r="I1531" s="911"/>
      <c r="J1531" s="911"/>
      <c r="K1531" s="911"/>
      <c r="L1531" s="911"/>
      <c r="M1531" s="911"/>
      <c r="N1531" s="911"/>
      <c r="O1531" s="911"/>
      <c r="P1531" s="911"/>
      <c r="Q1531" s="911"/>
      <c r="R1531" s="911"/>
      <c r="S1531" s="911"/>
      <c r="T1531" s="911"/>
      <c r="U1531" s="911"/>
      <c r="V1531" s="911"/>
      <c r="W1531" s="911"/>
      <c r="X1531" s="911"/>
      <c r="Y1531" s="911"/>
      <c r="Z1531" s="911"/>
      <c r="AA1531" s="911"/>
      <c r="AB1531" s="911"/>
      <c r="AC1531" s="911"/>
      <c r="AD1531" s="911"/>
      <c r="AE1531" s="911"/>
      <c r="AF1531" s="911"/>
      <c r="AG1531" s="911"/>
      <c r="AH1531" s="911"/>
      <c r="AI1531" s="911"/>
      <c r="AJ1531" s="911"/>
      <c r="AK1531" s="911"/>
      <c r="AL1531" s="911"/>
      <c r="AM1531" s="911"/>
      <c r="AN1531" s="581"/>
    </row>
    <row r="1532" spans="1:40" ht="12" customHeight="1" outlineLevel="1" x14ac:dyDescent="0.25">
      <c r="A1532" s="891"/>
      <c r="B1532" s="581"/>
      <c r="C1532" s="893" t="s">
        <v>165</v>
      </c>
      <c r="D1532" s="581"/>
      <c r="E1532" s="920" t="s">
        <v>3319</v>
      </c>
      <c r="F1532" s="911" t="s">
        <v>2869</v>
      </c>
      <c r="G1532" s="911" t="s">
        <v>2869</v>
      </c>
      <c r="H1532" s="911" t="s">
        <v>2869</v>
      </c>
      <c r="I1532" s="911" t="s">
        <v>2869</v>
      </c>
      <c r="J1532" s="911" t="s">
        <v>2869</v>
      </c>
      <c r="K1532" s="911" t="s">
        <v>2869</v>
      </c>
      <c r="L1532" s="911" t="s">
        <v>2869</v>
      </c>
      <c r="M1532" s="911" t="s">
        <v>2869</v>
      </c>
      <c r="N1532" s="911" t="s">
        <v>2869</v>
      </c>
      <c r="O1532" s="911" t="s">
        <v>2869</v>
      </c>
      <c r="P1532" s="911" t="s">
        <v>2869</v>
      </c>
      <c r="Q1532" s="911" t="s">
        <v>2869</v>
      </c>
      <c r="R1532" s="911" t="s">
        <v>2869</v>
      </c>
      <c r="S1532" s="911" t="s">
        <v>2869</v>
      </c>
      <c r="T1532" s="911" t="s">
        <v>2869</v>
      </c>
      <c r="U1532" s="911" t="s">
        <v>2869</v>
      </c>
      <c r="V1532" s="911" t="s">
        <v>2869</v>
      </c>
      <c r="W1532" s="911" t="s">
        <v>2869</v>
      </c>
      <c r="X1532" s="911" t="s">
        <v>2869</v>
      </c>
      <c r="Y1532" s="911" t="s">
        <v>2869</v>
      </c>
      <c r="Z1532" s="911" t="s">
        <v>2869</v>
      </c>
      <c r="AA1532" s="911" t="s">
        <v>2869</v>
      </c>
      <c r="AB1532" s="911" t="s">
        <v>2869</v>
      </c>
      <c r="AC1532" s="911" t="s">
        <v>2869</v>
      </c>
      <c r="AD1532" s="911" t="s">
        <v>2869</v>
      </c>
      <c r="AE1532" s="911" t="s">
        <v>2869</v>
      </c>
      <c r="AF1532" s="911" t="s">
        <v>2869</v>
      </c>
      <c r="AG1532" s="911" t="s">
        <v>2869</v>
      </c>
      <c r="AH1532" s="911" t="s">
        <v>2869</v>
      </c>
      <c r="AI1532" s="911" t="s">
        <v>2869</v>
      </c>
      <c r="AJ1532" s="911" t="s">
        <v>2869</v>
      </c>
      <c r="AK1532" s="911" t="s">
        <v>2869</v>
      </c>
      <c r="AL1532" s="911" t="s">
        <v>2869</v>
      </c>
      <c r="AM1532" s="911" t="s">
        <v>2869</v>
      </c>
      <c r="AN1532" s="581"/>
    </row>
    <row r="1533" spans="1:40" ht="12" customHeight="1" outlineLevel="1" x14ac:dyDescent="0.25">
      <c r="A1533" s="891"/>
      <c r="B1533" s="581"/>
      <c r="C1533" s="894" t="s">
        <v>166</v>
      </c>
      <c r="D1533" s="581"/>
      <c r="E1533" s="920" t="s">
        <v>3320</v>
      </c>
      <c r="F1533" s="911" t="s">
        <v>2869</v>
      </c>
      <c r="G1533" s="911" t="s">
        <v>2869</v>
      </c>
      <c r="H1533" s="911" t="s">
        <v>2869</v>
      </c>
      <c r="I1533" s="911" t="s">
        <v>2869</v>
      </c>
      <c r="J1533" s="911" t="s">
        <v>2869</v>
      </c>
      <c r="K1533" s="911" t="s">
        <v>2869</v>
      </c>
      <c r="L1533" s="911" t="s">
        <v>2869</v>
      </c>
      <c r="M1533" s="911" t="s">
        <v>2869</v>
      </c>
      <c r="N1533" s="911" t="s">
        <v>2869</v>
      </c>
      <c r="O1533" s="911" t="s">
        <v>2869</v>
      </c>
      <c r="P1533" s="911" t="s">
        <v>2869</v>
      </c>
      <c r="Q1533" s="911" t="s">
        <v>2869</v>
      </c>
      <c r="R1533" s="911" t="s">
        <v>2869</v>
      </c>
      <c r="S1533" s="911" t="s">
        <v>2869</v>
      </c>
      <c r="T1533" s="911" t="s">
        <v>2869</v>
      </c>
      <c r="U1533" s="911" t="s">
        <v>2869</v>
      </c>
      <c r="V1533" s="911" t="s">
        <v>2869</v>
      </c>
      <c r="W1533" s="911" t="s">
        <v>2869</v>
      </c>
      <c r="X1533" s="911" t="s">
        <v>2869</v>
      </c>
      <c r="Y1533" s="911" t="s">
        <v>2869</v>
      </c>
      <c r="Z1533" s="911" t="s">
        <v>2869</v>
      </c>
      <c r="AA1533" s="911" t="s">
        <v>2869</v>
      </c>
      <c r="AB1533" s="911" t="s">
        <v>2869</v>
      </c>
      <c r="AC1533" s="911" t="s">
        <v>2869</v>
      </c>
      <c r="AD1533" s="911" t="s">
        <v>2869</v>
      </c>
      <c r="AE1533" s="911" t="s">
        <v>2869</v>
      </c>
      <c r="AF1533" s="911" t="s">
        <v>2869</v>
      </c>
      <c r="AG1533" s="911" t="s">
        <v>2869</v>
      </c>
      <c r="AH1533" s="911" t="s">
        <v>2869</v>
      </c>
      <c r="AI1533" s="911" t="s">
        <v>2869</v>
      </c>
      <c r="AJ1533" s="911" t="s">
        <v>2869</v>
      </c>
      <c r="AK1533" s="911" t="s">
        <v>2869</v>
      </c>
      <c r="AL1533" s="911" t="s">
        <v>2869</v>
      </c>
      <c r="AM1533" s="911" t="s">
        <v>2869</v>
      </c>
      <c r="AN1533" s="581"/>
    </row>
    <row r="1534" spans="1:40" ht="12" customHeight="1" outlineLevel="1" x14ac:dyDescent="0.25">
      <c r="A1534" s="891"/>
      <c r="B1534" s="581"/>
      <c r="C1534" s="899" t="s">
        <v>194</v>
      </c>
      <c r="D1534" s="581"/>
      <c r="E1534" s="920" t="s">
        <v>3321</v>
      </c>
      <c r="F1534" s="911" t="s">
        <v>2869</v>
      </c>
      <c r="G1534" s="911" t="s">
        <v>2869</v>
      </c>
      <c r="H1534" s="911" t="s">
        <v>2869</v>
      </c>
      <c r="I1534" s="911" t="s">
        <v>2869</v>
      </c>
      <c r="J1534" s="911" t="s">
        <v>2869</v>
      </c>
      <c r="K1534" s="911" t="s">
        <v>2869</v>
      </c>
      <c r="L1534" s="911" t="s">
        <v>2869</v>
      </c>
      <c r="M1534" s="911" t="s">
        <v>2869</v>
      </c>
      <c r="N1534" s="911" t="s">
        <v>2869</v>
      </c>
      <c r="O1534" s="911" t="s">
        <v>2869</v>
      </c>
      <c r="P1534" s="911" t="s">
        <v>2869</v>
      </c>
      <c r="Q1534" s="911" t="s">
        <v>2869</v>
      </c>
      <c r="R1534" s="911" t="s">
        <v>2869</v>
      </c>
      <c r="S1534" s="911" t="s">
        <v>2869</v>
      </c>
      <c r="T1534" s="911" t="s">
        <v>2869</v>
      </c>
      <c r="U1534" s="911" t="s">
        <v>2869</v>
      </c>
      <c r="V1534" s="911" t="s">
        <v>2869</v>
      </c>
      <c r="W1534" s="911" t="s">
        <v>2869</v>
      </c>
      <c r="X1534" s="911" t="s">
        <v>2869</v>
      </c>
      <c r="Y1534" s="911" t="s">
        <v>2869</v>
      </c>
      <c r="Z1534" s="911" t="s">
        <v>2869</v>
      </c>
      <c r="AA1534" s="911" t="s">
        <v>2869</v>
      </c>
      <c r="AB1534" s="911" t="s">
        <v>2869</v>
      </c>
      <c r="AC1534" s="911" t="s">
        <v>2869</v>
      </c>
      <c r="AD1534" s="911" t="s">
        <v>2869</v>
      </c>
      <c r="AE1534" s="911" t="s">
        <v>2869</v>
      </c>
      <c r="AF1534" s="911" t="s">
        <v>2869</v>
      </c>
      <c r="AG1534" s="911" t="s">
        <v>2869</v>
      </c>
      <c r="AH1534" s="911" t="s">
        <v>2869</v>
      </c>
      <c r="AI1534" s="911" t="s">
        <v>2869</v>
      </c>
      <c r="AJ1534" s="911" t="s">
        <v>2869</v>
      </c>
      <c r="AK1534" s="911" t="s">
        <v>2869</v>
      </c>
      <c r="AL1534" s="911" t="s">
        <v>2869</v>
      </c>
      <c r="AM1534" s="911" t="s">
        <v>2869</v>
      </c>
      <c r="AN1534" s="581"/>
    </row>
    <row r="1535" spans="1:40" ht="12" customHeight="1" outlineLevel="1" x14ac:dyDescent="0.25">
      <c r="A1535" s="891"/>
      <c r="B1535" s="581"/>
      <c r="C1535" s="899" t="s">
        <v>428</v>
      </c>
      <c r="D1535" s="581"/>
      <c r="E1535" s="920" t="s">
        <v>3322</v>
      </c>
      <c r="F1535" s="911" t="s">
        <v>2869</v>
      </c>
      <c r="G1535" s="911" t="s">
        <v>2869</v>
      </c>
      <c r="H1535" s="911" t="s">
        <v>2869</v>
      </c>
      <c r="I1535" s="911" t="s">
        <v>2869</v>
      </c>
      <c r="J1535" s="911" t="s">
        <v>2869</v>
      </c>
      <c r="K1535" s="911" t="s">
        <v>2869</v>
      </c>
      <c r="L1535" s="911" t="s">
        <v>2869</v>
      </c>
      <c r="M1535" s="911" t="s">
        <v>2869</v>
      </c>
      <c r="N1535" s="911" t="s">
        <v>2869</v>
      </c>
      <c r="O1535" s="911" t="s">
        <v>2869</v>
      </c>
      <c r="P1535" s="911" t="s">
        <v>2869</v>
      </c>
      <c r="Q1535" s="911" t="s">
        <v>2869</v>
      </c>
      <c r="R1535" s="911" t="s">
        <v>2869</v>
      </c>
      <c r="S1535" s="911" t="s">
        <v>2869</v>
      </c>
      <c r="T1535" s="911" t="s">
        <v>2869</v>
      </c>
      <c r="U1535" s="911" t="s">
        <v>2869</v>
      </c>
      <c r="V1535" s="911" t="s">
        <v>2869</v>
      </c>
      <c r="W1535" s="911" t="s">
        <v>2869</v>
      </c>
      <c r="X1535" s="911" t="s">
        <v>2869</v>
      </c>
      <c r="Y1535" s="911" t="s">
        <v>2869</v>
      </c>
      <c r="Z1535" s="911" t="s">
        <v>2869</v>
      </c>
      <c r="AA1535" s="911" t="s">
        <v>2869</v>
      </c>
      <c r="AB1535" s="911" t="s">
        <v>2869</v>
      </c>
      <c r="AC1535" s="911" t="s">
        <v>2869</v>
      </c>
      <c r="AD1535" s="911" t="s">
        <v>2869</v>
      </c>
      <c r="AE1535" s="911" t="s">
        <v>2869</v>
      </c>
      <c r="AF1535" s="911" t="s">
        <v>2869</v>
      </c>
      <c r="AG1535" s="911" t="s">
        <v>2869</v>
      </c>
      <c r="AH1535" s="911" t="s">
        <v>2869</v>
      </c>
      <c r="AI1535" s="911" t="s">
        <v>2869</v>
      </c>
      <c r="AJ1535" s="911" t="s">
        <v>2869</v>
      </c>
      <c r="AK1535" s="911" t="s">
        <v>2869</v>
      </c>
      <c r="AL1535" s="911" t="s">
        <v>2869</v>
      </c>
      <c r="AM1535" s="911" t="s">
        <v>2869</v>
      </c>
      <c r="AN1535" s="581"/>
    </row>
    <row r="1536" spans="1:40" ht="12" customHeight="1" outlineLevel="1" x14ac:dyDescent="0.25">
      <c r="A1536" s="891"/>
      <c r="B1536" s="581"/>
      <c r="C1536" s="899" t="s">
        <v>429</v>
      </c>
      <c r="D1536" s="581"/>
      <c r="E1536" s="920" t="s">
        <v>3323</v>
      </c>
      <c r="F1536" s="911" t="s">
        <v>2869</v>
      </c>
      <c r="G1536" s="911" t="s">
        <v>2869</v>
      </c>
      <c r="H1536" s="911" t="s">
        <v>2869</v>
      </c>
      <c r="I1536" s="911" t="s">
        <v>2869</v>
      </c>
      <c r="J1536" s="911" t="s">
        <v>2869</v>
      </c>
      <c r="K1536" s="911" t="s">
        <v>2869</v>
      </c>
      <c r="L1536" s="911" t="s">
        <v>2869</v>
      </c>
      <c r="M1536" s="911" t="s">
        <v>2869</v>
      </c>
      <c r="N1536" s="911" t="s">
        <v>2869</v>
      </c>
      <c r="O1536" s="911" t="s">
        <v>2869</v>
      </c>
      <c r="P1536" s="911" t="s">
        <v>2869</v>
      </c>
      <c r="Q1536" s="911" t="s">
        <v>2869</v>
      </c>
      <c r="R1536" s="911" t="s">
        <v>2869</v>
      </c>
      <c r="S1536" s="911" t="s">
        <v>2869</v>
      </c>
      <c r="T1536" s="911" t="s">
        <v>2869</v>
      </c>
      <c r="U1536" s="911" t="s">
        <v>2869</v>
      </c>
      <c r="V1536" s="911" t="s">
        <v>2869</v>
      </c>
      <c r="W1536" s="911" t="s">
        <v>2869</v>
      </c>
      <c r="X1536" s="911" t="s">
        <v>2869</v>
      </c>
      <c r="Y1536" s="911" t="s">
        <v>2869</v>
      </c>
      <c r="Z1536" s="911" t="s">
        <v>2869</v>
      </c>
      <c r="AA1536" s="911" t="s">
        <v>2869</v>
      </c>
      <c r="AB1536" s="911" t="s">
        <v>2869</v>
      </c>
      <c r="AC1536" s="911" t="s">
        <v>2869</v>
      </c>
      <c r="AD1536" s="911" t="s">
        <v>2869</v>
      </c>
      <c r="AE1536" s="911" t="s">
        <v>2869</v>
      </c>
      <c r="AF1536" s="911" t="s">
        <v>2869</v>
      </c>
      <c r="AG1536" s="911" t="s">
        <v>2869</v>
      </c>
      <c r="AH1536" s="911" t="s">
        <v>2869</v>
      </c>
      <c r="AI1536" s="911" t="s">
        <v>2869</v>
      </c>
      <c r="AJ1536" s="911" t="s">
        <v>2869</v>
      </c>
      <c r="AK1536" s="911" t="s">
        <v>2869</v>
      </c>
      <c r="AL1536" s="911" t="s">
        <v>2869</v>
      </c>
      <c r="AM1536" s="911" t="s">
        <v>2869</v>
      </c>
      <c r="AN1536" s="581"/>
    </row>
    <row r="1537" spans="1:40" ht="12" customHeight="1" outlineLevel="1" x14ac:dyDescent="0.25">
      <c r="A1537" s="891"/>
      <c r="B1537" s="581"/>
      <c r="C1537" s="899" t="s">
        <v>437</v>
      </c>
      <c r="D1537" s="581"/>
      <c r="E1537" s="920" t="s">
        <v>3324</v>
      </c>
      <c r="F1537" s="911" t="s">
        <v>2869</v>
      </c>
      <c r="G1537" s="911" t="s">
        <v>2869</v>
      </c>
      <c r="H1537" s="911" t="s">
        <v>2869</v>
      </c>
      <c r="I1537" s="911" t="s">
        <v>2869</v>
      </c>
      <c r="J1537" s="911" t="s">
        <v>2869</v>
      </c>
      <c r="K1537" s="911" t="s">
        <v>2869</v>
      </c>
      <c r="L1537" s="911" t="s">
        <v>2869</v>
      </c>
      <c r="M1537" s="911" t="s">
        <v>2869</v>
      </c>
      <c r="N1537" s="911" t="s">
        <v>2869</v>
      </c>
      <c r="O1537" s="911" t="s">
        <v>2869</v>
      </c>
      <c r="P1537" s="911" t="s">
        <v>2869</v>
      </c>
      <c r="Q1537" s="911" t="s">
        <v>2869</v>
      </c>
      <c r="R1537" s="911" t="s">
        <v>2869</v>
      </c>
      <c r="S1537" s="911" t="s">
        <v>2869</v>
      </c>
      <c r="T1537" s="911" t="s">
        <v>2869</v>
      </c>
      <c r="U1537" s="911" t="s">
        <v>2869</v>
      </c>
      <c r="V1537" s="911" t="s">
        <v>2869</v>
      </c>
      <c r="W1537" s="911" t="s">
        <v>2869</v>
      </c>
      <c r="X1537" s="911" t="s">
        <v>2869</v>
      </c>
      <c r="Y1537" s="911" t="s">
        <v>2869</v>
      </c>
      <c r="Z1537" s="911" t="s">
        <v>2869</v>
      </c>
      <c r="AA1537" s="911" t="s">
        <v>2869</v>
      </c>
      <c r="AB1537" s="911" t="s">
        <v>2869</v>
      </c>
      <c r="AC1537" s="911" t="s">
        <v>2869</v>
      </c>
      <c r="AD1537" s="911" t="s">
        <v>2869</v>
      </c>
      <c r="AE1537" s="911" t="s">
        <v>2869</v>
      </c>
      <c r="AF1537" s="911" t="s">
        <v>2869</v>
      </c>
      <c r="AG1537" s="911" t="s">
        <v>2869</v>
      </c>
      <c r="AH1537" s="911" t="s">
        <v>2869</v>
      </c>
      <c r="AI1537" s="911" t="s">
        <v>2869</v>
      </c>
      <c r="AJ1537" s="911" t="s">
        <v>2869</v>
      </c>
      <c r="AK1537" s="911" t="s">
        <v>2869</v>
      </c>
      <c r="AL1537" s="911" t="s">
        <v>2869</v>
      </c>
      <c r="AM1537" s="911" t="s">
        <v>2869</v>
      </c>
      <c r="AN1537" s="581"/>
    </row>
    <row r="1538" spans="1:40" ht="12" customHeight="1" outlineLevel="1" x14ac:dyDescent="0.25">
      <c r="A1538" s="891"/>
      <c r="B1538" s="581"/>
      <c r="C1538" s="899" t="s">
        <v>438</v>
      </c>
      <c r="D1538" s="581"/>
      <c r="E1538" s="920" t="s">
        <v>3325</v>
      </c>
      <c r="F1538" s="911" t="s">
        <v>2869</v>
      </c>
      <c r="G1538" s="911" t="s">
        <v>2869</v>
      </c>
      <c r="H1538" s="911" t="s">
        <v>2869</v>
      </c>
      <c r="I1538" s="911" t="s">
        <v>2869</v>
      </c>
      <c r="J1538" s="911" t="s">
        <v>2869</v>
      </c>
      <c r="K1538" s="911" t="s">
        <v>2869</v>
      </c>
      <c r="L1538" s="911" t="s">
        <v>2869</v>
      </c>
      <c r="M1538" s="911" t="s">
        <v>2869</v>
      </c>
      <c r="N1538" s="911" t="s">
        <v>2869</v>
      </c>
      <c r="O1538" s="911" t="s">
        <v>2869</v>
      </c>
      <c r="P1538" s="911" t="s">
        <v>2869</v>
      </c>
      <c r="Q1538" s="911" t="s">
        <v>2869</v>
      </c>
      <c r="R1538" s="911" t="s">
        <v>2869</v>
      </c>
      <c r="S1538" s="911" t="s">
        <v>2869</v>
      </c>
      <c r="T1538" s="911" t="s">
        <v>2869</v>
      </c>
      <c r="U1538" s="911" t="s">
        <v>2869</v>
      </c>
      <c r="V1538" s="911" t="s">
        <v>2869</v>
      </c>
      <c r="W1538" s="911" t="s">
        <v>2869</v>
      </c>
      <c r="X1538" s="911" t="s">
        <v>2869</v>
      </c>
      <c r="Y1538" s="911" t="s">
        <v>2869</v>
      </c>
      <c r="Z1538" s="911" t="s">
        <v>2869</v>
      </c>
      <c r="AA1538" s="911" t="s">
        <v>2869</v>
      </c>
      <c r="AB1538" s="911" t="s">
        <v>2869</v>
      </c>
      <c r="AC1538" s="911" t="s">
        <v>2869</v>
      </c>
      <c r="AD1538" s="911" t="s">
        <v>2869</v>
      </c>
      <c r="AE1538" s="911" t="s">
        <v>2869</v>
      </c>
      <c r="AF1538" s="911" t="s">
        <v>2869</v>
      </c>
      <c r="AG1538" s="911" t="s">
        <v>2869</v>
      </c>
      <c r="AH1538" s="911" t="s">
        <v>2869</v>
      </c>
      <c r="AI1538" s="911" t="s">
        <v>2869</v>
      </c>
      <c r="AJ1538" s="911" t="s">
        <v>2869</v>
      </c>
      <c r="AK1538" s="911" t="s">
        <v>2869</v>
      </c>
      <c r="AL1538" s="911" t="s">
        <v>2869</v>
      </c>
      <c r="AM1538" s="911" t="s">
        <v>2869</v>
      </c>
      <c r="AN1538" s="581"/>
    </row>
    <row r="1539" spans="1:40" ht="12" customHeight="1" outlineLevel="1" x14ac:dyDescent="0.25">
      <c r="A1539" s="891"/>
      <c r="B1539" s="581"/>
      <c r="C1539" s="899" t="s">
        <v>430</v>
      </c>
      <c r="D1539" s="581"/>
      <c r="E1539" s="920" t="s">
        <v>3326</v>
      </c>
      <c r="F1539" s="911" t="s">
        <v>2869</v>
      </c>
      <c r="G1539" s="911" t="s">
        <v>2869</v>
      </c>
      <c r="H1539" s="911" t="s">
        <v>2869</v>
      </c>
      <c r="I1539" s="911" t="s">
        <v>2869</v>
      </c>
      <c r="J1539" s="911" t="s">
        <v>2869</v>
      </c>
      <c r="K1539" s="911" t="s">
        <v>2869</v>
      </c>
      <c r="L1539" s="911" t="s">
        <v>2869</v>
      </c>
      <c r="M1539" s="911" t="s">
        <v>2869</v>
      </c>
      <c r="N1539" s="911" t="s">
        <v>2869</v>
      </c>
      <c r="O1539" s="911" t="s">
        <v>2869</v>
      </c>
      <c r="P1539" s="911" t="s">
        <v>2869</v>
      </c>
      <c r="Q1539" s="911" t="s">
        <v>2869</v>
      </c>
      <c r="R1539" s="911" t="s">
        <v>2869</v>
      </c>
      <c r="S1539" s="911" t="s">
        <v>2869</v>
      </c>
      <c r="T1539" s="911" t="s">
        <v>2869</v>
      </c>
      <c r="U1539" s="911" t="s">
        <v>2869</v>
      </c>
      <c r="V1539" s="911" t="s">
        <v>2869</v>
      </c>
      <c r="W1539" s="911" t="s">
        <v>2869</v>
      </c>
      <c r="X1539" s="911" t="s">
        <v>2869</v>
      </c>
      <c r="Y1539" s="911" t="s">
        <v>2869</v>
      </c>
      <c r="Z1539" s="911" t="s">
        <v>2869</v>
      </c>
      <c r="AA1539" s="911" t="s">
        <v>2869</v>
      </c>
      <c r="AB1539" s="911" t="s">
        <v>2869</v>
      </c>
      <c r="AC1539" s="911" t="s">
        <v>2869</v>
      </c>
      <c r="AD1539" s="911" t="s">
        <v>2869</v>
      </c>
      <c r="AE1539" s="911" t="s">
        <v>2869</v>
      </c>
      <c r="AF1539" s="911" t="s">
        <v>2869</v>
      </c>
      <c r="AG1539" s="911" t="s">
        <v>2869</v>
      </c>
      <c r="AH1539" s="911" t="s">
        <v>2869</v>
      </c>
      <c r="AI1539" s="911" t="s">
        <v>2869</v>
      </c>
      <c r="AJ1539" s="911" t="s">
        <v>2869</v>
      </c>
      <c r="AK1539" s="911" t="s">
        <v>2869</v>
      </c>
      <c r="AL1539" s="911" t="s">
        <v>2869</v>
      </c>
      <c r="AM1539" s="911" t="s">
        <v>2869</v>
      </c>
      <c r="AN1539" s="581"/>
    </row>
    <row r="1540" spans="1:40" ht="12" customHeight="1" outlineLevel="1" x14ac:dyDescent="0.25">
      <c r="A1540" s="891"/>
      <c r="B1540" s="581"/>
      <c r="C1540" s="899" t="s">
        <v>726</v>
      </c>
      <c r="D1540" s="581"/>
      <c r="E1540" s="920" t="s">
        <v>3327</v>
      </c>
      <c r="F1540" s="911" t="s">
        <v>2869</v>
      </c>
      <c r="G1540" s="911" t="s">
        <v>2869</v>
      </c>
      <c r="H1540" s="911" t="s">
        <v>2869</v>
      </c>
      <c r="I1540" s="911" t="s">
        <v>2869</v>
      </c>
      <c r="J1540" s="911" t="s">
        <v>2869</v>
      </c>
      <c r="K1540" s="911" t="s">
        <v>2869</v>
      </c>
      <c r="L1540" s="911" t="s">
        <v>2869</v>
      </c>
      <c r="M1540" s="911" t="s">
        <v>2869</v>
      </c>
      <c r="N1540" s="911" t="s">
        <v>2869</v>
      </c>
      <c r="O1540" s="911" t="s">
        <v>2869</v>
      </c>
      <c r="P1540" s="911" t="s">
        <v>2869</v>
      </c>
      <c r="Q1540" s="911" t="s">
        <v>2869</v>
      </c>
      <c r="R1540" s="911" t="s">
        <v>2869</v>
      </c>
      <c r="S1540" s="911" t="s">
        <v>2869</v>
      </c>
      <c r="T1540" s="911" t="s">
        <v>2869</v>
      </c>
      <c r="U1540" s="911" t="s">
        <v>2869</v>
      </c>
      <c r="V1540" s="911" t="s">
        <v>2869</v>
      </c>
      <c r="W1540" s="911" t="s">
        <v>2869</v>
      </c>
      <c r="X1540" s="911" t="s">
        <v>2869</v>
      </c>
      <c r="Y1540" s="911" t="s">
        <v>2869</v>
      </c>
      <c r="Z1540" s="911" t="s">
        <v>2869</v>
      </c>
      <c r="AA1540" s="911" t="s">
        <v>2869</v>
      </c>
      <c r="AB1540" s="911" t="s">
        <v>2869</v>
      </c>
      <c r="AC1540" s="911" t="s">
        <v>2869</v>
      </c>
      <c r="AD1540" s="911" t="s">
        <v>2869</v>
      </c>
      <c r="AE1540" s="911" t="s">
        <v>2869</v>
      </c>
      <c r="AF1540" s="911" t="s">
        <v>2869</v>
      </c>
      <c r="AG1540" s="911" t="s">
        <v>2869</v>
      </c>
      <c r="AH1540" s="911" t="s">
        <v>2869</v>
      </c>
      <c r="AI1540" s="911" t="s">
        <v>2869</v>
      </c>
      <c r="AJ1540" s="911" t="s">
        <v>2869</v>
      </c>
      <c r="AK1540" s="911" t="s">
        <v>2869</v>
      </c>
      <c r="AL1540" s="911" t="s">
        <v>2869</v>
      </c>
      <c r="AM1540" s="911" t="s">
        <v>2869</v>
      </c>
      <c r="AN1540" s="581"/>
    </row>
    <row r="1541" spans="1:40" ht="12" customHeight="1" outlineLevel="1" x14ac:dyDescent="0.25">
      <c r="A1541" s="891"/>
      <c r="B1541" s="581"/>
      <c r="C1541" s="899" t="s">
        <v>582</v>
      </c>
      <c r="D1541" s="581"/>
      <c r="E1541" s="920" t="s">
        <v>3328</v>
      </c>
      <c r="F1541" s="911" t="s">
        <v>2869</v>
      </c>
      <c r="G1541" s="911" t="s">
        <v>2869</v>
      </c>
      <c r="H1541" s="911" t="s">
        <v>2869</v>
      </c>
      <c r="I1541" s="911" t="s">
        <v>2869</v>
      </c>
      <c r="J1541" s="911" t="s">
        <v>2869</v>
      </c>
      <c r="K1541" s="911" t="s">
        <v>2869</v>
      </c>
      <c r="L1541" s="911" t="s">
        <v>2869</v>
      </c>
      <c r="M1541" s="911" t="s">
        <v>2869</v>
      </c>
      <c r="N1541" s="911" t="s">
        <v>2869</v>
      </c>
      <c r="O1541" s="911" t="s">
        <v>2869</v>
      </c>
      <c r="P1541" s="911" t="s">
        <v>2869</v>
      </c>
      <c r="Q1541" s="911" t="s">
        <v>2869</v>
      </c>
      <c r="R1541" s="911" t="s">
        <v>2869</v>
      </c>
      <c r="S1541" s="911" t="s">
        <v>2869</v>
      </c>
      <c r="T1541" s="911" t="s">
        <v>2869</v>
      </c>
      <c r="U1541" s="911" t="s">
        <v>2869</v>
      </c>
      <c r="V1541" s="911" t="s">
        <v>2869</v>
      </c>
      <c r="W1541" s="911" t="s">
        <v>2869</v>
      </c>
      <c r="X1541" s="911" t="s">
        <v>2869</v>
      </c>
      <c r="Y1541" s="911" t="s">
        <v>2869</v>
      </c>
      <c r="Z1541" s="911" t="s">
        <v>2869</v>
      </c>
      <c r="AA1541" s="911" t="s">
        <v>2869</v>
      </c>
      <c r="AB1541" s="911" t="s">
        <v>2869</v>
      </c>
      <c r="AC1541" s="911" t="s">
        <v>2869</v>
      </c>
      <c r="AD1541" s="911" t="s">
        <v>2869</v>
      </c>
      <c r="AE1541" s="911" t="s">
        <v>2869</v>
      </c>
      <c r="AF1541" s="911" t="s">
        <v>2869</v>
      </c>
      <c r="AG1541" s="911" t="s">
        <v>2869</v>
      </c>
      <c r="AH1541" s="911" t="s">
        <v>2869</v>
      </c>
      <c r="AI1541" s="911" t="s">
        <v>2869</v>
      </c>
      <c r="AJ1541" s="911" t="s">
        <v>2869</v>
      </c>
      <c r="AK1541" s="911" t="s">
        <v>2869</v>
      </c>
      <c r="AL1541" s="911" t="s">
        <v>2869</v>
      </c>
      <c r="AM1541" s="911" t="s">
        <v>2869</v>
      </c>
      <c r="AN1541" s="581"/>
    </row>
    <row r="1542" spans="1:40" ht="12" customHeight="1" outlineLevel="1" x14ac:dyDescent="0.25">
      <c r="A1542" s="891"/>
      <c r="B1542" s="581"/>
      <c r="C1542" s="899" t="s">
        <v>2360</v>
      </c>
      <c r="D1542" s="581"/>
      <c r="E1542" s="920" t="s">
        <v>3329</v>
      </c>
      <c r="F1542" s="911" t="s">
        <v>2869</v>
      </c>
      <c r="G1542" s="911" t="s">
        <v>2869</v>
      </c>
      <c r="H1542" s="911" t="s">
        <v>2869</v>
      </c>
      <c r="I1542" s="911" t="s">
        <v>2869</v>
      </c>
      <c r="J1542" s="911" t="s">
        <v>2869</v>
      </c>
      <c r="K1542" s="911" t="s">
        <v>2869</v>
      </c>
      <c r="L1542" s="911" t="s">
        <v>2869</v>
      </c>
      <c r="M1542" s="911" t="s">
        <v>2869</v>
      </c>
      <c r="N1542" s="911" t="s">
        <v>2869</v>
      </c>
      <c r="O1542" s="911" t="s">
        <v>2869</v>
      </c>
      <c r="P1542" s="911" t="s">
        <v>2869</v>
      </c>
      <c r="Q1542" s="911" t="s">
        <v>2869</v>
      </c>
      <c r="R1542" s="911" t="s">
        <v>2869</v>
      </c>
      <c r="S1542" s="911" t="s">
        <v>2869</v>
      </c>
      <c r="T1542" s="911" t="s">
        <v>2869</v>
      </c>
      <c r="U1542" s="911" t="s">
        <v>2869</v>
      </c>
      <c r="V1542" s="911" t="s">
        <v>2869</v>
      </c>
      <c r="W1542" s="911" t="s">
        <v>2869</v>
      </c>
      <c r="X1542" s="911" t="s">
        <v>2869</v>
      </c>
      <c r="Y1542" s="911" t="s">
        <v>2869</v>
      </c>
      <c r="Z1542" s="911" t="s">
        <v>2869</v>
      </c>
      <c r="AA1542" s="911" t="s">
        <v>2869</v>
      </c>
      <c r="AB1542" s="911" t="s">
        <v>2869</v>
      </c>
      <c r="AC1542" s="911" t="s">
        <v>2869</v>
      </c>
      <c r="AD1542" s="911" t="s">
        <v>2869</v>
      </c>
      <c r="AE1542" s="911" t="s">
        <v>2869</v>
      </c>
      <c r="AF1542" s="911" t="s">
        <v>2869</v>
      </c>
      <c r="AG1542" s="911" t="s">
        <v>2869</v>
      </c>
      <c r="AH1542" s="911" t="s">
        <v>2869</v>
      </c>
      <c r="AI1542" s="911" t="s">
        <v>2869</v>
      </c>
      <c r="AJ1542" s="911" t="s">
        <v>2869</v>
      </c>
      <c r="AK1542" s="911" t="s">
        <v>2869</v>
      </c>
      <c r="AL1542" s="911" t="s">
        <v>2869</v>
      </c>
      <c r="AM1542" s="911" t="s">
        <v>2869</v>
      </c>
      <c r="AN1542" s="581"/>
    </row>
    <row r="1543" spans="1:40" ht="12" customHeight="1" outlineLevel="1" x14ac:dyDescent="0.25">
      <c r="A1543" s="891"/>
      <c r="B1543" s="581"/>
      <c r="C1543" s="899" t="s">
        <v>167</v>
      </c>
      <c r="D1543" s="581"/>
      <c r="E1543" s="920" t="s">
        <v>3330</v>
      </c>
      <c r="F1543" s="911" t="s">
        <v>2869</v>
      </c>
      <c r="G1543" s="911" t="s">
        <v>2869</v>
      </c>
      <c r="H1543" s="911" t="s">
        <v>2869</v>
      </c>
      <c r="I1543" s="911" t="s">
        <v>2869</v>
      </c>
      <c r="J1543" s="911" t="s">
        <v>2869</v>
      </c>
      <c r="K1543" s="911" t="s">
        <v>2869</v>
      </c>
      <c r="L1543" s="911" t="s">
        <v>2869</v>
      </c>
      <c r="M1543" s="911" t="s">
        <v>2869</v>
      </c>
      <c r="N1543" s="911" t="s">
        <v>2869</v>
      </c>
      <c r="O1543" s="911" t="s">
        <v>2869</v>
      </c>
      <c r="P1543" s="911" t="s">
        <v>2869</v>
      </c>
      <c r="Q1543" s="911" t="s">
        <v>2869</v>
      </c>
      <c r="R1543" s="911" t="s">
        <v>2869</v>
      </c>
      <c r="S1543" s="911" t="s">
        <v>2869</v>
      </c>
      <c r="T1543" s="911" t="s">
        <v>2869</v>
      </c>
      <c r="U1543" s="911" t="s">
        <v>2869</v>
      </c>
      <c r="V1543" s="911" t="s">
        <v>2869</v>
      </c>
      <c r="W1543" s="911" t="s">
        <v>2869</v>
      </c>
      <c r="X1543" s="911" t="s">
        <v>2869</v>
      </c>
      <c r="Y1543" s="911" t="s">
        <v>2869</v>
      </c>
      <c r="Z1543" s="911" t="s">
        <v>2869</v>
      </c>
      <c r="AA1543" s="911" t="s">
        <v>2869</v>
      </c>
      <c r="AB1543" s="911" t="s">
        <v>2869</v>
      </c>
      <c r="AC1543" s="911" t="s">
        <v>2869</v>
      </c>
      <c r="AD1543" s="911" t="s">
        <v>2869</v>
      </c>
      <c r="AE1543" s="911" t="s">
        <v>2869</v>
      </c>
      <c r="AF1543" s="911" t="s">
        <v>2869</v>
      </c>
      <c r="AG1543" s="911" t="s">
        <v>2869</v>
      </c>
      <c r="AH1543" s="911" t="s">
        <v>2869</v>
      </c>
      <c r="AI1543" s="911" t="s">
        <v>2869</v>
      </c>
      <c r="AJ1543" s="911" t="s">
        <v>2869</v>
      </c>
      <c r="AK1543" s="911" t="s">
        <v>2869</v>
      </c>
      <c r="AL1543" s="911" t="s">
        <v>2869</v>
      </c>
      <c r="AM1543" s="911" t="s">
        <v>2869</v>
      </c>
      <c r="AN1543" s="581"/>
    </row>
    <row r="1544" spans="1:40" ht="12" customHeight="1" outlineLevel="1" x14ac:dyDescent="0.25">
      <c r="A1544" s="891"/>
      <c r="B1544" s="581"/>
      <c r="C1544" s="899" t="s">
        <v>168</v>
      </c>
      <c r="D1544" s="581"/>
      <c r="E1544" s="920" t="s">
        <v>3331</v>
      </c>
      <c r="F1544" s="911" t="s">
        <v>2869</v>
      </c>
      <c r="G1544" s="911" t="s">
        <v>2869</v>
      </c>
      <c r="H1544" s="911" t="s">
        <v>2869</v>
      </c>
      <c r="I1544" s="911" t="s">
        <v>2869</v>
      </c>
      <c r="J1544" s="911" t="s">
        <v>2869</v>
      </c>
      <c r="K1544" s="911" t="s">
        <v>2869</v>
      </c>
      <c r="L1544" s="911" t="s">
        <v>2869</v>
      </c>
      <c r="M1544" s="911" t="s">
        <v>2869</v>
      </c>
      <c r="N1544" s="911" t="s">
        <v>2869</v>
      </c>
      <c r="O1544" s="911" t="s">
        <v>2869</v>
      </c>
      <c r="P1544" s="911" t="s">
        <v>2869</v>
      </c>
      <c r="Q1544" s="911" t="s">
        <v>2869</v>
      </c>
      <c r="R1544" s="911" t="s">
        <v>2869</v>
      </c>
      <c r="S1544" s="911" t="s">
        <v>2869</v>
      </c>
      <c r="T1544" s="911" t="s">
        <v>2869</v>
      </c>
      <c r="U1544" s="911" t="s">
        <v>2869</v>
      </c>
      <c r="V1544" s="911" t="s">
        <v>2869</v>
      </c>
      <c r="W1544" s="911" t="s">
        <v>2869</v>
      </c>
      <c r="X1544" s="911" t="s">
        <v>2869</v>
      </c>
      <c r="Y1544" s="911" t="s">
        <v>2869</v>
      </c>
      <c r="Z1544" s="911" t="s">
        <v>2869</v>
      </c>
      <c r="AA1544" s="911" t="s">
        <v>2869</v>
      </c>
      <c r="AB1544" s="911" t="s">
        <v>2869</v>
      </c>
      <c r="AC1544" s="911" t="s">
        <v>2869</v>
      </c>
      <c r="AD1544" s="911" t="s">
        <v>2869</v>
      </c>
      <c r="AE1544" s="911" t="s">
        <v>2869</v>
      </c>
      <c r="AF1544" s="911" t="s">
        <v>2869</v>
      </c>
      <c r="AG1544" s="911" t="s">
        <v>2869</v>
      </c>
      <c r="AH1544" s="911" t="s">
        <v>2869</v>
      </c>
      <c r="AI1544" s="911" t="s">
        <v>2869</v>
      </c>
      <c r="AJ1544" s="911" t="s">
        <v>2869</v>
      </c>
      <c r="AK1544" s="911" t="s">
        <v>2869</v>
      </c>
      <c r="AL1544" s="911" t="s">
        <v>2869</v>
      </c>
      <c r="AM1544" s="911" t="s">
        <v>2869</v>
      </c>
      <c r="AN1544" s="581"/>
    </row>
    <row r="1545" spans="1:40" ht="12" customHeight="1" outlineLevel="1" x14ac:dyDescent="0.25">
      <c r="A1545" s="891"/>
      <c r="B1545" s="581"/>
      <c r="C1545" s="899" t="s">
        <v>2361</v>
      </c>
      <c r="D1545" s="581"/>
      <c r="E1545" s="920" t="s">
        <v>3332</v>
      </c>
      <c r="F1545" s="911" t="s">
        <v>2869</v>
      </c>
      <c r="G1545" s="911" t="s">
        <v>2869</v>
      </c>
      <c r="H1545" s="911" t="s">
        <v>2869</v>
      </c>
      <c r="I1545" s="911" t="s">
        <v>2869</v>
      </c>
      <c r="J1545" s="911" t="s">
        <v>2869</v>
      </c>
      <c r="K1545" s="911" t="s">
        <v>2869</v>
      </c>
      <c r="L1545" s="911" t="s">
        <v>2869</v>
      </c>
      <c r="M1545" s="911" t="s">
        <v>2869</v>
      </c>
      <c r="N1545" s="911" t="s">
        <v>2869</v>
      </c>
      <c r="O1545" s="911" t="s">
        <v>2869</v>
      </c>
      <c r="P1545" s="911" t="s">
        <v>2869</v>
      </c>
      <c r="Q1545" s="911" t="s">
        <v>2869</v>
      </c>
      <c r="R1545" s="911" t="s">
        <v>2869</v>
      </c>
      <c r="S1545" s="911" t="s">
        <v>2869</v>
      </c>
      <c r="T1545" s="911" t="s">
        <v>2869</v>
      </c>
      <c r="U1545" s="911" t="s">
        <v>2869</v>
      </c>
      <c r="V1545" s="911" t="s">
        <v>2869</v>
      </c>
      <c r="W1545" s="911" t="s">
        <v>2869</v>
      </c>
      <c r="X1545" s="911" t="s">
        <v>2869</v>
      </c>
      <c r="Y1545" s="911" t="s">
        <v>2869</v>
      </c>
      <c r="Z1545" s="911" t="s">
        <v>2869</v>
      </c>
      <c r="AA1545" s="911" t="s">
        <v>2869</v>
      </c>
      <c r="AB1545" s="911" t="s">
        <v>2869</v>
      </c>
      <c r="AC1545" s="911" t="s">
        <v>2869</v>
      </c>
      <c r="AD1545" s="911" t="s">
        <v>2869</v>
      </c>
      <c r="AE1545" s="911" t="s">
        <v>2869</v>
      </c>
      <c r="AF1545" s="911" t="s">
        <v>2869</v>
      </c>
      <c r="AG1545" s="911" t="s">
        <v>2869</v>
      </c>
      <c r="AH1545" s="911" t="s">
        <v>2869</v>
      </c>
      <c r="AI1545" s="911" t="s">
        <v>2869</v>
      </c>
      <c r="AJ1545" s="911" t="s">
        <v>2869</v>
      </c>
      <c r="AK1545" s="911" t="s">
        <v>2869</v>
      </c>
      <c r="AL1545" s="911" t="s">
        <v>2869</v>
      </c>
      <c r="AM1545" s="911" t="s">
        <v>2869</v>
      </c>
      <c r="AN1545" s="581"/>
    </row>
    <row r="1546" spans="1:40" ht="12" customHeight="1" outlineLevel="1" x14ac:dyDescent="0.25">
      <c r="A1546" s="891"/>
      <c r="B1546" s="581"/>
      <c r="C1546" s="894" t="s">
        <v>169</v>
      </c>
      <c r="D1546" s="581"/>
      <c r="E1546" s="920" t="s">
        <v>3333</v>
      </c>
      <c r="F1546" s="911" t="s">
        <v>2869</v>
      </c>
      <c r="G1546" s="911" t="s">
        <v>2869</v>
      </c>
      <c r="H1546" s="911" t="s">
        <v>2869</v>
      </c>
      <c r="I1546" s="911" t="s">
        <v>2869</v>
      </c>
      <c r="J1546" s="911" t="s">
        <v>2869</v>
      </c>
      <c r="K1546" s="911" t="s">
        <v>2869</v>
      </c>
      <c r="L1546" s="911" t="s">
        <v>2869</v>
      </c>
      <c r="M1546" s="911" t="s">
        <v>2869</v>
      </c>
      <c r="N1546" s="911" t="s">
        <v>2869</v>
      </c>
      <c r="O1546" s="911" t="s">
        <v>2869</v>
      </c>
      <c r="P1546" s="911" t="s">
        <v>2869</v>
      </c>
      <c r="Q1546" s="911" t="s">
        <v>2869</v>
      </c>
      <c r="R1546" s="911" t="s">
        <v>2869</v>
      </c>
      <c r="S1546" s="911" t="s">
        <v>2869</v>
      </c>
      <c r="T1546" s="911" t="s">
        <v>2869</v>
      </c>
      <c r="U1546" s="911" t="s">
        <v>2869</v>
      </c>
      <c r="V1546" s="911" t="s">
        <v>2869</v>
      </c>
      <c r="W1546" s="911" t="s">
        <v>2869</v>
      </c>
      <c r="X1546" s="911" t="s">
        <v>2869</v>
      </c>
      <c r="Y1546" s="911" t="s">
        <v>2869</v>
      </c>
      <c r="Z1546" s="911" t="s">
        <v>2869</v>
      </c>
      <c r="AA1546" s="911" t="s">
        <v>2869</v>
      </c>
      <c r="AB1546" s="911" t="s">
        <v>2869</v>
      </c>
      <c r="AC1546" s="911" t="s">
        <v>2869</v>
      </c>
      <c r="AD1546" s="911" t="s">
        <v>2869</v>
      </c>
      <c r="AE1546" s="911" t="s">
        <v>2869</v>
      </c>
      <c r="AF1546" s="911" t="s">
        <v>2869</v>
      </c>
      <c r="AG1546" s="911" t="s">
        <v>2869</v>
      </c>
      <c r="AH1546" s="911" t="s">
        <v>2869</v>
      </c>
      <c r="AI1546" s="911" t="s">
        <v>2869</v>
      </c>
      <c r="AJ1546" s="911" t="s">
        <v>2869</v>
      </c>
      <c r="AK1546" s="911" t="s">
        <v>2869</v>
      </c>
      <c r="AL1546" s="911" t="s">
        <v>2869</v>
      </c>
      <c r="AM1546" s="911" t="s">
        <v>2869</v>
      </c>
      <c r="AN1546" s="581"/>
    </row>
    <row r="1547" spans="1:40" ht="12" customHeight="1" outlineLevel="1" x14ac:dyDescent="0.25">
      <c r="A1547" s="891"/>
      <c r="B1547" s="581"/>
      <c r="C1547" s="894" t="s">
        <v>59</v>
      </c>
      <c r="D1547" s="581"/>
      <c r="E1547" s="920" t="s">
        <v>3334</v>
      </c>
      <c r="F1547" s="911" t="s">
        <v>2869</v>
      </c>
      <c r="G1547" s="911" t="s">
        <v>2869</v>
      </c>
      <c r="H1547" s="911" t="s">
        <v>2869</v>
      </c>
      <c r="I1547" s="911" t="s">
        <v>2869</v>
      </c>
      <c r="J1547" s="911" t="s">
        <v>2869</v>
      </c>
      <c r="K1547" s="911" t="s">
        <v>2869</v>
      </c>
      <c r="L1547" s="911" t="s">
        <v>2869</v>
      </c>
      <c r="M1547" s="911" t="s">
        <v>2869</v>
      </c>
      <c r="N1547" s="911" t="s">
        <v>2869</v>
      </c>
      <c r="O1547" s="911" t="s">
        <v>2869</v>
      </c>
      <c r="P1547" s="911" t="s">
        <v>2869</v>
      </c>
      <c r="Q1547" s="911" t="s">
        <v>2869</v>
      </c>
      <c r="R1547" s="911" t="s">
        <v>2869</v>
      </c>
      <c r="S1547" s="911" t="s">
        <v>2869</v>
      </c>
      <c r="T1547" s="911" t="s">
        <v>2869</v>
      </c>
      <c r="U1547" s="911" t="s">
        <v>2869</v>
      </c>
      <c r="V1547" s="911" t="s">
        <v>2869</v>
      </c>
      <c r="W1547" s="911" t="s">
        <v>2869</v>
      </c>
      <c r="X1547" s="911" t="s">
        <v>2869</v>
      </c>
      <c r="Y1547" s="911" t="s">
        <v>2869</v>
      </c>
      <c r="Z1547" s="911" t="s">
        <v>2869</v>
      </c>
      <c r="AA1547" s="911" t="s">
        <v>2869</v>
      </c>
      <c r="AB1547" s="911" t="s">
        <v>2869</v>
      </c>
      <c r="AC1547" s="911" t="s">
        <v>2869</v>
      </c>
      <c r="AD1547" s="911" t="s">
        <v>2869</v>
      </c>
      <c r="AE1547" s="911" t="s">
        <v>2869</v>
      </c>
      <c r="AF1547" s="911" t="s">
        <v>2869</v>
      </c>
      <c r="AG1547" s="911" t="s">
        <v>2869</v>
      </c>
      <c r="AH1547" s="911" t="s">
        <v>2869</v>
      </c>
      <c r="AI1547" s="911" t="s">
        <v>2869</v>
      </c>
      <c r="AJ1547" s="911" t="s">
        <v>2869</v>
      </c>
      <c r="AK1547" s="911" t="s">
        <v>2869</v>
      </c>
      <c r="AL1547" s="911" t="s">
        <v>2869</v>
      </c>
      <c r="AM1547" s="911" t="s">
        <v>2869</v>
      </c>
      <c r="AN1547" s="581"/>
    </row>
    <row r="1548" spans="1:40" ht="12" customHeight="1" outlineLevel="1" x14ac:dyDescent="0.25">
      <c r="A1548" s="891"/>
      <c r="B1548" s="581"/>
      <c r="C1548" s="899" t="s">
        <v>167</v>
      </c>
      <c r="D1548" s="581"/>
      <c r="E1548" s="920" t="s">
        <v>3335</v>
      </c>
      <c r="F1548" s="911" t="s">
        <v>2869</v>
      </c>
      <c r="G1548" s="911" t="s">
        <v>2869</v>
      </c>
      <c r="H1548" s="911" t="s">
        <v>2869</v>
      </c>
      <c r="I1548" s="911" t="s">
        <v>2869</v>
      </c>
      <c r="J1548" s="911" t="s">
        <v>2869</v>
      </c>
      <c r="K1548" s="911" t="s">
        <v>2869</v>
      </c>
      <c r="L1548" s="911" t="s">
        <v>2869</v>
      </c>
      <c r="M1548" s="911" t="s">
        <v>2869</v>
      </c>
      <c r="N1548" s="911" t="s">
        <v>2869</v>
      </c>
      <c r="O1548" s="911" t="s">
        <v>2869</v>
      </c>
      <c r="P1548" s="911" t="s">
        <v>2869</v>
      </c>
      <c r="Q1548" s="911" t="s">
        <v>2869</v>
      </c>
      <c r="R1548" s="911" t="s">
        <v>2869</v>
      </c>
      <c r="S1548" s="911" t="s">
        <v>2869</v>
      </c>
      <c r="T1548" s="911" t="s">
        <v>2869</v>
      </c>
      <c r="U1548" s="911" t="s">
        <v>2869</v>
      </c>
      <c r="V1548" s="911" t="s">
        <v>2869</v>
      </c>
      <c r="W1548" s="911" t="s">
        <v>2869</v>
      </c>
      <c r="X1548" s="911" t="s">
        <v>2869</v>
      </c>
      <c r="Y1548" s="911" t="s">
        <v>2869</v>
      </c>
      <c r="Z1548" s="911" t="s">
        <v>2869</v>
      </c>
      <c r="AA1548" s="911" t="s">
        <v>2869</v>
      </c>
      <c r="AB1548" s="911" t="s">
        <v>2869</v>
      </c>
      <c r="AC1548" s="911" t="s">
        <v>2869</v>
      </c>
      <c r="AD1548" s="911" t="s">
        <v>2869</v>
      </c>
      <c r="AE1548" s="911" t="s">
        <v>2869</v>
      </c>
      <c r="AF1548" s="911" t="s">
        <v>2869</v>
      </c>
      <c r="AG1548" s="911" t="s">
        <v>2869</v>
      </c>
      <c r="AH1548" s="911" t="s">
        <v>2869</v>
      </c>
      <c r="AI1548" s="911" t="s">
        <v>2869</v>
      </c>
      <c r="AJ1548" s="911" t="s">
        <v>2869</v>
      </c>
      <c r="AK1548" s="911" t="s">
        <v>2869</v>
      </c>
      <c r="AL1548" s="911" t="s">
        <v>2869</v>
      </c>
      <c r="AM1548" s="911" t="s">
        <v>2869</v>
      </c>
      <c r="AN1548" s="581"/>
    </row>
    <row r="1549" spans="1:40" ht="12" customHeight="1" outlineLevel="1" x14ac:dyDescent="0.25">
      <c r="A1549" s="891"/>
      <c r="B1549" s="581"/>
      <c r="C1549" s="899" t="s">
        <v>2</v>
      </c>
      <c r="D1549" s="581"/>
      <c r="E1549" s="920" t="s">
        <v>3336</v>
      </c>
      <c r="F1549" s="911" t="s">
        <v>2869</v>
      </c>
      <c r="G1549" s="911" t="s">
        <v>2869</v>
      </c>
      <c r="H1549" s="911" t="s">
        <v>2869</v>
      </c>
      <c r="I1549" s="911" t="s">
        <v>2869</v>
      </c>
      <c r="J1549" s="911" t="s">
        <v>2869</v>
      </c>
      <c r="K1549" s="911" t="s">
        <v>2869</v>
      </c>
      <c r="L1549" s="911" t="s">
        <v>2869</v>
      </c>
      <c r="M1549" s="911" t="s">
        <v>2869</v>
      </c>
      <c r="N1549" s="911" t="s">
        <v>2869</v>
      </c>
      <c r="O1549" s="911" t="s">
        <v>2869</v>
      </c>
      <c r="P1549" s="911" t="s">
        <v>2869</v>
      </c>
      <c r="Q1549" s="911" t="s">
        <v>2869</v>
      </c>
      <c r="R1549" s="911" t="s">
        <v>2869</v>
      </c>
      <c r="S1549" s="911" t="s">
        <v>2869</v>
      </c>
      <c r="T1549" s="911" t="s">
        <v>2869</v>
      </c>
      <c r="U1549" s="911" t="s">
        <v>2869</v>
      </c>
      <c r="V1549" s="911" t="s">
        <v>2869</v>
      </c>
      <c r="W1549" s="911" t="s">
        <v>2869</v>
      </c>
      <c r="X1549" s="911" t="s">
        <v>2869</v>
      </c>
      <c r="Y1549" s="911" t="s">
        <v>2869</v>
      </c>
      <c r="Z1549" s="911" t="s">
        <v>2869</v>
      </c>
      <c r="AA1549" s="911" t="s">
        <v>2869</v>
      </c>
      <c r="AB1549" s="911" t="s">
        <v>2869</v>
      </c>
      <c r="AC1549" s="911" t="s">
        <v>2869</v>
      </c>
      <c r="AD1549" s="911" t="s">
        <v>2869</v>
      </c>
      <c r="AE1549" s="911" t="s">
        <v>2869</v>
      </c>
      <c r="AF1549" s="911" t="s">
        <v>2869</v>
      </c>
      <c r="AG1549" s="911" t="s">
        <v>2869</v>
      </c>
      <c r="AH1549" s="911" t="s">
        <v>2869</v>
      </c>
      <c r="AI1549" s="911" t="s">
        <v>2869</v>
      </c>
      <c r="AJ1549" s="911" t="s">
        <v>2869</v>
      </c>
      <c r="AK1549" s="911" t="s">
        <v>2869</v>
      </c>
      <c r="AL1549" s="911" t="s">
        <v>2869</v>
      </c>
      <c r="AM1549" s="911" t="s">
        <v>2869</v>
      </c>
      <c r="AN1549" s="581"/>
    </row>
    <row r="1550" spans="1:40" ht="12" customHeight="1" outlineLevel="1" x14ac:dyDescent="0.25">
      <c r="A1550" s="891"/>
      <c r="B1550" s="581"/>
      <c r="C1550" s="892" t="s">
        <v>170</v>
      </c>
      <c r="D1550" s="581"/>
      <c r="E1550" s="920" t="s">
        <v>3337</v>
      </c>
      <c r="F1550" s="911" t="s">
        <v>2869</v>
      </c>
      <c r="G1550" s="911" t="s">
        <v>2869</v>
      </c>
      <c r="H1550" s="911" t="s">
        <v>2869</v>
      </c>
      <c r="I1550" s="911" t="s">
        <v>2869</v>
      </c>
      <c r="J1550" s="911" t="s">
        <v>2869</v>
      </c>
      <c r="K1550" s="911" t="s">
        <v>2869</v>
      </c>
      <c r="L1550" s="911" t="s">
        <v>2869</v>
      </c>
      <c r="M1550" s="911" t="s">
        <v>2869</v>
      </c>
      <c r="N1550" s="911" t="s">
        <v>2869</v>
      </c>
      <c r="O1550" s="911" t="s">
        <v>2869</v>
      </c>
      <c r="P1550" s="911" t="s">
        <v>2869</v>
      </c>
      <c r="Q1550" s="911" t="s">
        <v>2869</v>
      </c>
      <c r="R1550" s="911" t="s">
        <v>2869</v>
      </c>
      <c r="S1550" s="911" t="s">
        <v>2869</v>
      </c>
      <c r="T1550" s="911" t="s">
        <v>2869</v>
      </c>
      <c r="U1550" s="911" t="s">
        <v>2869</v>
      </c>
      <c r="V1550" s="911" t="s">
        <v>2869</v>
      </c>
      <c r="W1550" s="911" t="s">
        <v>2869</v>
      </c>
      <c r="X1550" s="911" t="s">
        <v>2869</v>
      </c>
      <c r="Y1550" s="911" t="s">
        <v>2869</v>
      </c>
      <c r="Z1550" s="911" t="s">
        <v>2869</v>
      </c>
      <c r="AA1550" s="911" t="s">
        <v>2869</v>
      </c>
      <c r="AB1550" s="911" t="s">
        <v>2869</v>
      </c>
      <c r="AC1550" s="911" t="s">
        <v>2869</v>
      </c>
      <c r="AD1550" s="911" t="s">
        <v>2869</v>
      </c>
      <c r="AE1550" s="911" t="s">
        <v>2869</v>
      </c>
      <c r="AF1550" s="911" t="s">
        <v>2869</v>
      </c>
      <c r="AG1550" s="911" t="s">
        <v>2869</v>
      </c>
      <c r="AH1550" s="911" t="s">
        <v>2869</v>
      </c>
      <c r="AI1550" s="911" t="s">
        <v>2869</v>
      </c>
      <c r="AJ1550" s="911" t="s">
        <v>2869</v>
      </c>
      <c r="AK1550" s="911" t="s">
        <v>2869</v>
      </c>
      <c r="AL1550" s="911" t="s">
        <v>2869</v>
      </c>
      <c r="AM1550" s="911" t="s">
        <v>2869</v>
      </c>
      <c r="AN1550" s="581"/>
    </row>
    <row r="1551" spans="1:40" ht="12" customHeight="1" outlineLevel="1" x14ac:dyDescent="0.25">
      <c r="A1551" s="891"/>
      <c r="B1551" s="581"/>
      <c r="C1551" s="894" t="s">
        <v>171</v>
      </c>
      <c r="D1551" s="581"/>
      <c r="E1551" s="920" t="s">
        <v>3338</v>
      </c>
      <c r="F1551" s="911" t="s">
        <v>2869</v>
      </c>
      <c r="G1551" s="911" t="s">
        <v>2869</v>
      </c>
      <c r="H1551" s="911" t="s">
        <v>2869</v>
      </c>
      <c r="I1551" s="911" t="s">
        <v>2869</v>
      </c>
      <c r="J1551" s="911" t="s">
        <v>2869</v>
      </c>
      <c r="K1551" s="911" t="s">
        <v>2869</v>
      </c>
      <c r="L1551" s="911" t="s">
        <v>2869</v>
      </c>
      <c r="M1551" s="911" t="s">
        <v>2869</v>
      </c>
      <c r="N1551" s="911" t="s">
        <v>2869</v>
      </c>
      <c r="O1551" s="911" t="s">
        <v>2869</v>
      </c>
      <c r="P1551" s="911" t="s">
        <v>2869</v>
      </c>
      <c r="Q1551" s="911" t="s">
        <v>2869</v>
      </c>
      <c r="R1551" s="911" t="s">
        <v>2869</v>
      </c>
      <c r="S1551" s="911" t="s">
        <v>2869</v>
      </c>
      <c r="T1551" s="911" t="s">
        <v>2869</v>
      </c>
      <c r="U1551" s="911" t="s">
        <v>2869</v>
      </c>
      <c r="V1551" s="911" t="s">
        <v>2869</v>
      </c>
      <c r="W1551" s="911" t="s">
        <v>2869</v>
      </c>
      <c r="X1551" s="911" t="s">
        <v>2869</v>
      </c>
      <c r="Y1551" s="911" t="s">
        <v>2869</v>
      </c>
      <c r="Z1551" s="911" t="s">
        <v>2869</v>
      </c>
      <c r="AA1551" s="911" t="s">
        <v>2869</v>
      </c>
      <c r="AB1551" s="911" t="s">
        <v>2869</v>
      </c>
      <c r="AC1551" s="911" t="s">
        <v>2869</v>
      </c>
      <c r="AD1551" s="911" t="s">
        <v>2869</v>
      </c>
      <c r="AE1551" s="911" t="s">
        <v>2869</v>
      </c>
      <c r="AF1551" s="911" t="s">
        <v>2869</v>
      </c>
      <c r="AG1551" s="911" t="s">
        <v>2869</v>
      </c>
      <c r="AH1551" s="911" t="s">
        <v>2869</v>
      </c>
      <c r="AI1551" s="911" t="s">
        <v>2869</v>
      </c>
      <c r="AJ1551" s="911" t="s">
        <v>2869</v>
      </c>
      <c r="AK1551" s="911" t="s">
        <v>2869</v>
      </c>
      <c r="AL1551" s="911" t="s">
        <v>2869</v>
      </c>
      <c r="AM1551" s="911" t="s">
        <v>2869</v>
      </c>
      <c r="AN1551" s="581"/>
    </row>
    <row r="1552" spans="1:40" ht="12" customHeight="1" outlineLevel="1" x14ac:dyDescent="0.25">
      <c r="A1552" s="891"/>
      <c r="B1552" s="581"/>
      <c r="C1552" s="899" t="s">
        <v>2370</v>
      </c>
      <c r="D1552" s="581"/>
      <c r="E1552" s="920" t="s">
        <v>3339</v>
      </c>
      <c r="F1552" s="911" t="s">
        <v>2869</v>
      </c>
      <c r="G1552" s="911" t="s">
        <v>2869</v>
      </c>
      <c r="H1552" s="911" t="s">
        <v>2869</v>
      </c>
      <c r="I1552" s="911" t="s">
        <v>2869</v>
      </c>
      <c r="J1552" s="911" t="s">
        <v>2869</v>
      </c>
      <c r="K1552" s="911" t="s">
        <v>2869</v>
      </c>
      <c r="L1552" s="911" t="s">
        <v>2869</v>
      </c>
      <c r="M1552" s="911" t="s">
        <v>2869</v>
      </c>
      <c r="N1552" s="911" t="s">
        <v>2869</v>
      </c>
      <c r="O1552" s="911" t="s">
        <v>2869</v>
      </c>
      <c r="P1552" s="911" t="s">
        <v>2869</v>
      </c>
      <c r="Q1552" s="911" t="s">
        <v>2869</v>
      </c>
      <c r="R1552" s="911" t="s">
        <v>2869</v>
      </c>
      <c r="S1552" s="911" t="s">
        <v>2869</v>
      </c>
      <c r="T1552" s="911" t="s">
        <v>2869</v>
      </c>
      <c r="U1552" s="911" t="s">
        <v>2869</v>
      </c>
      <c r="V1552" s="911" t="s">
        <v>2869</v>
      </c>
      <c r="W1552" s="911" t="s">
        <v>2869</v>
      </c>
      <c r="X1552" s="911" t="s">
        <v>2869</v>
      </c>
      <c r="Y1552" s="911" t="s">
        <v>2869</v>
      </c>
      <c r="Z1552" s="911" t="s">
        <v>2869</v>
      </c>
      <c r="AA1552" s="911" t="s">
        <v>2869</v>
      </c>
      <c r="AB1552" s="911" t="s">
        <v>2869</v>
      </c>
      <c r="AC1552" s="911" t="s">
        <v>2869</v>
      </c>
      <c r="AD1552" s="911" t="s">
        <v>2869</v>
      </c>
      <c r="AE1552" s="911" t="s">
        <v>2869</v>
      </c>
      <c r="AF1552" s="911" t="s">
        <v>2869</v>
      </c>
      <c r="AG1552" s="911" t="s">
        <v>2869</v>
      </c>
      <c r="AH1552" s="911" t="s">
        <v>2869</v>
      </c>
      <c r="AI1552" s="911" t="s">
        <v>2869</v>
      </c>
      <c r="AJ1552" s="911" t="s">
        <v>2869</v>
      </c>
      <c r="AK1552" s="911" t="s">
        <v>2869</v>
      </c>
      <c r="AL1552" s="911" t="s">
        <v>2869</v>
      </c>
      <c r="AM1552" s="911" t="s">
        <v>2869</v>
      </c>
      <c r="AN1552" s="581"/>
    </row>
    <row r="1553" spans="1:40" ht="12" customHeight="1" outlineLevel="1" x14ac:dyDescent="0.25">
      <c r="A1553" s="891"/>
      <c r="B1553" s="581"/>
      <c r="C1553" s="899" t="s">
        <v>431</v>
      </c>
      <c r="D1553" s="581"/>
      <c r="E1553" s="920" t="s">
        <v>3340</v>
      </c>
      <c r="F1553" s="911" t="s">
        <v>2869</v>
      </c>
      <c r="G1553" s="911" t="s">
        <v>2869</v>
      </c>
      <c r="H1553" s="911" t="s">
        <v>2869</v>
      </c>
      <c r="I1553" s="911" t="s">
        <v>2869</v>
      </c>
      <c r="J1553" s="911" t="s">
        <v>2869</v>
      </c>
      <c r="K1553" s="911" t="s">
        <v>2869</v>
      </c>
      <c r="L1553" s="911" t="s">
        <v>2869</v>
      </c>
      <c r="M1553" s="911" t="s">
        <v>2869</v>
      </c>
      <c r="N1553" s="911" t="s">
        <v>2869</v>
      </c>
      <c r="O1553" s="911" t="s">
        <v>2869</v>
      </c>
      <c r="P1553" s="911" t="s">
        <v>2869</v>
      </c>
      <c r="Q1553" s="911" t="s">
        <v>2869</v>
      </c>
      <c r="R1553" s="911" t="s">
        <v>2869</v>
      </c>
      <c r="S1553" s="911" t="s">
        <v>2869</v>
      </c>
      <c r="T1553" s="911" t="s">
        <v>2869</v>
      </c>
      <c r="U1553" s="911" t="s">
        <v>2869</v>
      </c>
      <c r="V1553" s="911" t="s">
        <v>2869</v>
      </c>
      <c r="W1553" s="911" t="s">
        <v>2869</v>
      </c>
      <c r="X1553" s="911" t="s">
        <v>2869</v>
      </c>
      <c r="Y1553" s="911" t="s">
        <v>2869</v>
      </c>
      <c r="Z1553" s="911" t="s">
        <v>2869</v>
      </c>
      <c r="AA1553" s="911" t="s">
        <v>2869</v>
      </c>
      <c r="AB1553" s="911" t="s">
        <v>2869</v>
      </c>
      <c r="AC1553" s="911" t="s">
        <v>2869</v>
      </c>
      <c r="AD1553" s="911" t="s">
        <v>2869</v>
      </c>
      <c r="AE1553" s="911" t="s">
        <v>2869</v>
      </c>
      <c r="AF1553" s="911" t="s">
        <v>2869</v>
      </c>
      <c r="AG1553" s="911" t="s">
        <v>2869</v>
      </c>
      <c r="AH1553" s="911" t="s">
        <v>2869</v>
      </c>
      <c r="AI1553" s="911" t="s">
        <v>2869</v>
      </c>
      <c r="AJ1553" s="911" t="s">
        <v>2869</v>
      </c>
      <c r="AK1553" s="911" t="s">
        <v>2869</v>
      </c>
      <c r="AL1553" s="911" t="s">
        <v>2869</v>
      </c>
      <c r="AM1553" s="911" t="s">
        <v>2869</v>
      </c>
      <c r="AN1553" s="581"/>
    </row>
    <row r="1554" spans="1:40" ht="12" customHeight="1" outlineLevel="1" x14ac:dyDescent="0.25">
      <c r="A1554" s="891"/>
      <c r="B1554" s="581"/>
      <c r="C1554" s="899" t="s">
        <v>432</v>
      </c>
      <c r="D1554" s="581"/>
      <c r="E1554" s="920" t="s">
        <v>3341</v>
      </c>
      <c r="F1554" s="911" t="s">
        <v>2869</v>
      </c>
      <c r="G1554" s="911" t="s">
        <v>2869</v>
      </c>
      <c r="H1554" s="911" t="s">
        <v>2869</v>
      </c>
      <c r="I1554" s="911" t="s">
        <v>2869</v>
      </c>
      <c r="J1554" s="911" t="s">
        <v>2869</v>
      </c>
      <c r="K1554" s="911" t="s">
        <v>2869</v>
      </c>
      <c r="L1554" s="911" t="s">
        <v>2869</v>
      </c>
      <c r="M1554" s="911" t="s">
        <v>2869</v>
      </c>
      <c r="N1554" s="911" t="s">
        <v>2869</v>
      </c>
      <c r="O1554" s="911" t="s">
        <v>2869</v>
      </c>
      <c r="P1554" s="911" t="s">
        <v>2869</v>
      </c>
      <c r="Q1554" s="911" t="s">
        <v>2869</v>
      </c>
      <c r="R1554" s="911" t="s">
        <v>2869</v>
      </c>
      <c r="S1554" s="911" t="s">
        <v>2869</v>
      </c>
      <c r="T1554" s="911" t="s">
        <v>2869</v>
      </c>
      <c r="U1554" s="911" t="s">
        <v>2869</v>
      </c>
      <c r="V1554" s="911" t="s">
        <v>2869</v>
      </c>
      <c r="W1554" s="911" t="s">
        <v>2869</v>
      </c>
      <c r="X1554" s="911" t="s">
        <v>2869</v>
      </c>
      <c r="Y1554" s="911" t="s">
        <v>2869</v>
      </c>
      <c r="Z1554" s="911" t="s">
        <v>2869</v>
      </c>
      <c r="AA1554" s="911" t="s">
        <v>2869</v>
      </c>
      <c r="AB1554" s="911" t="s">
        <v>2869</v>
      </c>
      <c r="AC1554" s="911" t="s">
        <v>2869</v>
      </c>
      <c r="AD1554" s="911" t="s">
        <v>2869</v>
      </c>
      <c r="AE1554" s="911" t="s">
        <v>2869</v>
      </c>
      <c r="AF1554" s="911" t="s">
        <v>2869</v>
      </c>
      <c r="AG1554" s="911" t="s">
        <v>2869</v>
      </c>
      <c r="AH1554" s="911" t="s">
        <v>2869</v>
      </c>
      <c r="AI1554" s="911" t="s">
        <v>2869</v>
      </c>
      <c r="AJ1554" s="911" t="s">
        <v>2869</v>
      </c>
      <c r="AK1554" s="911" t="s">
        <v>2869</v>
      </c>
      <c r="AL1554" s="911" t="s">
        <v>2869</v>
      </c>
      <c r="AM1554" s="911" t="s">
        <v>2869</v>
      </c>
      <c r="AN1554" s="581"/>
    </row>
    <row r="1555" spans="1:40" ht="12" customHeight="1" outlineLevel="1" x14ac:dyDescent="0.25">
      <c r="A1555" s="891"/>
      <c r="B1555" s="581"/>
      <c r="C1555" s="899" t="s">
        <v>79</v>
      </c>
      <c r="D1555" s="581"/>
      <c r="E1555" s="920" t="s">
        <v>3342</v>
      </c>
      <c r="F1555" s="911" t="s">
        <v>2869</v>
      </c>
      <c r="G1555" s="911" t="s">
        <v>2869</v>
      </c>
      <c r="H1555" s="911" t="s">
        <v>2869</v>
      </c>
      <c r="I1555" s="911" t="s">
        <v>2869</v>
      </c>
      <c r="J1555" s="911" t="s">
        <v>2869</v>
      </c>
      <c r="K1555" s="911" t="s">
        <v>2869</v>
      </c>
      <c r="L1555" s="911" t="s">
        <v>2869</v>
      </c>
      <c r="M1555" s="911" t="s">
        <v>2869</v>
      </c>
      <c r="N1555" s="911" t="s">
        <v>2869</v>
      </c>
      <c r="O1555" s="911" t="s">
        <v>2869</v>
      </c>
      <c r="P1555" s="911" t="s">
        <v>2869</v>
      </c>
      <c r="Q1555" s="911" t="s">
        <v>2869</v>
      </c>
      <c r="R1555" s="911" t="s">
        <v>2869</v>
      </c>
      <c r="S1555" s="911" t="s">
        <v>2869</v>
      </c>
      <c r="T1555" s="911" t="s">
        <v>2869</v>
      </c>
      <c r="U1555" s="911" t="s">
        <v>2869</v>
      </c>
      <c r="V1555" s="911" t="s">
        <v>2869</v>
      </c>
      <c r="W1555" s="911" t="s">
        <v>2869</v>
      </c>
      <c r="X1555" s="911" t="s">
        <v>2869</v>
      </c>
      <c r="Y1555" s="911" t="s">
        <v>2869</v>
      </c>
      <c r="Z1555" s="911" t="s">
        <v>2869</v>
      </c>
      <c r="AA1555" s="911" t="s">
        <v>2869</v>
      </c>
      <c r="AB1555" s="911" t="s">
        <v>2869</v>
      </c>
      <c r="AC1555" s="911" t="s">
        <v>2869</v>
      </c>
      <c r="AD1555" s="911" t="s">
        <v>2869</v>
      </c>
      <c r="AE1555" s="911" t="s">
        <v>2869</v>
      </c>
      <c r="AF1555" s="911" t="s">
        <v>2869</v>
      </c>
      <c r="AG1555" s="911" t="s">
        <v>2869</v>
      </c>
      <c r="AH1555" s="911" t="s">
        <v>2869</v>
      </c>
      <c r="AI1555" s="911" t="s">
        <v>2869</v>
      </c>
      <c r="AJ1555" s="911" t="s">
        <v>2869</v>
      </c>
      <c r="AK1555" s="911" t="s">
        <v>2869</v>
      </c>
      <c r="AL1555" s="911" t="s">
        <v>2869</v>
      </c>
      <c r="AM1555" s="911" t="s">
        <v>2869</v>
      </c>
      <c r="AN1555" s="581"/>
    </row>
    <row r="1556" spans="1:40" ht="12" customHeight="1" outlineLevel="1" x14ac:dyDescent="0.25">
      <c r="A1556" s="891"/>
      <c r="B1556" s="581"/>
      <c r="C1556" s="899" t="s">
        <v>2</v>
      </c>
      <c r="D1556" s="581"/>
      <c r="E1556" s="920" t="s">
        <v>3343</v>
      </c>
      <c r="F1556" s="911" t="s">
        <v>2869</v>
      </c>
      <c r="G1556" s="911" t="s">
        <v>2869</v>
      </c>
      <c r="H1556" s="911" t="s">
        <v>2869</v>
      </c>
      <c r="I1556" s="911" t="s">
        <v>2869</v>
      </c>
      <c r="J1556" s="911" t="s">
        <v>2869</v>
      </c>
      <c r="K1556" s="911" t="s">
        <v>2869</v>
      </c>
      <c r="L1556" s="911" t="s">
        <v>2869</v>
      </c>
      <c r="M1556" s="911" t="s">
        <v>2869</v>
      </c>
      <c r="N1556" s="911" t="s">
        <v>2869</v>
      </c>
      <c r="O1556" s="911" t="s">
        <v>2869</v>
      </c>
      <c r="P1556" s="911" t="s">
        <v>2869</v>
      </c>
      <c r="Q1556" s="911" t="s">
        <v>2869</v>
      </c>
      <c r="R1556" s="911" t="s">
        <v>2869</v>
      </c>
      <c r="S1556" s="911" t="s">
        <v>2869</v>
      </c>
      <c r="T1556" s="911" t="s">
        <v>2869</v>
      </c>
      <c r="U1556" s="911" t="s">
        <v>2869</v>
      </c>
      <c r="V1556" s="911" t="s">
        <v>2869</v>
      </c>
      <c r="W1556" s="911" t="s">
        <v>2869</v>
      </c>
      <c r="X1556" s="911" t="s">
        <v>2869</v>
      </c>
      <c r="Y1556" s="911" t="s">
        <v>2869</v>
      </c>
      <c r="Z1556" s="911" t="s">
        <v>2869</v>
      </c>
      <c r="AA1556" s="911" t="s">
        <v>2869</v>
      </c>
      <c r="AB1556" s="911" t="s">
        <v>2869</v>
      </c>
      <c r="AC1556" s="911" t="s">
        <v>2869</v>
      </c>
      <c r="AD1556" s="911" t="s">
        <v>2869</v>
      </c>
      <c r="AE1556" s="911" t="s">
        <v>2869</v>
      </c>
      <c r="AF1556" s="911" t="s">
        <v>2869</v>
      </c>
      <c r="AG1556" s="911" t="s">
        <v>2869</v>
      </c>
      <c r="AH1556" s="911" t="s">
        <v>2869</v>
      </c>
      <c r="AI1556" s="911" t="s">
        <v>2869</v>
      </c>
      <c r="AJ1556" s="911" t="s">
        <v>2869</v>
      </c>
      <c r="AK1556" s="911" t="s">
        <v>2869</v>
      </c>
      <c r="AL1556" s="911" t="s">
        <v>2869</v>
      </c>
      <c r="AM1556" s="911" t="s">
        <v>2869</v>
      </c>
      <c r="AN1556" s="581"/>
    </row>
    <row r="1557" spans="1:40" ht="12" customHeight="1" outlineLevel="1" x14ac:dyDescent="0.25">
      <c r="A1557" s="891"/>
      <c r="B1557" s="581"/>
      <c r="C1557" s="894" t="s">
        <v>172</v>
      </c>
      <c r="D1557" s="581"/>
      <c r="E1557" s="920" t="s">
        <v>3344</v>
      </c>
      <c r="F1557" s="911" t="s">
        <v>2869</v>
      </c>
      <c r="G1557" s="911" t="s">
        <v>2869</v>
      </c>
      <c r="H1557" s="911" t="s">
        <v>2869</v>
      </c>
      <c r="I1557" s="911" t="s">
        <v>2869</v>
      </c>
      <c r="J1557" s="911" t="s">
        <v>2869</v>
      </c>
      <c r="K1557" s="911" t="s">
        <v>2869</v>
      </c>
      <c r="L1557" s="911" t="s">
        <v>2869</v>
      </c>
      <c r="M1557" s="911" t="s">
        <v>2869</v>
      </c>
      <c r="N1557" s="911" t="s">
        <v>2869</v>
      </c>
      <c r="O1557" s="911" t="s">
        <v>2869</v>
      </c>
      <c r="P1557" s="911" t="s">
        <v>2869</v>
      </c>
      <c r="Q1557" s="911" t="s">
        <v>2869</v>
      </c>
      <c r="R1557" s="911" t="s">
        <v>2869</v>
      </c>
      <c r="S1557" s="911" t="s">
        <v>2869</v>
      </c>
      <c r="T1557" s="911" t="s">
        <v>2869</v>
      </c>
      <c r="U1557" s="911" t="s">
        <v>2869</v>
      </c>
      <c r="V1557" s="911" t="s">
        <v>2869</v>
      </c>
      <c r="W1557" s="911" t="s">
        <v>2869</v>
      </c>
      <c r="X1557" s="911" t="s">
        <v>2869</v>
      </c>
      <c r="Y1557" s="911" t="s">
        <v>2869</v>
      </c>
      <c r="Z1557" s="911" t="s">
        <v>2869</v>
      </c>
      <c r="AA1557" s="911" t="s">
        <v>2869</v>
      </c>
      <c r="AB1557" s="911" t="s">
        <v>2869</v>
      </c>
      <c r="AC1557" s="911" t="s">
        <v>2869</v>
      </c>
      <c r="AD1557" s="911" t="s">
        <v>2869</v>
      </c>
      <c r="AE1557" s="911" t="s">
        <v>2869</v>
      </c>
      <c r="AF1557" s="911" t="s">
        <v>2869</v>
      </c>
      <c r="AG1557" s="911" t="s">
        <v>2869</v>
      </c>
      <c r="AH1557" s="911" t="s">
        <v>2869</v>
      </c>
      <c r="AI1557" s="911" t="s">
        <v>2869</v>
      </c>
      <c r="AJ1557" s="911" t="s">
        <v>2869</v>
      </c>
      <c r="AK1557" s="911" t="s">
        <v>2869</v>
      </c>
      <c r="AL1557" s="911" t="s">
        <v>2869</v>
      </c>
      <c r="AM1557" s="911" t="s">
        <v>2869</v>
      </c>
      <c r="AN1557" s="581"/>
    </row>
    <row r="1558" spans="1:40" ht="12" customHeight="1" outlineLevel="1" x14ac:dyDescent="0.25">
      <c r="A1558" s="891"/>
      <c r="B1558" s="581"/>
      <c r="C1558" s="892" t="s">
        <v>195</v>
      </c>
      <c r="D1558" s="581"/>
      <c r="E1558" s="920" t="s">
        <v>3345</v>
      </c>
      <c r="F1558" s="911" t="s">
        <v>2869</v>
      </c>
      <c r="G1558" s="911" t="s">
        <v>2869</v>
      </c>
      <c r="H1558" s="911" t="s">
        <v>2869</v>
      </c>
      <c r="I1558" s="911" t="s">
        <v>2869</v>
      </c>
      <c r="J1558" s="911" t="s">
        <v>2869</v>
      </c>
      <c r="K1558" s="911" t="s">
        <v>2869</v>
      </c>
      <c r="L1558" s="911" t="s">
        <v>2869</v>
      </c>
      <c r="M1558" s="911" t="s">
        <v>2869</v>
      </c>
      <c r="N1558" s="911" t="s">
        <v>2869</v>
      </c>
      <c r="O1558" s="911" t="s">
        <v>2869</v>
      </c>
      <c r="P1558" s="911" t="s">
        <v>2869</v>
      </c>
      <c r="Q1558" s="911" t="s">
        <v>2869</v>
      </c>
      <c r="R1558" s="911" t="s">
        <v>2869</v>
      </c>
      <c r="S1558" s="911" t="s">
        <v>2869</v>
      </c>
      <c r="T1558" s="911" t="s">
        <v>2869</v>
      </c>
      <c r="U1558" s="911" t="s">
        <v>2869</v>
      </c>
      <c r="V1558" s="911" t="s">
        <v>2869</v>
      </c>
      <c r="W1558" s="911" t="s">
        <v>2869</v>
      </c>
      <c r="X1558" s="911" t="s">
        <v>2869</v>
      </c>
      <c r="Y1558" s="911" t="s">
        <v>2869</v>
      </c>
      <c r="Z1558" s="911" t="s">
        <v>2869</v>
      </c>
      <c r="AA1558" s="911" t="s">
        <v>2869</v>
      </c>
      <c r="AB1558" s="911" t="s">
        <v>2869</v>
      </c>
      <c r="AC1558" s="911" t="s">
        <v>2869</v>
      </c>
      <c r="AD1558" s="911" t="s">
        <v>2869</v>
      </c>
      <c r="AE1558" s="911" t="s">
        <v>2869</v>
      </c>
      <c r="AF1558" s="911" t="s">
        <v>2869</v>
      </c>
      <c r="AG1558" s="911" t="s">
        <v>2869</v>
      </c>
      <c r="AH1558" s="911" t="s">
        <v>2869</v>
      </c>
      <c r="AI1558" s="911" t="s">
        <v>2869</v>
      </c>
      <c r="AJ1558" s="911" t="s">
        <v>2869</v>
      </c>
      <c r="AK1558" s="911" t="s">
        <v>2869</v>
      </c>
      <c r="AL1558" s="911" t="s">
        <v>2869</v>
      </c>
      <c r="AM1558" s="911" t="s">
        <v>2869</v>
      </c>
      <c r="AN1558" s="581"/>
    </row>
    <row r="1559" spans="1:40" ht="12" customHeight="1" outlineLevel="1" x14ac:dyDescent="0.25">
      <c r="A1559" s="891"/>
      <c r="B1559" s="581"/>
      <c r="C1559" s="892" t="s">
        <v>173</v>
      </c>
      <c r="D1559" s="581"/>
      <c r="E1559" s="920" t="s">
        <v>3346</v>
      </c>
      <c r="F1559" s="911" t="s">
        <v>2869</v>
      </c>
      <c r="G1559" s="911" t="s">
        <v>2869</v>
      </c>
      <c r="H1559" s="911" t="s">
        <v>2869</v>
      </c>
      <c r="I1559" s="911" t="s">
        <v>2869</v>
      </c>
      <c r="J1559" s="911" t="s">
        <v>2869</v>
      </c>
      <c r="K1559" s="911" t="s">
        <v>2869</v>
      </c>
      <c r="L1559" s="911" t="s">
        <v>2869</v>
      </c>
      <c r="M1559" s="911" t="s">
        <v>2869</v>
      </c>
      <c r="N1559" s="911" t="s">
        <v>2869</v>
      </c>
      <c r="O1559" s="911" t="s">
        <v>2869</v>
      </c>
      <c r="P1559" s="911" t="s">
        <v>2869</v>
      </c>
      <c r="Q1559" s="911" t="s">
        <v>2869</v>
      </c>
      <c r="R1559" s="911" t="s">
        <v>2869</v>
      </c>
      <c r="S1559" s="911" t="s">
        <v>2869</v>
      </c>
      <c r="T1559" s="911" t="s">
        <v>2869</v>
      </c>
      <c r="U1559" s="911" t="s">
        <v>2869</v>
      </c>
      <c r="V1559" s="911" t="s">
        <v>2869</v>
      </c>
      <c r="W1559" s="911" t="s">
        <v>2869</v>
      </c>
      <c r="X1559" s="911" t="s">
        <v>2869</v>
      </c>
      <c r="Y1559" s="911" t="s">
        <v>2869</v>
      </c>
      <c r="Z1559" s="911" t="s">
        <v>2869</v>
      </c>
      <c r="AA1559" s="911" t="s">
        <v>2869</v>
      </c>
      <c r="AB1559" s="911" t="s">
        <v>2869</v>
      </c>
      <c r="AC1559" s="911" t="s">
        <v>2869</v>
      </c>
      <c r="AD1559" s="911" t="s">
        <v>2869</v>
      </c>
      <c r="AE1559" s="911" t="s">
        <v>2869</v>
      </c>
      <c r="AF1559" s="911" t="s">
        <v>2869</v>
      </c>
      <c r="AG1559" s="911" t="s">
        <v>2869</v>
      </c>
      <c r="AH1559" s="911" t="s">
        <v>2869</v>
      </c>
      <c r="AI1559" s="911" t="s">
        <v>2869</v>
      </c>
      <c r="AJ1559" s="911" t="s">
        <v>2869</v>
      </c>
      <c r="AK1559" s="911" t="s">
        <v>2869</v>
      </c>
      <c r="AL1559" s="911" t="s">
        <v>2869</v>
      </c>
      <c r="AM1559" s="911" t="s">
        <v>2869</v>
      </c>
      <c r="AN1559" s="581"/>
    </row>
    <row r="1560" spans="1:40" ht="12" customHeight="1" outlineLevel="1" x14ac:dyDescent="0.25">
      <c r="A1560" s="891"/>
      <c r="B1560" s="581"/>
      <c r="C1560" s="893" t="s">
        <v>734</v>
      </c>
      <c r="D1560" s="581"/>
      <c r="E1560" s="920" t="s">
        <v>3347</v>
      </c>
      <c r="F1560" s="911" t="s">
        <v>2869</v>
      </c>
      <c r="G1560" s="911" t="s">
        <v>2869</v>
      </c>
      <c r="H1560" s="911" t="s">
        <v>2869</v>
      </c>
      <c r="I1560" s="911" t="s">
        <v>2869</v>
      </c>
      <c r="J1560" s="911" t="s">
        <v>2869</v>
      </c>
      <c r="K1560" s="911" t="s">
        <v>2869</v>
      </c>
      <c r="L1560" s="911" t="s">
        <v>2869</v>
      </c>
      <c r="M1560" s="911" t="s">
        <v>2869</v>
      </c>
      <c r="N1560" s="911" t="s">
        <v>2869</v>
      </c>
      <c r="O1560" s="911" t="s">
        <v>2869</v>
      </c>
      <c r="P1560" s="911" t="s">
        <v>2869</v>
      </c>
      <c r="Q1560" s="911" t="s">
        <v>2869</v>
      </c>
      <c r="R1560" s="911" t="s">
        <v>2869</v>
      </c>
      <c r="S1560" s="911" t="s">
        <v>2869</v>
      </c>
      <c r="T1560" s="911" t="s">
        <v>2869</v>
      </c>
      <c r="U1560" s="911" t="s">
        <v>2869</v>
      </c>
      <c r="V1560" s="911" t="s">
        <v>2869</v>
      </c>
      <c r="W1560" s="911" t="s">
        <v>2869</v>
      </c>
      <c r="X1560" s="911" t="s">
        <v>2869</v>
      </c>
      <c r="Y1560" s="911" t="s">
        <v>2869</v>
      </c>
      <c r="Z1560" s="911" t="s">
        <v>2869</v>
      </c>
      <c r="AA1560" s="911" t="s">
        <v>2869</v>
      </c>
      <c r="AB1560" s="911" t="s">
        <v>2869</v>
      </c>
      <c r="AC1560" s="911" t="s">
        <v>2869</v>
      </c>
      <c r="AD1560" s="911" t="s">
        <v>2869</v>
      </c>
      <c r="AE1560" s="911" t="s">
        <v>2869</v>
      </c>
      <c r="AF1560" s="911" t="s">
        <v>2869</v>
      </c>
      <c r="AG1560" s="911" t="s">
        <v>2869</v>
      </c>
      <c r="AH1560" s="911" t="s">
        <v>2869</v>
      </c>
      <c r="AI1560" s="911" t="s">
        <v>2869</v>
      </c>
      <c r="AJ1560" s="911" t="s">
        <v>2869</v>
      </c>
      <c r="AK1560" s="911" t="s">
        <v>2869</v>
      </c>
      <c r="AL1560" s="911" t="s">
        <v>2869</v>
      </c>
      <c r="AM1560" s="911" t="s">
        <v>2869</v>
      </c>
      <c r="AN1560" s="581"/>
    </row>
    <row r="1561" spans="1:40" ht="12" customHeight="1" outlineLevel="1" x14ac:dyDescent="0.25">
      <c r="A1561" s="891"/>
      <c r="B1561" s="581"/>
      <c r="C1561" s="899" t="s">
        <v>738</v>
      </c>
      <c r="D1561" s="581"/>
      <c r="E1561" s="920" t="s">
        <v>3348</v>
      </c>
      <c r="F1561" s="911" t="s">
        <v>2869</v>
      </c>
      <c r="G1561" s="911" t="s">
        <v>2869</v>
      </c>
      <c r="H1561" s="911" t="s">
        <v>2869</v>
      </c>
      <c r="I1561" s="911" t="s">
        <v>2869</v>
      </c>
      <c r="J1561" s="911" t="s">
        <v>2869</v>
      </c>
      <c r="K1561" s="911" t="s">
        <v>2869</v>
      </c>
      <c r="L1561" s="911" t="s">
        <v>2869</v>
      </c>
      <c r="M1561" s="911" t="s">
        <v>2869</v>
      </c>
      <c r="N1561" s="911" t="s">
        <v>2869</v>
      </c>
      <c r="O1561" s="911" t="s">
        <v>2869</v>
      </c>
      <c r="P1561" s="911" t="s">
        <v>2869</v>
      </c>
      <c r="Q1561" s="911" t="s">
        <v>2869</v>
      </c>
      <c r="R1561" s="911" t="s">
        <v>2869</v>
      </c>
      <c r="S1561" s="911" t="s">
        <v>2869</v>
      </c>
      <c r="T1561" s="911" t="s">
        <v>2869</v>
      </c>
      <c r="U1561" s="911" t="s">
        <v>2869</v>
      </c>
      <c r="V1561" s="911" t="s">
        <v>2869</v>
      </c>
      <c r="W1561" s="911" t="s">
        <v>2869</v>
      </c>
      <c r="X1561" s="911" t="s">
        <v>2869</v>
      </c>
      <c r="Y1561" s="911" t="s">
        <v>2869</v>
      </c>
      <c r="Z1561" s="911" t="s">
        <v>2869</v>
      </c>
      <c r="AA1561" s="911" t="s">
        <v>2869</v>
      </c>
      <c r="AB1561" s="911" t="s">
        <v>2869</v>
      </c>
      <c r="AC1561" s="911" t="s">
        <v>2869</v>
      </c>
      <c r="AD1561" s="911" t="s">
        <v>2869</v>
      </c>
      <c r="AE1561" s="911" t="s">
        <v>2869</v>
      </c>
      <c r="AF1561" s="911" t="s">
        <v>2869</v>
      </c>
      <c r="AG1561" s="911" t="s">
        <v>2869</v>
      </c>
      <c r="AH1561" s="911" t="s">
        <v>2869</v>
      </c>
      <c r="AI1561" s="911" t="s">
        <v>2869</v>
      </c>
      <c r="AJ1561" s="911" t="s">
        <v>2869</v>
      </c>
      <c r="AK1561" s="911" t="s">
        <v>2869</v>
      </c>
      <c r="AL1561" s="911" t="s">
        <v>2869</v>
      </c>
      <c r="AM1561" s="911" t="s">
        <v>2869</v>
      </c>
      <c r="AN1561" s="581"/>
    </row>
    <row r="1562" spans="1:40" ht="12" customHeight="1" outlineLevel="1" x14ac:dyDescent="0.25">
      <c r="A1562" s="891"/>
      <c r="B1562" s="581"/>
      <c r="C1562" s="899" t="s">
        <v>739</v>
      </c>
      <c r="D1562" s="581"/>
      <c r="E1562" s="920" t="s">
        <v>3349</v>
      </c>
      <c r="F1562" s="911" t="s">
        <v>2869</v>
      </c>
      <c r="G1562" s="911" t="s">
        <v>2869</v>
      </c>
      <c r="H1562" s="911" t="s">
        <v>2869</v>
      </c>
      <c r="I1562" s="911" t="s">
        <v>2869</v>
      </c>
      <c r="J1562" s="911" t="s">
        <v>2869</v>
      </c>
      <c r="K1562" s="911" t="s">
        <v>2869</v>
      </c>
      <c r="L1562" s="911" t="s">
        <v>2869</v>
      </c>
      <c r="M1562" s="911" t="s">
        <v>2869</v>
      </c>
      <c r="N1562" s="911" t="s">
        <v>2869</v>
      </c>
      <c r="O1562" s="911" t="s">
        <v>2869</v>
      </c>
      <c r="P1562" s="911" t="s">
        <v>2869</v>
      </c>
      <c r="Q1562" s="911" t="s">
        <v>2869</v>
      </c>
      <c r="R1562" s="911" t="s">
        <v>2869</v>
      </c>
      <c r="S1562" s="911" t="s">
        <v>2869</v>
      </c>
      <c r="T1562" s="911" t="s">
        <v>2869</v>
      </c>
      <c r="U1562" s="911" t="s">
        <v>2869</v>
      </c>
      <c r="V1562" s="911" t="s">
        <v>2869</v>
      </c>
      <c r="W1562" s="911" t="s">
        <v>2869</v>
      </c>
      <c r="X1562" s="911" t="s">
        <v>2869</v>
      </c>
      <c r="Y1562" s="911" t="s">
        <v>2869</v>
      </c>
      <c r="Z1562" s="911" t="s">
        <v>2869</v>
      </c>
      <c r="AA1562" s="911" t="s">
        <v>2869</v>
      </c>
      <c r="AB1562" s="911" t="s">
        <v>2869</v>
      </c>
      <c r="AC1562" s="911" t="s">
        <v>2869</v>
      </c>
      <c r="AD1562" s="911" t="s">
        <v>2869</v>
      </c>
      <c r="AE1562" s="911" t="s">
        <v>2869</v>
      </c>
      <c r="AF1562" s="911" t="s">
        <v>2869</v>
      </c>
      <c r="AG1562" s="911" t="s">
        <v>2869</v>
      </c>
      <c r="AH1562" s="911" t="s">
        <v>2869</v>
      </c>
      <c r="AI1562" s="911" t="s">
        <v>2869</v>
      </c>
      <c r="AJ1562" s="911" t="s">
        <v>2869</v>
      </c>
      <c r="AK1562" s="911" t="s">
        <v>2869</v>
      </c>
      <c r="AL1562" s="911" t="s">
        <v>2869</v>
      </c>
      <c r="AM1562" s="911" t="s">
        <v>2869</v>
      </c>
      <c r="AN1562" s="581"/>
    </row>
    <row r="1563" spans="1:40" ht="12" customHeight="1" outlineLevel="1" x14ac:dyDescent="0.25">
      <c r="A1563" s="891"/>
      <c r="B1563" s="581"/>
      <c r="C1563" s="893" t="s">
        <v>735</v>
      </c>
      <c r="D1563" s="581"/>
      <c r="E1563" s="920" t="s">
        <v>3350</v>
      </c>
      <c r="F1563" s="911" t="s">
        <v>2869</v>
      </c>
      <c r="G1563" s="911" t="s">
        <v>2869</v>
      </c>
      <c r="H1563" s="911" t="s">
        <v>2869</v>
      </c>
      <c r="I1563" s="911" t="s">
        <v>2869</v>
      </c>
      <c r="J1563" s="911" t="s">
        <v>2869</v>
      </c>
      <c r="K1563" s="911" t="s">
        <v>2869</v>
      </c>
      <c r="L1563" s="911" t="s">
        <v>2869</v>
      </c>
      <c r="M1563" s="911" t="s">
        <v>2869</v>
      </c>
      <c r="N1563" s="911" t="s">
        <v>2869</v>
      </c>
      <c r="O1563" s="911" t="s">
        <v>2869</v>
      </c>
      <c r="P1563" s="911" t="s">
        <v>2869</v>
      </c>
      <c r="Q1563" s="911" t="s">
        <v>2869</v>
      </c>
      <c r="R1563" s="911" t="s">
        <v>2869</v>
      </c>
      <c r="S1563" s="911" t="s">
        <v>2869</v>
      </c>
      <c r="T1563" s="911" t="s">
        <v>2869</v>
      </c>
      <c r="U1563" s="911" t="s">
        <v>2869</v>
      </c>
      <c r="V1563" s="911" t="s">
        <v>2869</v>
      </c>
      <c r="W1563" s="911" t="s">
        <v>2869</v>
      </c>
      <c r="X1563" s="911" t="s">
        <v>2869</v>
      </c>
      <c r="Y1563" s="911" t="s">
        <v>2869</v>
      </c>
      <c r="Z1563" s="911" t="s">
        <v>2869</v>
      </c>
      <c r="AA1563" s="911" t="s">
        <v>2869</v>
      </c>
      <c r="AB1563" s="911" t="s">
        <v>2869</v>
      </c>
      <c r="AC1563" s="911" t="s">
        <v>2869</v>
      </c>
      <c r="AD1563" s="911" t="s">
        <v>2869</v>
      </c>
      <c r="AE1563" s="911" t="s">
        <v>2869</v>
      </c>
      <c r="AF1563" s="911" t="s">
        <v>2869</v>
      </c>
      <c r="AG1563" s="911" t="s">
        <v>2869</v>
      </c>
      <c r="AH1563" s="911" t="s">
        <v>2869</v>
      </c>
      <c r="AI1563" s="911" t="s">
        <v>2869</v>
      </c>
      <c r="AJ1563" s="911" t="s">
        <v>2869</v>
      </c>
      <c r="AK1563" s="911" t="s">
        <v>2869</v>
      </c>
      <c r="AL1563" s="911" t="s">
        <v>2869</v>
      </c>
      <c r="AM1563" s="911" t="s">
        <v>2869</v>
      </c>
      <c r="AN1563" s="581"/>
    </row>
    <row r="1564" spans="1:40" ht="12" customHeight="1" outlineLevel="1" x14ac:dyDescent="0.25">
      <c r="A1564" s="891"/>
      <c r="B1564" s="581"/>
      <c r="C1564" s="899" t="s">
        <v>740</v>
      </c>
      <c r="D1564" s="581"/>
      <c r="E1564" s="920" t="s">
        <v>3351</v>
      </c>
      <c r="F1564" s="911" t="s">
        <v>2869</v>
      </c>
      <c r="G1564" s="911" t="s">
        <v>2869</v>
      </c>
      <c r="H1564" s="911" t="s">
        <v>2869</v>
      </c>
      <c r="I1564" s="911" t="s">
        <v>2869</v>
      </c>
      <c r="J1564" s="911" t="s">
        <v>2869</v>
      </c>
      <c r="K1564" s="911" t="s">
        <v>2869</v>
      </c>
      <c r="L1564" s="911" t="s">
        <v>2869</v>
      </c>
      <c r="M1564" s="911" t="s">
        <v>2869</v>
      </c>
      <c r="N1564" s="911" t="s">
        <v>2869</v>
      </c>
      <c r="O1564" s="911" t="s">
        <v>2869</v>
      </c>
      <c r="P1564" s="911" t="s">
        <v>2869</v>
      </c>
      <c r="Q1564" s="911" t="s">
        <v>2869</v>
      </c>
      <c r="R1564" s="911" t="s">
        <v>2869</v>
      </c>
      <c r="S1564" s="911" t="s">
        <v>2869</v>
      </c>
      <c r="T1564" s="911" t="s">
        <v>2869</v>
      </c>
      <c r="U1564" s="911" t="s">
        <v>2869</v>
      </c>
      <c r="V1564" s="911" t="s">
        <v>2869</v>
      </c>
      <c r="W1564" s="911" t="s">
        <v>2869</v>
      </c>
      <c r="X1564" s="911" t="s">
        <v>2869</v>
      </c>
      <c r="Y1564" s="911" t="s">
        <v>2869</v>
      </c>
      <c r="Z1564" s="911" t="s">
        <v>2869</v>
      </c>
      <c r="AA1564" s="911" t="s">
        <v>2869</v>
      </c>
      <c r="AB1564" s="911" t="s">
        <v>2869</v>
      </c>
      <c r="AC1564" s="911" t="s">
        <v>2869</v>
      </c>
      <c r="AD1564" s="911" t="s">
        <v>2869</v>
      </c>
      <c r="AE1564" s="911" t="s">
        <v>2869</v>
      </c>
      <c r="AF1564" s="911" t="s">
        <v>2869</v>
      </c>
      <c r="AG1564" s="911" t="s">
        <v>2869</v>
      </c>
      <c r="AH1564" s="911" t="s">
        <v>2869</v>
      </c>
      <c r="AI1564" s="911" t="s">
        <v>2869</v>
      </c>
      <c r="AJ1564" s="911" t="s">
        <v>2869</v>
      </c>
      <c r="AK1564" s="911" t="s">
        <v>2869</v>
      </c>
      <c r="AL1564" s="911" t="s">
        <v>2869</v>
      </c>
      <c r="AM1564" s="911" t="s">
        <v>2869</v>
      </c>
      <c r="AN1564" s="581"/>
    </row>
    <row r="1565" spans="1:40" ht="12" customHeight="1" outlineLevel="1" x14ac:dyDescent="0.25">
      <c r="A1565" s="891"/>
      <c r="B1565" s="581"/>
      <c r="C1565" s="899" t="s">
        <v>2370</v>
      </c>
      <c r="D1565" s="581"/>
      <c r="E1565" s="920" t="s">
        <v>3352</v>
      </c>
      <c r="F1565" s="911" t="s">
        <v>2869</v>
      </c>
      <c r="G1565" s="911" t="s">
        <v>2869</v>
      </c>
      <c r="H1565" s="911" t="s">
        <v>2869</v>
      </c>
      <c r="I1565" s="911" t="s">
        <v>2869</v>
      </c>
      <c r="J1565" s="911" t="s">
        <v>2869</v>
      </c>
      <c r="K1565" s="911" t="s">
        <v>2869</v>
      </c>
      <c r="L1565" s="911" t="s">
        <v>2869</v>
      </c>
      <c r="M1565" s="911" t="s">
        <v>2869</v>
      </c>
      <c r="N1565" s="911" t="s">
        <v>2869</v>
      </c>
      <c r="O1565" s="911" t="s">
        <v>2869</v>
      </c>
      <c r="P1565" s="911" t="s">
        <v>2869</v>
      </c>
      <c r="Q1565" s="911" t="s">
        <v>2869</v>
      </c>
      <c r="R1565" s="911" t="s">
        <v>2869</v>
      </c>
      <c r="S1565" s="911" t="s">
        <v>2869</v>
      </c>
      <c r="T1565" s="911" t="s">
        <v>2869</v>
      </c>
      <c r="U1565" s="911" t="s">
        <v>2869</v>
      </c>
      <c r="V1565" s="911" t="s">
        <v>2869</v>
      </c>
      <c r="W1565" s="911" t="s">
        <v>2869</v>
      </c>
      <c r="X1565" s="911" t="s">
        <v>2869</v>
      </c>
      <c r="Y1565" s="911" t="s">
        <v>2869</v>
      </c>
      <c r="Z1565" s="911" t="s">
        <v>2869</v>
      </c>
      <c r="AA1565" s="911" t="s">
        <v>2869</v>
      </c>
      <c r="AB1565" s="911" t="s">
        <v>2869</v>
      </c>
      <c r="AC1565" s="911" t="s">
        <v>2869</v>
      </c>
      <c r="AD1565" s="911" t="s">
        <v>2869</v>
      </c>
      <c r="AE1565" s="911" t="s">
        <v>2869</v>
      </c>
      <c r="AF1565" s="911" t="s">
        <v>2869</v>
      </c>
      <c r="AG1565" s="911" t="s">
        <v>2869</v>
      </c>
      <c r="AH1565" s="911" t="s">
        <v>2869</v>
      </c>
      <c r="AI1565" s="911" t="s">
        <v>2869</v>
      </c>
      <c r="AJ1565" s="911" t="s">
        <v>2869</v>
      </c>
      <c r="AK1565" s="911" t="s">
        <v>2869</v>
      </c>
      <c r="AL1565" s="911" t="s">
        <v>2869</v>
      </c>
      <c r="AM1565" s="911" t="s">
        <v>2869</v>
      </c>
      <c r="AN1565" s="581"/>
    </row>
    <row r="1566" spans="1:40" ht="12" customHeight="1" outlineLevel="1" x14ac:dyDescent="0.25">
      <c r="A1566" s="891"/>
      <c r="B1566" s="581"/>
      <c r="C1566" s="899" t="s">
        <v>741</v>
      </c>
      <c r="D1566" s="581"/>
      <c r="E1566" s="920" t="s">
        <v>3353</v>
      </c>
      <c r="F1566" s="911" t="s">
        <v>2869</v>
      </c>
      <c r="G1566" s="911" t="s">
        <v>2869</v>
      </c>
      <c r="H1566" s="911" t="s">
        <v>2869</v>
      </c>
      <c r="I1566" s="911" t="s">
        <v>2869</v>
      </c>
      <c r="J1566" s="911" t="s">
        <v>2869</v>
      </c>
      <c r="K1566" s="911" t="s">
        <v>2869</v>
      </c>
      <c r="L1566" s="911" t="s">
        <v>2869</v>
      </c>
      <c r="M1566" s="911" t="s">
        <v>2869</v>
      </c>
      <c r="N1566" s="911" t="s">
        <v>2869</v>
      </c>
      <c r="O1566" s="911" t="s">
        <v>2869</v>
      </c>
      <c r="P1566" s="911" t="s">
        <v>2869</v>
      </c>
      <c r="Q1566" s="911" t="s">
        <v>2869</v>
      </c>
      <c r="R1566" s="911" t="s">
        <v>2869</v>
      </c>
      <c r="S1566" s="911" t="s">
        <v>2869</v>
      </c>
      <c r="T1566" s="911" t="s">
        <v>2869</v>
      </c>
      <c r="U1566" s="911" t="s">
        <v>2869</v>
      </c>
      <c r="V1566" s="911" t="s">
        <v>2869</v>
      </c>
      <c r="W1566" s="911" t="s">
        <v>2869</v>
      </c>
      <c r="X1566" s="911" t="s">
        <v>2869</v>
      </c>
      <c r="Y1566" s="911" t="s">
        <v>2869</v>
      </c>
      <c r="Z1566" s="911" t="s">
        <v>2869</v>
      </c>
      <c r="AA1566" s="911" t="s">
        <v>2869</v>
      </c>
      <c r="AB1566" s="911" t="s">
        <v>2869</v>
      </c>
      <c r="AC1566" s="911" t="s">
        <v>2869</v>
      </c>
      <c r="AD1566" s="911" t="s">
        <v>2869</v>
      </c>
      <c r="AE1566" s="911" t="s">
        <v>2869</v>
      </c>
      <c r="AF1566" s="911" t="s">
        <v>2869</v>
      </c>
      <c r="AG1566" s="911" t="s">
        <v>2869</v>
      </c>
      <c r="AH1566" s="911" t="s">
        <v>2869</v>
      </c>
      <c r="AI1566" s="911" t="s">
        <v>2869</v>
      </c>
      <c r="AJ1566" s="911" t="s">
        <v>2869</v>
      </c>
      <c r="AK1566" s="911" t="s">
        <v>2869</v>
      </c>
      <c r="AL1566" s="911" t="s">
        <v>2869</v>
      </c>
      <c r="AM1566" s="911" t="s">
        <v>2869</v>
      </c>
      <c r="AN1566" s="581"/>
    </row>
    <row r="1567" spans="1:40" ht="12" customHeight="1" outlineLevel="1" x14ac:dyDescent="0.25">
      <c r="A1567" s="891"/>
      <c r="B1567" s="581"/>
      <c r="C1567" s="902" t="s">
        <v>199</v>
      </c>
      <c r="D1567" s="581"/>
      <c r="E1567" s="920" t="s">
        <v>3354</v>
      </c>
      <c r="F1567" s="911" t="s">
        <v>2869</v>
      </c>
      <c r="G1567" s="911" t="s">
        <v>2869</v>
      </c>
      <c r="H1567" s="911" t="s">
        <v>2869</v>
      </c>
      <c r="I1567" s="911" t="s">
        <v>2869</v>
      </c>
      <c r="J1567" s="911" t="s">
        <v>2869</v>
      </c>
      <c r="K1567" s="911" t="s">
        <v>2869</v>
      </c>
      <c r="L1567" s="911" t="s">
        <v>2869</v>
      </c>
      <c r="M1567" s="911" t="s">
        <v>2869</v>
      </c>
      <c r="N1567" s="911" t="s">
        <v>2869</v>
      </c>
      <c r="O1567" s="911" t="s">
        <v>2869</v>
      </c>
      <c r="P1567" s="911" t="s">
        <v>2869</v>
      </c>
      <c r="Q1567" s="911" t="s">
        <v>2869</v>
      </c>
      <c r="R1567" s="911" t="s">
        <v>2869</v>
      </c>
      <c r="S1567" s="911" t="s">
        <v>2869</v>
      </c>
      <c r="T1567" s="911" t="s">
        <v>2869</v>
      </c>
      <c r="U1567" s="911" t="s">
        <v>2869</v>
      </c>
      <c r="V1567" s="911" t="s">
        <v>2869</v>
      </c>
      <c r="W1567" s="911" t="s">
        <v>2869</v>
      </c>
      <c r="X1567" s="911" t="s">
        <v>2869</v>
      </c>
      <c r="Y1567" s="911" t="s">
        <v>2869</v>
      </c>
      <c r="Z1567" s="911" t="s">
        <v>2869</v>
      </c>
      <c r="AA1567" s="911" t="s">
        <v>2869</v>
      </c>
      <c r="AB1567" s="911" t="s">
        <v>2869</v>
      </c>
      <c r="AC1567" s="911" t="s">
        <v>2869</v>
      </c>
      <c r="AD1567" s="911" t="s">
        <v>2869</v>
      </c>
      <c r="AE1567" s="911" t="s">
        <v>2869</v>
      </c>
      <c r="AF1567" s="911" t="s">
        <v>2869</v>
      </c>
      <c r="AG1567" s="911" t="s">
        <v>2869</v>
      </c>
      <c r="AH1567" s="911" t="s">
        <v>2869</v>
      </c>
      <c r="AI1567" s="911" t="s">
        <v>2869</v>
      </c>
      <c r="AJ1567" s="911" t="s">
        <v>2869</v>
      </c>
      <c r="AK1567" s="911" t="s">
        <v>2869</v>
      </c>
      <c r="AL1567" s="911" t="s">
        <v>2869</v>
      </c>
      <c r="AM1567" s="911" t="s">
        <v>2869</v>
      </c>
      <c r="AN1567" s="581"/>
    </row>
    <row r="1568" spans="1:40" ht="12" customHeight="1" outlineLevel="1" x14ac:dyDescent="0.25">
      <c r="A1568" s="891"/>
      <c r="B1568" s="581"/>
      <c r="C1568" s="902" t="s">
        <v>439</v>
      </c>
      <c r="D1568" s="581"/>
      <c r="E1568" s="920" t="s">
        <v>3355</v>
      </c>
      <c r="F1568" s="911" t="s">
        <v>2869</v>
      </c>
      <c r="G1568" s="911" t="s">
        <v>2869</v>
      </c>
      <c r="H1568" s="911" t="s">
        <v>2869</v>
      </c>
      <c r="I1568" s="911" t="s">
        <v>2869</v>
      </c>
      <c r="J1568" s="911" t="s">
        <v>2869</v>
      </c>
      <c r="K1568" s="911" t="s">
        <v>2869</v>
      </c>
      <c r="L1568" s="911" t="s">
        <v>2869</v>
      </c>
      <c r="M1568" s="911" t="s">
        <v>2869</v>
      </c>
      <c r="N1568" s="911" t="s">
        <v>2869</v>
      </c>
      <c r="O1568" s="911" t="s">
        <v>2869</v>
      </c>
      <c r="P1568" s="911" t="s">
        <v>2869</v>
      </c>
      <c r="Q1568" s="911" t="s">
        <v>2869</v>
      </c>
      <c r="R1568" s="911" t="s">
        <v>2869</v>
      </c>
      <c r="S1568" s="911" t="s">
        <v>2869</v>
      </c>
      <c r="T1568" s="911" t="s">
        <v>2869</v>
      </c>
      <c r="U1568" s="911" t="s">
        <v>2869</v>
      </c>
      <c r="V1568" s="911" t="s">
        <v>2869</v>
      </c>
      <c r="W1568" s="911" t="s">
        <v>2869</v>
      </c>
      <c r="X1568" s="911" t="s">
        <v>2869</v>
      </c>
      <c r="Y1568" s="911" t="s">
        <v>2869</v>
      </c>
      <c r="Z1568" s="911" t="s">
        <v>2869</v>
      </c>
      <c r="AA1568" s="911" t="s">
        <v>2869</v>
      </c>
      <c r="AB1568" s="911" t="s">
        <v>2869</v>
      </c>
      <c r="AC1568" s="911" t="s">
        <v>2869</v>
      </c>
      <c r="AD1568" s="911" t="s">
        <v>2869</v>
      </c>
      <c r="AE1568" s="911" t="s">
        <v>2869</v>
      </c>
      <c r="AF1568" s="911" t="s">
        <v>2869</v>
      </c>
      <c r="AG1568" s="911" t="s">
        <v>2869</v>
      </c>
      <c r="AH1568" s="911" t="s">
        <v>2869</v>
      </c>
      <c r="AI1568" s="911" t="s">
        <v>2869</v>
      </c>
      <c r="AJ1568" s="911" t="s">
        <v>2869</v>
      </c>
      <c r="AK1568" s="911" t="s">
        <v>2869</v>
      </c>
      <c r="AL1568" s="911" t="s">
        <v>2869</v>
      </c>
      <c r="AM1568" s="911" t="s">
        <v>2869</v>
      </c>
      <c r="AN1568" s="581"/>
    </row>
    <row r="1569" spans="1:40" ht="12" customHeight="1" outlineLevel="1" x14ac:dyDescent="0.25">
      <c r="A1569" s="891"/>
      <c r="B1569" s="581"/>
      <c r="C1569" s="902" t="s">
        <v>2</v>
      </c>
      <c r="D1569" s="581"/>
      <c r="E1569" s="920" t="s">
        <v>3356</v>
      </c>
      <c r="F1569" s="911" t="s">
        <v>2869</v>
      </c>
      <c r="G1569" s="911" t="s">
        <v>2869</v>
      </c>
      <c r="H1569" s="911" t="s">
        <v>2869</v>
      </c>
      <c r="I1569" s="911" t="s">
        <v>2869</v>
      </c>
      <c r="J1569" s="911" t="s">
        <v>2869</v>
      </c>
      <c r="K1569" s="911" t="s">
        <v>2869</v>
      </c>
      <c r="L1569" s="911" t="s">
        <v>2869</v>
      </c>
      <c r="M1569" s="911" t="s">
        <v>2869</v>
      </c>
      <c r="N1569" s="911" t="s">
        <v>2869</v>
      </c>
      <c r="O1569" s="911" t="s">
        <v>2869</v>
      </c>
      <c r="P1569" s="911" t="s">
        <v>2869</v>
      </c>
      <c r="Q1569" s="911" t="s">
        <v>2869</v>
      </c>
      <c r="R1569" s="911" t="s">
        <v>2869</v>
      </c>
      <c r="S1569" s="911" t="s">
        <v>2869</v>
      </c>
      <c r="T1569" s="911" t="s">
        <v>2869</v>
      </c>
      <c r="U1569" s="911" t="s">
        <v>2869</v>
      </c>
      <c r="V1569" s="911" t="s">
        <v>2869</v>
      </c>
      <c r="W1569" s="911" t="s">
        <v>2869</v>
      </c>
      <c r="X1569" s="911" t="s">
        <v>2869</v>
      </c>
      <c r="Y1569" s="911" t="s">
        <v>2869</v>
      </c>
      <c r="Z1569" s="911" t="s">
        <v>2869</v>
      </c>
      <c r="AA1569" s="911" t="s">
        <v>2869</v>
      </c>
      <c r="AB1569" s="911" t="s">
        <v>2869</v>
      </c>
      <c r="AC1569" s="911" t="s">
        <v>2869</v>
      </c>
      <c r="AD1569" s="911" t="s">
        <v>2869</v>
      </c>
      <c r="AE1569" s="911" t="s">
        <v>2869</v>
      </c>
      <c r="AF1569" s="911" t="s">
        <v>2869</v>
      </c>
      <c r="AG1569" s="911" t="s">
        <v>2869</v>
      </c>
      <c r="AH1569" s="911" t="s">
        <v>2869</v>
      </c>
      <c r="AI1569" s="911" t="s">
        <v>2869</v>
      </c>
      <c r="AJ1569" s="911" t="s">
        <v>2869</v>
      </c>
      <c r="AK1569" s="911" t="s">
        <v>2869</v>
      </c>
      <c r="AL1569" s="911" t="s">
        <v>2869</v>
      </c>
      <c r="AM1569" s="911" t="s">
        <v>2869</v>
      </c>
      <c r="AN1569" s="581"/>
    </row>
    <row r="1570" spans="1:40" ht="12" customHeight="1" outlineLevel="1" x14ac:dyDescent="0.25">
      <c r="A1570" s="891"/>
      <c r="B1570" s="581"/>
      <c r="C1570" s="899" t="s">
        <v>742</v>
      </c>
      <c r="D1570" s="581"/>
      <c r="E1570" s="920" t="s">
        <v>3357</v>
      </c>
      <c r="F1570" s="911" t="s">
        <v>2869</v>
      </c>
      <c r="G1570" s="911" t="s">
        <v>2869</v>
      </c>
      <c r="H1570" s="911" t="s">
        <v>2869</v>
      </c>
      <c r="I1570" s="911" t="s">
        <v>2869</v>
      </c>
      <c r="J1570" s="911" t="s">
        <v>2869</v>
      </c>
      <c r="K1570" s="911" t="s">
        <v>2869</v>
      </c>
      <c r="L1570" s="911" t="s">
        <v>2869</v>
      </c>
      <c r="M1570" s="911" t="s">
        <v>2869</v>
      </c>
      <c r="N1570" s="911" t="s">
        <v>2869</v>
      </c>
      <c r="O1570" s="911" t="s">
        <v>2869</v>
      </c>
      <c r="P1570" s="911" t="s">
        <v>2869</v>
      </c>
      <c r="Q1570" s="911" t="s">
        <v>2869</v>
      </c>
      <c r="R1570" s="911" t="s">
        <v>2869</v>
      </c>
      <c r="S1570" s="911" t="s">
        <v>2869</v>
      </c>
      <c r="T1570" s="911" t="s">
        <v>2869</v>
      </c>
      <c r="U1570" s="911" t="s">
        <v>2869</v>
      </c>
      <c r="V1570" s="911" t="s">
        <v>2869</v>
      </c>
      <c r="W1570" s="911" t="s">
        <v>2869</v>
      </c>
      <c r="X1570" s="911" t="s">
        <v>2869</v>
      </c>
      <c r="Y1570" s="911" t="s">
        <v>2869</v>
      </c>
      <c r="Z1570" s="911" t="s">
        <v>2869</v>
      </c>
      <c r="AA1570" s="911" t="s">
        <v>2869</v>
      </c>
      <c r="AB1570" s="911" t="s">
        <v>2869</v>
      </c>
      <c r="AC1570" s="911" t="s">
        <v>2869</v>
      </c>
      <c r="AD1570" s="911" t="s">
        <v>2869</v>
      </c>
      <c r="AE1570" s="911" t="s">
        <v>2869</v>
      </c>
      <c r="AF1570" s="911" t="s">
        <v>2869</v>
      </c>
      <c r="AG1570" s="911" t="s">
        <v>2869</v>
      </c>
      <c r="AH1570" s="911" t="s">
        <v>2869</v>
      </c>
      <c r="AI1570" s="911" t="s">
        <v>2869</v>
      </c>
      <c r="AJ1570" s="911" t="s">
        <v>2869</v>
      </c>
      <c r="AK1570" s="911" t="s">
        <v>2869</v>
      </c>
      <c r="AL1570" s="911" t="s">
        <v>2869</v>
      </c>
      <c r="AM1570" s="911" t="s">
        <v>2869</v>
      </c>
      <c r="AN1570" s="581"/>
    </row>
    <row r="1571" spans="1:40" ht="12" customHeight="1" outlineLevel="1" x14ac:dyDescent="0.25">
      <c r="A1571" s="891"/>
      <c r="B1571" s="581"/>
      <c r="C1571" s="893" t="s">
        <v>736</v>
      </c>
      <c r="D1571" s="581"/>
      <c r="E1571" s="920" t="s">
        <v>3358</v>
      </c>
      <c r="F1571" s="911" t="s">
        <v>2869</v>
      </c>
      <c r="G1571" s="911" t="s">
        <v>2869</v>
      </c>
      <c r="H1571" s="911" t="s">
        <v>2869</v>
      </c>
      <c r="I1571" s="911" t="s">
        <v>2869</v>
      </c>
      <c r="J1571" s="911" t="s">
        <v>2869</v>
      </c>
      <c r="K1571" s="911" t="s">
        <v>2869</v>
      </c>
      <c r="L1571" s="911" t="s">
        <v>2869</v>
      </c>
      <c r="M1571" s="911" t="s">
        <v>2869</v>
      </c>
      <c r="N1571" s="911" t="s">
        <v>2869</v>
      </c>
      <c r="O1571" s="911" t="s">
        <v>2869</v>
      </c>
      <c r="P1571" s="911" t="s">
        <v>2869</v>
      </c>
      <c r="Q1571" s="911" t="s">
        <v>2869</v>
      </c>
      <c r="R1571" s="911" t="s">
        <v>2869</v>
      </c>
      <c r="S1571" s="911" t="s">
        <v>2869</v>
      </c>
      <c r="T1571" s="911" t="s">
        <v>2869</v>
      </c>
      <c r="U1571" s="911" t="s">
        <v>2869</v>
      </c>
      <c r="V1571" s="911" t="s">
        <v>2869</v>
      </c>
      <c r="W1571" s="911" t="s">
        <v>2869</v>
      </c>
      <c r="X1571" s="911" t="s">
        <v>2869</v>
      </c>
      <c r="Y1571" s="911" t="s">
        <v>2869</v>
      </c>
      <c r="Z1571" s="911" t="s">
        <v>2869</v>
      </c>
      <c r="AA1571" s="911" t="s">
        <v>2869</v>
      </c>
      <c r="AB1571" s="911" t="s">
        <v>2869</v>
      </c>
      <c r="AC1571" s="911" t="s">
        <v>2869</v>
      </c>
      <c r="AD1571" s="911" t="s">
        <v>2869</v>
      </c>
      <c r="AE1571" s="911" t="s">
        <v>2869</v>
      </c>
      <c r="AF1571" s="911" t="s">
        <v>2869</v>
      </c>
      <c r="AG1571" s="911" t="s">
        <v>2869</v>
      </c>
      <c r="AH1571" s="911" t="s">
        <v>2869</v>
      </c>
      <c r="AI1571" s="911" t="s">
        <v>2869</v>
      </c>
      <c r="AJ1571" s="911" t="s">
        <v>2869</v>
      </c>
      <c r="AK1571" s="911" t="s">
        <v>2869</v>
      </c>
      <c r="AL1571" s="911" t="s">
        <v>2869</v>
      </c>
      <c r="AM1571" s="911" t="s">
        <v>2869</v>
      </c>
      <c r="AN1571" s="581"/>
    </row>
    <row r="1572" spans="1:40" ht="12" customHeight="1" outlineLevel="1" x14ac:dyDescent="0.25">
      <c r="A1572" s="891"/>
      <c r="B1572" s="581"/>
      <c r="C1572" s="899" t="s">
        <v>740</v>
      </c>
      <c r="D1572" s="581"/>
      <c r="E1572" s="920" t="s">
        <v>3359</v>
      </c>
      <c r="F1572" s="911" t="s">
        <v>2869</v>
      </c>
      <c r="G1572" s="911" t="s">
        <v>2869</v>
      </c>
      <c r="H1572" s="911" t="s">
        <v>2869</v>
      </c>
      <c r="I1572" s="911" t="s">
        <v>2869</v>
      </c>
      <c r="J1572" s="911" t="s">
        <v>2869</v>
      </c>
      <c r="K1572" s="911" t="s">
        <v>2869</v>
      </c>
      <c r="L1572" s="911" t="s">
        <v>2869</v>
      </c>
      <c r="M1572" s="911" t="s">
        <v>2869</v>
      </c>
      <c r="N1572" s="911" t="s">
        <v>2869</v>
      </c>
      <c r="O1572" s="911" t="s">
        <v>2869</v>
      </c>
      <c r="P1572" s="911" t="s">
        <v>2869</v>
      </c>
      <c r="Q1572" s="911" t="s">
        <v>2869</v>
      </c>
      <c r="R1572" s="911" t="s">
        <v>2869</v>
      </c>
      <c r="S1572" s="911" t="s">
        <v>2869</v>
      </c>
      <c r="T1572" s="911" t="s">
        <v>2869</v>
      </c>
      <c r="U1572" s="911" t="s">
        <v>2869</v>
      </c>
      <c r="V1572" s="911" t="s">
        <v>2869</v>
      </c>
      <c r="W1572" s="911" t="s">
        <v>2869</v>
      </c>
      <c r="X1572" s="911" t="s">
        <v>2869</v>
      </c>
      <c r="Y1572" s="911" t="s">
        <v>2869</v>
      </c>
      <c r="Z1572" s="911" t="s">
        <v>2869</v>
      </c>
      <c r="AA1572" s="911" t="s">
        <v>2869</v>
      </c>
      <c r="AB1572" s="911" t="s">
        <v>2869</v>
      </c>
      <c r="AC1572" s="911" t="s">
        <v>2869</v>
      </c>
      <c r="AD1572" s="911" t="s">
        <v>2869</v>
      </c>
      <c r="AE1572" s="911" t="s">
        <v>2869</v>
      </c>
      <c r="AF1572" s="911" t="s">
        <v>2869</v>
      </c>
      <c r="AG1572" s="911" t="s">
        <v>2869</v>
      </c>
      <c r="AH1572" s="911" t="s">
        <v>2869</v>
      </c>
      <c r="AI1572" s="911" t="s">
        <v>2869</v>
      </c>
      <c r="AJ1572" s="911" t="s">
        <v>2869</v>
      </c>
      <c r="AK1572" s="911" t="s">
        <v>2869</v>
      </c>
      <c r="AL1572" s="911" t="s">
        <v>2869</v>
      </c>
      <c r="AM1572" s="911" t="s">
        <v>2869</v>
      </c>
      <c r="AN1572" s="581"/>
    </row>
    <row r="1573" spans="1:40" ht="12" customHeight="1" outlineLevel="1" x14ac:dyDescent="0.25">
      <c r="A1573" s="891"/>
      <c r="B1573" s="581"/>
      <c r="C1573" s="899" t="s">
        <v>440</v>
      </c>
      <c r="D1573" s="581"/>
      <c r="E1573" s="920" t="s">
        <v>3360</v>
      </c>
      <c r="F1573" s="911" t="s">
        <v>2869</v>
      </c>
      <c r="G1573" s="911" t="s">
        <v>2869</v>
      </c>
      <c r="H1573" s="911" t="s">
        <v>2869</v>
      </c>
      <c r="I1573" s="911" t="s">
        <v>2869</v>
      </c>
      <c r="J1573" s="911" t="s">
        <v>2869</v>
      </c>
      <c r="K1573" s="911" t="s">
        <v>2869</v>
      </c>
      <c r="L1573" s="911" t="s">
        <v>2869</v>
      </c>
      <c r="M1573" s="911" t="s">
        <v>2869</v>
      </c>
      <c r="N1573" s="911" t="s">
        <v>2869</v>
      </c>
      <c r="O1573" s="911" t="s">
        <v>2869</v>
      </c>
      <c r="P1573" s="911" t="s">
        <v>2869</v>
      </c>
      <c r="Q1573" s="911" t="s">
        <v>2869</v>
      </c>
      <c r="R1573" s="911" t="s">
        <v>2869</v>
      </c>
      <c r="S1573" s="911" t="s">
        <v>2869</v>
      </c>
      <c r="T1573" s="911" t="s">
        <v>2869</v>
      </c>
      <c r="U1573" s="911" t="s">
        <v>2869</v>
      </c>
      <c r="V1573" s="911" t="s">
        <v>2869</v>
      </c>
      <c r="W1573" s="911" t="s">
        <v>2869</v>
      </c>
      <c r="X1573" s="911" t="s">
        <v>2869</v>
      </c>
      <c r="Y1573" s="911" t="s">
        <v>2869</v>
      </c>
      <c r="Z1573" s="911" t="s">
        <v>2869</v>
      </c>
      <c r="AA1573" s="911" t="s">
        <v>2869</v>
      </c>
      <c r="AB1573" s="911" t="s">
        <v>2869</v>
      </c>
      <c r="AC1573" s="911" t="s">
        <v>2869</v>
      </c>
      <c r="AD1573" s="911" t="s">
        <v>2869</v>
      </c>
      <c r="AE1573" s="911" t="s">
        <v>2869</v>
      </c>
      <c r="AF1573" s="911" t="s">
        <v>2869</v>
      </c>
      <c r="AG1573" s="911" t="s">
        <v>2869</v>
      </c>
      <c r="AH1573" s="911" t="s">
        <v>2869</v>
      </c>
      <c r="AI1573" s="911" t="s">
        <v>2869</v>
      </c>
      <c r="AJ1573" s="911" t="s">
        <v>2869</v>
      </c>
      <c r="AK1573" s="911" t="s">
        <v>2869</v>
      </c>
      <c r="AL1573" s="911" t="s">
        <v>2869</v>
      </c>
      <c r="AM1573" s="911" t="s">
        <v>2869</v>
      </c>
      <c r="AN1573" s="581"/>
    </row>
    <row r="1574" spans="1:40" ht="12" customHeight="1" outlineLevel="1" x14ac:dyDescent="0.25">
      <c r="A1574" s="891"/>
      <c r="B1574" s="581"/>
      <c r="C1574" s="899" t="s">
        <v>742</v>
      </c>
      <c r="D1574" s="581"/>
      <c r="E1574" s="920" t="s">
        <v>3361</v>
      </c>
      <c r="F1574" s="911" t="s">
        <v>2869</v>
      </c>
      <c r="G1574" s="911" t="s">
        <v>2869</v>
      </c>
      <c r="H1574" s="911" t="s">
        <v>2869</v>
      </c>
      <c r="I1574" s="911" t="s">
        <v>2869</v>
      </c>
      <c r="J1574" s="911" t="s">
        <v>2869</v>
      </c>
      <c r="K1574" s="911" t="s">
        <v>2869</v>
      </c>
      <c r="L1574" s="911" t="s">
        <v>2869</v>
      </c>
      <c r="M1574" s="911" t="s">
        <v>2869</v>
      </c>
      <c r="N1574" s="911" t="s">
        <v>2869</v>
      </c>
      <c r="O1574" s="911" t="s">
        <v>2869</v>
      </c>
      <c r="P1574" s="911" t="s">
        <v>2869</v>
      </c>
      <c r="Q1574" s="911" t="s">
        <v>2869</v>
      </c>
      <c r="R1574" s="911" t="s">
        <v>2869</v>
      </c>
      <c r="S1574" s="911" t="s">
        <v>2869</v>
      </c>
      <c r="T1574" s="911" t="s">
        <v>2869</v>
      </c>
      <c r="U1574" s="911" t="s">
        <v>2869</v>
      </c>
      <c r="V1574" s="911" t="s">
        <v>2869</v>
      </c>
      <c r="W1574" s="911" t="s">
        <v>2869</v>
      </c>
      <c r="X1574" s="911" t="s">
        <v>2869</v>
      </c>
      <c r="Y1574" s="911" t="s">
        <v>2869</v>
      </c>
      <c r="Z1574" s="911" t="s">
        <v>2869</v>
      </c>
      <c r="AA1574" s="911" t="s">
        <v>2869</v>
      </c>
      <c r="AB1574" s="911" t="s">
        <v>2869</v>
      </c>
      <c r="AC1574" s="911" t="s">
        <v>2869</v>
      </c>
      <c r="AD1574" s="911" t="s">
        <v>2869</v>
      </c>
      <c r="AE1574" s="911" t="s">
        <v>2869</v>
      </c>
      <c r="AF1574" s="911" t="s">
        <v>2869</v>
      </c>
      <c r="AG1574" s="911" t="s">
        <v>2869</v>
      </c>
      <c r="AH1574" s="911" t="s">
        <v>2869</v>
      </c>
      <c r="AI1574" s="911" t="s">
        <v>2869</v>
      </c>
      <c r="AJ1574" s="911" t="s">
        <v>2869</v>
      </c>
      <c r="AK1574" s="911" t="s">
        <v>2869</v>
      </c>
      <c r="AL1574" s="911" t="s">
        <v>2869</v>
      </c>
      <c r="AM1574" s="911" t="s">
        <v>2869</v>
      </c>
      <c r="AN1574" s="581"/>
    </row>
    <row r="1575" spans="1:40" ht="12" customHeight="1" outlineLevel="1" x14ac:dyDescent="0.25">
      <c r="A1575" s="891"/>
      <c r="B1575" s="581"/>
      <c r="C1575" s="899" t="s">
        <v>433</v>
      </c>
      <c r="D1575" s="581"/>
      <c r="E1575" s="920" t="s">
        <v>3362</v>
      </c>
      <c r="F1575" s="911" t="s">
        <v>2869</v>
      </c>
      <c r="G1575" s="911" t="s">
        <v>2869</v>
      </c>
      <c r="H1575" s="911" t="s">
        <v>2869</v>
      </c>
      <c r="I1575" s="911" t="s">
        <v>2869</v>
      </c>
      <c r="J1575" s="911" t="s">
        <v>2869</v>
      </c>
      <c r="K1575" s="911" t="s">
        <v>2869</v>
      </c>
      <c r="L1575" s="911" t="s">
        <v>2869</v>
      </c>
      <c r="M1575" s="911" t="s">
        <v>2869</v>
      </c>
      <c r="N1575" s="911" t="s">
        <v>2869</v>
      </c>
      <c r="O1575" s="911" t="s">
        <v>2869</v>
      </c>
      <c r="P1575" s="911" t="s">
        <v>2869</v>
      </c>
      <c r="Q1575" s="911" t="s">
        <v>2869</v>
      </c>
      <c r="R1575" s="911" t="s">
        <v>2869</v>
      </c>
      <c r="S1575" s="911" t="s">
        <v>2869</v>
      </c>
      <c r="T1575" s="911" t="s">
        <v>2869</v>
      </c>
      <c r="U1575" s="911" t="s">
        <v>2869</v>
      </c>
      <c r="V1575" s="911" t="s">
        <v>2869</v>
      </c>
      <c r="W1575" s="911" t="s">
        <v>2869</v>
      </c>
      <c r="X1575" s="911" t="s">
        <v>2869</v>
      </c>
      <c r="Y1575" s="911" t="s">
        <v>2869</v>
      </c>
      <c r="Z1575" s="911" t="s">
        <v>2869</v>
      </c>
      <c r="AA1575" s="911" t="s">
        <v>2869</v>
      </c>
      <c r="AB1575" s="911" t="s">
        <v>2869</v>
      </c>
      <c r="AC1575" s="911" t="s">
        <v>2869</v>
      </c>
      <c r="AD1575" s="911" t="s">
        <v>2869</v>
      </c>
      <c r="AE1575" s="911" t="s">
        <v>2869</v>
      </c>
      <c r="AF1575" s="911" t="s">
        <v>2869</v>
      </c>
      <c r="AG1575" s="911" t="s">
        <v>2869</v>
      </c>
      <c r="AH1575" s="911" t="s">
        <v>2869</v>
      </c>
      <c r="AI1575" s="911" t="s">
        <v>2869</v>
      </c>
      <c r="AJ1575" s="911" t="s">
        <v>2869</v>
      </c>
      <c r="AK1575" s="911" t="s">
        <v>2869</v>
      </c>
      <c r="AL1575" s="911" t="s">
        <v>2869</v>
      </c>
      <c r="AM1575" s="911" t="s">
        <v>2869</v>
      </c>
      <c r="AN1575" s="581"/>
    </row>
    <row r="1576" spans="1:40" ht="12" customHeight="1" outlineLevel="1" x14ac:dyDescent="0.25">
      <c r="A1576" s="891"/>
      <c r="B1576" s="581"/>
      <c r="C1576" s="899" t="s">
        <v>175</v>
      </c>
      <c r="D1576" s="581"/>
      <c r="E1576" s="920" t="s">
        <v>3363</v>
      </c>
      <c r="F1576" s="911" t="s">
        <v>2869</v>
      </c>
      <c r="G1576" s="911" t="s">
        <v>2869</v>
      </c>
      <c r="H1576" s="911" t="s">
        <v>2869</v>
      </c>
      <c r="I1576" s="911" t="s">
        <v>2869</v>
      </c>
      <c r="J1576" s="911" t="s">
        <v>2869</v>
      </c>
      <c r="K1576" s="911" t="s">
        <v>2869</v>
      </c>
      <c r="L1576" s="911" t="s">
        <v>2869</v>
      </c>
      <c r="M1576" s="911" t="s">
        <v>2869</v>
      </c>
      <c r="N1576" s="911" t="s">
        <v>2869</v>
      </c>
      <c r="O1576" s="911" t="s">
        <v>2869</v>
      </c>
      <c r="P1576" s="911" t="s">
        <v>2869</v>
      </c>
      <c r="Q1576" s="911" t="s">
        <v>2869</v>
      </c>
      <c r="R1576" s="911" t="s">
        <v>2869</v>
      </c>
      <c r="S1576" s="911" t="s">
        <v>2869</v>
      </c>
      <c r="T1576" s="911" t="s">
        <v>2869</v>
      </c>
      <c r="U1576" s="911" t="s">
        <v>2869</v>
      </c>
      <c r="V1576" s="911" t="s">
        <v>2869</v>
      </c>
      <c r="W1576" s="911" t="s">
        <v>2869</v>
      </c>
      <c r="X1576" s="911" t="s">
        <v>2869</v>
      </c>
      <c r="Y1576" s="911" t="s">
        <v>2869</v>
      </c>
      <c r="Z1576" s="911" t="s">
        <v>2869</v>
      </c>
      <c r="AA1576" s="911" t="s">
        <v>2869</v>
      </c>
      <c r="AB1576" s="911" t="s">
        <v>2869</v>
      </c>
      <c r="AC1576" s="911" t="s">
        <v>2869</v>
      </c>
      <c r="AD1576" s="911" t="s">
        <v>2869</v>
      </c>
      <c r="AE1576" s="911" t="s">
        <v>2869</v>
      </c>
      <c r="AF1576" s="911" t="s">
        <v>2869</v>
      </c>
      <c r="AG1576" s="911" t="s">
        <v>2869</v>
      </c>
      <c r="AH1576" s="911" t="s">
        <v>2869</v>
      </c>
      <c r="AI1576" s="911" t="s">
        <v>2869</v>
      </c>
      <c r="AJ1576" s="911" t="s">
        <v>2869</v>
      </c>
      <c r="AK1576" s="911" t="s">
        <v>2869</v>
      </c>
      <c r="AL1576" s="911" t="s">
        <v>2869</v>
      </c>
      <c r="AM1576" s="911" t="s">
        <v>2869</v>
      </c>
      <c r="AN1576" s="581"/>
    </row>
    <row r="1577" spans="1:40" ht="12" customHeight="1" outlineLevel="1" x14ac:dyDescent="0.25">
      <c r="A1577" s="891"/>
      <c r="B1577" s="581"/>
      <c r="C1577" s="899" t="s">
        <v>2362</v>
      </c>
      <c r="D1577" s="581"/>
      <c r="E1577" s="920" t="s">
        <v>3364</v>
      </c>
      <c r="F1577" s="911" t="s">
        <v>2869</v>
      </c>
      <c r="G1577" s="911" t="s">
        <v>2869</v>
      </c>
      <c r="H1577" s="911" t="s">
        <v>2869</v>
      </c>
      <c r="I1577" s="911" t="s">
        <v>2869</v>
      </c>
      <c r="J1577" s="911" t="s">
        <v>2869</v>
      </c>
      <c r="K1577" s="911" t="s">
        <v>2869</v>
      </c>
      <c r="L1577" s="911" t="s">
        <v>2869</v>
      </c>
      <c r="M1577" s="911" t="s">
        <v>2869</v>
      </c>
      <c r="N1577" s="911" t="s">
        <v>2869</v>
      </c>
      <c r="O1577" s="911" t="s">
        <v>2869</v>
      </c>
      <c r="P1577" s="911" t="s">
        <v>2869</v>
      </c>
      <c r="Q1577" s="911" t="s">
        <v>2869</v>
      </c>
      <c r="R1577" s="911" t="s">
        <v>2869</v>
      </c>
      <c r="S1577" s="911" t="s">
        <v>2869</v>
      </c>
      <c r="T1577" s="911" t="s">
        <v>2869</v>
      </c>
      <c r="U1577" s="911" t="s">
        <v>2869</v>
      </c>
      <c r="V1577" s="911" t="s">
        <v>2869</v>
      </c>
      <c r="W1577" s="911" t="s">
        <v>2869</v>
      </c>
      <c r="X1577" s="911" t="s">
        <v>2869</v>
      </c>
      <c r="Y1577" s="911" t="s">
        <v>2869</v>
      </c>
      <c r="Z1577" s="911" t="s">
        <v>2869</v>
      </c>
      <c r="AA1577" s="911" t="s">
        <v>2869</v>
      </c>
      <c r="AB1577" s="911" t="s">
        <v>2869</v>
      </c>
      <c r="AC1577" s="911" t="s">
        <v>2869</v>
      </c>
      <c r="AD1577" s="911" t="s">
        <v>2869</v>
      </c>
      <c r="AE1577" s="911" t="s">
        <v>2869</v>
      </c>
      <c r="AF1577" s="911" t="s">
        <v>2869</v>
      </c>
      <c r="AG1577" s="911" t="s">
        <v>2869</v>
      </c>
      <c r="AH1577" s="911" t="s">
        <v>2869</v>
      </c>
      <c r="AI1577" s="911" t="s">
        <v>2869</v>
      </c>
      <c r="AJ1577" s="911" t="s">
        <v>2869</v>
      </c>
      <c r="AK1577" s="911" t="s">
        <v>2869</v>
      </c>
      <c r="AL1577" s="911" t="s">
        <v>2869</v>
      </c>
      <c r="AM1577" s="911" t="s">
        <v>2869</v>
      </c>
      <c r="AN1577" s="581"/>
    </row>
    <row r="1578" spans="1:40" ht="12" customHeight="1" outlineLevel="1" x14ac:dyDescent="0.25">
      <c r="A1578" s="891"/>
      <c r="B1578" s="581"/>
      <c r="C1578" s="898" t="s">
        <v>90</v>
      </c>
      <c r="D1578" s="581"/>
      <c r="E1578" s="920" t="s">
        <v>3365</v>
      </c>
      <c r="F1578" s="911" t="s">
        <v>2869</v>
      </c>
      <c r="G1578" s="911" t="s">
        <v>2869</v>
      </c>
      <c r="H1578" s="911" t="s">
        <v>2869</v>
      </c>
      <c r="I1578" s="911" t="s">
        <v>2869</v>
      </c>
      <c r="J1578" s="911" t="s">
        <v>2869</v>
      </c>
      <c r="K1578" s="911" t="s">
        <v>2869</v>
      </c>
      <c r="L1578" s="911" t="s">
        <v>2869</v>
      </c>
      <c r="M1578" s="911" t="s">
        <v>2869</v>
      </c>
      <c r="N1578" s="911" t="s">
        <v>2869</v>
      </c>
      <c r="O1578" s="911" t="s">
        <v>2869</v>
      </c>
      <c r="P1578" s="911" t="s">
        <v>2869</v>
      </c>
      <c r="Q1578" s="911" t="s">
        <v>2869</v>
      </c>
      <c r="R1578" s="911" t="s">
        <v>2869</v>
      </c>
      <c r="S1578" s="911" t="s">
        <v>2869</v>
      </c>
      <c r="T1578" s="911" t="s">
        <v>2869</v>
      </c>
      <c r="U1578" s="911" t="s">
        <v>2869</v>
      </c>
      <c r="V1578" s="911" t="s">
        <v>2869</v>
      </c>
      <c r="W1578" s="911" t="s">
        <v>2869</v>
      </c>
      <c r="X1578" s="911" t="s">
        <v>2869</v>
      </c>
      <c r="Y1578" s="911" t="s">
        <v>2869</v>
      </c>
      <c r="Z1578" s="911" t="s">
        <v>2869</v>
      </c>
      <c r="AA1578" s="911" t="s">
        <v>2869</v>
      </c>
      <c r="AB1578" s="911" t="s">
        <v>2869</v>
      </c>
      <c r="AC1578" s="911" t="s">
        <v>2869</v>
      </c>
      <c r="AD1578" s="911" t="s">
        <v>2869</v>
      </c>
      <c r="AE1578" s="911" t="s">
        <v>2869</v>
      </c>
      <c r="AF1578" s="911" t="s">
        <v>2869</v>
      </c>
      <c r="AG1578" s="911" t="s">
        <v>2869</v>
      </c>
      <c r="AH1578" s="911" t="s">
        <v>2869</v>
      </c>
      <c r="AI1578" s="911" t="s">
        <v>2869</v>
      </c>
      <c r="AJ1578" s="911" t="s">
        <v>2869</v>
      </c>
      <c r="AK1578" s="911" t="s">
        <v>2869</v>
      </c>
      <c r="AL1578" s="911" t="s">
        <v>2869</v>
      </c>
      <c r="AM1578" s="911" t="s">
        <v>2869</v>
      </c>
      <c r="AN1578" s="581"/>
    </row>
    <row r="1579" spans="1:40" ht="12" customHeight="1" outlineLevel="1" x14ac:dyDescent="0.2">
      <c r="A1579" s="581"/>
      <c r="B1579" s="581"/>
      <c r="C1579" s="581"/>
      <c r="D1579" s="581"/>
      <c r="E1579" s="581"/>
      <c r="F1579" s="581"/>
      <c r="G1579" s="581"/>
      <c r="H1579" s="581"/>
      <c r="I1579" s="581"/>
      <c r="J1579" s="581"/>
      <c r="K1579" s="581"/>
      <c r="L1579" s="581"/>
      <c r="M1579" s="581"/>
      <c r="N1579" s="581"/>
      <c r="O1579" s="581"/>
      <c r="P1579" s="581"/>
      <c r="Q1579" s="581"/>
      <c r="R1579" s="581"/>
      <c r="S1579" s="581"/>
      <c r="T1579" s="581"/>
      <c r="U1579" s="581"/>
      <c r="V1579" s="581"/>
      <c r="W1579" s="581"/>
      <c r="X1579" s="581"/>
      <c r="Y1579" s="581"/>
      <c r="Z1579" s="581"/>
      <c r="AA1579" s="581"/>
      <c r="AB1579" s="581"/>
      <c r="AC1579" s="581"/>
      <c r="AD1579" s="581"/>
      <c r="AE1579" s="581"/>
      <c r="AF1579" s="581"/>
      <c r="AG1579" s="581"/>
      <c r="AH1579" s="581"/>
      <c r="AI1579" s="581"/>
      <c r="AJ1579" s="581"/>
      <c r="AK1579" s="581"/>
      <c r="AL1579" s="581"/>
      <c r="AM1579" s="581"/>
      <c r="AN1579" s="581"/>
    </row>
    <row r="1580" spans="1:40" ht="12" customHeight="1" x14ac:dyDescent="0.25">
      <c r="A1580" s="890" t="s">
        <v>3213</v>
      </c>
      <c r="B1580" s="581"/>
      <c r="C1580" s="891"/>
      <c r="D1580" s="891"/>
      <c r="E1580" s="581"/>
      <c r="F1580" s="581"/>
      <c r="G1580" s="581"/>
      <c r="H1580" s="581"/>
      <c r="I1580" s="581"/>
      <c r="J1580" s="581"/>
      <c r="K1580" s="581"/>
      <c r="L1580" s="581"/>
      <c r="M1580" s="581"/>
      <c r="N1580" s="581"/>
      <c r="O1580" s="581"/>
      <c r="P1580" s="581"/>
      <c r="Q1580" s="581"/>
      <c r="R1580" s="581"/>
      <c r="S1580" s="581"/>
      <c r="T1580" s="581"/>
      <c r="U1580" s="581"/>
      <c r="V1580" s="581"/>
      <c r="W1580" s="581"/>
      <c r="X1580" s="581"/>
      <c r="Y1580" s="581"/>
      <c r="Z1580" s="581"/>
      <c r="AA1580" s="581"/>
      <c r="AB1580" s="581"/>
      <c r="AC1580" s="581"/>
      <c r="AD1580" s="581"/>
      <c r="AE1580" s="581"/>
      <c r="AF1580" s="581"/>
      <c r="AG1580" s="581"/>
      <c r="AH1580" s="581"/>
      <c r="AI1580" s="581"/>
      <c r="AJ1580" s="581"/>
      <c r="AK1580" s="581"/>
      <c r="AL1580" s="581"/>
      <c r="AM1580" s="581"/>
      <c r="AN1580" s="581"/>
    </row>
    <row r="1581" spans="1:40" ht="12" customHeight="1" outlineLevel="1" x14ac:dyDescent="0.25">
      <c r="A1581" s="891"/>
      <c r="B1581" s="581"/>
      <c r="C1581" s="891"/>
      <c r="D1581" s="891"/>
      <c r="E1581" s="913"/>
      <c r="F1581" s="914" t="s">
        <v>586</v>
      </c>
      <c r="G1581" s="914" t="s">
        <v>587</v>
      </c>
      <c r="H1581" s="914" t="s">
        <v>588</v>
      </c>
      <c r="I1581" s="914" t="s">
        <v>589</v>
      </c>
      <c r="J1581" s="914" t="s">
        <v>590</v>
      </c>
      <c r="K1581" s="914" t="s">
        <v>591</v>
      </c>
      <c r="L1581" s="914" t="s">
        <v>592</v>
      </c>
      <c r="M1581" s="914" t="s">
        <v>593</v>
      </c>
      <c r="N1581" s="914" t="s">
        <v>594</v>
      </c>
      <c r="O1581" s="914" t="s">
        <v>595</v>
      </c>
      <c r="P1581" s="914" t="s">
        <v>596</v>
      </c>
      <c r="Q1581" s="914" t="s">
        <v>597</v>
      </c>
      <c r="R1581" s="914" t="s">
        <v>598</v>
      </c>
      <c r="S1581" s="914" t="s">
        <v>599</v>
      </c>
      <c r="T1581" s="914" t="s">
        <v>620</v>
      </c>
      <c r="U1581" s="914" t="s">
        <v>786</v>
      </c>
      <c r="V1581" s="914" t="s">
        <v>753</v>
      </c>
      <c r="W1581" s="914" t="s">
        <v>754</v>
      </c>
      <c r="X1581" s="914" t="s">
        <v>755</v>
      </c>
      <c r="Y1581" s="914" t="s">
        <v>756</v>
      </c>
      <c r="Z1581" s="914" t="s">
        <v>757</v>
      </c>
      <c r="AA1581" s="914" t="s">
        <v>758</v>
      </c>
      <c r="AB1581" s="914" t="s">
        <v>759</v>
      </c>
      <c r="AC1581" s="914" t="s">
        <v>760</v>
      </c>
      <c r="AD1581" s="914" t="s">
        <v>761</v>
      </c>
      <c r="AE1581" s="914" t="s">
        <v>762</v>
      </c>
      <c r="AF1581" s="914" t="s">
        <v>763</v>
      </c>
      <c r="AG1581" s="914" t="s">
        <v>764</v>
      </c>
      <c r="AH1581" s="914" t="s">
        <v>765</v>
      </c>
      <c r="AI1581" s="914" t="s">
        <v>766</v>
      </c>
      <c r="AJ1581" s="914" t="s">
        <v>767</v>
      </c>
      <c r="AK1581" s="914" t="s">
        <v>768</v>
      </c>
      <c r="AL1581" s="914" t="s">
        <v>769</v>
      </c>
      <c r="AM1581" s="914" t="s">
        <v>770</v>
      </c>
      <c r="AN1581" s="891"/>
    </row>
    <row r="1582" spans="1:40" ht="12" customHeight="1" outlineLevel="1" x14ac:dyDescent="0.25">
      <c r="A1582" s="891"/>
      <c r="B1582" s="581"/>
      <c r="C1582" s="903" t="s">
        <v>202</v>
      </c>
      <c r="D1582" s="891"/>
      <c r="E1582" s="921" t="s">
        <v>3366</v>
      </c>
      <c r="F1582" s="911" t="s">
        <v>2869</v>
      </c>
      <c r="G1582" s="911" t="s">
        <v>2869</v>
      </c>
      <c r="H1582" s="911" t="s">
        <v>2869</v>
      </c>
      <c r="I1582" s="911" t="s">
        <v>2869</v>
      </c>
      <c r="J1582" s="911" t="s">
        <v>2869</v>
      </c>
      <c r="K1582" s="911" t="s">
        <v>2869</v>
      </c>
      <c r="L1582" s="911" t="s">
        <v>2869</v>
      </c>
      <c r="M1582" s="911" t="s">
        <v>2869</v>
      </c>
      <c r="N1582" s="911" t="s">
        <v>2869</v>
      </c>
      <c r="O1582" s="911" t="s">
        <v>2869</v>
      </c>
      <c r="P1582" s="911" t="s">
        <v>2869</v>
      </c>
      <c r="Q1582" s="911" t="s">
        <v>2869</v>
      </c>
      <c r="R1582" s="911" t="s">
        <v>2869</v>
      </c>
      <c r="S1582" s="911" t="s">
        <v>2869</v>
      </c>
      <c r="T1582" s="911" t="s">
        <v>2869</v>
      </c>
      <c r="U1582" s="911" t="s">
        <v>2869</v>
      </c>
      <c r="V1582" s="911" t="s">
        <v>2869</v>
      </c>
      <c r="W1582" s="911" t="s">
        <v>2869</v>
      </c>
      <c r="X1582" s="911" t="s">
        <v>2869</v>
      </c>
      <c r="Y1582" s="911" t="s">
        <v>2869</v>
      </c>
      <c r="Z1582" s="911" t="s">
        <v>2869</v>
      </c>
      <c r="AA1582" s="911" t="s">
        <v>2869</v>
      </c>
      <c r="AB1582" s="911" t="s">
        <v>2869</v>
      </c>
      <c r="AC1582" s="911" t="s">
        <v>2869</v>
      </c>
      <c r="AD1582" s="911" t="s">
        <v>2869</v>
      </c>
      <c r="AE1582" s="911" t="s">
        <v>2869</v>
      </c>
      <c r="AF1582" s="911" t="s">
        <v>2869</v>
      </c>
      <c r="AG1582" s="911" t="s">
        <v>2869</v>
      </c>
      <c r="AH1582" s="911" t="s">
        <v>2869</v>
      </c>
      <c r="AI1582" s="911" t="s">
        <v>2869</v>
      </c>
      <c r="AJ1582" s="911" t="s">
        <v>2869</v>
      </c>
      <c r="AK1582" s="911" t="s">
        <v>2869</v>
      </c>
      <c r="AL1582" s="911" t="s">
        <v>2869</v>
      </c>
      <c r="AM1582" s="911" t="s">
        <v>2869</v>
      </c>
      <c r="AN1582" s="891"/>
    </row>
    <row r="1583" spans="1:40" ht="12" customHeight="1" outlineLevel="1" x14ac:dyDescent="0.25">
      <c r="A1583" s="891"/>
      <c r="B1583" s="581"/>
      <c r="C1583" s="903" t="s">
        <v>2363</v>
      </c>
      <c r="D1583" s="891"/>
      <c r="E1583" s="921" t="s">
        <v>3367</v>
      </c>
      <c r="F1583" s="911" t="s">
        <v>2869</v>
      </c>
      <c r="G1583" s="911" t="s">
        <v>2869</v>
      </c>
      <c r="H1583" s="911" t="s">
        <v>2869</v>
      </c>
      <c r="I1583" s="911" t="s">
        <v>2869</v>
      </c>
      <c r="J1583" s="911" t="s">
        <v>2869</v>
      </c>
      <c r="K1583" s="911" t="s">
        <v>2869</v>
      </c>
      <c r="L1583" s="911" t="s">
        <v>2869</v>
      </c>
      <c r="M1583" s="911" t="s">
        <v>2869</v>
      </c>
      <c r="N1583" s="911" t="s">
        <v>2869</v>
      </c>
      <c r="O1583" s="911" t="s">
        <v>2869</v>
      </c>
      <c r="P1583" s="911" t="s">
        <v>2869</v>
      </c>
      <c r="Q1583" s="911" t="s">
        <v>2869</v>
      </c>
      <c r="R1583" s="911" t="s">
        <v>2869</v>
      </c>
      <c r="S1583" s="911" t="s">
        <v>2869</v>
      </c>
      <c r="T1583" s="911" t="s">
        <v>2869</v>
      </c>
      <c r="U1583" s="911" t="s">
        <v>2869</v>
      </c>
      <c r="V1583" s="911" t="s">
        <v>2869</v>
      </c>
      <c r="W1583" s="911" t="s">
        <v>2869</v>
      </c>
      <c r="X1583" s="911" t="s">
        <v>2869</v>
      </c>
      <c r="Y1583" s="911" t="s">
        <v>2869</v>
      </c>
      <c r="Z1583" s="911" t="s">
        <v>2869</v>
      </c>
      <c r="AA1583" s="911" t="s">
        <v>2869</v>
      </c>
      <c r="AB1583" s="911" t="s">
        <v>2869</v>
      </c>
      <c r="AC1583" s="911" t="s">
        <v>2869</v>
      </c>
      <c r="AD1583" s="911" t="s">
        <v>2869</v>
      </c>
      <c r="AE1583" s="911" t="s">
        <v>2869</v>
      </c>
      <c r="AF1583" s="911" t="s">
        <v>2869</v>
      </c>
      <c r="AG1583" s="911" t="s">
        <v>2869</v>
      </c>
      <c r="AH1583" s="911" t="s">
        <v>2869</v>
      </c>
      <c r="AI1583" s="911" t="s">
        <v>2869</v>
      </c>
      <c r="AJ1583" s="911" t="s">
        <v>2869</v>
      </c>
      <c r="AK1583" s="911" t="s">
        <v>2869</v>
      </c>
      <c r="AL1583" s="911" t="s">
        <v>2869</v>
      </c>
      <c r="AM1583" s="911" t="s">
        <v>2869</v>
      </c>
      <c r="AN1583" s="891"/>
    </row>
    <row r="1584" spans="1:40" ht="12" customHeight="1" outlineLevel="1" x14ac:dyDescent="0.25">
      <c r="A1584" s="891"/>
      <c r="B1584" s="581"/>
      <c r="C1584" s="903" t="s">
        <v>2364</v>
      </c>
      <c r="D1584" s="891"/>
      <c r="E1584" s="921" t="s">
        <v>3368</v>
      </c>
      <c r="F1584" s="911" t="s">
        <v>2869</v>
      </c>
      <c r="G1584" s="911" t="s">
        <v>2869</v>
      </c>
      <c r="H1584" s="911" t="s">
        <v>2869</v>
      </c>
      <c r="I1584" s="911" t="s">
        <v>2869</v>
      </c>
      <c r="J1584" s="911" t="s">
        <v>2869</v>
      </c>
      <c r="K1584" s="911" t="s">
        <v>2869</v>
      </c>
      <c r="L1584" s="911" t="s">
        <v>2869</v>
      </c>
      <c r="M1584" s="911" t="s">
        <v>2869</v>
      </c>
      <c r="N1584" s="911" t="s">
        <v>2869</v>
      </c>
      <c r="O1584" s="911" t="s">
        <v>2869</v>
      </c>
      <c r="P1584" s="911" t="s">
        <v>2869</v>
      </c>
      <c r="Q1584" s="911" t="s">
        <v>2869</v>
      </c>
      <c r="R1584" s="911" t="s">
        <v>2869</v>
      </c>
      <c r="S1584" s="911" t="s">
        <v>2869</v>
      </c>
      <c r="T1584" s="911" t="s">
        <v>2869</v>
      </c>
      <c r="U1584" s="911" t="s">
        <v>2869</v>
      </c>
      <c r="V1584" s="911" t="s">
        <v>2869</v>
      </c>
      <c r="W1584" s="911" t="s">
        <v>2869</v>
      </c>
      <c r="X1584" s="911" t="s">
        <v>2869</v>
      </c>
      <c r="Y1584" s="911" t="s">
        <v>2869</v>
      </c>
      <c r="Z1584" s="911" t="s">
        <v>2869</v>
      </c>
      <c r="AA1584" s="911" t="s">
        <v>2869</v>
      </c>
      <c r="AB1584" s="911" t="s">
        <v>2869</v>
      </c>
      <c r="AC1584" s="911" t="s">
        <v>2869</v>
      </c>
      <c r="AD1584" s="911" t="s">
        <v>2869</v>
      </c>
      <c r="AE1584" s="911" t="s">
        <v>2869</v>
      </c>
      <c r="AF1584" s="911" t="s">
        <v>2869</v>
      </c>
      <c r="AG1584" s="911" t="s">
        <v>2869</v>
      </c>
      <c r="AH1584" s="911" t="s">
        <v>2869</v>
      </c>
      <c r="AI1584" s="911" t="s">
        <v>2869</v>
      </c>
      <c r="AJ1584" s="911" t="s">
        <v>2869</v>
      </c>
      <c r="AK1584" s="911" t="s">
        <v>2869</v>
      </c>
      <c r="AL1584" s="911" t="s">
        <v>2869</v>
      </c>
      <c r="AM1584" s="911" t="s">
        <v>2869</v>
      </c>
      <c r="AN1584" s="891"/>
    </row>
    <row r="1585" spans="1:40" ht="12" customHeight="1" outlineLevel="1" x14ac:dyDescent="0.25">
      <c r="A1585" s="891"/>
      <c r="B1585" s="581"/>
      <c r="C1585" s="903"/>
      <c r="D1585" s="891"/>
      <c r="E1585" s="921"/>
      <c r="F1585" s="911"/>
      <c r="G1585" s="911"/>
      <c r="H1585" s="911"/>
      <c r="I1585" s="911"/>
      <c r="J1585" s="911"/>
      <c r="K1585" s="911"/>
      <c r="L1585" s="911"/>
      <c r="M1585" s="911"/>
      <c r="N1585" s="911"/>
      <c r="O1585" s="911"/>
      <c r="P1585" s="911"/>
      <c r="Q1585" s="911"/>
      <c r="R1585" s="911"/>
      <c r="S1585" s="911"/>
      <c r="T1585" s="911"/>
      <c r="U1585" s="911"/>
      <c r="V1585" s="911"/>
      <c r="W1585" s="911"/>
      <c r="X1585" s="911"/>
      <c r="Y1585" s="911"/>
      <c r="Z1585" s="911"/>
      <c r="AA1585" s="911"/>
      <c r="AB1585" s="911"/>
      <c r="AC1585" s="911"/>
      <c r="AD1585" s="911"/>
      <c r="AE1585" s="911"/>
      <c r="AF1585" s="911"/>
      <c r="AG1585" s="911"/>
      <c r="AH1585" s="911"/>
      <c r="AI1585" s="911"/>
      <c r="AJ1585" s="911"/>
      <c r="AK1585" s="911"/>
      <c r="AL1585" s="911"/>
      <c r="AM1585" s="911"/>
      <c r="AN1585" s="891"/>
    </row>
    <row r="1586" spans="1:40" ht="12" customHeight="1" outlineLevel="1" x14ac:dyDescent="0.25">
      <c r="A1586" s="891"/>
      <c r="B1586" s="581"/>
      <c r="C1586" s="903" t="s">
        <v>203</v>
      </c>
      <c r="D1586" s="891"/>
      <c r="E1586" s="921" t="s">
        <v>3369</v>
      </c>
      <c r="F1586" s="911" t="s">
        <v>2869</v>
      </c>
      <c r="G1586" s="911" t="s">
        <v>2869</v>
      </c>
      <c r="H1586" s="911" t="s">
        <v>2869</v>
      </c>
      <c r="I1586" s="911" t="s">
        <v>2869</v>
      </c>
      <c r="J1586" s="911" t="s">
        <v>2869</v>
      </c>
      <c r="K1586" s="911" t="s">
        <v>2869</v>
      </c>
      <c r="L1586" s="911" t="s">
        <v>2869</v>
      </c>
      <c r="M1586" s="911" t="s">
        <v>2869</v>
      </c>
      <c r="N1586" s="911" t="s">
        <v>2869</v>
      </c>
      <c r="O1586" s="911" t="s">
        <v>2869</v>
      </c>
      <c r="P1586" s="911" t="s">
        <v>2869</v>
      </c>
      <c r="Q1586" s="911" t="s">
        <v>2869</v>
      </c>
      <c r="R1586" s="911" t="s">
        <v>2869</v>
      </c>
      <c r="S1586" s="911" t="s">
        <v>2869</v>
      </c>
      <c r="T1586" s="911" t="s">
        <v>2869</v>
      </c>
      <c r="U1586" s="911" t="s">
        <v>2869</v>
      </c>
      <c r="V1586" s="911" t="s">
        <v>2869</v>
      </c>
      <c r="W1586" s="911" t="s">
        <v>2869</v>
      </c>
      <c r="X1586" s="911" t="s">
        <v>2869</v>
      </c>
      <c r="Y1586" s="911" t="s">
        <v>2869</v>
      </c>
      <c r="Z1586" s="911" t="s">
        <v>2869</v>
      </c>
      <c r="AA1586" s="911" t="s">
        <v>2869</v>
      </c>
      <c r="AB1586" s="911" t="s">
        <v>2869</v>
      </c>
      <c r="AC1586" s="911" t="s">
        <v>2869</v>
      </c>
      <c r="AD1586" s="911" t="s">
        <v>2869</v>
      </c>
      <c r="AE1586" s="911" t="s">
        <v>2869</v>
      </c>
      <c r="AF1586" s="911" t="s">
        <v>2869</v>
      </c>
      <c r="AG1586" s="911" t="s">
        <v>2869</v>
      </c>
      <c r="AH1586" s="911" t="s">
        <v>2869</v>
      </c>
      <c r="AI1586" s="911" t="s">
        <v>2869</v>
      </c>
      <c r="AJ1586" s="911" t="s">
        <v>2869</v>
      </c>
      <c r="AK1586" s="911" t="s">
        <v>2869</v>
      </c>
      <c r="AL1586" s="911" t="s">
        <v>2869</v>
      </c>
      <c r="AM1586" s="911" t="s">
        <v>2869</v>
      </c>
      <c r="AN1586" s="891"/>
    </row>
    <row r="1587" spans="1:40" ht="12" customHeight="1" outlineLevel="1" x14ac:dyDescent="0.25">
      <c r="A1587" s="891"/>
      <c r="B1587" s="581"/>
      <c r="C1587" s="895" t="s">
        <v>2365</v>
      </c>
      <c r="D1587" s="891"/>
      <c r="E1587" s="921" t="s">
        <v>3370</v>
      </c>
      <c r="F1587" s="911" t="s">
        <v>2869</v>
      </c>
      <c r="G1587" s="911" t="s">
        <v>2869</v>
      </c>
      <c r="H1587" s="911" t="s">
        <v>2869</v>
      </c>
      <c r="I1587" s="911" t="s">
        <v>2869</v>
      </c>
      <c r="J1587" s="911" t="s">
        <v>2869</v>
      </c>
      <c r="K1587" s="911" t="s">
        <v>2869</v>
      </c>
      <c r="L1587" s="911" t="s">
        <v>2869</v>
      </c>
      <c r="M1587" s="911" t="s">
        <v>2869</v>
      </c>
      <c r="N1587" s="911" t="s">
        <v>2869</v>
      </c>
      <c r="O1587" s="911" t="s">
        <v>2869</v>
      </c>
      <c r="P1587" s="911" t="s">
        <v>2869</v>
      </c>
      <c r="Q1587" s="911" t="s">
        <v>2869</v>
      </c>
      <c r="R1587" s="911" t="s">
        <v>2869</v>
      </c>
      <c r="S1587" s="911" t="s">
        <v>2869</v>
      </c>
      <c r="T1587" s="911" t="s">
        <v>2869</v>
      </c>
      <c r="U1587" s="911" t="s">
        <v>2869</v>
      </c>
      <c r="V1587" s="911" t="s">
        <v>2869</v>
      </c>
      <c r="W1587" s="911" t="s">
        <v>2869</v>
      </c>
      <c r="X1587" s="911" t="s">
        <v>2869</v>
      </c>
      <c r="Y1587" s="911" t="s">
        <v>2869</v>
      </c>
      <c r="Z1587" s="911" t="s">
        <v>2869</v>
      </c>
      <c r="AA1587" s="911" t="s">
        <v>2869</v>
      </c>
      <c r="AB1587" s="911" t="s">
        <v>2869</v>
      </c>
      <c r="AC1587" s="911" t="s">
        <v>2869</v>
      </c>
      <c r="AD1587" s="911" t="s">
        <v>2869</v>
      </c>
      <c r="AE1587" s="911" t="s">
        <v>2869</v>
      </c>
      <c r="AF1587" s="911" t="s">
        <v>2869</v>
      </c>
      <c r="AG1587" s="911" t="s">
        <v>2869</v>
      </c>
      <c r="AH1587" s="911" t="s">
        <v>2869</v>
      </c>
      <c r="AI1587" s="911" t="s">
        <v>2869</v>
      </c>
      <c r="AJ1587" s="911" t="s">
        <v>2869</v>
      </c>
      <c r="AK1587" s="911" t="s">
        <v>2869</v>
      </c>
      <c r="AL1587" s="911" t="s">
        <v>2869</v>
      </c>
      <c r="AM1587" s="911" t="s">
        <v>2869</v>
      </c>
      <c r="AN1587" s="891"/>
    </row>
    <row r="1588" spans="1:40" ht="12" customHeight="1" outlineLevel="1" x14ac:dyDescent="0.25">
      <c r="A1588" s="891"/>
      <c r="B1588" s="581"/>
      <c r="C1588" s="895" t="s">
        <v>2366</v>
      </c>
      <c r="D1588" s="891"/>
      <c r="E1588" s="921" t="s">
        <v>3371</v>
      </c>
      <c r="F1588" s="911" t="s">
        <v>2869</v>
      </c>
      <c r="G1588" s="911" t="s">
        <v>2869</v>
      </c>
      <c r="H1588" s="911" t="s">
        <v>2869</v>
      </c>
      <c r="I1588" s="911" t="s">
        <v>2869</v>
      </c>
      <c r="J1588" s="911" t="s">
        <v>2869</v>
      </c>
      <c r="K1588" s="911" t="s">
        <v>2869</v>
      </c>
      <c r="L1588" s="911" t="s">
        <v>2869</v>
      </c>
      <c r="M1588" s="911" t="s">
        <v>2869</v>
      </c>
      <c r="N1588" s="911" t="s">
        <v>2869</v>
      </c>
      <c r="O1588" s="911" t="s">
        <v>2869</v>
      </c>
      <c r="P1588" s="911" t="s">
        <v>2869</v>
      </c>
      <c r="Q1588" s="911" t="s">
        <v>2869</v>
      </c>
      <c r="R1588" s="911" t="s">
        <v>2869</v>
      </c>
      <c r="S1588" s="911" t="s">
        <v>2869</v>
      </c>
      <c r="T1588" s="911" t="s">
        <v>2869</v>
      </c>
      <c r="U1588" s="911" t="s">
        <v>2869</v>
      </c>
      <c r="V1588" s="911" t="s">
        <v>2869</v>
      </c>
      <c r="W1588" s="911" t="s">
        <v>2869</v>
      </c>
      <c r="X1588" s="911" t="s">
        <v>2869</v>
      </c>
      <c r="Y1588" s="911" t="s">
        <v>2869</v>
      </c>
      <c r="Z1588" s="911" t="s">
        <v>2869</v>
      </c>
      <c r="AA1588" s="911" t="s">
        <v>2869</v>
      </c>
      <c r="AB1588" s="911" t="s">
        <v>2869</v>
      </c>
      <c r="AC1588" s="911" t="s">
        <v>2869</v>
      </c>
      <c r="AD1588" s="911" t="s">
        <v>2869</v>
      </c>
      <c r="AE1588" s="911" t="s">
        <v>2869</v>
      </c>
      <c r="AF1588" s="911" t="s">
        <v>2869</v>
      </c>
      <c r="AG1588" s="911" t="s">
        <v>2869</v>
      </c>
      <c r="AH1588" s="911" t="s">
        <v>2869</v>
      </c>
      <c r="AI1588" s="911" t="s">
        <v>2869</v>
      </c>
      <c r="AJ1588" s="911" t="s">
        <v>2869</v>
      </c>
      <c r="AK1588" s="911" t="s">
        <v>2869</v>
      </c>
      <c r="AL1588" s="911" t="s">
        <v>2869</v>
      </c>
      <c r="AM1588" s="911" t="s">
        <v>2869</v>
      </c>
      <c r="AN1588" s="891"/>
    </row>
    <row r="1589" spans="1:40" ht="12" customHeight="1" outlineLevel="1" x14ac:dyDescent="0.25">
      <c r="A1589" s="891"/>
      <c r="B1589" s="581"/>
      <c r="C1589" s="897" t="s">
        <v>2367</v>
      </c>
      <c r="D1589" s="891"/>
      <c r="E1589" s="921" t="s">
        <v>3372</v>
      </c>
      <c r="F1589" s="911" t="s">
        <v>2869</v>
      </c>
      <c r="G1589" s="911" t="s">
        <v>2869</v>
      </c>
      <c r="H1589" s="911" t="s">
        <v>2869</v>
      </c>
      <c r="I1589" s="911" t="s">
        <v>2869</v>
      </c>
      <c r="J1589" s="911" t="s">
        <v>2869</v>
      </c>
      <c r="K1589" s="911" t="s">
        <v>2869</v>
      </c>
      <c r="L1589" s="911" t="s">
        <v>2869</v>
      </c>
      <c r="M1589" s="911" t="s">
        <v>2869</v>
      </c>
      <c r="N1589" s="911" t="s">
        <v>2869</v>
      </c>
      <c r="O1589" s="911" t="s">
        <v>2869</v>
      </c>
      <c r="P1589" s="911" t="s">
        <v>2869</v>
      </c>
      <c r="Q1589" s="911" t="s">
        <v>2869</v>
      </c>
      <c r="R1589" s="911" t="s">
        <v>2869</v>
      </c>
      <c r="S1589" s="911" t="s">
        <v>2869</v>
      </c>
      <c r="T1589" s="911" t="s">
        <v>2869</v>
      </c>
      <c r="U1589" s="911" t="s">
        <v>2869</v>
      </c>
      <c r="V1589" s="911" t="s">
        <v>2869</v>
      </c>
      <c r="W1589" s="911" t="s">
        <v>2869</v>
      </c>
      <c r="X1589" s="911" t="s">
        <v>2869</v>
      </c>
      <c r="Y1589" s="911" t="s">
        <v>2869</v>
      </c>
      <c r="Z1589" s="911" t="s">
        <v>2869</v>
      </c>
      <c r="AA1589" s="911" t="s">
        <v>2869</v>
      </c>
      <c r="AB1589" s="911" t="s">
        <v>2869</v>
      </c>
      <c r="AC1589" s="911" t="s">
        <v>2869</v>
      </c>
      <c r="AD1589" s="911" t="s">
        <v>2869</v>
      </c>
      <c r="AE1589" s="911" t="s">
        <v>2869</v>
      </c>
      <c r="AF1589" s="911" t="s">
        <v>2869</v>
      </c>
      <c r="AG1589" s="911" t="s">
        <v>2869</v>
      </c>
      <c r="AH1589" s="911" t="s">
        <v>2869</v>
      </c>
      <c r="AI1589" s="911" t="s">
        <v>2869</v>
      </c>
      <c r="AJ1589" s="911" t="s">
        <v>2869</v>
      </c>
      <c r="AK1589" s="911" t="s">
        <v>2869</v>
      </c>
      <c r="AL1589" s="911" t="s">
        <v>2869</v>
      </c>
      <c r="AM1589" s="911" t="s">
        <v>2869</v>
      </c>
      <c r="AN1589" s="891"/>
    </row>
    <row r="1590" spans="1:40" ht="12" customHeight="1" outlineLevel="1" x14ac:dyDescent="0.25">
      <c r="A1590" s="891"/>
      <c r="B1590" s="581"/>
      <c r="C1590" s="904" t="s">
        <v>436</v>
      </c>
      <c r="D1590" s="891"/>
      <c r="E1590" s="921" t="s">
        <v>3373</v>
      </c>
      <c r="F1590" s="911" t="s">
        <v>2869</v>
      </c>
      <c r="G1590" s="911" t="s">
        <v>2869</v>
      </c>
      <c r="H1590" s="911" t="s">
        <v>2869</v>
      </c>
      <c r="I1590" s="911" t="s">
        <v>2869</v>
      </c>
      <c r="J1590" s="911" t="s">
        <v>2869</v>
      </c>
      <c r="K1590" s="911" t="s">
        <v>2869</v>
      </c>
      <c r="L1590" s="911" t="s">
        <v>2869</v>
      </c>
      <c r="M1590" s="911" t="s">
        <v>2869</v>
      </c>
      <c r="N1590" s="911" t="s">
        <v>2869</v>
      </c>
      <c r="O1590" s="911" t="s">
        <v>2869</v>
      </c>
      <c r="P1590" s="911" t="s">
        <v>2869</v>
      </c>
      <c r="Q1590" s="911" t="s">
        <v>2869</v>
      </c>
      <c r="R1590" s="911" t="s">
        <v>2869</v>
      </c>
      <c r="S1590" s="911" t="s">
        <v>2869</v>
      </c>
      <c r="T1590" s="911" t="s">
        <v>2869</v>
      </c>
      <c r="U1590" s="911" t="s">
        <v>2869</v>
      </c>
      <c r="V1590" s="911" t="s">
        <v>2869</v>
      </c>
      <c r="W1590" s="911" t="s">
        <v>2869</v>
      </c>
      <c r="X1590" s="911" t="s">
        <v>2869</v>
      </c>
      <c r="Y1590" s="911" t="s">
        <v>2869</v>
      </c>
      <c r="Z1590" s="911" t="s">
        <v>2869</v>
      </c>
      <c r="AA1590" s="911" t="s">
        <v>2869</v>
      </c>
      <c r="AB1590" s="911" t="s">
        <v>2869</v>
      </c>
      <c r="AC1590" s="911" t="s">
        <v>2869</v>
      </c>
      <c r="AD1590" s="911" t="s">
        <v>2869</v>
      </c>
      <c r="AE1590" s="911" t="s">
        <v>2869</v>
      </c>
      <c r="AF1590" s="911" t="s">
        <v>2869</v>
      </c>
      <c r="AG1590" s="911" t="s">
        <v>2869</v>
      </c>
      <c r="AH1590" s="911" t="s">
        <v>2869</v>
      </c>
      <c r="AI1590" s="911" t="s">
        <v>2869</v>
      </c>
      <c r="AJ1590" s="911" t="s">
        <v>2869</v>
      </c>
      <c r="AK1590" s="911" t="s">
        <v>2869</v>
      </c>
      <c r="AL1590" s="911" t="s">
        <v>2869</v>
      </c>
      <c r="AM1590" s="911" t="s">
        <v>2869</v>
      </c>
      <c r="AN1590" s="891"/>
    </row>
    <row r="1591" spans="1:40" ht="12" customHeight="1" outlineLevel="1" x14ac:dyDescent="0.25">
      <c r="A1591" s="891"/>
      <c r="B1591" s="581"/>
      <c r="C1591" s="904" t="s">
        <v>1191</v>
      </c>
      <c r="D1591" s="891"/>
      <c r="E1591" s="921" t="s">
        <v>3374</v>
      </c>
      <c r="F1591" s="911" t="s">
        <v>2869</v>
      </c>
      <c r="G1591" s="911" t="s">
        <v>2869</v>
      </c>
      <c r="H1591" s="911" t="s">
        <v>2869</v>
      </c>
      <c r="I1591" s="911" t="s">
        <v>2869</v>
      </c>
      <c r="J1591" s="911" t="s">
        <v>2869</v>
      </c>
      <c r="K1591" s="911" t="s">
        <v>2869</v>
      </c>
      <c r="L1591" s="911" t="s">
        <v>2869</v>
      </c>
      <c r="M1591" s="911" t="s">
        <v>2869</v>
      </c>
      <c r="N1591" s="911" t="s">
        <v>2869</v>
      </c>
      <c r="O1591" s="911" t="s">
        <v>2869</v>
      </c>
      <c r="P1591" s="911" t="s">
        <v>2869</v>
      </c>
      <c r="Q1591" s="911" t="s">
        <v>2869</v>
      </c>
      <c r="R1591" s="911" t="s">
        <v>2869</v>
      </c>
      <c r="S1591" s="911" t="s">
        <v>2869</v>
      </c>
      <c r="T1591" s="911" t="s">
        <v>2869</v>
      </c>
      <c r="U1591" s="911" t="s">
        <v>2869</v>
      </c>
      <c r="V1591" s="911" t="s">
        <v>2869</v>
      </c>
      <c r="W1591" s="911" t="s">
        <v>2869</v>
      </c>
      <c r="X1591" s="911" t="s">
        <v>2869</v>
      </c>
      <c r="Y1591" s="911" t="s">
        <v>2869</v>
      </c>
      <c r="Z1591" s="911" t="s">
        <v>2869</v>
      </c>
      <c r="AA1591" s="911" t="s">
        <v>2869</v>
      </c>
      <c r="AB1591" s="911" t="s">
        <v>2869</v>
      </c>
      <c r="AC1591" s="911" t="s">
        <v>2869</v>
      </c>
      <c r="AD1591" s="911" t="s">
        <v>2869</v>
      </c>
      <c r="AE1591" s="911" t="s">
        <v>2869</v>
      </c>
      <c r="AF1591" s="911" t="s">
        <v>2869</v>
      </c>
      <c r="AG1591" s="911" t="s">
        <v>2869</v>
      </c>
      <c r="AH1591" s="911" t="s">
        <v>2869</v>
      </c>
      <c r="AI1591" s="911" t="s">
        <v>2869</v>
      </c>
      <c r="AJ1591" s="911" t="s">
        <v>2869</v>
      </c>
      <c r="AK1591" s="911" t="s">
        <v>2869</v>
      </c>
      <c r="AL1591" s="911" t="s">
        <v>2869</v>
      </c>
      <c r="AM1591" s="911" t="s">
        <v>2869</v>
      </c>
      <c r="AN1591" s="891"/>
    </row>
    <row r="1592" spans="1:40" ht="12" customHeight="1" outlineLevel="1" x14ac:dyDescent="0.25">
      <c r="A1592" s="891"/>
      <c r="B1592" s="581"/>
      <c r="C1592" s="904" t="s">
        <v>2368</v>
      </c>
      <c r="D1592" s="891"/>
      <c r="E1592" s="921" t="s">
        <v>3375</v>
      </c>
      <c r="F1592" s="911" t="s">
        <v>2869</v>
      </c>
      <c r="G1592" s="911" t="s">
        <v>2869</v>
      </c>
      <c r="H1592" s="911" t="s">
        <v>2869</v>
      </c>
      <c r="I1592" s="911" t="s">
        <v>2869</v>
      </c>
      <c r="J1592" s="911" t="s">
        <v>2869</v>
      </c>
      <c r="K1592" s="911" t="s">
        <v>2869</v>
      </c>
      <c r="L1592" s="911" t="s">
        <v>2869</v>
      </c>
      <c r="M1592" s="911" t="s">
        <v>2869</v>
      </c>
      <c r="N1592" s="911" t="s">
        <v>2869</v>
      </c>
      <c r="O1592" s="911" t="s">
        <v>2869</v>
      </c>
      <c r="P1592" s="911" t="s">
        <v>2869</v>
      </c>
      <c r="Q1592" s="911" t="s">
        <v>2869</v>
      </c>
      <c r="R1592" s="911" t="s">
        <v>2869</v>
      </c>
      <c r="S1592" s="911" t="s">
        <v>2869</v>
      </c>
      <c r="T1592" s="911" t="s">
        <v>2869</v>
      </c>
      <c r="U1592" s="911" t="s">
        <v>2869</v>
      </c>
      <c r="V1592" s="911" t="s">
        <v>2869</v>
      </c>
      <c r="W1592" s="911" t="s">
        <v>2869</v>
      </c>
      <c r="X1592" s="911" t="s">
        <v>2869</v>
      </c>
      <c r="Y1592" s="911" t="s">
        <v>2869</v>
      </c>
      <c r="Z1592" s="911" t="s">
        <v>2869</v>
      </c>
      <c r="AA1592" s="911" t="s">
        <v>2869</v>
      </c>
      <c r="AB1592" s="911" t="s">
        <v>2869</v>
      </c>
      <c r="AC1592" s="911" t="s">
        <v>2869</v>
      </c>
      <c r="AD1592" s="911" t="s">
        <v>2869</v>
      </c>
      <c r="AE1592" s="911" t="s">
        <v>2869</v>
      </c>
      <c r="AF1592" s="911" t="s">
        <v>2869</v>
      </c>
      <c r="AG1592" s="911" t="s">
        <v>2869</v>
      </c>
      <c r="AH1592" s="911" t="s">
        <v>2869</v>
      </c>
      <c r="AI1592" s="911" t="s">
        <v>2869</v>
      </c>
      <c r="AJ1592" s="911" t="s">
        <v>2869</v>
      </c>
      <c r="AK1592" s="911" t="s">
        <v>2869</v>
      </c>
      <c r="AL1592" s="911" t="s">
        <v>2869</v>
      </c>
      <c r="AM1592" s="911" t="s">
        <v>2869</v>
      </c>
      <c r="AN1592" s="891"/>
    </row>
    <row r="1593" spans="1:40" ht="12" customHeight="1" outlineLevel="1" x14ac:dyDescent="0.25">
      <c r="A1593" s="891"/>
      <c r="B1593" s="581"/>
      <c r="C1593" s="904" t="s">
        <v>2369</v>
      </c>
      <c r="D1593" s="891"/>
      <c r="E1593" s="921" t="s">
        <v>3376</v>
      </c>
      <c r="F1593" s="911" t="s">
        <v>2869</v>
      </c>
      <c r="G1593" s="911" t="s">
        <v>2869</v>
      </c>
      <c r="H1593" s="911" t="s">
        <v>2869</v>
      </c>
      <c r="I1593" s="911" t="s">
        <v>2869</v>
      </c>
      <c r="J1593" s="911" t="s">
        <v>2869</v>
      </c>
      <c r="K1593" s="911" t="s">
        <v>2869</v>
      </c>
      <c r="L1593" s="911" t="s">
        <v>2869</v>
      </c>
      <c r="M1593" s="911" t="s">
        <v>2869</v>
      </c>
      <c r="N1593" s="911" t="s">
        <v>2869</v>
      </c>
      <c r="O1593" s="911" t="s">
        <v>2869</v>
      </c>
      <c r="P1593" s="911" t="s">
        <v>2869</v>
      </c>
      <c r="Q1593" s="911" t="s">
        <v>2869</v>
      </c>
      <c r="R1593" s="911" t="s">
        <v>2869</v>
      </c>
      <c r="S1593" s="911" t="s">
        <v>2869</v>
      </c>
      <c r="T1593" s="911" t="s">
        <v>2869</v>
      </c>
      <c r="U1593" s="911" t="s">
        <v>2869</v>
      </c>
      <c r="V1593" s="911" t="s">
        <v>2869</v>
      </c>
      <c r="W1593" s="911" t="s">
        <v>2869</v>
      </c>
      <c r="X1593" s="911" t="s">
        <v>2869</v>
      </c>
      <c r="Y1593" s="911" t="s">
        <v>2869</v>
      </c>
      <c r="Z1593" s="911" t="s">
        <v>2869</v>
      </c>
      <c r="AA1593" s="911" t="s">
        <v>2869</v>
      </c>
      <c r="AB1593" s="911" t="s">
        <v>2869</v>
      </c>
      <c r="AC1593" s="911" t="s">
        <v>2869</v>
      </c>
      <c r="AD1593" s="911" t="s">
        <v>2869</v>
      </c>
      <c r="AE1593" s="911" t="s">
        <v>2869</v>
      </c>
      <c r="AF1593" s="911" t="s">
        <v>2869</v>
      </c>
      <c r="AG1593" s="911" t="s">
        <v>2869</v>
      </c>
      <c r="AH1593" s="911" t="s">
        <v>2869</v>
      </c>
      <c r="AI1593" s="911" t="s">
        <v>2869</v>
      </c>
      <c r="AJ1593" s="911" t="s">
        <v>2869</v>
      </c>
      <c r="AK1593" s="911" t="s">
        <v>2869</v>
      </c>
      <c r="AL1593" s="911" t="s">
        <v>2869</v>
      </c>
      <c r="AM1593" s="911" t="s">
        <v>2869</v>
      </c>
      <c r="AN1593" s="891"/>
    </row>
    <row r="1594" spans="1:40" ht="12" customHeight="1" outlineLevel="1" x14ac:dyDescent="0.25">
      <c r="A1594" s="891"/>
      <c r="B1594" s="581"/>
      <c r="C1594" s="897" t="s">
        <v>2324</v>
      </c>
      <c r="D1594" s="581"/>
      <c r="E1594" s="921" t="s">
        <v>3377</v>
      </c>
      <c r="F1594" s="911" t="s">
        <v>2869</v>
      </c>
      <c r="G1594" s="911" t="s">
        <v>2869</v>
      </c>
      <c r="H1594" s="911" t="s">
        <v>2869</v>
      </c>
      <c r="I1594" s="911" t="s">
        <v>2869</v>
      </c>
      <c r="J1594" s="911" t="s">
        <v>2869</v>
      </c>
      <c r="K1594" s="911" t="s">
        <v>2869</v>
      </c>
      <c r="L1594" s="911" t="s">
        <v>2869</v>
      </c>
      <c r="M1594" s="911" t="s">
        <v>2869</v>
      </c>
      <c r="N1594" s="911" t="s">
        <v>2869</v>
      </c>
      <c r="O1594" s="911" t="s">
        <v>2869</v>
      </c>
      <c r="P1594" s="911" t="s">
        <v>2869</v>
      </c>
      <c r="Q1594" s="911" t="s">
        <v>2869</v>
      </c>
      <c r="R1594" s="911" t="s">
        <v>2869</v>
      </c>
      <c r="S1594" s="911" t="s">
        <v>2869</v>
      </c>
      <c r="T1594" s="911" t="s">
        <v>2869</v>
      </c>
      <c r="U1594" s="911" t="s">
        <v>2869</v>
      </c>
      <c r="V1594" s="911" t="s">
        <v>2869</v>
      </c>
      <c r="W1594" s="911" t="s">
        <v>2869</v>
      </c>
      <c r="X1594" s="911" t="s">
        <v>2869</v>
      </c>
      <c r="Y1594" s="911" t="s">
        <v>2869</v>
      </c>
      <c r="Z1594" s="911" t="s">
        <v>2869</v>
      </c>
      <c r="AA1594" s="911" t="s">
        <v>2869</v>
      </c>
      <c r="AB1594" s="911" t="s">
        <v>2869</v>
      </c>
      <c r="AC1594" s="911" t="s">
        <v>2869</v>
      </c>
      <c r="AD1594" s="911" t="s">
        <v>2869</v>
      </c>
      <c r="AE1594" s="911" t="s">
        <v>2869</v>
      </c>
      <c r="AF1594" s="911" t="s">
        <v>2869</v>
      </c>
      <c r="AG1594" s="911" t="s">
        <v>2869</v>
      </c>
      <c r="AH1594" s="911" t="s">
        <v>2869</v>
      </c>
      <c r="AI1594" s="911" t="s">
        <v>2869</v>
      </c>
      <c r="AJ1594" s="911" t="s">
        <v>2869</v>
      </c>
      <c r="AK1594" s="911" t="s">
        <v>2869</v>
      </c>
      <c r="AL1594" s="911" t="s">
        <v>2869</v>
      </c>
      <c r="AM1594" s="911" t="s">
        <v>2869</v>
      </c>
      <c r="AN1594" s="891"/>
    </row>
    <row r="1595" spans="1:40" ht="12" customHeight="1" outlineLevel="1" x14ac:dyDescent="0.25">
      <c r="A1595" s="891"/>
      <c r="B1595" s="581"/>
      <c r="C1595" s="903" t="s">
        <v>204</v>
      </c>
      <c r="D1595" s="581"/>
      <c r="E1595" s="921" t="s">
        <v>3378</v>
      </c>
      <c r="F1595" s="911" t="s">
        <v>2869</v>
      </c>
      <c r="G1595" s="911" t="s">
        <v>2869</v>
      </c>
      <c r="H1595" s="911" t="s">
        <v>2869</v>
      </c>
      <c r="I1595" s="911" t="s">
        <v>2869</v>
      </c>
      <c r="J1595" s="911" t="s">
        <v>2869</v>
      </c>
      <c r="K1595" s="911" t="s">
        <v>2869</v>
      </c>
      <c r="L1595" s="911" t="s">
        <v>2869</v>
      </c>
      <c r="M1595" s="911" t="s">
        <v>2869</v>
      </c>
      <c r="N1595" s="911" t="s">
        <v>2869</v>
      </c>
      <c r="O1595" s="911" t="s">
        <v>2869</v>
      </c>
      <c r="P1595" s="911" t="s">
        <v>2869</v>
      </c>
      <c r="Q1595" s="911" t="s">
        <v>2869</v>
      </c>
      <c r="R1595" s="911" t="s">
        <v>2869</v>
      </c>
      <c r="S1595" s="911" t="s">
        <v>2869</v>
      </c>
      <c r="T1595" s="911" t="s">
        <v>2869</v>
      </c>
      <c r="U1595" s="911" t="s">
        <v>2869</v>
      </c>
      <c r="V1595" s="911" t="s">
        <v>2869</v>
      </c>
      <c r="W1595" s="911" t="s">
        <v>2869</v>
      </c>
      <c r="X1595" s="911" t="s">
        <v>2869</v>
      </c>
      <c r="Y1595" s="911" t="s">
        <v>2869</v>
      </c>
      <c r="Z1595" s="911" t="s">
        <v>2869</v>
      </c>
      <c r="AA1595" s="911" t="s">
        <v>2869</v>
      </c>
      <c r="AB1595" s="911" t="s">
        <v>2869</v>
      </c>
      <c r="AC1595" s="911" t="s">
        <v>2869</v>
      </c>
      <c r="AD1595" s="911" t="s">
        <v>2869</v>
      </c>
      <c r="AE1595" s="911" t="s">
        <v>2869</v>
      </c>
      <c r="AF1595" s="911" t="s">
        <v>2869</v>
      </c>
      <c r="AG1595" s="911" t="s">
        <v>2869</v>
      </c>
      <c r="AH1595" s="911" t="s">
        <v>2869</v>
      </c>
      <c r="AI1595" s="911" t="s">
        <v>2869</v>
      </c>
      <c r="AJ1595" s="911" t="s">
        <v>2869</v>
      </c>
      <c r="AK1595" s="911" t="s">
        <v>2869</v>
      </c>
      <c r="AL1595" s="911" t="s">
        <v>2869</v>
      </c>
      <c r="AM1595" s="911" t="s">
        <v>2869</v>
      </c>
      <c r="AN1595" s="891"/>
    </row>
    <row r="1596" spans="1:40" ht="12" customHeight="1" outlineLevel="1" x14ac:dyDescent="0.25">
      <c r="A1596" s="891"/>
      <c r="B1596" s="581"/>
      <c r="C1596" s="895" t="s">
        <v>174</v>
      </c>
      <c r="D1596" s="581"/>
      <c r="E1596" s="921" t="s">
        <v>3379</v>
      </c>
      <c r="F1596" s="911" t="s">
        <v>2869</v>
      </c>
      <c r="G1596" s="911" t="s">
        <v>2869</v>
      </c>
      <c r="H1596" s="911" t="s">
        <v>2869</v>
      </c>
      <c r="I1596" s="911" t="s">
        <v>2869</v>
      </c>
      <c r="J1596" s="911" t="s">
        <v>2869</v>
      </c>
      <c r="K1596" s="911" t="s">
        <v>2869</v>
      </c>
      <c r="L1596" s="911" t="s">
        <v>2869</v>
      </c>
      <c r="M1596" s="911" t="s">
        <v>2869</v>
      </c>
      <c r="N1596" s="911" t="s">
        <v>2869</v>
      </c>
      <c r="O1596" s="911" t="s">
        <v>2869</v>
      </c>
      <c r="P1596" s="911" t="s">
        <v>2869</v>
      </c>
      <c r="Q1596" s="911" t="s">
        <v>2869</v>
      </c>
      <c r="R1596" s="911" t="s">
        <v>2869</v>
      </c>
      <c r="S1596" s="911" t="s">
        <v>2869</v>
      </c>
      <c r="T1596" s="911" t="s">
        <v>2869</v>
      </c>
      <c r="U1596" s="911" t="s">
        <v>2869</v>
      </c>
      <c r="V1596" s="911" t="s">
        <v>2869</v>
      </c>
      <c r="W1596" s="911" t="s">
        <v>2869</v>
      </c>
      <c r="X1596" s="911" t="s">
        <v>2869</v>
      </c>
      <c r="Y1596" s="911" t="s">
        <v>2869</v>
      </c>
      <c r="Z1596" s="911" t="s">
        <v>2869</v>
      </c>
      <c r="AA1596" s="911" t="s">
        <v>2869</v>
      </c>
      <c r="AB1596" s="911" t="s">
        <v>2869</v>
      </c>
      <c r="AC1596" s="911" t="s">
        <v>2869</v>
      </c>
      <c r="AD1596" s="911" t="s">
        <v>2869</v>
      </c>
      <c r="AE1596" s="911" t="s">
        <v>2869</v>
      </c>
      <c r="AF1596" s="911" t="s">
        <v>2869</v>
      </c>
      <c r="AG1596" s="911" t="s">
        <v>2869</v>
      </c>
      <c r="AH1596" s="911" t="s">
        <v>2869</v>
      </c>
      <c r="AI1596" s="911" t="s">
        <v>2869</v>
      </c>
      <c r="AJ1596" s="911" t="s">
        <v>2869</v>
      </c>
      <c r="AK1596" s="911" t="s">
        <v>2869</v>
      </c>
      <c r="AL1596" s="911" t="s">
        <v>2869</v>
      </c>
      <c r="AM1596" s="911" t="s">
        <v>2869</v>
      </c>
      <c r="AN1596" s="581"/>
    </row>
    <row r="1597" spans="1:40" ht="12" customHeight="1" outlineLevel="1" x14ac:dyDescent="0.25">
      <c r="A1597" s="891"/>
      <c r="B1597" s="581"/>
      <c r="C1597" s="897" t="s">
        <v>59</v>
      </c>
      <c r="D1597" s="581"/>
      <c r="E1597" s="921" t="s">
        <v>3380</v>
      </c>
      <c r="F1597" s="911" t="s">
        <v>2869</v>
      </c>
      <c r="G1597" s="911" t="s">
        <v>2869</v>
      </c>
      <c r="H1597" s="911" t="s">
        <v>2869</v>
      </c>
      <c r="I1597" s="911" t="s">
        <v>2869</v>
      </c>
      <c r="J1597" s="911" t="s">
        <v>2869</v>
      </c>
      <c r="K1597" s="911" t="s">
        <v>2869</v>
      </c>
      <c r="L1597" s="911" t="s">
        <v>2869</v>
      </c>
      <c r="M1597" s="911" t="s">
        <v>2869</v>
      </c>
      <c r="N1597" s="911" t="s">
        <v>2869</v>
      </c>
      <c r="O1597" s="911" t="s">
        <v>2869</v>
      </c>
      <c r="P1597" s="911" t="s">
        <v>2869</v>
      </c>
      <c r="Q1597" s="911" t="s">
        <v>2869</v>
      </c>
      <c r="R1597" s="911" t="s">
        <v>2869</v>
      </c>
      <c r="S1597" s="911" t="s">
        <v>2869</v>
      </c>
      <c r="T1597" s="911" t="s">
        <v>2869</v>
      </c>
      <c r="U1597" s="911" t="s">
        <v>2869</v>
      </c>
      <c r="V1597" s="911" t="s">
        <v>2869</v>
      </c>
      <c r="W1597" s="911" t="s">
        <v>2869</v>
      </c>
      <c r="X1597" s="911" t="s">
        <v>2869</v>
      </c>
      <c r="Y1597" s="911" t="s">
        <v>2869</v>
      </c>
      <c r="Z1597" s="911" t="s">
        <v>2869</v>
      </c>
      <c r="AA1597" s="911" t="s">
        <v>2869</v>
      </c>
      <c r="AB1597" s="911" t="s">
        <v>2869</v>
      </c>
      <c r="AC1597" s="911" t="s">
        <v>2869</v>
      </c>
      <c r="AD1597" s="911" t="s">
        <v>2869</v>
      </c>
      <c r="AE1597" s="911" t="s">
        <v>2869</v>
      </c>
      <c r="AF1597" s="911" t="s">
        <v>2869</v>
      </c>
      <c r="AG1597" s="911" t="s">
        <v>2869</v>
      </c>
      <c r="AH1597" s="911" t="s">
        <v>2869</v>
      </c>
      <c r="AI1597" s="911" t="s">
        <v>2869</v>
      </c>
      <c r="AJ1597" s="911" t="s">
        <v>2869</v>
      </c>
      <c r="AK1597" s="911" t="s">
        <v>2869</v>
      </c>
      <c r="AL1597" s="911" t="s">
        <v>2869</v>
      </c>
      <c r="AM1597" s="911" t="s">
        <v>2869</v>
      </c>
      <c r="AN1597" s="581"/>
    </row>
    <row r="1598" spans="1:40" ht="12" customHeight="1" outlineLevel="1" x14ac:dyDescent="0.25">
      <c r="A1598" s="891"/>
      <c r="B1598" s="581"/>
      <c r="C1598" s="904" t="s">
        <v>2370</v>
      </c>
      <c r="D1598" s="581"/>
      <c r="E1598" s="921" t="s">
        <v>3381</v>
      </c>
      <c r="F1598" s="911" t="s">
        <v>2869</v>
      </c>
      <c r="G1598" s="911" t="s">
        <v>2869</v>
      </c>
      <c r="H1598" s="911" t="s">
        <v>2869</v>
      </c>
      <c r="I1598" s="911" t="s">
        <v>2869</v>
      </c>
      <c r="J1598" s="911" t="s">
        <v>2869</v>
      </c>
      <c r="K1598" s="911" t="s">
        <v>2869</v>
      </c>
      <c r="L1598" s="911" t="s">
        <v>2869</v>
      </c>
      <c r="M1598" s="911" t="s">
        <v>2869</v>
      </c>
      <c r="N1598" s="911" t="s">
        <v>2869</v>
      </c>
      <c r="O1598" s="911" t="s">
        <v>2869</v>
      </c>
      <c r="P1598" s="911" t="s">
        <v>2869</v>
      </c>
      <c r="Q1598" s="911" t="s">
        <v>2869</v>
      </c>
      <c r="R1598" s="911" t="s">
        <v>2869</v>
      </c>
      <c r="S1598" s="911" t="s">
        <v>2869</v>
      </c>
      <c r="T1598" s="911" t="s">
        <v>2869</v>
      </c>
      <c r="U1598" s="911" t="s">
        <v>2869</v>
      </c>
      <c r="V1598" s="911" t="s">
        <v>2869</v>
      </c>
      <c r="W1598" s="911" t="s">
        <v>2869</v>
      </c>
      <c r="X1598" s="911" t="s">
        <v>2869</v>
      </c>
      <c r="Y1598" s="911" t="s">
        <v>2869</v>
      </c>
      <c r="Z1598" s="911" t="s">
        <v>2869</v>
      </c>
      <c r="AA1598" s="911" t="s">
        <v>2869</v>
      </c>
      <c r="AB1598" s="911" t="s">
        <v>2869</v>
      </c>
      <c r="AC1598" s="911" t="s">
        <v>2869</v>
      </c>
      <c r="AD1598" s="911" t="s">
        <v>2869</v>
      </c>
      <c r="AE1598" s="911" t="s">
        <v>2869</v>
      </c>
      <c r="AF1598" s="911" t="s">
        <v>2869</v>
      </c>
      <c r="AG1598" s="911" t="s">
        <v>2869</v>
      </c>
      <c r="AH1598" s="911" t="s">
        <v>2869</v>
      </c>
      <c r="AI1598" s="911" t="s">
        <v>2869</v>
      </c>
      <c r="AJ1598" s="911" t="s">
        <v>2869</v>
      </c>
      <c r="AK1598" s="911" t="s">
        <v>2869</v>
      </c>
      <c r="AL1598" s="911" t="s">
        <v>2869</v>
      </c>
      <c r="AM1598" s="911" t="s">
        <v>2869</v>
      </c>
      <c r="AN1598" s="581"/>
    </row>
    <row r="1599" spans="1:40" ht="12" customHeight="1" outlineLevel="1" x14ac:dyDescent="0.25">
      <c r="A1599" s="891"/>
      <c r="B1599" s="581"/>
      <c r="C1599" s="904" t="s">
        <v>2371</v>
      </c>
      <c r="D1599" s="581"/>
      <c r="E1599" s="921" t="s">
        <v>3382</v>
      </c>
      <c r="F1599" s="911" t="s">
        <v>2869</v>
      </c>
      <c r="G1599" s="911" t="s">
        <v>2869</v>
      </c>
      <c r="H1599" s="911" t="s">
        <v>2869</v>
      </c>
      <c r="I1599" s="911" t="s">
        <v>2869</v>
      </c>
      <c r="J1599" s="911" t="s">
        <v>2869</v>
      </c>
      <c r="K1599" s="911" t="s">
        <v>2869</v>
      </c>
      <c r="L1599" s="911" t="s">
        <v>2869</v>
      </c>
      <c r="M1599" s="911" t="s">
        <v>2869</v>
      </c>
      <c r="N1599" s="911" t="s">
        <v>2869</v>
      </c>
      <c r="O1599" s="911" t="s">
        <v>2869</v>
      </c>
      <c r="P1599" s="911" t="s">
        <v>2869</v>
      </c>
      <c r="Q1599" s="911" t="s">
        <v>2869</v>
      </c>
      <c r="R1599" s="911" t="s">
        <v>2869</v>
      </c>
      <c r="S1599" s="911" t="s">
        <v>2869</v>
      </c>
      <c r="T1599" s="911" t="s">
        <v>2869</v>
      </c>
      <c r="U1599" s="911" t="s">
        <v>2869</v>
      </c>
      <c r="V1599" s="911" t="s">
        <v>2869</v>
      </c>
      <c r="W1599" s="911" t="s">
        <v>2869</v>
      </c>
      <c r="X1599" s="911" t="s">
        <v>2869</v>
      </c>
      <c r="Y1599" s="911" t="s">
        <v>2869</v>
      </c>
      <c r="Z1599" s="911" t="s">
        <v>2869</v>
      </c>
      <c r="AA1599" s="911" t="s">
        <v>2869</v>
      </c>
      <c r="AB1599" s="911" t="s">
        <v>2869</v>
      </c>
      <c r="AC1599" s="911" t="s">
        <v>2869</v>
      </c>
      <c r="AD1599" s="911" t="s">
        <v>2869</v>
      </c>
      <c r="AE1599" s="911" t="s">
        <v>2869</v>
      </c>
      <c r="AF1599" s="911" t="s">
        <v>2869</v>
      </c>
      <c r="AG1599" s="911" t="s">
        <v>2869</v>
      </c>
      <c r="AH1599" s="911" t="s">
        <v>2869</v>
      </c>
      <c r="AI1599" s="911" t="s">
        <v>2869</v>
      </c>
      <c r="AJ1599" s="911" t="s">
        <v>2869</v>
      </c>
      <c r="AK1599" s="911" t="s">
        <v>2869</v>
      </c>
      <c r="AL1599" s="911" t="s">
        <v>2869</v>
      </c>
      <c r="AM1599" s="911" t="s">
        <v>2869</v>
      </c>
      <c r="AN1599" s="581"/>
    </row>
    <row r="1600" spans="1:40" ht="12" customHeight="1" outlineLevel="1" x14ac:dyDescent="0.25">
      <c r="A1600" s="891"/>
      <c r="B1600" s="581"/>
      <c r="C1600" s="904" t="s">
        <v>205</v>
      </c>
      <c r="D1600" s="581"/>
      <c r="E1600" s="921" t="s">
        <v>3383</v>
      </c>
      <c r="F1600" s="911" t="s">
        <v>2869</v>
      </c>
      <c r="G1600" s="911" t="s">
        <v>2869</v>
      </c>
      <c r="H1600" s="911" t="s">
        <v>2869</v>
      </c>
      <c r="I1600" s="911" t="s">
        <v>2869</v>
      </c>
      <c r="J1600" s="911" t="s">
        <v>2869</v>
      </c>
      <c r="K1600" s="911" t="s">
        <v>2869</v>
      </c>
      <c r="L1600" s="911" t="s">
        <v>2869</v>
      </c>
      <c r="M1600" s="911" t="s">
        <v>2869</v>
      </c>
      <c r="N1600" s="911" t="s">
        <v>2869</v>
      </c>
      <c r="O1600" s="911" t="s">
        <v>2869</v>
      </c>
      <c r="P1600" s="911" t="s">
        <v>2869</v>
      </c>
      <c r="Q1600" s="911" t="s">
        <v>2869</v>
      </c>
      <c r="R1600" s="911" t="s">
        <v>2869</v>
      </c>
      <c r="S1600" s="911" t="s">
        <v>2869</v>
      </c>
      <c r="T1600" s="911" t="s">
        <v>2869</v>
      </c>
      <c r="U1600" s="911" t="s">
        <v>2869</v>
      </c>
      <c r="V1600" s="911" t="s">
        <v>2869</v>
      </c>
      <c r="W1600" s="911" t="s">
        <v>2869</v>
      </c>
      <c r="X1600" s="911" t="s">
        <v>2869</v>
      </c>
      <c r="Y1600" s="911" t="s">
        <v>2869</v>
      </c>
      <c r="Z1600" s="911" t="s">
        <v>2869</v>
      </c>
      <c r="AA1600" s="911" t="s">
        <v>2869</v>
      </c>
      <c r="AB1600" s="911" t="s">
        <v>2869</v>
      </c>
      <c r="AC1600" s="911" t="s">
        <v>2869</v>
      </c>
      <c r="AD1600" s="911" t="s">
        <v>2869</v>
      </c>
      <c r="AE1600" s="911" t="s">
        <v>2869</v>
      </c>
      <c r="AF1600" s="911" t="s">
        <v>2869</v>
      </c>
      <c r="AG1600" s="911" t="s">
        <v>2869</v>
      </c>
      <c r="AH1600" s="911" t="s">
        <v>2869</v>
      </c>
      <c r="AI1600" s="911" t="s">
        <v>2869</v>
      </c>
      <c r="AJ1600" s="911" t="s">
        <v>2869</v>
      </c>
      <c r="AK1600" s="911" t="s">
        <v>2869</v>
      </c>
      <c r="AL1600" s="911" t="s">
        <v>2869</v>
      </c>
      <c r="AM1600" s="911" t="s">
        <v>2869</v>
      </c>
      <c r="AN1600" s="581"/>
    </row>
    <row r="1601" spans="1:40" ht="12" customHeight="1" outlineLevel="1" x14ac:dyDescent="0.25">
      <c r="A1601" s="891"/>
      <c r="B1601" s="581"/>
      <c r="C1601" s="904" t="s">
        <v>439</v>
      </c>
      <c r="D1601" s="581"/>
      <c r="E1601" s="921" t="s">
        <v>3384</v>
      </c>
      <c r="F1601" s="911" t="s">
        <v>2869</v>
      </c>
      <c r="G1601" s="911" t="s">
        <v>2869</v>
      </c>
      <c r="H1601" s="911" t="s">
        <v>2869</v>
      </c>
      <c r="I1601" s="911" t="s">
        <v>2869</v>
      </c>
      <c r="J1601" s="911" t="s">
        <v>2869</v>
      </c>
      <c r="K1601" s="911" t="s">
        <v>2869</v>
      </c>
      <c r="L1601" s="911" t="s">
        <v>2869</v>
      </c>
      <c r="M1601" s="911" t="s">
        <v>2869</v>
      </c>
      <c r="N1601" s="911" t="s">
        <v>2869</v>
      </c>
      <c r="O1601" s="911" t="s">
        <v>2869</v>
      </c>
      <c r="P1601" s="911" t="s">
        <v>2869</v>
      </c>
      <c r="Q1601" s="911" t="s">
        <v>2869</v>
      </c>
      <c r="R1601" s="911" t="s">
        <v>2869</v>
      </c>
      <c r="S1601" s="911" t="s">
        <v>2869</v>
      </c>
      <c r="T1601" s="911" t="s">
        <v>2869</v>
      </c>
      <c r="U1601" s="911" t="s">
        <v>2869</v>
      </c>
      <c r="V1601" s="911" t="s">
        <v>2869</v>
      </c>
      <c r="W1601" s="911" t="s">
        <v>2869</v>
      </c>
      <c r="X1601" s="911" t="s">
        <v>2869</v>
      </c>
      <c r="Y1601" s="911" t="s">
        <v>2869</v>
      </c>
      <c r="Z1601" s="911" t="s">
        <v>2869</v>
      </c>
      <c r="AA1601" s="911" t="s">
        <v>2869</v>
      </c>
      <c r="AB1601" s="911" t="s">
        <v>2869</v>
      </c>
      <c r="AC1601" s="911" t="s">
        <v>2869</v>
      </c>
      <c r="AD1601" s="911" t="s">
        <v>2869</v>
      </c>
      <c r="AE1601" s="911" t="s">
        <v>2869</v>
      </c>
      <c r="AF1601" s="911" t="s">
        <v>2869</v>
      </c>
      <c r="AG1601" s="911" t="s">
        <v>2869</v>
      </c>
      <c r="AH1601" s="911" t="s">
        <v>2869</v>
      </c>
      <c r="AI1601" s="911" t="s">
        <v>2869</v>
      </c>
      <c r="AJ1601" s="911" t="s">
        <v>2869</v>
      </c>
      <c r="AK1601" s="911" t="s">
        <v>2869</v>
      </c>
      <c r="AL1601" s="911" t="s">
        <v>2869</v>
      </c>
      <c r="AM1601" s="911" t="s">
        <v>2869</v>
      </c>
      <c r="AN1601" s="581"/>
    </row>
    <row r="1602" spans="1:40" ht="12" customHeight="1" outlineLevel="1" x14ac:dyDescent="0.25">
      <c r="A1602" s="891"/>
      <c r="B1602" s="581"/>
      <c r="C1602" s="904" t="s">
        <v>2372</v>
      </c>
      <c r="D1602" s="581"/>
      <c r="E1602" s="921" t="s">
        <v>3385</v>
      </c>
      <c r="F1602" s="911" t="s">
        <v>2869</v>
      </c>
      <c r="G1602" s="911" t="s">
        <v>2869</v>
      </c>
      <c r="H1602" s="911" t="s">
        <v>2869</v>
      </c>
      <c r="I1602" s="911" t="s">
        <v>2869</v>
      </c>
      <c r="J1602" s="911" t="s">
        <v>2869</v>
      </c>
      <c r="K1602" s="911" t="s">
        <v>2869</v>
      </c>
      <c r="L1602" s="911" t="s">
        <v>2869</v>
      </c>
      <c r="M1602" s="911" t="s">
        <v>2869</v>
      </c>
      <c r="N1602" s="911" t="s">
        <v>2869</v>
      </c>
      <c r="O1602" s="911" t="s">
        <v>2869</v>
      </c>
      <c r="P1602" s="911" t="s">
        <v>2869</v>
      </c>
      <c r="Q1602" s="911" t="s">
        <v>2869</v>
      </c>
      <c r="R1602" s="911" t="s">
        <v>2869</v>
      </c>
      <c r="S1602" s="911" t="s">
        <v>2869</v>
      </c>
      <c r="T1602" s="911" t="s">
        <v>2869</v>
      </c>
      <c r="U1602" s="911" t="s">
        <v>2869</v>
      </c>
      <c r="V1602" s="911" t="s">
        <v>2869</v>
      </c>
      <c r="W1602" s="911" t="s">
        <v>2869</v>
      </c>
      <c r="X1602" s="911" t="s">
        <v>2869</v>
      </c>
      <c r="Y1602" s="911" t="s">
        <v>2869</v>
      </c>
      <c r="Z1602" s="911" t="s">
        <v>2869</v>
      </c>
      <c r="AA1602" s="911" t="s">
        <v>2869</v>
      </c>
      <c r="AB1602" s="911" t="s">
        <v>2869</v>
      </c>
      <c r="AC1602" s="911" t="s">
        <v>2869</v>
      </c>
      <c r="AD1602" s="911" t="s">
        <v>2869</v>
      </c>
      <c r="AE1602" s="911" t="s">
        <v>2869</v>
      </c>
      <c r="AF1602" s="911" t="s">
        <v>2869</v>
      </c>
      <c r="AG1602" s="911" t="s">
        <v>2869</v>
      </c>
      <c r="AH1602" s="911" t="s">
        <v>2869</v>
      </c>
      <c r="AI1602" s="911" t="s">
        <v>2869</v>
      </c>
      <c r="AJ1602" s="911" t="s">
        <v>2869</v>
      </c>
      <c r="AK1602" s="911" t="s">
        <v>2869</v>
      </c>
      <c r="AL1602" s="911" t="s">
        <v>2869</v>
      </c>
      <c r="AM1602" s="911" t="s">
        <v>2869</v>
      </c>
      <c r="AN1602" s="581"/>
    </row>
    <row r="1603" spans="1:40" ht="12" customHeight="1" outlineLevel="1" x14ac:dyDescent="0.25">
      <c r="A1603" s="891"/>
      <c r="B1603" s="581"/>
      <c r="C1603" s="897" t="s">
        <v>441</v>
      </c>
      <c r="D1603" s="581"/>
      <c r="E1603" s="921" t="s">
        <v>3386</v>
      </c>
      <c r="F1603" s="911" t="s">
        <v>2869</v>
      </c>
      <c r="G1603" s="911" t="s">
        <v>2869</v>
      </c>
      <c r="H1603" s="911" t="s">
        <v>2869</v>
      </c>
      <c r="I1603" s="911" t="s">
        <v>2869</v>
      </c>
      <c r="J1603" s="911" t="s">
        <v>2869</v>
      </c>
      <c r="K1603" s="911" t="s">
        <v>2869</v>
      </c>
      <c r="L1603" s="911" t="s">
        <v>2869</v>
      </c>
      <c r="M1603" s="911" t="s">
        <v>2869</v>
      </c>
      <c r="N1603" s="911" t="s">
        <v>2869</v>
      </c>
      <c r="O1603" s="911" t="s">
        <v>2869</v>
      </c>
      <c r="P1603" s="911" t="s">
        <v>2869</v>
      </c>
      <c r="Q1603" s="911" t="s">
        <v>2869</v>
      </c>
      <c r="R1603" s="911" t="s">
        <v>2869</v>
      </c>
      <c r="S1603" s="911" t="s">
        <v>2869</v>
      </c>
      <c r="T1603" s="911" t="s">
        <v>2869</v>
      </c>
      <c r="U1603" s="911" t="s">
        <v>2869</v>
      </c>
      <c r="V1603" s="911" t="s">
        <v>2869</v>
      </c>
      <c r="W1603" s="911" t="s">
        <v>2869</v>
      </c>
      <c r="X1603" s="911" t="s">
        <v>2869</v>
      </c>
      <c r="Y1603" s="911" t="s">
        <v>2869</v>
      </c>
      <c r="Z1603" s="911" t="s">
        <v>2869</v>
      </c>
      <c r="AA1603" s="911" t="s">
        <v>2869</v>
      </c>
      <c r="AB1603" s="911" t="s">
        <v>2869</v>
      </c>
      <c r="AC1603" s="911" t="s">
        <v>2869</v>
      </c>
      <c r="AD1603" s="911" t="s">
        <v>2869</v>
      </c>
      <c r="AE1603" s="911" t="s">
        <v>2869</v>
      </c>
      <c r="AF1603" s="911" t="s">
        <v>2869</v>
      </c>
      <c r="AG1603" s="911" t="s">
        <v>2869</v>
      </c>
      <c r="AH1603" s="911" t="s">
        <v>2869</v>
      </c>
      <c r="AI1603" s="911" t="s">
        <v>2869</v>
      </c>
      <c r="AJ1603" s="911" t="s">
        <v>2869</v>
      </c>
      <c r="AK1603" s="911" t="s">
        <v>2869</v>
      </c>
      <c r="AL1603" s="911" t="s">
        <v>2869</v>
      </c>
      <c r="AM1603" s="911" t="s">
        <v>2869</v>
      </c>
      <c r="AN1603" s="581"/>
    </row>
    <row r="1604" spans="1:40" ht="12" customHeight="1" outlineLevel="1" x14ac:dyDescent="0.25">
      <c r="A1604" s="891"/>
      <c r="B1604" s="581"/>
      <c r="C1604" s="904" t="s">
        <v>2373</v>
      </c>
      <c r="D1604" s="581"/>
      <c r="E1604" s="921" t="s">
        <v>3387</v>
      </c>
      <c r="F1604" s="911" t="s">
        <v>2869</v>
      </c>
      <c r="G1604" s="911" t="s">
        <v>2869</v>
      </c>
      <c r="H1604" s="911" t="s">
        <v>2869</v>
      </c>
      <c r="I1604" s="911" t="s">
        <v>2869</v>
      </c>
      <c r="J1604" s="911" t="s">
        <v>2869</v>
      </c>
      <c r="K1604" s="911" t="s">
        <v>2869</v>
      </c>
      <c r="L1604" s="911" t="s">
        <v>2869</v>
      </c>
      <c r="M1604" s="911" t="s">
        <v>2869</v>
      </c>
      <c r="N1604" s="911" t="s">
        <v>2869</v>
      </c>
      <c r="O1604" s="911" t="s">
        <v>2869</v>
      </c>
      <c r="P1604" s="911" t="s">
        <v>2869</v>
      </c>
      <c r="Q1604" s="911" t="s">
        <v>2869</v>
      </c>
      <c r="R1604" s="911" t="s">
        <v>2869</v>
      </c>
      <c r="S1604" s="911" t="s">
        <v>2869</v>
      </c>
      <c r="T1604" s="911" t="s">
        <v>2869</v>
      </c>
      <c r="U1604" s="911" t="s">
        <v>2869</v>
      </c>
      <c r="V1604" s="911" t="s">
        <v>2869</v>
      </c>
      <c r="W1604" s="911" t="s">
        <v>2869</v>
      </c>
      <c r="X1604" s="911" t="s">
        <v>2869</v>
      </c>
      <c r="Y1604" s="911" t="s">
        <v>2869</v>
      </c>
      <c r="Z1604" s="911" t="s">
        <v>2869</v>
      </c>
      <c r="AA1604" s="911" t="s">
        <v>2869</v>
      </c>
      <c r="AB1604" s="911" t="s">
        <v>2869</v>
      </c>
      <c r="AC1604" s="911" t="s">
        <v>2869</v>
      </c>
      <c r="AD1604" s="911" t="s">
        <v>2869</v>
      </c>
      <c r="AE1604" s="911" t="s">
        <v>2869</v>
      </c>
      <c r="AF1604" s="911" t="s">
        <v>2869</v>
      </c>
      <c r="AG1604" s="911" t="s">
        <v>2869</v>
      </c>
      <c r="AH1604" s="911" t="s">
        <v>2869</v>
      </c>
      <c r="AI1604" s="911" t="s">
        <v>2869</v>
      </c>
      <c r="AJ1604" s="911" t="s">
        <v>2869</v>
      </c>
      <c r="AK1604" s="911" t="s">
        <v>2869</v>
      </c>
      <c r="AL1604" s="911" t="s">
        <v>2869</v>
      </c>
      <c r="AM1604" s="911" t="s">
        <v>2869</v>
      </c>
      <c r="AN1604" s="581"/>
    </row>
    <row r="1605" spans="1:40" ht="12" customHeight="1" outlineLevel="1" x14ac:dyDescent="0.25">
      <c r="A1605" s="891"/>
      <c r="B1605" s="581"/>
      <c r="C1605" s="904" t="s">
        <v>2266</v>
      </c>
      <c r="D1605" s="581"/>
      <c r="E1605" s="921" t="s">
        <v>3388</v>
      </c>
      <c r="F1605" s="911" t="s">
        <v>2869</v>
      </c>
      <c r="G1605" s="911" t="s">
        <v>2869</v>
      </c>
      <c r="H1605" s="911" t="s">
        <v>2869</v>
      </c>
      <c r="I1605" s="911" t="s">
        <v>2869</v>
      </c>
      <c r="J1605" s="911" t="s">
        <v>2869</v>
      </c>
      <c r="K1605" s="911" t="s">
        <v>2869</v>
      </c>
      <c r="L1605" s="911" t="s">
        <v>2869</v>
      </c>
      <c r="M1605" s="911" t="s">
        <v>2869</v>
      </c>
      <c r="N1605" s="911" t="s">
        <v>2869</v>
      </c>
      <c r="O1605" s="911" t="s">
        <v>2869</v>
      </c>
      <c r="P1605" s="911" t="s">
        <v>2869</v>
      </c>
      <c r="Q1605" s="911" t="s">
        <v>2869</v>
      </c>
      <c r="R1605" s="911" t="s">
        <v>2869</v>
      </c>
      <c r="S1605" s="911" t="s">
        <v>2869</v>
      </c>
      <c r="T1605" s="911" t="s">
        <v>2869</v>
      </c>
      <c r="U1605" s="911" t="s">
        <v>2869</v>
      </c>
      <c r="V1605" s="911" t="s">
        <v>2869</v>
      </c>
      <c r="W1605" s="911" t="s">
        <v>2869</v>
      </c>
      <c r="X1605" s="911" t="s">
        <v>2869</v>
      </c>
      <c r="Y1605" s="911" t="s">
        <v>2869</v>
      </c>
      <c r="Z1605" s="911" t="s">
        <v>2869</v>
      </c>
      <c r="AA1605" s="911" t="s">
        <v>2869</v>
      </c>
      <c r="AB1605" s="911" t="s">
        <v>2869</v>
      </c>
      <c r="AC1605" s="911" t="s">
        <v>2869</v>
      </c>
      <c r="AD1605" s="911" t="s">
        <v>2869</v>
      </c>
      <c r="AE1605" s="911" t="s">
        <v>2869</v>
      </c>
      <c r="AF1605" s="911" t="s">
        <v>2869</v>
      </c>
      <c r="AG1605" s="911" t="s">
        <v>2869</v>
      </c>
      <c r="AH1605" s="911" t="s">
        <v>2869</v>
      </c>
      <c r="AI1605" s="911" t="s">
        <v>2869</v>
      </c>
      <c r="AJ1605" s="911" t="s">
        <v>2869</v>
      </c>
      <c r="AK1605" s="911" t="s">
        <v>2869</v>
      </c>
      <c r="AL1605" s="911" t="s">
        <v>2869</v>
      </c>
      <c r="AM1605" s="911" t="s">
        <v>2869</v>
      </c>
      <c r="AN1605" s="581"/>
    </row>
    <row r="1606" spans="1:40" ht="12" customHeight="1" outlineLevel="1" x14ac:dyDescent="0.25">
      <c r="A1606" s="891"/>
      <c r="B1606" s="581"/>
      <c r="C1606" s="904" t="s">
        <v>2374</v>
      </c>
      <c r="D1606" s="581"/>
      <c r="E1606" s="921" t="s">
        <v>3389</v>
      </c>
      <c r="F1606" s="911" t="s">
        <v>2869</v>
      </c>
      <c r="G1606" s="911" t="s">
        <v>2869</v>
      </c>
      <c r="H1606" s="911" t="s">
        <v>2869</v>
      </c>
      <c r="I1606" s="911" t="s">
        <v>2869</v>
      </c>
      <c r="J1606" s="911" t="s">
        <v>2869</v>
      </c>
      <c r="K1606" s="911" t="s">
        <v>2869</v>
      </c>
      <c r="L1606" s="911" t="s">
        <v>2869</v>
      </c>
      <c r="M1606" s="911" t="s">
        <v>2869</v>
      </c>
      <c r="N1606" s="911" t="s">
        <v>2869</v>
      </c>
      <c r="O1606" s="911" t="s">
        <v>2869</v>
      </c>
      <c r="P1606" s="911" t="s">
        <v>2869</v>
      </c>
      <c r="Q1606" s="911" t="s">
        <v>2869</v>
      </c>
      <c r="R1606" s="911" t="s">
        <v>2869</v>
      </c>
      <c r="S1606" s="911" t="s">
        <v>2869</v>
      </c>
      <c r="T1606" s="911" t="s">
        <v>2869</v>
      </c>
      <c r="U1606" s="911" t="s">
        <v>2869</v>
      </c>
      <c r="V1606" s="911" t="s">
        <v>2869</v>
      </c>
      <c r="W1606" s="911" t="s">
        <v>2869</v>
      </c>
      <c r="X1606" s="911" t="s">
        <v>2869</v>
      </c>
      <c r="Y1606" s="911" t="s">
        <v>2869</v>
      </c>
      <c r="Z1606" s="911" t="s">
        <v>2869</v>
      </c>
      <c r="AA1606" s="911" t="s">
        <v>2869</v>
      </c>
      <c r="AB1606" s="911" t="s">
        <v>2869</v>
      </c>
      <c r="AC1606" s="911" t="s">
        <v>2869</v>
      </c>
      <c r="AD1606" s="911" t="s">
        <v>2869</v>
      </c>
      <c r="AE1606" s="911" t="s">
        <v>2869</v>
      </c>
      <c r="AF1606" s="911" t="s">
        <v>2869</v>
      </c>
      <c r="AG1606" s="911" t="s">
        <v>2869</v>
      </c>
      <c r="AH1606" s="911" t="s">
        <v>2869</v>
      </c>
      <c r="AI1606" s="911" t="s">
        <v>2869</v>
      </c>
      <c r="AJ1606" s="911" t="s">
        <v>2869</v>
      </c>
      <c r="AK1606" s="911" t="s">
        <v>2869</v>
      </c>
      <c r="AL1606" s="911" t="s">
        <v>2869</v>
      </c>
      <c r="AM1606" s="911" t="s">
        <v>2869</v>
      </c>
      <c r="AN1606" s="581"/>
    </row>
    <row r="1607" spans="1:40" ht="12" customHeight="1" outlineLevel="1" x14ac:dyDescent="0.25">
      <c r="A1607" s="891"/>
      <c r="B1607" s="581"/>
      <c r="C1607" s="895" t="s">
        <v>506</v>
      </c>
      <c r="D1607" s="581"/>
      <c r="E1607" s="921" t="s">
        <v>3390</v>
      </c>
      <c r="F1607" s="911" t="s">
        <v>2869</v>
      </c>
      <c r="G1607" s="911" t="s">
        <v>2869</v>
      </c>
      <c r="H1607" s="911" t="s">
        <v>2869</v>
      </c>
      <c r="I1607" s="911" t="s">
        <v>2869</v>
      </c>
      <c r="J1607" s="911" t="s">
        <v>2869</v>
      </c>
      <c r="K1607" s="911" t="s">
        <v>2869</v>
      </c>
      <c r="L1607" s="911" t="s">
        <v>2869</v>
      </c>
      <c r="M1607" s="911" t="s">
        <v>2869</v>
      </c>
      <c r="N1607" s="911" t="s">
        <v>2869</v>
      </c>
      <c r="O1607" s="911" t="s">
        <v>2869</v>
      </c>
      <c r="P1607" s="911" t="s">
        <v>2869</v>
      </c>
      <c r="Q1607" s="911" t="s">
        <v>2869</v>
      </c>
      <c r="R1607" s="911" t="s">
        <v>2869</v>
      </c>
      <c r="S1607" s="911" t="s">
        <v>2869</v>
      </c>
      <c r="T1607" s="911" t="s">
        <v>2869</v>
      </c>
      <c r="U1607" s="911" t="s">
        <v>2869</v>
      </c>
      <c r="V1607" s="911" t="s">
        <v>2869</v>
      </c>
      <c r="W1607" s="911" t="s">
        <v>2869</v>
      </c>
      <c r="X1607" s="911" t="s">
        <v>2869</v>
      </c>
      <c r="Y1607" s="911" t="s">
        <v>2869</v>
      </c>
      <c r="Z1607" s="911" t="s">
        <v>2869</v>
      </c>
      <c r="AA1607" s="911" t="s">
        <v>2869</v>
      </c>
      <c r="AB1607" s="911" t="s">
        <v>2869</v>
      </c>
      <c r="AC1607" s="911" t="s">
        <v>2869</v>
      </c>
      <c r="AD1607" s="911" t="s">
        <v>2869</v>
      </c>
      <c r="AE1607" s="911" t="s">
        <v>2869</v>
      </c>
      <c r="AF1607" s="911" t="s">
        <v>2869</v>
      </c>
      <c r="AG1607" s="911" t="s">
        <v>2869</v>
      </c>
      <c r="AH1607" s="911" t="s">
        <v>2869</v>
      </c>
      <c r="AI1607" s="911" t="s">
        <v>2869</v>
      </c>
      <c r="AJ1607" s="911" t="s">
        <v>2869</v>
      </c>
      <c r="AK1607" s="911" t="s">
        <v>2869</v>
      </c>
      <c r="AL1607" s="911" t="s">
        <v>2869</v>
      </c>
      <c r="AM1607" s="911" t="s">
        <v>2869</v>
      </c>
      <c r="AN1607" s="581"/>
    </row>
    <row r="1608" spans="1:40" ht="12" customHeight="1" outlineLevel="1" x14ac:dyDescent="0.25">
      <c r="A1608" s="891"/>
      <c r="B1608" s="581"/>
      <c r="C1608" s="903" t="s">
        <v>206</v>
      </c>
      <c r="D1608" s="581"/>
      <c r="E1608" s="921" t="s">
        <v>3391</v>
      </c>
      <c r="F1608" s="911" t="s">
        <v>2869</v>
      </c>
      <c r="G1608" s="911" t="s">
        <v>2869</v>
      </c>
      <c r="H1608" s="911" t="s">
        <v>2869</v>
      </c>
      <c r="I1608" s="911" t="s">
        <v>2869</v>
      </c>
      <c r="J1608" s="911" t="s">
        <v>2869</v>
      </c>
      <c r="K1608" s="911" t="s">
        <v>2869</v>
      </c>
      <c r="L1608" s="911" t="s">
        <v>2869</v>
      </c>
      <c r="M1608" s="911" t="s">
        <v>2869</v>
      </c>
      <c r="N1608" s="911" t="s">
        <v>2869</v>
      </c>
      <c r="O1608" s="911" t="s">
        <v>2869</v>
      </c>
      <c r="P1608" s="911" t="s">
        <v>2869</v>
      </c>
      <c r="Q1608" s="911" t="s">
        <v>2869</v>
      </c>
      <c r="R1608" s="911" t="s">
        <v>2869</v>
      </c>
      <c r="S1608" s="911" t="s">
        <v>2869</v>
      </c>
      <c r="T1608" s="911" t="s">
        <v>2869</v>
      </c>
      <c r="U1608" s="911" t="s">
        <v>2869</v>
      </c>
      <c r="V1608" s="911" t="s">
        <v>2869</v>
      </c>
      <c r="W1608" s="911" t="s">
        <v>2869</v>
      </c>
      <c r="X1608" s="911" t="s">
        <v>2869</v>
      </c>
      <c r="Y1608" s="911" t="s">
        <v>2869</v>
      </c>
      <c r="Z1608" s="911" t="s">
        <v>2869</v>
      </c>
      <c r="AA1608" s="911" t="s">
        <v>2869</v>
      </c>
      <c r="AB1608" s="911" t="s">
        <v>2869</v>
      </c>
      <c r="AC1608" s="911" t="s">
        <v>2869</v>
      </c>
      <c r="AD1608" s="911" t="s">
        <v>2869</v>
      </c>
      <c r="AE1608" s="911" t="s">
        <v>2869</v>
      </c>
      <c r="AF1608" s="911" t="s">
        <v>2869</v>
      </c>
      <c r="AG1608" s="911" t="s">
        <v>2869</v>
      </c>
      <c r="AH1608" s="911" t="s">
        <v>2869</v>
      </c>
      <c r="AI1608" s="911" t="s">
        <v>2869</v>
      </c>
      <c r="AJ1608" s="911" t="s">
        <v>2869</v>
      </c>
      <c r="AK1608" s="911" t="s">
        <v>2869</v>
      </c>
      <c r="AL1608" s="911" t="s">
        <v>2869</v>
      </c>
      <c r="AM1608" s="911" t="s">
        <v>2869</v>
      </c>
      <c r="AN1608" s="581"/>
    </row>
    <row r="1609" spans="1:40" ht="12" customHeight="1" outlineLevel="1" x14ac:dyDescent="0.25">
      <c r="A1609" s="891"/>
      <c r="B1609" s="581"/>
      <c r="C1609" s="895" t="s">
        <v>442</v>
      </c>
      <c r="D1609" s="581"/>
      <c r="E1609" s="921" t="s">
        <v>3392</v>
      </c>
      <c r="F1609" s="911" t="s">
        <v>2869</v>
      </c>
      <c r="G1609" s="911" t="s">
        <v>2869</v>
      </c>
      <c r="H1609" s="911" t="s">
        <v>2869</v>
      </c>
      <c r="I1609" s="911" t="s">
        <v>2869</v>
      </c>
      <c r="J1609" s="911" t="s">
        <v>2869</v>
      </c>
      <c r="K1609" s="911" t="s">
        <v>2869</v>
      </c>
      <c r="L1609" s="911" t="s">
        <v>2869</v>
      </c>
      <c r="M1609" s="911" t="s">
        <v>2869</v>
      </c>
      <c r="N1609" s="911" t="s">
        <v>2869</v>
      </c>
      <c r="O1609" s="911" t="s">
        <v>2869</v>
      </c>
      <c r="P1609" s="911" t="s">
        <v>2869</v>
      </c>
      <c r="Q1609" s="911" t="s">
        <v>2869</v>
      </c>
      <c r="R1609" s="911" t="s">
        <v>2869</v>
      </c>
      <c r="S1609" s="911" t="s">
        <v>2869</v>
      </c>
      <c r="T1609" s="911" t="s">
        <v>2869</v>
      </c>
      <c r="U1609" s="911" t="s">
        <v>2869</v>
      </c>
      <c r="V1609" s="911" t="s">
        <v>2869</v>
      </c>
      <c r="W1609" s="911" t="s">
        <v>2869</v>
      </c>
      <c r="X1609" s="911" t="s">
        <v>2869</v>
      </c>
      <c r="Y1609" s="911" t="s">
        <v>2869</v>
      </c>
      <c r="Z1609" s="911" t="s">
        <v>2869</v>
      </c>
      <c r="AA1609" s="911" t="s">
        <v>2869</v>
      </c>
      <c r="AB1609" s="911" t="s">
        <v>2869</v>
      </c>
      <c r="AC1609" s="911" t="s">
        <v>2869</v>
      </c>
      <c r="AD1609" s="911" t="s">
        <v>2869</v>
      </c>
      <c r="AE1609" s="911" t="s">
        <v>2869</v>
      </c>
      <c r="AF1609" s="911" t="s">
        <v>2869</v>
      </c>
      <c r="AG1609" s="911" t="s">
        <v>2869</v>
      </c>
      <c r="AH1609" s="911" t="s">
        <v>2869</v>
      </c>
      <c r="AI1609" s="911" t="s">
        <v>2869</v>
      </c>
      <c r="AJ1609" s="911" t="s">
        <v>2869</v>
      </c>
      <c r="AK1609" s="911" t="s">
        <v>2869</v>
      </c>
      <c r="AL1609" s="911" t="s">
        <v>2869</v>
      </c>
      <c r="AM1609" s="911" t="s">
        <v>2869</v>
      </c>
      <c r="AN1609" s="581"/>
    </row>
    <row r="1610" spans="1:40" ht="12" customHeight="1" outlineLevel="1" x14ac:dyDescent="0.25">
      <c r="A1610" s="891"/>
      <c r="B1610" s="581"/>
      <c r="C1610" s="897" t="s">
        <v>2375</v>
      </c>
      <c r="D1610" s="581"/>
      <c r="E1610" s="921" t="s">
        <v>3393</v>
      </c>
      <c r="F1610" s="911" t="s">
        <v>2869</v>
      </c>
      <c r="G1610" s="911" t="s">
        <v>2869</v>
      </c>
      <c r="H1610" s="911" t="s">
        <v>2869</v>
      </c>
      <c r="I1610" s="911" t="s">
        <v>2869</v>
      </c>
      <c r="J1610" s="911" t="s">
        <v>2869</v>
      </c>
      <c r="K1610" s="911" t="s">
        <v>2869</v>
      </c>
      <c r="L1610" s="911" t="s">
        <v>2869</v>
      </c>
      <c r="M1610" s="911" t="s">
        <v>2869</v>
      </c>
      <c r="N1610" s="911" t="s">
        <v>2869</v>
      </c>
      <c r="O1610" s="911" t="s">
        <v>2869</v>
      </c>
      <c r="P1610" s="911" t="s">
        <v>2869</v>
      </c>
      <c r="Q1610" s="911" t="s">
        <v>2869</v>
      </c>
      <c r="R1610" s="911" t="s">
        <v>2869</v>
      </c>
      <c r="S1610" s="911" t="s">
        <v>2869</v>
      </c>
      <c r="T1610" s="911" t="s">
        <v>2869</v>
      </c>
      <c r="U1610" s="911" t="s">
        <v>2869</v>
      </c>
      <c r="V1610" s="911" t="s">
        <v>2869</v>
      </c>
      <c r="W1610" s="911" t="s">
        <v>2869</v>
      </c>
      <c r="X1610" s="911" t="s">
        <v>2869</v>
      </c>
      <c r="Y1610" s="911" t="s">
        <v>2869</v>
      </c>
      <c r="Z1610" s="911" t="s">
        <v>2869</v>
      </c>
      <c r="AA1610" s="911" t="s">
        <v>2869</v>
      </c>
      <c r="AB1610" s="911" t="s">
        <v>2869</v>
      </c>
      <c r="AC1610" s="911" t="s">
        <v>2869</v>
      </c>
      <c r="AD1610" s="911" t="s">
        <v>2869</v>
      </c>
      <c r="AE1610" s="911" t="s">
        <v>2869</v>
      </c>
      <c r="AF1610" s="911" t="s">
        <v>2869</v>
      </c>
      <c r="AG1610" s="911" t="s">
        <v>2869</v>
      </c>
      <c r="AH1610" s="911" t="s">
        <v>2869</v>
      </c>
      <c r="AI1610" s="911" t="s">
        <v>2869</v>
      </c>
      <c r="AJ1610" s="911" t="s">
        <v>2869</v>
      </c>
      <c r="AK1610" s="911" t="s">
        <v>2869</v>
      </c>
      <c r="AL1610" s="911" t="s">
        <v>2869</v>
      </c>
      <c r="AM1610" s="911" t="s">
        <v>2869</v>
      </c>
      <c r="AN1610" s="581"/>
    </row>
    <row r="1611" spans="1:40" ht="12" customHeight="1" outlineLevel="1" x14ac:dyDescent="0.25">
      <c r="A1611" s="891"/>
      <c r="B1611" s="581"/>
      <c r="C1611" s="897" t="s">
        <v>2376</v>
      </c>
      <c r="D1611" s="581"/>
      <c r="E1611" s="921" t="s">
        <v>3394</v>
      </c>
      <c r="F1611" s="911" t="s">
        <v>2869</v>
      </c>
      <c r="G1611" s="911" t="s">
        <v>2869</v>
      </c>
      <c r="H1611" s="911" t="s">
        <v>2869</v>
      </c>
      <c r="I1611" s="911" t="s">
        <v>2869</v>
      </c>
      <c r="J1611" s="911" t="s">
        <v>2869</v>
      </c>
      <c r="K1611" s="911" t="s">
        <v>2869</v>
      </c>
      <c r="L1611" s="911" t="s">
        <v>2869</v>
      </c>
      <c r="M1611" s="911" t="s">
        <v>2869</v>
      </c>
      <c r="N1611" s="911" t="s">
        <v>2869</v>
      </c>
      <c r="O1611" s="911" t="s">
        <v>2869</v>
      </c>
      <c r="P1611" s="911" t="s">
        <v>2869</v>
      </c>
      <c r="Q1611" s="911" t="s">
        <v>2869</v>
      </c>
      <c r="R1611" s="911" t="s">
        <v>2869</v>
      </c>
      <c r="S1611" s="911" t="s">
        <v>2869</v>
      </c>
      <c r="T1611" s="911" t="s">
        <v>2869</v>
      </c>
      <c r="U1611" s="911" t="s">
        <v>2869</v>
      </c>
      <c r="V1611" s="911" t="s">
        <v>2869</v>
      </c>
      <c r="W1611" s="911" t="s">
        <v>2869</v>
      </c>
      <c r="X1611" s="911" t="s">
        <v>2869</v>
      </c>
      <c r="Y1611" s="911" t="s">
        <v>2869</v>
      </c>
      <c r="Z1611" s="911" t="s">
        <v>2869</v>
      </c>
      <c r="AA1611" s="911" t="s">
        <v>2869</v>
      </c>
      <c r="AB1611" s="911" t="s">
        <v>2869</v>
      </c>
      <c r="AC1611" s="911" t="s">
        <v>2869</v>
      </c>
      <c r="AD1611" s="911" t="s">
        <v>2869</v>
      </c>
      <c r="AE1611" s="911" t="s">
        <v>2869</v>
      </c>
      <c r="AF1611" s="911" t="s">
        <v>2869</v>
      </c>
      <c r="AG1611" s="911" t="s">
        <v>2869</v>
      </c>
      <c r="AH1611" s="911" t="s">
        <v>2869</v>
      </c>
      <c r="AI1611" s="911" t="s">
        <v>2869</v>
      </c>
      <c r="AJ1611" s="911" t="s">
        <v>2869</v>
      </c>
      <c r="AK1611" s="911" t="s">
        <v>2869</v>
      </c>
      <c r="AL1611" s="911" t="s">
        <v>2869</v>
      </c>
      <c r="AM1611" s="911" t="s">
        <v>2869</v>
      </c>
      <c r="AN1611" s="581"/>
    </row>
    <row r="1612" spans="1:40" ht="12" customHeight="1" outlineLevel="1" x14ac:dyDescent="0.25">
      <c r="A1612" s="891"/>
      <c r="B1612" s="581"/>
      <c r="C1612" s="905" t="s">
        <v>207</v>
      </c>
      <c r="D1612" s="581"/>
      <c r="E1612" s="921" t="s">
        <v>3395</v>
      </c>
      <c r="F1612" s="911" t="s">
        <v>2869</v>
      </c>
      <c r="G1612" s="911" t="s">
        <v>2869</v>
      </c>
      <c r="H1612" s="911" t="s">
        <v>2869</v>
      </c>
      <c r="I1612" s="911" t="s">
        <v>2869</v>
      </c>
      <c r="J1612" s="911" t="s">
        <v>2869</v>
      </c>
      <c r="K1612" s="911" t="s">
        <v>2869</v>
      </c>
      <c r="L1612" s="911" t="s">
        <v>2869</v>
      </c>
      <c r="M1612" s="911" t="s">
        <v>2869</v>
      </c>
      <c r="N1612" s="911" t="s">
        <v>2869</v>
      </c>
      <c r="O1612" s="911" t="s">
        <v>2869</v>
      </c>
      <c r="P1612" s="911" t="s">
        <v>2869</v>
      </c>
      <c r="Q1612" s="911" t="s">
        <v>2869</v>
      </c>
      <c r="R1612" s="911" t="s">
        <v>2869</v>
      </c>
      <c r="S1612" s="911" t="s">
        <v>2869</v>
      </c>
      <c r="T1612" s="911" t="s">
        <v>2869</v>
      </c>
      <c r="U1612" s="911" t="s">
        <v>2869</v>
      </c>
      <c r="V1612" s="911" t="s">
        <v>2869</v>
      </c>
      <c r="W1612" s="911" t="s">
        <v>2869</v>
      </c>
      <c r="X1612" s="911" t="s">
        <v>2869</v>
      </c>
      <c r="Y1612" s="911" t="s">
        <v>2869</v>
      </c>
      <c r="Z1612" s="911" t="s">
        <v>2869</v>
      </c>
      <c r="AA1612" s="911" t="s">
        <v>2869</v>
      </c>
      <c r="AB1612" s="911" t="s">
        <v>2869</v>
      </c>
      <c r="AC1612" s="911" t="s">
        <v>2869</v>
      </c>
      <c r="AD1612" s="911" t="s">
        <v>2869</v>
      </c>
      <c r="AE1612" s="911" t="s">
        <v>2869</v>
      </c>
      <c r="AF1612" s="911" t="s">
        <v>2869</v>
      </c>
      <c r="AG1612" s="911" t="s">
        <v>2869</v>
      </c>
      <c r="AH1612" s="911" t="s">
        <v>2869</v>
      </c>
      <c r="AI1612" s="911" t="s">
        <v>2869</v>
      </c>
      <c r="AJ1612" s="911" t="s">
        <v>2869</v>
      </c>
      <c r="AK1612" s="911" t="s">
        <v>2869</v>
      </c>
      <c r="AL1612" s="911" t="s">
        <v>2869</v>
      </c>
      <c r="AM1612" s="911" t="s">
        <v>2869</v>
      </c>
      <c r="AN1612" s="581"/>
    </row>
    <row r="1613" spans="1:40" ht="12" customHeight="1" outlineLevel="1" x14ac:dyDescent="0.25">
      <c r="A1613" s="891"/>
      <c r="B1613" s="581"/>
      <c r="C1613" s="906" t="s">
        <v>443</v>
      </c>
      <c r="D1613" s="581"/>
      <c r="E1613" s="921" t="s">
        <v>3396</v>
      </c>
      <c r="F1613" s="911" t="s">
        <v>2869</v>
      </c>
      <c r="G1613" s="911" t="s">
        <v>2869</v>
      </c>
      <c r="H1613" s="911" t="s">
        <v>2869</v>
      </c>
      <c r="I1613" s="911" t="s">
        <v>2869</v>
      </c>
      <c r="J1613" s="911" t="s">
        <v>2869</v>
      </c>
      <c r="K1613" s="911" t="s">
        <v>2869</v>
      </c>
      <c r="L1613" s="911" t="s">
        <v>2869</v>
      </c>
      <c r="M1613" s="911" t="s">
        <v>2869</v>
      </c>
      <c r="N1613" s="911" t="s">
        <v>2869</v>
      </c>
      <c r="O1613" s="911" t="s">
        <v>2869</v>
      </c>
      <c r="P1613" s="911" t="s">
        <v>2869</v>
      </c>
      <c r="Q1613" s="911" t="s">
        <v>2869</v>
      </c>
      <c r="R1613" s="911" t="s">
        <v>2869</v>
      </c>
      <c r="S1613" s="911" t="s">
        <v>2869</v>
      </c>
      <c r="T1613" s="911" t="s">
        <v>2869</v>
      </c>
      <c r="U1613" s="911" t="s">
        <v>2869</v>
      </c>
      <c r="V1613" s="911" t="s">
        <v>2869</v>
      </c>
      <c r="W1613" s="911" t="s">
        <v>2869</v>
      </c>
      <c r="X1613" s="911" t="s">
        <v>2869</v>
      </c>
      <c r="Y1613" s="911" t="s">
        <v>2869</v>
      </c>
      <c r="Z1613" s="911" t="s">
        <v>2869</v>
      </c>
      <c r="AA1613" s="911" t="s">
        <v>2869</v>
      </c>
      <c r="AB1613" s="911" t="s">
        <v>2869</v>
      </c>
      <c r="AC1613" s="911" t="s">
        <v>2869</v>
      </c>
      <c r="AD1613" s="911" t="s">
        <v>2869</v>
      </c>
      <c r="AE1613" s="911" t="s">
        <v>2869</v>
      </c>
      <c r="AF1613" s="911" t="s">
        <v>2869</v>
      </c>
      <c r="AG1613" s="911" t="s">
        <v>2869</v>
      </c>
      <c r="AH1613" s="911" t="s">
        <v>2869</v>
      </c>
      <c r="AI1613" s="911" t="s">
        <v>2869</v>
      </c>
      <c r="AJ1613" s="911" t="s">
        <v>2869</v>
      </c>
      <c r="AK1613" s="911" t="s">
        <v>2869</v>
      </c>
      <c r="AL1613" s="911" t="s">
        <v>2869</v>
      </c>
      <c r="AM1613" s="911" t="s">
        <v>2869</v>
      </c>
      <c r="AN1613" s="581"/>
    </row>
    <row r="1614" spans="1:40" ht="12" customHeight="1" outlineLevel="1" x14ac:dyDescent="0.25">
      <c r="A1614" s="891"/>
      <c r="B1614" s="581"/>
      <c r="C1614" s="906" t="s">
        <v>59</v>
      </c>
      <c r="D1614" s="581"/>
      <c r="E1614" s="921" t="s">
        <v>3397</v>
      </c>
      <c r="F1614" s="911" t="s">
        <v>2869</v>
      </c>
      <c r="G1614" s="911" t="s">
        <v>2869</v>
      </c>
      <c r="H1614" s="911" t="s">
        <v>2869</v>
      </c>
      <c r="I1614" s="911" t="s">
        <v>2869</v>
      </c>
      <c r="J1614" s="911" t="s">
        <v>2869</v>
      </c>
      <c r="K1614" s="911" t="s">
        <v>2869</v>
      </c>
      <c r="L1614" s="911" t="s">
        <v>2869</v>
      </c>
      <c r="M1614" s="911" t="s">
        <v>2869</v>
      </c>
      <c r="N1614" s="911" t="s">
        <v>2869</v>
      </c>
      <c r="O1614" s="911" t="s">
        <v>2869</v>
      </c>
      <c r="P1614" s="911" t="s">
        <v>2869</v>
      </c>
      <c r="Q1614" s="911" t="s">
        <v>2869</v>
      </c>
      <c r="R1614" s="911" t="s">
        <v>2869</v>
      </c>
      <c r="S1614" s="911" t="s">
        <v>2869</v>
      </c>
      <c r="T1614" s="911" t="s">
        <v>2869</v>
      </c>
      <c r="U1614" s="911" t="s">
        <v>2869</v>
      </c>
      <c r="V1614" s="911" t="s">
        <v>2869</v>
      </c>
      <c r="W1614" s="911" t="s">
        <v>2869</v>
      </c>
      <c r="X1614" s="911" t="s">
        <v>2869</v>
      </c>
      <c r="Y1614" s="911" t="s">
        <v>2869</v>
      </c>
      <c r="Z1614" s="911" t="s">
        <v>2869</v>
      </c>
      <c r="AA1614" s="911" t="s">
        <v>2869</v>
      </c>
      <c r="AB1614" s="911" t="s">
        <v>2869</v>
      </c>
      <c r="AC1614" s="911" t="s">
        <v>2869</v>
      </c>
      <c r="AD1614" s="911" t="s">
        <v>2869</v>
      </c>
      <c r="AE1614" s="911" t="s">
        <v>2869</v>
      </c>
      <c r="AF1614" s="911" t="s">
        <v>2869</v>
      </c>
      <c r="AG1614" s="911" t="s">
        <v>2869</v>
      </c>
      <c r="AH1614" s="911" t="s">
        <v>2869</v>
      </c>
      <c r="AI1614" s="911" t="s">
        <v>2869</v>
      </c>
      <c r="AJ1614" s="911" t="s">
        <v>2869</v>
      </c>
      <c r="AK1614" s="911" t="s">
        <v>2869</v>
      </c>
      <c r="AL1614" s="911" t="s">
        <v>2869</v>
      </c>
      <c r="AM1614" s="911" t="s">
        <v>2869</v>
      </c>
      <c r="AN1614" s="581"/>
    </row>
    <row r="1615" spans="1:40" ht="12" customHeight="1" outlineLevel="1" x14ac:dyDescent="0.25">
      <c r="A1615" s="891"/>
      <c r="B1615" s="581"/>
      <c r="C1615" s="907" t="s">
        <v>2377</v>
      </c>
      <c r="D1615" s="581"/>
      <c r="E1615" s="921" t="s">
        <v>3398</v>
      </c>
      <c r="F1615" s="911" t="s">
        <v>2869</v>
      </c>
      <c r="G1615" s="911" t="s">
        <v>2869</v>
      </c>
      <c r="H1615" s="911" t="s">
        <v>2869</v>
      </c>
      <c r="I1615" s="911" t="s">
        <v>2869</v>
      </c>
      <c r="J1615" s="911" t="s">
        <v>2869</v>
      </c>
      <c r="K1615" s="911" t="s">
        <v>2869</v>
      </c>
      <c r="L1615" s="911" t="s">
        <v>2869</v>
      </c>
      <c r="M1615" s="911" t="s">
        <v>2869</v>
      </c>
      <c r="N1615" s="911" t="s">
        <v>2869</v>
      </c>
      <c r="O1615" s="911" t="s">
        <v>2869</v>
      </c>
      <c r="P1615" s="911" t="s">
        <v>2869</v>
      </c>
      <c r="Q1615" s="911" t="s">
        <v>2869</v>
      </c>
      <c r="R1615" s="911" t="s">
        <v>2869</v>
      </c>
      <c r="S1615" s="911" t="s">
        <v>2869</v>
      </c>
      <c r="T1615" s="911" t="s">
        <v>2869</v>
      </c>
      <c r="U1615" s="911" t="s">
        <v>2869</v>
      </c>
      <c r="V1615" s="911" t="s">
        <v>2869</v>
      </c>
      <c r="W1615" s="911" t="s">
        <v>2869</v>
      </c>
      <c r="X1615" s="911" t="s">
        <v>2869</v>
      </c>
      <c r="Y1615" s="911" t="s">
        <v>2869</v>
      </c>
      <c r="Z1615" s="911" t="s">
        <v>2869</v>
      </c>
      <c r="AA1615" s="911" t="s">
        <v>2869</v>
      </c>
      <c r="AB1615" s="911" t="s">
        <v>2869</v>
      </c>
      <c r="AC1615" s="911" t="s">
        <v>2869</v>
      </c>
      <c r="AD1615" s="911" t="s">
        <v>2869</v>
      </c>
      <c r="AE1615" s="911" t="s">
        <v>2869</v>
      </c>
      <c r="AF1615" s="911" t="s">
        <v>2869</v>
      </c>
      <c r="AG1615" s="911" t="s">
        <v>2869</v>
      </c>
      <c r="AH1615" s="911" t="s">
        <v>2869</v>
      </c>
      <c r="AI1615" s="911" t="s">
        <v>2869</v>
      </c>
      <c r="AJ1615" s="911" t="s">
        <v>2869</v>
      </c>
      <c r="AK1615" s="911" t="s">
        <v>2869</v>
      </c>
      <c r="AL1615" s="911" t="s">
        <v>2869</v>
      </c>
      <c r="AM1615" s="911" t="s">
        <v>2869</v>
      </c>
      <c r="AN1615" s="581"/>
    </row>
    <row r="1616" spans="1:40" ht="12" customHeight="1" outlineLevel="1" x14ac:dyDescent="0.25">
      <c r="A1616" s="891"/>
      <c r="B1616" s="581"/>
      <c r="C1616" s="907" t="s">
        <v>17</v>
      </c>
      <c r="D1616" s="581"/>
      <c r="E1616" s="921" t="s">
        <v>3399</v>
      </c>
      <c r="F1616" s="911" t="s">
        <v>2869</v>
      </c>
      <c r="G1616" s="911" t="s">
        <v>2869</v>
      </c>
      <c r="H1616" s="911" t="s">
        <v>2869</v>
      </c>
      <c r="I1616" s="911" t="s">
        <v>2869</v>
      </c>
      <c r="J1616" s="911" t="s">
        <v>2869</v>
      </c>
      <c r="K1616" s="911" t="s">
        <v>2869</v>
      </c>
      <c r="L1616" s="911" t="s">
        <v>2869</v>
      </c>
      <c r="M1616" s="911" t="s">
        <v>2869</v>
      </c>
      <c r="N1616" s="911" t="s">
        <v>2869</v>
      </c>
      <c r="O1616" s="911" t="s">
        <v>2869</v>
      </c>
      <c r="P1616" s="911" t="s">
        <v>2869</v>
      </c>
      <c r="Q1616" s="911" t="s">
        <v>2869</v>
      </c>
      <c r="R1616" s="911" t="s">
        <v>2869</v>
      </c>
      <c r="S1616" s="911" t="s">
        <v>2869</v>
      </c>
      <c r="T1616" s="911" t="s">
        <v>2869</v>
      </c>
      <c r="U1616" s="911" t="s">
        <v>2869</v>
      </c>
      <c r="V1616" s="911" t="s">
        <v>2869</v>
      </c>
      <c r="W1616" s="911" t="s">
        <v>2869</v>
      </c>
      <c r="X1616" s="911" t="s">
        <v>2869</v>
      </c>
      <c r="Y1616" s="911" t="s">
        <v>2869</v>
      </c>
      <c r="Z1616" s="911" t="s">
        <v>2869</v>
      </c>
      <c r="AA1616" s="911" t="s">
        <v>2869</v>
      </c>
      <c r="AB1616" s="911" t="s">
        <v>2869</v>
      </c>
      <c r="AC1616" s="911" t="s">
        <v>2869</v>
      </c>
      <c r="AD1616" s="911" t="s">
        <v>2869</v>
      </c>
      <c r="AE1616" s="911" t="s">
        <v>2869</v>
      </c>
      <c r="AF1616" s="911" t="s">
        <v>2869</v>
      </c>
      <c r="AG1616" s="911" t="s">
        <v>2869</v>
      </c>
      <c r="AH1616" s="911" t="s">
        <v>2869</v>
      </c>
      <c r="AI1616" s="911" t="s">
        <v>2869</v>
      </c>
      <c r="AJ1616" s="911" t="s">
        <v>2869</v>
      </c>
      <c r="AK1616" s="911" t="s">
        <v>2869</v>
      </c>
      <c r="AL1616" s="911" t="s">
        <v>2869</v>
      </c>
      <c r="AM1616" s="911" t="s">
        <v>2869</v>
      </c>
      <c r="AN1616" s="581"/>
    </row>
    <row r="1617" spans="1:40" ht="12" customHeight="1" outlineLevel="1" x14ac:dyDescent="0.25">
      <c r="A1617" s="891"/>
      <c r="B1617" s="581"/>
      <c r="C1617" s="907"/>
      <c r="D1617" s="581"/>
      <c r="E1617" s="370"/>
      <c r="F1617" s="291"/>
      <c r="G1617" s="291"/>
      <c r="H1617" s="291"/>
      <c r="I1617" s="291"/>
      <c r="J1617" s="291"/>
      <c r="K1617" s="291"/>
      <c r="L1617" s="291"/>
      <c r="M1617" s="291"/>
      <c r="N1617" s="291"/>
      <c r="O1617" s="291"/>
      <c r="P1617" s="291"/>
      <c r="Q1617" s="291"/>
      <c r="R1617" s="291"/>
      <c r="S1617" s="291"/>
      <c r="T1617" s="291"/>
      <c r="U1617" s="291"/>
      <c r="V1617" s="291"/>
      <c r="W1617" s="291"/>
      <c r="X1617" s="291"/>
      <c r="Y1617" s="291"/>
      <c r="Z1617" s="291"/>
      <c r="AA1617" s="291"/>
      <c r="AB1617" s="291"/>
      <c r="AC1617" s="291"/>
      <c r="AD1617" s="291"/>
      <c r="AE1617" s="291"/>
      <c r="AF1617" s="291"/>
      <c r="AG1617" s="291"/>
      <c r="AH1617" s="291"/>
      <c r="AI1617" s="291"/>
      <c r="AJ1617" s="291"/>
      <c r="AK1617" s="291"/>
      <c r="AL1617" s="291"/>
      <c r="AM1617" s="291"/>
      <c r="AN1617" s="581"/>
    </row>
    <row r="1618" spans="1:40" ht="12" customHeight="1" x14ac:dyDescent="0.25">
      <c r="A1618" s="890" t="s">
        <v>3214</v>
      </c>
      <c r="B1618" s="581"/>
      <c r="C1618" s="891"/>
      <c r="D1618" s="891"/>
      <c r="E1618" s="581"/>
      <c r="F1618" s="581"/>
      <c r="G1618" s="581"/>
      <c r="H1618" s="581"/>
      <c r="I1618" s="581"/>
      <c r="J1618" s="581"/>
      <c r="K1618" s="581"/>
      <c r="L1618" s="581"/>
      <c r="M1618" s="581"/>
      <c r="N1618" s="581"/>
      <c r="O1618" s="581"/>
      <c r="P1618" s="581"/>
      <c r="Q1618" s="581"/>
      <c r="R1618" s="581"/>
      <c r="S1618" s="581"/>
      <c r="T1618" s="581"/>
      <c r="U1618" s="581"/>
      <c r="V1618" s="581"/>
      <c r="W1618" s="581"/>
      <c r="X1618" s="581"/>
      <c r="Y1618" s="581"/>
      <c r="Z1618" s="581"/>
      <c r="AA1618" s="581"/>
      <c r="AB1618" s="581"/>
      <c r="AC1618" s="581"/>
      <c r="AD1618" s="581"/>
      <c r="AE1618" s="581"/>
      <c r="AF1618" s="581"/>
      <c r="AG1618" s="581"/>
      <c r="AH1618" s="581"/>
      <c r="AI1618" s="581"/>
      <c r="AJ1618" s="581"/>
      <c r="AK1618" s="581"/>
      <c r="AL1618" s="581"/>
      <c r="AM1618" s="581"/>
      <c r="AN1618" s="581"/>
    </row>
    <row r="1619" spans="1:40" ht="12" customHeight="1" outlineLevel="1" x14ac:dyDescent="0.25">
      <c r="A1619" s="891"/>
      <c r="B1619" s="581"/>
      <c r="C1619" s="891"/>
      <c r="D1619" s="891"/>
      <c r="E1619" s="918"/>
      <c r="F1619" s="919" t="s">
        <v>586</v>
      </c>
      <c r="G1619" s="919" t="s">
        <v>587</v>
      </c>
      <c r="H1619" s="919" t="s">
        <v>588</v>
      </c>
      <c r="I1619" s="919" t="s">
        <v>589</v>
      </c>
      <c r="J1619" s="919" t="s">
        <v>590</v>
      </c>
      <c r="K1619" s="919" t="s">
        <v>591</v>
      </c>
      <c r="L1619" s="919" t="s">
        <v>592</v>
      </c>
      <c r="M1619" s="919" t="s">
        <v>593</v>
      </c>
      <c r="N1619" s="919" t="s">
        <v>594</v>
      </c>
      <c r="O1619" s="919" t="s">
        <v>595</v>
      </c>
      <c r="P1619" s="919" t="s">
        <v>596</v>
      </c>
      <c r="Q1619" s="919" t="s">
        <v>597</v>
      </c>
      <c r="R1619" s="919" t="s">
        <v>598</v>
      </c>
      <c r="S1619" s="919" t="s">
        <v>599</v>
      </c>
      <c r="T1619" s="919" t="s">
        <v>620</v>
      </c>
      <c r="U1619" s="919" t="s">
        <v>786</v>
      </c>
      <c r="V1619" s="919" t="s">
        <v>753</v>
      </c>
      <c r="W1619" s="919" t="s">
        <v>754</v>
      </c>
      <c r="X1619" s="919" t="s">
        <v>755</v>
      </c>
      <c r="Y1619" s="919" t="s">
        <v>756</v>
      </c>
      <c r="Z1619" s="919" t="s">
        <v>757</v>
      </c>
      <c r="AA1619" s="919" t="s">
        <v>758</v>
      </c>
      <c r="AB1619" s="919" t="s">
        <v>759</v>
      </c>
      <c r="AC1619" s="919" t="s">
        <v>760</v>
      </c>
      <c r="AD1619" s="919" t="s">
        <v>761</v>
      </c>
      <c r="AE1619" s="919" t="s">
        <v>762</v>
      </c>
      <c r="AF1619" s="919" t="s">
        <v>763</v>
      </c>
      <c r="AG1619" s="919" t="s">
        <v>764</v>
      </c>
      <c r="AH1619" s="919" t="s">
        <v>765</v>
      </c>
      <c r="AI1619" s="919" t="s">
        <v>766</v>
      </c>
      <c r="AJ1619" s="919" t="s">
        <v>767</v>
      </c>
      <c r="AK1619" s="919" t="s">
        <v>768</v>
      </c>
      <c r="AL1619" s="919" t="s">
        <v>769</v>
      </c>
      <c r="AM1619" s="919" t="s">
        <v>770</v>
      </c>
      <c r="AN1619" s="891"/>
    </row>
    <row r="1620" spans="1:40" ht="12" customHeight="1" outlineLevel="1" x14ac:dyDescent="0.25">
      <c r="A1620" s="891"/>
      <c r="B1620" s="581"/>
      <c r="C1620" s="908" t="s">
        <v>139</v>
      </c>
      <c r="D1620" s="891"/>
      <c r="E1620" s="922"/>
      <c r="F1620" s="923"/>
      <c r="G1620" s="923"/>
      <c r="H1620" s="923"/>
      <c r="I1620" s="923"/>
      <c r="J1620" s="923"/>
      <c r="K1620" s="923"/>
      <c r="L1620" s="923"/>
      <c r="M1620" s="923"/>
      <c r="N1620" s="923"/>
      <c r="O1620" s="923"/>
      <c r="P1620" s="923"/>
      <c r="Q1620" s="923"/>
      <c r="R1620" s="923"/>
      <c r="S1620" s="923"/>
      <c r="T1620" s="923"/>
      <c r="U1620" s="923"/>
      <c r="V1620" s="923"/>
      <c r="W1620" s="923"/>
      <c r="X1620" s="923"/>
      <c r="Y1620" s="923"/>
      <c r="Z1620" s="923"/>
      <c r="AA1620" s="923"/>
      <c r="AB1620" s="923"/>
      <c r="AC1620" s="923"/>
      <c r="AD1620" s="923"/>
      <c r="AE1620" s="923"/>
      <c r="AF1620" s="923"/>
      <c r="AG1620" s="923"/>
      <c r="AH1620" s="923"/>
      <c r="AI1620" s="923"/>
      <c r="AJ1620" s="923"/>
      <c r="AK1620" s="923"/>
      <c r="AL1620" s="923"/>
      <c r="AM1620" s="923"/>
      <c r="AN1620" s="891"/>
    </row>
    <row r="1621" spans="1:40" ht="12" customHeight="1" outlineLevel="1" x14ac:dyDescent="0.25">
      <c r="A1621" s="891"/>
      <c r="B1621" s="581"/>
      <c r="C1621" s="909" t="s">
        <v>75</v>
      </c>
      <c r="D1621" s="891"/>
      <c r="E1621" s="922" t="s">
        <v>3400</v>
      </c>
      <c r="F1621" s="911" t="s">
        <v>2869</v>
      </c>
      <c r="G1621" s="911" t="s">
        <v>2869</v>
      </c>
      <c r="H1621" s="911" t="s">
        <v>2869</v>
      </c>
      <c r="I1621" s="911" t="s">
        <v>2869</v>
      </c>
      <c r="J1621" s="911" t="s">
        <v>2869</v>
      </c>
      <c r="K1621" s="911" t="s">
        <v>2869</v>
      </c>
      <c r="L1621" s="911" t="s">
        <v>2869</v>
      </c>
      <c r="M1621" s="911" t="s">
        <v>2869</v>
      </c>
      <c r="N1621" s="911" t="s">
        <v>2869</v>
      </c>
      <c r="O1621" s="911" t="s">
        <v>2869</v>
      </c>
      <c r="P1621" s="911" t="s">
        <v>2869</v>
      </c>
      <c r="Q1621" s="911" t="s">
        <v>2869</v>
      </c>
      <c r="R1621" s="911" t="s">
        <v>2869</v>
      </c>
      <c r="S1621" s="911" t="s">
        <v>2869</v>
      </c>
      <c r="T1621" s="911" t="s">
        <v>2869</v>
      </c>
      <c r="U1621" s="911" t="s">
        <v>2869</v>
      </c>
      <c r="V1621" s="911" t="s">
        <v>2869</v>
      </c>
      <c r="W1621" s="911" t="s">
        <v>2869</v>
      </c>
      <c r="X1621" s="911" t="s">
        <v>2869</v>
      </c>
      <c r="Y1621" s="911" t="s">
        <v>2869</v>
      </c>
      <c r="Z1621" s="911" t="s">
        <v>2869</v>
      </c>
      <c r="AA1621" s="911" t="s">
        <v>2869</v>
      </c>
      <c r="AB1621" s="911" t="s">
        <v>2869</v>
      </c>
      <c r="AC1621" s="911" t="s">
        <v>2869</v>
      </c>
      <c r="AD1621" s="911" t="s">
        <v>2869</v>
      </c>
      <c r="AE1621" s="911" t="s">
        <v>2869</v>
      </c>
      <c r="AF1621" s="911" t="s">
        <v>2869</v>
      </c>
      <c r="AG1621" s="911" t="s">
        <v>2869</v>
      </c>
      <c r="AH1621" s="911" t="s">
        <v>2869</v>
      </c>
      <c r="AI1621" s="911" t="s">
        <v>2869</v>
      </c>
      <c r="AJ1621" s="911" t="s">
        <v>2869</v>
      </c>
      <c r="AK1621" s="911" t="s">
        <v>2869</v>
      </c>
      <c r="AL1621" s="911" t="s">
        <v>2869</v>
      </c>
      <c r="AM1621" s="911" t="s">
        <v>2869</v>
      </c>
      <c r="AN1621" s="891"/>
    </row>
    <row r="1622" spans="1:40" ht="12" customHeight="1" outlineLevel="1" x14ac:dyDescent="0.25">
      <c r="A1622" s="891"/>
      <c r="B1622" s="581"/>
      <c r="C1622" s="909" t="s">
        <v>113</v>
      </c>
      <c r="D1622" s="891"/>
      <c r="E1622" s="922" t="s">
        <v>3401</v>
      </c>
      <c r="F1622" s="911" t="s">
        <v>2869</v>
      </c>
      <c r="G1622" s="911" t="s">
        <v>2869</v>
      </c>
      <c r="H1622" s="911" t="s">
        <v>2869</v>
      </c>
      <c r="I1622" s="911" t="s">
        <v>2869</v>
      </c>
      <c r="J1622" s="911" t="s">
        <v>2869</v>
      </c>
      <c r="K1622" s="911" t="s">
        <v>2869</v>
      </c>
      <c r="L1622" s="911" t="s">
        <v>2869</v>
      </c>
      <c r="M1622" s="911" t="s">
        <v>2869</v>
      </c>
      <c r="N1622" s="911" t="s">
        <v>2869</v>
      </c>
      <c r="O1622" s="911" t="s">
        <v>2869</v>
      </c>
      <c r="P1622" s="911" t="s">
        <v>2869</v>
      </c>
      <c r="Q1622" s="911" t="s">
        <v>2869</v>
      </c>
      <c r="R1622" s="911" t="s">
        <v>2869</v>
      </c>
      <c r="S1622" s="911" t="s">
        <v>2869</v>
      </c>
      <c r="T1622" s="911" t="s">
        <v>2869</v>
      </c>
      <c r="U1622" s="911" t="s">
        <v>2869</v>
      </c>
      <c r="V1622" s="911" t="s">
        <v>2869</v>
      </c>
      <c r="W1622" s="911" t="s">
        <v>2869</v>
      </c>
      <c r="X1622" s="911" t="s">
        <v>2869</v>
      </c>
      <c r="Y1622" s="911" t="s">
        <v>2869</v>
      </c>
      <c r="Z1622" s="911" t="s">
        <v>2869</v>
      </c>
      <c r="AA1622" s="911" t="s">
        <v>2869</v>
      </c>
      <c r="AB1622" s="911" t="s">
        <v>2869</v>
      </c>
      <c r="AC1622" s="911" t="s">
        <v>2869</v>
      </c>
      <c r="AD1622" s="911" t="s">
        <v>2869</v>
      </c>
      <c r="AE1622" s="911" t="s">
        <v>2869</v>
      </c>
      <c r="AF1622" s="911" t="s">
        <v>2869</v>
      </c>
      <c r="AG1622" s="911" t="s">
        <v>2869</v>
      </c>
      <c r="AH1622" s="911" t="s">
        <v>2869</v>
      </c>
      <c r="AI1622" s="911" t="s">
        <v>2869</v>
      </c>
      <c r="AJ1622" s="911" t="s">
        <v>2869</v>
      </c>
      <c r="AK1622" s="911" t="s">
        <v>2869</v>
      </c>
      <c r="AL1622" s="911" t="s">
        <v>2869</v>
      </c>
      <c r="AM1622" s="911" t="s">
        <v>2869</v>
      </c>
      <c r="AN1622" s="891"/>
    </row>
    <row r="1623" spans="1:40" ht="12" customHeight="1" outlineLevel="1" x14ac:dyDescent="0.25">
      <c r="A1623" s="891"/>
      <c r="B1623" s="581"/>
      <c r="C1623" s="909" t="s">
        <v>114</v>
      </c>
      <c r="D1623" s="891"/>
      <c r="E1623" s="922" t="s">
        <v>3402</v>
      </c>
      <c r="F1623" s="911" t="s">
        <v>2869</v>
      </c>
      <c r="G1623" s="911" t="s">
        <v>2869</v>
      </c>
      <c r="H1623" s="911" t="s">
        <v>2869</v>
      </c>
      <c r="I1623" s="911" t="s">
        <v>2869</v>
      </c>
      <c r="J1623" s="911" t="s">
        <v>2869</v>
      </c>
      <c r="K1623" s="911" t="s">
        <v>2869</v>
      </c>
      <c r="L1623" s="911" t="s">
        <v>2869</v>
      </c>
      <c r="M1623" s="911" t="s">
        <v>2869</v>
      </c>
      <c r="N1623" s="911" t="s">
        <v>2869</v>
      </c>
      <c r="O1623" s="911" t="s">
        <v>2869</v>
      </c>
      <c r="P1623" s="911" t="s">
        <v>2869</v>
      </c>
      <c r="Q1623" s="911" t="s">
        <v>2869</v>
      </c>
      <c r="R1623" s="911" t="s">
        <v>2869</v>
      </c>
      <c r="S1623" s="911" t="s">
        <v>2869</v>
      </c>
      <c r="T1623" s="911" t="s">
        <v>2869</v>
      </c>
      <c r="U1623" s="911" t="s">
        <v>2869</v>
      </c>
      <c r="V1623" s="911" t="s">
        <v>2869</v>
      </c>
      <c r="W1623" s="911" t="s">
        <v>2869</v>
      </c>
      <c r="X1623" s="911" t="s">
        <v>2869</v>
      </c>
      <c r="Y1623" s="911" t="s">
        <v>2869</v>
      </c>
      <c r="Z1623" s="911" t="s">
        <v>2869</v>
      </c>
      <c r="AA1623" s="911" t="s">
        <v>2869</v>
      </c>
      <c r="AB1623" s="911" t="s">
        <v>2869</v>
      </c>
      <c r="AC1623" s="911" t="s">
        <v>2869</v>
      </c>
      <c r="AD1623" s="911" t="s">
        <v>2869</v>
      </c>
      <c r="AE1623" s="911" t="s">
        <v>2869</v>
      </c>
      <c r="AF1623" s="911" t="s">
        <v>2869</v>
      </c>
      <c r="AG1623" s="911" t="s">
        <v>2869</v>
      </c>
      <c r="AH1623" s="911" t="s">
        <v>2869</v>
      </c>
      <c r="AI1623" s="911" t="s">
        <v>2869</v>
      </c>
      <c r="AJ1623" s="911" t="s">
        <v>2869</v>
      </c>
      <c r="AK1623" s="911" t="s">
        <v>2869</v>
      </c>
      <c r="AL1623" s="911" t="s">
        <v>2869</v>
      </c>
      <c r="AM1623" s="911" t="s">
        <v>2869</v>
      </c>
      <c r="AN1623" s="891"/>
    </row>
    <row r="1624" spans="1:40" ht="12" customHeight="1" outlineLevel="1" x14ac:dyDescent="0.25">
      <c r="A1624" s="891"/>
      <c r="B1624" s="581"/>
      <c r="C1624" s="909" t="s">
        <v>76</v>
      </c>
      <c r="D1624" s="891"/>
      <c r="E1624" s="922" t="s">
        <v>3403</v>
      </c>
      <c r="F1624" s="911" t="s">
        <v>2869</v>
      </c>
      <c r="G1624" s="911" t="s">
        <v>2869</v>
      </c>
      <c r="H1624" s="911" t="s">
        <v>2869</v>
      </c>
      <c r="I1624" s="911" t="s">
        <v>2869</v>
      </c>
      <c r="J1624" s="911" t="s">
        <v>2869</v>
      </c>
      <c r="K1624" s="911" t="s">
        <v>2869</v>
      </c>
      <c r="L1624" s="911" t="s">
        <v>2869</v>
      </c>
      <c r="M1624" s="911" t="s">
        <v>2869</v>
      </c>
      <c r="N1624" s="911" t="s">
        <v>2869</v>
      </c>
      <c r="O1624" s="911" t="s">
        <v>2869</v>
      </c>
      <c r="P1624" s="911" t="s">
        <v>2869</v>
      </c>
      <c r="Q1624" s="911" t="s">
        <v>2869</v>
      </c>
      <c r="R1624" s="911" t="s">
        <v>2869</v>
      </c>
      <c r="S1624" s="911" t="s">
        <v>2869</v>
      </c>
      <c r="T1624" s="911" t="s">
        <v>2869</v>
      </c>
      <c r="U1624" s="911" t="s">
        <v>2869</v>
      </c>
      <c r="V1624" s="911" t="s">
        <v>2869</v>
      </c>
      <c r="W1624" s="911" t="s">
        <v>2869</v>
      </c>
      <c r="X1624" s="911" t="s">
        <v>2869</v>
      </c>
      <c r="Y1624" s="911" t="s">
        <v>2869</v>
      </c>
      <c r="Z1624" s="911" t="s">
        <v>2869</v>
      </c>
      <c r="AA1624" s="911" t="s">
        <v>2869</v>
      </c>
      <c r="AB1624" s="911" t="s">
        <v>2869</v>
      </c>
      <c r="AC1624" s="911" t="s">
        <v>2869</v>
      </c>
      <c r="AD1624" s="911" t="s">
        <v>2869</v>
      </c>
      <c r="AE1624" s="911" t="s">
        <v>2869</v>
      </c>
      <c r="AF1624" s="911" t="s">
        <v>2869</v>
      </c>
      <c r="AG1624" s="911" t="s">
        <v>2869</v>
      </c>
      <c r="AH1624" s="911" t="s">
        <v>2869</v>
      </c>
      <c r="AI1624" s="911" t="s">
        <v>2869</v>
      </c>
      <c r="AJ1624" s="911" t="s">
        <v>2869</v>
      </c>
      <c r="AK1624" s="911" t="s">
        <v>2869</v>
      </c>
      <c r="AL1624" s="911" t="s">
        <v>2869</v>
      </c>
      <c r="AM1624" s="911" t="s">
        <v>2869</v>
      </c>
      <c r="AN1624" s="891"/>
    </row>
    <row r="1625" spans="1:40" ht="12" customHeight="1" outlineLevel="1" x14ac:dyDescent="0.25">
      <c r="A1625" s="891"/>
      <c r="B1625" s="581"/>
      <c r="C1625" s="909" t="s">
        <v>77</v>
      </c>
      <c r="D1625" s="891"/>
      <c r="E1625" s="922" t="s">
        <v>3404</v>
      </c>
      <c r="F1625" s="911" t="s">
        <v>2869</v>
      </c>
      <c r="G1625" s="911" t="s">
        <v>2869</v>
      </c>
      <c r="H1625" s="911" t="s">
        <v>2869</v>
      </c>
      <c r="I1625" s="911" t="s">
        <v>2869</v>
      </c>
      <c r="J1625" s="911" t="s">
        <v>2869</v>
      </c>
      <c r="K1625" s="911" t="s">
        <v>2869</v>
      </c>
      <c r="L1625" s="911" t="s">
        <v>2869</v>
      </c>
      <c r="M1625" s="911" t="s">
        <v>2869</v>
      </c>
      <c r="N1625" s="911" t="s">
        <v>2869</v>
      </c>
      <c r="O1625" s="911" t="s">
        <v>2869</v>
      </c>
      <c r="P1625" s="911" t="s">
        <v>2869</v>
      </c>
      <c r="Q1625" s="911" t="s">
        <v>2869</v>
      </c>
      <c r="R1625" s="911" t="s">
        <v>2869</v>
      </c>
      <c r="S1625" s="911" t="s">
        <v>2869</v>
      </c>
      <c r="T1625" s="911" t="s">
        <v>2869</v>
      </c>
      <c r="U1625" s="911" t="s">
        <v>2869</v>
      </c>
      <c r="V1625" s="911" t="s">
        <v>2869</v>
      </c>
      <c r="W1625" s="911" t="s">
        <v>2869</v>
      </c>
      <c r="X1625" s="911" t="s">
        <v>2869</v>
      </c>
      <c r="Y1625" s="911" t="s">
        <v>2869</v>
      </c>
      <c r="Z1625" s="911" t="s">
        <v>2869</v>
      </c>
      <c r="AA1625" s="911" t="s">
        <v>2869</v>
      </c>
      <c r="AB1625" s="911" t="s">
        <v>2869</v>
      </c>
      <c r="AC1625" s="911" t="s">
        <v>2869</v>
      </c>
      <c r="AD1625" s="911" t="s">
        <v>2869</v>
      </c>
      <c r="AE1625" s="911" t="s">
        <v>2869</v>
      </c>
      <c r="AF1625" s="911" t="s">
        <v>2869</v>
      </c>
      <c r="AG1625" s="911" t="s">
        <v>2869</v>
      </c>
      <c r="AH1625" s="911" t="s">
        <v>2869</v>
      </c>
      <c r="AI1625" s="911" t="s">
        <v>2869</v>
      </c>
      <c r="AJ1625" s="911" t="s">
        <v>2869</v>
      </c>
      <c r="AK1625" s="911" t="s">
        <v>2869</v>
      </c>
      <c r="AL1625" s="911" t="s">
        <v>2869</v>
      </c>
      <c r="AM1625" s="911" t="s">
        <v>2869</v>
      </c>
      <c r="AN1625" s="891"/>
    </row>
    <row r="1626" spans="1:40" ht="12" customHeight="1" outlineLevel="1" x14ac:dyDescent="0.25">
      <c r="A1626" s="891"/>
      <c r="B1626" s="581"/>
      <c r="C1626" s="909" t="s">
        <v>3405</v>
      </c>
      <c r="D1626" s="891"/>
      <c r="E1626" s="922" t="s">
        <v>3406</v>
      </c>
      <c r="F1626" s="911" t="s">
        <v>2869</v>
      </c>
      <c r="G1626" s="911" t="s">
        <v>2869</v>
      </c>
      <c r="H1626" s="911" t="s">
        <v>2869</v>
      </c>
      <c r="I1626" s="911" t="s">
        <v>2869</v>
      </c>
      <c r="J1626" s="911" t="s">
        <v>2869</v>
      </c>
      <c r="K1626" s="911" t="s">
        <v>2869</v>
      </c>
      <c r="L1626" s="911" t="s">
        <v>2869</v>
      </c>
      <c r="M1626" s="911" t="s">
        <v>2869</v>
      </c>
      <c r="N1626" s="911" t="s">
        <v>2869</v>
      </c>
      <c r="O1626" s="911" t="s">
        <v>2869</v>
      </c>
      <c r="P1626" s="911" t="s">
        <v>2869</v>
      </c>
      <c r="Q1626" s="911" t="s">
        <v>2869</v>
      </c>
      <c r="R1626" s="911" t="s">
        <v>2869</v>
      </c>
      <c r="S1626" s="911" t="s">
        <v>2869</v>
      </c>
      <c r="T1626" s="911" t="s">
        <v>2869</v>
      </c>
      <c r="U1626" s="911" t="s">
        <v>2869</v>
      </c>
      <c r="V1626" s="911" t="s">
        <v>2869</v>
      </c>
      <c r="W1626" s="911" t="s">
        <v>2869</v>
      </c>
      <c r="X1626" s="911" t="s">
        <v>2869</v>
      </c>
      <c r="Y1626" s="911" t="s">
        <v>2869</v>
      </c>
      <c r="Z1626" s="911" t="s">
        <v>2869</v>
      </c>
      <c r="AA1626" s="911" t="s">
        <v>2869</v>
      </c>
      <c r="AB1626" s="911" t="s">
        <v>2869</v>
      </c>
      <c r="AC1626" s="911" t="s">
        <v>2869</v>
      </c>
      <c r="AD1626" s="911" t="s">
        <v>2869</v>
      </c>
      <c r="AE1626" s="911" t="s">
        <v>2869</v>
      </c>
      <c r="AF1626" s="911" t="s">
        <v>2869</v>
      </c>
      <c r="AG1626" s="911" t="s">
        <v>2869</v>
      </c>
      <c r="AH1626" s="911" t="s">
        <v>2869</v>
      </c>
      <c r="AI1626" s="911" t="s">
        <v>2869</v>
      </c>
      <c r="AJ1626" s="911" t="s">
        <v>2869</v>
      </c>
      <c r="AK1626" s="911" t="s">
        <v>2869</v>
      </c>
      <c r="AL1626" s="911" t="s">
        <v>2869</v>
      </c>
      <c r="AM1626" s="911" t="s">
        <v>2869</v>
      </c>
      <c r="AN1626" s="891"/>
    </row>
    <row r="1627" spans="1:40" ht="12" customHeight="1" outlineLevel="1" x14ac:dyDescent="0.25">
      <c r="A1627" s="891"/>
      <c r="B1627" s="581"/>
      <c r="C1627" s="910" t="s">
        <v>1172</v>
      </c>
      <c r="D1627" s="891"/>
      <c r="E1627" s="922" t="s">
        <v>3407</v>
      </c>
      <c r="F1627" s="911" t="s">
        <v>2869</v>
      </c>
      <c r="G1627" s="911" t="s">
        <v>2869</v>
      </c>
      <c r="H1627" s="911" t="s">
        <v>2869</v>
      </c>
      <c r="I1627" s="911" t="s">
        <v>2869</v>
      </c>
      <c r="J1627" s="911" t="s">
        <v>2869</v>
      </c>
      <c r="K1627" s="911" t="s">
        <v>2869</v>
      </c>
      <c r="L1627" s="911" t="s">
        <v>2869</v>
      </c>
      <c r="M1627" s="911" t="s">
        <v>2869</v>
      </c>
      <c r="N1627" s="911" t="s">
        <v>2869</v>
      </c>
      <c r="O1627" s="911" t="s">
        <v>2869</v>
      </c>
      <c r="P1627" s="911" t="s">
        <v>2869</v>
      </c>
      <c r="Q1627" s="911" t="s">
        <v>2869</v>
      </c>
      <c r="R1627" s="911" t="s">
        <v>2869</v>
      </c>
      <c r="S1627" s="911" t="s">
        <v>2869</v>
      </c>
      <c r="T1627" s="911" t="s">
        <v>2869</v>
      </c>
      <c r="U1627" s="911" t="s">
        <v>2869</v>
      </c>
      <c r="V1627" s="911" t="s">
        <v>2869</v>
      </c>
      <c r="W1627" s="911" t="s">
        <v>2869</v>
      </c>
      <c r="X1627" s="911" t="s">
        <v>2869</v>
      </c>
      <c r="Y1627" s="911" t="s">
        <v>2869</v>
      </c>
      <c r="Z1627" s="911" t="s">
        <v>2869</v>
      </c>
      <c r="AA1627" s="911" t="s">
        <v>2869</v>
      </c>
      <c r="AB1627" s="911" t="s">
        <v>2869</v>
      </c>
      <c r="AC1627" s="911" t="s">
        <v>2869</v>
      </c>
      <c r="AD1627" s="911" t="s">
        <v>2869</v>
      </c>
      <c r="AE1627" s="911" t="s">
        <v>2869</v>
      </c>
      <c r="AF1627" s="911" t="s">
        <v>2869</v>
      </c>
      <c r="AG1627" s="911" t="s">
        <v>2869</v>
      </c>
      <c r="AH1627" s="911" t="s">
        <v>2869</v>
      </c>
      <c r="AI1627" s="911" t="s">
        <v>2869</v>
      </c>
      <c r="AJ1627" s="911" t="s">
        <v>2869</v>
      </c>
      <c r="AK1627" s="911" t="s">
        <v>2869</v>
      </c>
      <c r="AL1627" s="911" t="s">
        <v>2869</v>
      </c>
      <c r="AM1627" s="911" t="s">
        <v>2869</v>
      </c>
      <c r="AN1627" s="891"/>
    </row>
    <row r="1628" spans="1:40" ht="12" customHeight="1" outlineLevel="1" x14ac:dyDescent="0.25">
      <c r="A1628" s="891"/>
      <c r="B1628" s="581"/>
      <c r="C1628" s="908" t="s">
        <v>260</v>
      </c>
      <c r="D1628" s="891"/>
      <c r="E1628" s="922"/>
      <c r="F1628" s="911" t="s">
        <v>1328</v>
      </c>
      <c r="G1628" s="911" t="s">
        <v>1328</v>
      </c>
      <c r="H1628" s="911" t="s">
        <v>1328</v>
      </c>
      <c r="I1628" s="911" t="s">
        <v>1328</v>
      </c>
      <c r="J1628" s="911" t="s">
        <v>1328</v>
      </c>
      <c r="K1628" s="911" t="s">
        <v>1328</v>
      </c>
      <c r="L1628" s="911" t="s">
        <v>1328</v>
      </c>
      <c r="M1628" s="911" t="s">
        <v>1328</v>
      </c>
      <c r="N1628" s="911" t="s">
        <v>1328</v>
      </c>
      <c r="O1628" s="911" t="s">
        <v>1328</v>
      </c>
      <c r="P1628" s="911" t="s">
        <v>1328</v>
      </c>
      <c r="Q1628" s="911" t="s">
        <v>1328</v>
      </c>
      <c r="R1628" s="911" t="s">
        <v>1328</v>
      </c>
      <c r="S1628" s="911" t="s">
        <v>1328</v>
      </c>
      <c r="T1628" s="911" t="s">
        <v>1328</v>
      </c>
      <c r="U1628" s="911" t="s">
        <v>1328</v>
      </c>
      <c r="V1628" s="911" t="s">
        <v>1328</v>
      </c>
      <c r="W1628" s="911" t="s">
        <v>1328</v>
      </c>
      <c r="X1628" s="911" t="s">
        <v>1328</v>
      </c>
      <c r="Y1628" s="911" t="s">
        <v>1328</v>
      </c>
      <c r="Z1628" s="911" t="s">
        <v>1328</v>
      </c>
      <c r="AA1628" s="911" t="s">
        <v>1328</v>
      </c>
      <c r="AB1628" s="911" t="s">
        <v>1328</v>
      </c>
      <c r="AC1628" s="911" t="s">
        <v>1328</v>
      </c>
      <c r="AD1628" s="911" t="s">
        <v>1328</v>
      </c>
      <c r="AE1628" s="911" t="s">
        <v>1328</v>
      </c>
      <c r="AF1628" s="911" t="s">
        <v>1328</v>
      </c>
      <c r="AG1628" s="911" t="s">
        <v>1328</v>
      </c>
      <c r="AH1628" s="911" t="s">
        <v>1328</v>
      </c>
      <c r="AI1628" s="911" t="s">
        <v>1328</v>
      </c>
      <c r="AJ1628" s="911" t="s">
        <v>1328</v>
      </c>
      <c r="AK1628" s="911" t="s">
        <v>1328</v>
      </c>
      <c r="AL1628" s="911" t="s">
        <v>1328</v>
      </c>
      <c r="AM1628" s="911" t="s">
        <v>1328</v>
      </c>
      <c r="AN1628" s="891"/>
    </row>
    <row r="1629" spans="1:40" ht="12" customHeight="1" outlineLevel="1" x14ac:dyDescent="0.25">
      <c r="A1629" s="891"/>
      <c r="B1629" s="581"/>
      <c r="C1629" s="909" t="s">
        <v>140</v>
      </c>
      <c r="D1629" s="891"/>
      <c r="E1629" s="922" t="s">
        <v>3408</v>
      </c>
      <c r="F1629" s="911" t="s">
        <v>2869</v>
      </c>
      <c r="G1629" s="911" t="s">
        <v>2869</v>
      </c>
      <c r="H1629" s="911" t="s">
        <v>2869</v>
      </c>
      <c r="I1629" s="911" t="s">
        <v>2869</v>
      </c>
      <c r="J1629" s="911" t="s">
        <v>2869</v>
      </c>
      <c r="K1629" s="911" t="s">
        <v>2869</v>
      </c>
      <c r="L1629" s="911" t="s">
        <v>2869</v>
      </c>
      <c r="M1629" s="911" t="s">
        <v>2869</v>
      </c>
      <c r="N1629" s="911" t="s">
        <v>2869</v>
      </c>
      <c r="O1629" s="911" t="s">
        <v>2869</v>
      </c>
      <c r="P1629" s="911" t="s">
        <v>2869</v>
      </c>
      <c r="Q1629" s="911" t="s">
        <v>2869</v>
      </c>
      <c r="R1629" s="911" t="s">
        <v>2869</v>
      </c>
      <c r="S1629" s="911" t="s">
        <v>2869</v>
      </c>
      <c r="T1629" s="911" t="s">
        <v>2869</v>
      </c>
      <c r="U1629" s="911" t="s">
        <v>2869</v>
      </c>
      <c r="V1629" s="911" t="s">
        <v>2869</v>
      </c>
      <c r="W1629" s="911" t="s">
        <v>2869</v>
      </c>
      <c r="X1629" s="911" t="s">
        <v>2869</v>
      </c>
      <c r="Y1629" s="911" t="s">
        <v>2869</v>
      </c>
      <c r="Z1629" s="911" t="s">
        <v>2869</v>
      </c>
      <c r="AA1629" s="911" t="s">
        <v>2869</v>
      </c>
      <c r="AB1629" s="911" t="s">
        <v>2869</v>
      </c>
      <c r="AC1629" s="911" t="s">
        <v>2869</v>
      </c>
      <c r="AD1629" s="911" t="s">
        <v>2869</v>
      </c>
      <c r="AE1629" s="911" t="s">
        <v>2869</v>
      </c>
      <c r="AF1629" s="911" t="s">
        <v>2869</v>
      </c>
      <c r="AG1629" s="911" t="s">
        <v>2869</v>
      </c>
      <c r="AH1629" s="911" t="s">
        <v>2869</v>
      </c>
      <c r="AI1629" s="911" t="s">
        <v>2869</v>
      </c>
      <c r="AJ1629" s="911" t="s">
        <v>2869</v>
      </c>
      <c r="AK1629" s="911" t="s">
        <v>2869</v>
      </c>
      <c r="AL1629" s="911" t="s">
        <v>2869</v>
      </c>
      <c r="AM1629" s="911" t="s">
        <v>2869</v>
      </c>
      <c r="AN1629" s="891"/>
    </row>
    <row r="1630" spans="1:40" ht="12" customHeight="1" outlineLevel="1" x14ac:dyDescent="0.25">
      <c r="A1630" s="891"/>
      <c r="B1630" s="581"/>
      <c r="C1630" s="910" t="s">
        <v>1171</v>
      </c>
      <c r="D1630" s="891"/>
      <c r="E1630" s="922" t="s">
        <v>3409</v>
      </c>
      <c r="F1630" s="911" t="s">
        <v>2869</v>
      </c>
      <c r="G1630" s="911" t="s">
        <v>2869</v>
      </c>
      <c r="H1630" s="911" t="s">
        <v>2869</v>
      </c>
      <c r="I1630" s="911" t="s">
        <v>2869</v>
      </c>
      <c r="J1630" s="911" t="s">
        <v>2869</v>
      </c>
      <c r="K1630" s="911" t="s">
        <v>2869</v>
      </c>
      <c r="L1630" s="911" t="s">
        <v>2869</v>
      </c>
      <c r="M1630" s="911" t="s">
        <v>2869</v>
      </c>
      <c r="N1630" s="911" t="s">
        <v>2869</v>
      </c>
      <c r="O1630" s="911" t="s">
        <v>2869</v>
      </c>
      <c r="P1630" s="911" t="s">
        <v>2869</v>
      </c>
      <c r="Q1630" s="911" t="s">
        <v>2869</v>
      </c>
      <c r="R1630" s="911" t="s">
        <v>2869</v>
      </c>
      <c r="S1630" s="911" t="s">
        <v>2869</v>
      </c>
      <c r="T1630" s="911" t="s">
        <v>2869</v>
      </c>
      <c r="U1630" s="911" t="s">
        <v>2869</v>
      </c>
      <c r="V1630" s="911" t="s">
        <v>2869</v>
      </c>
      <c r="W1630" s="911" t="s">
        <v>2869</v>
      </c>
      <c r="X1630" s="911" t="s">
        <v>2869</v>
      </c>
      <c r="Y1630" s="911" t="s">
        <v>2869</v>
      </c>
      <c r="Z1630" s="911" t="s">
        <v>2869</v>
      </c>
      <c r="AA1630" s="911" t="s">
        <v>2869</v>
      </c>
      <c r="AB1630" s="911" t="s">
        <v>2869</v>
      </c>
      <c r="AC1630" s="911" t="s">
        <v>2869</v>
      </c>
      <c r="AD1630" s="911" t="s">
        <v>2869</v>
      </c>
      <c r="AE1630" s="911" t="s">
        <v>2869</v>
      </c>
      <c r="AF1630" s="911" t="s">
        <v>2869</v>
      </c>
      <c r="AG1630" s="911" t="s">
        <v>2869</v>
      </c>
      <c r="AH1630" s="911" t="s">
        <v>2869</v>
      </c>
      <c r="AI1630" s="911" t="s">
        <v>2869</v>
      </c>
      <c r="AJ1630" s="911" t="s">
        <v>2869</v>
      </c>
      <c r="AK1630" s="911" t="s">
        <v>2869</v>
      </c>
      <c r="AL1630" s="911" t="s">
        <v>2869</v>
      </c>
      <c r="AM1630" s="911" t="s">
        <v>2869</v>
      </c>
      <c r="AN1630" s="891"/>
    </row>
    <row r="1631" spans="1:40" ht="12" customHeight="1" outlineLevel="1" x14ac:dyDescent="0.25">
      <c r="A1631" s="891"/>
      <c r="B1631" s="581"/>
      <c r="C1631" s="908" t="s">
        <v>3410</v>
      </c>
      <c r="D1631" s="891"/>
      <c r="E1631" s="922"/>
      <c r="F1631" s="911" t="s">
        <v>1328</v>
      </c>
      <c r="G1631" s="911" t="s">
        <v>1328</v>
      </c>
      <c r="H1631" s="911" t="s">
        <v>1328</v>
      </c>
      <c r="I1631" s="911" t="s">
        <v>1328</v>
      </c>
      <c r="J1631" s="911" t="s">
        <v>1328</v>
      </c>
      <c r="K1631" s="911" t="s">
        <v>1328</v>
      </c>
      <c r="L1631" s="911" t="s">
        <v>1328</v>
      </c>
      <c r="M1631" s="911" t="s">
        <v>1328</v>
      </c>
      <c r="N1631" s="911" t="s">
        <v>1328</v>
      </c>
      <c r="O1631" s="911" t="s">
        <v>1328</v>
      </c>
      <c r="P1631" s="911" t="s">
        <v>1328</v>
      </c>
      <c r="Q1631" s="911" t="s">
        <v>1328</v>
      </c>
      <c r="R1631" s="911" t="s">
        <v>1328</v>
      </c>
      <c r="S1631" s="911" t="s">
        <v>1328</v>
      </c>
      <c r="T1631" s="911" t="s">
        <v>1328</v>
      </c>
      <c r="U1631" s="911" t="s">
        <v>1328</v>
      </c>
      <c r="V1631" s="911" t="s">
        <v>1328</v>
      </c>
      <c r="W1631" s="911" t="s">
        <v>1328</v>
      </c>
      <c r="X1631" s="911" t="s">
        <v>1328</v>
      </c>
      <c r="Y1631" s="911" t="s">
        <v>1328</v>
      </c>
      <c r="Z1631" s="911" t="s">
        <v>1328</v>
      </c>
      <c r="AA1631" s="911" t="s">
        <v>1328</v>
      </c>
      <c r="AB1631" s="911" t="s">
        <v>1328</v>
      </c>
      <c r="AC1631" s="911" t="s">
        <v>1328</v>
      </c>
      <c r="AD1631" s="911" t="s">
        <v>1328</v>
      </c>
      <c r="AE1631" s="911" t="s">
        <v>1328</v>
      </c>
      <c r="AF1631" s="911" t="s">
        <v>1328</v>
      </c>
      <c r="AG1631" s="911" t="s">
        <v>1328</v>
      </c>
      <c r="AH1631" s="911" t="s">
        <v>1328</v>
      </c>
      <c r="AI1631" s="911" t="s">
        <v>1328</v>
      </c>
      <c r="AJ1631" s="911" t="s">
        <v>1328</v>
      </c>
      <c r="AK1631" s="911" t="s">
        <v>1328</v>
      </c>
      <c r="AL1631" s="911" t="s">
        <v>1328</v>
      </c>
      <c r="AM1631" s="911" t="s">
        <v>1328</v>
      </c>
      <c r="AN1631" s="891"/>
    </row>
    <row r="1632" spans="1:40" ht="12" customHeight="1" outlineLevel="1" x14ac:dyDescent="0.25">
      <c r="A1632" s="891"/>
      <c r="B1632" s="581"/>
      <c r="C1632" s="909" t="s">
        <v>75</v>
      </c>
      <c r="D1632" s="581"/>
      <c r="E1632" s="922" t="s">
        <v>3411</v>
      </c>
      <c r="F1632" s="911" t="s">
        <v>2869</v>
      </c>
      <c r="G1632" s="911" t="s">
        <v>2869</v>
      </c>
      <c r="H1632" s="911" t="s">
        <v>2869</v>
      </c>
      <c r="I1632" s="911" t="s">
        <v>2869</v>
      </c>
      <c r="J1632" s="911" t="s">
        <v>2869</v>
      </c>
      <c r="K1632" s="911" t="s">
        <v>2869</v>
      </c>
      <c r="L1632" s="911" t="s">
        <v>2869</v>
      </c>
      <c r="M1632" s="911" t="s">
        <v>2869</v>
      </c>
      <c r="N1632" s="911" t="s">
        <v>2869</v>
      </c>
      <c r="O1632" s="911" t="s">
        <v>2869</v>
      </c>
      <c r="P1632" s="911" t="s">
        <v>2869</v>
      </c>
      <c r="Q1632" s="911" t="s">
        <v>2869</v>
      </c>
      <c r="R1632" s="911" t="s">
        <v>2869</v>
      </c>
      <c r="S1632" s="911" t="s">
        <v>2869</v>
      </c>
      <c r="T1632" s="911" t="s">
        <v>2869</v>
      </c>
      <c r="U1632" s="911" t="s">
        <v>2869</v>
      </c>
      <c r="V1632" s="911" t="s">
        <v>2869</v>
      </c>
      <c r="W1632" s="911" t="s">
        <v>2869</v>
      </c>
      <c r="X1632" s="911" t="s">
        <v>2869</v>
      </c>
      <c r="Y1632" s="911" t="s">
        <v>2869</v>
      </c>
      <c r="Z1632" s="911" t="s">
        <v>2869</v>
      </c>
      <c r="AA1632" s="911" t="s">
        <v>2869</v>
      </c>
      <c r="AB1632" s="911" t="s">
        <v>2869</v>
      </c>
      <c r="AC1632" s="911" t="s">
        <v>2869</v>
      </c>
      <c r="AD1632" s="911" t="s">
        <v>2869</v>
      </c>
      <c r="AE1632" s="911" t="s">
        <v>2869</v>
      </c>
      <c r="AF1632" s="911" t="s">
        <v>2869</v>
      </c>
      <c r="AG1632" s="911" t="s">
        <v>2869</v>
      </c>
      <c r="AH1632" s="911" t="s">
        <v>2869</v>
      </c>
      <c r="AI1632" s="911" t="s">
        <v>2869</v>
      </c>
      <c r="AJ1632" s="911" t="s">
        <v>2869</v>
      </c>
      <c r="AK1632" s="911" t="s">
        <v>2869</v>
      </c>
      <c r="AL1632" s="911" t="s">
        <v>2869</v>
      </c>
      <c r="AM1632" s="911" t="s">
        <v>2869</v>
      </c>
      <c r="AN1632" s="891"/>
    </row>
    <row r="1633" spans="1:40" ht="12" customHeight="1" outlineLevel="1" x14ac:dyDescent="0.25">
      <c r="A1633" s="891"/>
      <c r="B1633" s="581"/>
      <c r="C1633" s="909" t="s">
        <v>113</v>
      </c>
      <c r="D1633" s="581"/>
      <c r="E1633" s="922" t="s">
        <v>3412</v>
      </c>
      <c r="F1633" s="911" t="s">
        <v>2869</v>
      </c>
      <c r="G1633" s="911" t="s">
        <v>2869</v>
      </c>
      <c r="H1633" s="911" t="s">
        <v>2869</v>
      </c>
      <c r="I1633" s="911" t="s">
        <v>2869</v>
      </c>
      <c r="J1633" s="911" t="s">
        <v>2869</v>
      </c>
      <c r="K1633" s="911" t="s">
        <v>2869</v>
      </c>
      <c r="L1633" s="911" t="s">
        <v>2869</v>
      </c>
      <c r="M1633" s="911" t="s">
        <v>2869</v>
      </c>
      <c r="N1633" s="911" t="s">
        <v>2869</v>
      </c>
      <c r="O1633" s="911" t="s">
        <v>2869</v>
      </c>
      <c r="P1633" s="911" t="s">
        <v>2869</v>
      </c>
      <c r="Q1633" s="911" t="s">
        <v>2869</v>
      </c>
      <c r="R1633" s="911" t="s">
        <v>2869</v>
      </c>
      <c r="S1633" s="911" t="s">
        <v>2869</v>
      </c>
      <c r="T1633" s="911" t="s">
        <v>2869</v>
      </c>
      <c r="U1633" s="911" t="s">
        <v>2869</v>
      </c>
      <c r="V1633" s="911" t="s">
        <v>2869</v>
      </c>
      <c r="W1633" s="911" t="s">
        <v>2869</v>
      </c>
      <c r="X1633" s="911" t="s">
        <v>2869</v>
      </c>
      <c r="Y1633" s="911" t="s">
        <v>2869</v>
      </c>
      <c r="Z1633" s="911" t="s">
        <v>2869</v>
      </c>
      <c r="AA1633" s="911" t="s">
        <v>2869</v>
      </c>
      <c r="AB1633" s="911" t="s">
        <v>2869</v>
      </c>
      <c r="AC1633" s="911" t="s">
        <v>2869</v>
      </c>
      <c r="AD1633" s="911" t="s">
        <v>2869</v>
      </c>
      <c r="AE1633" s="911" t="s">
        <v>2869</v>
      </c>
      <c r="AF1633" s="911" t="s">
        <v>2869</v>
      </c>
      <c r="AG1633" s="911" t="s">
        <v>2869</v>
      </c>
      <c r="AH1633" s="911" t="s">
        <v>2869</v>
      </c>
      <c r="AI1633" s="911" t="s">
        <v>2869</v>
      </c>
      <c r="AJ1633" s="911" t="s">
        <v>2869</v>
      </c>
      <c r="AK1633" s="911" t="s">
        <v>2869</v>
      </c>
      <c r="AL1633" s="911" t="s">
        <v>2869</v>
      </c>
      <c r="AM1633" s="911" t="s">
        <v>2869</v>
      </c>
      <c r="AN1633" s="891"/>
    </row>
    <row r="1634" spans="1:40" ht="12" customHeight="1" outlineLevel="1" x14ac:dyDescent="0.25">
      <c r="A1634" s="891"/>
      <c r="B1634" s="581"/>
      <c r="C1634" s="909" t="s">
        <v>114</v>
      </c>
      <c r="D1634" s="581"/>
      <c r="E1634" s="922" t="s">
        <v>3413</v>
      </c>
      <c r="F1634" s="911" t="s">
        <v>2869</v>
      </c>
      <c r="G1634" s="911" t="s">
        <v>2869</v>
      </c>
      <c r="H1634" s="911" t="s">
        <v>2869</v>
      </c>
      <c r="I1634" s="911" t="s">
        <v>2869</v>
      </c>
      <c r="J1634" s="911" t="s">
        <v>2869</v>
      </c>
      <c r="K1634" s="911" t="s">
        <v>2869</v>
      </c>
      <c r="L1634" s="911" t="s">
        <v>2869</v>
      </c>
      <c r="M1634" s="911" t="s">
        <v>2869</v>
      </c>
      <c r="N1634" s="911" t="s">
        <v>2869</v>
      </c>
      <c r="O1634" s="911" t="s">
        <v>2869</v>
      </c>
      <c r="P1634" s="911" t="s">
        <v>2869</v>
      </c>
      <c r="Q1634" s="911" t="s">
        <v>2869</v>
      </c>
      <c r="R1634" s="911" t="s">
        <v>2869</v>
      </c>
      <c r="S1634" s="911" t="s">
        <v>2869</v>
      </c>
      <c r="T1634" s="911" t="s">
        <v>2869</v>
      </c>
      <c r="U1634" s="911" t="s">
        <v>2869</v>
      </c>
      <c r="V1634" s="911" t="s">
        <v>2869</v>
      </c>
      <c r="W1634" s="911" t="s">
        <v>2869</v>
      </c>
      <c r="X1634" s="911" t="s">
        <v>2869</v>
      </c>
      <c r="Y1634" s="911" t="s">
        <v>2869</v>
      </c>
      <c r="Z1634" s="911" t="s">
        <v>2869</v>
      </c>
      <c r="AA1634" s="911" t="s">
        <v>2869</v>
      </c>
      <c r="AB1634" s="911" t="s">
        <v>2869</v>
      </c>
      <c r="AC1634" s="911" t="s">
        <v>2869</v>
      </c>
      <c r="AD1634" s="911" t="s">
        <v>2869</v>
      </c>
      <c r="AE1634" s="911" t="s">
        <v>2869</v>
      </c>
      <c r="AF1634" s="911" t="s">
        <v>2869</v>
      </c>
      <c r="AG1634" s="911" t="s">
        <v>2869</v>
      </c>
      <c r="AH1634" s="911" t="s">
        <v>2869</v>
      </c>
      <c r="AI1634" s="911" t="s">
        <v>2869</v>
      </c>
      <c r="AJ1634" s="911" t="s">
        <v>2869</v>
      </c>
      <c r="AK1634" s="911" t="s">
        <v>2869</v>
      </c>
      <c r="AL1634" s="911" t="s">
        <v>2869</v>
      </c>
      <c r="AM1634" s="911" t="s">
        <v>2869</v>
      </c>
      <c r="AN1634" s="581"/>
    </row>
    <row r="1635" spans="1:40" ht="12" customHeight="1" outlineLevel="1" x14ac:dyDescent="0.25">
      <c r="A1635" s="891"/>
      <c r="B1635" s="581"/>
      <c r="C1635" s="909" t="s">
        <v>76</v>
      </c>
      <c r="D1635" s="581"/>
      <c r="E1635" s="922" t="s">
        <v>3414</v>
      </c>
      <c r="F1635" s="911" t="s">
        <v>2869</v>
      </c>
      <c r="G1635" s="911" t="s">
        <v>2869</v>
      </c>
      <c r="H1635" s="911" t="s">
        <v>2869</v>
      </c>
      <c r="I1635" s="911" t="s">
        <v>2869</v>
      </c>
      <c r="J1635" s="911" t="s">
        <v>2869</v>
      </c>
      <c r="K1635" s="911" t="s">
        <v>2869</v>
      </c>
      <c r="L1635" s="911" t="s">
        <v>2869</v>
      </c>
      <c r="M1635" s="911" t="s">
        <v>2869</v>
      </c>
      <c r="N1635" s="911" t="s">
        <v>2869</v>
      </c>
      <c r="O1635" s="911" t="s">
        <v>2869</v>
      </c>
      <c r="P1635" s="911" t="s">
        <v>2869</v>
      </c>
      <c r="Q1635" s="911" t="s">
        <v>2869</v>
      </c>
      <c r="R1635" s="911" t="s">
        <v>2869</v>
      </c>
      <c r="S1635" s="911" t="s">
        <v>2869</v>
      </c>
      <c r="T1635" s="911" t="s">
        <v>2869</v>
      </c>
      <c r="U1635" s="911" t="s">
        <v>2869</v>
      </c>
      <c r="V1635" s="911" t="s">
        <v>2869</v>
      </c>
      <c r="W1635" s="911" t="s">
        <v>2869</v>
      </c>
      <c r="X1635" s="911" t="s">
        <v>2869</v>
      </c>
      <c r="Y1635" s="911" t="s">
        <v>2869</v>
      </c>
      <c r="Z1635" s="911" t="s">
        <v>2869</v>
      </c>
      <c r="AA1635" s="911" t="s">
        <v>2869</v>
      </c>
      <c r="AB1635" s="911" t="s">
        <v>2869</v>
      </c>
      <c r="AC1635" s="911" t="s">
        <v>2869</v>
      </c>
      <c r="AD1635" s="911" t="s">
        <v>2869</v>
      </c>
      <c r="AE1635" s="911" t="s">
        <v>2869</v>
      </c>
      <c r="AF1635" s="911" t="s">
        <v>2869</v>
      </c>
      <c r="AG1635" s="911" t="s">
        <v>2869</v>
      </c>
      <c r="AH1635" s="911" t="s">
        <v>2869</v>
      </c>
      <c r="AI1635" s="911" t="s">
        <v>2869</v>
      </c>
      <c r="AJ1635" s="911" t="s">
        <v>2869</v>
      </c>
      <c r="AK1635" s="911" t="s">
        <v>2869</v>
      </c>
      <c r="AL1635" s="911" t="s">
        <v>2869</v>
      </c>
      <c r="AM1635" s="911" t="s">
        <v>2869</v>
      </c>
      <c r="AN1635" s="581"/>
    </row>
    <row r="1636" spans="1:40" ht="12" customHeight="1" outlineLevel="1" x14ac:dyDescent="0.25">
      <c r="A1636" s="891"/>
      <c r="B1636" s="581"/>
      <c r="C1636" s="909" t="s">
        <v>77</v>
      </c>
      <c r="D1636" s="581"/>
      <c r="E1636" s="922" t="s">
        <v>3415</v>
      </c>
      <c r="F1636" s="911" t="s">
        <v>2869</v>
      </c>
      <c r="G1636" s="911" t="s">
        <v>2869</v>
      </c>
      <c r="H1636" s="911" t="s">
        <v>2869</v>
      </c>
      <c r="I1636" s="911" t="s">
        <v>2869</v>
      </c>
      <c r="J1636" s="911" t="s">
        <v>2869</v>
      </c>
      <c r="K1636" s="911" t="s">
        <v>2869</v>
      </c>
      <c r="L1636" s="911" t="s">
        <v>2869</v>
      </c>
      <c r="M1636" s="911" t="s">
        <v>2869</v>
      </c>
      <c r="N1636" s="911" t="s">
        <v>2869</v>
      </c>
      <c r="O1636" s="911" t="s">
        <v>2869</v>
      </c>
      <c r="P1636" s="911" t="s">
        <v>2869</v>
      </c>
      <c r="Q1636" s="911" t="s">
        <v>2869</v>
      </c>
      <c r="R1636" s="911" t="s">
        <v>2869</v>
      </c>
      <c r="S1636" s="911" t="s">
        <v>2869</v>
      </c>
      <c r="T1636" s="911" t="s">
        <v>2869</v>
      </c>
      <c r="U1636" s="911" t="s">
        <v>2869</v>
      </c>
      <c r="V1636" s="911" t="s">
        <v>2869</v>
      </c>
      <c r="W1636" s="911" t="s">
        <v>2869</v>
      </c>
      <c r="X1636" s="911" t="s">
        <v>2869</v>
      </c>
      <c r="Y1636" s="911" t="s">
        <v>2869</v>
      </c>
      <c r="Z1636" s="911" t="s">
        <v>2869</v>
      </c>
      <c r="AA1636" s="911" t="s">
        <v>2869</v>
      </c>
      <c r="AB1636" s="911" t="s">
        <v>2869</v>
      </c>
      <c r="AC1636" s="911" t="s">
        <v>2869</v>
      </c>
      <c r="AD1636" s="911" t="s">
        <v>2869</v>
      </c>
      <c r="AE1636" s="911" t="s">
        <v>2869</v>
      </c>
      <c r="AF1636" s="911" t="s">
        <v>2869</v>
      </c>
      <c r="AG1636" s="911" t="s">
        <v>2869</v>
      </c>
      <c r="AH1636" s="911" t="s">
        <v>2869</v>
      </c>
      <c r="AI1636" s="911" t="s">
        <v>2869</v>
      </c>
      <c r="AJ1636" s="911" t="s">
        <v>2869</v>
      </c>
      <c r="AK1636" s="911" t="s">
        <v>2869</v>
      </c>
      <c r="AL1636" s="911" t="s">
        <v>2869</v>
      </c>
      <c r="AM1636" s="911" t="s">
        <v>2869</v>
      </c>
      <c r="AN1636" s="581"/>
    </row>
    <row r="1637" spans="1:40" ht="12" customHeight="1" outlineLevel="1" x14ac:dyDescent="0.25">
      <c r="A1637" s="891"/>
      <c r="B1637" s="581"/>
      <c r="C1637" s="908" t="s">
        <v>3416</v>
      </c>
      <c r="D1637" s="581"/>
      <c r="E1637" s="922"/>
      <c r="F1637" s="911" t="s">
        <v>1328</v>
      </c>
      <c r="G1637" s="911" t="s">
        <v>1328</v>
      </c>
      <c r="H1637" s="911" t="s">
        <v>1328</v>
      </c>
      <c r="I1637" s="911" t="s">
        <v>1328</v>
      </c>
      <c r="J1637" s="911" t="s">
        <v>1328</v>
      </c>
      <c r="K1637" s="911" t="s">
        <v>1328</v>
      </c>
      <c r="L1637" s="911" t="s">
        <v>1328</v>
      </c>
      <c r="M1637" s="911" t="s">
        <v>1328</v>
      </c>
      <c r="N1637" s="911" t="s">
        <v>1328</v>
      </c>
      <c r="O1637" s="911" t="s">
        <v>1328</v>
      </c>
      <c r="P1637" s="911" t="s">
        <v>1328</v>
      </c>
      <c r="Q1637" s="911" t="s">
        <v>1328</v>
      </c>
      <c r="R1637" s="911" t="s">
        <v>1328</v>
      </c>
      <c r="S1637" s="911" t="s">
        <v>1328</v>
      </c>
      <c r="T1637" s="911" t="s">
        <v>1328</v>
      </c>
      <c r="U1637" s="911" t="s">
        <v>1328</v>
      </c>
      <c r="V1637" s="911" t="s">
        <v>1328</v>
      </c>
      <c r="W1637" s="911" t="s">
        <v>1328</v>
      </c>
      <c r="X1637" s="911" t="s">
        <v>1328</v>
      </c>
      <c r="Y1637" s="911" t="s">
        <v>1328</v>
      </c>
      <c r="Z1637" s="911" t="s">
        <v>1328</v>
      </c>
      <c r="AA1637" s="911" t="s">
        <v>1328</v>
      </c>
      <c r="AB1637" s="911" t="s">
        <v>1328</v>
      </c>
      <c r="AC1637" s="911" t="s">
        <v>1328</v>
      </c>
      <c r="AD1637" s="911" t="s">
        <v>1328</v>
      </c>
      <c r="AE1637" s="911" t="s">
        <v>1328</v>
      </c>
      <c r="AF1637" s="911" t="s">
        <v>1328</v>
      </c>
      <c r="AG1637" s="911" t="s">
        <v>1328</v>
      </c>
      <c r="AH1637" s="911" t="s">
        <v>1328</v>
      </c>
      <c r="AI1637" s="911" t="s">
        <v>1328</v>
      </c>
      <c r="AJ1637" s="911" t="s">
        <v>1328</v>
      </c>
      <c r="AK1637" s="911" t="s">
        <v>1328</v>
      </c>
      <c r="AL1637" s="911" t="s">
        <v>1328</v>
      </c>
      <c r="AM1637" s="911" t="s">
        <v>1328</v>
      </c>
      <c r="AN1637" s="581"/>
    </row>
    <row r="1638" spans="1:40" ht="12" customHeight="1" outlineLevel="1" x14ac:dyDescent="0.25">
      <c r="A1638" s="891"/>
      <c r="B1638" s="581"/>
      <c r="C1638" s="909" t="s">
        <v>75</v>
      </c>
      <c r="D1638" s="581"/>
      <c r="E1638" s="922" t="s">
        <v>3417</v>
      </c>
      <c r="F1638" s="911" t="s">
        <v>2869</v>
      </c>
      <c r="G1638" s="911" t="s">
        <v>2869</v>
      </c>
      <c r="H1638" s="911" t="s">
        <v>2869</v>
      </c>
      <c r="I1638" s="911" t="s">
        <v>2869</v>
      </c>
      <c r="J1638" s="911" t="s">
        <v>2869</v>
      </c>
      <c r="K1638" s="911" t="s">
        <v>2869</v>
      </c>
      <c r="L1638" s="911" t="s">
        <v>2869</v>
      </c>
      <c r="M1638" s="911" t="s">
        <v>2869</v>
      </c>
      <c r="N1638" s="911" t="s">
        <v>2869</v>
      </c>
      <c r="O1638" s="911" t="s">
        <v>2869</v>
      </c>
      <c r="P1638" s="911" t="s">
        <v>2869</v>
      </c>
      <c r="Q1638" s="911" t="s">
        <v>2869</v>
      </c>
      <c r="R1638" s="911" t="s">
        <v>2869</v>
      </c>
      <c r="S1638" s="911" t="s">
        <v>2869</v>
      </c>
      <c r="T1638" s="911" t="s">
        <v>2869</v>
      </c>
      <c r="U1638" s="911" t="s">
        <v>2869</v>
      </c>
      <c r="V1638" s="911" t="s">
        <v>2869</v>
      </c>
      <c r="W1638" s="911" t="s">
        <v>2869</v>
      </c>
      <c r="X1638" s="911" t="s">
        <v>2869</v>
      </c>
      <c r="Y1638" s="911" t="s">
        <v>2869</v>
      </c>
      <c r="Z1638" s="911" t="s">
        <v>2869</v>
      </c>
      <c r="AA1638" s="911" t="s">
        <v>2869</v>
      </c>
      <c r="AB1638" s="911" t="s">
        <v>2869</v>
      </c>
      <c r="AC1638" s="911" t="s">
        <v>2869</v>
      </c>
      <c r="AD1638" s="911" t="s">
        <v>2869</v>
      </c>
      <c r="AE1638" s="911" t="s">
        <v>2869</v>
      </c>
      <c r="AF1638" s="911" t="s">
        <v>2869</v>
      </c>
      <c r="AG1638" s="911" t="s">
        <v>2869</v>
      </c>
      <c r="AH1638" s="911" t="s">
        <v>2869</v>
      </c>
      <c r="AI1638" s="911" t="s">
        <v>2869</v>
      </c>
      <c r="AJ1638" s="911" t="s">
        <v>2869</v>
      </c>
      <c r="AK1638" s="911" t="s">
        <v>2869</v>
      </c>
      <c r="AL1638" s="911" t="s">
        <v>2869</v>
      </c>
      <c r="AM1638" s="911" t="s">
        <v>2869</v>
      </c>
      <c r="AN1638" s="581"/>
    </row>
    <row r="1639" spans="1:40" ht="12" customHeight="1" outlineLevel="1" x14ac:dyDescent="0.25">
      <c r="A1639" s="891"/>
      <c r="B1639" s="581"/>
      <c r="C1639" s="909" t="s">
        <v>113</v>
      </c>
      <c r="D1639" s="581"/>
      <c r="E1639" s="922" t="s">
        <v>3418</v>
      </c>
      <c r="F1639" s="911" t="s">
        <v>2869</v>
      </c>
      <c r="G1639" s="911" t="s">
        <v>2869</v>
      </c>
      <c r="H1639" s="911" t="s">
        <v>2869</v>
      </c>
      <c r="I1639" s="911" t="s">
        <v>2869</v>
      </c>
      <c r="J1639" s="911" t="s">
        <v>2869</v>
      </c>
      <c r="K1639" s="911" t="s">
        <v>2869</v>
      </c>
      <c r="L1639" s="911" t="s">
        <v>2869</v>
      </c>
      <c r="M1639" s="911" t="s">
        <v>2869</v>
      </c>
      <c r="N1639" s="911" t="s">
        <v>2869</v>
      </c>
      <c r="O1639" s="911" t="s">
        <v>2869</v>
      </c>
      <c r="P1639" s="911" t="s">
        <v>2869</v>
      </c>
      <c r="Q1639" s="911" t="s">
        <v>2869</v>
      </c>
      <c r="R1639" s="911" t="s">
        <v>2869</v>
      </c>
      <c r="S1639" s="911" t="s">
        <v>2869</v>
      </c>
      <c r="T1639" s="911" t="s">
        <v>2869</v>
      </c>
      <c r="U1639" s="911" t="s">
        <v>2869</v>
      </c>
      <c r="V1639" s="911" t="s">
        <v>2869</v>
      </c>
      <c r="W1639" s="911" t="s">
        <v>2869</v>
      </c>
      <c r="X1639" s="911" t="s">
        <v>2869</v>
      </c>
      <c r="Y1639" s="911" t="s">
        <v>2869</v>
      </c>
      <c r="Z1639" s="911" t="s">
        <v>2869</v>
      </c>
      <c r="AA1639" s="911" t="s">
        <v>2869</v>
      </c>
      <c r="AB1639" s="911" t="s">
        <v>2869</v>
      </c>
      <c r="AC1639" s="911" t="s">
        <v>2869</v>
      </c>
      <c r="AD1639" s="911" t="s">
        <v>2869</v>
      </c>
      <c r="AE1639" s="911" t="s">
        <v>2869</v>
      </c>
      <c r="AF1639" s="911" t="s">
        <v>2869</v>
      </c>
      <c r="AG1639" s="911" t="s">
        <v>2869</v>
      </c>
      <c r="AH1639" s="911" t="s">
        <v>2869</v>
      </c>
      <c r="AI1639" s="911" t="s">
        <v>2869</v>
      </c>
      <c r="AJ1639" s="911" t="s">
        <v>2869</v>
      </c>
      <c r="AK1639" s="911" t="s">
        <v>2869</v>
      </c>
      <c r="AL1639" s="911" t="s">
        <v>2869</v>
      </c>
      <c r="AM1639" s="911" t="s">
        <v>2869</v>
      </c>
      <c r="AN1639" s="581"/>
    </row>
    <row r="1640" spans="1:40" ht="12" customHeight="1" outlineLevel="1" x14ac:dyDescent="0.25">
      <c r="A1640" s="891"/>
      <c r="B1640" s="581"/>
      <c r="C1640" s="909" t="s">
        <v>114</v>
      </c>
      <c r="D1640" s="581"/>
      <c r="E1640" s="922" t="s">
        <v>3419</v>
      </c>
      <c r="F1640" s="911" t="s">
        <v>2869</v>
      </c>
      <c r="G1640" s="911" t="s">
        <v>2869</v>
      </c>
      <c r="H1640" s="911" t="s">
        <v>2869</v>
      </c>
      <c r="I1640" s="911" t="s">
        <v>2869</v>
      </c>
      <c r="J1640" s="911" t="s">
        <v>2869</v>
      </c>
      <c r="K1640" s="911" t="s">
        <v>2869</v>
      </c>
      <c r="L1640" s="911" t="s">
        <v>2869</v>
      </c>
      <c r="M1640" s="911" t="s">
        <v>2869</v>
      </c>
      <c r="N1640" s="911" t="s">
        <v>2869</v>
      </c>
      <c r="O1640" s="911" t="s">
        <v>2869</v>
      </c>
      <c r="P1640" s="911" t="s">
        <v>2869</v>
      </c>
      <c r="Q1640" s="911" t="s">
        <v>2869</v>
      </c>
      <c r="R1640" s="911" t="s">
        <v>2869</v>
      </c>
      <c r="S1640" s="911" t="s">
        <v>2869</v>
      </c>
      <c r="T1640" s="911" t="s">
        <v>2869</v>
      </c>
      <c r="U1640" s="911" t="s">
        <v>2869</v>
      </c>
      <c r="V1640" s="911" t="s">
        <v>2869</v>
      </c>
      <c r="W1640" s="911" t="s">
        <v>2869</v>
      </c>
      <c r="X1640" s="911" t="s">
        <v>2869</v>
      </c>
      <c r="Y1640" s="911" t="s">
        <v>2869</v>
      </c>
      <c r="Z1640" s="911" t="s">
        <v>2869</v>
      </c>
      <c r="AA1640" s="911" t="s">
        <v>2869</v>
      </c>
      <c r="AB1640" s="911" t="s">
        <v>2869</v>
      </c>
      <c r="AC1640" s="911" t="s">
        <v>2869</v>
      </c>
      <c r="AD1640" s="911" t="s">
        <v>2869</v>
      </c>
      <c r="AE1640" s="911" t="s">
        <v>2869</v>
      </c>
      <c r="AF1640" s="911" t="s">
        <v>2869</v>
      </c>
      <c r="AG1640" s="911" t="s">
        <v>2869</v>
      </c>
      <c r="AH1640" s="911" t="s">
        <v>2869</v>
      </c>
      <c r="AI1640" s="911" t="s">
        <v>2869</v>
      </c>
      <c r="AJ1640" s="911" t="s">
        <v>2869</v>
      </c>
      <c r="AK1640" s="911" t="s">
        <v>2869</v>
      </c>
      <c r="AL1640" s="911" t="s">
        <v>2869</v>
      </c>
      <c r="AM1640" s="911" t="s">
        <v>2869</v>
      </c>
      <c r="AN1640" s="581"/>
    </row>
    <row r="1641" spans="1:40" ht="12" customHeight="1" outlineLevel="1" x14ac:dyDescent="0.25">
      <c r="A1641" s="891"/>
      <c r="B1641" s="581"/>
      <c r="C1641" s="909" t="s">
        <v>76</v>
      </c>
      <c r="D1641" s="581"/>
      <c r="E1641" s="922" t="s">
        <v>3420</v>
      </c>
      <c r="F1641" s="911" t="s">
        <v>2869</v>
      </c>
      <c r="G1641" s="911" t="s">
        <v>2869</v>
      </c>
      <c r="H1641" s="911" t="s">
        <v>2869</v>
      </c>
      <c r="I1641" s="911" t="s">
        <v>2869</v>
      </c>
      <c r="J1641" s="911" t="s">
        <v>2869</v>
      </c>
      <c r="K1641" s="911" t="s">
        <v>2869</v>
      </c>
      <c r="L1641" s="911" t="s">
        <v>2869</v>
      </c>
      <c r="M1641" s="911" t="s">
        <v>2869</v>
      </c>
      <c r="N1641" s="911" t="s">
        <v>2869</v>
      </c>
      <c r="O1641" s="911" t="s">
        <v>2869</v>
      </c>
      <c r="P1641" s="911" t="s">
        <v>2869</v>
      </c>
      <c r="Q1641" s="911" t="s">
        <v>2869</v>
      </c>
      <c r="R1641" s="911" t="s">
        <v>2869</v>
      </c>
      <c r="S1641" s="911" t="s">
        <v>2869</v>
      </c>
      <c r="T1641" s="911" t="s">
        <v>2869</v>
      </c>
      <c r="U1641" s="911" t="s">
        <v>2869</v>
      </c>
      <c r="V1641" s="911" t="s">
        <v>2869</v>
      </c>
      <c r="W1641" s="911" t="s">
        <v>2869</v>
      </c>
      <c r="X1641" s="911" t="s">
        <v>2869</v>
      </c>
      <c r="Y1641" s="911" t="s">
        <v>2869</v>
      </c>
      <c r="Z1641" s="911" t="s">
        <v>2869</v>
      </c>
      <c r="AA1641" s="911" t="s">
        <v>2869</v>
      </c>
      <c r="AB1641" s="911" t="s">
        <v>2869</v>
      </c>
      <c r="AC1641" s="911" t="s">
        <v>2869</v>
      </c>
      <c r="AD1641" s="911" t="s">
        <v>2869</v>
      </c>
      <c r="AE1641" s="911" t="s">
        <v>2869</v>
      </c>
      <c r="AF1641" s="911" t="s">
        <v>2869</v>
      </c>
      <c r="AG1641" s="911" t="s">
        <v>2869</v>
      </c>
      <c r="AH1641" s="911" t="s">
        <v>2869</v>
      </c>
      <c r="AI1641" s="911" t="s">
        <v>2869</v>
      </c>
      <c r="AJ1641" s="911" t="s">
        <v>2869</v>
      </c>
      <c r="AK1641" s="911" t="s">
        <v>2869</v>
      </c>
      <c r="AL1641" s="911" t="s">
        <v>2869</v>
      </c>
      <c r="AM1641" s="911" t="s">
        <v>2869</v>
      </c>
      <c r="AN1641" s="581"/>
    </row>
    <row r="1642" spans="1:40" ht="12" customHeight="1" outlineLevel="1" x14ac:dyDescent="0.25">
      <c r="A1642" s="891"/>
      <c r="B1642" s="581"/>
      <c r="C1642" s="912" t="s">
        <v>77</v>
      </c>
      <c r="D1642" s="581"/>
      <c r="E1642" s="922" t="s">
        <v>3421</v>
      </c>
      <c r="F1642" s="911" t="s">
        <v>2869</v>
      </c>
      <c r="G1642" s="911" t="s">
        <v>2869</v>
      </c>
      <c r="H1642" s="911" t="s">
        <v>2869</v>
      </c>
      <c r="I1642" s="911" t="s">
        <v>2869</v>
      </c>
      <c r="J1642" s="911" t="s">
        <v>2869</v>
      </c>
      <c r="K1642" s="911" t="s">
        <v>2869</v>
      </c>
      <c r="L1642" s="911" t="s">
        <v>2869</v>
      </c>
      <c r="M1642" s="911" t="s">
        <v>2869</v>
      </c>
      <c r="N1642" s="911" t="s">
        <v>2869</v>
      </c>
      <c r="O1642" s="911" t="s">
        <v>2869</v>
      </c>
      <c r="P1642" s="911" t="s">
        <v>2869</v>
      </c>
      <c r="Q1642" s="911" t="s">
        <v>2869</v>
      </c>
      <c r="R1642" s="911" t="s">
        <v>2869</v>
      </c>
      <c r="S1642" s="911" t="s">
        <v>2869</v>
      </c>
      <c r="T1642" s="911" t="s">
        <v>2869</v>
      </c>
      <c r="U1642" s="911" t="s">
        <v>2869</v>
      </c>
      <c r="V1642" s="911" t="s">
        <v>2869</v>
      </c>
      <c r="W1642" s="911" t="s">
        <v>2869</v>
      </c>
      <c r="X1642" s="911" t="s">
        <v>2869</v>
      </c>
      <c r="Y1642" s="911" t="s">
        <v>2869</v>
      </c>
      <c r="Z1642" s="911" t="s">
        <v>2869</v>
      </c>
      <c r="AA1642" s="911" t="s">
        <v>2869</v>
      </c>
      <c r="AB1642" s="911" t="s">
        <v>2869</v>
      </c>
      <c r="AC1642" s="911" t="s">
        <v>2869</v>
      </c>
      <c r="AD1642" s="911" t="s">
        <v>2869</v>
      </c>
      <c r="AE1642" s="911" t="s">
        <v>2869</v>
      </c>
      <c r="AF1642" s="911" t="s">
        <v>2869</v>
      </c>
      <c r="AG1642" s="911" t="s">
        <v>2869</v>
      </c>
      <c r="AH1642" s="911" t="s">
        <v>2869</v>
      </c>
      <c r="AI1642" s="911" t="s">
        <v>2869</v>
      </c>
      <c r="AJ1642" s="911" t="s">
        <v>2869</v>
      </c>
      <c r="AK1642" s="911" t="s">
        <v>2869</v>
      </c>
      <c r="AL1642" s="911" t="s">
        <v>2869</v>
      </c>
      <c r="AM1642" s="911" t="s">
        <v>2869</v>
      </c>
      <c r="AN1642" s="581"/>
    </row>
    <row r="1643" spans="1:40" ht="12" customHeight="1" x14ac:dyDescent="0.2"/>
    <row r="1644" spans="1:40" ht="12" customHeight="1" x14ac:dyDescent="0.2"/>
    <row r="1645" spans="1:40" ht="12" customHeight="1" x14ac:dyDescent="0.2"/>
    <row r="1646" spans="1:40" ht="12" customHeight="1" x14ac:dyDescent="0.2"/>
    <row r="1647" spans="1:40" ht="12" customHeight="1" x14ac:dyDescent="0.2"/>
    <row r="1648" spans="1:40" ht="12" customHeight="1" x14ac:dyDescent="0.2"/>
    <row r="1649" ht="12" customHeight="1" x14ac:dyDescent="0.2"/>
    <row r="1650" ht="12" customHeight="1" x14ac:dyDescent="0.2"/>
    <row r="1651" ht="12" customHeight="1" x14ac:dyDescent="0.2"/>
    <row r="1652" ht="12" customHeight="1" x14ac:dyDescent="0.2"/>
    <row r="1653" ht="12" customHeight="1" x14ac:dyDescent="0.2"/>
    <row r="1654" ht="12" customHeight="1" x14ac:dyDescent="0.2"/>
    <row r="1655" ht="12" customHeight="1" x14ac:dyDescent="0.2"/>
    <row r="1656" ht="12" customHeight="1" x14ac:dyDescent="0.2"/>
    <row r="1657" ht="12" customHeight="1" x14ac:dyDescent="0.2"/>
    <row r="1658" ht="12" customHeight="1" x14ac:dyDescent="0.2"/>
    <row r="1659" ht="12" customHeight="1" x14ac:dyDescent="0.2"/>
    <row r="1660" ht="12" customHeight="1" x14ac:dyDescent="0.2"/>
    <row r="1661" ht="12" customHeight="1" x14ac:dyDescent="0.2"/>
    <row r="1662" ht="12" customHeight="1" x14ac:dyDescent="0.2"/>
    <row r="1663" ht="12" customHeight="1" x14ac:dyDescent="0.2"/>
    <row r="1664" ht="12" customHeight="1" x14ac:dyDescent="0.2"/>
    <row r="1665" ht="12" customHeight="1" x14ac:dyDescent="0.2"/>
    <row r="1666" ht="12" customHeight="1" x14ac:dyDescent="0.2"/>
    <row r="1667" ht="12" customHeight="1" x14ac:dyDescent="0.2"/>
    <row r="1668" ht="12" customHeight="1" x14ac:dyDescent="0.2"/>
    <row r="1669" ht="12" customHeight="1" x14ac:dyDescent="0.2"/>
    <row r="1670" ht="12" customHeight="1" x14ac:dyDescent="0.2"/>
  </sheetData>
  <hyperlinks>
    <hyperlink ref="A1222" location="TabDef7" display="TabDef7" xr:uid="{00000000-0004-0000-1E00-000000000000}"/>
    <hyperlink ref="A1349" location="TabDef7" display="TabDef7" xr:uid="{00000000-0004-0000-1E00-000001000000}"/>
    <hyperlink ref="A1378" location="TabDef7" display="TabDef7" xr:uid="{00000000-0004-0000-1E00-000002000000}"/>
    <hyperlink ref="A1281" location="Tdef_GNI" display="Tdef_GNI" xr:uid="{00000000-0004-0000-1E00-000003000000}"/>
    <hyperlink ref="A1313" location="Tdef_GNI" display="Tdef_GNI" xr:uid="{00000000-0004-0000-1E00-000004000000}"/>
    <hyperlink ref="A1345" location="Tdef_GNI" display="Tdef_GNI" xr:uid="{00000000-0004-0000-1E00-000005000000}"/>
    <hyperlink ref="A1419" location="Tdef_01" display="Tdef_01" xr:uid="{00000000-0004-0000-1E00-000006000000}"/>
    <hyperlink ref="A1484" location="Tdef_02" display="Tdef_02" xr:uid="{00000000-0004-0000-1E00-000007000000}"/>
    <hyperlink ref="A1580" location="Tdef_03" display="Tdef_03" xr:uid="{00000000-0004-0000-1E00-000008000000}"/>
    <hyperlink ref="A1618" location="Tdef_04" display="Tdef_04" xr:uid="{00000000-0004-0000-1E00-000009000000}"/>
    <hyperlink ref="A3" location="Sys" display="Sys" xr:uid="{F4456727-7585-4A6B-AFE5-55AA58A918AD}"/>
    <hyperlink ref="A4" location="Fisc" display="Fisc" xr:uid="{7FB15BCD-7328-488C-BD02-A07D285C9DDD}"/>
    <hyperlink ref="A5" location="PR_Dept_Emp" display="PR_Dept_Emp" xr:uid="{3A2C4439-DC08-4A66-B0E0-9F3CF5B6D82D}"/>
    <hyperlink ref="A6" location="PR_Dept_WB" display="PR_Dept_WB" xr:uid="{4BFA6886-A251-4C04-AC97-C935EE0864F6}"/>
    <hyperlink ref="A7" location="PR_Cofog_Emp" display="PR_Cofog_Emp" xr:uid="{735427A1-7C9F-4834-B18D-C225DCE9FADC}"/>
    <hyperlink ref="A8" location="PR_Cofog_WB" display="PR_Cofog_WB" xr:uid="{A9976905-3BD6-4D49-A798-C4672F71C9A2}"/>
    <hyperlink ref="A9" location="MB_Dcs" display="MB_Dcs" xr:uid="{D090766D-B7E8-45F6-AD1F-13715382147F}"/>
    <hyperlink ref="A10" location="MB_Fcs" display="MB_Fcs" xr:uid="{5CDCF4E0-AB36-4D6C-B802-9D148BAB0573}"/>
    <hyperlink ref="A11" location="MB_Dep" display="MB_Dep" xr:uid="{854878D7-7E50-474B-8144-57A052C03EA6}"/>
    <hyperlink ref="A12" location="MB_Lend" display="MB_Lend" xr:uid="{9696B7D4-89FD-400B-B47B-C44FCDD71405}"/>
    <hyperlink ref="A13" location="MB_int" display="MB_int" xr:uid="{6AFC55F3-F076-4EA9-A749-A3F9AD100EDC}"/>
    <hyperlink ref="A14" location="MB_PL" display="MB_PL" xr:uid="{CA1BE23C-2F5E-4224-9DED-5D5F039A1DBB}"/>
    <hyperlink ref="A15" location="SS_Int" display="SS_Int" xr:uid="{14975174-30C9-4F5B-BBE5-9C0BC01CA35B}"/>
    <hyperlink ref="A16" location="SS_Ind" display="SS_Ind" xr:uid="{4B73E3E1-53E9-4751-896A-8E3ADA97EE71}"/>
    <hyperlink ref="A17" location="TrsmRev" display="TrsmRev" xr:uid="{D07DC60D-32AF-46A1-982B-B5F59622FBF2}"/>
    <hyperlink ref="A18" location="TrsmVA" display="TrsmVA" xr:uid="{32E21BDB-55BD-44F6-80D2-823CED0FC6A5}"/>
    <hyperlink ref="A19" location="TrsmEmp" display="TrsmEmp" xr:uid="{98665F7F-9329-42AC-90B1-11B34D15893B}"/>
    <hyperlink ref="A20" location="GDPPcvInd" display="GDPPcvInd" xr:uid="{0EF33A72-5832-4652-9FDA-C429AC06C974}"/>
    <hyperlink ref="A21" location="GDPPcpInd" display="GDPPcpInd" xr:uid="{46E458E2-A87E-4898-81B5-01EB7BFD2640}"/>
    <hyperlink ref="A22" location="GDPPcvInst" display="GDPPcvInst" xr:uid="{460512F3-F72A-4E95-8C47-6EDBC34D5627}"/>
    <hyperlink ref="A23" location="GDPPcpInst" display="GDPPcpInst" xr:uid="{E7CAD720-B689-434B-8526-AEBCE274B8EA}"/>
    <hyperlink ref="A24" location="GDPIcpSum" display="GDPIcpSum" xr:uid="{EF53E953-9EE6-4852-85E1-712EDE246316}"/>
    <hyperlink ref="A25" location="GDPIcpDet" display="GDPIcpDet" xr:uid="{1AE5A05A-62FB-46B0-839C-2D102EFC75B8}"/>
    <hyperlink ref="A26" location="GNI" display="GNI" xr:uid="{6D739F46-4F1A-439C-BD9B-BB906DE6E51E}"/>
    <hyperlink ref="A27" location="GDPE_kp" display="GDPE_kp" xr:uid="{4552E24C-F206-4A6C-80E1-C4745D8F1052}"/>
    <hyperlink ref="A28" location="GDPE_cp" display="GDPE_cp" xr:uid="{AE8185BE-5A32-490A-B3AE-C155778B020B}"/>
    <hyperlink ref="A29" location="GDPE_kv" display="GDPE_kv" xr:uid="{70B1D05F-3CCB-4A95-A17B-95CCDFCE8CD4}"/>
    <hyperlink ref="A30" location="HFCE" display="HFCE" xr:uid="{A2D897FA-D0A1-46DD-8E90-9657F60F8FCE}"/>
    <hyperlink ref="A31" location="GFCE" display="GFCE" xr:uid="{F2FC7AEF-78A9-4D51-B077-A482765E2F6D}"/>
    <hyperlink ref="A32" location="Tb_BopSum" display="Tb_BopSum" xr:uid="{089E8F03-2E59-4A98-A02B-FCC1FD33A53A}"/>
    <hyperlink ref="A33" location="Tb_BopDet" display="Tb_BopDet" xr:uid="{B330769E-4B9C-4727-8C17-53BDF57F0257}"/>
    <hyperlink ref="A34" location="Tb_IIP" display="Tb_IIP" xr:uid="{F6F0E2E6-B062-49A4-A197-CAD5AA190E45}"/>
    <hyperlink ref="A35" location="Tb_ExtDebt" display="Tb_ExtDebt" xr:uid="{6F2968B8-1345-4222-A963-56036A7B5451}"/>
    <hyperlink ref="B3" location="TDef_Sys" display="TDef_Sys" xr:uid="{FFC2263B-D3E1-4AA6-9E35-9D65826016C0}"/>
    <hyperlink ref="B4" location="TDef_Fisc" display="TDef_Fisc" xr:uid="{4E791824-9AC4-4278-A463-9BF158CFEEC9}"/>
    <hyperlink ref="B5" location="TDef_PR_Dept" display="TDef_PR_Dept" xr:uid="{8B9F967C-ACC8-42B2-9E6F-2BFC4DAF981D}"/>
    <hyperlink ref="B6" location="TDef_PR_Dept" display="TDef_PR_Dept" xr:uid="{40858087-39A3-4300-9C1A-A5328F198B01}"/>
    <hyperlink ref="B7" location="TDef_PR_Cofog" display="TDef_PR_Cofog" xr:uid="{F237B661-FCC4-4779-B766-E28A7E2FDDDB}"/>
    <hyperlink ref="B8" location="TDef_PR_Cofog" display="TDef_PR_Cofog" xr:uid="{48878E67-DD9F-4904-8553-8E740A0F0290}"/>
    <hyperlink ref="B9" location="Tdef_MB_Dcs" display="Tdef_MB_Dcs" xr:uid="{4AC9513E-5C6D-44AE-BD42-EAB6DE25F032}"/>
    <hyperlink ref="B10" location="Tdef_MB_Dcs" display="Tdef_MB_Dcs" xr:uid="{61FC9494-C9A5-4B3B-A821-3F01DDD308CD}"/>
    <hyperlink ref="B11" location="Tdef_MB_Dep" display="Tdef_MB_Dep" xr:uid="{8EEA396A-1E16-4190-8470-8BCA988AD4A0}"/>
    <hyperlink ref="B12" location="Tdef_MB_Lend" display="Tdef_MB_Lend" xr:uid="{D2F18FEA-C83C-45AD-9FF9-3E08F46F5293}"/>
    <hyperlink ref="B13" location="Tdef_MB_int" display="Tdef_MB_int" xr:uid="{D558ABC7-C380-42A1-B46B-DA221F605812}"/>
    <hyperlink ref="B14" location="Tdef_MB_PL" display="Tdef_MB_PL" xr:uid="{356B0B88-1F15-4B5B-8C77-D1A43E14992F}"/>
    <hyperlink ref="B15" location="Tdef_SS_inst" display="Tdef_SS_inst" xr:uid="{18F28E4D-BB72-41D6-8922-A6BB2C753E1C}"/>
    <hyperlink ref="B16" location="Tdef_SS_ind" display="Tdef_SS_ind" xr:uid="{F4457952-D178-48AE-ACCF-58227EA42ED4}"/>
    <hyperlink ref="B17" location="Tdef_Trsm1" display="Tdef_Trsm1" xr:uid="{0AD4CD7C-E6BA-44EE-AC94-5025D270FCE4}"/>
    <hyperlink ref="B18" location="Tdef_Trsm2" display="Tdef_Trsm2" xr:uid="{B2412778-5971-4B13-8C42-BAA113903236}"/>
    <hyperlink ref="B19" location="Tdef_Trsm3" display="Tdef_Trsm3" xr:uid="{4DDED6B6-0868-4BFD-B1AE-248627213E06}"/>
    <hyperlink ref="B20" location="Tdef_GDPPcvInd" display="Tdef_GDPPcvInd" xr:uid="{193D26F2-65FA-42C5-BE99-7458F37459DE}"/>
    <hyperlink ref="B21" location="Tdef_GDPPcpInd" display="Tdef_GDPPcpInd" xr:uid="{1F312E20-041C-420E-B30A-2F7040AC51B8}"/>
    <hyperlink ref="B22" location="Tdef_GDPPcvInst" display="Tdef_GDPPcvInst" xr:uid="{D837BEEB-4D0D-4EEB-BF31-4FE296F52FFF}"/>
    <hyperlink ref="B23" location="Tdef_GDPPcpInst" display="Tdef_GDPPcpInst" xr:uid="{2B4671DA-E919-45FF-8F55-91FC0DA7D239}"/>
    <hyperlink ref="B24" location="Tdef_GDPIcpSum" display="Tdef_GDPIcpSum" xr:uid="{49EE953E-FE5F-4F98-A399-D7B6EA30AA52}"/>
    <hyperlink ref="B25" location="Tdef_GDPIcpDet" display="Tdef_GDPIcpDet" xr:uid="{AB08C604-CCA7-4704-ACC2-B52381AB15F2}"/>
    <hyperlink ref="B26" location="Tdef_GNI" display="Tdef_GNI" xr:uid="{EF179874-59D6-4ECA-8343-D8B28353F146}"/>
    <hyperlink ref="B27" location="Tdef_GDPE_kp" display="Tdef_GDPE_kp" xr:uid="{6E58C025-4DD2-4D6B-9D5D-61502B820478}"/>
    <hyperlink ref="B28" location="Tdef_GDPE_cp" display="Tdef_GDPE_cp" xr:uid="{9F24860F-712E-45C2-8109-0311007987D7}"/>
    <hyperlink ref="B29" location="Tdef_GDPE_kv" display="Tdef_GDPE_kv" xr:uid="{5A35069F-082C-43BE-A549-FF1E0E469B22}"/>
    <hyperlink ref="B30" location="Tdef_HFCE" display="Tdef_HFCE" xr:uid="{9018C89D-C069-4BE4-9D58-25D5F3FB135B}"/>
    <hyperlink ref="B31" location="Tdef_GFCE" display="Tdef_GFCE" xr:uid="{B6774131-C2A9-493F-ABB4-CED434FE5B31}"/>
    <hyperlink ref="B32" location="Tdef_BopSum" display="Tdef_BopSum" xr:uid="{461A8608-90CB-4595-B932-509D191C7F12}"/>
    <hyperlink ref="B33" location="Tdef_BopDet" display="Tdef_BopDet" xr:uid="{3172CA1D-9293-4C0E-8522-3A389D521251}"/>
    <hyperlink ref="B34" location="Tdef_IIP" display="Tdef_IIP" xr:uid="{6A9C53B0-C1FD-40B0-9496-B8993FB91201}"/>
    <hyperlink ref="B35" location="Tdef_ExtDebt1" display="Tdef_ExtDebt1" xr:uid="{1A289FEA-EE94-4C62-AF24-ACD7D7C18532}"/>
    <hyperlink ref="C3" location="DBDef_Sys" display="DBDef_Sys" xr:uid="{BF2C234A-3DED-45A7-9C10-890D89F775AB}"/>
    <hyperlink ref="C4" location="DBDef_Fisc" display="DBDef_Fisc" xr:uid="{7709B11F-B75E-403E-B24D-4762F2874C63}"/>
    <hyperlink ref="C5" location="DBDef_PR_Dept_E" display="DBDef_PR_Dept_E" xr:uid="{3F64358C-0E9E-4455-8556-05B4223F0917}"/>
    <hyperlink ref="C6" location="DBDef_PR_Dept_W" display="DBDef_PR_Dept_W" xr:uid="{7C276EB6-DF3A-4259-8AFA-5719620F596B}"/>
    <hyperlink ref="C7" location="DBDef_PR_Cofog_E" display="DBDef_PR_Cofog_E" xr:uid="{9AC877C9-2336-4C90-8C33-AA6505119B92}"/>
    <hyperlink ref="C8" location="DBDef_PR_Cofog_W" display="DBDef_PR_Cofog_W" xr:uid="{BFA6D594-2E85-4799-B16D-E1CBE413E72A}"/>
    <hyperlink ref="C9" location="DBDef_MB_Dcs" display="DBDef_MB_Dcs" xr:uid="{A7D25B20-F020-4384-AA21-43075DCB92B6}"/>
    <hyperlink ref="C10" location="DBDef_MB_Dcs" display="DBDef_MB_Dcs" xr:uid="{79336361-7785-4A9E-BB32-DBF4CC4800EE}"/>
    <hyperlink ref="C11" location="DBDef_MB_Dep" display="DBDef_MB_Dep" xr:uid="{6F238CA3-D973-4FCE-84FA-5D6DF1282A24}"/>
    <hyperlink ref="C12" location="DBDef_MB_Lend" display="DBDef_MB_Lend" xr:uid="{41C8486C-00B7-4898-857E-44D07561E642}"/>
    <hyperlink ref="C13" location="DBDef_MB_int" display="DBDef_MB_int" xr:uid="{12D429A0-4DC1-435B-8721-7C83B1CB3DED}"/>
    <hyperlink ref="C14" location="DBDef_MB_PL" display="DBDef_MB_PL" xr:uid="{96166756-9800-4760-9A7A-A915AEB46C69}"/>
    <hyperlink ref="C15" location="DBDefStatTab" display="DBDefStatTab" xr:uid="{74983460-7241-4C97-A7C4-C90B620D8FDA}"/>
    <hyperlink ref="C16" location="DBDefStatTab" display="DBDefStatTab" xr:uid="{93B5B5C7-8D91-4316-AAEA-574C1AEA8417}"/>
    <hyperlink ref="C17" location="DBDefStatTab" display="DBDefStatTab" xr:uid="{3B233127-0AB8-40FF-96BC-C37300825B2D}"/>
    <hyperlink ref="C18" location="DBDefStatTab" display="DBDefStatTab" xr:uid="{F4440939-5666-4DA7-8AE6-309FCE1879FF}"/>
    <hyperlink ref="C19" location="DBDefStatTab" display="DBDefStatTab" xr:uid="{551CF577-8974-4830-BFC6-AA85A8ADBDB1}"/>
    <hyperlink ref="C20" location="DBDefStatTab2" display="DBDefStatTab2" xr:uid="{E91633C4-4366-4AC7-A2CB-793278480A25}"/>
    <hyperlink ref="C21" location="DBDefStatTab2" display="DBDefStatTab2" xr:uid="{9760D607-732E-4CC8-B1F6-3469D108E5D8}"/>
    <hyperlink ref="C22" location="DBDefStatTab2" display="DBDefStatTab2" xr:uid="{78945C5D-DED4-47CF-B914-6365729E39DF}"/>
    <hyperlink ref="C23" location="DBDefStatTab2" display="DBDefStatTab2" xr:uid="{0BE95FFD-B704-4411-A17B-A69A377D1465}"/>
    <hyperlink ref="C24" location="DBDefStatTab2" display="DBDefStatTab2" xr:uid="{6C6AE4A8-BC22-4A31-9AF0-214DBBEDE481}"/>
    <hyperlink ref="C25" location="DBDefStatTab2" display="DBDefStatTab2" xr:uid="{7632D2E1-7D58-459A-93EF-111A547D913D}"/>
    <hyperlink ref="C26" location="DBDefStatTab" display="DBDefStatTab" xr:uid="{1031C51F-C60D-445E-8A5D-7F2586A4C657}"/>
    <hyperlink ref="C27" location="DBDefStatTab" display="DBDefStatTab" xr:uid="{DEB2375E-A345-4E3F-BBBC-EE98795E06DE}"/>
    <hyperlink ref="C28" location="DBDefStatTab" display="DBDefStatTab" xr:uid="{71751DF5-F141-4ABA-8EBF-A68BD3AC2589}"/>
    <hyperlink ref="C29" location="DBDefStatTab" display="DBDefStatTab" xr:uid="{822E7948-07BD-4B8F-9EAB-75D975CFE4EA}"/>
    <hyperlink ref="C30" location="DBDefStatTab" display="DBDefStatTab" xr:uid="{22497AEB-E690-4723-AF42-B912C1DC337A}"/>
    <hyperlink ref="C31" location="DBDefStatTab" display="DBDefStatTab" xr:uid="{D8C772C0-7D5B-4E5B-AF5A-D0DE0F196226}"/>
    <hyperlink ref="C32" location="DBDefStatTab" display="DBDefStatTab" xr:uid="{F9121B64-0BBA-420F-BE21-53596A2B40C2}"/>
    <hyperlink ref="C33" location="DBDefStatTab" display="DBDefStatTab" xr:uid="{E9B39795-9B93-4421-8DC5-4393A64DFAB2}"/>
    <hyperlink ref="C34" location="DBDefStatTab" display="DBDefStatTab" xr:uid="{AB17259F-97BC-477C-B267-A76063E3026A}"/>
    <hyperlink ref="C35" location="DBDefStatTab" display="DBDefStatTab" xr:uid="{EB1AB779-7BB5-47F2-B89A-7B1B596C2171}"/>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X164"/>
  <sheetViews>
    <sheetView showGridLines="0" view="pageBreakPreview" zoomScale="90" zoomScaleNormal="90" zoomScaleSheetLayoutView="90" workbookViewId="0">
      <pane xSplit="2" ySplit="2" topLeftCell="C3" activePane="bottomRight" state="frozen"/>
      <selection activeCell="M36" sqref="M36:T37"/>
      <selection pane="topRight" activeCell="M36" sqref="M36:T37"/>
      <selection pane="bottomLeft" activeCell="M36" sqref="M36:T37"/>
      <selection pane="bottomRight" activeCell="M36" sqref="M36:T37"/>
    </sheetView>
  </sheetViews>
  <sheetFormatPr defaultColWidth="9.140625" defaultRowHeight="12.75" outlineLevelRow="1" outlineLevelCol="1" x14ac:dyDescent="0.2"/>
  <cols>
    <col min="1" max="1" width="2.28515625" style="581" customWidth="1"/>
    <col min="2" max="2" width="48.140625" style="581" bestFit="1" customWidth="1"/>
    <col min="3" max="12" width="9.140625" style="581" hidden="1" customWidth="1" outlineLevel="1"/>
    <col min="13" max="13" width="9.140625" style="581" collapsed="1"/>
    <col min="14" max="16384" width="9.140625" style="581"/>
  </cols>
  <sheetData>
    <row r="1" spans="1:23" s="576" customFormat="1" ht="24.95" customHeight="1" x14ac:dyDescent="0.2">
      <c r="A1" s="49" t="str">
        <f>Index!A3</f>
        <v>Table S1    Palau summary economic indicators, FY2000-FY2019</v>
      </c>
      <c r="B1" s="575"/>
      <c r="C1" s="575"/>
      <c r="D1" s="575"/>
      <c r="E1" s="575"/>
      <c r="F1" s="575"/>
      <c r="G1" s="575"/>
      <c r="H1" s="575"/>
      <c r="I1" s="575"/>
      <c r="J1" s="575"/>
      <c r="K1" s="575"/>
      <c r="L1" s="575"/>
      <c r="M1" s="575"/>
      <c r="N1" s="575"/>
      <c r="O1" s="575"/>
      <c r="P1" s="575"/>
      <c r="Q1" s="575"/>
      <c r="R1" s="575"/>
      <c r="S1" s="575"/>
      <c r="T1" s="575"/>
    </row>
    <row r="2" spans="1:23" s="576" customFormat="1" ht="24.95" customHeight="1" x14ac:dyDescent="0.2">
      <c r="A2" s="577"/>
      <c r="B2" s="578"/>
      <c r="C2" s="579" t="str">
        <f>NAgni!C2</f>
        <v>FY00</v>
      </c>
      <c r="D2" s="579" t="str">
        <f>NAgni!D2</f>
        <v>FY01</v>
      </c>
      <c r="E2" s="579" t="str">
        <f>NAgni!E2</f>
        <v>FY02</v>
      </c>
      <c r="F2" s="579" t="str">
        <f>NAgni!F2</f>
        <v>FY03</v>
      </c>
      <c r="G2" s="579" t="str">
        <f>NAgni!G2</f>
        <v>FY04</v>
      </c>
      <c r="H2" s="579" t="str">
        <f>NAgni!H2</f>
        <v>FY05</v>
      </c>
      <c r="I2" s="579" t="str">
        <f>NAgni!I2</f>
        <v>FY06</v>
      </c>
      <c r="J2" s="579" t="str">
        <f>NAgni!J2</f>
        <v>FY07</v>
      </c>
      <c r="K2" s="579" t="str">
        <f>NAgni!K2</f>
        <v>FY08</v>
      </c>
      <c r="L2" s="579" t="str">
        <f>NAgni!L2</f>
        <v>FY09</v>
      </c>
      <c r="M2" s="579" t="str">
        <f>NAgni!M2</f>
        <v>FY10</v>
      </c>
      <c r="N2" s="579" t="str">
        <f>NAgni!N2</f>
        <v>FY11</v>
      </c>
      <c r="O2" s="579" t="str">
        <f>NAgni!O2</f>
        <v>FY12</v>
      </c>
      <c r="P2" s="579" t="str">
        <f>NAgni!P2</f>
        <v>FY13</v>
      </c>
      <c r="Q2" s="579" t="str">
        <f>NAgni!Q2</f>
        <v>FY14</v>
      </c>
      <c r="R2" s="579" t="str">
        <f>NAgni!R2</f>
        <v>FY15</v>
      </c>
      <c r="S2" s="579" t="str">
        <f>NAgni!S2</f>
        <v>FY16</v>
      </c>
      <c r="T2" s="579" t="str">
        <f>NAgni!T2</f>
        <v>FY17</v>
      </c>
    </row>
    <row r="3" spans="1:23" ht="21" customHeight="1" x14ac:dyDescent="0.25">
      <c r="A3" s="620" t="s">
        <v>1320</v>
      </c>
      <c r="B3" s="621"/>
      <c r="C3" s="622"/>
      <c r="D3" s="622"/>
      <c r="E3" s="622"/>
      <c r="F3" s="622"/>
      <c r="G3" s="622"/>
      <c r="H3" s="622"/>
      <c r="I3" s="622"/>
      <c r="J3" s="622"/>
      <c r="K3" s="622"/>
      <c r="L3" s="622"/>
      <c r="M3" s="622"/>
      <c r="N3" s="622"/>
      <c r="O3" s="622"/>
      <c r="P3" s="622"/>
      <c r="Q3" s="622"/>
      <c r="R3" s="622"/>
      <c r="S3" s="622"/>
      <c r="T3" s="622"/>
      <c r="U3" s="638"/>
      <c r="V3" s="638"/>
      <c r="W3" s="638"/>
    </row>
    <row r="4" spans="1:23" ht="17.25" customHeight="1" x14ac:dyDescent="0.2">
      <c r="A4" s="582"/>
      <c r="B4" s="583" t="s">
        <v>1321</v>
      </c>
      <c r="C4" s="682">
        <f>NAgni!C6</f>
        <v>146.29754638671875</v>
      </c>
      <c r="D4" s="682">
        <f>NAgni!D6</f>
        <v>156.90792846679688</v>
      </c>
      <c r="E4" s="682">
        <f>NAgni!E6</f>
        <v>163.18490600585938</v>
      </c>
      <c r="F4" s="682">
        <f>NAgni!F6</f>
        <v>153.96315002441406</v>
      </c>
      <c r="G4" s="682">
        <f>NAgni!G6</f>
        <v>165.18621826171875</v>
      </c>
      <c r="H4" s="682">
        <f>NAgni!H6</f>
        <v>190.45286560058594</v>
      </c>
      <c r="I4" s="682">
        <f>NAgni!I6</f>
        <v>192.38238525390625</v>
      </c>
      <c r="J4" s="682">
        <f>NAgni!J6</f>
        <v>198.89772033691406</v>
      </c>
      <c r="K4" s="682">
        <f>NAgni!K6</f>
        <v>198.283935546875</v>
      </c>
      <c r="L4" s="682">
        <f>NAgni!L6</f>
        <v>187.52284240722656</v>
      </c>
      <c r="M4" s="682">
        <f>NAgni!M6</f>
        <v>185.94296264648438</v>
      </c>
      <c r="N4" s="682">
        <f>NAgni!N6</f>
        <v>196.91107177734375</v>
      </c>
      <c r="O4" s="682">
        <f>NAgni!O6</f>
        <v>212.39775085449219</v>
      </c>
      <c r="P4" s="682">
        <f>NAgni!P6</f>
        <v>221.11720275878906</v>
      </c>
      <c r="Q4" s="682">
        <f>NAgni!Q6</f>
        <v>241.66981506347656</v>
      </c>
      <c r="R4" s="682">
        <f>NAgni!R6</f>
        <v>280.45770263671875</v>
      </c>
      <c r="S4" s="682">
        <f>NAgni!S6</f>
        <v>295.06539916992188</v>
      </c>
      <c r="T4" s="682">
        <f>NAgni!T6</f>
        <v>286.10675048828125</v>
      </c>
      <c r="U4" s="638"/>
      <c r="V4" s="638"/>
      <c r="W4" s="638"/>
    </row>
    <row r="5" spans="1:23" s="576" customFormat="1" ht="12.75" customHeight="1" x14ac:dyDescent="0.2">
      <c r="A5" s="585"/>
      <c r="B5" s="576" t="s">
        <v>0</v>
      </c>
      <c r="C5" s="586">
        <f>NAgni!C39</f>
        <v>18930.533203125</v>
      </c>
      <c r="D5" s="586">
        <f>NAgni!D39</f>
        <v>19205.564453125</v>
      </c>
      <c r="E5" s="586">
        <f>NAgni!E39</f>
        <v>19359.306640625</v>
      </c>
      <c r="F5" s="586">
        <f>NAgni!F39</f>
        <v>19514.27734375</v>
      </c>
      <c r="G5" s="586">
        <f>NAgni!G39</f>
        <v>19670.490234375</v>
      </c>
      <c r="H5" s="586">
        <f>NAgni!H39</f>
        <v>19827.955078125</v>
      </c>
      <c r="I5" s="586">
        <f>NAgni!I39</f>
        <v>19721.0390625</v>
      </c>
      <c r="J5" s="586">
        <f>NAgni!J39</f>
        <v>19352.58984375</v>
      </c>
      <c r="K5" s="586">
        <f>NAgni!K39</f>
        <v>18991.025390625</v>
      </c>
      <c r="L5" s="586">
        <f>NAgni!L39</f>
        <v>18636.21484375</v>
      </c>
      <c r="M5" s="586">
        <f>NAgni!M39</f>
        <v>18288.033203125</v>
      </c>
      <c r="N5" s="586">
        <f>NAgni!N39</f>
        <v>17946.357421875</v>
      </c>
      <c r="O5" s="586">
        <f>NAgni!O39</f>
        <v>17611.064453125</v>
      </c>
      <c r="P5" s="586">
        <f>NAgni!P39</f>
        <v>17397.130859375</v>
      </c>
      <c r="Q5" s="586">
        <f>NAgni!Q39</f>
        <v>17355.751953125</v>
      </c>
      <c r="R5" s="586">
        <f>NAgni!R39</f>
        <v>17661</v>
      </c>
      <c r="S5" s="586">
        <f>NAgni!S39</f>
        <v>17875.50390625</v>
      </c>
      <c r="T5" s="586">
        <f>NAgni!T39</f>
        <v>17903.037109375</v>
      </c>
      <c r="U5" s="638"/>
      <c r="V5" s="638"/>
      <c r="W5" s="638"/>
    </row>
    <row r="6" spans="1:23" s="576" customFormat="1" ht="12.75" customHeight="1" x14ac:dyDescent="0.2">
      <c r="A6" s="585"/>
      <c r="B6" s="576" t="s">
        <v>1322</v>
      </c>
      <c r="C6" s="586">
        <f>NAgni!C40</f>
        <v>7728.1259765625</v>
      </c>
      <c r="D6" s="586">
        <f>NAgni!D40</f>
        <v>8169.919921875</v>
      </c>
      <c r="E6" s="586">
        <f>NAgni!E40</f>
        <v>8429.2744140625</v>
      </c>
      <c r="F6" s="586">
        <f>NAgni!F40</f>
        <v>7889.77001953125</v>
      </c>
      <c r="G6" s="586">
        <f>NAgni!G40</f>
        <v>8397.6669921875</v>
      </c>
      <c r="H6" s="586">
        <f>NAgni!H40</f>
        <v>9605.26953125</v>
      </c>
      <c r="I6" s="586">
        <f>NAgni!I40</f>
        <v>9755.185546875</v>
      </c>
      <c r="J6" s="586">
        <f>NAgni!J40</f>
        <v>10277.576171875</v>
      </c>
      <c r="K6" s="586">
        <f>NAgni!K40</f>
        <v>10440.9287109375</v>
      </c>
      <c r="L6" s="586">
        <f>NAgni!L40</f>
        <v>10062.2822265625</v>
      </c>
      <c r="M6" s="586">
        <f>NAgni!M40</f>
        <v>10167.466796875</v>
      </c>
      <c r="N6" s="586">
        <f>NAgni!N40</f>
        <v>10972.2021484375</v>
      </c>
      <c r="O6" s="586">
        <f>NAgni!O40</f>
        <v>12060.47265625</v>
      </c>
      <c r="P6" s="586">
        <f>NAgni!P40</f>
        <v>12709.9814453125</v>
      </c>
      <c r="Q6" s="586">
        <f>NAgni!Q40</f>
        <v>13924.4794921875</v>
      </c>
      <c r="R6" s="586">
        <f>NAgni!R40</f>
        <v>15880.0576171875</v>
      </c>
      <c r="S6" s="586">
        <f>NAgni!S40</f>
        <v>16506.69140625</v>
      </c>
      <c r="T6" s="586">
        <f>NAgni!T40</f>
        <v>15980.90625</v>
      </c>
      <c r="U6" s="638"/>
      <c r="V6" s="638"/>
      <c r="W6" s="638"/>
    </row>
    <row r="7" spans="1:23" s="588" customFormat="1" ht="12.75" customHeight="1" x14ac:dyDescent="0.2">
      <c r="A7" s="587"/>
      <c r="B7" s="588" t="s">
        <v>1323</v>
      </c>
      <c r="C7" s="586">
        <f>NAgni!C41</f>
        <v>8636.18359375</v>
      </c>
      <c r="D7" s="586">
        <f>NAgni!D41</f>
        <v>9197.9521484375</v>
      </c>
      <c r="E7" s="586">
        <f>NAgni!E41</f>
        <v>9492.537109375</v>
      </c>
      <c r="F7" s="586">
        <f>NAgni!F41</f>
        <v>8648.3154296875</v>
      </c>
      <c r="G7" s="586">
        <f>NAgni!G41</f>
        <v>9042.12109375</v>
      </c>
      <c r="H7" s="586">
        <f>NAgni!H41</f>
        <v>10441.7666015625</v>
      </c>
      <c r="I7" s="586">
        <f>NAgni!I41</f>
        <v>10721.7763671875</v>
      </c>
      <c r="J7" s="586">
        <f>NAgni!J41</f>
        <v>11446.7568359375</v>
      </c>
      <c r="K7" s="586">
        <f>NAgni!K41</f>
        <v>11693.4208984375</v>
      </c>
      <c r="L7" s="586">
        <f>NAgni!L41</f>
        <v>10870.052734375</v>
      </c>
      <c r="M7" s="586">
        <f>NAgni!M41</f>
        <v>11026.66796875</v>
      </c>
      <c r="N7" s="586">
        <f>NAgni!N41</f>
        <v>11880.46484375</v>
      </c>
      <c r="O7" s="586">
        <f>NAgni!O41</f>
        <v>13091.0810546875</v>
      </c>
      <c r="P7" s="586">
        <f>NAgni!P41</f>
        <v>13825.556640625</v>
      </c>
      <c r="Q7" s="586">
        <f>NAgni!Q41</f>
        <v>14982.2451171875</v>
      </c>
      <c r="R7" s="586">
        <f>NAgni!R41</f>
        <v>17115.55078125</v>
      </c>
      <c r="S7" s="586">
        <f>NAgni!S41</f>
        <v>17938.455078125</v>
      </c>
      <c r="T7" s="586">
        <f>NAgni!T41</f>
        <v>17002.919921875</v>
      </c>
      <c r="U7" s="638"/>
      <c r="V7" s="638"/>
      <c r="W7" s="638"/>
    </row>
    <row r="8" spans="1:23" s="590" customFormat="1" ht="20.100000000000001" customHeight="1" x14ac:dyDescent="0.2">
      <c r="A8" s="589"/>
      <c r="B8" s="590" t="s">
        <v>1324</v>
      </c>
      <c r="C8" s="662">
        <f>NAgni!C42</f>
        <v>10414.224609375</v>
      </c>
      <c r="D8" s="662">
        <f>NAgni!D42</f>
        <v>10419.859375</v>
      </c>
      <c r="E8" s="662">
        <f>NAgni!E42</f>
        <v>10854.7119140625</v>
      </c>
      <c r="F8" s="662">
        <f>NAgni!F42</f>
        <v>10031.587890625</v>
      </c>
      <c r="G8" s="662">
        <f>NAgni!G42</f>
        <v>10420.7880859375</v>
      </c>
      <c r="H8" s="662">
        <f>NAgni!H42</f>
        <v>11779.962890625</v>
      </c>
      <c r="I8" s="662">
        <f>NAgni!I42</f>
        <v>12063.7607421875</v>
      </c>
      <c r="J8" s="662">
        <f>NAgni!J42</f>
        <v>12877.1435546875</v>
      </c>
      <c r="K8" s="662">
        <f>NAgni!K42</f>
        <v>13292.4453125</v>
      </c>
      <c r="L8" s="662">
        <f>NAgni!L42</f>
        <v>12423.134765625</v>
      </c>
      <c r="M8" s="662">
        <f>NAgni!M42</f>
        <v>12911.275390625</v>
      </c>
      <c r="N8" s="662">
        <f>NAgni!N42</f>
        <v>13791.4814453125</v>
      </c>
      <c r="O8" s="662">
        <f>NAgni!O42</f>
        <v>15054.9462890625</v>
      </c>
      <c r="P8" s="662">
        <f>NAgni!P42</f>
        <v>15845.685546875</v>
      </c>
      <c r="Q8" s="662">
        <f>NAgni!Q42</f>
        <v>17133.404296875</v>
      </c>
      <c r="R8" s="662">
        <f>NAgni!R42</f>
        <v>18955.380859375</v>
      </c>
      <c r="S8" s="662">
        <f>NAgni!S42</f>
        <v>19669.33203125</v>
      </c>
      <c r="T8" s="662">
        <f>NAgni!T42</f>
        <v>18586.4921875</v>
      </c>
      <c r="U8" s="638"/>
      <c r="V8" s="638"/>
      <c r="W8" s="638"/>
    </row>
    <row r="9" spans="1:23" ht="21" customHeight="1" x14ac:dyDescent="0.25">
      <c r="A9" s="620" t="s">
        <v>1202</v>
      </c>
      <c r="B9" s="621"/>
      <c r="C9" s="622"/>
      <c r="D9" s="622"/>
      <c r="E9" s="622"/>
      <c r="F9" s="622"/>
      <c r="G9" s="622"/>
      <c r="H9" s="622"/>
      <c r="I9" s="622"/>
      <c r="J9" s="622"/>
      <c r="K9" s="622"/>
      <c r="L9" s="622"/>
      <c r="M9" s="622"/>
      <c r="N9" s="622"/>
      <c r="O9" s="622"/>
      <c r="P9" s="622"/>
      <c r="Q9" s="622"/>
      <c r="R9" s="622"/>
      <c r="S9" s="622"/>
      <c r="T9" s="622"/>
      <c r="U9" s="638"/>
      <c r="V9" s="638"/>
      <c r="W9" s="638"/>
    </row>
    <row r="10" spans="1:23" s="591" customFormat="1" x14ac:dyDescent="0.2">
      <c r="B10" s="592" t="s">
        <v>1360</v>
      </c>
      <c r="C10" s="663">
        <f>NAgni!C20</f>
        <v>224.71934509277344</v>
      </c>
      <c r="D10" s="663">
        <f>NAgni!D20</f>
        <v>239.19145202636719</v>
      </c>
      <c r="E10" s="663">
        <f>NAgni!E20</f>
        <v>247.75311279296875</v>
      </c>
      <c r="F10" s="663">
        <f>NAgni!F20</f>
        <v>239.66801452636719</v>
      </c>
      <c r="G10" s="663">
        <f>NAgni!G20</f>
        <v>251.30630493164063</v>
      </c>
      <c r="H10" s="663">
        <f>NAgni!H20</f>
        <v>261.25765991210938</v>
      </c>
      <c r="I10" s="663">
        <f>NAgni!I20</f>
        <v>260.1978759765625</v>
      </c>
      <c r="J10" s="663">
        <f>NAgni!J20</f>
        <v>265.45693969726563</v>
      </c>
      <c r="K10" s="663">
        <f>NAgni!K20</f>
        <v>250.10835266113281</v>
      </c>
      <c r="L10" s="663">
        <f>NAgni!L20</f>
        <v>233.62507629394531</v>
      </c>
      <c r="M10" s="663">
        <f>NAgni!M20</f>
        <v>234.12989807128906</v>
      </c>
      <c r="N10" s="663">
        <f>NAgni!N20</f>
        <v>249.77839660644531</v>
      </c>
      <c r="O10" s="663">
        <f>NAgni!O20</f>
        <v>253.9561767578125</v>
      </c>
      <c r="P10" s="663">
        <f>NAgni!P20</f>
        <v>245.35385131835938</v>
      </c>
      <c r="Q10" s="663">
        <f>NAgni!Q20</f>
        <v>260.79608154296875</v>
      </c>
      <c r="R10" s="663">
        <f>NAgni!R20</f>
        <v>280.45770263671875</v>
      </c>
      <c r="S10" s="663">
        <f>NAgni!S20</f>
        <v>280.22390747070313</v>
      </c>
      <c r="T10" s="663">
        <f>NAgni!T20</f>
        <v>274.85382080078125</v>
      </c>
      <c r="U10" s="638"/>
      <c r="V10" s="638"/>
      <c r="W10" s="638"/>
    </row>
    <row r="11" spans="1:23" s="614" customFormat="1" ht="20.100000000000001" customHeight="1" x14ac:dyDescent="0.2">
      <c r="A11" s="612"/>
      <c r="B11" s="664" t="s">
        <v>1187</v>
      </c>
      <c r="C11" s="665"/>
      <c r="D11" s="666">
        <f t="shared" ref="D11:S11" si="0">(D10/C10-1)</f>
        <v>6.4400805936930094E-2</v>
      </c>
      <c r="E11" s="666">
        <f t="shared" si="0"/>
        <v>3.5794175310486231E-2</v>
      </c>
      <c r="F11" s="666">
        <f t="shared" si="0"/>
        <v>-3.2633689948258104E-2</v>
      </c>
      <c r="G11" s="666">
        <f t="shared" si="0"/>
        <v>4.8560048483203166E-2</v>
      </c>
      <c r="H11" s="666">
        <f t="shared" si="0"/>
        <v>3.9598509011445904E-2</v>
      </c>
      <c r="I11" s="666">
        <f t="shared" si="0"/>
        <v>-4.056470290300429E-3</v>
      </c>
      <c r="J11" s="666">
        <f t="shared" si="0"/>
        <v>2.0211785745617883E-2</v>
      </c>
      <c r="K11" s="666">
        <f t="shared" si="0"/>
        <v>-5.7819498159048965E-2</v>
      </c>
      <c r="L11" s="666">
        <f t="shared" si="0"/>
        <v>-6.5904541738837419E-2</v>
      </c>
      <c r="M11" s="666">
        <f t="shared" si="0"/>
        <v>2.1608201711558195E-3</v>
      </c>
      <c r="N11" s="666">
        <f t="shared" si="0"/>
        <v>6.6836822909270177E-2</v>
      </c>
      <c r="O11" s="666">
        <f t="shared" si="0"/>
        <v>1.6725946711675599E-2</v>
      </c>
      <c r="P11" s="666">
        <f t="shared" si="0"/>
        <v>-3.3873267227742199E-2</v>
      </c>
      <c r="Q11" s="666">
        <f t="shared" si="0"/>
        <v>6.2938609447676042E-2</v>
      </c>
      <c r="R11" s="666">
        <f t="shared" si="0"/>
        <v>7.5390784161419866E-2</v>
      </c>
      <c r="S11" s="666">
        <f t="shared" si="0"/>
        <v>-8.3362005684850526E-4</v>
      </c>
      <c r="T11" s="666">
        <f>(T10/S10-1)</f>
        <v>-1.9163556451668229E-2</v>
      </c>
      <c r="U11" s="638"/>
      <c r="V11" s="638"/>
      <c r="W11" s="638"/>
    </row>
    <row r="12" spans="1:23" s="626" customFormat="1" ht="20.100000000000001" hidden="1" customHeight="1" outlineLevel="1" x14ac:dyDescent="0.2">
      <c r="B12" s="592" t="s">
        <v>1348</v>
      </c>
      <c r="C12" s="637">
        <f>NAInd!C88</f>
        <v>146.29754687499999</v>
      </c>
      <c r="D12" s="637">
        <f>NAInd!D88</f>
        <v>156.907921875</v>
      </c>
      <c r="E12" s="637">
        <f>NAInd!E88</f>
        <v>163.18490625000001</v>
      </c>
      <c r="F12" s="637">
        <f>NAInd!F88</f>
        <v>153.96315625</v>
      </c>
      <c r="G12" s="637">
        <f>NAInd!G88</f>
        <v>165.18621874999999</v>
      </c>
      <c r="H12" s="637">
        <f>NAInd!H88</f>
        <v>184.73775000000001</v>
      </c>
      <c r="I12" s="637">
        <f>NAInd!I88</f>
        <v>189.300640625</v>
      </c>
      <c r="J12" s="637">
        <f>NAInd!J88</f>
        <v>194.86307812499999</v>
      </c>
      <c r="K12" s="637">
        <f>NAInd!K88</f>
        <v>198.236765625</v>
      </c>
      <c r="L12" s="637">
        <f>NAInd!L88</f>
        <v>183.68521874999999</v>
      </c>
      <c r="M12" s="637">
        <f>NAInd!M88</f>
        <v>183.69106249999999</v>
      </c>
      <c r="N12" s="637">
        <f>NAInd!N88</f>
        <v>193.499</v>
      </c>
      <c r="O12" s="637">
        <f>NAInd!O88</f>
        <v>211.56337500000001</v>
      </c>
      <c r="P12" s="637">
        <f>NAInd!P88</f>
        <v>224.03931249999999</v>
      </c>
      <c r="Q12" s="637">
        <f>NAInd!Q88</f>
        <v>243.6688125</v>
      </c>
      <c r="R12" s="637">
        <f>NAInd!R88</f>
        <v>278.82478125</v>
      </c>
      <c r="S12" s="637">
        <f>NAInd!S88</f>
        <v>296.74978125000001</v>
      </c>
      <c r="T12" s="637">
        <f>NAInd!T88</f>
        <v>287.56406249999998</v>
      </c>
      <c r="U12" s="638"/>
      <c r="V12" s="638"/>
      <c r="W12" s="638"/>
    </row>
    <row r="13" spans="1:23" s="626" customFormat="1" hidden="1" outlineLevel="1" x14ac:dyDescent="0.2">
      <c r="B13" s="632" t="s">
        <v>1221</v>
      </c>
      <c r="C13" s="638">
        <f>SUM(NAInd!C63:C64)</f>
        <v>5.7412131347656246</v>
      </c>
      <c r="D13" s="638">
        <f>SUM(NAInd!D63:D64)</f>
        <v>5.8330810546874998</v>
      </c>
      <c r="E13" s="638">
        <f>SUM(NAInd!E63:E64)</f>
        <v>6.0143466796874998</v>
      </c>
      <c r="F13" s="638">
        <f>SUM(NAInd!F63:F64)</f>
        <v>5.7599396972656258</v>
      </c>
      <c r="G13" s="638">
        <f>SUM(NAInd!G63:G64)</f>
        <v>6.205016845703125</v>
      </c>
      <c r="H13" s="638">
        <f>SUM(NAInd!H63:H64)</f>
        <v>7.0512919921875001</v>
      </c>
      <c r="I13" s="638">
        <f>SUM(NAInd!I63:I64)</f>
        <v>7.9492900390625003</v>
      </c>
      <c r="J13" s="638">
        <f>SUM(NAInd!J63:J64)</f>
        <v>7.1850317382812499</v>
      </c>
      <c r="K13" s="638">
        <f>SUM(NAInd!K63:K64)</f>
        <v>7.8595874023437506</v>
      </c>
      <c r="L13" s="638">
        <f>SUM(NAInd!L63:L64)</f>
        <v>7.3286594238281246</v>
      </c>
      <c r="M13" s="638">
        <f>SUM(NAInd!M63:M64)</f>
        <v>7.0933666992187501</v>
      </c>
      <c r="N13" s="638">
        <f>SUM(NAInd!N63:N64)</f>
        <v>7.4011281738281252</v>
      </c>
      <c r="O13" s="638">
        <f>SUM(NAInd!O63:O64)</f>
        <v>7.7726008300781242</v>
      </c>
      <c r="P13" s="638">
        <f>SUM(NAInd!P63:P64)</f>
        <v>8.2628208007812507</v>
      </c>
      <c r="Q13" s="638">
        <f>SUM(NAInd!Q63:Q64)</f>
        <v>8.0767377929687498</v>
      </c>
      <c r="R13" s="638">
        <f>SUM(NAInd!R63:R64)</f>
        <v>8.1838078613281251</v>
      </c>
      <c r="S13" s="638">
        <f>SUM(NAInd!S63:S64)</f>
        <v>8.7864399414062504</v>
      </c>
      <c r="T13" s="638">
        <f>SUM(NAInd!T63:T64)</f>
        <v>9.1688339843750004</v>
      </c>
      <c r="U13" s="638"/>
      <c r="V13" s="638"/>
      <c r="W13" s="638"/>
    </row>
    <row r="14" spans="1:23" s="626" customFormat="1" hidden="1" outlineLevel="1" x14ac:dyDescent="0.2">
      <c r="B14" s="632" t="s">
        <v>1225</v>
      </c>
      <c r="C14" s="638">
        <f>SUM(NAInd!C65:C69)</f>
        <v>21.671409179687501</v>
      </c>
      <c r="D14" s="638">
        <f>SUM(NAInd!D65:D69)</f>
        <v>28.756918579101562</v>
      </c>
      <c r="E14" s="638">
        <f>SUM(NAInd!E65:E69)</f>
        <v>34.88254089355469</v>
      </c>
      <c r="F14" s="638">
        <f>SUM(NAInd!F65:F69)</f>
        <v>27.092690368652345</v>
      </c>
      <c r="G14" s="638">
        <f>SUM(NAInd!G65:G69)</f>
        <v>25.227949340820313</v>
      </c>
      <c r="H14" s="638">
        <f>SUM(NAInd!H65:H69)</f>
        <v>25.523384277343748</v>
      </c>
      <c r="I14" s="638">
        <f>SUM(NAInd!I65:I69)</f>
        <v>22.374573166847227</v>
      </c>
      <c r="J14" s="638">
        <f>SUM(NAInd!J65:J69)</f>
        <v>21.799969116210939</v>
      </c>
      <c r="K14" s="638">
        <f>SUM(NAInd!K65:K69)</f>
        <v>18.266564941406248</v>
      </c>
      <c r="L14" s="638">
        <f>SUM(NAInd!L65:L69)</f>
        <v>16.753884094238281</v>
      </c>
      <c r="M14" s="638">
        <f>SUM(NAInd!M65:M69)</f>
        <v>18.416012207031251</v>
      </c>
      <c r="N14" s="638">
        <f>SUM(NAInd!N65:N69)</f>
        <v>17.119506286621093</v>
      </c>
      <c r="O14" s="638">
        <f>SUM(NAInd!O65:O69)</f>
        <v>17.758680480957032</v>
      </c>
      <c r="P14" s="638">
        <f>SUM(NAInd!P65:P69)</f>
        <v>17.775207031249998</v>
      </c>
      <c r="Q14" s="638">
        <f>SUM(NAInd!Q65:Q69)</f>
        <v>18.319365173339843</v>
      </c>
      <c r="R14" s="638">
        <f>SUM(NAInd!R65:R69)</f>
        <v>22.243373046875</v>
      </c>
      <c r="S14" s="638">
        <f>SUM(NAInd!S65:S69)</f>
        <v>27.573658691406251</v>
      </c>
      <c r="T14" s="638">
        <f>SUM(NAInd!T65:T69)</f>
        <v>23.641792449951168</v>
      </c>
      <c r="U14" s="638"/>
      <c r="V14" s="638"/>
      <c r="W14" s="638"/>
    </row>
    <row r="15" spans="1:23" s="626" customFormat="1" hidden="1" outlineLevel="1" x14ac:dyDescent="0.2">
      <c r="B15" s="632" t="s">
        <v>1224</v>
      </c>
      <c r="C15" s="638">
        <f>NAInd!C70</f>
        <v>19.56478515625</v>
      </c>
      <c r="D15" s="638">
        <f>NAInd!D70</f>
        <v>20.309562499999998</v>
      </c>
      <c r="E15" s="638">
        <f>NAInd!E70</f>
        <v>18.588722656249999</v>
      </c>
      <c r="F15" s="638">
        <f>NAInd!F70</f>
        <v>19.072203125000001</v>
      </c>
      <c r="G15" s="638">
        <f>NAInd!G70</f>
        <v>19.973339843750001</v>
      </c>
      <c r="H15" s="638">
        <f>NAInd!H70</f>
        <v>22.189128906250001</v>
      </c>
      <c r="I15" s="638">
        <f>NAInd!I70</f>
        <v>21.323552734374999</v>
      </c>
      <c r="J15" s="638">
        <f>NAInd!J70</f>
        <v>23.65403515625</v>
      </c>
      <c r="K15" s="638">
        <f>NAInd!K70</f>
        <v>26.183624999999999</v>
      </c>
      <c r="L15" s="638">
        <f>NAInd!L70</f>
        <v>22.87203515625</v>
      </c>
      <c r="M15" s="638">
        <f>NAInd!M70</f>
        <v>21.783392578125</v>
      </c>
      <c r="N15" s="638">
        <f>NAInd!N70</f>
        <v>23.877294921874999</v>
      </c>
      <c r="O15" s="638">
        <f>NAInd!O70</f>
        <v>29.754337890624999</v>
      </c>
      <c r="P15" s="638">
        <f>NAInd!P70</f>
        <v>31.025140624999999</v>
      </c>
      <c r="Q15" s="638">
        <f>NAInd!Q70</f>
        <v>33.355894531250001</v>
      </c>
      <c r="R15" s="638">
        <f>NAInd!R70</f>
        <v>41.414050781249998</v>
      </c>
      <c r="S15" s="638">
        <f>NAInd!S70</f>
        <v>43.309238281250003</v>
      </c>
      <c r="T15" s="638">
        <f>NAInd!T70</f>
        <v>41.579167968749999</v>
      </c>
      <c r="U15" s="638"/>
      <c r="V15" s="638"/>
      <c r="W15" s="638"/>
    </row>
    <row r="16" spans="1:23" s="626" customFormat="1" hidden="1" outlineLevel="1" x14ac:dyDescent="0.2">
      <c r="B16" s="632" t="s">
        <v>1223</v>
      </c>
      <c r="C16" s="638">
        <f>SUM(NAInd!C71:C72)</f>
        <v>18.613402832031248</v>
      </c>
      <c r="D16" s="638">
        <f>SUM(NAInd!D71:D72)</f>
        <v>19.354813476562498</v>
      </c>
      <c r="E16" s="638">
        <f>SUM(NAInd!E71:E72)</f>
        <v>21.454212890625001</v>
      </c>
      <c r="F16" s="638">
        <f>SUM(NAInd!F71:F72)</f>
        <v>19.0971171875</v>
      </c>
      <c r="G16" s="638">
        <f>SUM(NAInd!G71:G72)</f>
        <v>21.147435546875002</v>
      </c>
      <c r="H16" s="638">
        <f>SUM(NAInd!H71:H72)</f>
        <v>26.636479492187501</v>
      </c>
      <c r="I16" s="638">
        <f>SUM(NAInd!I71:I72)</f>
        <v>27.370374999999999</v>
      </c>
      <c r="J16" s="638">
        <f>SUM(NAInd!J71:J72)</f>
        <v>30.3089404296875</v>
      </c>
      <c r="K16" s="638">
        <f>SUM(NAInd!K71:K72)</f>
        <v>32.144926757812499</v>
      </c>
      <c r="L16" s="638">
        <f>SUM(NAInd!L71:L72)</f>
        <v>30.538003906249997</v>
      </c>
      <c r="M16" s="638">
        <f>SUM(NAInd!M71:M72)</f>
        <v>30.911163085937503</v>
      </c>
      <c r="N16" s="638">
        <f>SUM(NAInd!N71:N72)</f>
        <v>35.125304687500005</v>
      </c>
      <c r="O16" s="638">
        <f>SUM(NAInd!O71:O72)</f>
        <v>40.037841796875</v>
      </c>
      <c r="P16" s="638">
        <f>SUM(NAInd!P71:P72)</f>
        <v>44.845255859375001</v>
      </c>
      <c r="Q16" s="638">
        <f>SUM(NAInd!Q71:Q72)</f>
        <v>49.305830078124998</v>
      </c>
      <c r="R16" s="638">
        <f>SUM(NAInd!R71:R72)</f>
        <v>59.718097656250002</v>
      </c>
      <c r="S16" s="638">
        <f>SUM(NAInd!S71:S72)</f>
        <v>62.605640624999999</v>
      </c>
      <c r="T16" s="638">
        <f>SUM(NAInd!T71:T72)</f>
        <v>57.466185546875003</v>
      </c>
      <c r="U16" s="638"/>
      <c r="V16" s="638"/>
      <c r="W16" s="638"/>
    </row>
    <row r="17" spans="2:23" s="626" customFormat="1" hidden="1" outlineLevel="1" x14ac:dyDescent="0.2">
      <c r="B17" s="632" t="s">
        <v>1222</v>
      </c>
      <c r="C17" s="638">
        <f>SUM(NAInd!C78:C80)</f>
        <v>37.021197265624998</v>
      </c>
      <c r="D17" s="638">
        <f>SUM(NAInd!D78:D80)</f>
        <v>37.522354980468755</v>
      </c>
      <c r="E17" s="638">
        <f>SUM(NAInd!E78:E80)</f>
        <v>39.084071777343752</v>
      </c>
      <c r="F17" s="638">
        <f>SUM(NAInd!F78:F80)</f>
        <v>39.978766113281253</v>
      </c>
      <c r="G17" s="638">
        <f>SUM(NAInd!G78:G80)</f>
        <v>39.957946289062498</v>
      </c>
      <c r="H17" s="638">
        <f>SUM(NAInd!H78:H80)</f>
        <v>39.67266650390625</v>
      </c>
      <c r="I17" s="638">
        <f>SUM(NAInd!I78:I80)</f>
        <v>41.765126953124998</v>
      </c>
      <c r="J17" s="638">
        <f>SUM(NAInd!J78:J80)</f>
        <v>43.294640136718755</v>
      </c>
      <c r="K17" s="638">
        <f>SUM(NAInd!K78:K80)</f>
        <v>45.205357910156252</v>
      </c>
      <c r="L17" s="638">
        <f>SUM(NAInd!L78:L80)</f>
        <v>45.435102050781254</v>
      </c>
      <c r="M17" s="638">
        <f>SUM(NAInd!M78:M80)</f>
        <v>45.217822753906248</v>
      </c>
      <c r="N17" s="638">
        <f>SUM(NAInd!N78:N80)</f>
        <v>46.264475585937497</v>
      </c>
      <c r="O17" s="638">
        <f>SUM(NAInd!O78:O80)</f>
        <v>47.304310058593749</v>
      </c>
      <c r="P17" s="638">
        <f>SUM(NAInd!P78:P80)</f>
        <v>48.560468750000005</v>
      </c>
      <c r="Q17" s="638">
        <f>SUM(NAInd!Q78:Q80)</f>
        <v>51.610599121093749</v>
      </c>
      <c r="R17" s="638">
        <f>SUM(NAInd!R78:R80)</f>
        <v>53.274969726562503</v>
      </c>
      <c r="S17" s="638">
        <f>SUM(NAInd!S78:S80)</f>
        <v>58.503015625000003</v>
      </c>
      <c r="T17" s="638">
        <f>SUM(NAInd!T78:T80)</f>
        <v>61.136492675781248</v>
      </c>
      <c r="U17" s="638"/>
      <c r="V17" s="638"/>
      <c r="W17" s="638"/>
    </row>
    <row r="18" spans="2:23" s="626" customFormat="1" hidden="1" outlineLevel="1" x14ac:dyDescent="0.2">
      <c r="B18" s="632" t="s">
        <v>628</v>
      </c>
      <c r="C18" s="638">
        <f>SUM(NAInd!C73:C77,NAInd!C81:C84)</f>
        <v>30.926757019042967</v>
      </c>
      <c r="D18" s="638">
        <f>SUM(NAInd!D73:D77,NAInd!D81:D84)</f>
        <v>31.600291015624997</v>
      </c>
      <c r="E18" s="638">
        <f>SUM(NAInd!E73:E77,NAInd!E81:E84)</f>
        <v>30.031426635742186</v>
      </c>
      <c r="F18" s="638">
        <f>SUM(NAInd!F73:F77,NAInd!F81:F84)</f>
        <v>29.734181030273437</v>
      </c>
      <c r="G18" s="638">
        <f>SUM(NAInd!G73:G77,NAInd!G81:G84)</f>
        <v>36.619059936523442</v>
      </c>
      <c r="H18" s="638">
        <f>SUM(NAInd!H73:H77,NAInd!H81:H84)</f>
        <v>44.977699218750004</v>
      </c>
      <c r="I18" s="638">
        <f>SUM(NAInd!I73:I77,NAInd!I81:I84)</f>
        <v>50.760673217773437</v>
      </c>
      <c r="J18" s="638">
        <f>SUM(NAInd!J73:J77,NAInd!J81:J84)</f>
        <v>50.597811767578122</v>
      </c>
      <c r="K18" s="638">
        <f>SUM(NAInd!K73:K77,NAInd!K81:K84)</f>
        <v>49.338099121093741</v>
      </c>
      <c r="L18" s="638">
        <f>SUM(NAInd!L73:L77,NAInd!L81:L84)</f>
        <v>44.774675537109388</v>
      </c>
      <c r="M18" s="638">
        <f>SUM(NAInd!M73:M77,NAInd!M81:M84)</f>
        <v>42.888155517578134</v>
      </c>
      <c r="N18" s="638">
        <f>SUM(NAInd!N73:N77,NAInd!N81:N84)</f>
        <v>43.768093994140621</v>
      </c>
      <c r="O18" s="638">
        <f>SUM(NAInd!O73:O77,NAInd!O81:O84)</f>
        <v>44.596006591796865</v>
      </c>
      <c r="P18" s="638">
        <f>SUM(NAInd!P73:P77,NAInd!P81:P84)</f>
        <v>48.560035644531247</v>
      </c>
      <c r="Q18" s="638">
        <f>SUM(NAInd!Q73:Q77,NAInd!Q81:Q84)</f>
        <v>54.379464599609378</v>
      </c>
      <c r="R18" s="638">
        <f>SUM(NAInd!R73:R77,NAInd!R81:R84)</f>
        <v>63.277967041015621</v>
      </c>
      <c r="S18" s="638">
        <f>SUM(NAInd!S73:S77,NAInd!S81:S84)</f>
        <v>64.48415869140625</v>
      </c>
      <c r="T18" s="638">
        <f>SUM(NAInd!T73:T77,NAInd!T81:T84)</f>
        <v>60.650972167968746</v>
      </c>
      <c r="U18" s="638"/>
      <c r="V18" s="638"/>
      <c r="W18" s="638"/>
    </row>
    <row r="19" spans="2:23" s="626" customFormat="1" hidden="1" outlineLevel="1" x14ac:dyDescent="0.2">
      <c r="B19" s="632" t="s">
        <v>435</v>
      </c>
      <c r="C19" s="638">
        <f>SUM(NAInd!C86:C87)</f>
        <v>12.758788330078126</v>
      </c>
      <c r="D19" s="638">
        <f>SUM(NAInd!D86:D87)</f>
        <v>13.530896057128906</v>
      </c>
      <c r="E19" s="638">
        <f>SUM(NAInd!E86:E87)</f>
        <v>13.129587343215942</v>
      </c>
      <c r="F19" s="638">
        <f>SUM(NAInd!F86:F87)</f>
        <v>13.228266601562501</v>
      </c>
      <c r="G19" s="638">
        <f>SUM(NAInd!G86:G87)</f>
        <v>16.055470069885253</v>
      </c>
      <c r="H19" s="638">
        <f>SUM(NAInd!H86:H87)</f>
        <v>18.687091766357423</v>
      </c>
      <c r="I19" s="638">
        <f>SUM(NAInd!I86:I87)</f>
        <v>17.757044921875</v>
      </c>
      <c r="J19" s="638">
        <f>SUM(NAInd!J86:J87)</f>
        <v>18.022646713256837</v>
      </c>
      <c r="K19" s="638">
        <f>SUM(NAInd!K86:K87)</f>
        <v>19.238602844238279</v>
      </c>
      <c r="L19" s="638">
        <f>SUM(NAInd!L86:L87)</f>
        <v>15.982854614257811</v>
      </c>
      <c r="M19" s="638">
        <f>SUM(NAInd!M86:M87)</f>
        <v>17.381150329589843</v>
      </c>
      <c r="N19" s="638">
        <f>SUM(NAInd!N86:N87)</f>
        <v>19.943193420410157</v>
      </c>
      <c r="O19" s="638">
        <f>SUM(NAInd!O86:O87)</f>
        <v>24.33959765625</v>
      </c>
      <c r="P19" s="638">
        <f>SUM(NAInd!P86:P87)</f>
        <v>25.010386535644532</v>
      </c>
      <c r="Q19" s="638">
        <f>SUM(NAInd!Q86:Q87)</f>
        <v>28.620921508789063</v>
      </c>
      <c r="R19" s="638">
        <f>SUM(NAInd!R86:R87)</f>
        <v>30.71250048828125</v>
      </c>
      <c r="S19" s="638">
        <f>SUM(NAInd!S86:S87)</f>
        <v>31.487643066406246</v>
      </c>
      <c r="T19" s="638">
        <f>SUM(NAInd!T86:T87)</f>
        <v>33.920628906250002</v>
      </c>
      <c r="U19" s="638"/>
      <c r="V19" s="638"/>
      <c r="W19" s="638"/>
    </row>
    <row r="20" spans="2:23" s="626" customFormat="1" hidden="1" outlineLevel="1" x14ac:dyDescent="0.2">
      <c r="C20" s="638"/>
      <c r="D20" s="638"/>
      <c r="E20" s="638"/>
      <c r="F20" s="638"/>
      <c r="G20" s="638"/>
      <c r="H20" s="638"/>
      <c r="I20" s="638"/>
      <c r="J20" s="638"/>
      <c r="K20" s="638"/>
      <c r="L20" s="638"/>
      <c r="M20" s="638"/>
      <c r="N20" s="638"/>
      <c r="O20" s="638"/>
      <c r="P20" s="638"/>
      <c r="Q20" s="638"/>
      <c r="R20" s="638"/>
      <c r="S20" s="638"/>
      <c r="T20" s="638"/>
      <c r="U20" s="638"/>
      <c r="V20" s="638"/>
      <c r="W20" s="638"/>
    </row>
    <row r="21" spans="2:23" s="626" customFormat="1" hidden="1" outlineLevel="1" x14ac:dyDescent="0.2">
      <c r="B21" s="639" t="s">
        <v>1349</v>
      </c>
      <c r="C21" s="637"/>
      <c r="D21" s="637"/>
      <c r="E21" s="637"/>
      <c r="F21" s="637"/>
      <c r="G21" s="637"/>
      <c r="H21" s="637">
        <f>NAExp!B94</f>
        <v>196.16796875</v>
      </c>
      <c r="I21" s="637">
        <f>NAExp!C94</f>
        <v>195.46414184570313</v>
      </c>
      <c r="J21" s="637">
        <f>NAExp!D94</f>
        <v>202.932373046875</v>
      </c>
      <c r="K21" s="637">
        <f>NAExp!E94</f>
        <v>198.33110046386719</v>
      </c>
      <c r="L21" s="637">
        <f>NAExp!F94</f>
        <v>191.3604736328125</v>
      </c>
      <c r="M21" s="637">
        <f>NAExp!G94</f>
        <v>188.19486999511719</v>
      </c>
      <c r="N21" s="637">
        <f>NAExp!H94</f>
        <v>200.32313537597656</v>
      </c>
      <c r="O21" s="637">
        <f>NAExp!I94</f>
        <v>213.23213195800781</v>
      </c>
      <c r="P21" s="637">
        <f>NAExp!J94</f>
        <v>218.19509887695313</v>
      </c>
      <c r="Q21" s="637">
        <f>NAExp!K94</f>
        <v>239.67082214355469</v>
      </c>
      <c r="R21" s="637">
        <f>NAExp!L94</f>
        <v>282.09060668945313</v>
      </c>
      <c r="S21" s="637">
        <f>NAExp!M94</f>
        <v>293.38104248046875</v>
      </c>
      <c r="T21" s="637">
        <f>NAExp!N94</f>
        <v>284.64944458007813</v>
      </c>
      <c r="U21" s="638"/>
      <c r="V21" s="638"/>
      <c r="W21" s="638"/>
    </row>
    <row r="22" spans="2:23" s="626" customFormat="1" hidden="1" outlineLevel="1" x14ac:dyDescent="0.2">
      <c r="B22" s="632" t="s">
        <v>600</v>
      </c>
      <c r="C22" s="638"/>
      <c r="D22" s="638"/>
      <c r="E22" s="638"/>
      <c r="F22" s="638"/>
      <c r="G22" s="638"/>
      <c r="H22" s="638">
        <f>NAExp!B68</f>
        <v>57.760684967041016</v>
      </c>
      <c r="I22" s="638">
        <f>NAExp!C68</f>
        <v>63.731315612792969</v>
      </c>
      <c r="J22" s="638">
        <f>NAExp!D68</f>
        <v>64.428421020507813</v>
      </c>
      <c r="K22" s="638">
        <f>NAExp!E68</f>
        <v>68.566131591796875</v>
      </c>
      <c r="L22" s="638">
        <f>NAExp!F68</f>
        <v>69.4561767578125</v>
      </c>
      <c r="M22" s="638">
        <f>NAExp!G68</f>
        <v>68.747726440429688</v>
      </c>
      <c r="N22" s="638">
        <f>NAExp!H68</f>
        <v>69.420661926269531</v>
      </c>
      <c r="O22" s="638">
        <f>NAExp!I68</f>
        <v>70.347442626953125</v>
      </c>
      <c r="P22" s="638">
        <f>NAExp!J68</f>
        <v>73.700836181640625</v>
      </c>
      <c r="Q22" s="638">
        <f>NAExp!K68</f>
        <v>77.202590942382813</v>
      </c>
      <c r="R22" s="638">
        <f>NAExp!L68</f>
        <v>79.958663940429688</v>
      </c>
      <c r="S22" s="638">
        <f>NAExp!M68</f>
        <v>86.113197326660156</v>
      </c>
      <c r="T22" s="638">
        <f>NAExp!N68</f>
        <v>87.344390869140625</v>
      </c>
      <c r="U22" s="638"/>
      <c r="V22" s="638"/>
      <c r="W22" s="638"/>
    </row>
    <row r="23" spans="2:23" s="626" customFormat="1" hidden="1" outlineLevel="1" x14ac:dyDescent="0.2">
      <c r="B23" s="632" t="s">
        <v>1227</v>
      </c>
      <c r="C23" s="638"/>
      <c r="D23" s="638"/>
      <c r="E23" s="638"/>
      <c r="F23" s="638"/>
      <c r="G23" s="638"/>
      <c r="H23" s="638">
        <f>NAExp!B72</f>
        <v>117.56421661376953</v>
      </c>
      <c r="I23" s="638">
        <f>NAExp!C72</f>
        <v>123.31826782226563</v>
      </c>
      <c r="J23" s="638">
        <f>NAExp!D72</f>
        <v>126.09834289550781</v>
      </c>
      <c r="K23" s="638">
        <f>NAExp!E72</f>
        <v>132.51319885253906</v>
      </c>
      <c r="L23" s="638">
        <f>NAExp!F72</f>
        <v>126.67465209960938</v>
      </c>
      <c r="M23" s="638">
        <f>NAExp!G72</f>
        <v>124.52832794189453</v>
      </c>
      <c r="N23" s="638">
        <f>NAExp!H72</f>
        <v>134.18406677246094</v>
      </c>
      <c r="O23" s="638">
        <f>NAExp!I72</f>
        <v>150.65739440917969</v>
      </c>
      <c r="P23" s="638">
        <f>NAExp!J72</f>
        <v>158.87333679199219</v>
      </c>
      <c r="Q23" s="638">
        <f>NAExp!K72</f>
        <v>168.3211669921875</v>
      </c>
      <c r="R23" s="638">
        <f>NAExp!L72</f>
        <v>179.68936157226563</v>
      </c>
      <c r="S23" s="638">
        <f>NAExp!M72</f>
        <v>190.583740234375</v>
      </c>
      <c r="T23" s="638">
        <f>NAExp!N72</f>
        <v>190.58819580078125</v>
      </c>
      <c r="U23" s="638"/>
      <c r="V23" s="638"/>
      <c r="W23" s="638"/>
    </row>
    <row r="24" spans="2:23" s="626" customFormat="1" hidden="1" outlineLevel="1" x14ac:dyDescent="0.2">
      <c r="B24" s="632" t="s">
        <v>605</v>
      </c>
      <c r="C24" s="638"/>
      <c r="D24" s="638"/>
      <c r="E24" s="638"/>
      <c r="F24" s="638"/>
      <c r="G24" s="638"/>
      <c r="H24" s="638">
        <f>NAExp!B78</f>
        <v>78.450202941894531</v>
      </c>
      <c r="I24" s="638">
        <f>NAExp!C78</f>
        <v>72.105720520019531</v>
      </c>
      <c r="J24" s="638">
        <f>NAExp!D78</f>
        <v>65.885086059570313</v>
      </c>
      <c r="K24" s="638">
        <f>NAExp!E78</f>
        <v>59.876422882080078</v>
      </c>
      <c r="L24" s="638">
        <f>NAExp!F78</f>
        <v>43.45745849609375</v>
      </c>
      <c r="M24" s="638">
        <f>NAExp!G78</f>
        <v>43.728340148925781</v>
      </c>
      <c r="N24" s="638">
        <f>NAExp!H78</f>
        <v>54.332706451416016</v>
      </c>
      <c r="O24" s="638">
        <f>NAExp!I78</f>
        <v>55.598438262939453</v>
      </c>
      <c r="P24" s="638">
        <f>NAExp!J78</f>
        <v>49.258525848388672</v>
      </c>
      <c r="Q24" s="638">
        <f>NAExp!K78</f>
        <v>71.802047729492188</v>
      </c>
      <c r="R24" s="638">
        <f>NAExp!L78</f>
        <v>76.181358337402344</v>
      </c>
      <c r="S24" s="638">
        <f>NAExp!M78</f>
        <v>80.387481689453125</v>
      </c>
      <c r="T24" s="638">
        <f>NAExp!N78</f>
        <v>86.088264465332031</v>
      </c>
      <c r="U24" s="638"/>
      <c r="V24" s="638"/>
      <c r="W24" s="638"/>
    </row>
    <row r="25" spans="2:23" s="626" customFormat="1" hidden="1" outlineLevel="1" x14ac:dyDescent="0.2">
      <c r="B25" s="639" t="s">
        <v>607</v>
      </c>
      <c r="C25" s="637"/>
      <c r="D25" s="637"/>
      <c r="E25" s="637"/>
      <c r="F25" s="637"/>
      <c r="G25" s="637"/>
      <c r="H25" s="637">
        <f>NAExp!B82</f>
        <v>254.53242492675781</v>
      </c>
      <c r="I25" s="637">
        <f>NAExp!C82</f>
        <v>259.17953491210938</v>
      </c>
      <c r="J25" s="637">
        <f>NAExp!D82</f>
        <v>256.86984252929688</v>
      </c>
      <c r="K25" s="637">
        <f>NAExp!E82</f>
        <v>260.5577392578125</v>
      </c>
      <c r="L25" s="637">
        <f>NAExp!F82</f>
        <v>239.2713623046875</v>
      </c>
      <c r="M25" s="637">
        <f>NAExp!G82</f>
        <v>238.34663391113281</v>
      </c>
      <c r="N25" s="637">
        <f>NAExp!H82</f>
        <v>258.49453735351563</v>
      </c>
      <c r="O25" s="637">
        <f>NAExp!I82</f>
        <v>277.14871215820313</v>
      </c>
      <c r="P25" s="637">
        <f>NAExp!J82</f>
        <v>282.67462158203125</v>
      </c>
      <c r="Q25" s="637">
        <f>NAExp!K82</f>
        <v>315.14215087890625</v>
      </c>
      <c r="R25" s="637">
        <f>NAExp!L82</f>
        <v>330.5526123046875</v>
      </c>
      <c r="S25" s="637">
        <f>NAExp!M82</f>
        <v>355.0189208984375</v>
      </c>
      <c r="T25" s="637">
        <f>NAExp!N82</f>
        <v>364.96780395507813</v>
      </c>
      <c r="U25" s="638"/>
      <c r="V25" s="638"/>
      <c r="W25" s="638"/>
    </row>
    <row r="26" spans="2:23" s="626" customFormat="1" hidden="1" outlineLevel="1" x14ac:dyDescent="0.2">
      <c r="B26" s="632" t="s">
        <v>608</v>
      </c>
      <c r="C26" s="638"/>
      <c r="D26" s="638"/>
      <c r="E26" s="638"/>
      <c r="F26" s="638"/>
      <c r="G26" s="638"/>
      <c r="H26" s="638">
        <f>NAExp!B83</f>
        <v>86.635932922363281</v>
      </c>
      <c r="I26" s="638">
        <f>NAExp!C83</f>
        <v>93.064895629882813</v>
      </c>
      <c r="J26" s="638">
        <f>NAExp!D83</f>
        <v>91.291007995605469</v>
      </c>
      <c r="K26" s="638">
        <f>NAExp!E83</f>
        <v>99.077987670898438</v>
      </c>
      <c r="L26" s="638">
        <f>NAExp!F83</f>
        <v>85.105926513671875</v>
      </c>
      <c r="M26" s="638">
        <f>NAExp!G83</f>
        <v>91.363739013671875</v>
      </c>
      <c r="N26" s="638">
        <f>NAExp!H83</f>
        <v>109.20174407958984</v>
      </c>
      <c r="O26" s="638">
        <f>NAExp!I83</f>
        <v>127.45344543457031</v>
      </c>
      <c r="P26" s="638">
        <f>NAExp!J83</f>
        <v>131.91081237792969</v>
      </c>
      <c r="Q26" s="638">
        <f>NAExp!K83</f>
        <v>147.99662780761719</v>
      </c>
      <c r="R26" s="638">
        <f>NAExp!L83</f>
        <v>163.47976684570313</v>
      </c>
      <c r="S26" s="638">
        <f>NAExp!M83</f>
        <v>155.09921264648438</v>
      </c>
      <c r="T26" s="638">
        <f>NAExp!N83</f>
        <v>142.61012268066406</v>
      </c>
      <c r="U26" s="638"/>
      <c r="V26" s="638"/>
      <c r="W26" s="638"/>
    </row>
    <row r="27" spans="2:23" s="626" customFormat="1" hidden="1" outlineLevel="1" x14ac:dyDescent="0.2">
      <c r="B27" s="632" t="s">
        <v>609</v>
      </c>
      <c r="C27" s="638"/>
      <c r="D27" s="638"/>
      <c r="E27" s="638"/>
      <c r="F27" s="638"/>
      <c r="G27" s="638"/>
      <c r="H27" s="638">
        <f>NAExp!B89</f>
        <v>145.00039672851563</v>
      </c>
      <c r="I27" s="638">
        <f>NAExp!C89</f>
        <v>156.7802734375</v>
      </c>
      <c r="J27" s="638">
        <f>NAExp!D89</f>
        <v>145.22848510742188</v>
      </c>
      <c r="K27" s="638">
        <f>NAExp!E89</f>
        <v>161.30464172363281</v>
      </c>
      <c r="L27" s="638">
        <f>NAExp!F89</f>
        <v>133.01681518554688</v>
      </c>
      <c r="M27" s="638">
        <f>NAExp!G89</f>
        <v>141.5155029296875</v>
      </c>
      <c r="N27" s="638">
        <f>NAExp!H89</f>
        <v>167.3731689453125</v>
      </c>
      <c r="O27" s="638">
        <f>NAExp!I89</f>
        <v>191.37002563476563</v>
      </c>
      <c r="P27" s="638">
        <f>NAExp!J89</f>
        <v>196.39031982421875</v>
      </c>
      <c r="Q27" s="638">
        <f>NAExp!K89</f>
        <v>223.46795654296875</v>
      </c>
      <c r="R27" s="638">
        <f>NAExp!L89</f>
        <v>211.9417724609375</v>
      </c>
      <c r="S27" s="638">
        <f>NAExp!M89</f>
        <v>216.73709106445313</v>
      </c>
      <c r="T27" s="638">
        <f>NAExp!N89</f>
        <v>222.928466796875</v>
      </c>
      <c r="U27" s="638"/>
      <c r="V27" s="638"/>
      <c r="W27" s="638"/>
    </row>
    <row r="28" spans="2:23" s="626" customFormat="1" hidden="1" outlineLevel="1" x14ac:dyDescent="0.2">
      <c r="B28" s="632"/>
      <c r="K28" s="638"/>
      <c r="L28" s="638"/>
      <c r="M28" s="638"/>
      <c r="N28" s="638"/>
      <c r="O28" s="638"/>
      <c r="P28" s="638"/>
      <c r="Q28" s="638"/>
      <c r="R28" s="638"/>
      <c r="S28" s="638"/>
      <c r="T28" s="638"/>
      <c r="U28" s="638"/>
      <c r="V28" s="638"/>
      <c r="W28" s="638"/>
    </row>
    <row r="29" spans="2:23" s="627" customFormat="1" hidden="1" outlineLevel="1" x14ac:dyDescent="0.2">
      <c r="B29" s="639" t="s">
        <v>1350</v>
      </c>
      <c r="C29" s="637" t="e">
        <f>NAInc!#REF!</f>
        <v>#REF!</v>
      </c>
      <c r="D29" s="637" t="e">
        <f>NAInc!#REF!</f>
        <v>#REF!</v>
      </c>
      <c r="E29" s="637" t="e">
        <f>NAInc!#REF!</f>
        <v>#REF!</v>
      </c>
      <c r="F29" s="637" t="e">
        <f>NAInc!#REF!</f>
        <v>#REF!</v>
      </c>
      <c r="G29" s="637" t="e">
        <f>NAInc!#REF!</f>
        <v>#REF!</v>
      </c>
      <c r="H29" s="637" t="e">
        <f>NAInc!#REF!</f>
        <v>#REF!</v>
      </c>
      <c r="I29" s="637" t="e">
        <f>NAInc!#REF!</f>
        <v>#REF!</v>
      </c>
      <c r="J29" s="637" t="e">
        <f>NAInc!#REF!</f>
        <v>#REF!</v>
      </c>
      <c r="K29" s="637" t="e">
        <f>NAInc!#REF!</f>
        <v>#REF!</v>
      </c>
      <c r="L29" s="637" t="e">
        <f>NAInc!#REF!</f>
        <v>#REF!</v>
      </c>
      <c r="M29" s="637" t="e">
        <f>NAInc!#REF!</f>
        <v>#REF!</v>
      </c>
      <c r="N29" s="637" t="e">
        <f>NAInc!#REF!</f>
        <v>#REF!</v>
      </c>
      <c r="O29" s="637" t="e">
        <f>NAInc!#REF!</f>
        <v>#REF!</v>
      </c>
      <c r="P29" s="637" t="e">
        <f>NAInc!#REF!</f>
        <v>#REF!</v>
      </c>
      <c r="Q29" s="637" t="e">
        <f>NAInc!#REF!</f>
        <v>#REF!</v>
      </c>
      <c r="R29" s="637" t="e">
        <f>NAInc!#REF!</f>
        <v>#REF!</v>
      </c>
      <c r="S29" s="637" t="e">
        <f>NAInc!#REF!</f>
        <v>#REF!</v>
      </c>
      <c r="T29" s="637" t="e">
        <f>NAInc!#REF!</f>
        <v>#REF!</v>
      </c>
      <c r="U29" s="638"/>
      <c r="V29" s="638"/>
      <c r="W29" s="638"/>
    </row>
    <row r="30" spans="2:23" s="626" customFormat="1" hidden="1" outlineLevel="1" x14ac:dyDescent="0.2">
      <c r="B30" s="631" t="s">
        <v>1144</v>
      </c>
      <c r="K30" s="638"/>
      <c r="L30" s="638"/>
      <c r="M30" s="638"/>
      <c r="N30" s="638"/>
      <c r="O30" s="638"/>
      <c r="P30" s="638"/>
      <c r="Q30" s="638"/>
      <c r="R30" s="638"/>
      <c r="S30" s="638"/>
      <c r="T30" s="638"/>
      <c r="U30" s="638"/>
      <c r="V30" s="638"/>
      <c r="W30" s="638"/>
    </row>
    <row r="31" spans="2:23" s="626" customFormat="1" hidden="1" outlineLevel="1" x14ac:dyDescent="0.2">
      <c r="B31" s="632" t="s">
        <v>62</v>
      </c>
      <c r="C31" s="638">
        <f>NAInc!C3</f>
        <v>85.892312500000003</v>
      </c>
      <c r="D31" s="638">
        <f>NAInc!D3</f>
        <v>91.595617187499997</v>
      </c>
      <c r="E31" s="638">
        <f>NAInc!E3</f>
        <v>96.632140625000005</v>
      </c>
      <c r="F31" s="638">
        <f>NAInc!F3</f>
        <v>96.803078124999999</v>
      </c>
      <c r="G31" s="638">
        <f>NAInc!G3</f>
        <v>100.4345625</v>
      </c>
      <c r="H31" s="638">
        <f>NAInc!H3</f>
        <v>103.671296875</v>
      </c>
      <c r="I31" s="638">
        <f>NAInc!I3</f>
        <v>104.6277265625</v>
      </c>
      <c r="J31" s="638">
        <f>NAInc!J3</f>
        <v>104.7958984375</v>
      </c>
      <c r="K31" s="638">
        <f>NAInc!K3</f>
        <v>105.08203125</v>
      </c>
      <c r="L31" s="638">
        <f>NAInc!L3</f>
        <v>101.7337265625</v>
      </c>
      <c r="M31" s="638">
        <f>NAInc!M3</f>
        <v>100.475671875</v>
      </c>
      <c r="N31" s="638">
        <f>NAInc!N3</f>
        <v>105.16081250000001</v>
      </c>
      <c r="O31" s="638">
        <f>NAInc!O3</f>
        <v>108.29509375000001</v>
      </c>
      <c r="P31" s="638">
        <f>NAInc!P3</f>
        <v>112.2394609375</v>
      </c>
      <c r="Q31" s="638">
        <f>NAInc!Q3</f>
        <v>119.525546875</v>
      </c>
      <c r="R31" s="638">
        <f>NAInc!R3</f>
        <v>133.35767187499999</v>
      </c>
      <c r="S31" s="638">
        <f>NAInc!S3</f>
        <v>148.202546875</v>
      </c>
      <c r="T31" s="638">
        <f>NAInc!T3</f>
        <v>156.49731249999999</v>
      </c>
      <c r="U31" s="638"/>
      <c r="V31" s="638"/>
      <c r="W31" s="638"/>
    </row>
    <row r="32" spans="2:23" s="626" customFormat="1" hidden="1" outlineLevel="1" x14ac:dyDescent="0.2">
      <c r="B32" s="632" t="s">
        <v>1361</v>
      </c>
      <c r="C32" s="638">
        <f>NAInc!C4+NAInc!C6</f>
        <v>38.926812011718752</v>
      </c>
      <c r="D32" s="638">
        <f>NAInc!D4+NAInc!D6</f>
        <v>42.289781738281249</v>
      </c>
      <c r="E32" s="638">
        <f>NAInc!E4+NAInc!E6</f>
        <v>44.8717890625</v>
      </c>
      <c r="F32" s="638">
        <f>NAInc!F4+NAInc!F6</f>
        <v>35.596802246093752</v>
      </c>
      <c r="G32" s="638">
        <f>NAInc!G4+NAInc!G6</f>
        <v>36.258482910156253</v>
      </c>
      <c r="H32" s="638">
        <f>NAInc!H4+NAInc!H6</f>
        <v>45.247974365234377</v>
      </c>
      <c r="I32" s="638">
        <f>NAInc!I4+NAInc!I6</f>
        <v>47.854594238281251</v>
      </c>
      <c r="J32" s="638">
        <f>NAInc!J4+NAInc!J6</f>
        <v>54.944501708984376</v>
      </c>
      <c r="K32" s="638">
        <f>NAInc!K4+NAInc!K6</f>
        <v>57.655929931640621</v>
      </c>
      <c r="L32" s="638">
        <f>NAInc!L4+NAInc!L6</f>
        <v>50.772508789062499</v>
      </c>
      <c r="M32" s="638">
        <f>NAInc!M4+NAInc!M6</f>
        <v>51.415248779296874</v>
      </c>
      <c r="N32" s="638">
        <f>NAInc!N4+NAInc!N6</f>
        <v>54.837615966796875</v>
      </c>
      <c r="O32" s="638">
        <f>NAInc!O4+NAInc!O6</f>
        <v>64.913880371093754</v>
      </c>
      <c r="P32" s="638">
        <f>NAInc!P4+NAInc!P6</f>
        <v>72.261843994140634</v>
      </c>
      <c r="Q32" s="638">
        <f>NAInc!Q4+NAInc!Q6</f>
        <v>80.372051269531241</v>
      </c>
      <c r="R32" s="638">
        <f>NAInc!R4+NAInc!R6</f>
        <v>98.551565917968759</v>
      </c>
      <c r="S32" s="638">
        <f>NAInc!S4+NAInc!S6</f>
        <v>99.173115234375004</v>
      </c>
      <c r="T32" s="638">
        <f>NAInc!T4+NAInc!T6</f>
        <v>80.774213867187498</v>
      </c>
      <c r="U32" s="638"/>
      <c r="V32" s="638"/>
      <c r="W32" s="638"/>
    </row>
    <row r="33" spans="1:24" s="626" customFormat="1" hidden="1" outlineLevel="1" x14ac:dyDescent="0.2">
      <c r="B33" s="632" t="s">
        <v>1226</v>
      </c>
      <c r="C33" s="638">
        <f>NAInc!C8</f>
        <v>14.162776367187501</v>
      </c>
      <c r="D33" s="638">
        <f>NAInc!D8</f>
        <v>14.192457031249999</v>
      </c>
      <c r="E33" s="638">
        <f>NAInc!E8</f>
        <v>13.160527343749999</v>
      </c>
      <c r="F33" s="638">
        <f>NAInc!F8</f>
        <v>13.284766601562501</v>
      </c>
      <c r="G33" s="638">
        <f>NAInc!G8</f>
        <v>16.101747070312499</v>
      </c>
      <c r="H33" s="638">
        <f>NAInc!H8</f>
        <v>19.07980078125</v>
      </c>
      <c r="I33" s="638">
        <f>NAInc!I8</f>
        <v>17.757044921875</v>
      </c>
      <c r="J33" s="638">
        <f>NAInc!J8</f>
        <v>18.167886718750001</v>
      </c>
      <c r="K33" s="638">
        <f>NAInc!K8</f>
        <v>19.964714843749999</v>
      </c>
      <c r="L33" s="638">
        <f>NAInc!L8</f>
        <v>17.801263671874999</v>
      </c>
      <c r="M33" s="638">
        <f>NAInc!M8</f>
        <v>18.100568359375</v>
      </c>
      <c r="N33" s="638">
        <f>NAInc!N8</f>
        <v>19.994982421875001</v>
      </c>
      <c r="O33" s="638">
        <f>NAInc!O8</f>
        <v>24.33959765625</v>
      </c>
      <c r="P33" s="638">
        <f>NAInc!P8</f>
        <v>25.35564453125</v>
      </c>
      <c r="Q33" s="638">
        <f>NAInc!Q8</f>
        <v>29.032853515625</v>
      </c>
      <c r="R33" s="638">
        <f>NAInc!R8</f>
        <v>34.234437499999999</v>
      </c>
      <c r="S33" s="638">
        <f>NAInc!S8</f>
        <v>35.329992187499997</v>
      </c>
      <c r="T33" s="638">
        <f>NAInc!T8</f>
        <v>33.962628906250004</v>
      </c>
      <c r="U33" s="638"/>
      <c r="V33" s="638"/>
      <c r="W33" s="638"/>
    </row>
    <row r="34" spans="1:24" s="640" customFormat="1" ht="17.25" hidden="1" customHeight="1" outlineLevel="1" x14ac:dyDescent="0.2">
      <c r="B34" s="641" t="s">
        <v>119</v>
      </c>
      <c r="C34" s="642">
        <f>NAInc!C10</f>
        <v>137.66340625000001</v>
      </c>
      <c r="D34" s="642">
        <f>NAInc!D10</f>
        <v>147.725453125</v>
      </c>
      <c r="E34" s="642">
        <f>NAInc!E10</f>
        <v>154.78778124999999</v>
      </c>
      <c r="F34" s="642">
        <f>NAInc!F10</f>
        <v>145.75720312499999</v>
      </c>
      <c r="G34" s="642">
        <f>NAInc!G10</f>
        <v>153.03229687499999</v>
      </c>
      <c r="H34" s="642">
        <f>NAInc!H10</f>
        <v>167.60578125000001</v>
      </c>
      <c r="I34" s="642">
        <f>NAInc!I10</f>
        <v>170.44967187500001</v>
      </c>
      <c r="J34" s="642">
        <f>NAInc!J10</f>
        <v>177.19621875000001</v>
      </c>
      <c r="K34" s="642">
        <f>NAInc!K10</f>
        <v>181.54851562499999</v>
      </c>
      <c r="L34" s="642">
        <f>NAInc!L10</f>
        <v>167.851015625</v>
      </c>
      <c r="M34" s="642">
        <f>NAInc!M10</f>
        <v>169.11059374999999</v>
      </c>
      <c r="N34" s="642">
        <f>NAInc!N10</f>
        <v>178.981015625</v>
      </c>
      <c r="O34" s="642">
        <f>NAInc!O10</f>
        <v>197.05767187500001</v>
      </c>
      <c r="P34" s="642">
        <f>NAInc!P10</f>
        <v>209.26579687500001</v>
      </c>
      <c r="Q34" s="642">
        <f>NAInc!Q10</f>
        <v>228.83695312500001</v>
      </c>
      <c r="R34" s="642">
        <f>NAInc!R10</f>
        <v>263.42990624999999</v>
      </c>
      <c r="S34" s="642">
        <f>NAInc!S10</f>
        <v>279.98674999999997</v>
      </c>
      <c r="T34" s="642">
        <f>NAInc!T10</f>
        <v>270.74653124999998</v>
      </c>
      <c r="U34" s="638"/>
      <c r="V34" s="638"/>
      <c r="W34" s="638"/>
    </row>
    <row r="35" spans="1:24" s="661" customFormat="1" ht="20.100000000000001" hidden="1" customHeight="1" outlineLevel="1" x14ac:dyDescent="0.2">
      <c r="A35" s="658"/>
      <c r="B35" s="659" t="s">
        <v>1362</v>
      </c>
      <c r="C35" s="660">
        <f>NAInc!C14</f>
        <v>8.6341503906250008</v>
      </c>
      <c r="D35" s="660">
        <f>NAInc!D14</f>
        <v>9.1824707031250004</v>
      </c>
      <c r="E35" s="660">
        <f>NAInc!E14</f>
        <v>8.3971240234375006</v>
      </c>
      <c r="F35" s="660">
        <f>NAInc!F14</f>
        <v>8.2059667968749999</v>
      </c>
      <c r="G35" s="660">
        <f>NAInc!G14</f>
        <v>12.153916015625001</v>
      </c>
      <c r="H35" s="660">
        <f>NAInc!H14</f>
        <v>17.131964843750001</v>
      </c>
      <c r="I35" s="660">
        <f>NAInc!I14</f>
        <v>18.850970703125</v>
      </c>
      <c r="J35" s="660">
        <f>NAInc!J14</f>
        <v>17.666849609374999</v>
      </c>
      <c r="K35" s="660">
        <f>NAInc!K14</f>
        <v>16.688251953125</v>
      </c>
      <c r="L35" s="660">
        <f>NAInc!L14</f>
        <v>15.834193359375</v>
      </c>
      <c r="M35" s="660">
        <f>NAInc!M14</f>
        <v>14.580464843750001</v>
      </c>
      <c r="N35" s="660">
        <f>NAInc!N14</f>
        <v>14.517984374999999</v>
      </c>
      <c r="O35" s="660">
        <f>NAInc!O14</f>
        <v>14.505706054687501</v>
      </c>
      <c r="P35" s="660">
        <f>NAInc!P14</f>
        <v>14.773519531250001</v>
      </c>
      <c r="Q35" s="660">
        <f>NAInc!Q14</f>
        <v>14.831859375000001</v>
      </c>
      <c r="R35" s="660">
        <f>NAInc!R14</f>
        <v>15.3948623046875</v>
      </c>
      <c r="S35" s="660">
        <f>NAInc!S14</f>
        <v>16.763052734375002</v>
      </c>
      <c r="T35" s="660">
        <f>NAInc!T14</f>
        <v>16.817533203124999</v>
      </c>
      <c r="U35" s="638"/>
      <c r="V35" s="638"/>
      <c r="W35" s="638"/>
    </row>
    <row r="36" spans="1:24" ht="21" customHeight="1" collapsed="1" x14ac:dyDescent="0.25">
      <c r="A36" s="620" t="s">
        <v>1325</v>
      </c>
      <c r="B36" s="621"/>
      <c r="C36" s="622"/>
      <c r="D36" s="622"/>
      <c r="E36" s="622"/>
      <c r="F36" s="622"/>
      <c r="G36" s="622"/>
      <c r="H36" s="622"/>
      <c r="I36" s="622"/>
      <c r="J36" s="622"/>
      <c r="K36" s="622"/>
      <c r="L36" s="622"/>
      <c r="M36" s="622"/>
      <c r="N36" s="622"/>
      <c r="O36" s="622"/>
      <c r="P36" s="622"/>
      <c r="Q36" s="622"/>
      <c r="R36" s="622"/>
      <c r="S36" s="622"/>
      <c r="T36" s="622"/>
      <c r="U36" s="638"/>
      <c r="V36" s="638"/>
      <c r="W36" s="638"/>
    </row>
    <row r="37" spans="1:24" ht="20.100000000000001" customHeight="1" x14ac:dyDescent="0.2">
      <c r="A37" s="624"/>
      <c r="B37" s="624" t="s">
        <v>1205</v>
      </c>
      <c r="C37" s="647"/>
      <c r="D37" s="651">
        <f>(NAgni!D57/NAgni!C57-1)</f>
        <v>-7.2622451295358825E-3</v>
      </c>
      <c r="E37" s="651">
        <f>(NAgni!E57/NAgni!D57-1)</f>
        <v>-2.732075356143171E-3</v>
      </c>
      <c r="F37" s="651">
        <f>(NAgni!F57/NAgni!E57-1)</f>
        <v>6.4674969394449278E-3</v>
      </c>
      <c r="G37" s="651">
        <f>(NAgni!G57/NAgni!F57-1)</f>
        <v>5.3737417686856581E-3</v>
      </c>
      <c r="H37" s="651">
        <f>(NAgni!H57/NAgni!G57-1)</f>
        <v>3.5575725751831433E-2</v>
      </c>
      <c r="I37" s="651">
        <f>(NAgni!I57/NAgni!H57-1)</f>
        <v>4.2391293199917079E-2</v>
      </c>
      <c r="J37" s="651">
        <f>(NAgni!J57/NAgni!I57-1)</f>
        <v>3.020147870269807E-2</v>
      </c>
      <c r="K37" s="651">
        <f>(NAgni!K57/NAgni!J57-1)</f>
        <v>9.928739267833997E-2</v>
      </c>
      <c r="L37" s="651">
        <f>(NAgni!L57/NAgni!K57-1)</f>
        <v>4.6810741431108749E-2</v>
      </c>
      <c r="M37" s="651">
        <f>(NAgni!M57/NAgni!L57-1)</f>
        <v>1.0938572913741451E-2</v>
      </c>
      <c r="N37" s="651">
        <f>(NAgni!N57/NAgni!M57-1)</f>
        <v>2.6331292350690649E-2</v>
      </c>
      <c r="O37" s="651">
        <f>(NAgni!O57/NAgni!N57-1)</f>
        <v>5.4389525684750861E-2</v>
      </c>
      <c r="P37" s="651">
        <f>(NAgni!P57/NAgni!O57-1)</f>
        <v>2.8454066920508003E-2</v>
      </c>
      <c r="Q37" s="651">
        <f>(NAgni!Q57/NAgni!P57-1)</f>
        <v>3.9618227842847631E-2</v>
      </c>
      <c r="R37" s="651">
        <f>(NAgni!R57/NAgni!Q57-1)</f>
        <v>2.1986606542407916E-2</v>
      </c>
      <c r="S37" s="651">
        <f>(NAgni!S57/NAgni!R57-1)</f>
        <v>-1.3207626342773393E-2</v>
      </c>
      <c r="T37" s="651">
        <f>(NAgni!T57/NAgni!S57-1)</f>
        <v>8.8640982334660112E-3</v>
      </c>
      <c r="U37" s="638"/>
      <c r="V37" s="638"/>
      <c r="W37" s="638"/>
    </row>
    <row r="38" spans="1:24" s="626" customFormat="1" ht="20.100000000000001" hidden="1" customHeight="1" outlineLevel="1" x14ac:dyDescent="0.2">
      <c r="B38" s="632" t="s">
        <v>1206</v>
      </c>
      <c r="C38" s="633"/>
      <c r="D38" s="633">
        <f t="array" ref="D38:T38">TRANSPOSE(CpiOld!M151:M167)</f>
        <v>-1.9916844893593355E-2</v>
      </c>
      <c r="E38" s="633">
        <v>-2.2494993837108845E-3</v>
      </c>
      <c r="F38" s="633">
        <v>7.2756339125130687E-3</v>
      </c>
      <c r="G38" s="633">
        <v>3.3228074951377584E-2</v>
      </c>
      <c r="H38" s="633">
        <v>7.6392594124362834E-2</v>
      </c>
      <c r="I38" s="633">
        <v>0.10744600915976021</v>
      </c>
      <c r="J38" s="633">
        <v>5.1316936810182012E-2</v>
      </c>
      <c r="K38" s="633">
        <v>0.13003099923650718</v>
      </c>
      <c r="L38" s="633">
        <v>5.0115707298125312E-2</v>
      </c>
      <c r="M38" s="633">
        <v>-1.5138456527706845E-3</v>
      </c>
      <c r="N38" s="633">
        <v>2.1931697645950488E-2</v>
      </c>
      <c r="O38" s="633">
        <v>4.0635991210748124E-2</v>
      </c>
      <c r="P38" s="633">
        <v>2.7769211177527398E-2</v>
      </c>
      <c r="Q38" s="633">
        <v>3.4165598416525889E-2</v>
      </c>
      <c r="R38" s="633">
        <v>-1.6422302042984338E-2</v>
      </c>
      <c r="S38" s="633">
        <v>-1.3371070458813916E-2</v>
      </c>
      <c r="T38" s="633">
        <v>7.0808510479958287E-3</v>
      </c>
      <c r="U38" s="638"/>
      <c r="V38" s="638"/>
      <c r="W38" s="638"/>
      <c r="X38" s="581"/>
    </row>
    <row r="39" spans="1:24" s="626" customFormat="1" hidden="1" outlineLevel="1" x14ac:dyDescent="0.2">
      <c r="B39" s="632" t="s">
        <v>1207</v>
      </c>
      <c r="C39" s="633"/>
      <c r="D39" s="633">
        <f t="array" ref="D39:T39">TRANSPOSE(CpiOld!X151:X167)</f>
        <v>-4.8396547663676071E-4</v>
      </c>
      <c r="E39" s="633">
        <v>-3.1137017493614305E-3</v>
      </c>
      <c r="F39" s="633">
        <v>2.2871548597105607E-2</v>
      </c>
      <c r="G39" s="633">
        <v>5.420199402904613E-3</v>
      </c>
      <c r="H39" s="633">
        <v>1.1118433139955419E-2</v>
      </c>
      <c r="I39" s="633">
        <v>2.4497938807036324E-2</v>
      </c>
      <c r="J39" s="633">
        <v>2.0535647523195921E-2</v>
      </c>
      <c r="K39" s="633">
        <v>8.51172610237938E-2</v>
      </c>
      <c r="L39" s="633">
        <v>5.0016827751112825E-2</v>
      </c>
      <c r="M39" s="633">
        <v>2.0147351396767599E-2</v>
      </c>
      <c r="N39" s="633">
        <v>2.9509430831506922E-2</v>
      </c>
      <c r="O39" s="633">
        <v>6.4254336874961737E-2</v>
      </c>
      <c r="P39" s="633">
        <v>2.8932990781892265E-2</v>
      </c>
      <c r="Q39" s="633">
        <v>3.9589579092452976E-2</v>
      </c>
      <c r="R39" s="633">
        <v>5.2562031791673069E-2</v>
      </c>
      <c r="S39" s="633">
        <v>-1.310022193141791E-2</v>
      </c>
      <c r="T39" s="633">
        <v>1.0027589291496053E-2</v>
      </c>
      <c r="U39" s="638"/>
      <c r="V39" s="638"/>
      <c r="W39" s="638"/>
      <c r="X39" s="581"/>
    </row>
    <row r="40" spans="1:24" s="626" customFormat="1" ht="20.100000000000001" hidden="1" customHeight="1" outlineLevel="1" x14ac:dyDescent="0.2">
      <c r="B40" s="643" t="s">
        <v>1203</v>
      </c>
      <c r="C40" s="633"/>
      <c r="D40" s="633">
        <f>(NAgni!D6/NAgni!D20)/(NAgni!C6/NAgni!C20)-1</f>
        <v>7.6336250479169809E-3</v>
      </c>
      <c r="E40" s="633">
        <f>(NAgni!E6/NAgni!E20)/(NAgni!D6/NAgni!D20)-1</f>
        <v>4.0645464417781163E-3</v>
      </c>
      <c r="F40" s="633">
        <f>(NAgni!F6/NAgni!F20)/(NAgni!E6/NAgni!E20)-1</f>
        <v>-2.4682888078499388E-2</v>
      </c>
      <c r="G40" s="633">
        <f>(NAgni!G6/NAgni!G20)/(NAgni!F6/NAgni!F20)-1</f>
        <v>2.3207503119271555E-2</v>
      </c>
      <c r="H40" s="633">
        <f>(NAgni!H6/NAgni!H20)/(NAgni!G6/NAgni!G20)-1</f>
        <v>0.10904215198851031</v>
      </c>
      <c r="I40" s="633">
        <f>(NAgni!I6/NAgni!I20)/(NAgni!H6/NAgni!H20)-1</f>
        <v>1.4245475442582478E-2</v>
      </c>
      <c r="J40" s="633">
        <f>(NAgni!J6/NAgni!J20)/(NAgni!I6/NAgni!I20)-1</f>
        <v>1.3384282539539605E-2</v>
      </c>
      <c r="K40" s="633">
        <f>(NAgni!K6/NAgni!K20)/(NAgni!J6/NAgni!J20)-1</f>
        <v>5.8092442268614208E-2</v>
      </c>
      <c r="L40" s="633">
        <f>(NAgni!L6/NAgni!L20)/(NAgni!K6/NAgni!K20)-1</f>
        <v>1.2454200646262237E-2</v>
      </c>
      <c r="M40" s="633">
        <f>(NAgni!M6/NAgni!M20)/(NAgni!L6/NAgni!L20)-1</f>
        <v>-1.0562994444939466E-2</v>
      </c>
      <c r="N40" s="633">
        <f>(NAgni!N6/NAgni!N20)/(NAgni!M6/NAgni!M20)-1</f>
        <v>-7.3585816983089414E-3</v>
      </c>
      <c r="O40" s="633">
        <f>(NAgni!O6/NAgni!O20)/(NAgni!N6/NAgni!N20)-1</f>
        <v>6.0903471923933861E-2</v>
      </c>
      <c r="P40" s="633">
        <f>(NAgni!P6/NAgni!P20)/(NAgni!O6/NAgni!O20)-1</f>
        <v>7.7552698674589804E-2</v>
      </c>
      <c r="Q40" s="633">
        <f>(NAgni!Q6/NAgni!Q20)/(NAgni!P6/NAgni!P20)-1</f>
        <v>2.8233373463295797E-2</v>
      </c>
      <c r="R40" s="633">
        <f>(NAgni!R6/NAgni!R20)/(NAgni!Q6/NAgni!Q20)-1</f>
        <v>7.9142140587431298E-2</v>
      </c>
      <c r="S40" s="633">
        <f>(NAgni!S6/NAgni!S20)/(NAgni!R6/NAgni!R20)-1</f>
        <v>5.2962974619752634E-2</v>
      </c>
      <c r="T40" s="633">
        <f>(NAgni!T6/NAgni!T20)/(NAgni!S6/NAgni!S20)-1</f>
        <v>-1.1416799729997318E-2</v>
      </c>
      <c r="U40" s="638"/>
      <c r="V40" s="638"/>
      <c r="W40" s="638"/>
      <c r="X40" s="581"/>
    </row>
    <row r="41" spans="1:24" s="626" customFormat="1" hidden="1" outlineLevel="1" x14ac:dyDescent="0.2">
      <c r="B41" s="643" t="s">
        <v>1204</v>
      </c>
      <c r="C41" s="633"/>
      <c r="D41" s="633">
        <f t="shared" ref="D41:S41" si="1">(D55/C55-1)</f>
        <v>1.9160545775445126E-3</v>
      </c>
      <c r="E41" s="633">
        <f t="shared" si="1"/>
        <v>2.7554341036736263E-2</v>
      </c>
      <c r="F41" s="633">
        <f t="shared" si="1"/>
        <v>1.168666888887504E-2</v>
      </c>
      <c r="G41" s="633">
        <f t="shared" si="1"/>
        <v>2.0553705282046364E-2</v>
      </c>
      <c r="H41" s="633">
        <f t="shared" si="1"/>
        <v>-3.6226513177743835E-2</v>
      </c>
      <c r="I41" s="633">
        <f t="shared" si="1"/>
        <v>8.8101766472841181E-3</v>
      </c>
      <c r="J41" s="633">
        <f t="shared" si="1"/>
        <v>3.2097595782004662E-2</v>
      </c>
      <c r="K41" s="633">
        <f t="shared" si="1"/>
        <v>3.5272802483753418E-2</v>
      </c>
      <c r="L41" s="633">
        <f t="shared" si="1"/>
        <v>1.4756818358262258E-2</v>
      </c>
      <c r="M41" s="633">
        <f t="shared" si="1"/>
        <v>1.6595510684801917E-2</v>
      </c>
      <c r="N41" s="633">
        <f t="shared" si="1"/>
        <v>4.4031297660725555E-2</v>
      </c>
      <c r="O41" s="633">
        <f t="shared" si="1"/>
        <v>3.5776440093808759E-2</v>
      </c>
      <c r="P41" s="633">
        <f t="shared" si="1"/>
        <v>8.1068289931351956E-3</v>
      </c>
      <c r="Q41" s="633">
        <f t="shared" si="1"/>
        <v>7.5250863370538434E-2</v>
      </c>
      <c r="R41" s="633">
        <f t="shared" si="1"/>
        <v>3.6581431314540946E-2</v>
      </c>
      <c r="S41" s="633">
        <f t="shared" si="1"/>
        <v>5.0868464141665015E-2</v>
      </c>
      <c r="T41" s="633">
        <f>(T55/S55-1)</f>
        <v>2.3545709519894542E-2</v>
      </c>
      <c r="U41" s="638"/>
      <c r="V41" s="638"/>
      <c r="W41" s="638"/>
      <c r="X41" s="581"/>
    </row>
    <row r="42" spans="1:24" s="626" customFormat="1" ht="18" hidden="1" customHeight="1" outlineLevel="1" x14ac:dyDescent="0.2">
      <c r="B42" s="626" t="s">
        <v>1369</v>
      </c>
      <c r="C42" s="633"/>
      <c r="D42" s="633">
        <f>NAgni!D53/NAgni!C53-1</f>
        <v>9.306979187865716E-3</v>
      </c>
      <c r="E42" s="633">
        <f>NAgni!E53/NAgni!D53-1</f>
        <v>9.2768095460926681E-4</v>
      </c>
      <c r="F42" s="633">
        <f>NAgni!F53/NAgni!E53-1</f>
        <v>1.8573879983800889E-3</v>
      </c>
      <c r="G42" s="633">
        <f>NAgni!G53/NAgni!F53-1</f>
        <v>2.3947055794055538E-2</v>
      </c>
      <c r="H42" s="633">
        <f>NAgni!H53/NAgni!G53-1</f>
        <v>5.2337445453064291E-2</v>
      </c>
      <c r="I42" s="633">
        <f>NAgni!I53/NAgni!H53-1</f>
        <v>7.0666089250672526E-2</v>
      </c>
      <c r="J42" s="633">
        <f>NAgni!J53/NAgni!I53-1</f>
        <v>6.7007412073405437E-3</v>
      </c>
      <c r="K42" s="633">
        <f>NAgni!K53/NAgni!J53-1</f>
        <v>0.15250966843436742</v>
      </c>
      <c r="L42" s="633">
        <f>NAgni!L53/NAgni!K53-1</f>
        <v>-5.2165762837999563E-2</v>
      </c>
      <c r="M42" s="633">
        <f>NAgni!M53/NAgni!L53-1</f>
        <v>1.5281533115099499E-2</v>
      </c>
      <c r="N42" s="633">
        <f>NAgni!N53/NAgni!M53-1</f>
        <v>2.4676435616694636E-2</v>
      </c>
      <c r="O42" s="633">
        <f>NAgni!O53/NAgni!N53-1</f>
        <v>7.7450562703134995E-2</v>
      </c>
      <c r="P42" s="633">
        <f>NAgni!P53/NAgni!O53-1</f>
        <v>7.4424670831161333E-2</v>
      </c>
      <c r="Q42" s="633">
        <f>NAgni!Q53/NAgni!P53-1</f>
        <v>2.2870982191398825E-2</v>
      </c>
      <c r="R42" s="633">
        <f>NAgni!R53/NAgni!Q53-1</f>
        <v>-2.0164625081324661E-2</v>
      </c>
      <c r="S42" s="633">
        <f>NAgni!S53/NAgni!R53-1</f>
        <v>-1.2567596435546835E-2</v>
      </c>
      <c r="T42" s="633">
        <f>NAgni!T53/NAgni!S53-1</f>
        <v>1.4257397774181335E-2</v>
      </c>
      <c r="U42" s="638"/>
      <c r="V42" s="638"/>
      <c r="W42" s="638"/>
      <c r="X42" s="581"/>
    </row>
    <row r="43" spans="1:24" s="626" customFormat="1" hidden="1" outlineLevel="1" x14ac:dyDescent="0.2">
      <c r="B43" s="643" t="s">
        <v>1142</v>
      </c>
      <c r="C43" s="633"/>
      <c r="D43" s="633">
        <f>NAgni!D54/NAgni!C54-1</f>
        <v>1.5704642067162267E-2</v>
      </c>
      <c r="E43" s="633">
        <f>NAgni!E54/NAgni!D54-1</f>
        <v>5.6290611133673618E-3</v>
      </c>
      <c r="F43" s="633">
        <f>NAgni!F54/NAgni!E54-1</f>
        <v>2.1011562011546747E-2</v>
      </c>
      <c r="G43" s="633">
        <f>NAgni!G54/NAgni!F54-1</f>
        <v>3.0291507884496749E-2</v>
      </c>
      <c r="H43" s="633">
        <f>NAgni!H54/NAgni!G54-1</f>
        <v>2.122508792026534E-2</v>
      </c>
      <c r="I43" s="633">
        <f>NAgni!I54/NAgni!H54-1</f>
        <v>5.9457773685039017E-2</v>
      </c>
      <c r="J43" s="633">
        <f>NAgni!J54/NAgni!I54-1</f>
        <v>-2.2401580783970476E-2</v>
      </c>
      <c r="K43" s="633">
        <f>NAgni!K54/NAgni!J54-1</f>
        <v>0.14623203423827058</v>
      </c>
      <c r="L43" s="633">
        <f>NAgni!L54/NAgni!K54-1</f>
        <v>-6.0103400175031796E-2</v>
      </c>
      <c r="M43" s="633">
        <f>NAgni!M54/NAgni!L54-1</f>
        <v>5.4026325387766638E-2</v>
      </c>
      <c r="N43" s="633">
        <f>NAgni!N54/NAgni!M54-1</f>
        <v>0.1041653525868067</v>
      </c>
      <c r="O43" s="633">
        <f>NAgni!O54/NAgni!N54-1</f>
        <v>4.1914875055508061E-2</v>
      </c>
      <c r="P43" s="633">
        <f>NAgni!P54/NAgni!O54-1</f>
        <v>8.4662023268693432E-3</v>
      </c>
      <c r="Q43" s="633">
        <f>NAgni!Q54/NAgni!P54-1</f>
        <v>1.9803914466537842E-2</v>
      </c>
      <c r="R43" s="633">
        <f>NAgni!R54/NAgni!Q54-1</f>
        <v>-7.4488978417217466E-2</v>
      </c>
      <c r="S43" s="633">
        <f>NAgni!S54/NAgni!R54-1</f>
        <v>-5.5457916259765594E-2</v>
      </c>
      <c r="T43" s="633">
        <f>NAgni!T54/NAgni!S54-1</f>
        <v>4.4651657124357813E-2</v>
      </c>
      <c r="U43" s="638"/>
      <c r="V43" s="638"/>
      <c r="W43" s="638"/>
      <c r="X43" s="581"/>
    </row>
    <row r="44" spans="1:24" s="643" customFormat="1" ht="20.100000000000001" hidden="1" customHeight="1" outlineLevel="1" x14ac:dyDescent="0.2">
      <c r="A44" s="634"/>
      <c r="B44" s="634" t="s">
        <v>1143</v>
      </c>
      <c r="C44" s="635"/>
      <c r="D44" s="635">
        <f>NAgni!D55/NAgni!C55-1</f>
        <v>-6.2987438661449291E-3</v>
      </c>
      <c r="E44" s="635">
        <f>NAgni!E55/NAgni!D55-1</f>
        <v>-4.6751192926774987E-3</v>
      </c>
      <c r="F44" s="635">
        <f>NAgni!F55/NAgni!E55-1</f>
        <v>-1.8759972239535627E-2</v>
      </c>
      <c r="G44" s="635">
        <f>NAgni!G55/NAgni!F55-1</f>
        <v>-6.1578985941480591E-3</v>
      </c>
      <c r="H44" s="635">
        <f>NAgni!H55/NAgni!G55-1</f>
        <v>3.0465627516205851E-2</v>
      </c>
      <c r="I44" s="635">
        <f>NAgni!I55/NAgni!H55-1</f>
        <v>1.0579410447852933E-2</v>
      </c>
      <c r="J44" s="635">
        <f>NAgni!J55/NAgni!I55-1</f>
        <v>2.9769098684342632E-2</v>
      </c>
      <c r="K44" s="635">
        <f>NAgni!K55/NAgni!J55-1</f>
        <v>5.4768822626454217E-3</v>
      </c>
      <c r="L44" s="635">
        <f>NAgni!L55/NAgni!K55-1</f>
        <v>8.445187546566757E-3</v>
      </c>
      <c r="M44" s="635">
        <f>NAgni!M55/NAgni!L55-1</f>
        <v>-3.6758916617597559E-2</v>
      </c>
      <c r="N44" s="635">
        <f>NAgni!N55/NAgni!M55-1</f>
        <v>-7.1989959435509787E-2</v>
      </c>
      <c r="O44" s="635">
        <f>NAgni!O55/NAgni!N55-1</f>
        <v>3.4106066664762569E-2</v>
      </c>
      <c r="P44" s="635">
        <f>NAgni!P55/NAgni!O55-1</f>
        <v>6.540482742929421E-2</v>
      </c>
      <c r="Q44" s="635">
        <f>NAgni!Q55/NAgni!P55-1</f>
        <v>3.0074410712654931E-3</v>
      </c>
      <c r="R44" s="635">
        <f>NAgni!R55/NAgni!Q55-1</f>
        <v>5.8696631623941675E-2</v>
      </c>
      <c r="S44" s="635">
        <f>NAgni!S55/NAgni!R55-1</f>
        <v>4.54085540771485E-2</v>
      </c>
      <c r="T44" s="635">
        <f>NAgni!T55/NAgni!S55-1</f>
        <v>-2.9095093633010771E-2</v>
      </c>
      <c r="U44" s="638"/>
      <c r="V44" s="638"/>
      <c r="W44" s="638"/>
      <c r="X44" s="590"/>
    </row>
    <row r="45" spans="1:24" ht="21" customHeight="1" collapsed="1" x14ac:dyDescent="0.25">
      <c r="A45" s="620" t="s">
        <v>1326</v>
      </c>
      <c r="B45" s="621"/>
      <c r="C45" s="622"/>
      <c r="D45" s="622"/>
      <c r="E45" s="622"/>
      <c r="F45" s="622"/>
      <c r="G45" s="622"/>
      <c r="H45" s="622"/>
      <c r="I45" s="622"/>
      <c r="J45" s="622"/>
      <c r="K45" s="622"/>
      <c r="L45" s="622"/>
      <c r="M45" s="622"/>
      <c r="N45" s="622"/>
      <c r="O45" s="622"/>
      <c r="P45" s="622"/>
      <c r="Q45" s="622"/>
      <c r="R45" s="622"/>
      <c r="S45" s="622"/>
      <c r="T45" s="622"/>
      <c r="U45" s="638"/>
      <c r="V45" s="638"/>
      <c r="W45" s="638"/>
    </row>
    <row r="46" spans="1:24" s="591" customFormat="1" x14ac:dyDescent="0.2">
      <c r="B46" s="591" t="s">
        <v>1327</v>
      </c>
      <c r="C46" s="644">
        <f>EmpInst!C16</f>
        <v>10000.14453125</v>
      </c>
      <c r="D46" s="644">
        <f>EmpInst!D16</f>
        <v>10720.64453125</v>
      </c>
      <c r="E46" s="644">
        <f>EmpInst!E16</f>
        <v>10868.01953125</v>
      </c>
      <c r="F46" s="644">
        <f>EmpInst!F16</f>
        <v>10844.39453125</v>
      </c>
      <c r="G46" s="644">
        <f>EmpInst!G16</f>
        <v>11058.26953125</v>
      </c>
      <c r="H46" s="644">
        <f>EmpInst!H16</f>
        <v>11873.14453125</v>
      </c>
      <c r="I46" s="644">
        <f>EmpInst!I16</f>
        <v>11703.01953125</v>
      </c>
      <c r="J46" s="644">
        <f>EmpInst!J16</f>
        <v>11422.51953125</v>
      </c>
      <c r="K46" s="644">
        <f>EmpInst!K16</f>
        <v>10944.01953125</v>
      </c>
      <c r="L46" s="644">
        <f>EmpInst!L16</f>
        <v>10421.39453125</v>
      </c>
      <c r="M46" s="644">
        <f>EmpInst!M16</f>
        <v>10123.51953125</v>
      </c>
      <c r="N46" s="644">
        <f>EmpInst!N16</f>
        <v>9970.9365234375</v>
      </c>
      <c r="O46" s="644">
        <f>EmpInst!O16</f>
        <v>9988.76953125</v>
      </c>
      <c r="P46" s="644">
        <f>EmpInst!P16</f>
        <v>10138.39453125</v>
      </c>
      <c r="Q46" s="644">
        <f>EmpInst!Q16</f>
        <v>10413.26953125</v>
      </c>
      <c r="R46" s="644">
        <f>EmpInst!R16</f>
        <v>11017.9365234375</v>
      </c>
      <c r="S46" s="644">
        <f>EmpInst!S16</f>
        <v>11498.103515625</v>
      </c>
      <c r="T46" s="644">
        <f>EmpInst!T16</f>
        <v>11926.0615234375</v>
      </c>
      <c r="U46" s="638"/>
      <c r="V46" s="638"/>
      <c r="W46" s="638"/>
      <c r="X46" s="581"/>
    </row>
    <row r="47" spans="1:24" s="593" customFormat="1" x14ac:dyDescent="0.2">
      <c r="B47" s="594" t="s">
        <v>1193</v>
      </c>
      <c r="C47" s="595"/>
      <c r="D47" s="652">
        <f t="shared" ref="D47:S47" si="2">(D46/C46-1)</f>
        <v>7.2048958667394247E-2</v>
      </c>
      <c r="E47" s="652">
        <f t="shared" si="2"/>
        <v>1.3746841392829667E-2</v>
      </c>
      <c r="F47" s="652">
        <f t="shared" si="2"/>
        <v>-2.1738091224503542E-3</v>
      </c>
      <c r="G47" s="652">
        <f t="shared" si="2"/>
        <v>1.9722170692303864E-2</v>
      </c>
      <c r="H47" s="652">
        <f t="shared" si="2"/>
        <v>7.3689196822089853E-2</v>
      </c>
      <c r="I47" s="652">
        <f t="shared" si="2"/>
        <v>-1.4328554626134027E-2</v>
      </c>
      <c r="J47" s="652">
        <f t="shared" si="2"/>
        <v>-2.3968173277930105E-2</v>
      </c>
      <c r="K47" s="652">
        <f t="shared" si="2"/>
        <v>-4.1890932967188932E-2</v>
      </c>
      <c r="L47" s="652">
        <f t="shared" si="2"/>
        <v>-4.7754392114129129E-2</v>
      </c>
      <c r="M47" s="652">
        <f t="shared" si="2"/>
        <v>-2.8583026878675422E-2</v>
      </c>
      <c r="N47" s="652">
        <f t="shared" si="2"/>
        <v>-1.507213053143186E-2</v>
      </c>
      <c r="O47" s="652">
        <f t="shared" si="2"/>
        <v>1.7884987804888119E-3</v>
      </c>
      <c r="P47" s="652">
        <f t="shared" si="2"/>
        <v>1.4979322481302182E-2</v>
      </c>
      <c r="Q47" s="652">
        <f t="shared" si="2"/>
        <v>2.7112280859927118E-2</v>
      </c>
      <c r="R47" s="652">
        <f t="shared" si="2"/>
        <v>5.8066968340049874E-2</v>
      </c>
      <c r="S47" s="652">
        <f t="shared" si="2"/>
        <v>4.3580482712537227E-2</v>
      </c>
      <c r="T47" s="652">
        <f>(T46/S46-1)</f>
        <v>3.7219877802538326E-2</v>
      </c>
      <c r="U47" s="638"/>
      <c r="V47" s="638"/>
      <c r="W47" s="638"/>
      <c r="X47" s="581"/>
    </row>
    <row r="48" spans="1:24" ht="20.100000000000001" customHeight="1" x14ac:dyDescent="0.2">
      <c r="B48" s="596" t="s">
        <v>505</v>
      </c>
      <c r="C48" s="645">
        <f>EmpInst!C3+EmpInst!C4+EmpInst!C6+EmpInst!C7+EmpInst!C8</f>
        <v>5976.8861961364746</v>
      </c>
      <c r="D48" s="645">
        <f>EmpInst!D3+EmpInst!D4+EmpInst!D6+EmpInst!D7+EmpInst!D8</f>
        <v>6485.7611999511719</v>
      </c>
      <c r="E48" s="645">
        <f>EmpInst!E3+EmpInst!E4+EmpInst!E6+EmpInst!E7+EmpInst!E8</f>
        <v>6565.0111999511719</v>
      </c>
      <c r="F48" s="645">
        <f>EmpInst!F3+EmpInst!F4+EmpInst!F6+EmpInst!F7+EmpInst!F8</f>
        <v>6420.7611961364746</v>
      </c>
      <c r="G48" s="645">
        <f>EmpInst!G3+EmpInst!G4+EmpInst!G6+EmpInst!G7+EmpInst!G8</f>
        <v>6427.2611961364746</v>
      </c>
      <c r="H48" s="645">
        <f>EmpInst!H3+EmpInst!H4+EmpInst!H6+EmpInst!H7+EmpInst!H8</f>
        <v>7012.8861961364746</v>
      </c>
      <c r="I48" s="645">
        <f>EmpInst!I3+EmpInst!I4+EmpInst!I6+EmpInst!I7+EmpInst!I8</f>
        <v>6727.6361961364746</v>
      </c>
      <c r="J48" s="645">
        <f>EmpInst!J3+EmpInst!J4+EmpInst!J6+EmpInst!J7+EmpInst!J8</f>
        <v>6384.7611961364746</v>
      </c>
      <c r="K48" s="645">
        <f>EmpInst!K3+EmpInst!K4+EmpInst!K6+EmpInst!K7+EmpInst!K8</f>
        <v>5986.3861961364746</v>
      </c>
      <c r="L48" s="645">
        <f>EmpInst!L3+EmpInst!L4+EmpInst!L6+EmpInst!L7+EmpInst!L8</f>
        <v>5550.7611961364746</v>
      </c>
      <c r="M48" s="645">
        <f>EmpInst!M3+EmpInst!M4+EmpInst!M6+EmpInst!M7+EmpInst!M8</f>
        <v>5264.3861961364746</v>
      </c>
      <c r="N48" s="645">
        <f>EmpInst!N3+EmpInst!N4+EmpInst!N6+EmpInst!N7+EmpInst!N8</f>
        <v>5270.5111961364746</v>
      </c>
      <c r="O48" s="645">
        <f>EmpInst!O3+EmpInst!O4+EmpInst!O6+EmpInst!O7+EmpInst!O8</f>
        <v>5430.1361961364746</v>
      </c>
      <c r="P48" s="645">
        <f>EmpInst!P3+EmpInst!P4+EmpInst!P6+EmpInst!P7+EmpInst!P8</f>
        <v>5612.0944480895996</v>
      </c>
      <c r="Q48" s="645">
        <f>EmpInst!Q3+EmpInst!Q4+EmpInst!Q6+EmpInst!Q7+EmpInst!Q8</f>
        <v>5811.0527000427246</v>
      </c>
      <c r="R48" s="645">
        <f>EmpInst!R3+EmpInst!R4+EmpInst!R6+EmpInst!R7+EmpInst!R8</f>
        <v>6251.7194480895996</v>
      </c>
      <c r="S48" s="645">
        <f>EmpInst!S3+EmpInst!S4+EmpInst!S6+EmpInst!S7+EmpInst!S8</f>
        <v>6698.7611961364746</v>
      </c>
      <c r="T48" s="645">
        <f>EmpInst!T3+EmpInst!T4+EmpInst!T6+EmpInst!T7+EmpInst!T8</f>
        <v>6974.1359519958496</v>
      </c>
      <c r="U48" s="638"/>
      <c r="V48" s="638"/>
      <c r="W48" s="638"/>
    </row>
    <row r="49" spans="1:24" s="593" customFormat="1" x14ac:dyDescent="0.2">
      <c r="B49" s="598" t="s">
        <v>1193</v>
      </c>
      <c r="C49" s="595"/>
      <c r="D49" s="652">
        <f t="shared" ref="D49:S49" si="3">(D48/C48-1)</f>
        <v>8.5140487390179764E-2</v>
      </c>
      <c r="E49" s="652">
        <f t="shared" si="3"/>
        <v>1.2219074609252756E-2</v>
      </c>
      <c r="F49" s="652">
        <f t="shared" si="3"/>
        <v>-2.1972544969271368E-2</v>
      </c>
      <c r="G49" s="652">
        <f t="shared" si="3"/>
        <v>1.0123410295823643E-3</v>
      </c>
      <c r="H49" s="652">
        <f t="shared" si="3"/>
        <v>9.1115792890450464E-2</v>
      </c>
      <c r="I49" s="652">
        <f t="shared" si="3"/>
        <v>-4.0675121771853284E-2</v>
      </c>
      <c r="J49" s="652">
        <f t="shared" si="3"/>
        <v>-5.0965151801297681E-2</v>
      </c>
      <c r="K49" s="652">
        <f t="shared" si="3"/>
        <v>-6.2394659371295402E-2</v>
      </c>
      <c r="L49" s="652">
        <f t="shared" si="3"/>
        <v>-7.2769277779162644E-2</v>
      </c>
      <c r="M49" s="652">
        <f t="shared" si="3"/>
        <v>-5.1592023126364572E-2</v>
      </c>
      <c r="N49" s="652">
        <f t="shared" si="3"/>
        <v>1.1634784705756296E-3</v>
      </c>
      <c r="O49" s="652">
        <f t="shared" si="3"/>
        <v>3.0286435994484329E-2</v>
      </c>
      <c r="P49" s="652">
        <f t="shared" si="3"/>
        <v>3.3508966512219018E-2</v>
      </c>
      <c r="Q49" s="652">
        <f t="shared" si="3"/>
        <v>3.5451693444120913E-2</v>
      </c>
      <c r="R49" s="652">
        <f t="shared" si="3"/>
        <v>7.5832516205477818E-2</v>
      </c>
      <c r="S49" s="652">
        <f t="shared" si="3"/>
        <v>7.1507007273572176E-2</v>
      </c>
      <c r="T49" s="652">
        <f>(T48/S48-1)</f>
        <v>4.11083105960246E-2</v>
      </c>
      <c r="U49" s="638"/>
      <c r="V49" s="638"/>
      <c r="W49" s="638"/>
      <c r="X49" s="581"/>
    </row>
    <row r="50" spans="1:24" x14ac:dyDescent="0.2">
      <c r="B50" s="596" t="s">
        <v>1237</v>
      </c>
      <c r="C50" s="597">
        <f>SUM(EmpInst!C9:C12,EmpInst!C5)</f>
        <v>3429.5</v>
      </c>
      <c r="D50" s="597">
        <f>SUM(EmpInst!D9:D12,EmpInst!D5)</f>
        <v>3560.625</v>
      </c>
      <c r="E50" s="597">
        <f>SUM(EmpInst!E9:E12,EmpInst!E5)</f>
        <v>3577</v>
      </c>
      <c r="F50" s="597">
        <f>SUM(EmpInst!F9:F12,EmpInst!F5)</f>
        <v>3542.625</v>
      </c>
      <c r="G50" s="597">
        <f>SUM(EmpInst!G9:G12,EmpInst!G5)</f>
        <v>3597.375</v>
      </c>
      <c r="H50" s="597">
        <f>SUM(EmpInst!H9:H12,EmpInst!H5)</f>
        <v>3703.75</v>
      </c>
      <c r="I50" s="597">
        <f>SUM(EmpInst!I9:I12,EmpInst!I5)</f>
        <v>3721.875</v>
      </c>
      <c r="J50" s="597">
        <f>SUM(EmpInst!J9:J12,EmpInst!J5)</f>
        <v>3776.25</v>
      </c>
      <c r="K50" s="597">
        <f>SUM(EmpInst!K9:K12,EmpInst!K5)</f>
        <v>3767.875</v>
      </c>
      <c r="L50" s="597">
        <f>SUM(EmpInst!L9:L12,EmpInst!L5)</f>
        <v>3729.75</v>
      </c>
      <c r="M50" s="597">
        <f>SUM(EmpInst!M9:M12,EmpInst!M5)</f>
        <v>3756.125</v>
      </c>
      <c r="N50" s="597">
        <f>SUM(EmpInst!N9:N12,EmpInst!N5)</f>
        <v>3665.6667022705078</v>
      </c>
      <c r="O50" s="597">
        <f>SUM(EmpInst!O9:O12,EmpInst!O5)</f>
        <v>3625.1249847412109</v>
      </c>
      <c r="P50" s="597">
        <f>SUM(EmpInst!P9:P12,EmpInst!P5)</f>
        <v>3678.791690826416</v>
      </c>
      <c r="Q50" s="597">
        <f>SUM(EmpInst!Q9:Q12,EmpInst!Q5)</f>
        <v>3743.1249809265137</v>
      </c>
      <c r="R50" s="597">
        <f>SUM(EmpInst!R9:R12,EmpInst!R5)</f>
        <v>3746.5833549499512</v>
      </c>
      <c r="S50" s="597">
        <f>SUM(EmpInst!S9:S12,EmpInst!S5)</f>
        <v>3849.1666450500488</v>
      </c>
      <c r="T50" s="597">
        <f>SUM(EmpInst!T9:T12,EmpInst!T5)</f>
        <v>3961.7499504089355</v>
      </c>
      <c r="U50" s="638"/>
      <c r="V50" s="638"/>
      <c r="W50" s="638"/>
    </row>
    <row r="51" spans="1:24" s="593" customFormat="1" x14ac:dyDescent="0.2">
      <c r="B51" s="598" t="s">
        <v>1193</v>
      </c>
      <c r="C51" s="595"/>
      <c r="D51" s="652">
        <f t="shared" ref="D51:S51" si="4">(D50/C50-1)</f>
        <v>3.823443650677949E-2</v>
      </c>
      <c r="E51" s="652">
        <f t="shared" si="4"/>
        <v>4.5989117079163755E-3</v>
      </c>
      <c r="F51" s="652">
        <f t="shared" si="4"/>
        <v>-9.610008386916391E-3</v>
      </c>
      <c r="G51" s="652">
        <f t="shared" si="4"/>
        <v>1.5454641685191062E-2</v>
      </c>
      <c r="H51" s="652">
        <f t="shared" si="4"/>
        <v>2.9570172695368102E-2</v>
      </c>
      <c r="I51" s="652">
        <f t="shared" si="4"/>
        <v>4.8936888288897418E-3</v>
      </c>
      <c r="J51" s="652">
        <f t="shared" si="4"/>
        <v>1.4609571788413156E-2</v>
      </c>
      <c r="K51" s="652">
        <f t="shared" si="4"/>
        <v>-2.217808672624999E-3</v>
      </c>
      <c r="L51" s="652">
        <f t="shared" si="4"/>
        <v>-1.0118435457651898E-2</v>
      </c>
      <c r="M51" s="652">
        <f t="shared" si="4"/>
        <v>7.0715195388431074E-3</v>
      </c>
      <c r="N51" s="652">
        <f t="shared" si="4"/>
        <v>-2.4082877361507493E-2</v>
      </c>
      <c r="O51" s="652">
        <f t="shared" si="4"/>
        <v>-1.1059848268306971E-2</v>
      </c>
      <c r="P51" s="652">
        <f t="shared" si="4"/>
        <v>1.4804098151401046E-2</v>
      </c>
      <c r="Q51" s="652">
        <f t="shared" si="4"/>
        <v>1.7487614278492991E-2</v>
      </c>
      <c r="R51" s="652">
        <f t="shared" si="4"/>
        <v>9.2392694367937622E-4</v>
      </c>
      <c r="S51" s="652">
        <f t="shared" si="4"/>
        <v>2.7380490538016611E-2</v>
      </c>
      <c r="T51" s="652">
        <f>(T50/S50-1)</f>
        <v>2.9248748038401162E-2</v>
      </c>
      <c r="U51" s="638"/>
      <c r="V51" s="638"/>
      <c r="W51" s="638"/>
      <c r="X51" s="581"/>
    </row>
    <row r="52" spans="1:24" s="593" customFormat="1" x14ac:dyDescent="0.2">
      <c r="B52" s="387" t="s">
        <v>2</v>
      </c>
      <c r="C52" s="645">
        <f t="shared" ref="C52:S52" si="5">C46-C48-C50</f>
        <v>593.75833511352539</v>
      </c>
      <c r="D52" s="645">
        <f t="shared" si="5"/>
        <v>674.25833129882813</v>
      </c>
      <c r="E52" s="645">
        <f t="shared" si="5"/>
        <v>726.00833129882813</v>
      </c>
      <c r="F52" s="645">
        <f t="shared" si="5"/>
        <v>881.00833511352539</v>
      </c>
      <c r="G52" s="645">
        <f t="shared" si="5"/>
        <v>1033.6333351135254</v>
      </c>
      <c r="H52" s="645">
        <f t="shared" si="5"/>
        <v>1156.5083351135254</v>
      </c>
      <c r="I52" s="645">
        <f t="shared" si="5"/>
        <v>1253.5083351135254</v>
      </c>
      <c r="J52" s="645">
        <f t="shared" si="5"/>
        <v>1261.5083351135254</v>
      </c>
      <c r="K52" s="645">
        <f t="shared" si="5"/>
        <v>1189.7583351135254</v>
      </c>
      <c r="L52" s="645">
        <f t="shared" si="5"/>
        <v>1140.8833351135254</v>
      </c>
      <c r="M52" s="645">
        <f t="shared" si="5"/>
        <v>1103.0083351135254</v>
      </c>
      <c r="N52" s="645">
        <f t="shared" si="5"/>
        <v>1034.7586250305176</v>
      </c>
      <c r="O52" s="645">
        <f t="shared" si="5"/>
        <v>933.50835037231445</v>
      </c>
      <c r="P52" s="645">
        <f t="shared" si="5"/>
        <v>847.50839233398438</v>
      </c>
      <c r="Q52" s="645">
        <f t="shared" si="5"/>
        <v>859.09185028076172</v>
      </c>
      <c r="R52" s="645">
        <f t="shared" si="5"/>
        <v>1019.6337203979492</v>
      </c>
      <c r="S52" s="645">
        <f t="shared" si="5"/>
        <v>950.17567443847656</v>
      </c>
      <c r="T52" s="645">
        <f>T46-T48-T50</f>
        <v>990.17562103271484</v>
      </c>
      <c r="U52" s="638"/>
      <c r="V52" s="638"/>
      <c r="W52" s="638"/>
      <c r="X52" s="581"/>
    </row>
    <row r="53" spans="1:24" s="593" customFormat="1" x14ac:dyDescent="0.2">
      <c r="B53" s="596" t="s">
        <v>1199</v>
      </c>
      <c r="C53" s="645">
        <f>EmpInst!C85</f>
        <v>5289.88623046875</v>
      </c>
      <c r="D53" s="645">
        <f>EmpInst!D85</f>
        <v>5265.0947265625</v>
      </c>
      <c r="E53" s="645">
        <f>EmpInst!E85</f>
        <v>5251.0859375</v>
      </c>
      <c r="F53" s="645">
        <f>EmpInst!F85</f>
        <v>5212.79345703125</v>
      </c>
      <c r="G53" s="645">
        <f>EmpInst!G85</f>
        <v>5217.2060546875</v>
      </c>
      <c r="H53" s="645">
        <f>EmpInst!H85</f>
        <v>5419.802734375</v>
      </c>
      <c r="I53" s="645">
        <f>EmpInst!I85</f>
        <v>5386.0576171875</v>
      </c>
      <c r="J53" s="645">
        <f>EmpInst!J85</f>
        <v>5442.65283203125</v>
      </c>
      <c r="K53" s="645">
        <f>EmpInst!K85</f>
        <v>5452.05126953125</v>
      </c>
      <c r="L53" s="645">
        <f>EmpInst!L85</f>
        <v>5298.66162109375</v>
      </c>
      <c r="M53" s="645">
        <f>EmpInst!M85</f>
        <v>5317.36376953125</v>
      </c>
      <c r="N53" s="645">
        <f>EmpInst!N85</f>
        <v>5299.08984375</v>
      </c>
      <c r="O53" s="645">
        <f>EmpInst!O85</f>
        <v>5340.39697265625</v>
      </c>
      <c r="P53" s="645">
        <f>EmpInst!P85</f>
        <v>5430.59033203125</v>
      </c>
      <c r="Q53" s="645">
        <f>EmpInst!Q85</f>
        <v>5479.62255859375</v>
      </c>
      <c r="R53" s="645">
        <f>EmpInst!R85</f>
        <v>5517.8544921875</v>
      </c>
      <c r="S53" s="645">
        <f>EmpInst!S85</f>
        <v>5572.20703125</v>
      </c>
      <c r="T53" s="645">
        <f>EmpInst!T85</f>
        <v>5619.7099609375</v>
      </c>
      <c r="U53" s="638"/>
      <c r="V53" s="638"/>
      <c r="W53" s="638"/>
      <c r="X53" s="581"/>
    </row>
    <row r="54" spans="1:24" s="599" customFormat="1" x14ac:dyDescent="0.2">
      <c r="B54" s="600" t="s">
        <v>1200</v>
      </c>
      <c r="C54" s="645">
        <f t="shared" ref="C54:S54" si="6">C46-C53</f>
        <v>4710.25830078125</v>
      </c>
      <c r="D54" s="645">
        <f t="shared" si="6"/>
        <v>5455.5498046875</v>
      </c>
      <c r="E54" s="645">
        <f t="shared" si="6"/>
        <v>5616.93359375</v>
      </c>
      <c r="F54" s="645">
        <f t="shared" si="6"/>
        <v>5631.60107421875</v>
      </c>
      <c r="G54" s="645">
        <f t="shared" si="6"/>
        <v>5841.0634765625</v>
      </c>
      <c r="H54" s="645">
        <f t="shared" si="6"/>
        <v>6453.341796875</v>
      </c>
      <c r="I54" s="645">
        <f t="shared" si="6"/>
        <v>6316.9619140625</v>
      </c>
      <c r="J54" s="645">
        <f t="shared" si="6"/>
        <v>5979.86669921875</v>
      </c>
      <c r="K54" s="645">
        <f t="shared" si="6"/>
        <v>5491.96826171875</v>
      </c>
      <c r="L54" s="645">
        <f t="shared" si="6"/>
        <v>5122.73291015625</v>
      </c>
      <c r="M54" s="645">
        <f t="shared" si="6"/>
        <v>4806.15576171875</v>
      </c>
      <c r="N54" s="645">
        <f t="shared" si="6"/>
        <v>4671.8466796875</v>
      </c>
      <c r="O54" s="645">
        <f t="shared" si="6"/>
        <v>4648.37255859375</v>
      </c>
      <c r="P54" s="645">
        <f t="shared" si="6"/>
        <v>4707.80419921875</v>
      </c>
      <c r="Q54" s="645">
        <f t="shared" si="6"/>
        <v>4933.64697265625</v>
      </c>
      <c r="R54" s="645">
        <f t="shared" si="6"/>
        <v>5500.08203125</v>
      </c>
      <c r="S54" s="645">
        <f t="shared" si="6"/>
        <v>5925.896484375</v>
      </c>
      <c r="T54" s="645">
        <f>T46-T53</f>
        <v>6306.3515625</v>
      </c>
      <c r="U54" s="638"/>
      <c r="V54" s="638"/>
      <c r="W54" s="638"/>
      <c r="X54" s="581"/>
    </row>
    <row r="55" spans="1:24" s="591" customFormat="1" ht="20.100000000000001" customHeight="1" x14ac:dyDescent="0.2">
      <c r="B55" s="591" t="s">
        <v>1198</v>
      </c>
      <c r="C55" s="644">
        <f>EmpInst!C50</f>
        <v>7446.0673810573835</v>
      </c>
      <c r="D55" s="644">
        <f>EmpInst!D50</f>
        <v>7460.3344525475632</v>
      </c>
      <c r="E55" s="644">
        <f>EmpInst!E50</f>
        <v>7665.8990523011717</v>
      </c>
      <c r="F55" s="644">
        <f>EmpInst!F50</f>
        <v>7755.4878762609569</v>
      </c>
      <c r="G55" s="644">
        <f>EmpInst!G50</f>
        <v>7914.8918883881088</v>
      </c>
      <c r="H55" s="644">
        <f>EmpInst!H50</f>
        <v>7628.1629530929995</v>
      </c>
      <c r="I55" s="644">
        <f>EmpInst!I50</f>
        <v>7695.3684162040181</v>
      </c>
      <c r="J55" s="644">
        <f>EmpInst!J50</f>
        <v>7942.3712410209409</v>
      </c>
      <c r="K55" s="644">
        <f>EmpInst!K50</f>
        <v>8222.5209330581165</v>
      </c>
      <c r="L55" s="644">
        <f>EmpInst!L50</f>
        <v>8343.8591809142636</v>
      </c>
      <c r="M55" s="644">
        <f>EmpInst!M50</f>
        <v>8482.3297851036095</v>
      </c>
      <c r="N55" s="644">
        <f>EmpInst!N50</f>
        <v>8855.8177727279453</v>
      </c>
      <c r="O55" s="644">
        <f>EmpInst!O50</f>
        <v>9172.6474067556337</v>
      </c>
      <c r="P55" s="644">
        <f>EmpInst!P50</f>
        <v>9247.0084906965276</v>
      </c>
      <c r="Q55" s="644">
        <f>EmpInst!Q50</f>
        <v>9942.8538632161417</v>
      </c>
      <c r="R55" s="644">
        <f>EmpInst!R50</f>
        <v>10306.577688883901</v>
      </c>
      <c r="S55" s="644">
        <f>EmpInst!S50</f>
        <v>10830.857466474175</v>
      </c>
      <c r="T55" s="644">
        <f>EmpInst!T50</f>
        <v>11085.877690231158</v>
      </c>
      <c r="U55" s="638"/>
      <c r="V55" s="638"/>
      <c r="W55" s="638"/>
      <c r="X55" s="581"/>
    </row>
    <row r="56" spans="1:24" s="593" customFormat="1" x14ac:dyDescent="0.2">
      <c r="B56" s="594" t="s">
        <v>1193</v>
      </c>
      <c r="C56" s="595"/>
      <c r="D56" s="652">
        <f t="shared" ref="D56:S56" si="7">(D55/C55-1)</f>
        <v>1.9160545775445126E-3</v>
      </c>
      <c r="E56" s="652">
        <f t="shared" si="7"/>
        <v>2.7554341036736263E-2</v>
      </c>
      <c r="F56" s="652">
        <f t="shared" si="7"/>
        <v>1.168666888887504E-2</v>
      </c>
      <c r="G56" s="652">
        <f t="shared" si="7"/>
        <v>2.0553705282046364E-2</v>
      </c>
      <c r="H56" s="652">
        <f t="shared" si="7"/>
        <v>-3.6226513177743835E-2</v>
      </c>
      <c r="I56" s="652">
        <f t="shared" si="7"/>
        <v>8.8101766472841181E-3</v>
      </c>
      <c r="J56" s="652">
        <f t="shared" si="7"/>
        <v>3.2097595782004662E-2</v>
      </c>
      <c r="K56" s="652">
        <f t="shared" si="7"/>
        <v>3.5272802483753418E-2</v>
      </c>
      <c r="L56" s="652">
        <f t="shared" si="7"/>
        <v>1.4756818358262258E-2</v>
      </c>
      <c r="M56" s="652">
        <f t="shared" si="7"/>
        <v>1.6595510684801917E-2</v>
      </c>
      <c r="N56" s="652">
        <f t="shared" si="7"/>
        <v>4.4031297660725555E-2</v>
      </c>
      <c r="O56" s="652">
        <f t="shared" si="7"/>
        <v>3.5776440093808759E-2</v>
      </c>
      <c r="P56" s="652">
        <f t="shared" si="7"/>
        <v>8.1068289931351956E-3</v>
      </c>
      <c r="Q56" s="652">
        <f t="shared" si="7"/>
        <v>7.5250863370538434E-2</v>
      </c>
      <c r="R56" s="652">
        <f t="shared" si="7"/>
        <v>3.6581431314540946E-2</v>
      </c>
      <c r="S56" s="652">
        <f t="shared" si="7"/>
        <v>5.0868464141665015E-2</v>
      </c>
      <c r="T56" s="652">
        <f>(T55/S55-1)</f>
        <v>2.3545709519894542E-2</v>
      </c>
      <c r="U56" s="638"/>
      <c r="V56" s="638"/>
      <c r="W56" s="638"/>
      <c r="X56" s="581"/>
    </row>
    <row r="57" spans="1:24" x14ac:dyDescent="0.2">
      <c r="B57" s="596" t="s">
        <v>505</v>
      </c>
      <c r="C57" s="645">
        <f>(EmpInst!C20+EmpInst!C21+EmpInst!C23+EmpInst!C24+EmpInst!C25)*1000/C48</f>
        <v>5838.7528343470703</v>
      </c>
      <c r="D57" s="645">
        <f>(EmpInst!D20+EmpInst!D21+EmpInst!D23+EmpInst!D24+EmpInst!D25)*1000/D48</f>
        <v>6016.8294853834968</v>
      </c>
      <c r="E57" s="645">
        <f>(EmpInst!E20+EmpInst!E21+EmpInst!E23+EmpInst!E24+EmpInst!E25)*1000/E48</f>
        <v>6274.8589317479691</v>
      </c>
      <c r="F57" s="645">
        <f>(EmpInst!F20+EmpInst!F21+EmpInst!F23+EmpInst!F24+EmpInst!F25)*1000/F48</f>
        <v>6163.1633888600527</v>
      </c>
      <c r="G57" s="645">
        <f>(EmpInst!G20+EmpInst!G21+EmpInst!G23+EmpInst!G24+EmpInst!G25)*1000/G48</f>
        <v>6546.2129118688999</v>
      </c>
      <c r="H57" s="645">
        <f>(EmpInst!H20+EmpInst!H21+EmpInst!H23+EmpInst!H24+EmpInst!H25)*1000/H48</f>
        <v>6255.7310053636675</v>
      </c>
      <c r="I57" s="645">
        <f>(EmpInst!I20+EmpInst!I21+EmpInst!I23+EmpInst!I24+EmpInst!I25)*1000/I48</f>
        <v>6297.8330254060338</v>
      </c>
      <c r="J57" s="645">
        <f>(EmpInst!J20+EmpInst!J21+EmpInst!J23+EmpInst!J24+EmpInst!J25)*1000/J48</f>
        <v>6454.9399509270816</v>
      </c>
      <c r="K57" s="645">
        <f>(EmpInst!K20+EmpInst!K21+EmpInst!K23+EmpInst!K24+EmpInst!K25)*1000/K48</f>
        <v>6606.1676095473595</v>
      </c>
      <c r="L57" s="645">
        <f>(EmpInst!L20+EmpInst!L21+EmpInst!L23+EmpInst!L24+EmpInst!L25)*1000/L48</f>
        <v>6586.4262903840608</v>
      </c>
      <c r="M57" s="645">
        <f>(EmpInst!M20+EmpInst!M21+EmpInst!M23+EmpInst!M24+EmpInst!M25)*1000/M48</f>
        <v>6803.6820562648963</v>
      </c>
      <c r="N57" s="645">
        <f>(EmpInst!N20+EmpInst!N21+EmpInst!N23+EmpInst!N24+EmpInst!N25)*1000/N48</f>
        <v>7195.4593999180042</v>
      </c>
      <c r="O57" s="645">
        <f>(EmpInst!O20+EmpInst!O21+EmpInst!O23+EmpInst!O24+EmpInst!O25)*1000/O48</f>
        <v>7429.4123610540237</v>
      </c>
      <c r="P57" s="645">
        <f>(EmpInst!P20+EmpInst!P21+EmpInst!P23+EmpInst!P24+EmpInst!P25)*1000/P48</f>
        <v>7482.2957057508474</v>
      </c>
      <c r="Q57" s="645">
        <f>(EmpInst!Q20+EmpInst!Q21+EmpInst!Q23+EmpInst!Q24+EmpInst!Q25)*1000/Q48</f>
        <v>7978.7230496995362</v>
      </c>
      <c r="R57" s="645">
        <f>(EmpInst!R20+EmpInst!R21+EmpInst!R23+EmpInst!R24+EmpInst!R25)*1000/R48</f>
        <v>8701.0445123860809</v>
      </c>
      <c r="S57" s="645">
        <f>(EmpInst!S20+EmpInst!S21+EmpInst!S23+EmpInst!S24+EmpInst!S25)*1000/S48</f>
        <v>9127.5903749245626</v>
      </c>
      <c r="T57" s="645">
        <f>(EmpInst!T20+EmpInst!T21+EmpInst!T23+EmpInst!T24+EmpInst!T25)*1000/T48</f>
        <v>9248.5076189038246</v>
      </c>
      <c r="U57" s="638"/>
      <c r="V57" s="638"/>
      <c r="W57" s="638"/>
    </row>
    <row r="58" spans="1:24" s="593" customFormat="1" x14ac:dyDescent="0.2">
      <c r="B58" s="598" t="s">
        <v>1193</v>
      </c>
      <c r="C58" s="595"/>
      <c r="D58" s="652">
        <f t="shared" ref="D58:S58" si="8">(D57/C57-1)</f>
        <v>3.0499090488789404E-2</v>
      </c>
      <c r="E58" s="652">
        <f t="shared" si="8"/>
        <v>4.2884620046370836E-2</v>
      </c>
      <c r="F58" s="652">
        <f t="shared" si="8"/>
        <v>-1.7800486688678729E-2</v>
      </c>
      <c r="G58" s="652">
        <f t="shared" si="8"/>
        <v>6.215144704766562E-2</v>
      </c>
      <c r="H58" s="652">
        <f t="shared" si="8"/>
        <v>-4.4374038916235259E-2</v>
      </c>
      <c r="I58" s="652">
        <f t="shared" si="8"/>
        <v>6.7301519208975424E-3</v>
      </c>
      <c r="J58" s="652">
        <f t="shared" si="8"/>
        <v>2.4946187821630827E-2</v>
      </c>
      <c r="K58" s="652">
        <f t="shared" si="8"/>
        <v>2.3428205338851926E-2</v>
      </c>
      <c r="L58" s="652">
        <f t="shared" si="8"/>
        <v>-2.9883164233932558E-3</v>
      </c>
      <c r="M58" s="652">
        <f t="shared" si="8"/>
        <v>3.298537876268659E-2</v>
      </c>
      <c r="N58" s="652">
        <f t="shared" si="8"/>
        <v>5.7583135192561752E-2</v>
      </c>
      <c r="O58" s="652">
        <f t="shared" si="8"/>
        <v>3.2513971399614316E-2</v>
      </c>
      <c r="P58" s="652">
        <f t="shared" si="8"/>
        <v>7.1181059990754747E-3</v>
      </c>
      <c r="Q58" s="652">
        <f t="shared" si="8"/>
        <v>6.6346929267596E-2</v>
      </c>
      <c r="R58" s="652">
        <f t="shared" si="8"/>
        <v>9.053096067969757E-2</v>
      </c>
      <c r="S58" s="652">
        <f t="shared" si="8"/>
        <v>4.9022374489785303E-2</v>
      </c>
      <c r="T58" s="652">
        <f>(T57/S57-1)</f>
        <v>1.3247444178854373E-2</v>
      </c>
      <c r="U58" s="638"/>
      <c r="V58" s="638"/>
      <c r="W58" s="638"/>
      <c r="X58" s="581"/>
    </row>
    <row r="59" spans="1:24" x14ac:dyDescent="0.2">
      <c r="B59" s="596" t="s">
        <v>1237</v>
      </c>
      <c r="C59" s="645">
        <f>SUM(EmpInst!C26:C29,EmpInst!C22)*1000/C50</f>
        <v>10835.681720071258</v>
      </c>
      <c r="D59" s="645">
        <f>SUM(EmpInst!D26:D29,EmpInst!D22)*1000/D50</f>
        <v>10752.103697669827</v>
      </c>
      <c r="E59" s="645">
        <f>SUM(EmpInst!E26:E29,EmpInst!E22)*1000/E50</f>
        <v>10980.298936783618</v>
      </c>
      <c r="F59" s="645">
        <f>SUM(EmpInst!F26:F29,EmpInst!F22)*1000/F50</f>
        <v>11670.484291750468</v>
      </c>
      <c r="G59" s="645">
        <f>SUM(EmpInst!G26:G29,EmpInst!G22)*1000/G50</f>
        <v>11721.824955371105</v>
      </c>
      <c r="H59" s="645">
        <f>SUM(EmpInst!H26:H29,EmpInst!H22)*1000/H50</f>
        <v>11686.266624303915</v>
      </c>
      <c r="I59" s="645">
        <f>SUM(EmpInst!I26:I29,EmpInst!I22)*1000/I50</f>
        <v>11822.385206759027</v>
      </c>
      <c r="J59" s="645">
        <f>SUM(EmpInst!J26:J29,EmpInst!J22)*1000/J50</f>
        <v>12086.877421202624</v>
      </c>
      <c r="K59" s="645">
        <f>SUM(EmpInst!K26:K29,EmpInst!K22)*1000/K50</f>
        <v>12364.460289741295</v>
      </c>
      <c r="L59" s="645">
        <f>SUM(EmpInst!L26:L29,EmpInst!L22)*1000/L50</f>
        <v>12467.926935660902</v>
      </c>
      <c r="M59" s="645">
        <f>SUM(EmpInst!M26:M29,EmpInst!M22)*1000/M50</f>
        <v>12316.9383561537</v>
      </c>
      <c r="N59" s="645">
        <f>SUM(EmpInst!N26:N29,EmpInst!N22)*1000/N50</f>
        <v>12734.812812019565</v>
      </c>
      <c r="O59" s="645">
        <f>SUM(EmpInst!O26:O29,EmpInst!O22)*1000/O50</f>
        <v>13126.606950273061</v>
      </c>
      <c r="P59" s="645">
        <f>SUM(EmpInst!P26:P29,EmpInst!P22)*1000/P50</f>
        <v>13077.908217913102</v>
      </c>
      <c r="Q59" s="645">
        <f>SUM(EmpInst!Q26:Q29,EmpInst!Q22)*1000/Q50</f>
        <v>14264.896637614602</v>
      </c>
      <c r="R59" s="645">
        <f>SUM(EmpInst!R26:R29,EmpInst!R22)*1000/R50</f>
        <v>14608.60889117351</v>
      </c>
      <c r="S59" s="645">
        <f>SUM(EmpInst!S26:S29,EmpInst!S22)*1000/S50</f>
        <v>15255.445129877688</v>
      </c>
      <c r="T59" s="645">
        <f>SUM(EmpInst!T26:T29,EmpInst!T22)*1000/T50</f>
        <v>15805.197701706084</v>
      </c>
      <c r="U59" s="638"/>
      <c r="V59" s="638"/>
      <c r="W59" s="638"/>
    </row>
    <row r="60" spans="1:24" s="593" customFormat="1" x14ac:dyDescent="0.2">
      <c r="B60" s="598" t="s">
        <v>1193</v>
      </c>
      <c r="C60" s="595"/>
      <c r="D60" s="652">
        <f t="shared" ref="D60:S60" si="9">(D59/C59-1)</f>
        <v>-7.7132223482180295E-3</v>
      </c>
      <c r="E60" s="652">
        <f t="shared" si="9"/>
        <v>2.1223310854344257E-2</v>
      </c>
      <c r="F60" s="652">
        <f t="shared" si="9"/>
        <v>6.2856699889540568E-2</v>
      </c>
      <c r="G60" s="652">
        <f t="shared" si="9"/>
        <v>4.3991887857581791E-3</v>
      </c>
      <c r="H60" s="652">
        <f t="shared" si="9"/>
        <v>-3.0335149349672852E-3</v>
      </c>
      <c r="I60" s="652">
        <f t="shared" si="9"/>
        <v>1.1647738908508787E-2</v>
      </c>
      <c r="J60" s="652">
        <f t="shared" si="9"/>
        <v>2.2372153319144328E-2</v>
      </c>
      <c r="K60" s="652">
        <f t="shared" si="9"/>
        <v>2.2965639417484196E-2</v>
      </c>
      <c r="L60" s="652">
        <f t="shared" si="9"/>
        <v>8.3680681157958237E-3</v>
      </c>
      <c r="M60" s="652">
        <f t="shared" si="9"/>
        <v>-1.2110159153671529E-2</v>
      </c>
      <c r="N60" s="652">
        <f t="shared" si="9"/>
        <v>3.3926812311851018E-2</v>
      </c>
      <c r="O60" s="652">
        <f t="shared" si="9"/>
        <v>3.076559852404781E-2</v>
      </c>
      <c r="P60" s="652">
        <f t="shared" si="9"/>
        <v>-3.7099253862359349E-3</v>
      </c>
      <c r="Q60" s="652">
        <f t="shared" si="9"/>
        <v>9.0762865125147085E-2</v>
      </c>
      <c r="R60" s="652">
        <f t="shared" si="9"/>
        <v>2.4094969791269572E-2</v>
      </c>
      <c r="S60" s="652">
        <f t="shared" si="9"/>
        <v>4.4277743590972252E-2</v>
      </c>
      <c r="T60" s="652">
        <f>(T59/S59-1)</f>
        <v>3.6036481869133441E-2</v>
      </c>
      <c r="U60" s="638"/>
      <c r="V60" s="638"/>
      <c r="W60" s="638"/>
      <c r="X60" s="581"/>
    </row>
    <row r="61" spans="1:24" s="593" customFormat="1" x14ac:dyDescent="0.2">
      <c r="B61" s="596" t="s">
        <v>1199</v>
      </c>
      <c r="C61" s="645">
        <f>EmpInst!C102*1000/C53</f>
        <v>8878.6246085935472</v>
      </c>
      <c r="D61" s="645">
        <f>EmpInst!D102*1000/D53</f>
        <v>9213.1956166950786</v>
      </c>
      <c r="E61" s="645">
        <f>EmpInst!E102*1000/E53</f>
        <v>9400.6522460383931</v>
      </c>
      <c r="F61" s="645">
        <f>EmpInst!F102*1000/F53</f>
        <v>9707.3679061646053</v>
      </c>
      <c r="G61" s="645">
        <f>EmpInst!G102*1000/G53</f>
        <v>9820.935422698969</v>
      </c>
      <c r="H61" s="645">
        <f>EmpInst!H102*1000/H53</f>
        <v>9817.6197747049573</v>
      </c>
      <c r="I61" s="645">
        <f>EmpInst!I102*1000/I53</f>
        <v>10078.053452173155</v>
      </c>
      <c r="J61" s="645">
        <f>EmpInst!J102*1000/J53</f>
        <v>10350.612247571065</v>
      </c>
      <c r="K61" s="645">
        <f>EmpInst!K102*1000/K53</f>
        <v>10617.219490119876</v>
      </c>
      <c r="L61" s="645">
        <f>EmpInst!L102*1000/L53</f>
        <v>10718.736370171602</v>
      </c>
      <c r="M61" s="645">
        <f>EmpInst!M102*1000/M53</f>
        <v>10704.575342372667</v>
      </c>
      <c r="N61" s="645">
        <f>EmpInst!N102*1000/N53</f>
        <v>11045.984459300573</v>
      </c>
      <c r="O61" s="645">
        <f>EmpInst!O102*1000/O53</f>
        <v>11294.086667868078</v>
      </c>
      <c r="P61" s="645">
        <f>EmpInst!P102*1000/P53</f>
        <v>11200.027621306494</v>
      </c>
      <c r="Q61" s="645">
        <f>EmpInst!Q102*1000/Q53</f>
        <v>12033.240699049487</v>
      </c>
      <c r="R61" s="645">
        <f>EmpInst!R102*1000/R53</f>
        <v>12439.896550314383</v>
      </c>
      <c r="S61" s="645">
        <f>EmpInst!S102*1000/S53</f>
        <v>13127.988026512721</v>
      </c>
      <c r="T61" s="645">
        <f>EmpInst!T102*1000/T53</f>
        <v>13716.587283561641</v>
      </c>
      <c r="U61" s="638"/>
      <c r="V61" s="638"/>
      <c r="W61" s="638"/>
      <c r="X61" s="581"/>
    </row>
    <row r="62" spans="1:24" s="599" customFormat="1" x14ac:dyDescent="0.2">
      <c r="B62" s="600" t="s">
        <v>1200</v>
      </c>
      <c r="C62" s="645">
        <f>(EmpInst!C33-EmpInst!C102)*1000/C54</f>
        <v>5837.2246662013567</v>
      </c>
      <c r="D62" s="645">
        <f>(EmpInst!D33-EmpInst!D102)*1000/D54</f>
        <v>5768.6662610447393</v>
      </c>
      <c r="E62" s="645">
        <f>(EmpInst!E33-EmpInst!E102)*1000/E54</f>
        <v>6044.1355137749624</v>
      </c>
      <c r="F62" s="645">
        <f>(EmpInst!F33-EmpInst!F102)*1000/F54</f>
        <v>5948.7641196065142</v>
      </c>
      <c r="G62" s="645">
        <f>(EmpInst!G33-EmpInst!G102)*1000/G54</f>
        <v>6212.4241943446932</v>
      </c>
      <c r="H62" s="645">
        <f>(EmpInst!H33-EmpInst!H102)*1000/H54</f>
        <v>5789.3599821555636</v>
      </c>
      <c r="I62" s="645">
        <f>(EmpInst!I33-EmpInst!I102)*1000/I54</f>
        <v>5663.8097236034737</v>
      </c>
      <c r="J62" s="645">
        <f>(EmpInst!J33-EmpInst!J102)*1000/J54</f>
        <v>5750.4796163754891</v>
      </c>
      <c r="K62" s="645">
        <f>(EmpInst!K33-EmpInst!K102)*1000/K54</f>
        <v>5845.2276411104958</v>
      </c>
      <c r="L62" s="645">
        <f>(EmpInst!L33-EmpInst!L102)*1000/L54</f>
        <v>5887.42218952229</v>
      </c>
      <c r="M62" s="645">
        <f>(EmpInst!M33-EmpInst!M102)*1000/M54</f>
        <v>6023.7145010665945</v>
      </c>
      <c r="N62" s="645">
        <f>(EmpInst!N33-EmpInst!N102)*1000/N54</f>
        <v>6371.5988244912023</v>
      </c>
      <c r="O62" s="645">
        <f>(EmpInst!O33-EmpInst!O102)*1000/O54</f>
        <v>6735.3798115036689</v>
      </c>
      <c r="P62" s="645">
        <f>(EmpInst!P33-EmpInst!P102)*1000/P54</f>
        <v>6994.1435965442606</v>
      </c>
      <c r="Q62" s="645">
        <f>(EmpInst!Q33-EmpInst!Q102)*1000/Q54</f>
        <v>7621.1371037268109</v>
      </c>
      <c r="R62" s="645">
        <f>(EmpInst!R33-EmpInst!R102)*1000/R54</f>
        <v>8166.3654164248974</v>
      </c>
      <c r="S62" s="645">
        <f>(EmpInst!S33-EmpInst!S102)*1000/S54</f>
        <v>8670.8320438066621</v>
      </c>
      <c r="T62" s="645">
        <f>(EmpInst!T33-EmpInst!T102)*1000/T54</f>
        <v>8741.6022784568631</v>
      </c>
      <c r="U62" s="638"/>
      <c r="V62" s="638"/>
      <c r="W62" s="638"/>
      <c r="X62" s="581"/>
    </row>
    <row r="63" spans="1:24" s="591" customFormat="1" x14ac:dyDescent="0.2">
      <c r="B63" s="591" t="s">
        <v>1329</v>
      </c>
      <c r="C63" s="644">
        <f>EmpInst!C68</f>
        <v>11411.225259147794</v>
      </c>
      <c r="D63" s="644">
        <f>EmpInst!D68</f>
        <v>11516.72708472018</v>
      </c>
      <c r="E63" s="644">
        <f>EmpInst!E68</f>
        <v>11866.483036307161</v>
      </c>
      <c r="F63" s="644">
        <f>EmpInst!F68</f>
        <v>11928.018272755249</v>
      </c>
      <c r="G63" s="644">
        <f>EmpInst!G68</f>
        <v>12108.117348993888</v>
      </c>
      <c r="H63" s="644">
        <f>EmpInst!H68</f>
        <v>11268.594064254268</v>
      </c>
      <c r="I63" s="644">
        <f>EmpInst!I68</f>
        <v>10905.571106249326</v>
      </c>
      <c r="J63" s="644">
        <f>EmpInst!J68</f>
        <v>10925.643140760665</v>
      </c>
      <c r="K63" s="644">
        <f>EmpInst!K68</f>
        <v>10289.412276178433</v>
      </c>
      <c r="L63" s="644">
        <f>EmpInst!L68</f>
        <v>9974.3447892757576</v>
      </c>
      <c r="M63" s="644">
        <f>EmpInst!M68</f>
        <v>10030.158514552266</v>
      </c>
      <c r="N63" s="644">
        <f>EmpInst!N68</f>
        <v>10203.1376103776</v>
      </c>
      <c r="O63" s="644">
        <f>EmpInst!O68</f>
        <v>10023.022132167795</v>
      </c>
      <c r="P63" s="644">
        <f>EmpInst!P68</f>
        <v>9824.7237125940355</v>
      </c>
      <c r="Q63" s="644">
        <f>EmpInst!Q68</f>
        <v>10161.463479015334</v>
      </c>
      <c r="R63" s="644">
        <f>EmpInst!R68</f>
        <v>10306.577688883901</v>
      </c>
      <c r="S63" s="644">
        <f>EmpInst!S68</f>
        <v>10975.822022552838</v>
      </c>
      <c r="T63" s="644">
        <f>EmpInst!T68</f>
        <v>11135.548939950637</v>
      </c>
      <c r="U63" s="638"/>
      <c r="V63" s="638"/>
      <c r="W63" s="638"/>
      <c r="X63" s="581"/>
    </row>
    <row r="64" spans="1:24" s="599" customFormat="1" ht="20.100000000000001" customHeight="1" x14ac:dyDescent="0.2">
      <c r="A64" s="601"/>
      <c r="B64" s="646" t="s">
        <v>1193</v>
      </c>
      <c r="C64" s="602"/>
      <c r="D64" s="653">
        <f t="shared" ref="D64:S64" si="10">(D63/C63-1)</f>
        <v>9.2454423759456006E-3</v>
      </c>
      <c r="E64" s="653">
        <f t="shared" si="10"/>
        <v>3.0369387849002782E-2</v>
      </c>
      <c r="F64" s="653">
        <f t="shared" si="10"/>
        <v>5.1856338781939293E-3</v>
      </c>
      <c r="G64" s="653">
        <f t="shared" si="10"/>
        <v>1.5098826319708269E-2</v>
      </c>
      <c r="H64" s="653">
        <f t="shared" si="10"/>
        <v>-6.9335575510372727E-2</v>
      </c>
      <c r="I64" s="653">
        <f t="shared" si="10"/>
        <v>-3.2215461479485397E-2</v>
      </c>
      <c r="J64" s="653">
        <f t="shared" si="10"/>
        <v>1.8405303413993046E-3</v>
      </c>
      <c r="K64" s="653">
        <f t="shared" si="10"/>
        <v>-5.823280665360786E-2</v>
      </c>
      <c r="L64" s="653">
        <f t="shared" si="10"/>
        <v>-3.0620552315908767E-2</v>
      </c>
      <c r="M64" s="653">
        <f t="shared" si="10"/>
        <v>5.5957284869998514E-3</v>
      </c>
      <c r="N64" s="653">
        <f t="shared" si="10"/>
        <v>1.7245898514402169E-2</v>
      </c>
      <c r="O64" s="653">
        <f t="shared" si="10"/>
        <v>-1.7652950012808866E-2</v>
      </c>
      <c r="P64" s="653">
        <f t="shared" si="10"/>
        <v>-1.9784294293568649E-2</v>
      </c>
      <c r="Q64" s="653">
        <f t="shared" si="10"/>
        <v>3.427473140945847E-2</v>
      </c>
      <c r="R64" s="653">
        <f t="shared" si="10"/>
        <v>1.4280837614409236E-2</v>
      </c>
      <c r="S64" s="653">
        <f t="shared" si="10"/>
        <v>6.4933710672044676E-2</v>
      </c>
      <c r="T64" s="653">
        <f>(T63/S63-1)</f>
        <v>1.4552615473319097E-2</v>
      </c>
      <c r="U64" s="638"/>
      <c r="V64" s="638"/>
      <c r="W64" s="638"/>
      <c r="X64" s="581"/>
    </row>
    <row r="65" spans="1:24" ht="20.100000000000001" hidden="1" customHeight="1" outlineLevel="1" x14ac:dyDescent="0.2">
      <c r="B65" s="596" t="s">
        <v>1199</v>
      </c>
      <c r="C65" s="597">
        <f>EmpInst!C137</f>
        <v>13606.643643572084</v>
      </c>
      <c r="D65" s="597">
        <f>EmpInst!D137</f>
        <v>14222.667920656602</v>
      </c>
      <c r="E65" s="597">
        <f>EmpInst!E137</f>
        <v>14551.806597864243</v>
      </c>
      <c r="F65" s="597">
        <f>EmpInst!F137</f>
        <v>14930.029369204985</v>
      </c>
      <c r="G65" s="597">
        <f>EmpInst!G137</f>
        <v>15023.96245606167</v>
      </c>
      <c r="H65" s="597">
        <f>EmpInst!H137</f>
        <v>14502.93767957435</v>
      </c>
      <c r="I65" s="597">
        <f>EmpInst!I137</f>
        <v>14282.217899253079</v>
      </c>
      <c r="J65" s="597">
        <f>EmpInst!J137</f>
        <v>14238.455024775642</v>
      </c>
      <c r="K65" s="597">
        <f>EmpInst!K137</f>
        <v>13286.065119190891</v>
      </c>
      <c r="L65" s="597">
        <f>EmpInst!L137</f>
        <v>12813.300170021197</v>
      </c>
      <c r="M65" s="597">
        <f>EmpInst!M137</f>
        <v>12657.912417355272</v>
      </c>
      <c r="N65" s="597">
        <f>EmpInst!N137</f>
        <v>12726.515198564086</v>
      </c>
      <c r="O65" s="597">
        <f>EmpInst!O137</f>
        <v>12341.135074187065</v>
      </c>
      <c r="P65" s="597">
        <f>EmpInst!P137</f>
        <v>11899.759480427338</v>
      </c>
      <c r="Q65" s="597">
        <f>EmpInst!Q137</f>
        <v>12297.810827729578</v>
      </c>
      <c r="R65" s="597">
        <f>EmpInst!R137</f>
        <v>12439.896550314381</v>
      </c>
      <c r="S65" s="597">
        <f>EmpInst!S137</f>
        <v>13303.698302671395</v>
      </c>
      <c r="T65" s="597">
        <f>EmpInst!T137</f>
        <v>13778.045658919797</v>
      </c>
      <c r="U65" s="638"/>
      <c r="V65" s="638"/>
      <c r="W65" s="638"/>
    </row>
    <row r="66" spans="1:24" s="593" customFormat="1" hidden="1" outlineLevel="1" x14ac:dyDescent="0.2">
      <c r="B66" s="598" t="s">
        <v>1193</v>
      </c>
      <c r="C66" s="595"/>
      <c r="D66" s="595">
        <f t="shared" ref="D66:T66" si="11">(D65/C65-1)*100</f>
        <v>4.5273786337127531</v>
      </c>
      <c r="E66" s="595">
        <f t="shared" si="11"/>
        <v>2.3141838018281291</v>
      </c>
      <c r="F66" s="595">
        <f t="shared" si="11"/>
        <v>2.599146496327509</v>
      </c>
      <c r="G66" s="595">
        <f t="shared" si="11"/>
        <v>0.62915540575181339</v>
      </c>
      <c r="H66" s="595">
        <f t="shared" si="11"/>
        <v>-3.4679584564397237</v>
      </c>
      <c r="I66" s="595">
        <f t="shared" si="11"/>
        <v>-1.521897047328058</v>
      </c>
      <c r="J66" s="595">
        <f t="shared" si="11"/>
        <v>-0.30641511553836098</v>
      </c>
      <c r="K66" s="595">
        <f t="shared" si="11"/>
        <v>-6.6888570700089574</v>
      </c>
      <c r="L66" s="595">
        <f t="shared" si="11"/>
        <v>-3.5583518892046806</v>
      </c>
      <c r="M66" s="595">
        <f t="shared" si="11"/>
        <v>-1.2127067235143674</v>
      </c>
      <c r="N66" s="595">
        <f t="shared" si="11"/>
        <v>0.54197547705221449</v>
      </c>
      <c r="O66" s="595">
        <f t="shared" si="11"/>
        <v>-3.0281669283709567</v>
      </c>
      <c r="P66" s="595">
        <f t="shared" si="11"/>
        <v>-3.5764586572179735</v>
      </c>
      <c r="Q66" s="595">
        <f t="shared" si="11"/>
        <v>3.3450369140397562</v>
      </c>
      <c r="R66" s="595">
        <f t="shared" si="11"/>
        <v>1.155374111499774</v>
      </c>
      <c r="S66" s="595">
        <f t="shared" si="11"/>
        <v>6.9438017339073843</v>
      </c>
      <c r="T66" s="595">
        <f t="shared" si="11"/>
        <v>3.5655300162147574</v>
      </c>
      <c r="U66" s="638"/>
      <c r="V66" s="638"/>
      <c r="W66" s="638"/>
      <c r="X66" s="581"/>
    </row>
    <row r="67" spans="1:24" hidden="1" outlineLevel="1" x14ac:dyDescent="0.2">
      <c r="B67" s="596" t="s">
        <v>1200</v>
      </c>
      <c r="C67" s="597">
        <f>EmpInst!C206</f>
        <v>8950.6417756568299</v>
      </c>
      <c r="D67" s="597">
        <f>EmpInst!D206</f>
        <v>8906.3624561288616</v>
      </c>
      <c r="E67" s="597">
        <f>EmpInst!E206</f>
        <v>9356.0876445993435</v>
      </c>
      <c r="F67" s="597">
        <f>EmpInst!F206</f>
        <v>9153.4685704674521</v>
      </c>
      <c r="G67" s="597">
        <f>EmpInst!G206</f>
        <v>9503.2368961208867</v>
      </c>
      <c r="H67" s="597">
        <f>EmpInst!H206</f>
        <v>8551.4409930537495</v>
      </c>
      <c r="I67" s="597">
        <f>EmpInst!I206</f>
        <v>8024.9677658777582</v>
      </c>
      <c r="J67" s="597">
        <f>EmpInst!J206</f>
        <v>7911.5679698255744</v>
      </c>
      <c r="K67" s="597">
        <f>EmpInst!K206</f>
        <v>7312.1071155951267</v>
      </c>
      <c r="L67" s="597">
        <f>EmpInst!L206</f>
        <v>7037.3636295858223</v>
      </c>
      <c r="M67" s="597">
        <f>EmpInst!M206</f>
        <v>7121.4280214214468</v>
      </c>
      <c r="N67" s="597">
        <f>EmpInst!N206</f>
        <v>7339.1262570944291</v>
      </c>
      <c r="O67" s="597">
        <f>EmpInst!O206</f>
        <v>7358.9125170776088</v>
      </c>
      <c r="P67" s="597">
        <f>EmpInst!P206</f>
        <v>7427.8570259781118</v>
      </c>
      <c r="Q67" s="597">
        <f>EmpInst!Q206</f>
        <v>7788.1427657062286</v>
      </c>
      <c r="R67" s="597">
        <f>EmpInst!R206</f>
        <v>8164.879112888565</v>
      </c>
      <c r="S67" s="597">
        <f>EmpInst!S206</f>
        <v>8789.2793048619824</v>
      </c>
      <c r="T67" s="597">
        <f>EmpInst!T206</f>
        <v>8780.0872572903536</v>
      </c>
      <c r="U67" s="638"/>
      <c r="V67" s="638"/>
      <c r="W67" s="638"/>
    </row>
    <row r="68" spans="1:24" s="599" customFormat="1" ht="20.100000000000001" hidden="1" customHeight="1" outlineLevel="1" x14ac:dyDescent="0.2">
      <c r="A68" s="601"/>
      <c r="B68" s="646" t="s">
        <v>1193</v>
      </c>
      <c r="C68" s="602"/>
      <c r="D68" s="602">
        <f t="shared" ref="D68:T68" si="12">(D67/C67-1)*100</f>
        <v>-0.494705526573469</v>
      </c>
      <c r="E68" s="602">
        <f t="shared" si="12"/>
        <v>5.0494822177487908</v>
      </c>
      <c r="F68" s="602">
        <f t="shared" si="12"/>
        <v>-2.165638906224332</v>
      </c>
      <c r="G68" s="602">
        <f t="shared" si="12"/>
        <v>3.8211561328993948</v>
      </c>
      <c r="H68" s="602">
        <f t="shared" si="12"/>
        <v>-10.015491705312007</v>
      </c>
      <c r="I68" s="602">
        <f t="shared" si="12"/>
        <v>-6.1565439977150032</v>
      </c>
      <c r="J68" s="602">
        <f t="shared" si="12"/>
        <v>-1.41308724670971</v>
      </c>
      <c r="K68" s="602">
        <f t="shared" si="12"/>
        <v>-7.5770170529630647</v>
      </c>
      <c r="L68" s="602">
        <f t="shared" si="12"/>
        <v>-3.7573777526225816</v>
      </c>
      <c r="M68" s="602">
        <f t="shared" si="12"/>
        <v>1.1945438130013475</v>
      </c>
      <c r="N68" s="602">
        <f t="shared" si="12"/>
        <v>3.0569463739314573</v>
      </c>
      <c r="O68" s="602">
        <f t="shared" si="12"/>
        <v>0.26959966745432329</v>
      </c>
      <c r="P68" s="602">
        <f t="shared" si="12"/>
        <v>0.93688447498874172</v>
      </c>
      <c r="Q68" s="602">
        <f t="shared" si="12"/>
        <v>4.8504668098491521</v>
      </c>
      <c r="R68" s="602">
        <f t="shared" si="12"/>
        <v>4.8373066405668741</v>
      </c>
      <c r="S68" s="602">
        <f t="shared" si="12"/>
        <v>7.6473905288784838</v>
      </c>
      <c r="T68" s="602">
        <f t="shared" si="12"/>
        <v>-0.10458249479617931</v>
      </c>
      <c r="U68" s="638"/>
      <c r="V68" s="638"/>
      <c r="W68" s="638"/>
      <c r="X68" s="581"/>
    </row>
    <row r="69" spans="1:24" s="576" customFormat="1" ht="24.95" hidden="1" customHeight="1" outlineLevel="1" x14ac:dyDescent="0.2">
      <c r="A69" s="49" t="str">
        <f>CONCATENATE(A$1," (continued)")</f>
        <v>Table S1    Palau summary economic indicators, FY2000-FY2019 (continued)</v>
      </c>
      <c r="B69" s="669"/>
      <c r="C69" s="669"/>
      <c r="D69" s="669"/>
      <c r="E69" s="669"/>
      <c r="F69" s="669"/>
      <c r="G69" s="669"/>
      <c r="H69" s="669"/>
      <c r="I69" s="669"/>
      <c r="J69" s="669"/>
      <c r="K69" s="669"/>
      <c r="L69" s="669"/>
      <c r="M69" s="669"/>
      <c r="N69" s="669"/>
      <c r="O69" s="669"/>
      <c r="P69" s="669"/>
      <c r="Q69" s="669"/>
      <c r="R69" s="669"/>
      <c r="S69" s="669"/>
      <c r="T69" s="669"/>
      <c r="U69" s="638"/>
      <c r="V69" s="638"/>
      <c r="W69" s="638"/>
    </row>
    <row r="70" spans="1:24" ht="21" customHeight="1" collapsed="1" x14ac:dyDescent="0.25">
      <c r="A70" s="620" t="s">
        <v>1368</v>
      </c>
      <c r="B70" s="621"/>
      <c r="C70" s="622"/>
      <c r="D70" s="622"/>
      <c r="E70" s="622"/>
      <c r="F70" s="622"/>
      <c r="G70" s="622"/>
      <c r="H70" s="622"/>
      <c r="I70" s="622"/>
      <c r="J70" s="622"/>
      <c r="K70" s="622"/>
      <c r="L70" s="622"/>
      <c r="M70" s="622"/>
      <c r="N70" s="622"/>
      <c r="O70" s="622"/>
      <c r="P70" s="622"/>
      <c r="Q70" s="622"/>
      <c r="R70" s="622"/>
      <c r="S70" s="622"/>
      <c r="T70" s="622"/>
      <c r="U70" s="638"/>
      <c r="V70" s="638"/>
      <c r="W70" s="638"/>
    </row>
    <row r="71" spans="1:24" x14ac:dyDescent="0.2">
      <c r="B71" s="603" t="s">
        <v>227</v>
      </c>
      <c r="C71" s="604"/>
      <c r="D71" s="604"/>
      <c r="E71" s="604"/>
      <c r="F71" s="604"/>
      <c r="G71" s="604">
        <f>GFSsum!G3</f>
        <v>72.742149353027344</v>
      </c>
      <c r="H71" s="604">
        <f>GFSsum!H3</f>
        <v>77.380531311035156</v>
      </c>
      <c r="I71" s="604">
        <f>GFSsum!I3</f>
        <v>87.139381408691406</v>
      </c>
      <c r="J71" s="604">
        <f>GFSsum!J3</f>
        <v>92.0968017578125</v>
      </c>
      <c r="K71" s="604">
        <f>GFSsum!K3</f>
        <v>84.839927673339844</v>
      </c>
      <c r="L71" s="604">
        <f>GFSsum!L3</f>
        <v>76.296058654785156</v>
      </c>
      <c r="M71" s="604">
        <f>GFSsum!M3</f>
        <v>85.708717346191406</v>
      </c>
      <c r="N71" s="604">
        <f>GFSsum!N3</f>
        <v>87.235588073730469</v>
      </c>
      <c r="O71" s="604">
        <f>GFSsum!O3</f>
        <v>95.035247802734375</v>
      </c>
      <c r="P71" s="604">
        <f>GFSsum!P3</f>
        <v>92.017570495605469</v>
      </c>
      <c r="Q71" s="604">
        <f>GFSsum!Q3</f>
        <v>106.60631561279297</v>
      </c>
      <c r="R71" s="604">
        <f>GFSsum!R3</f>
        <v>114.86373138427734</v>
      </c>
      <c r="S71" s="604">
        <f>GFSsum!S3</f>
        <v>124.70112609863281</v>
      </c>
      <c r="T71" s="604">
        <f>GFSsum!T3</f>
        <v>114.96192169189453</v>
      </c>
      <c r="U71" s="638"/>
      <c r="V71" s="638"/>
      <c r="W71" s="638"/>
    </row>
    <row r="72" spans="1:24" x14ac:dyDescent="0.2">
      <c r="B72" s="605" t="s">
        <v>1330</v>
      </c>
      <c r="C72" s="604"/>
      <c r="D72" s="604"/>
      <c r="E72" s="604"/>
      <c r="F72" s="604"/>
      <c r="G72" s="604">
        <f>GFSsum!G4</f>
        <v>27.951417922973633</v>
      </c>
      <c r="H72" s="604">
        <f>GFSsum!H4</f>
        <v>31.90900993347168</v>
      </c>
      <c r="I72" s="604">
        <f>GFSsum!I4</f>
        <v>31.336498260498047</v>
      </c>
      <c r="J72" s="604">
        <f>GFSsum!J4</f>
        <v>30.827644348144531</v>
      </c>
      <c r="K72" s="604">
        <f>GFSsum!K4</f>
        <v>32.904468536376953</v>
      </c>
      <c r="L72" s="604">
        <f>GFSsum!L4</f>
        <v>29.29925537109375</v>
      </c>
      <c r="M72" s="604">
        <f>GFSsum!M4</f>
        <v>31.233390808105469</v>
      </c>
      <c r="N72" s="604">
        <f>GFSsum!N4</f>
        <v>34.705303192138672</v>
      </c>
      <c r="O72" s="604">
        <f>GFSsum!O4</f>
        <v>38.986495971679688</v>
      </c>
      <c r="P72" s="604">
        <f>GFSsum!P4</f>
        <v>41.441249847412109</v>
      </c>
      <c r="Q72" s="604">
        <f>GFSsum!Q4</f>
        <v>47.019981384277344</v>
      </c>
      <c r="R72" s="604">
        <f>GFSsum!R4</f>
        <v>56.553775787353516</v>
      </c>
      <c r="S72" s="604">
        <f>GFSsum!S4</f>
        <v>59.113941192626953</v>
      </c>
      <c r="T72" s="604">
        <f>GFSsum!T4</f>
        <v>56.918537139892578</v>
      </c>
      <c r="U72" s="638"/>
      <c r="V72" s="638"/>
      <c r="W72" s="638"/>
    </row>
    <row r="73" spans="1:24" x14ac:dyDescent="0.2">
      <c r="B73" s="605" t="s">
        <v>256</v>
      </c>
      <c r="C73" s="604"/>
      <c r="D73" s="604"/>
      <c r="E73" s="604"/>
      <c r="F73" s="604"/>
      <c r="G73" s="604">
        <f>GFSsum!G6</f>
        <v>41.053302764892578</v>
      </c>
      <c r="H73" s="604">
        <f>GFSsum!H6</f>
        <v>40.778511047363281</v>
      </c>
      <c r="I73" s="604">
        <f>GFSsum!I6</f>
        <v>50.501895904541016</v>
      </c>
      <c r="J73" s="604">
        <f>GFSsum!J6</f>
        <v>56.010208129882813</v>
      </c>
      <c r="K73" s="604">
        <f>GFSsum!K6</f>
        <v>46.255596160888672</v>
      </c>
      <c r="L73" s="604">
        <f>GFSsum!L6</f>
        <v>41.795051574707031</v>
      </c>
      <c r="M73" s="604">
        <f>GFSsum!M6</f>
        <v>49.631572723388672</v>
      </c>
      <c r="N73" s="604">
        <f>GFSsum!N6</f>
        <v>45.9505615234375</v>
      </c>
      <c r="O73" s="604">
        <f>GFSsum!O6</f>
        <v>48.171779632568359</v>
      </c>
      <c r="P73" s="604">
        <f>GFSsum!P6</f>
        <v>41.927101135253906</v>
      </c>
      <c r="Q73" s="604">
        <f>GFSsum!Q6</f>
        <v>47.118198394775391</v>
      </c>
      <c r="R73" s="604">
        <f>GFSsum!R6</f>
        <v>43.691055297851563</v>
      </c>
      <c r="S73" s="604">
        <f>GFSsum!S6</f>
        <v>49.251319885253906</v>
      </c>
      <c r="T73" s="604">
        <f>GFSsum!T6</f>
        <v>37.315204620361328</v>
      </c>
      <c r="U73" s="638"/>
      <c r="V73" s="638"/>
      <c r="W73" s="638"/>
    </row>
    <row r="74" spans="1:24" x14ac:dyDescent="0.2">
      <c r="B74" s="605" t="s">
        <v>1331</v>
      </c>
      <c r="C74" s="604"/>
      <c r="D74" s="604"/>
      <c r="E74" s="604"/>
      <c r="F74" s="604"/>
      <c r="G74" s="604">
        <f>GFSsum!G7</f>
        <v>3.737433910369873</v>
      </c>
      <c r="H74" s="604">
        <f>GFSsum!H7</f>
        <v>4.6930098533630371</v>
      </c>
      <c r="I74" s="604">
        <f>GFSsum!I7</f>
        <v>5.3009858131408691</v>
      </c>
      <c r="J74" s="604">
        <f>GFSsum!J7</f>
        <v>5.2589478492736816</v>
      </c>
      <c r="K74" s="604">
        <f>GFSsum!K7</f>
        <v>5.6798586845397949</v>
      </c>
      <c r="L74" s="604">
        <f>GFSsum!L7</f>
        <v>5.201749324798584</v>
      </c>
      <c r="M74" s="604">
        <f>GFSsum!M7</f>
        <v>4.8437576293945313</v>
      </c>
      <c r="N74" s="604">
        <f>GFSsum!N7</f>
        <v>6.5797266960144043</v>
      </c>
      <c r="O74" s="604">
        <f>GFSsum!O7</f>
        <v>7.8769745826721191</v>
      </c>
      <c r="P74" s="604">
        <f>GFSsum!P7</f>
        <v>8.6492185592651367</v>
      </c>
      <c r="Q74" s="604">
        <f>GFSsum!Q7</f>
        <v>12.468136787414551</v>
      </c>
      <c r="R74" s="604">
        <f>GFSsum!R7</f>
        <v>14.618897438049316</v>
      </c>
      <c r="S74" s="604">
        <f>GFSsum!S7</f>
        <v>16.335866928100586</v>
      </c>
      <c r="T74" s="604">
        <f>GFSsum!T7</f>
        <v>20.728181838989258</v>
      </c>
      <c r="U74" s="638"/>
      <c r="V74" s="638"/>
      <c r="W74" s="638"/>
    </row>
    <row r="75" spans="1:24" x14ac:dyDescent="0.2">
      <c r="B75" s="603" t="s">
        <v>232</v>
      </c>
      <c r="C75" s="604"/>
      <c r="D75" s="604"/>
      <c r="E75" s="604"/>
      <c r="F75" s="604"/>
      <c r="G75" s="604">
        <f>GFSsum!G8</f>
        <v>-62.734470367431641</v>
      </c>
      <c r="H75" s="604">
        <f>GFSsum!H8</f>
        <v>-60.82763671875</v>
      </c>
      <c r="I75" s="604">
        <f>GFSsum!I8</f>
        <v>-66.637786865234375</v>
      </c>
      <c r="J75" s="604">
        <f>GFSsum!J8</f>
        <v>-71.766708374023438</v>
      </c>
      <c r="K75" s="604">
        <f>GFSsum!K8</f>
        <v>-73.291366577148438</v>
      </c>
      <c r="L75" s="604">
        <f>GFSsum!L8</f>
        <v>-67.163261413574219</v>
      </c>
      <c r="M75" s="604">
        <f>GFSsum!M8</f>
        <v>-67.406982421875</v>
      </c>
      <c r="N75" s="604">
        <f>GFSsum!N8</f>
        <v>-70.190315246582031</v>
      </c>
      <c r="O75" s="604">
        <f>GFSsum!O8</f>
        <v>-75.434249877929688</v>
      </c>
      <c r="P75" s="604">
        <f>GFSsum!P8</f>
        <v>-80.611312866210938</v>
      </c>
      <c r="Q75" s="604">
        <f>GFSsum!Q8</f>
        <v>-86.839012145996094</v>
      </c>
      <c r="R75" s="604">
        <f>GFSsum!R8</f>
        <v>-86.953140258789063</v>
      </c>
      <c r="S75" s="604">
        <f>GFSsum!S8</f>
        <v>-97.222763061523438</v>
      </c>
      <c r="T75" s="604">
        <f>GFSsum!T8</f>
        <v>-92.750137329101563</v>
      </c>
      <c r="U75" s="638"/>
      <c r="V75" s="638"/>
      <c r="W75" s="638"/>
    </row>
    <row r="76" spans="1:24" x14ac:dyDescent="0.2">
      <c r="B76" s="632" t="s">
        <v>62</v>
      </c>
      <c r="C76" s="604"/>
      <c r="D76" s="604"/>
      <c r="E76" s="604"/>
      <c r="F76" s="604"/>
      <c r="G76" s="604">
        <f>GFSsum!G9</f>
        <v>-31.481176376342773</v>
      </c>
      <c r="H76" s="604">
        <f>GFSsum!H9</f>
        <v>-31.625574111938477</v>
      </c>
      <c r="I76" s="604">
        <f>GFSsum!I9</f>
        <v>-32.655269622802734</v>
      </c>
      <c r="J76" s="604">
        <f>GFSsum!J9</f>
        <v>-33.786006927490234</v>
      </c>
      <c r="K76" s="604">
        <f>GFSsum!K9</f>
        <v>-34.819297790527344</v>
      </c>
      <c r="L76" s="604">
        <f>GFSsum!L9</f>
        <v>-34.217464447021484</v>
      </c>
      <c r="M76" s="604">
        <f>GFSsum!M9</f>
        <v>-33.386486053466797</v>
      </c>
      <c r="N76" s="604">
        <f>GFSsum!N9</f>
        <v>-34.338253021240234</v>
      </c>
      <c r="O76" s="604">
        <f>GFSsum!O9</f>
        <v>-34.772171020507813</v>
      </c>
      <c r="P76" s="604">
        <f>GFSsum!P9</f>
        <v>-35.919692993164063</v>
      </c>
      <c r="Q76" s="604">
        <f>GFSsum!Q9</f>
        <v>-36.148105621337891</v>
      </c>
      <c r="R76" s="604">
        <f>GFSsum!R9</f>
        <v>-37.582847595214844</v>
      </c>
      <c r="S76" s="604">
        <f>GFSsum!S9</f>
        <v>-40.967243194580078</v>
      </c>
      <c r="T76" s="604">
        <f>GFSsum!T9</f>
        <v>-42.857566833496094</v>
      </c>
      <c r="U76" s="638"/>
      <c r="V76" s="638"/>
      <c r="W76" s="638"/>
    </row>
    <row r="77" spans="1:24" x14ac:dyDescent="0.2">
      <c r="B77" s="605" t="s">
        <v>258</v>
      </c>
      <c r="C77" s="604"/>
      <c r="D77" s="604"/>
      <c r="E77" s="604"/>
      <c r="F77" s="604"/>
      <c r="G77" s="604">
        <f>GFSsum!G10</f>
        <v>-16.133378982543945</v>
      </c>
      <c r="H77" s="604">
        <f>GFSsum!H10</f>
        <v>-14.617353439331055</v>
      </c>
      <c r="I77" s="604">
        <f>GFSsum!I10</f>
        <v>-18.934820175170898</v>
      </c>
      <c r="J77" s="604">
        <f>GFSsum!J10</f>
        <v>-18.254705429077148</v>
      </c>
      <c r="K77" s="604">
        <f>GFSsum!K10</f>
        <v>-20.393379211425781</v>
      </c>
      <c r="L77" s="604">
        <f>GFSsum!L10</f>
        <v>-19.041826248168945</v>
      </c>
      <c r="M77" s="604">
        <f>GFSsum!M10</f>
        <v>-19.043954849243164</v>
      </c>
      <c r="N77" s="604">
        <f>GFSsum!N10</f>
        <v>-20.158468246459961</v>
      </c>
      <c r="O77" s="604">
        <f>GFSsum!O10</f>
        <v>-21.938774108886719</v>
      </c>
      <c r="P77" s="604">
        <f>GFSsum!P10</f>
        <v>-22.573873519897461</v>
      </c>
      <c r="Q77" s="604">
        <f>GFSsum!Q10</f>
        <v>-24.636985778808594</v>
      </c>
      <c r="R77" s="604">
        <f>GFSsum!R10</f>
        <v>-24.44639778137207</v>
      </c>
      <c r="S77" s="604">
        <f>GFSsum!S10</f>
        <v>-25.865066528320313</v>
      </c>
      <c r="T77" s="604">
        <f>GFSsum!T10</f>
        <v>-25.096368789672852</v>
      </c>
      <c r="U77" s="638"/>
      <c r="V77" s="638"/>
      <c r="W77" s="638"/>
    </row>
    <row r="78" spans="1:24" x14ac:dyDescent="0.2">
      <c r="B78" s="605" t="s">
        <v>1332</v>
      </c>
      <c r="C78" s="604"/>
      <c r="D78" s="604"/>
      <c r="E78" s="604"/>
      <c r="F78" s="604"/>
      <c r="G78" s="604">
        <f t="shared" ref="G78:S78" si="13">G75-G76-G77</f>
        <v>-15.119915008544922</v>
      </c>
      <c r="H78" s="604">
        <f t="shared" si="13"/>
        <v>-14.584709167480469</v>
      </c>
      <c r="I78" s="604">
        <f t="shared" si="13"/>
        <v>-15.047697067260742</v>
      </c>
      <c r="J78" s="604">
        <f t="shared" si="13"/>
        <v>-19.725996017456055</v>
      </c>
      <c r="K78" s="604">
        <f t="shared" si="13"/>
        <v>-18.078689575195313</v>
      </c>
      <c r="L78" s="604">
        <f t="shared" si="13"/>
        <v>-13.903970718383789</v>
      </c>
      <c r="M78" s="604">
        <f t="shared" si="13"/>
        <v>-14.976541519165039</v>
      </c>
      <c r="N78" s="604">
        <f t="shared" si="13"/>
        <v>-15.693593978881836</v>
      </c>
      <c r="O78" s="604">
        <f t="shared" si="13"/>
        <v>-18.723304748535156</v>
      </c>
      <c r="P78" s="604">
        <f t="shared" si="13"/>
        <v>-22.117746353149414</v>
      </c>
      <c r="Q78" s="604">
        <f t="shared" si="13"/>
        <v>-26.053920745849609</v>
      </c>
      <c r="R78" s="604">
        <f t="shared" si="13"/>
        <v>-24.923894882202148</v>
      </c>
      <c r="S78" s="604">
        <f t="shared" si="13"/>
        <v>-30.390453338623047</v>
      </c>
      <c r="T78" s="604">
        <f>T75-T76-T77</f>
        <v>-24.796201705932617</v>
      </c>
      <c r="U78" s="638"/>
      <c r="V78" s="638"/>
      <c r="W78" s="638"/>
    </row>
    <row r="79" spans="1:24" x14ac:dyDescent="0.2">
      <c r="B79" s="588" t="s">
        <v>240</v>
      </c>
      <c r="C79" s="604"/>
      <c r="D79" s="604"/>
      <c r="E79" s="604"/>
      <c r="F79" s="604"/>
      <c r="G79" s="604">
        <f>GFSsum!G17</f>
        <v>-10.007683753967285</v>
      </c>
      <c r="H79" s="604">
        <f>GFSsum!H17</f>
        <v>-16.539894104003906</v>
      </c>
      <c r="I79" s="604">
        <f>GFSsum!I17</f>
        <v>-20.501596450805664</v>
      </c>
      <c r="J79" s="604">
        <f>GFSsum!J17</f>
        <v>-20.503000259399414</v>
      </c>
      <c r="K79" s="604">
        <f>GFSsum!K17</f>
        <v>-11.548561096191406</v>
      </c>
      <c r="L79" s="604">
        <f>GFSsum!L17</f>
        <v>-9.1327943801879883</v>
      </c>
      <c r="M79" s="604">
        <f>GFSsum!M17</f>
        <v>-18.301740646362305</v>
      </c>
      <c r="N79" s="604">
        <f>GFSsum!N17</f>
        <v>-17.045270919799805</v>
      </c>
      <c r="O79" s="604">
        <f>GFSsum!O17</f>
        <v>-19.599996566772461</v>
      </c>
      <c r="P79" s="604">
        <f>GFSsum!P17</f>
        <v>-11.407258033752441</v>
      </c>
      <c r="Q79" s="604">
        <f>GFSsum!Q17</f>
        <v>-19.767307281494141</v>
      </c>
      <c r="R79" s="604">
        <f>GFSsum!R17</f>
        <v>-27.909587860107422</v>
      </c>
      <c r="S79" s="604">
        <f>GFSsum!S17</f>
        <v>-27.476367950439453</v>
      </c>
      <c r="T79" s="604">
        <f>GFSsum!T17</f>
        <v>-22.210786819458008</v>
      </c>
      <c r="U79" s="638"/>
      <c r="V79" s="638"/>
      <c r="W79" s="638"/>
    </row>
    <row r="80" spans="1:24" x14ac:dyDescent="0.2">
      <c r="B80" s="596" t="s">
        <v>1333</v>
      </c>
      <c r="C80" s="604"/>
      <c r="D80" s="604"/>
      <c r="E80" s="604"/>
      <c r="F80" s="604"/>
      <c r="G80" s="604">
        <f>GFSsum!G18</f>
        <v>-18.079599380493164</v>
      </c>
      <c r="H80" s="604">
        <f>GFSsum!H18</f>
        <v>-13.573952674865723</v>
      </c>
      <c r="I80" s="604">
        <f>GFSsum!I18</f>
        <v>-20.233194351196289</v>
      </c>
      <c r="J80" s="604">
        <f>GFSsum!J18</f>
        <v>-24.404012680053711</v>
      </c>
      <c r="K80" s="604">
        <f>GFSsum!K18</f>
        <v>-14.943779945373535</v>
      </c>
      <c r="L80" s="604">
        <f>GFSsum!L18</f>
        <v>-10.740663528442383</v>
      </c>
      <c r="M80" s="604">
        <f>GFSsum!M18</f>
        <v>-20.095430374145508</v>
      </c>
      <c r="N80" s="604">
        <f>GFSsum!N18</f>
        <v>-14.53447151184082</v>
      </c>
      <c r="O80" s="604">
        <f>GFSsum!O18</f>
        <v>-17.438604354858398</v>
      </c>
      <c r="P80" s="604">
        <f>GFSsum!P18</f>
        <v>-9.7332372665405273</v>
      </c>
      <c r="Q80" s="604">
        <f>GFSsum!Q18</f>
        <v>-10.996606826782227</v>
      </c>
      <c r="R80" s="604">
        <f>GFSsum!R18</f>
        <v>-13.479606628417969</v>
      </c>
      <c r="S80" s="604">
        <f>GFSsum!S18</f>
        <v>-16.815061569213867</v>
      </c>
      <c r="T80" s="604">
        <f>GFSsum!T18</f>
        <v>-8.4212617874145508</v>
      </c>
      <c r="U80" s="638"/>
      <c r="V80" s="638"/>
      <c r="W80" s="638"/>
    </row>
    <row r="81" spans="1:23" x14ac:dyDescent="0.2">
      <c r="B81" s="596" t="s">
        <v>1334</v>
      </c>
      <c r="C81" s="604"/>
      <c r="D81" s="604"/>
      <c r="E81" s="604"/>
      <c r="F81" s="604"/>
      <c r="G81" s="604">
        <f>GFSsum!G19</f>
        <v>3.2824935913085938</v>
      </c>
      <c r="H81" s="604">
        <f>GFSsum!H19</f>
        <v>2.4799892902374268</v>
      </c>
      <c r="I81" s="604">
        <f>GFSsum!I19</f>
        <v>-2.6912596225738525</v>
      </c>
      <c r="J81" s="604">
        <f>GFSsum!J19</f>
        <v>-3.4000790119171143</v>
      </c>
      <c r="K81" s="604">
        <f>GFSsum!K19</f>
        <v>4.8706440925598145</v>
      </c>
      <c r="L81" s="604">
        <f>GFSsum!L19</f>
        <v>2.9755926132202148</v>
      </c>
      <c r="M81" s="604">
        <f>GFSsum!M19</f>
        <v>-7.0764036178588867</v>
      </c>
      <c r="N81" s="604">
        <f>GFSsum!N19</f>
        <v>3.7958469390869141</v>
      </c>
      <c r="O81" s="604">
        <f>GFSsum!O19</f>
        <v>-10.135415077209473</v>
      </c>
      <c r="P81" s="604">
        <f>GFSsum!P19</f>
        <v>6.1140270233154297</v>
      </c>
      <c r="Q81" s="604">
        <f>GFSsum!Q19</f>
        <v>-9.6649160385131836</v>
      </c>
      <c r="R81" s="604">
        <f>GFSsum!R19</f>
        <v>-9.4053401947021484</v>
      </c>
      <c r="S81" s="604">
        <f>GFSsum!S19</f>
        <v>-27.848194122314453</v>
      </c>
      <c r="T81" s="604">
        <f>GFSsum!T19</f>
        <v>-18.435268402099609</v>
      </c>
      <c r="U81" s="638"/>
      <c r="V81" s="638"/>
      <c r="W81" s="638"/>
    </row>
    <row r="82" spans="1:23" s="590" customFormat="1" ht="20.100000000000001" customHeight="1" x14ac:dyDescent="0.2">
      <c r="B82" s="655" t="s">
        <v>1335</v>
      </c>
      <c r="C82" s="656"/>
      <c r="D82" s="656"/>
      <c r="E82" s="656"/>
      <c r="F82" s="656"/>
      <c r="G82" s="619">
        <f>GFSsum!G20</f>
        <v>4.7894220352172852</v>
      </c>
      <c r="H82" s="619">
        <f>GFSsum!H20</f>
        <v>-5.445930004119873</v>
      </c>
      <c r="I82" s="619">
        <f>GFSsum!I20</f>
        <v>2.4228589534759521</v>
      </c>
      <c r="J82" s="619">
        <f>GFSsum!J20</f>
        <v>7.3010921478271484</v>
      </c>
      <c r="K82" s="619">
        <f>GFSsum!K20</f>
        <v>-1.4754250049591064</v>
      </c>
      <c r="L82" s="619">
        <f>GFSsum!L20</f>
        <v>-1.3677229881286621</v>
      </c>
      <c r="M82" s="619">
        <f>GFSsum!M20</f>
        <v>8.8700952529907227</v>
      </c>
      <c r="N82" s="619">
        <f>GFSsum!N20</f>
        <v>-6.3066458702087402</v>
      </c>
      <c r="O82" s="619">
        <f>GFSsum!O20</f>
        <v>7.9740228652954102</v>
      </c>
      <c r="P82" s="619">
        <f>GFSsum!P20</f>
        <v>-7.7880477905273438</v>
      </c>
      <c r="Q82" s="619">
        <f>GFSsum!Q20</f>
        <v>0.89421600103378296</v>
      </c>
      <c r="R82" s="619">
        <f>GFSsum!R20</f>
        <v>-5.0246410369873047</v>
      </c>
      <c r="S82" s="619">
        <f>GFSsum!S20</f>
        <v>17.1868896484375</v>
      </c>
      <c r="T82" s="619">
        <f>GFSsum!T20</f>
        <v>4.6457438468933105</v>
      </c>
      <c r="U82" s="638"/>
      <c r="V82" s="638"/>
      <c r="W82" s="638"/>
    </row>
    <row r="83" spans="1:23" s="576" customFormat="1" ht="20.100000000000001" customHeight="1" x14ac:dyDescent="0.2">
      <c r="B83" s="607" t="s">
        <v>247</v>
      </c>
      <c r="C83" s="608"/>
      <c r="D83" s="608"/>
      <c r="E83" s="608"/>
      <c r="F83" s="608"/>
      <c r="G83" s="608">
        <f>GFSsum!G24</f>
        <v>-8.0719156265258789</v>
      </c>
      <c r="H83" s="608">
        <f>GFSsum!H24</f>
        <v>2.9789407253265381</v>
      </c>
      <c r="I83" s="608">
        <f>GFSsum!I24</f>
        <v>0.26840066909790039</v>
      </c>
      <c r="J83" s="608">
        <f>GFSsum!J24</f>
        <v>-4.0739178657531738</v>
      </c>
      <c r="K83" s="608">
        <f>GFSsum!K24</f>
        <v>-3.3952188491821289</v>
      </c>
      <c r="L83" s="608">
        <f>GFSsum!L24</f>
        <v>-1.6078695058822632</v>
      </c>
      <c r="M83" s="608">
        <f>GFSsum!M24</f>
        <v>-1.7936912775039673</v>
      </c>
      <c r="N83" s="608">
        <f>GFSsum!N24</f>
        <v>2.5108015537261963</v>
      </c>
      <c r="O83" s="608">
        <f>GFSsum!O24</f>
        <v>2.16239333152771</v>
      </c>
      <c r="P83" s="608">
        <f>GFSsum!P24</f>
        <v>1.6730190515518188</v>
      </c>
      <c r="Q83" s="608">
        <f>GFSsum!Q24</f>
        <v>8.7707014083862305</v>
      </c>
      <c r="R83" s="608">
        <f>GFSsum!R24</f>
        <v>14.430980682373047</v>
      </c>
      <c r="S83" s="608">
        <f>GFSsum!S24</f>
        <v>10.663305282592773</v>
      </c>
      <c r="T83" s="608">
        <f>GFSsum!T24</f>
        <v>13.790525436401367</v>
      </c>
      <c r="U83" s="638"/>
      <c r="V83" s="638"/>
      <c r="W83" s="638"/>
    </row>
    <row r="84" spans="1:23" x14ac:dyDescent="0.2">
      <c r="B84" s="609" t="s">
        <v>254</v>
      </c>
      <c r="C84" s="584"/>
      <c r="D84" s="584"/>
      <c r="E84" s="584"/>
      <c r="F84" s="584"/>
      <c r="G84" s="584"/>
      <c r="H84" s="584"/>
      <c r="I84" s="584"/>
      <c r="J84" s="584"/>
      <c r="K84" s="584"/>
      <c r="L84" s="584"/>
      <c r="M84" s="584"/>
      <c r="N84" s="584"/>
      <c r="O84" s="584"/>
      <c r="P84" s="584"/>
      <c r="Q84" s="584"/>
      <c r="R84" s="584"/>
      <c r="S84" s="584"/>
      <c r="T84" s="584"/>
      <c r="U84" s="638"/>
      <c r="V84" s="638"/>
      <c r="W84" s="638"/>
    </row>
    <row r="85" spans="1:23" s="591" customFormat="1" x14ac:dyDescent="0.2">
      <c r="B85" s="610" t="s">
        <v>227</v>
      </c>
      <c r="C85" s="604"/>
      <c r="D85" s="604"/>
      <c r="E85" s="604"/>
      <c r="F85" s="604"/>
      <c r="G85" s="654">
        <f t="shared" ref="G85:T91" si="14">G71/G$4</f>
        <v>0.44036451780605385</v>
      </c>
      <c r="H85" s="654">
        <f t="shared" si="14"/>
        <v>0.40629754279106572</v>
      </c>
      <c r="I85" s="654">
        <f t="shared" si="14"/>
        <v>0.45294885648540462</v>
      </c>
      <c r="J85" s="654">
        <f t="shared" si="14"/>
        <v>0.46303598453420763</v>
      </c>
      <c r="K85" s="654">
        <f t="shared" si="14"/>
        <v>0.42787090865101068</v>
      </c>
      <c r="L85" s="654">
        <f t="shared" si="14"/>
        <v>0.40686274629466118</v>
      </c>
      <c r="M85" s="654">
        <f t="shared" si="14"/>
        <v>0.46094090427687345</v>
      </c>
      <c r="N85" s="654">
        <f t="shared" si="14"/>
        <v>0.44302022880852371</v>
      </c>
      <c r="O85" s="654">
        <f t="shared" si="14"/>
        <v>0.44743999133889317</v>
      </c>
      <c r="P85" s="654">
        <f t="shared" si="14"/>
        <v>0.41614840160575389</v>
      </c>
      <c r="Q85" s="654">
        <f t="shared" si="14"/>
        <v>0.4411238349513858</v>
      </c>
      <c r="R85" s="654">
        <f t="shared" si="14"/>
        <v>0.40955812696313115</v>
      </c>
      <c r="S85" s="654">
        <f t="shared" si="14"/>
        <v>0.4226219897332662</v>
      </c>
      <c r="T85" s="654">
        <f t="shared" si="14"/>
        <v>0.40181478240445534</v>
      </c>
      <c r="U85" s="638"/>
      <c r="V85" s="638"/>
      <c r="W85" s="638"/>
    </row>
    <row r="86" spans="1:23" x14ac:dyDescent="0.2">
      <c r="B86" s="611" t="s">
        <v>255</v>
      </c>
      <c r="C86" s="604"/>
      <c r="D86" s="604"/>
      <c r="E86" s="604"/>
      <c r="F86" s="604"/>
      <c r="G86" s="654">
        <f t="shared" si="14"/>
        <v>0.16921156145537392</v>
      </c>
      <c r="H86" s="654">
        <f t="shared" si="14"/>
        <v>0.16754281870660134</v>
      </c>
      <c r="I86" s="654">
        <f t="shared" si="14"/>
        <v>0.16288652528733408</v>
      </c>
      <c r="J86" s="654">
        <f t="shared" si="14"/>
        <v>0.1549924468512027</v>
      </c>
      <c r="K86" s="654">
        <f t="shared" si="14"/>
        <v>0.16594621468262225</v>
      </c>
      <c r="L86" s="654">
        <f t="shared" si="14"/>
        <v>0.15624366074543164</v>
      </c>
      <c r="M86" s="654">
        <f t="shared" si="14"/>
        <v>0.16797296527691954</v>
      </c>
      <c r="N86" s="654">
        <f t="shared" si="14"/>
        <v>0.17624861252790056</v>
      </c>
      <c r="O86" s="654">
        <f t="shared" si="14"/>
        <v>0.18355418461275635</v>
      </c>
      <c r="P86" s="654">
        <f t="shared" si="14"/>
        <v>0.18741757461819594</v>
      </c>
      <c r="Q86" s="654">
        <f t="shared" si="14"/>
        <v>0.19456290547467486</v>
      </c>
      <c r="R86" s="654">
        <f t="shared" si="14"/>
        <v>0.20164814606860168</v>
      </c>
      <c r="S86" s="654">
        <f t="shared" si="14"/>
        <v>0.20034182713027798</v>
      </c>
      <c r="T86" s="654">
        <f t="shared" si="14"/>
        <v>0.19894160848268388</v>
      </c>
      <c r="U86" s="638"/>
      <c r="V86" s="638"/>
      <c r="W86" s="638"/>
    </row>
    <row r="87" spans="1:23" x14ac:dyDescent="0.2">
      <c r="B87" s="611" t="s">
        <v>569</v>
      </c>
      <c r="C87" s="604"/>
      <c r="D87" s="604"/>
      <c r="E87" s="604"/>
      <c r="F87" s="604"/>
      <c r="G87" s="654">
        <f t="shared" si="14"/>
        <v>0.24852740862345002</v>
      </c>
      <c r="H87" s="654">
        <f t="shared" si="14"/>
        <v>0.21411340238315546</v>
      </c>
      <c r="I87" s="654">
        <f t="shared" si="14"/>
        <v>0.26250789976373679</v>
      </c>
      <c r="J87" s="654">
        <f t="shared" si="14"/>
        <v>0.2816030673202628</v>
      </c>
      <c r="K87" s="654">
        <f t="shared" si="14"/>
        <v>0.23327959490673761</v>
      </c>
      <c r="L87" s="654">
        <f t="shared" si="14"/>
        <v>0.22287978914027157</v>
      </c>
      <c r="M87" s="654">
        <f t="shared" si="14"/>
        <v>0.26691826362769344</v>
      </c>
      <c r="N87" s="654">
        <f t="shared" si="14"/>
        <v>0.23335692152138543</v>
      </c>
      <c r="O87" s="654">
        <f t="shared" si="14"/>
        <v>0.22679985752565482</v>
      </c>
      <c r="P87" s="654">
        <f t="shared" si="14"/>
        <v>0.18961483146560548</v>
      </c>
      <c r="Q87" s="654">
        <f t="shared" si="14"/>
        <v>0.1949693153958818</v>
      </c>
      <c r="R87" s="654">
        <f t="shared" si="14"/>
        <v>0.15578482918133743</v>
      </c>
      <c r="S87" s="654">
        <f t="shared" si="14"/>
        <v>0.16691662263283918</v>
      </c>
      <c r="T87" s="654">
        <f t="shared" si="14"/>
        <v>0.13042406219593808</v>
      </c>
      <c r="U87" s="638"/>
      <c r="V87" s="638"/>
      <c r="W87" s="638"/>
    </row>
    <row r="88" spans="1:23" x14ac:dyDescent="0.2">
      <c r="B88" s="611" t="s">
        <v>256</v>
      </c>
      <c r="C88" s="604"/>
      <c r="D88" s="604"/>
      <c r="E88" s="604"/>
      <c r="F88" s="604"/>
      <c r="G88" s="654">
        <f t="shared" si="14"/>
        <v>2.2625579480537138E-2</v>
      </c>
      <c r="H88" s="654">
        <f t="shared" si="14"/>
        <v>2.464131919760728E-2</v>
      </c>
      <c r="I88" s="654">
        <f t="shared" si="14"/>
        <v>2.7554423998562179E-2</v>
      </c>
      <c r="J88" s="654">
        <f t="shared" si="14"/>
        <v>2.6440463170545735E-2</v>
      </c>
      <c r="K88" s="654">
        <f t="shared" si="14"/>
        <v>2.8645077418271523E-2</v>
      </c>
      <c r="L88" s="654">
        <f t="shared" si="14"/>
        <v>2.7739283694849348E-2</v>
      </c>
      <c r="M88" s="654">
        <f t="shared" si="14"/>
        <v>2.6049695887676621E-2</v>
      </c>
      <c r="N88" s="654">
        <f t="shared" si="14"/>
        <v>3.3414711710342007E-2</v>
      </c>
      <c r="O88" s="654">
        <f t="shared" si="14"/>
        <v>3.7085960425581044E-2</v>
      </c>
      <c r="P88" s="654">
        <f t="shared" si="14"/>
        <v>3.9115991208971385E-2</v>
      </c>
      <c r="Q88" s="654">
        <f t="shared" si="14"/>
        <v>5.1591618027016291E-2</v>
      </c>
      <c r="R88" s="654">
        <f t="shared" si="14"/>
        <v>5.2125141511928458E-2</v>
      </c>
      <c r="S88" s="654">
        <f t="shared" si="14"/>
        <v>5.5363546434304578E-2</v>
      </c>
      <c r="T88" s="654">
        <f t="shared" si="14"/>
        <v>7.2449118392396233E-2</v>
      </c>
      <c r="U88" s="638"/>
      <c r="V88" s="638"/>
      <c r="W88" s="638"/>
    </row>
    <row r="89" spans="1:23" s="591" customFormat="1" x14ac:dyDescent="0.2">
      <c r="B89" s="610" t="s">
        <v>232</v>
      </c>
      <c r="C89" s="604"/>
      <c r="D89" s="604"/>
      <c r="E89" s="604"/>
      <c r="F89" s="604"/>
      <c r="G89" s="654">
        <f t="shared" si="14"/>
        <v>-0.37978029297841309</v>
      </c>
      <c r="H89" s="654">
        <f t="shared" si="14"/>
        <v>-0.31938420315668309</v>
      </c>
      <c r="I89" s="654">
        <f t="shared" si="14"/>
        <v>-0.34638195579749065</v>
      </c>
      <c r="J89" s="654">
        <f t="shared" si="14"/>
        <v>-0.36082217660643556</v>
      </c>
      <c r="K89" s="654">
        <f t="shared" si="14"/>
        <v>-0.36962836336190286</v>
      </c>
      <c r="L89" s="654">
        <f t="shared" si="14"/>
        <v>-0.35816042755858923</v>
      </c>
      <c r="M89" s="654">
        <f t="shared" si="14"/>
        <v>-0.36251429719354028</v>
      </c>
      <c r="N89" s="654">
        <f t="shared" si="14"/>
        <v>-0.35645692551990876</v>
      </c>
      <c r="O89" s="654">
        <f t="shared" si="14"/>
        <v>-0.35515559639615768</v>
      </c>
      <c r="P89" s="654">
        <f t="shared" si="14"/>
        <v>-0.36456373299072392</v>
      </c>
      <c r="Q89" s="654">
        <f t="shared" si="14"/>
        <v>-0.35932916207672488</v>
      </c>
      <c r="R89" s="654">
        <f t="shared" si="14"/>
        <v>-0.31004012170569917</v>
      </c>
      <c r="S89" s="654">
        <f t="shared" si="14"/>
        <v>-0.32949564176291279</v>
      </c>
      <c r="T89" s="654">
        <f t="shared" si="14"/>
        <v>-0.32418017810069305</v>
      </c>
      <c r="U89" s="638"/>
      <c r="V89" s="638"/>
      <c r="W89" s="638"/>
    </row>
    <row r="90" spans="1:23" x14ac:dyDescent="0.2">
      <c r="B90" s="632" t="s">
        <v>62</v>
      </c>
      <c r="C90" s="604"/>
      <c r="D90" s="604"/>
      <c r="E90" s="604"/>
      <c r="F90" s="604"/>
      <c r="G90" s="654">
        <f t="shared" si="14"/>
        <v>-0.19057992069571103</v>
      </c>
      <c r="H90" s="654">
        <f t="shared" si="14"/>
        <v>-0.16605459840264636</v>
      </c>
      <c r="I90" s="654">
        <f t="shared" si="14"/>
        <v>-0.16974147388652194</v>
      </c>
      <c r="J90" s="654">
        <f t="shared" si="14"/>
        <v>-0.16986623511953738</v>
      </c>
      <c r="K90" s="654">
        <f t="shared" si="14"/>
        <v>-0.17560322118125371</v>
      </c>
      <c r="L90" s="654">
        <f t="shared" si="14"/>
        <v>-0.18247091398451865</v>
      </c>
      <c r="M90" s="654">
        <f t="shared" si="14"/>
        <v>-0.17955229699626407</v>
      </c>
      <c r="N90" s="654">
        <f t="shared" si="14"/>
        <v>-0.17438457224014325</v>
      </c>
      <c r="O90" s="654">
        <f t="shared" si="14"/>
        <v>-0.16371251993308189</v>
      </c>
      <c r="P90" s="654">
        <f t="shared" si="14"/>
        <v>-0.1624463974082917</v>
      </c>
      <c r="Q90" s="654">
        <f t="shared" si="14"/>
        <v>-0.14957641942930811</v>
      </c>
      <c r="R90" s="654">
        <f t="shared" si="14"/>
        <v>-0.13400540345970277</v>
      </c>
      <c r="S90" s="654">
        <f t="shared" si="14"/>
        <v>-0.1388412308248583</v>
      </c>
      <c r="T90" s="654">
        <f t="shared" si="14"/>
        <v>-0.14979572051464585</v>
      </c>
      <c r="U90" s="638"/>
      <c r="V90" s="638"/>
      <c r="W90" s="638"/>
    </row>
    <row r="91" spans="1:23" x14ac:dyDescent="0.2">
      <c r="B91" s="605" t="s">
        <v>258</v>
      </c>
      <c r="C91" s="604"/>
      <c r="D91" s="604"/>
      <c r="E91" s="604"/>
      <c r="F91" s="604"/>
      <c r="G91" s="654">
        <f t="shared" si="14"/>
        <v>-9.7667826967153176E-2</v>
      </c>
      <c r="H91" s="654">
        <f t="shared" si="14"/>
        <v>-7.6750504085280002E-2</v>
      </c>
      <c r="I91" s="654">
        <f t="shared" si="14"/>
        <v>-9.8422837154143419E-2</v>
      </c>
      <c r="J91" s="654">
        <f t="shared" si="14"/>
        <v>-9.177935975412585E-2</v>
      </c>
      <c r="K91" s="654">
        <f t="shared" si="14"/>
        <v>-0.10284937685536666</v>
      </c>
      <c r="L91" s="654">
        <f t="shared" si="14"/>
        <v>-0.10154403593572625</v>
      </c>
      <c r="M91" s="654">
        <f t="shared" si="14"/>
        <v>-0.10241826083759685</v>
      </c>
      <c r="N91" s="654">
        <f t="shared" si="14"/>
        <v>-0.10237346262202082</v>
      </c>
      <c r="O91" s="654">
        <f t="shared" si="14"/>
        <v>-0.10329099070317541</v>
      </c>
      <c r="P91" s="654">
        <f t="shared" si="14"/>
        <v>-0.10209008271745688</v>
      </c>
      <c r="Q91" s="654">
        <f t="shared" si="14"/>
        <v>-0.1019448199285355</v>
      </c>
      <c r="R91" s="654">
        <f t="shared" si="14"/>
        <v>-8.7166077278461748E-2</v>
      </c>
      <c r="S91" s="654">
        <f t="shared" si="14"/>
        <v>-8.7658758367073639E-2</v>
      </c>
      <c r="T91" s="654">
        <f t="shared" si="14"/>
        <v>-8.7716800623691624E-2</v>
      </c>
      <c r="U91" s="638"/>
      <c r="V91" s="638"/>
      <c r="W91" s="638"/>
    </row>
    <row r="92" spans="1:23" s="614" customFormat="1" ht="20.100000000000001" customHeight="1" x14ac:dyDescent="0.2">
      <c r="B92" s="667" t="s">
        <v>259</v>
      </c>
      <c r="C92" s="619"/>
      <c r="D92" s="619"/>
      <c r="E92" s="619"/>
      <c r="F92" s="619"/>
      <c r="G92" s="668">
        <f t="shared" ref="G92:S92" si="15">G80/G$4</f>
        <v>-0.10944980501852823</v>
      </c>
      <c r="H92" s="668">
        <f t="shared" si="15"/>
        <v>-7.1271979195801402E-2</v>
      </c>
      <c r="I92" s="668">
        <f t="shared" si="15"/>
        <v>-0.10517176156482581</v>
      </c>
      <c r="J92" s="668">
        <f t="shared" si="15"/>
        <v>-0.12269629153474261</v>
      </c>
      <c r="K92" s="668">
        <f t="shared" si="15"/>
        <v>-7.5365560523892136E-2</v>
      </c>
      <c r="L92" s="668">
        <f t="shared" si="15"/>
        <v>-5.7276561034190418E-2</v>
      </c>
      <c r="M92" s="668">
        <f t="shared" si="15"/>
        <v>-0.10807308912438399</v>
      </c>
      <c r="N92" s="668">
        <f t="shared" si="15"/>
        <v>-7.3812363015704902E-2</v>
      </c>
      <c r="O92" s="668">
        <f t="shared" si="15"/>
        <v>-8.2103526448380815E-2</v>
      </c>
      <c r="P92" s="668">
        <f t="shared" si="15"/>
        <v>-4.4018453313911805E-2</v>
      </c>
      <c r="Q92" s="668">
        <f t="shared" si="15"/>
        <v>-4.5502607861448802E-2</v>
      </c>
      <c r="R92" s="668">
        <f t="shared" si="15"/>
        <v>-4.8062886138229247E-2</v>
      </c>
      <c r="S92" s="668">
        <f t="shared" si="15"/>
        <v>-5.6987575013939307E-2</v>
      </c>
      <c r="T92" s="668">
        <f>T80/T$4</f>
        <v>-2.9433984948074407E-2</v>
      </c>
      <c r="U92" s="638"/>
      <c r="V92" s="638"/>
      <c r="W92" s="638"/>
    </row>
    <row r="93" spans="1:23" s="614" customFormat="1" ht="20.100000000000001" customHeight="1" x14ac:dyDescent="0.2">
      <c r="B93" s="613" t="s">
        <v>247</v>
      </c>
      <c r="C93" s="608"/>
      <c r="D93" s="608"/>
      <c r="E93" s="608"/>
      <c r="F93" s="608"/>
      <c r="G93" s="671">
        <f t="shared" ref="G93:S93" si="16">G83/G$4</f>
        <v>-4.8865551324244541E-2</v>
      </c>
      <c r="H93" s="671">
        <f t="shared" si="16"/>
        <v>1.5641354179327053E-2</v>
      </c>
      <c r="I93" s="671">
        <f t="shared" si="16"/>
        <v>1.395141601678684E-3</v>
      </c>
      <c r="J93" s="671">
        <f t="shared" si="16"/>
        <v>-2.0482476414774083E-2</v>
      </c>
      <c r="K93" s="671">
        <f t="shared" si="16"/>
        <v>-1.7123015234784301E-2</v>
      </c>
      <c r="L93" s="671">
        <f t="shared" si="16"/>
        <v>-8.5742594621651316E-3</v>
      </c>
      <c r="M93" s="671">
        <f t="shared" si="16"/>
        <v>-9.6464596023144011E-3</v>
      </c>
      <c r="N93" s="671">
        <f t="shared" si="16"/>
        <v>1.2750941483703229E-2</v>
      </c>
      <c r="O93" s="671">
        <f t="shared" si="16"/>
        <v>1.0180867371844751E-2</v>
      </c>
      <c r="P93" s="671">
        <f t="shared" si="16"/>
        <v>7.5662093707691809E-3</v>
      </c>
      <c r="Q93" s="671">
        <f t="shared" si="16"/>
        <v>3.629208474414785E-2</v>
      </c>
      <c r="R93" s="671">
        <f t="shared" si="16"/>
        <v>5.1455105517517988E-2</v>
      </c>
      <c r="S93" s="671">
        <f t="shared" si="16"/>
        <v>3.6138785884725182E-2</v>
      </c>
      <c r="T93" s="671">
        <f>T83/T$4</f>
        <v>4.8200629355532168E-2</v>
      </c>
      <c r="U93" s="638"/>
      <c r="V93" s="638"/>
      <c r="W93" s="638"/>
    </row>
    <row r="94" spans="1:23" s="576" customFormat="1" ht="24.95" customHeight="1" x14ac:dyDescent="0.2">
      <c r="A94" s="49"/>
      <c r="B94" s="578"/>
      <c r="C94" s="579" t="str">
        <f t="shared" ref="C94:T94" si="17">C2</f>
        <v>FY00</v>
      </c>
      <c r="D94" s="579" t="str">
        <f t="shared" si="17"/>
        <v>FY01</v>
      </c>
      <c r="E94" s="579" t="str">
        <f t="shared" si="17"/>
        <v>FY02</v>
      </c>
      <c r="F94" s="579" t="str">
        <f t="shared" si="17"/>
        <v>FY03</v>
      </c>
      <c r="G94" s="579" t="str">
        <f t="shared" si="17"/>
        <v>FY04</v>
      </c>
      <c r="H94" s="579" t="str">
        <f t="shared" si="17"/>
        <v>FY05</v>
      </c>
      <c r="I94" s="579" t="str">
        <f t="shared" si="17"/>
        <v>FY06</v>
      </c>
      <c r="J94" s="579" t="str">
        <f t="shared" si="17"/>
        <v>FY07</v>
      </c>
      <c r="K94" s="579" t="str">
        <f t="shared" si="17"/>
        <v>FY08</v>
      </c>
      <c r="L94" s="579" t="str">
        <f t="shared" si="17"/>
        <v>FY09</v>
      </c>
      <c r="M94" s="579" t="str">
        <f t="shared" si="17"/>
        <v>FY10</v>
      </c>
      <c r="N94" s="579" t="str">
        <f t="shared" si="17"/>
        <v>FY11</v>
      </c>
      <c r="O94" s="579" t="str">
        <f t="shared" si="17"/>
        <v>FY12</v>
      </c>
      <c r="P94" s="579" t="str">
        <f t="shared" si="17"/>
        <v>FY13</v>
      </c>
      <c r="Q94" s="579" t="str">
        <f t="shared" si="17"/>
        <v>FY14</v>
      </c>
      <c r="R94" s="579" t="str">
        <f t="shared" si="17"/>
        <v>FY15</v>
      </c>
      <c r="S94" s="579" t="str">
        <f t="shared" si="17"/>
        <v>FY16</v>
      </c>
      <c r="T94" s="579" t="str">
        <f t="shared" si="17"/>
        <v>FY17</v>
      </c>
      <c r="U94" s="638"/>
      <c r="V94" s="638"/>
      <c r="W94" s="638"/>
    </row>
    <row r="95" spans="1:23" ht="21" customHeight="1" x14ac:dyDescent="0.25">
      <c r="A95" s="620" t="s">
        <v>1336</v>
      </c>
      <c r="B95" s="621"/>
      <c r="C95" s="622"/>
      <c r="D95" s="622"/>
      <c r="E95" s="622"/>
      <c r="F95" s="622"/>
      <c r="G95" s="622"/>
      <c r="H95" s="622"/>
      <c r="I95" s="622"/>
      <c r="J95" s="622"/>
      <c r="K95" s="622"/>
      <c r="L95" s="622"/>
      <c r="M95" s="622"/>
      <c r="N95" s="622"/>
      <c r="O95" s="622"/>
      <c r="P95" s="622"/>
      <c r="Q95" s="622"/>
      <c r="R95" s="622"/>
      <c r="S95" s="622"/>
      <c r="T95" s="622"/>
      <c r="U95" s="638"/>
      <c r="V95" s="638"/>
      <c r="W95" s="638"/>
    </row>
    <row r="96" spans="1:23" ht="18.75" customHeight="1" x14ac:dyDescent="0.2">
      <c r="B96" s="616" t="s">
        <v>174</v>
      </c>
      <c r="C96" s="604"/>
      <c r="D96" s="604"/>
      <c r="E96" s="604"/>
      <c r="F96" s="604"/>
      <c r="G96" s="604"/>
      <c r="H96" s="604"/>
      <c r="I96" s="604"/>
      <c r="J96" s="604"/>
      <c r="K96" s="604"/>
      <c r="L96" s="630" t="e">
        <f>#REF!</f>
        <v>#REF!</v>
      </c>
      <c r="M96" s="630" t="e">
        <f>#REF!</f>
        <v>#REF!</v>
      </c>
      <c r="N96" s="630" t="e">
        <f>#REF!</f>
        <v>#REF!</v>
      </c>
      <c r="O96" s="630" t="e">
        <f>#REF!</f>
        <v>#REF!</v>
      </c>
      <c r="P96" s="630" t="e">
        <f>#REF!</f>
        <v>#REF!</v>
      </c>
      <c r="Q96" s="630" t="e">
        <f>#REF!</f>
        <v>#REF!</v>
      </c>
      <c r="R96" s="630" t="e">
        <f>#REF!</f>
        <v>#REF!</v>
      </c>
      <c r="S96" s="630" t="e">
        <f>#REF!</f>
        <v>#REF!</v>
      </c>
      <c r="T96" s="630" t="e">
        <f>#REF!</f>
        <v>#REF!</v>
      </c>
      <c r="U96" s="638"/>
      <c r="V96" s="638"/>
      <c r="W96" s="638"/>
    </row>
    <row r="97" spans="1:23" x14ac:dyDescent="0.2">
      <c r="B97" s="522" t="s">
        <v>80</v>
      </c>
      <c r="C97" s="604"/>
      <c r="D97" s="604"/>
      <c r="E97" s="604"/>
      <c r="F97" s="604"/>
      <c r="G97" s="604"/>
      <c r="H97" s="604"/>
      <c r="I97" s="604"/>
      <c r="J97" s="604"/>
      <c r="K97" s="604"/>
      <c r="L97" s="630" t="e">
        <f>#REF!</f>
        <v>#REF!</v>
      </c>
      <c r="M97" s="630" t="e">
        <f>#REF!</f>
        <v>#REF!</v>
      </c>
      <c r="N97" s="630" t="e">
        <f>#REF!</f>
        <v>#REF!</v>
      </c>
      <c r="O97" s="630" t="e">
        <f>#REF!</f>
        <v>#REF!</v>
      </c>
      <c r="P97" s="630" t="e">
        <f>#REF!</f>
        <v>#REF!</v>
      </c>
      <c r="Q97" s="630" t="e">
        <f>#REF!</f>
        <v>#REF!</v>
      </c>
      <c r="R97" s="630" t="e">
        <f>#REF!</f>
        <v>#REF!</v>
      </c>
      <c r="S97" s="630" t="e">
        <f>#REF!</f>
        <v>#REF!</v>
      </c>
      <c r="T97" s="630" t="e">
        <f>#REF!</f>
        <v>#REF!</v>
      </c>
      <c r="U97" s="638"/>
      <c r="V97" s="638"/>
      <c r="W97" s="638"/>
    </row>
    <row r="98" spans="1:23" x14ac:dyDescent="0.2">
      <c r="B98" s="522" t="s">
        <v>1347</v>
      </c>
      <c r="C98" s="604"/>
      <c r="D98" s="604"/>
      <c r="E98" s="604"/>
      <c r="F98" s="604"/>
      <c r="G98" s="604"/>
      <c r="H98" s="604"/>
      <c r="I98" s="604"/>
      <c r="J98" s="604"/>
      <c r="K98" s="604"/>
      <c r="L98" s="630" t="e">
        <f>#REF!</f>
        <v>#REF!</v>
      </c>
      <c r="M98" s="630" t="e">
        <f>#REF!</f>
        <v>#REF!</v>
      </c>
      <c r="N98" s="630" t="e">
        <f>#REF!</f>
        <v>#REF!</v>
      </c>
      <c r="O98" s="630" t="e">
        <f>#REF!</f>
        <v>#REF!</v>
      </c>
      <c r="P98" s="630" t="e">
        <f>#REF!</f>
        <v>#REF!</v>
      </c>
      <c r="Q98" s="630" t="e">
        <f>#REF!</f>
        <v>#REF!</v>
      </c>
      <c r="R98" s="630" t="e">
        <f>#REF!</f>
        <v>#REF!</v>
      </c>
      <c r="S98" s="630" t="e">
        <f>#REF!</f>
        <v>#REF!</v>
      </c>
      <c r="T98" s="630" t="e">
        <f>#REF!</f>
        <v>#REF!</v>
      </c>
      <c r="U98" s="638"/>
      <c r="V98" s="638"/>
      <c r="W98" s="638"/>
    </row>
    <row r="99" spans="1:23" s="593" customFormat="1" x14ac:dyDescent="0.2">
      <c r="B99" s="617" t="s">
        <v>1337</v>
      </c>
      <c r="C99" s="604"/>
      <c r="D99" s="604"/>
      <c r="E99" s="604"/>
      <c r="F99" s="604"/>
      <c r="G99" s="604"/>
      <c r="H99" s="604"/>
      <c r="I99" s="604"/>
      <c r="J99" s="604"/>
      <c r="K99" s="604"/>
      <c r="L99" s="630" t="e">
        <f>#REF!</f>
        <v>#REF!</v>
      </c>
      <c r="M99" s="630" t="e">
        <f>#REF!</f>
        <v>#REF!</v>
      </c>
      <c r="N99" s="630" t="e">
        <f>#REF!</f>
        <v>#REF!</v>
      </c>
      <c r="O99" s="630" t="e">
        <f>#REF!</f>
        <v>#REF!</v>
      </c>
      <c r="P99" s="630" t="e">
        <f>#REF!</f>
        <v>#REF!</v>
      </c>
      <c r="Q99" s="630" t="e">
        <f>#REF!</f>
        <v>#REF!</v>
      </c>
      <c r="R99" s="630" t="e">
        <f>#REF!</f>
        <v>#REF!</v>
      </c>
      <c r="S99" s="630" t="e">
        <f>#REF!</f>
        <v>#REF!</v>
      </c>
      <c r="T99" s="630" t="e">
        <f>#REF!</f>
        <v>#REF!</v>
      </c>
      <c r="U99" s="638"/>
      <c r="V99" s="638"/>
      <c r="W99" s="638"/>
    </row>
    <row r="100" spans="1:23" s="593" customFormat="1" x14ac:dyDescent="0.2">
      <c r="B100" s="617" t="s">
        <v>1338</v>
      </c>
      <c r="C100" s="604"/>
      <c r="D100" s="604"/>
      <c r="E100" s="604"/>
      <c r="F100" s="604"/>
      <c r="G100" s="604"/>
      <c r="H100" s="604"/>
      <c r="I100" s="604"/>
      <c r="J100" s="604"/>
      <c r="K100" s="604"/>
      <c r="L100" s="630" t="e">
        <f>#REF!</f>
        <v>#REF!</v>
      </c>
      <c r="M100" s="630" t="e">
        <f>#REF!</f>
        <v>#REF!</v>
      </c>
      <c r="N100" s="630" t="e">
        <f>#REF!</f>
        <v>#REF!</v>
      </c>
      <c r="O100" s="630" t="e">
        <f>#REF!</f>
        <v>#REF!</v>
      </c>
      <c r="P100" s="630" t="e">
        <f>#REF!</f>
        <v>#REF!</v>
      </c>
      <c r="Q100" s="630" t="e">
        <f>#REF!</f>
        <v>#REF!</v>
      </c>
      <c r="R100" s="630" t="e">
        <f>#REF!</f>
        <v>#REF!</v>
      </c>
      <c r="S100" s="630" t="e">
        <f>#REF!</f>
        <v>#REF!</v>
      </c>
      <c r="T100" s="630" t="e">
        <f>#REF!</f>
        <v>#REF!</v>
      </c>
      <c r="U100" s="638"/>
      <c r="V100" s="638"/>
      <c r="W100" s="638"/>
    </row>
    <row r="101" spans="1:23" x14ac:dyDescent="0.2">
      <c r="B101" s="636" t="s">
        <v>2</v>
      </c>
      <c r="C101" s="604"/>
      <c r="D101" s="604"/>
      <c r="E101" s="604"/>
      <c r="F101" s="604"/>
      <c r="G101" s="604"/>
      <c r="H101" s="604"/>
      <c r="I101" s="604"/>
      <c r="J101" s="604"/>
      <c r="K101" s="604"/>
      <c r="L101" s="604" t="e">
        <f t="shared" ref="L101:T101" si="18">L98-L99-L100</f>
        <v>#REF!</v>
      </c>
      <c r="M101" s="604" t="e">
        <f t="shared" si="18"/>
        <v>#REF!</v>
      </c>
      <c r="N101" s="604" t="e">
        <f t="shared" si="18"/>
        <v>#REF!</v>
      </c>
      <c r="O101" s="604" t="e">
        <f t="shared" si="18"/>
        <v>#REF!</v>
      </c>
      <c r="P101" s="604" t="e">
        <f t="shared" si="18"/>
        <v>#REF!</v>
      </c>
      <c r="Q101" s="604" t="e">
        <f t="shared" si="18"/>
        <v>#REF!</v>
      </c>
      <c r="R101" s="604" t="e">
        <f t="shared" si="18"/>
        <v>#REF!</v>
      </c>
      <c r="S101" s="604" t="e">
        <f t="shared" si="18"/>
        <v>#REF!</v>
      </c>
      <c r="T101" s="604" t="e">
        <f t="shared" si="18"/>
        <v>#REF!</v>
      </c>
      <c r="U101" s="638"/>
      <c r="V101" s="638"/>
      <c r="W101" s="638"/>
    </row>
    <row r="102" spans="1:23" ht="12.75" customHeight="1" x14ac:dyDescent="0.2">
      <c r="B102" s="616" t="s">
        <v>506</v>
      </c>
      <c r="C102" s="604"/>
      <c r="D102" s="604"/>
      <c r="E102" s="604"/>
      <c r="F102" s="604"/>
      <c r="G102" s="604"/>
      <c r="H102" s="604"/>
      <c r="I102" s="604"/>
      <c r="J102" s="604"/>
      <c r="K102" s="604"/>
      <c r="L102" s="630" t="e">
        <f>#REF!</f>
        <v>#REF!</v>
      </c>
      <c r="M102" s="630" t="e">
        <f>#REF!</f>
        <v>#REF!</v>
      </c>
      <c r="N102" s="630" t="e">
        <f>#REF!</f>
        <v>#REF!</v>
      </c>
      <c r="O102" s="630" t="e">
        <f>#REF!</f>
        <v>#REF!</v>
      </c>
      <c r="P102" s="630" t="e">
        <f>#REF!</f>
        <v>#REF!</v>
      </c>
      <c r="Q102" s="630" t="e">
        <f>#REF!</f>
        <v>#REF!</v>
      </c>
      <c r="R102" s="630" t="e">
        <f>#REF!</f>
        <v>#REF!</v>
      </c>
      <c r="S102" s="630" t="e">
        <f>#REF!</f>
        <v>#REF!</v>
      </c>
      <c r="T102" s="630" t="e">
        <f>#REF!</f>
        <v>#REF!</v>
      </c>
      <c r="U102" s="638"/>
      <c r="V102" s="638"/>
      <c r="W102" s="638"/>
    </row>
    <row r="103" spans="1:23" ht="12.75" customHeight="1" x14ac:dyDescent="0.2">
      <c r="B103" s="636" t="s">
        <v>82</v>
      </c>
      <c r="C103" s="604"/>
      <c r="D103" s="604"/>
      <c r="E103" s="604"/>
      <c r="F103" s="604"/>
      <c r="G103" s="604"/>
      <c r="H103" s="604"/>
      <c r="I103" s="604"/>
      <c r="J103" s="604"/>
      <c r="K103" s="604"/>
      <c r="L103" s="630" t="e">
        <f>#REF!</f>
        <v>#REF!</v>
      </c>
      <c r="M103" s="630" t="e">
        <f>#REF!</f>
        <v>#REF!</v>
      </c>
      <c r="N103" s="630" t="e">
        <f>#REF!</f>
        <v>#REF!</v>
      </c>
      <c r="O103" s="630" t="e">
        <f>#REF!</f>
        <v>#REF!</v>
      </c>
      <c r="P103" s="630" t="e">
        <f>#REF!</f>
        <v>#REF!</v>
      </c>
      <c r="Q103" s="630" t="e">
        <f>#REF!</f>
        <v>#REF!</v>
      </c>
      <c r="R103" s="630" t="e">
        <f>#REF!</f>
        <v>#REF!</v>
      </c>
      <c r="S103" s="630" t="e">
        <f>#REF!</f>
        <v>#REF!</v>
      </c>
      <c r="T103" s="630" t="e">
        <f>#REF!</f>
        <v>#REF!</v>
      </c>
      <c r="U103" s="638"/>
      <c r="V103" s="638"/>
      <c r="W103" s="638"/>
    </row>
    <row r="104" spans="1:23" ht="12.75" customHeight="1" x14ac:dyDescent="0.2">
      <c r="B104" s="636" t="s">
        <v>2</v>
      </c>
      <c r="C104" s="604"/>
      <c r="D104" s="604"/>
      <c r="E104" s="604"/>
      <c r="F104" s="604"/>
      <c r="G104" s="604"/>
      <c r="H104" s="604"/>
      <c r="I104" s="604"/>
      <c r="J104" s="604"/>
      <c r="K104" s="604"/>
      <c r="L104" s="604" t="e">
        <f t="shared" ref="L104:T104" si="19">L102-L103</f>
        <v>#REF!</v>
      </c>
      <c r="M104" s="604" t="e">
        <f t="shared" si="19"/>
        <v>#REF!</v>
      </c>
      <c r="N104" s="604" t="e">
        <f t="shared" si="19"/>
        <v>#REF!</v>
      </c>
      <c r="O104" s="604" t="e">
        <f t="shared" si="19"/>
        <v>#REF!</v>
      </c>
      <c r="P104" s="604" t="e">
        <f t="shared" si="19"/>
        <v>#REF!</v>
      </c>
      <c r="Q104" s="604" t="e">
        <f t="shared" si="19"/>
        <v>#REF!</v>
      </c>
      <c r="R104" s="604" t="e">
        <f t="shared" si="19"/>
        <v>#REF!</v>
      </c>
      <c r="S104" s="604" t="e">
        <f t="shared" si="19"/>
        <v>#REF!</v>
      </c>
      <c r="T104" s="604" t="e">
        <f t="shared" si="19"/>
        <v>#REF!</v>
      </c>
      <c r="U104" s="638"/>
      <c r="V104" s="638"/>
      <c r="W104" s="638"/>
    </row>
    <row r="105" spans="1:23" ht="12.75" customHeight="1" x14ac:dyDescent="0.2">
      <c r="B105" s="616" t="s">
        <v>507</v>
      </c>
      <c r="C105" s="604"/>
      <c r="D105" s="604"/>
      <c r="E105" s="604"/>
      <c r="F105" s="604"/>
      <c r="G105" s="604"/>
      <c r="H105" s="604"/>
      <c r="I105" s="604"/>
      <c r="J105" s="604"/>
      <c r="K105" s="604"/>
      <c r="L105" s="630" t="e">
        <f>#REF!</f>
        <v>#REF!</v>
      </c>
      <c r="M105" s="630" t="e">
        <f>#REF!</f>
        <v>#REF!</v>
      </c>
      <c r="N105" s="630" t="e">
        <f>#REF!</f>
        <v>#REF!</v>
      </c>
      <c r="O105" s="630" t="e">
        <f>#REF!</f>
        <v>#REF!</v>
      </c>
      <c r="P105" s="630" t="e">
        <f>#REF!</f>
        <v>#REF!</v>
      </c>
      <c r="Q105" s="630" t="e">
        <f>#REF!</f>
        <v>#REF!</v>
      </c>
      <c r="R105" s="630" t="e">
        <f>#REF!</f>
        <v>#REF!</v>
      </c>
      <c r="S105" s="630" t="e">
        <f>#REF!</f>
        <v>#REF!</v>
      </c>
      <c r="T105" s="630" t="e">
        <f>#REF!</f>
        <v>#REF!</v>
      </c>
      <c r="U105" s="638"/>
      <c r="V105" s="638"/>
      <c r="W105" s="638"/>
    </row>
    <row r="106" spans="1:23" s="590" customFormat="1" ht="20.100000000000001" customHeight="1" x14ac:dyDescent="0.2">
      <c r="B106" s="618" t="s">
        <v>1339</v>
      </c>
      <c r="C106" s="619"/>
      <c r="D106" s="619"/>
      <c r="E106" s="619"/>
      <c r="F106" s="619"/>
      <c r="G106" s="619"/>
      <c r="H106" s="619"/>
      <c r="I106" s="619"/>
      <c r="J106" s="619"/>
      <c r="K106" s="619"/>
      <c r="L106" s="619" t="e">
        <f t="shared" ref="L106:T106" si="20">L98/L103*100</f>
        <v>#REF!</v>
      </c>
      <c r="M106" s="619" t="e">
        <f t="shared" si="20"/>
        <v>#REF!</v>
      </c>
      <c r="N106" s="619" t="e">
        <f t="shared" si="20"/>
        <v>#REF!</v>
      </c>
      <c r="O106" s="619" t="e">
        <f t="shared" si="20"/>
        <v>#REF!</v>
      </c>
      <c r="P106" s="619" t="e">
        <f t="shared" si="20"/>
        <v>#REF!</v>
      </c>
      <c r="Q106" s="619" t="e">
        <f t="shared" si="20"/>
        <v>#REF!</v>
      </c>
      <c r="R106" s="619" t="e">
        <f t="shared" si="20"/>
        <v>#REF!</v>
      </c>
      <c r="S106" s="619" t="e">
        <f t="shared" si="20"/>
        <v>#REF!</v>
      </c>
      <c r="T106" s="619" t="e">
        <f t="shared" si="20"/>
        <v>#REF!</v>
      </c>
      <c r="U106" s="638"/>
      <c r="V106" s="638"/>
      <c r="W106" s="638"/>
    </row>
    <row r="107" spans="1:23" ht="21" customHeight="1" x14ac:dyDescent="0.25">
      <c r="A107" s="620" t="s">
        <v>1340</v>
      </c>
      <c r="B107" s="621"/>
      <c r="C107" s="622"/>
      <c r="D107" s="622"/>
      <c r="E107" s="622"/>
      <c r="F107" s="622"/>
      <c r="G107" s="622"/>
      <c r="H107" s="622"/>
      <c r="I107" s="622"/>
      <c r="J107" s="622"/>
      <c r="K107" s="622"/>
      <c r="L107" s="622"/>
      <c r="M107" s="622"/>
      <c r="N107" s="622"/>
      <c r="O107" s="622"/>
      <c r="P107" s="622"/>
      <c r="Q107" s="622"/>
      <c r="R107" s="622"/>
      <c r="S107" s="622"/>
      <c r="T107" s="622"/>
      <c r="U107" s="638"/>
      <c r="V107" s="638"/>
      <c r="W107" s="638"/>
    </row>
    <row r="108" spans="1:23" ht="15" customHeight="1" x14ac:dyDescent="0.2">
      <c r="B108" s="581" t="s">
        <v>1341</v>
      </c>
      <c r="C108" s="604">
        <f>C109+C110</f>
        <v>-25.188358306884766</v>
      </c>
      <c r="D108" s="604">
        <f t="shared" ref="D108:T108" si="21">D109+D110</f>
        <v>-4.6598834991455078</v>
      </c>
      <c r="E108" s="604">
        <f t="shared" si="21"/>
        <v>3.2725925445556641</v>
      </c>
      <c r="F108" s="604">
        <f t="shared" si="21"/>
        <v>-7.1866121292114258</v>
      </c>
      <c r="G108" s="604">
        <f t="shared" si="21"/>
        <v>-28.63841438293457</v>
      </c>
      <c r="H108" s="604">
        <f t="shared" si="21"/>
        <v>-20.846000671386719</v>
      </c>
      <c r="I108" s="604">
        <f t="shared" si="21"/>
        <v>-28.107969284057617</v>
      </c>
      <c r="J108" s="604">
        <f t="shared" si="21"/>
        <v>-20.8355712890625</v>
      </c>
      <c r="K108" s="604">
        <f t="shared" si="21"/>
        <v>-21.252826690673828</v>
      </c>
      <c r="L108" s="604">
        <f t="shared" si="21"/>
        <v>-10.801654815673828</v>
      </c>
      <c r="M108" s="604">
        <f t="shared" si="21"/>
        <v>-18.00001049041748</v>
      </c>
      <c r="N108" s="604">
        <f t="shared" si="21"/>
        <v>-30.695300102233887</v>
      </c>
      <c r="O108" s="604">
        <f t="shared" si="21"/>
        <v>-32.427146911621094</v>
      </c>
      <c r="P108" s="604">
        <f t="shared" si="21"/>
        <v>-33.833967208862305</v>
      </c>
      <c r="Q108" s="604">
        <f t="shared" si="21"/>
        <v>-38.460274696350098</v>
      </c>
      <c r="R108" s="604">
        <f t="shared" si="21"/>
        <v>-20.692644119262695</v>
      </c>
      <c r="S108" s="604">
        <f t="shared" si="21"/>
        <v>-15.524553298950195</v>
      </c>
      <c r="T108" s="604">
        <f t="shared" si="21"/>
        <v>-16.104851722717285</v>
      </c>
      <c r="U108" s="638"/>
      <c r="V108" s="638"/>
      <c r="W108" s="638"/>
    </row>
    <row r="109" spans="1:23" ht="12.75" hidden="1" customHeight="1" outlineLevel="1" x14ac:dyDescent="0.2">
      <c r="B109" s="632" t="s">
        <v>1209</v>
      </c>
      <c r="C109" s="630">
        <f>BoPsum!C6</f>
        <v>11.306854248046875</v>
      </c>
      <c r="D109" s="630">
        <f>BoPsum!D6</f>
        <v>18.652261734008789</v>
      </c>
      <c r="E109" s="630">
        <f>BoPsum!E6</f>
        <v>24.725580215454102</v>
      </c>
      <c r="F109" s="630">
        <f>BoPsum!F6</f>
        <v>12.209382057189941</v>
      </c>
      <c r="G109" s="630">
        <f>BoPsum!G6</f>
        <v>10.744890213012695</v>
      </c>
      <c r="H109" s="630">
        <f>BoPsum!H6</f>
        <v>16.381275177001953</v>
      </c>
      <c r="I109" s="630">
        <f>BoPsum!I6</f>
        <v>21.398988723754883</v>
      </c>
      <c r="J109" s="630">
        <f>BoPsum!J6</f>
        <v>15.475204467773438</v>
      </c>
      <c r="K109" s="630">
        <f>BoPsum!K6</f>
        <v>18.120990753173828</v>
      </c>
      <c r="L109" s="630">
        <f>BoPsum!L6</f>
        <v>11.194160461425781</v>
      </c>
      <c r="M109" s="630">
        <f>BoPsum!M6</f>
        <v>14.23949146270752</v>
      </c>
      <c r="N109" s="630">
        <f>BoPsum!N6</f>
        <v>14.924363136291504</v>
      </c>
      <c r="O109" s="630">
        <f>BoPsum!O6</f>
        <v>17.679611206054688</v>
      </c>
      <c r="P109" s="630">
        <f>BoPsum!P6</f>
        <v>16.57923698425293</v>
      </c>
      <c r="Q109" s="630">
        <f>BoPsum!Q6</f>
        <v>15.903887748718262</v>
      </c>
      <c r="R109" s="630">
        <f>BoPsum!R6</f>
        <v>13.056604385375977</v>
      </c>
      <c r="S109" s="630">
        <f>BoPsum!S6</f>
        <v>13.324872970581055</v>
      </c>
      <c r="T109" s="630">
        <f>BoPsum!T6</f>
        <v>14.059443473815918</v>
      </c>
      <c r="U109" s="638"/>
      <c r="V109" s="638"/>
      <c r="W109" s="638"/>
    </row>
    <row r="110" spans="1:23" ht="12.75" hidden="1" customHeight="1" outlineLevel="1" x14ac:dyDescent="0.2">
      <c r="B110" s="632" t="s">
        <v>1208</v>
      </c>
      <c r="C110" s="630">
        <f>-BoPsum!C11</f>
        <v>-36.495212554931641</v>
      </c>
      <c r="D110" s="630">
        <f>-BoPsum!D11</f>
        <v>-23.312145233154297</v>
      </c>
      <c r="E110" s="630">
        <f>-BoPsum!E11</f>
        <v>-21.452987670898438</v>
      </c>
      <c r="F110" s="630">
        <f>-BoPsum!F11</f>
        <v>-19.395994186401367</v>
      </c>
      <c r="G110" s="630">
        <f>-BoPsum!G11</f>
        <v>-39.383304595947266</v>
      </c>
      <c r="H110" s="630">
        <f>-BoPsum!H11</f>
        <v>-37.227275848388672</v>
      </c>
      <c r="I110" s="630">
        <f>-BoPsum!I11</f>
        <v>-49.5069580078125</v>
      </c>
      <c r="J110" s="630">
        <f>-BoPsum!J11</f>
        <v>-36.310775756835938</v>
      </c>
      <c r="K110" s="630">
        <f>-BoPsum!K11</f>
        <v>-39.373817443847656</v>
      </c>
      <c r="L110" s="630">
        <f>-BoPsum!L11</f>
        <v>-21.995815277099609</v>
      </c>
      <c r="M110" s="630">
        <f>-BoPsum!M11</f>
        <v>-32.239501953125</v>
      </c>
      <c r="N110" s="630">
        <f>-BoPsum!N11</f>
        <v>-45.619663238525391</v>
      </c>
      <c r="O110" s="630">
        <f>-BoPsum!O11</f>
        <v>-50.106758117675781</v>
      </c>
      <c r="P110" s="630">
        <f>-BoPsum!P11</f>
        <v>-50.413204193115234</v>
      </c>
      <c r="Q110" s="630">
        <f>-BoPsum!Q11</f>
        <v>-54.364162445068359</v>
      </c>
      <c r="R110" s="630">
        <f>-BoPsum!R11</f>
        <v>-33.749248504638672</v>
      </c>
      <c r="S110" s="630">
        <f>-BoPsum!S11</f>
        <v>-28.84942626953125</v>
      </c>
      <c r="T110" s="630">
        <f>-BoPsum!T11</f>
        <v>-30.164295196533203</v>
      </c>
      <c r="U110" s="638"/>
      <c r="V110" s="638"/>
      <c r="W110" s="638"/>
    </row>
    <row r="111" spans="1:23" ht="12.75" customHeight="1" collapsed="1" x14ac:dyDescent="0.2">
      <c r="B111" s="581" t="s">
        <v>1342</v>
      </c>
      <c r="C111" s="604">
        <f>C112+C113</f>
        <v>38.285682678222656</v>
      </c>
      <c r="D111" s="604">
        <f t="shared" ref="D111:T111" si="22">D112+D113</f>
        <v>34.409503936767578</v>
      </c>
      <c r="E111" s="604">
        <f t="shared" si="22"/>
        <v>34.39174747467041</v>
      </c>
      <c r="F111" s="604">
        <f t="shared" si="22"/>
        <v>35.921615123748779</v>
      </c>
      <c r="G111" s="604">
        <f t="shared" si="22"/>
        <v>41.909056663513184</v>
      </c>
      <c r="H111" s="604">
        <f t="shared" si="22"/>
        <v>48.63649845123291</v>
      </c>
      <c r="I111" s="604">
        <f t="shared" si="22"/>
        <v>47.985517501831055</v>
      </c>
      <c r="J111" s="604">
        <f t="shared" si="22"/>
        <v>54.759587287902832</v>
      </c>
      <c r="K111" s="604">
        <f t="shared" si="22"/>
        <v>56.112340927124023</v>
      </c>
      <c r="L111" s="604">
        <f t="shared" si="22"/>
        <v>51.784821510314941</v>
      </c>
      <c r="M111" s="604">
        <f t="shared" si="22"/>
        <v>55.519304275512695</v>
      </c>
      <c r="N111" s="604">
        <f t="shared" si="22"/>
        <v>70.455775260925293</v>
      </c>
      <c r="O111" s="604">
        <f t="shared" si="22"/>
        <v>86.732412338256836</v>
      </c>
      <c r="P111" s="604">
        <f t="shared" si="22"/>
        <v>88.611038208007813</v>
      </c>
      <c r="Q111" s="604">
        <f t="shared" si="22"/>
        <v>107.31996440887451</v>
      </c>
      <c r="R111" s="604">
        <f t="shared" si="22"/>
        <v>121.69087028503418</v>
      </c>
      <c r="S111" s="604">
        <f t="shared" si="22"/>
        <v>113.17152976989746</v>
      </c>
      <c r="T111" s="604">
        <f t="shared" si="22"/>
        <v>94.329244613647461</v>
      </c>
      <c r="U111" s="638"/>
      <c r="V111" s="638"/>
      <c r="W111" s="638"/>
    </row>
    <row r="112" spans="1:23" ht="12.75" hidden="1" customHeight="1" outlineLevel="1" x14ac:dyDescent="0.2">
      <c r="B112" s="632" t="s">
        <v>1210</v>
      </c>
      <c r="C112" s="630">
        <f>BoPsum!C16</f>
        <v>45.19134521484375</v>
      </c>
      <c r="D112" s="630">
        <f>BoPsum!D16</f>
        <v>43.632698059082031</v>
      </c>
      <c r="E112" s="630">
        <f>BoPsum!E16</f>
        <v>42.548076629638672</v>
      </c>
      <c r="F112" s="630">
        <f>BoPsum!F16</f>
        <v>42.752559661865234</v>
      </c>
      <c r="G112" s="630">
        <f>BoPsum!G16</f>
        <v>48.829689025878906</v>
      </c>
      <c r="H112" s="630">
        <f>BoPsum!H16</f>
        <v>57.711277008056641</v>
      </c>
      <c r="I112" s="630">
        <f>BoPsum!I16</f>
        <v>58.665313720703125</v>
      </c>
      <c r="J112" s="630">
        <f>BoPsum!J16</f>
        <v>66.186431884765625</v>
      </c>
      <c r="K112" s="630">
        <f>BoPsum!K16</f>
        <v>70.870002746582031</v>
      </c>
      <c r="L112" s="630">
        <f>BoPsum!L16</f>
        <v>66.069419860839844</v>
      </c>
      <c r="M112" s="630">
        <f>BoPsum!M16</f>
        <v>69.604339599609375</v>
      </c>
      <c r="N112" s="630">
        <f>BoPsum!N16</f>
        <v>86.345710754394531</v>
      </c>
      <c r="O112" s="630">
        <f>BoPsum!O16</f>
        <v>101.26554870605469</v>
      </c>
      <c r="P112" s="630">
        <f>BoPsum!P16</f>
        <v>106.95524597167969</v>
      </c>
      <c r="Q112" s="630">
        <f>BoPsum!Q16</f>
        <v>122.73648071289063</v>
      </c>
      <c r="R112" s="630">
        <f>BoPsum!R16</f>
        <v>140.48463439941406</v>
      </c>
      <c r="S112" s="630">
        <f>BoPsum!S16</f>
        <v>131.33192443847656</v>
      </c>
      <c r="T112" s="630">
        <f>BoPsum!T16</f>
        <v>117.31039428710938</v>
      </c>
      <c r="U112" s="638"/>
      <c r="V112" s="638"/>
      <c r="W112" s="638"/>
    </row>
    <row r="113" spans="1:23" ht="12.75" hidden="1" customHeight="1" outlineLevel="1" x14ac:dyDescent="0.2">
      <c r="B113" s="632" t="s">
        <v>1211</v>
      </c>
      <c r="C113" s="630">
        <f>-BoPsum!C23</f>
        <v>-6.9056625366210938</v>
      </c>
      <c r="D113" s="630">
        <f>-BoPsum!D23</f>
        <v>-9.2231941223144531</v>
      </c>
      <c r="E113" s="630">
        <f>-BoPsum!E23</f>
        <v>-8.1563291549682617</v>
      </c>
      <c r="F113" s="630">
        <f>-BoPsum!F23</f>
        <v>-6.8309445381164551</v>
      </c>
      <c r="G113" s="630">
        <f>-BoPsum!G23</f>
        <v>-6.9206323623657227</v>
      </c>
      <c r="H113" s="630">
        <f>-BoPsum!H23</f>
        <v>-9.0747785568237305</v>
      </c>
      <c r="I113" s="630">
        <f>-BoPsum!I23</f>
        <v>-10.67979621887207</v>
      </c>
      <c r="J113" s="630">
        <f>-BoPsum!J23</f>
        <v>-11.426844596862793</v>
      </c>
      <c r="K113" s="630">
        <f>-BoPsum!K23</f>
        <v>-14.757661819458008</v>
      </c>
      <c r="L113" s="630">
        <f>-BoPsum!L23</f>
        <v>-14.284598350524902</v>
      </c>
      <c r="M113" s="630">
        <f>-BoPsum!M23</f>
        <v>-14.08503532409668</v>
      </c>
      <c r="N113" s="630">
        <f>-BoPsum!N23</f>
        <v>-15.889935493469238</v>
      </c>
      <c r="O113" s="630">
        <f>-BoPsum!O23</f>
        <v>-14.533136367797852</v>
      </c>
      <c r="P113" s="630">
        <f>-BoPsum!P23</f>
        <v>-18.344207763671875</v>
      </c>
      <c r="Q113" s="630">
        <f>-BoPsum!Q23</f>
        <v>-15.416516304016113</v>
      </c>
      <c r="R113" s="630">
        <f>-BoPsum!R23</f>
        <v>-18.793764114379883</v>
      </c>
      <c r="S113" s="630">
        <f>-BoPsum!S23</f>
        <v>-18.160394668579102</v>
      </c>
      <c r="T113" s="630">
        <f>-BoPsum!T23</f>
        <v>-22.981149673461914</v>
      </c>
      <c r="U113" s="638"/>
      <c r="V113" s="638"/>
      <c r="W113" s="638"/>
    </row>
    <row r="114" spans="1:23" ht="12.75" customHeight="1" collapsed="1" x14ac:dyDescent="0.2">
      <c r="B114" s="581" t="s">
        <v>1343</v>
      </c>
      <c r="C114" s="604" t="e">
        <f>C115+C116</f>
        <v>#REF!</v>
      </c>
      <c r="D114" s="604" t="e">
        <f t="shared" ref="D114:T114" si="23">D115+D116</f>
        <v>#REF!</v>
      </c>
      <c r="E114" s="604" t="e">
        <f t="shared" si="23"/>
        <v>#REF!</v>
      </c>
      <c r="F114" s="604" t="e">
        <f t="shared" si="23"/>
        <v>#REF!</v>
      </c>
      <c r="G114" s="604" t="e">
        <f t="shared" si="23"/>
        <v>#REF!</v>
      </c>
      <c r="H114" s="604" t="e">
        <f t="shared" si="23"/>
        <v>#REF!</v>
      </c>
      <c r="I114" s="604" t="e">
        <f t="shared" si="23"/>
        <v>#REF!</v>
      </c>
      <c r="J114" s="604" t="e">
        <f t="shared" si="23"/>
        <v>#REF!</v>
      </c>
      <c r="K114" s="604" t="e">
        <f t="shared" si="23"/>
        <v>#REF!</v>
      </c>
      <c r="L114" s="604" t="e">
        <f t="shared" si="23"/>
        <v>#REF!</v>
      </c>
      <c r="M114" s="604" t="e">
        <f t="shared" si="23"/>
        <v>#REF!</v>
      </c>
      <c r="N114" s="604" t="e">
        <f t="shared" si="23"/>
        <v>#REF!</v>
      </c>
      <c r="O114" s="604" t="e">
        <f t="shared" si="23"/>
        <v>#REF!</v>
      </c>
      <c r="P114" s="604" t="e">
        <f t="shared" si="23"/>
        <v>#REF!</v>
      </c>
      <c r="Q114" s="604" t="e">
        <f t="shared" si="23"/>
        <v>#REF!</v>
      </c>
      <c r="R114" s="604" t="e">
        <f t="shared" si="23"/>
        <v>#REF!</v>
      </c>
      <c r="S114" s="604" t="e">
        <f t="shared" si="23"/>
        <v>#REF!</v>
      </c>
      <c r="T114" s="604" t="e">
        <f t="shared" si="23"/>
        <v>#REF!</v>
      </c>
      <c r="U114" s="638"/>
      <c r="V114" s="638"/>
      <c r="W114" s="638"/>
    </row>
    <row r="115" spans="1:23" ht="12.75" hidden="1" customHeight="1" outlineLevel="1" x14ac:dyDescent="0.2">
      <c r="B115" s="632" t="s">
        <v>1212</v>
      </c>
      <c r="C115" s="630" t="e">
        <f>BoPsum!#REF!</f>
        <v>#REF!</v>
      </c>
      <c r="D115" s="630" t="e">
        <f>BoPsum!#REF!</f>
        <v>#REF!</v>
      </c>
      <c r="E115" s="630" t="e">
        <f>BoPsum!#REF!</f>
        <v>#REF!</v>
      </c>
      <c r="F115" s="630" t="e">
        <f>BoPsum!#REF!</f>
        <v>#REF!</v>
      </c>
      <c r="G115" s="630" t="e">
        <f>BoPsum!#REF!</f>
        <v>#REF!</v>
      </c>
      <c r="H115" s="630" t="e">
        <f>BoPsum!#REF!</f>
        <v>#REF!</v>
      </c>
      <c r="I115" s="630" t="e">
        <f>BoPsum!#REF!</f>
        <v>#REF!</v>
      </c>
      <c r="J115" s="630" t="e">
        <f>BoPsum!#REF!</f>
        <v>#REF!</v>
      </c>
      <c r="K115" s="630" t="e">
        <f>BoPsum!#REF!</f>
        <v>#REF!</v>
      </c>
      <c r="L115" s="630" t="e">
        <f>BoPsum!#REF!</f>
        <v>#REF!</v>
      </c>
      <c r="M115" s="630" t="e">
        <f>BoPsum!#REF!</f>
        <v>#REF!</v>
      </c>
      <c r="N115" s="630" t="e">
        <f>BoPsum!#REF!</f>
        <v>#REF!</v>
      </c>
      <c r="O115" s="630" t="e">
        <f>BoPsum!#REF!</f>
        <v>#REF!</v>
      </c>
      <c r="P115" s="630" t="e">
        <f>BoPsum!#REF!</f>
        <v>#REF!</v>
      </c>
      <c r="Q115" s="630" t="e">
        <f>BoPsum!#REF!</f>
        <v>#REF!</v>
      </c>
      <c r="R115" s="630" t="e">
        <f>BoPsum!#REF!</f>
        <v>#REF!</v>
      </c>
      <c r="S115" s="630" t="e">
        <f>BoPsum!#REF!</f>
        <v>#REF!</v>
      </c>
      <c r="T115" s="630" t="e">
        <f>BoPsum!#REF!</f>
        <v>#REF!</v>
      </c>
      <c r="U115" s="638"/>
      <c r="V115" s="638"/>
      <c r="W115" s="638"/>
    </row>
    <row r="116" spans="1:23" ht="12.75" hidden="1" customHeight="1" outlineLevel="1" x14ac:dyDescent="0.2">
      <c r="B116" s="632" t="s">
        <v>1213</v>
      </c>
      <c r="C116" s="630" t="e">
        <f>-BoPsum!#REF!</f>
        <v>#REF!</v>
      </c>
      <c r="D116" s="630" t="e">
        <f>-BoPsum!#REF!</f>
        <v>#REF!</v>
      </c>
      <c r="E116" s="630" t="e">
        <f>-BoPsum!#REF!</f>
        <v>#REF!</v>
      </c>
      <c r="F116" s="630" t="e">
        <f>-BoPsum!#REF!</f>
        <v>#REF!</v>
      </c>
      <c r="G116" s="630" t="e">
        <f>-BoPsum!#REF!</f>
        <v>#REF!</v>
      </c>
      <c r="H116" s="630" t="e">
        <f>-BoPsum!#REF!</f>
        <v>#REF!</v>
      </c>
      <c r="I116" s="630" t="e">
        <f>-BoPsum!#REF!</f>
        <v>#REF!</v>
      </c>
      <c r="J116" s="630" t="e">
        <f>-BoPsum!#REF!</f>
        <v>#REF!</v>
      </c>
      <c r="K116" s="630" t="e">
        <f>-BoPsum!#REF!</f>
        <v>#REF!</v>
      </c>
      <c r="L116" s="630" t="e">
        <f>-BoPsum!#REF!</f>
        <v>#REF!</v>
      </c>
      <c r="M116" s="630" t="e">
        <f>-BoPsum!#REF!</f>
        <v>#REF!</v>
      </c>
      <c r="N116" s="630" t="e">
        <f>-BoPsum!#REF!</f>
        <v>#REF!</v>
      </c>
      <c r="O116" s="630" t="e">
        <f>-BoPsum!#REF!</f>
        <v>#REF!</v>
      </c>
      <c r="P116" s="630" t="e">
        <f>-BoPsum!#REF!</f>
        <v>#REF!</v>
      </c>
      <c r="Q116" s="630" t="e">
        <f>-BoPsum!#REF!</f>
        <v>#REF!</v>
      </c>
      <c r="R116" s="630" t="e">
        <f>-BoPsum!#REF!</f>
        <v>#REF!</v>
      </c>
      <c r="S116" s="630" t="e">
        <f>-BoPsum!#REF!</f>
        <v>#REF!</v>
      </c>
      <c r="T116" s="630" t="e">
        <f>-BoPsum!#REF!</f>
        <v>#REF!</v>
      </c>
      <c r="U116" s="638"/>
      <c r="V116" s="638"/>
      <c r="W116" s="638"/>
    </row>
    <row r="117" spans="1:23" ht="12.75" customHeight="1" collapsed="1" x14ac:dyDescent="0.2">
      <c r="B117" s="581" t="s">
        <v>1344</v>
      </c>
      <c r="C117" s="604">
        <f>C118+C119</f>
        <v>37.848963737487793</v>
      </c>
      <c r="D117" s="604">
        <f t="shared" ref="D117:T117" si="24">D118+D119</f>
        <v>22.380356788635254</v>
      </c>
      <c r="E117" s="604">
        <f t="shared" si="24"/>
        <v>19.967992782592773</v>
      </c>
      <c r="F117" s="604">
        <f t="shared" si="24"/>
        <v>18.891761779785156</v>
      </c>
      <c r="G117" s="604">
        <f t="shared" si="24"/>
        <v>15.914968490600586</v>
      </c>
      <c r="H117" s="604">
        <f t="shared" si="24"/>
        <v>13.121156692504883</v>
      </c>
      <c r="I117" s="604">
        <f t="shared" si="24"/>
        <v>22.608240127563477</v>
      </c>
      <c r="J117" s="604">
        <f t="shared" si="24"/>
        <v>31.781176567077637</v>
      </c>
      <c r="K117" s="604">
        <f t="shared" si="24"/>
        <v>42.422296285629272</v>
      </c>
      <c r="L117" s="604">
        <f t="shared" si="24"/>
        <v>41.238269746303558</v>
      </c>
      <c r="M117" s="604">
        <f t="shared" si="24"/>
        <v>46.768215179443359</v>
      </c>
      <c r="N117" s="604">
        <f t="shared" si="24"/>
        <v>47.197288513183594</v>
      </c>
      <c r="O117" s="604">
        <f t="shared" si="24"/>
        <v>48.232471466064453</v>
      </c>
      <c r="P117" s="604">
        <f t="shared" si="24"/>
        <v>49.440563201904297</v>
      </c>
      <c r="Q117" s="604">
        <f t="shared" si="24"/>
        <v>53.133502960205078</v>
      </c>
      <c r="R117" s="604">
        <f t="shared" si="24"/>
        <v>51.438556671142578</v>
      </c>
      <c r="S117" s="604">
        <f t="shared" si="24"/>
        <v>52.421977996826172</v>
      </c>
      <c r="T117" s="604">
        <f t="shared" si="24"/>
        <v>51.259662628173828</v>
      </c>
      <c r="U117" s="638"/>
      <c r="V117" s="638"/>
      <c r="W117" s="638"/>
    </row>
    <row r="118" spans="1:23" hidden="1" outlineLevel="1" x14ac:dyDescent="0.2">
      <c r="B118" s="632" t="s">
        <v>1214</v>
      </c>
      <c r="C118" s="630">
        <f>BoPsum!C35</f>
        <v>45.755393981933594</v>
      </c>
      <c r="D118" s="630">
        <f>BoPsum!D35</f>
        <v>36.804431915283203</v>
      </c>
      <c r="E118" s="630">
        <f>BoPsum!E35</f>
        <v>40.65460205078125</v>
      </c>
      <c r="F118" s="630">
        <f>BoPsum!F35</f>
        <v>41.078285217285156</v>
      </c>
      <c r="G118" s="630">
        <f>BoPsum!G35</f>
        <v>42.26434326171875</v>
      </c>
      <c r="H118" s="630">
        <f>BoPsum!H35</f>
        <v>42.225238800048828</v>
      </c>
      <c r="I118" s="630">
        <f>BoPsum!I35</f>
        <v>42.397090911865234</v>
      </c>
      <c r="J118" s="630">
        <f>BoPsum!J35</f>
        <v>43.142894744873047</v>
      </c>
      <c r="K118" s="630">
        <f>BoPsum!K35</f>
        <v>44.572410583496094</v>
      </c>
      <c r="L118" s="630">
        <f>BoPsum!L35</f>
        <v>41.509559631347656</v>
      </c>
      <c r="M118" s="630">
        <f>BoPsum!M35</f>
        <v>46.768215179443359</v>
      </c>
      <c r="N118" s="630">
        <f>BoPsum!N35</f>
        <v>47.197288513183594</v>
      </c>
      <c r="O118" s="630">
        <f>BoPsum!O35</f>
        <v>48.232471466064453</v>
      </c>
      <c r="P118" s="630">
        <f>BoPsum!P35</f>
        <v>49.440563201904297</v>
      </c>
      <c r="Q118" s="630">
        <f>BoPsum!Q35</f>
        <v>53.133502960205078</v>
      </c>
      <c r="R118" s="630">
        <f>BoPsum!R35</f>
        <v>51.438556671142578</v>
      </c>
      <c r="S118" s="630">
        <f>BoPsum!S35</f>
        <v>52.421977996826172</v>
      </c>
      <c r="T118" s="630">
        <f>BoPsum!T35</f>
        <v>51.259662628173828</v>
      </c>
      <c r="U118" s="638"/>
      <c r="V118" s="638"/>
      <c r="W118" s="638"/>
    </row>
    <row r="119" spans="1:23" hidden="1" outlineLevel="1" x14ac:dyDescent="0.2">
      <c r="B119" s="632" t="s">
        <v>1215</v>
      </c>
      <c r="C119" s="630">
        <f>-BoPsum!C49</f>
        <v>-7.9064302444458008</v>
      </c>
      <c r="D119" s="630">
        <f>-BoPsum!D49</f>
        <v>-14.424075126647949</v>
      </c>
      <c r="E119" s="630">
        <f>-BoPsum!E49</f>
        <v>-20.686609268188477</v>
      </c>
      <c r="F119" s="630">
        <f>-BoPsum!F49</f>
        <v>-22.1865234375</v>
      </c>
      <c r="G119" s="630">
        <f>-BoPsum!G49</f>
        <v>-26.349374771118164</v>
      </c>
      <c r="H119" s="630">
        <f>-BoPsum!H49</f>
        <v>-29.104082107543945</v>
      </c>
      <c r="I119" s="630">
        <f>-BoPsum!I49</f>
        <v>-19.788850784301758</v>
      </c>
      <c r="J119" s="630">
        <f>-BoPsum!J49</f>
        <v>-11.36171817779541</v>
      </c>
      <c r="K119" s="630">
        <f>-BoPsum!K49</f>
        <v>-2.1501142978668213</v>
      </c>
      <c r="L119" s="630">
        <f>-BoPsum!L49</f>
        <v>-0.2712898850440979</v>
      </c>
      <c r="M119" s="630">
        <f>-BoPsum!M49</f>
        <v>0</v>
      </c>
      <c r="N119" s="630">
        <f>-BoPsum!N49</f>
        <v>0</v>
      </c>
      <c r="O119" s="630">
        <f>-BoPsum!O49</f>
        <v>0</v>
      </c>
      <c r="P119" s="630">
        <f>-BoPsum!P49</f>
        <v>0</v>
      </c>
      <c r="Q119" s="630">
        <f>-BoPsum!Q49</f>
        <v>0</v>
      </c>
      <c r="R119" s="630">
        <f>-BoPsum!R49</f>
        <v>0</v>
      </c>
      <c r="S119" s="630">
        <f>-BoPsum!S49</f>
        <v>0</v>
      </c>
      <c r="T119" s="630">
        <f>-BoPsum!T49</f>
        <v>0</v>
      </c>
      <c r="U119" s="638"/>
      <c r="V119" s="638"/>
      <c r="W119" s="638"/>
    </row>
    <row r="120" spans="1:23" ht="20.100000000000001" customHeight="1" collapsed="1" x14ac:dyDescent="0.2">
      <c r="B120" s="581" t="s">
        <v>1216</v>
      </c>
      <c r="C120" s="508" t="e">
        <f>SUM(C112:C119)</f>
        <v>#REF!</v>
      </c>
      <c r="D120" s="508" t="e">
        <f t="shared" ref="D120:S120" si="25">SUM(D112:D119)</f>
        <v>#REF!</v>
      </c>
      <c r="E120" s="508" t="e">
        <f t="shared" si="25"/>
        <v>#REF!</v>
      </c>
      <c r="F120" s="508" t="e">
        <f t="shared" si="25"/>
        <v>#REF!</v>
      </c>
      <c r="G120" s="508" t="e">
        <f t="shared" si="25"/>
        <v>#REF!</v>
      </c>
      <c r="H120" s="508" t="e">
        <f t="shared" si="25"/>
        <v>#REF!</v>
      </c>
      <c r="I120" s="508" t="e">
        <f t="shared" si="25"/>
        <v>#REF!</v>
      </c>
      <c r="J120" s="508" t="e">
        <f t="shared" si="25"/>
        <v>#REF!</v>
      </c>
      <c r="K120" s="508" t="e">
        <f t="shared" si="25"/>
        <v>#REF!</v>
      </c>
      <c r="L120" s="508" t="e">
        <f t="shared" si="25"/>
        <v>#REF!</v>
      </c>
      <c r="M120" s="508" t="e">
        <f t="shared" si="25"/>
        <v>#REF!</v>
      </c>
      <c r="N120" s="508" t="e">
        <f t="shared" si="25"/>
        <v>#REF!</v>
      </c>
      <c r="O120" s="508" t="e">
        <f t="shared" si="25"/>
        <v>#REF!</v>
      </c>
      <c r="P120" s="508" t="e">
        <f t="shared" si="25"/>
        <v>#REF!</v>
      </c>
      <c r="Q120" s="508" t="e">
        <f t="shared" si="25"/>
        <v>#REF!</v>
      </c>
      <c r="R120" s="508" t="e">
        <f t="shared" si="25"/>
        <v>#REF!</v>
      </c>
      <c r="S120" s="508" t="e">
        <f t="shared" si="25"/>
        <v>#REF!</v>
      </c>
      <c r="T120" s="508" t="e">
        <f>T108+T111+T114+T117</f>
        <v>#REF!</v>
      </c>
      <c r="U120" s="638"/>
      <c r="V120" s="638"/>
      <c r="W120" s="638"/>
    </row>
    <row r="121" spans="1:23" ht="12.75" customHeight="1" x14ac:dyDescent="0.2">
      <c r="B121" s="581" t="s">
        <v>1217</v>
      </c>
      <c r="C121" s="630">
        <f>-BoPsum!C53</f>
        <v>44.599208831787109</v>
      </c>
      <c r="D121" s="630">
        <f>-BoPsum!D53</f>
        <v>18.986017227172852</v>
      </c>
      <c r="E121" s="630">
        <f>-BoPsum!E53</f>
        <v>11.535492897033691</v>
      </c>
      <c r="F121" s="630">
        <f>-BoPsum!F53</f>
        <v>10.275728225708008</v>
      </c>
      <c r="G121" s="630">
        <f>-BoPsum!G53</f>
        <v>12.800542831420898</v>
      </c>
      <c r="H121" s="630">
        <f>-BoPsum!H53</f>
        <v>-3.5055932998657227</v>
      </c>
      <c r="I121" s="630">
        <f>-BoPsum!I53</f>
        <v>2.2451605796813965</v>
      </c>
      <c r="J121" s="630">
        <f>-BoPsum!J53</f>
        <v>-2.6628503799438477</v>
      </c>
      <c r="K121" s="630">
        <f>-BoPsum!K53</f>
        <v>13.746425628662109</v>
      </c>
      <c r="L121" s="630">
        <f>-BoPsum!L53</f>
        <v>5.4897923469543457</v>
      </c>
      <c r="M121" s="630">
        <f>-BoPsum!M53</f>
        <v>-8.929753303527832</v>
      </c>
      <c r="N121" s="630">
        <f>-BoPsum!N53</f>
        <v>8.22796630859375</v>
      </c>
      <c r="O121" s="630">
        <f>-BoPsum!O53</f>
        <v>10.091702461242676</v>
      </c>
      <c r="P121" s="630">
        <f>-BoPsum!P53</f>
        <v>12.81272029876709</v>
      </c>
      <c r="Q121" s="630">
        <f>-BoPsum!Q53</f>
        <v>11.457962036132813</v>
      </c>
      <c r="R121" s="630">
        <f>-BoPsum!R53</f>
        <v>6.9672765731811523</v>
      </c>
      <c r="S121" s="630">
        <f>-BoPsum!S53</f>
        <v>16.35133171081543</v>
      </c>
      <c r="T121" s="630">
        <f>-BoPsum!T53</f>
        <v>34.102516174316406</v>
      </c>
      <c r="U121" s="638"/>
      <c r="V121" s="638"/>
      <c r="W121" s="638"/>
    </row>
    <row r="122" spans="1:23" s="590" customFormat="1" ht="20.100000000000001" customHeight="1" x14ac:dyDescent="0.2">
      <c r="A122" s="624"/>
      <c r="B122" s="624" t="s">
        <v>173</v>
      </c>
      <c r="C122" s="650">
        <f>-BoPsum!C63</f>
        <v>-0.12837260961532593</v>
      </c>
      <c r="D122" s="650">
        <f>-BoPsum!D63</f>
        <v>0.2538335919380188</v>
      </c>
      <c r="E122" s="650">
        <f>-BoPsum!E63</f>
        <v>-8.8862655684351921E-3</v>
      </c>
      <c r="F122" s="650">
        <f>-BoPsum!F63</f>
        <v>1.3797590732574463</v>
      </c>
      <c r="G122" s="650">
        <f>-BoPsum!G63</f>
        <v>-3.1085977554321289</v>
      </c>
      <c r="H122" s="650">
        <f>-BoPsum!H63</f>
        <v>0.17304235696792603</v>
      </c>
      <c r="I122" s="650">
        <f>-BoPsum!I63</f>
        <v>1.6221137046813965</v>
      </c>
      <c r="J122" s="650">
        <f>-BoPsum!J63</f>
        <v>-11.598123550415039</v>
      </c>
      <c r="K122" s="650">
        <f>-BoPsum!K63</f>
        <v>1.7852364778518677</v>
      </c>
      <c r="L122" s="650">
        <f>-BoPsum!L63</f>
        <v>-4.124455451965332</v>
      </c>
      <c r="M122" s="650">
        <f>-BoPsum!M63</f>
        <v>3.5403871536254883</v>
      </c>
      <c r="N122" s="650">
        <f>-BoPsum!N63</f>
        <v>3.4305720329284668</v>
      </c>
      <c r="O122" s="650">
        <f>-BoPsum!O63</f>
        <v>-6.8795895576477051</v>
      </c>
      <c r="P122" s="650">
        <f>-BoPsum!P63</f>
        <v>3.6023502349853516</v>
      </c>
      <c r="Q122" s="650">
        <f>-BoPsum!Q63</f>
        <v>-5.7938227653503418</v>
      </c>
      <c r="R122" s="650">
        <f>-BoPsum!R63</f>
        <v>5.8776412010192871</v>
      </c>
      <c r="S122" s="650">
        <f>-BoPsum!S63</f>
        <v>-10.809136390686035</v>
      </c>
      <c r="T122" s="650">
        <f>-BoPsum!T63</f>
        <v>-7.1986565589904785</v>
      </c>
      <c r="U122" s="638"/>
      <c r="V122" s="638"/>
      <c r="W122" s="638"/>
    </row>
    <row r="123" spans="1:23" ht="20.100000000000001" customHeight="1" x14ac:dyDescent="0.25">
      <c r="A123" s="580" t="s">
        <v>1364</v>
      </c>
      <c r="C123" s="584"/>
      <c r="D123" s="584"/>
      <c r="E123" s="584"/>
      <c r="F123" s="584"/>
      <c r="G123" s="584"/>
      <c r="H123" s="584"/>
      <c r="I123" s="584"/>
      <c r="J123" s="584"/>
      <c r="K123" s="584"/>
      <c r="L123" s="584"/>
      <c r="M123" s="584"/>
      <c r="N123" s="584"/>
      <c r="O123" s="584"/>
      <c r="P123" s="584"/>
      <c r="Q123" s="584"/>
      <c r="R123" s="584"/>
      <c r="S123" s="584"/>
      <c r="T123" s="584"/>
      <c r="U123" s="638"/>
      <c r="V123" s="638"/>
      <c r="W123" s="638"/>
    </row>
    <row r="124" spans="1:23" ht="15" customHeight="1" x14ac:dyDescent="0.2">
      <c r="B124" s="581" t="s">
        <v>1219</v>
      </c>
      <c r="C124" s="623">
        <f>IIP!C3</f>
        <v>51.725448608398438</v>
      </c>
      <c r="D124" s="623">
        <f>IIP!D3</f>
        <v>-8.1632490158081055</v>
      </c>
      <c r="E124" s="623">
        <f>IIP!E3</f>
        <v>-46.910976409912109</v>
      </c>
      <c r="F124" s="623">
        <f>IIP!F3</f>
        <v>-29.963359832763672</v>
      </c>
      <c r="G124" s="623">
        <f>IIP!G3</f>
        <v>-12.315999984741211</v>
      </c>
      <c r="H124" s="623">
        <f>IIP!H3</f>
        <v>-0.81868124008178711</v>
      </c>
      <c r="I124" s="623">
        <f>IIP!I3</f>
        <v>9.7246599197387695</v>
      </c>
      <c r="J124" s="623">
        <f>IIP!J3</f>
        <v>25.405643463134766</v>
      </c>
      <c r="K124" s="623">
        <f>IIP!K3</f>
        <v>-53.792861938476563</v>
      </c>
      <c r="L124" s="623">
        <f>IIP!L3</f>
        <v>-72.458000183105469</v>
      </c>
      <c r="M124" s="623">
        <f>IIP!M3</f>
        <v>-80.006080627441406</v>
      </c>
      <c r="N124" s="623">
        <f>IIP!N3</f>
        <v>-110.95242309570313</v>
      </c>
      <c r="O124" s="623">
        <f>IIP!O3</f>
        <v>-82.848213195800781</v>
      </c>
      <c r="P124" s="623">
        <f>IIP!P3</f>
        <v>-77.503822326660156</v>
      </c>
      <c r="Q124" s="623">
        <f>IIP!Q3</f>
        <v>-71.289985656738281</v>
      </c>
      <c r="R124" s="623">
        <f>IIP!R3</f>
        <v>-76.100540161132813</v>
      </c>
      <c r="S124" s="623">
        <f>IIP!S3</f>
        <v>-63.403049468994141</v>
      </c>
      <c r="T124" s="623">
        <f>IIP!T3</f>
        <v>-68.697433471679688</v>
      </c>
      <c r="U124" s="638"/>
      <c r="V124" s="638"/>
      <c r="W124" s="638"/>
    </row>
    <row r="125" spans="1:23" x14ac:dyDescent="0.2">
      <c r="B125" s="581" t="s">
        <v>203</v>
      </c>
      <c r="C125" s="623">
        <f>IIP!C4</f>
        <v>283.8944091796875</v>
      </c>
      <c r="D125" s="623">
        <f>IIP!D4</f>
        <v>237.39488220214844</v>
      </c>
      <c r="E125" s="623">
        <f>IIP!E4</f>
        <v>207.85395812988281</v>
      </c>
      <c r="F125" s="623">
        <f>IIP!F4</f>
        <v>230.72450256347656</v>
      </c>
      <c r="G125" s="623">
        <f>IIP!G4</f>
        <v>255.0318603515625</v>
      </c>
      <c r="H125" s="623">
        <f>IIP!H4</f>
        <v>286.2921142578125</v>
      </c>
      <c r="I125" s="623">
        <f>IIP!I4</f>
        <v>315.28109741210938</v>
      </c>
      <c r="J125" s="623">
        <f>IIP!J4</f>
        <v>357.90750122070313</v>
      </c>
      <c r="K125" s="623">
        <f>IIP!K4</f>
        <v>315.89639282226563</v>
      </c>
      <c r="L125" s="623">
        <f>IIP!L4</f>
        <v>327.859619140625</v>
      </c>
      <c r="M125" s="623">
        <f>IIP!M4</f>
        <v>337.63995361328125</v>
      </c>
      <c r="N125" s="623">
        <f>IIP!N4</f>
        <v>335.65109252929688</v>
      </c>
      <c r="O125" s="623">
        <f>IIP!O4</f>
        <v>399.131103515625</v>
      </c>
      <c r="P125" s="623">
        <f>IIP!P4</f>
        <v>428.85333251953125</v>
      </c>
      <c r="Q125" s="623">
        <f>IIP!Q4</f>
        <v>471.36068725585938</v>
      </c>
      <c r="R125" s="623">
        <f>IIP!R4</f>
        <v>514.26666259765625</v>
      </c>
      <c r="S125" s="623">
        <f>IIP!S4</f>
        <v>584.34075927734375</v>
      </c>
      <c r="T125" s="623">
        <f>IIP!T4</f>
        <v>624.72857666015625</v>
      </c>
      <c r="U125" s="638"/>
      <c r="V125" s="638"/>
      <c r="W125" s="638"/>
    </row>
    <row r="126" spans="1:23" x14ac:dyDescent="0.2">
      <c r="B126" s="581" t="s">
        <v>204</v>
      </c>
      <c r="C126" s="623">
        <f>IIP!C5</f>
        <v>232.16896057128906</v>
      </c>
      <c r="D126" s="623">
        <f>IIP!D5</f>
        <v>245.55813598632813</v>
      </c>
      <c r="E126" s="623">
        <f>IIP!E5</f>
        <v>254.76492309570313</v>
      </c>
      <c r="F126" s="623">
        <f>IIP!F5</f>
        <v>260.6878662109375</v>
      </c>
      <c r="G126" s="623">
        <f>IIP!G5</f>
        <v>267.34786987304688</v>
      </c>
      <c r="H126" s="623">
        <f>IIP!H5</f>
        <v>287.11077880859375</v>
      </c>
      <c r="I126" s="623">
        <f>IIP!I5</f>
        <v>305.55645751953125</v>
      </c>
      <c r="J126" s="623">
        <f>IIP!J5</f>
        <v>332.50186157226563</v>
      </c>
      <c r="K126" s="623">
        <f>IIP!K5</f>
        <v>369.68927001953125</v>
      </c>
      <c r="L126" s="623">
        <f>IIP!L5</f>
        <v>400.317626953125</v>
      </c>
      <c r="M126" s="623">
        <f>IIP!M5</f>
        <v>417.64602661132813</v>
      </c>
      <c r="N126" s="623">
        <f>IIP!N5</f>
        <v>446.603515625</v>
      </c>
      <c r="O126" s="623">
        <f>IIP!O5</f>
        <v>481.97933959960938</v>
      </c>
      <c r="P126" s="623">
        <f>IIP!P5</f>
        <v>506.35714721679688</v>
      </c>
      <c r="Q126" s="623">
        <f>IIP!Q5</f>
        <v>542.65069580078125</v>
      </c>
      <c r="R126" s="623">
        <f>IIP!R5</f>
        <v>590.3671875</v>
      </c>
      <c r="S126" s="623">
        <f>IIP!S5</f>
        <v>647.74383544921875</v>
      </c>
      <c r="T126" s="623">
        <f>IIP!T5</f>
        <v>693.426025390625</v>
      </c>
      <c r="U126" s="638"/>
      <c r="V126" s="638"/>
      <c r="W126" s="638"/>
    </row>
    <row r="127" spans="1:23" x14ac:dyDescent="0.2">
      <c r="B127" s="581" t="s">
        <v>206</v>
      </c>
      <c r="C127" s="623">
        <f>IIP!C12</f>
        <v>149.32723999023438</v>
      </c>
      <c r="D127" s="623">
        <f>IIP!D12</f>
        <v>156.74162292480469</v>
      </c>
      <c r="E127" s="623">
        <f>IIP!E12</f>
        <v>161.75753784179688</v>
      </c>
      <c r="F127" s="623">
        <f>IIP!F12</f>
        <v>166.89129638671875</v>
      </c>
      <c r="G127" s="623">
        <f>IIP!G12</f>
        <v>168.182861328125</v>
      </c>
      <c r="H127" s="623">
        <f>IIP!H12</f>
        <v>180.499267578125</v>
      </c>
      <c r="I127" s="623">
        <f>IIP!I12</f>
        <v>189.72970581054688</v>
      </c>
      <c r="J127" s="623">
        <f>IIP!J12</f>
        <v>196.4892578125</v>
      </c>
      <c r="K127" s="623">
        <f>IIP!K12</f>
        <v>221.50563049316406</v>
      </c>
      <c r="L127" s="623">
        <f>IIP!L12</f>
        <v>239.20001220703125</v>
      </c>
      <c r="M127" s="623">
        <f>IIP!M12</f>
        <v>253.11734008789063</v>
      </c>
      <c r="N127" s="623">
        <f>IIP!N12</f>
        <v>274.29461669921875</v>
      </c>
      <c r="O127" s="623">
        <f>IIP!O12</f>
        <v>291.42495727539063</v>
      </c>
      <c r="P127" s="623">
        <f>IIP!P12</f>
        <v>308.30978393554688</v>
      </c>
      <c r="Q127" s="623">
        <f>IIP!Q12</f>
        <v>327.13040161132813</v>
      </c>
      <c r="R127" s="623">
        <f>IIP!R12</f>
        <v>361.9573974609375</v>
      </c>
      <c r="S127" s="623">
        <f>IIP!S12</f>
        <v>391.5416259765625</v>
      </c>
      <c r="T127" s="623">
        <f>IIP!T12</f>
        <v>430.334716796875</v>
      </c>
      <c r="U127" s="638"/>
      <c r="V127" s="638"/>
      <c r="W127" s="638"/>
    </row>
    <row r="128" spans="1:23" s="590" customFormat="1" ht="20.100000000000001" customHeight="1" x14ac:dyDescent="0.2">
      <c r="A128" s="624"/>
      <c r="B128" s="606" t="s">
        <v>1218</v>
      </c>
      <c r="C128" s="650">
        <f>IIP!C20</f>
        <v>2.3950870037078857</v>
      </c>
      <c r="D128" s="650">
        <f>IIP!D20</f>
        <v>1.7395000457763672</v>
      </c>
      <c r="E128" s="650">
        <f>IIP!E20</f>
        <v>1.7395000457763672</v>
      </c>
      <c r="F128" s="650">
        <f>IIP!F20</f>
        <v>2.1856169700622559</v>
      </c>
      <c r="G128" s="650">
        <f>IIP!G20</f>
        <v>2.1947870254516602</v>
      </c>
      <c r="H128" s="650">
        <f>IIP!H20</f>
        <v>2.2334809303283691</v>
      </c>
      <c r="I128" s="650">
        <f>IIP!I20</f>
        <v>2.5593609809875488</v>
      </c>
      <c r="J128" s="650">
        <f>IIP!J20</f>
        <v>2.7872738838195801</v>
      </c>
      <c r="K128" s="650">
        <f>IIP!K20</f>
        <v>3.2928719520568848</v>
      </c>
      <c r="L128" s="650">
        <f>IIP!L20</f>
        <v>3.6183381080627441</v>
      </c>
      <c r="M128" s="650">
        <f>IIP!M20</f>
        <v>1.8098850250244141</v>
      </c>
      <c r="N128" s="650">
        <f>IIP!N20</f>
        <v>1.1931469440460205</v>
      </c>
      <c r="O128" s="650">
        <f>IIP!O20</f>
        <v>4.1468620300292969</v>
      </c>
      <c r="P128" s="650">
        <f>IIP!P20</f>
        <v>4.5921401977539063</v>
      </c>
      <c r="Q128" s="650">
        <f>IIP!Q20</f>
        <v>3.9293959140777588</v>
      </c>
      <c r="R128" s="650">
        <f>IIP!R20</f>
        <v>3.8668429851531982</v>
      </c>
      <c r="S128" s="650">
        <f>IIP!S20</f>
        <v>3.799501895904541</v>
      </c>
      <c r="T128" s="650">
        <f>IIP!T20</f>
        <v>4.2791972160339355</v>
      </c>
      <c r="U128" s="638"/>
      <c r="V128" s="638"/>
      <c r="W128" s="638"/>
    </row>
    <row r="129" spans="1:23" ht="20.100000000000001" customHeight="1" x14ac:dyDescent="0.25">
      <c r="A129" s="580" t="s">
        <v>1345</v>
      </c>
      <c r="C129" s="584"/>
      <c r="D129" s="584"/>
      <c r="E129" s="584"/>
      <c r="F129" s="584"/>
      <c r="G129" s="584"/>
      <c r="H129" s="584"/>
      <c r="I129" s="584"/>
      <c r="J129" s="584"/>
      <c r="K129" s="584"/>
      <c r="L129" s="584"/>
      <c r="M129" s="584"/>
      <c r="N129" s="584"/>
      <c r="O129" s="584"/>
      <c r="P129" s="584"/>
      <c r="Q129" s="584"/>
      <c r="R129" s="584"/>
      <c r="S129" s="584"/>
      <c r="T129" s="584"/>
      <c r="U129" s="638"/>
      <c r="V129" s="638"/>
      <c r="W129" s="638"/>
    </row>
    <row r="130" spans="1:23" ht="15" customHeight="1" x14ac:dyDescent="0.2">
      <c r="B130" s="581" t="s">
        <v>1365</v>
      </c>
      <c r="C130" s="630">
        <f>ExtD!C8</f>
        <v>58.493911743164063</v>
      </c>
      <c r="D130" s="630">
        <f>ExtD!D8</f>
        <v>58.182178497314453</v>
      </c>
      <c r="E130" s="630">
        <f>ExtD!E8</f>
        <v>58.133808135986328</v>
      </c>
      <c r="F130" s="630">
        <f>ExtD!F8</f>
        <v>56.854145050048828</v>
      </c>
      <c r="G130" s="630">
        <f>ExtD!G8</f>
        <v>59.964210510253906</v>
      </c>
      <c r="H130" s="630">
        <f>ExtD!H8</f>
        <v>59.566402435302734</v>
      </c>
      <c r="I130" s="630">
        <f>ExtD!I8</f>
        <v>57.617710113525391</v>
      </c>
      <c r="J130" s="630">
        <f>ExtD!J8</f>
        <v>68.983261108398438</v>
      </c>
      <c r="K130" s="630">
        <f>ExtD!K8</f>
        <v>66.780609130859375</v>
      </c>
      <c r="L130" s="630">
        <f>ExtD!L8</f>
        <v>70.359970092773438</v>
      </c>
      <c r="M130" s="630">
        <f>ExtD!M8</f>
        <v>66.498062133789063</v>
      </c>
      <c r="N130" s="630">
        <f>ExtD!N8</f>
        <v>62.701091766357422</v>
      </c>
      <c r="O130" s="630">
        <f>ExtD!O8</f>
        <v>69.102081298828125</v>
      </c>
      <c r="P130" s="630">
        <f>ExtD!P8</f>
        <v>65.040870666503906</v>
      </c>
      <c r="Q130" s="630">
        <f>ExtD!Q8</f>
        <v>70.607192993164063</v>
      </c>
      <c r="R130" s="630">
        <f>ExtD!R8</f>
        <v>64.430793762207031</v>
      </c>
      <c r="S130" s="630">
        <f>ExtD!S8</f>
        <v>75.049331665039063</v>
      </c>
      <c r="T130" s="630">
        <f>ExtD!T8</f>
        <v>81.104995727539063</v>
      </c>
      <c r="U130" s="638"/>
      <c r="V130" s="638"/>
      <c r="W130" s="638"/>
    </row>
    <row r="131" spans="1:23" hidden="1" outlineLevel="1" x14ac:dyDescent="0.2">
      <c r="B131" s="581" t="s">
        <v>302</v>
      </c>
      <c r="C131" s="630">
        <f>ExtD!C19</f>
        <v>23</v>
      </c>
      <c r="D131" s="630">
        <f>ExtD!D19</f>
        <v>23</v>
      </c>
      <c r="E131" s="630">
        <f>ExtD!E19</f>
        <v>23</v>
      </c>
      <c r="F131" s="630">
        <f>ExtD!F19</f>
        <v>22.429000854492188</v>
      </c>
      <c r="G131" s="630">
        <f>ExtD!G19</f>
        <v>21.285713195800781</v>
      </c>
      <c r="H131" s="630">
        <f>ExtD!H19</f>
        <v>21.64271354675293</v>
      </c>
      <c r="I131" s="630">
        <f>ExtD!I19</f>
        <v>20.499713897705078</v>
      </c>
      <c r="J131" s="630">
        <f>ExtD!J19</f>
        <v>25.857139587402344</v>
      </c>
      <c r="K131" s="630">
        <f>ExtD!K19</f>
        <v>24.828569412231445</v>
      </c>
      <c r="L131" s="630">
        <f>ExtD!L19</f>
        <v>22.657140731811523</v>
      </c>
      <c r="M131" s="630">
        <f>ExtD!M19</f>
        <v>21.05714225769043</v>
      </c>
      <c r="N131" s="630">
        <f>ExtD!N19</f>
        <v>19.457145690917969</v>
      </c>
      <c r="O131" s="630">
        <f>ExtD!O19</f>
        <v>27.729881286621094</v>
      </c>
      <c r="P131" s="630">
        <f>ExtD!P19</f>
        <v>26.1298828125</v>
      </c>
      <c r="Q131" s="630">
        <f>ExtD!Q19</f>
        <v>30.446731567382813</v>
      </c>
      <c r="R131" s="630">
        <f>ExtD!R19</f>
        <v>28.237310409545898</v>
      </c>
      <c r="S131" s="630">
        <f>ExtD!S19</f>
        <v>43.583587646484375</v>
      </c>
      <c r="T131" s="630">
        <f>ExtD!T19</f>
        <v>53.3922119140625</v>
      </c>
      <c r="U131" s="638"/>
      <c r="V131" s="638"/>
      <c r="W131" s="638"/>
    </row>
    <row r="132" spans="1:23" hidden="1" outlineLevel="1" x14ac:dyDescent="0.2">
      <c r="B132" s="581" t="s">
        <v>1220</v>
      </c>
      <c r="C132" s="630">
        <f>ExtD!C25</f>
        <v>35.493911743164063</v>
      </c>
      <c r="D132" s="630">
        <f>ExtD!D25</f>
        <v>35.182178497314453</v>
      </c>
      <c r="E132" s="630">
        <f>ExtD!E25</f>
        <v>35.133808135986328</v>
      </c>
      <c r="F132" s="630">
        <f>ExtD!F25</f>
        <v>34.425144195556641</v>
      </c>
      <c r="G132" s="630">
        <f>ExtD!G25</f>
        <v>38.678497314453125</v>
      </c>
      <c r="H132" s="630">
        <f>ExtD!H25</f>
        <v>37.923686981201172</v>
      </c>
      <c r="I132" s="630">
        <f>ExtD!I25</f>
        <v>37.117996215820313</v>
      </c>
      <c r="J132" s="630">
        <f>ExtD!J25</f>
        <v>43.126121520996094</v>
      </c>
      <c r="K132" s="630">
        <f>ExtD!K25</f>
        <v>41.952041625976563</v>
      </c>
      <c r="L132" s="630">
        <f>ExtD!L25</f>
        <v>47.702827453613281</v>
      </c>
      <c r="M132" s="630">
        <f>ExtD!M25</f>
        <v>45.440914154052734</v>
      </c>
      <c r="N132" s="630">
        <f>ExtD!N25</f>
        <v>43.243949890136719</v>
      </c>
      <c r="O132" s="630">
        <f>ExtD!O25</f>
        <v>41.372203826904297</v>
      </c>
      <c r="P132" s="630">
        <f>ExtD!P25</f>
        <v>38.910984039306641</v>
      </c>
      <c r="Q132" s="630">
        <f>ExtD!Q25</f>
        <v>40.16046142578125</v>
      </c>
      <c r="R132" s="630">
        <f>ExtD!R25</f>
        <v>36.193477630615234</v>
      </c>
      <c r="S132" s="630">
        <f>ExtD!S25</f>
        <v>31.465740203857422</v>
      </c>
      <c r="T132" s="630">
        <f>ExtD!T25</f>
        <v>27.71278190612793</v>
      </c>
      <c r="U132" s="638"/>
      <c r="V132" s="638"/>
      <c r="W132" s="638"/>
    </row>
    <row r="133" spans="1:23" ht="12.75" customHeight="1" collapsed="1" x14ac:dyDescent="0.2">
      <c r="B133" s="581" t="s">
        <v>1346</v>
      </c>
      <c r="C133" s="364">
        <f t="shared" ref="C133:T133" si="26">C130/C4</f>
        <v>0.39982838528640069</v>
      </c>
      <c r="D133" s="364">
        <f t="shared" si="26"/>
        <v>0.37080457989493071</v>
      </c>
      <c r="E133" s="364">
        <f t="shared" si="26"/>
        <v>0.35624500794147562</v>
      </c>
      <c r="F133" s="364">
        <f t="shared" si="26"/>
        <v>0.36927112131073847</v>
      </c>
      <c r="G133" s="364">
        <f t="shared" si="26"/>
        <v>0.36300976643976102</v>
      </c>
      <c r="H133" s="364">
        <f t="shared" si="26"/>
        <v>0.31276191223199679</v>
      </c>
      <c r="I133" s="364">
        <f t="shared" si="26"/>
        <v>0.29949576743983886</v>
      </c>
      <c r="J133" s="364">
        <f t="shared" si="26"/>
        <v>0.34682781175946747</v>
      </c>
      <c r="K133" s="364">
        <f t="shared" si="26"/>
        <v>0.336792836730196</v>
      </c>
      <c r="L133" s="364">
        <f t="shared" si="26"/>
        <v>0.37520746373915875</v>
      </c>
      <c r="M133" s="364">
        <f t="shared" si="26"/>
        <v>0.35762613000963894</v>
      </c>
      <c r="N133" s="364">
        <f t="shared" si="26"/>
        <v>0.31842339387221652</v>
      </c>
      <c r="O133" s="364">
        <f t="shared" si="26"/>
        <v>0.32534281093290884</v>
      </c>
      <c r="P133" s="364">
        <f t="shared" si="26"/>
        <v>0.29414658766941476</v>
      </c>
      <c r="Q133" s="364">
        <f t="shared" si="26"/>
        <v>0.29216388887713801</v>
      </c>
      <c r="R133" s="364">
        <f t="shared" si="26"/>
        <v>0.22973444179447353</v>
      </c>
      <c r="S133" s="364">
        <f t="shared" si="26"/>
        <v>0.25434812714797422</v>
      </c>
      <c r="T133" s="364">
        <f t="shared" si="26"/>
        <v>0.28347809196784773</v>
      </c>
      <c r="U133" s="638"/>
      <c r="V133" s="638"/>
      <c r="W133" s="638"/>
    </row>
    <row r="134" spans="1:23" ht="12.75" customHeight="1" x14ac:dyDescent="0.2">
      <c r="B134" s="581" t="s">
        <v>113</v>
      </c>
      <c r="C134" s="630">
        <f>ExtD!C5</f>
        <v>1.6567720174789429</v>
      </c>
      <c r="D134" s="630">
        <f>ExtD!D5</f>
        <v>2.5521140098571777</v>
      </c>
      <c r="E134" s="630">
        <f>ExtD!E5</f>
        <v>2.3967430591583252</v>
      </c>
      <c r="F134" s="630">
        <f>ExtD!F5</f>
        <v>3.5897960662841797</v>
      </c>
      <c r="G134" s="630">
        <f>ExtD!G5</f>
        <v>3.7107810974121094</v>
      </c>
      <c r="H134" s="630">
        <f>ExtD!H5</f>
        <v>4.0095500946044922</v>
      </c>
      <c r="I134" s="630">
        <f>ExtD!I5</f>
        <v>4.0549359321594238</v>
      </c>
      <c r="J134" s="630">
        <f>ExtD!J5</f>
        <v>4.4565777778625488</v>
      </c>
      <c r="K134" s="630">
        <f>ExtD!K5</f>
        <v>4.4113240242004395</v>
      </c>
      <c r="L134" s="630">
        <f>ExtD!L5</f>
        <v>5.5805239677429199</v>
      </c>
      <c r="M134" s="630">
        <f>ExtD!M5</f>
        <v>6.3866462707519531</v>
      </c>
      <c r="N134" s="630">
        <f>ExtD!N5</f>
        <v>6.2098798751831055</v>
      </c>
      <c r="O134" s="630">
        <f>ExtD!O5</f>
        <v>6.5116219520568848</v>
      </c>
      <c r="P134" s="630">
        <f>ExtD!P5</f>
        <v>6.4044342041015625</v>
      </c>
      <c r="Q134" s="630">
        <f>ExtD!Q5</f>
        <v>7.2762813568115234</v>
      </c>
      <c r="R134" s="630">
        <f>ExtD!R5</f>
        <v>7.5835909843444824</v>
      </c>
      <c r="S134" s="630">
        <f>ExtD!S5</f>
        <v>9.1742696762084961</v>
      </c>
      <c r="T134" s="630">
        <f>ExtD!T5</f>
        <v>7.4267220497131348</v>
      </c>
      <c r="U134" s="638"/>
      <c r="V134" s="638"/>
      <c r="W134" s="638"/>
    </row>
    <row r="135" spans="1:23" s="590" customFormat="1" ht="20.100000000000001" customHeight="1" x14ac:dyDescent="0.2">
      <c r="A135" s="624"/>
      <c r="B135" s="624" t="s">
        <v>1363</v>
      </c>
      <c r="C135" s="625"/>
      <c r="D135" s="625"/>
      <c r="E135" s="625"/>
      <c r="F135" s="625"/>
      <c r="G135" s="657">
        <f t="shared" ref="G135:T135" si="27">G134/G71</f>
        <v>5.1012805236248855E-2</v>
      </c>
      <c r="H135" s="657">
        <f t="shared" si="27"/>
        <v>5.1816006257283151E-2</v>
      </c>
      <c r="I135" s="657">
        <f t="shared" si="27"/>
        <v>4.65339077074855E-2</v>
      </c>
      <c r="J135" s="657">
        <f t="shared" si="27"/>
        <v>4.8390147027928695E-2</v>
      </c>
      <c r="K135" s="657">
        <f t="shared" si="27"/>
        <v>5.1995848478153014E-2</v>
      </c>
      <c r="L135" s="657">
        <f t="shared" si="27"/>
        <v>7.3143017688410028E-2</v>
      </c>
      <c r="M135" s="657">
        <f t="shared" si="27"/>
        <v>7.4515714019558282E-2</v>
      </c>
      <c r="N135" s="657">
        <f t="shared" si="27"/>
        <v>7.1185166653941617E-2</v>
      </c>
      <c r="O135" s="657">
        <f t="shared" si="27"/>
        <v>6.8517966781894701E-2</v>
      </c>
      <c r="P135" s="657">
        <f t="shared" si="27"/>
        <v>6.9600122776632342E-2</v>
      </c>
      <c r="Q135" s="657">
        <f t="shared" si="27"/>
        <v>6.8253755089331264E-2</v>
      </c>
      <c r="R135" s="657">
        <f t="shared" si="27"/>
        <v>6.6022502429191776E-2</v>
      </c>
      <c r="S135" s="657">
        <f t="shared" si="27"/>
        <v>7.3570062783170645E-2</v>
      </c>
      <c r="T135" s="657">
        <f t="shared" si="27"/>
        <v>6.4601582336255958E-2</v>
      </c>
      <c r="U135" s="638"/>
      <c r="V135" s="638"/>
      <c r="W135" s="638"/>
    </row>
    <row r="136" spans="1:23" ht="20.100000000000001" customHeight="1" x14ac:dyDescent="0.25">
      <c r="A136" s="580" t="s">
        <v>545</v>
      </c>
      <c r="C136" s="584"/>
      <c r="D136" s="584"/>
      <c r="E136" s="584"/>
      <c r="F136" s="584"/>
      <c r="G136" s="584"/>
      <c r="H136" s="584"/>
      <c r="I136" s="584"/>
      <c r="J136" s="584"/>
      <c r="K136" s="584"/>
      <c r="L136" s="584"/>
      <c r="M136" s="584"/>
      <c r="N136" s="584"/>
      <c r="O136" s="584"/>
      <c r="P136" s="584"/>
      <c r="Q136" s="584"/>
      <c r="R136" s="584"/>
      <c r="S136" s="584"/>
      <c r="T136" s="584"/>
      <c r="U136" s="638"/>
      <c r="V136" s="638"/>
      <c r="W136" s="638"/>
    </row>
    <row r="137" spans="1:23" s="66" customFormat="1" ht="15" customHeight="1" x14ac:dyDescent="0.2">
      <c r="B137" s="66" t="s">
        <v>1366</v>
      </c>
      <c r="C137" s="686">
        <f>Trsm!B52</f>
        <v>45.545078277587891</v>
      </c>
      <c r="D137" s="686">
        <f>Trsm!C52</f>
        <v>44.039882659912109</v>
      </c>
      <c r="E137" s="686">
        <f>Trsm!D52</f>
        <v>43.008049011230469</v>
      </c>
      <c r="F137" s="686">
        <f>Trsm!E52</f>
        <v>43.12786865234375</v>
      </c>
      <c r="G137" s="686">
        <f>Trsm!F52</f>
        <v>49.647048950195313</v>
      </c>
      <c r="H137" s="686">
        <f>Trsm!G52</f>
        <v>58.512413024902344</v>
      </c>
      <c r="I137" s="686">
        <f>Trsm!H52</f>
        <v>59.359607696533203</v>
      </c>
      <c r="J137" s="686">
        <f>Trsm!I52</f>
        <v>66.800445556640625</v>
      </c>
      <c r="K137" s="686">
        <f>Trsm!J52</f>
        <v>71.538108825683594</v>
      </c>
      <c r="L137" s="686">
        <f>Trsm!K52</f>
        <v>66.953750610351563</v>
      </c>
      <c r="M137" s="686">
        <f>Trsm!L52</f>
        <v>71.999259948730469</v>
      </c>
      <c r="N137" s="686">
        <f>Trsm!M52</f>
        <v>89.729171752929688</v>
      </c>
      <c r="O137" s="686">
        <f>Trsm!N52</f>
        <v>105.13112640380859</v>
      </c>
      <c r="P137" s="686">
        <f>Trsm!O52</f>
        <v>112.2572021484375</v>
      </c>
      <c r="Q137" s="686">
        <f>Trsm!P52</f>
        <v>128.55995178222656</v>
      </c>
      <c r="R137" s="686">
        <f>Trsm!Q52</f>
        <v>148.76084899902344</v>
      </c>
      <c r="S137" s="686">
        <f>Trsm!R52</f>
        <v>138.59703063964844</v>
      </c>
      <c r="T137" s="686">
        <f>Trsm!S52</f>
        <v>123.46573638916016</v>
      </c>
      <c r="U137" s="638"/>
      <c r="V137" s="638"/>
      <c r="W137" s="638"/>
    </row>
    <row r="138" spans="1:23" customFormat="1" hidden="1" outlineLevel="1" x14ac:dyDescent="0.2">
      <c r="B138" s="318" t="s">
        <v>1144</v>
      </c>
      <c r="C138" s="686"/>
      <c r="D138" s="686"/>
      <c r="E138" s="686"/>
      <c r="F138" s="686"/>
      <c r="G138" s="686"/>
      <c r="H138" s="686"/>
      <c r="I138" s="686"/>
      <c r="J138" s="686"/>
      <c r="K138" s="686"/>
      <c r="L138" s="686"/>
      <c r="M138" s="686"/>
      <c r="N138" s="686"/>
      <c r="O138" s="686"/>
      <c r="P138" s="686"/>
      <c r="Q138" s="686"/>
      <c r="R138" s="686"/>
      <c r="S138" s="686"/>
      <c r="T138" s="686"/>
      <c r="U138" s="638"/>
      <c r="V138" s="638"/>
      <c r="W138" s="638"/>
    </row>
    <row r="139" spans="1:23" customFormat="1" hidden="1" outlineLevel="1" x14ac:dyDescent="0.2">
      <c r="B139" s="505" t="s">
        <v>1191</v>
      </c>
      <c r="C139" s="686"/>
      <c r="D139" s="686"/>
      <c r="E139" s="686"/>
      <c r="F139" s="686"/>
      <c r="G139" s="686"/>
      <c r="H139" s="686"/>
      <c r="I139" s="686"/>
      <c r="J139" s="686"/>
      <c r="K139" s="686">
        <f>Trsm!J40</f>
        <v>22.874536514282227</v>
      </c>
      <c r="L139" s="686">
        <f>Trsm!K40</f>
        <v>21.708620071411133</v>
      </c>
      <c r="M139" s="686">
        <f>Trsm!L40</f>
        <v>22.771047592163086</v>
      </c>
      <c r="N139" s="686">
        <f>Trsm!M40</f>
        <v>29.473648071289063</v>
      </c>
      <c r="O139" s="686">
        <f>Trsm!N40</f>
        <v>34.944358825683594</v>
      </c>
      <c r="P139" s="686">
        <f>Trsm!O40</f>
        <v>38.011077880859375</v>
      </c>
      <c r="Q139" s="686">
        <f>Trsm!P40</f>
        <v>42.651874542236328</v>
      </c>
      <c r="R139" s="686">
        <f>Trsm!Q40</f>
        <v>52.150672912597656</v>
      </c>
      <c r="S139" s="686">
        <f>Trsm!R40</f>
        <v>51.369003295898438</v>
      </c>
      <c r="T139" s="686">
        <f>Trsm!S40</f>
        <v>45.087062835693359</v>
      </c>
      <c r="U139" s="638"/>
      <c r="V139" s="638"/>
      <c r="W139" s="638"/>
    </row>
    <row r="140" spans="1:23" customFormat="1" hidden="1" outlineLevel="1" x14ac:dyDescent="0.2">
      <c r="B140" s="505" t="s">
        <v>1201</v>
      </c>
      <c r="C140" s="686"/>
      <c r="D140" s="686"/>
      <c r="E140" s="686"/>
      <c r="F140" s="686"/>
      <c r="G140" s="686"/>
      <c r="H140" s="686"/>
      <c r="I140" s="686"/>
      <c r="J140" s="686"/>
      <c r="K140" s="686">
        <f>Trsm!J50-K139</f>
        <v>46.888105392456055</v>
      </c>
      <c r="L140" s="686">
        <f>Trsm!K50-L139</f>
        <v>43.719366073608398</v>
      </c>
      <c r="M140" s="686">
        <f>Trsm!L50-M139</f>
        <v>46.269754409790039</v>
      </c>
      <c r="N140" s="686">
        <f>Trsm!M50-N139</f>
        <v>56.426338195800781</v>
      </c>
      <c r="O140" s="686">
        <f>Trsm!N50-O139</f>
        <v>65.780723571777344</v>
      </c>
      <c r="P140" s="686">
        <f>Trsm!O50-P139</f>
        <v>68.455337524414063</v>
      </c>
      <c r="Q140" s="686">
        <f>Trsm!P50-Q139</f>
        <v>79.503726959228516</v>
      </c>
      <c r="R140" s="686">
        <f>Trsm!Q50-R139</f>
        <v>87.818946838378906</v>
      </c>
      <c r="S140" s="686">
        <f>Trsm!R50-S139</f>
        <v>79.421981811523438</v>
      </c>
      <c r="T140" s="686">
        <f>Trsm!S50-T139</f>
        <v>71.756183624267578</v>
      </c>
      <c r="U140" s="638"/>
      <c r="V140" s="638"/>
      <c r="W140" s="638"/>
    </row>
    <row r="141" spans="1:23" customFormat="1" hidden="1" outlineLevel="1" x14ac:dyDescent="0.2">
      <c r="B141" s="505" t="s">
        <v>1192</v>
      </c>
      <c r="C141" s="686"/>
      <c r="D141" s="686"/>
      <c r="E141" s="686"/>
      <c r="F141" s="686"/>
      <c r="G141" s="686"/>
      <c r="H141" s="686"/>
      <c r="I141" s="686"/>
      <c r="J141" s="686"/>
      <c r="K141" s="686">
        <f>Trsm!J51</f>
        <v>1.7754650115966797</v>
      </c>
      <c r="L141" s="686">
        <f>Trsm!K51</f>
        <v>1.5257610082626343</v>
      </c>
      <c r="M141" s="686">
        <f>Trsm!L51</f>
        <v>2.9584560394287109</v>
      </c>
      <c r="N141" s="686">
        <f>Trsm!M51</f>
        <v>3.8291819095611572</v>
      </c>
      <c r="O141" s="686">
        <f>Trsm!N51</f>
        <v>4.4060482978820801</v>
      </c>
      <c r="P141" s="686">
        <f>Trsm!O51</f>
        <v>5.7907876968383789</v>
      </c>
      <c r="Q141" s="686">
        <f>Trsm!P51</f>
        <v>6.4043478965759277</v>
      </c>
      <c r="R141" s="686">
        <f>Trsm!Q51</f>
        <v>8.791229248046875</v>
      </c>
      <c r="S141" s="686">
        <f>Trsm!R51</f>
        <v>7.8060503005981445</v>
      </c>
      <c r="T141" s="686">
        <f>Trsm!S51</f>
        <v>6.6224908828735352</v>
      </c>
      <c r="U141" s="638"/>
      <c r="V141" s="638"/>
      <c r="W141" s="638"/>
    </row>
    <row r="142" spans="1:23" s="66" customFormat="1" ht="15" customHeight="1" collapsed="1" x14ac:dyDescent="0.2">
      <c r="B142" s="66" t="s">
        <v>1385</v>
      </c>
      <c r="C142" s="686"/>
      <c r="D142" s="686"/>
      <c r="E142" s="686"/>
      <c r="F142" s="686"/>
      <c r="G142" s="686"/>
      <c r="H142" s="686"/>
      <c r="I142" s="686"/>
      <c r="J142" s="686"/>
      <c r="K142" s="686">
        <f>Trsm!J35/1000</f>
        <v>385.08004412582494</v>
      </c>
      <c r="L142" s="686">
        <f>Trsm!K35/1000</f>
        <v>343.42431242728179</v>
      </c>
      <c r="M142" s="686">
        <f>Trsm!L35/1000</f>
        <v>383.48693360620769</v>
      </c>
      <c r="N142" s="686">
        <f>Trsm!M35/1000</f>
        <v>482.97257013139983</v>
      </c>
      <c r="O142" s="686">
        <f>Trsm!N35/1000</f>
        <v>547.04955877047792</v>
      </c>
      <c r="P142" s="686">
        <f>Trsm!O35/1000</f>
        <v>520.02909659021043</v>
      </c>
      <c r="Q142" s="686">
        <f>Trsm!P35/1000</f>
        <v>603.65825144128462</v>
      </c>
      <c r="R142" s="686">
        <f>Trsm!Q35/1000</f>
        <v>767.02206966134293</v>
      </c>
      <c r="S142" s="686">
        <f>Trsm!R35/1000</f>
        <v>688.14966744958167</v>
      </c>
      <c r="T142" s="686">
        <f>Trsm!S35/1000</f>
        <v>593.23094653675798</v>
      </c>
      <c r="U142" s="638"/>
      <c r="V142" s="638"/>
      <c r="W142" s="638"/>
    </row>
    <row r="143" spans="1:23" s="285" customFormat="1" ht="17.25" customHeight="1" x14ac:dyDescent="0.2">
      <c r="B143" s="285" t="s">
        <v>1351</v>
      </c>
      <c r="C143" s="389"/>
      <c r="D143" s="389"/>
      <c r="E143" s="389"/>
      <c r="F143" s="389"/>
      <c r="G143" s="389"/>
      <c r="H143" s="389"/>
      <c r="I143" s="389"/>
      <c r="J143" s="389"/>
      <c r="K143" s="389">
        <f>K137/K147*1000</f>
        <v>861.12679898505678</v>
      </c>
      <c r="L143" s="389">
        <f t="shared" ref="L143:T143" si="28">L137/L147*1000</f>
        <v>914.51880306987323</v>
      </c>
      <c r="M143" s="389">
        <f t="shared" si="28"/>
        <v>887.77277652224348</v>
      </c>
      <c r="N143" s="389">
        <f t="shared" si="28"/>
        <v>863.58595760401226</v>
      </c>
      <c r="O143" s="389">
        <f t="shared" si="28"/>
        <v>883.98969463716355</v>
      </c>
      <c r="P143" s="389">
        <f t="shared" si="28"/>
        <v>1012.9413763247477</v>
      </c>
      <c r="Q143" s="389">
        <f t="shared" si="28"/>
        <v>1022.9637934833502</v>
      </c>
      <c r="R143" s="389">
        <f t="shared" si="28"/>
        <v>881.44130472846723</v>
      </c>
      <c r="S143" s="389">
        <f t="shared" si="28"/>
        <v>945.08715062835608</v>
      </c>
      <c r="T143" s="389">
        <f t="shared" si="28"/>
        <v>1011.1605479731061</v>
      </c>
      <c r="U143" s="638"/>
      <c r="V143" s="638"/>
      <c r="W143" s="638"/>
    </row>
    <row r="144" spans="1:23" s="66" customFormat="1" x14ac:dyDescent="0.2">
      <c r="B144" s="285" t="s">
        <v>1352</v>
      </c>
      <c r="C144" s="137"/>
      <c r="D144" s="137"/>
      <c r="E144" s="137"/>
      <c r="F144" s="137"/>
      <c r="G144" s="137"/>
      <c r="H144" s="137"/>
      <c r="I144" s="137"/>
      <c r="J144" s="137"/>
      <c r="K144" s="389">
        <f t="shared" ref="K144:L144" si="29">K137/K142*1000</f>
        <v>185.77464586118234</v>
      </c>
      <c r="L144" s="389">
        <f t="shared" si="29"/>
        <v>194.95926231061074</v>
      </c>
      <c r="M144" s="389">
        <f>M137/M142*1000</f>
        <v>187.74892607596522</v>
      </c>
      <c r="N144" s="389">
        <f t="shared" ref="N144:T144" si="30">N137/N142*1000</f>
        <v>185.78523357655186</v>
      </c>
      <c r="O144" s="389">
        <f t="shared" si="30"/>
        <v>192.17843195065583</v>
      </c>
      <c r="P144" s="389">
        <f t="shared" si="30"/>
        <v>215.86715605818804</v>
      </c>
      <c r="Q144" s="389">
        <f t="shared" si="30"/>
        <v>212.96810152976275</v>
      </c>
      <c r="R144" s="389">
        <f t="shared" si="30"/>
        <v>193.94598262955409</v>
      </c>
      <c r="S144" s="389">
        <f t="shared" si="30"/>
        <v>201.40535874022342</v>
      </c>
      <c r="T144" s="389">
        <f t="shared" si="30"/>
        <v>208.12423409457102</v>
      </c>
      <c r="U144" s="638"/>
      <c r="V144" s="638"/>
      <c r="W144" s="638"/>
    </row>
    <row r="145" spans="2:23" s="66" customFormat="1" x14ac:dyDescent="0.2">
      <c r="B145" s="285" t="s">
        <v>1353</v>
      </c>
      <c r="C145" s="137"/>
      <c r="D145" s="137"/>
      <c r="E145" s="137"/>
      <c r="F145" s="137"/>
      <c r="G145" s="137"/>
      <c r="H145" s="137"/>
      <c r="I145" s="137"/>
      <c r="J145" s="137"/>
      <c r="K145" s="389">
        <f t="shared" ref="K145:L145" si="31">K157/K142*1000</f>
        <v>91.998989696411783</v>
      </c>
      <c r="L145" s="389">
        <f t="shared" si="31"/>
        <v>98.944069139534349</v>
      </c>
      <c r="M145" s="508">
        <f>M157/M142*1000</f>
        <v>91.699384804380685</v>
      </c>
      <c r="N145" s="508">
        <f t="shared" ref="N145:T145" si="32">N157/N142*1000</f>
        <v>86.965715582407867</v>
      </c>
      <c r="O145" s="508">
        <f t="shared" si="32"/>
        <v>91.429894227104811</v>
      </c>
      <c r="P145" s="508">
        <f t="shared" si="32"/>
        <v>108.83902912112575</v>
      </c>
      <c r="Q145" s="508">
        <f t="shared" si="32"/>
        <v>106.64994336056824</v>
      </c>
      <c r="R145" s="508">
        <f t="shared" si="32"/>
        <v>100.25425162910261</v>
      </c>
      <c r="S145" s="508">
        <f t="shared" si="32"/>
        <v>107.61104728363539</v>
      </c>
      <c r="T145" s="508">
        <f t="shared" si="32"/>
        <v>109.61793068976323</v>
      </c>
      <c r="U145" s="638"/>
      <c r="V145" s="638"/>
      <c r="W145" s="638"/>
    </row>
    <row r="146" spans="2:23" s="66" customFormat="1" ht="15" customHeight="1" x14ac:dyDescent="0.2">
      <c r="B146" s="66" t="s">
        <v>1367</v>
      </c>
      <c r="C146" s="137"/>
      <c r="D146" s="137"/>
      <c r="E146" s="137"/>
      <c r="F146" s="137"/>
      <c r="G146" s="137"/>
      <c r="H146" s="137"/>
      <c r="I146" s="137"/>
      <c r="J146" s="137"/>
      <c r="K146" s="507">
        <f>Trsm!J23</f>
        <v>4.6353300526731864</v>
      </c>
      <c r="L146" s="507">
        <f>Trsm!K23</f>
        <v>4.6908199807037345</v>
      </c>
      <c r="M146" s="507">
        <f>Trsm!L23</f>
        <v>4.7285105437196542</v>
      </c>
      <c r="N146" s="507">
        <f>Trsm!M23</f>
        <v>4.6483024564391773</v>
      </c>
      <c r="O146" s="507">
        <f>Trsm!N23</f>
        <v>4.5998382111065341</v>
      </c>
      <c r="P146" s="507">
        <f>Trsm!O23</f>
        <v>4.692429338586849</v>
      </c>
      <c r="Q146" s="507">
        <f>Trsm!P23</f>
        <v>4.8033662606528376</v>
      </c>
      <c r="R146" s="507">
        <f>Trsm!Q23</f>
        <v>4.5447773280875916</v>
      </c>
      <c r="S146" s="507">
        <f>Trsm!R23</f>
        <v>4.6924627852000116</v>
      </c>
      <c r="T146" s="507">
        <f>Trsm!S23</f>
        <v>4.8584469385417064</v>
      </c>
      <c r="U146" s="638"/>
      <c r="V146" s="638"/>
      <c r="W146" s="638"/>
    </row>
    <row r="147" spans="2:23" s="66" customFormat="1" ht="15" customHeight="1" x14ac:dyDescent="0.2">
      <c r="B147" s="66" t="s">
        <v>1188</v>
      </c>
      <c r="C147" s="686">
        <f>Trsm!B10/1000</f>
        <v>56.500999999999998</v>
      </c>
      <c r="D147" s="686">
        <f>Trsm!C10/1000</f>
        <v>51.164000000000001</v>
      </c>
      <c r="E147" s="686">
        <f>Trsm!D10/1000</f>
        <v>48.156999999999996</v>
      </c>
      <c r="F147" s="686">
        <f>Trsm!E10/1000</f>
        <v>60.738</v>
      </c>
      <c r="G147" s="686">
        <f>Trsm!F10/1000</f>
        <v>85.150999999999996</v>
      </c>
      <c r="H147" s="686">
        <f>Trsm!G10/1000</f>
        <v>85.004000000000005</v>
      </c>
      <c r="I147" s="686">
        <f>Trsm!H10/1000</f>
        <v>79.802000000000007</v>
      </c>
      <c r="J147" s="686">
        <f>Trsm!I10/1000</f>
        <v>87.141000000000005</v>
      </c>
      <c r="K147" s="686">
        <f>Trsm!J10/1000</f>
        <v>83.075000000000003</v>
      </c>
      <c r="L147" s="686">
        <f>Trsm!K10/1000</f>
        <v>73.212000000000003</v>
      </c>
      <c r="M147" s="686">
        <f>Trsm!L10/1000</f>
        <v>81.100999999999999</v>
      </c>
      <c r="N147" s="686">
        <f>Trsm!M10/1000</f>
        <v>103.90300000000001</v>
      </c>
      <c r="O147" s="686">
        <f>Trsm!N10/1000</f>
        <v>118.928</v>
      </c>
      <c r="P147" s="686">
        <f>Trsm!O10/1000</f>
        <v>110.82299999999999</v>
      </c>
      <c r="Q147" s="686">
        <f>Trsm!P10/1000</f>
        <v>125.67400000000001</v>
      </c>
      <c r="R147" s="686">
        <f>Trsm!Q10/1000</f>
        <v>168.77</v>
      </c>
      <c r="S147" s="686">
        <f>Trsm!R10/1000</f>
        <v>146.65</v>
      </c>
      <c r="T147" s="686">
        <f>Trsm!S10/1000</f>
        <v>122.10299999999999</v>
      </c>
      <c r="U147" s="638"/>
      <c r="V147" s="638"/>
      <c r="W147" s="638"/>
    </row>
    <row r="148" spans="2:23" customFormat="1" x14ac:dyDescent="0.2">
      <c r="B148" s="506" t="s">
        <v>79</v>
      </c>
      <c r="C148" s="294">
        <f>Trsm!B3/1000</f>
        <v>20.762</v>
      </c>
      <c r="D148" s="294">
        <f>Trsm!C3/1000</f>
        <v>23.042999999999999</v>
      </c>
      <c r="E148" s="294">
        <f>Trsm!D3/1000</f>
        <v>21.863</v>
      </c>
      <c r="F148" s="294">
        <f>Trsm!E3/1000</f>
        <v>21.236999999999998</v>
      </c>
      <c r="G148" s="294">
        <f>Trsm!F3/1000</f>
        <v>23.983000000000001</v>
      </c>
      <c r="H148" s="294">
        <f>Trsm!G3/1000</f>
        <v>25.574000000000002</v>
      </c>
      <c r="I148" s="294">
        <f>Trsm!H3/1000</f>
        <v>26.751000000000001</v>
      </c>
      <c r="J148" s="294">
        <f>Trsm!I3/1000</f>
        <v>28.466999999999999</v>
      </c>
      <c r="K148" s="294">
        <f>Trsm!J3/1000</f>
        <v>29.585999999999999</v>
      </c>
      <c r="L148" s="294">
        <f>Trsm!K3/1000</f>
        <v>29.35</v>
      </c>
      <c r="M148" s="294">
        <f>Trsm!L3/1000</f>
        <v>28.045999999999999</v>
      </c>
      <c r="N148" s="294">
        <f>Trsm!M3/1000</f>
        <v>37.759</v>
      </c>
      <c r="O148" s="294">
        <f>Trsm!N3/1000</f>
        <v>38.427999999999997</v>
      </c>
      <c r="P148" s="294">
        <f>Trsm!O3/1000</f>
        <v>36.473999999999997</v>
      </c>
      <c r="Q148" s="294">
        <f>Trsm!P3/1000</f>
        <v>38.200000000000003</v>
      </c>
      <c r="R148" s="294">
        <f>Trsm!Q3/1000</f>
        <v>31.78623076923077</v>
      </c>
      <c r="S148" s="294">
        <f>Trsm!R3/1000</f>
        <v>30.585000000000001</v>
      </c>
      <c r="T148" s="294">
        <f>Trsm!S3/1000</f>
        <v>25.829000000000001</v>
      </c>
      <c r="U148" s="638"/>
      <c r="V148" s="638"/>
      <c r="W148" s="638"/>
    </row>
    <row r="149" spans="2:23" customFormat="1" x14ac:dyDescent="0.2">
      <c r="B149" s="506" t="s">
        <v>728</v>
      </c>
      <c r="C149" s="294">
        <f>Trsm!B4/1000</f>
        <v>13.412000000000001</v>
      </c>
      <c r="D149" s="294">
        <f>Trsm!C4/1000</f>
        <v>2.85</v>
      </c>
      <c r="E149" s="294">
        <f>Trsm!D4/1000</f>
        <v>0.13800000000000001</v>
      </c>
      <c r="F149" s="294">
        <f>Trsm!E4/1000</f>
        <v>0.122</v>
      </c>
      <c r="G149" s="294">
        <f>Trsm!F4/1000</f>
        <v>33.271999999999998</v>
      </c>
      <c r="H149" s="294">
        <f>Trsm!G4/1000</f>
        <v>36.542000000000002</v>
      </c>
      <c r="I149" s="294">
        <f>Trsm!H4/1000</f>
        <v>28.759</v>
      </c>
      <c r="J149" s="294">
        <f>Trsm!I4/1000</f>
        <v>29.146999999999998</v>
      </c>
      <c r="K149" s="294">
        <f>Trsm!J4/1000</f>
        <v>14.534000000000001</v>
      </c>
      <c r="L149" s="294">
        <f>Trsm!K4/1000</f>
        <v>14.555999999999999</v>
      </c>
      <c r="M149" s="294">
        <f>Trsm!L4/1000</f>
        <v>14.103999999999999</v>
      </c>
      <c r="N149" s="294">
        <f>Trsm!M4/1000</f>
        <v>14.826000000000001</v>
      </c>
      <c r="O149" s="294">
        <f>Trsm!N4/1000</f>
        <v>18.675000000000001</v>
      </c>
      <c r="P149" s="294">
        <f>Trsm!O4/1000</f>
        <v>18.501000000000001</v>
      </c>
      <c r="Q149" s="294">
        <f>Trsm!P4/1000</f>
        <v>15.834</v>
      </c>
      <c r="R149" s="294">
        <f>Trsm!Q4/1000</f>
        <v>12.453307692307691</v>
      </c>
      <c r="S149" s="294">
        <f>Trsm!R4/1000</f>
        <v>12.529</v>
      </c>
      <c r="T149" s="294">
        <f>Trsm!S4/1000</f>
        <v>13.472</v>
      </c>
      <c r="U149" s="638"/>
      <c r="V149" s="638"/>
      <c r="W149" s="638"/>
    </row>
    <row r="150" spans="2:23" customFormat="1" x14ac:dyDescent="0.2">
      <c r="B150" s="506" t="s">
        <v>727</v>
      </c>
      <c r="C150" s="294">
        <f>Trsm!B5/1000</f>
        <v>0.57699999999999996</v>
      </c>
      <c r="D150" s="294">
        <f>Trsm!C5/1000</f>
        <v>0.35499999999999998</v>
      </c>
      <c r="E150" s="294">
        <f>Trsm!D5/1000</f>
        <v>0.317</v>
      </c>
      <c r="F150" s="294">
        <f>Trsm!E5/1000</f>
        <v>0.30599999999999999</v>
      </c>
      <c r="G150" s="294">
        <f>Trsm!F5/1000</f>
        <v>2.7789999999999999</v>
      </c>
      <c r="H150" s="294">
        <f>Trsm!G5/1000</f>
        <v>4.9219999999999997</v>
      </c>
      <c r="I150" s="294">
        <f>Trsm!H5/1000</f>
        <v>8.4359999999999999</v>
      </c>
      <c r="J150" s="294">
        <f>Trsm!I5/1000</f>
        <v>14.196999999999999</v>
      </c>
      <c r="K150" s="294">
        <f>Trsm!J5/1000</f>
        <v>22.785</v>
      </c>
      <c r="L150" s="294">
        <f>Trsm!K5/1000</f>
        <v>14.569000000000001</v>
      </c>
      <c r="M150" s="294">
        <f>Trsm!L5/1000</f>
        <v>22.209</v>
      </c>
      <c r="N150" s="294">
        <f>Trsm!M5/1000</f>
        <v>32.682000000000002</v>
      </c>
      <c r="O150" s="294">
        <f>Trsm!N5/1000</f>
        <v>40.645000000000003</v>
      </c>
      <c r="P150" s="294">
        <f>Trsm!O5/1000</f>
        <v>28.170999999999999</v>
      </c>
      <c r="Q150" s="294">
        <f>Trsm!P5/1000</f>
        <v>31.175000000000001</v>
      </c>
      <c r="R150" s="294">
        <f>Trsm!Q5/1000</f>
        <v>15.257692307692308</v>
      </c>
      <c r="S150" s="294">
        <f>Trsm!R5/1000</f>
        <v>15.500999999999999</v>
      </c>
      <c r="T150" s="294">
        <f>Trsm!S5/1000</f>
        <v>9.4930000000000003</v>
      </c>
      <c r="U150" s="638"/>
      <c r="V150" s="638"/>
      <c r="W150" s="638"/>
    </row>
    <row r="151" spans="2:23" customFormat="1" x14ac:dyDescent="0.2">
      <c r="B151" s="506" t="s">
        <v>729</v>
      </c>
      <c r="C151" s="294">
        <f>Trsm!B6/1000</f>
        <v>1.1000000000000001</v>
      </c>
      <c r="D151" s="294">
        <f>Trsm!C6/1000</f>
        <v>1.1259999999999999</v>
      </c>
      <c r="E151" s="294">
        <f>Trsm!D6/1000</f>
        <v>0.8</v>
      </c>
      <c r="F151" s="294">
        <f>Trsm!E6/1000</f>
        <v>0.78</v>
      </c>
      <c r="G151" s="294">
        <f>Trsm!F6/1000</f>
        <v>0.65200000000000002</v>
      </c>
      <c r="H151" s="294">
        <f>Trsm!G6/1000</f>
        <v>1.4910000000000001</v>
      </c>
      <c r="I151" s="294">
        <f>Trsm!H6/1000</f>
        <v>1.02</v>
      </c>
      <c r="J151" s="294">
        <f>Trsm!I6/1000</f>
        <v>0.94699999999999995</v>
      </c>
      <c r="K151" s="294">
        <f>Trsm!J6/1000</f>
        <v>0.63400000000000001</v>
      </c>
      <c r="L151" s="294">
        <f>Trsm!K6/1000</f>
        <v>0.65100000000000002</v>
      </c>
      <c r="M151" s="294">
        <f>Trsm!L6/1000</f>
        <v>0.95599999999999996</v>
      </c>
      <c r="N151" s="294">
        <f>Trsm!M6/1000</f>
        <v>1.6559999999999999</v>
      </c>
      <c r="O151" s="294">
        <f>Trsm!N6/1000</f>
        <v>3.7149999999999999</v>
      </c>
      <c r="P151" s="294">
        <f>Trsm!O6/1000</f>
        <v>9.3569999999999993</v>
      </c>
      <c r="Q151" s="294">
        <f>Trsm!P6/1000</f>
        <v>21.706</v>
      </c>
      <c r="R151" s="294">
        <f>Trsm!Q6/1000</f>
        <v>91.174000000000007</v>
      </c>
      <c r="S151" s="294">
        <f>Trsm!R6/1000</f>
        <v>70.741</v>
      </c>
      <c r="T151" s="294">
        <f>Trsm!S6/1000</f>
        <v>55.491</v>
      </c>
      <c r="U151" s="638"/>
      <c r="V151" s="638"/>
      <c r="W151" s="638"/>
    </row>
    <row r="152" spans="2:23" customFormat="1" x14ac:dyDescent="0.2">
      <c r="B152" s="506" t="s">
        <v>730</v>
      </c>
      <c r="C152" s="294">
        <f>Trsm!B7/1000</f>
        <v>11.398</v>
      </c>
      <c r="D152" s="294">
        <f>Trsm!C7/1000</f>
        <v>8.3979999999999997</v>
      </c>
      <c r="E152" s="294">
        <f>Trsm!D7/1000</f>
        <v>7.9749999999999996</v>
      </c>
      <c r="F152" s="294">
        <f>Trsm!E7/1000</f>
        <v>8.0220000000000002</v>
      </c>
      <c r="G152" s="294">
        <f>Trsm!F7/1000</f>
        <v>8.3460000000000001</v>
      </c>
      <c r="H152" s="294">
        <f>Trsm!G7/1000</f>
        <v>8.6159999999999997</v>
      </c>
      <c r="I152" s="294">
        <f>Trsm!H7/1000</f>
        <v>8.2390000000000008</v>
      </c>
      <c r="J152" s="294">
        <f>Trsm!I7/1000</f>
        <v>7.5209999999999999</v>
      </c>
      <c r="K152" s="294">
        <f>Trsm!J7/1000</f>
        <v>7.8</v>
      </c>
      <c r="L152" s="294">
        <f>Trsm!K7/1000</f>
        <v>7.0010000000000003</v>
      </c>
      <c r="M152" s="294">
        <f>Trsm!L7/1000</f>
        <v>7.56</v>
      </c>
      <c r="N152" s="294">
        <f>Trsm!M7/1000</f>
        <v>8.4390000000000001</v>
      </c>
      <c r="O152" s="294">
        <f>Trsm!N7/1000</f>
        <v>8.3079999999999998</v>
      </c>
      <c r="P152" s="294">
        <f>Trsm!O7/1000</f>
        <v>8.4320000000000004</v>
      </c>
      <c r="Q152" s="294">
        <f>Trsm!P7/1000</f>
        <v>8.6300000000000008</v>
      </c>
      <c r="R152" s="294">
        <f>Trsm!Q7/1000</f>
        <v>8.8560769230769214</v>
      </c>
      <c r="S152" s="294">
        <f>Trsm!R7/1000</f>
        <v>8.4990000000000006</v>
      </c>
      <c r="T152" s="294">
        <f>Trsm!S7/1000</f>
        <v>8.532</v>
      </c>
      <c r="U152" s="638"/>
      <c r="V152" s="638"/>
      <c r="W152" s="638"/>
    </row>
    <row r="153" spans="2:23" customFormat="1" x14ac:dyDescent="0.2">
      <c r="B153" s="506" t="s">
        <v>721</v>
      </c>
      <c r="C153" s="294">
        <f>Trsm!B8/1000</f>
        <v>0.99299999999999999</v>
      </c>
      <c r="D153" s="294">
        <f>Trsm!C8/1000</f>
        <v>0.877</v>
      </c>
      <c r="E153" s="294">
        <f>Trsm!D8/1000</f>
        <v>0.75</v>
      </c>
      <c r="F153" s="294">
        <f>Trsm!E8/1000</f>
        <v>0.73</v>
      </c>
      <c r="G153" s="294">
        <f>Trsm!F8/1000</f>
        <v>1.476</v>
      </c>
      <c r="H153" s="294">
        <f>Trsm!G8/1000</f>
        <v>2.2029999999999998</v>
      </c>
      <c r="I153" s="294">
        <f>Trsm!H8/1000</f>
        <v>2.2509999999999999</v>
      </c>
      <c r="J153" s="294">
        <f>Trsm!I8/1000</f>
        <v>2.5329999999999999</v>
      </c>
      <c r="K153" s="294">
        <f>Trsm!J8/1000</f>
        <v>3.9460000000000002</v>
      </c>
      <c r="L153" s="294">
        <f>Trsm!K8/1000</f>
        <v>3.5190000000000001</v>
      </c>
      <c r="M153" s="294">
        <f>Trsm!L8/1000</f>
        <v>3.819</v>
      </c>
      <c r="N153" s="294">
        <f>Trsm!M8/1000</f>
        <v>4.2969999999999997</v>
      </c>
      <c r="O153" s="294">
        <f>Trsm!N8/1000</f>
        <v>5.0919999999999996</v>
      </c>
      <c r="P153" s="294">
        <f>Trsm!O8/1000</f>
        <v>5.5069999999999997</v>
      </c>
      <c r="Q153" s="294">
        <f>Trsm!P8/1000</f>
        <v>5.39</v>
      </c>
      <c r="R153" s="294">
        <f>Trsm!Q8/1000</f>
        <v>4.6533076923076928</v>
      </c>
      <c r="S153" s="294">
        <f>Trsm!R8/1000</f>
        <v>4.2930000000000001</v>
      </c>
      <c r="T153" s="294">
        <f>Trsm!S8/1000</f>
        <v>5.0049999999999999</v>
      </c>
      <c r="U153" s="638"/>
      <c r="V153" s="638"/>
      <c r="W153" s="638"/>
    </row>
    <row r="154" spans="2:23" customFormat="1" x14ac:dyDescent="0.2">
      <c r="B154" s="506" t="s">
        <v>2</v>
      </c>
      <c r="C154" s="294">
        <f>Trsm!B9/1000</f>
        <v>8.2590000000000003</v>
      </c>
      <c r="D154" s="294">
        <f>Trsm!C9/1000</f>
        <v>14.515000000000001</v>
      </c>
      <c r="E154" s="294">
        <f>Trsm!D9/1000</f>
        <v>16.314</v>
      </c>
      <c r="F154" s="294">
        <f>Trsm!E9/1000</f>
        <v>29.541</v>
      </c>
      <c r="G154" s="294">
        <f>Trsm!F9/1000</f>
        <v>14.643000000000001</v>
      </c>
      <c r="H154" s="294">
        <f>Trsm!G9/1000</f>
        <v>5.6559999999999997</v>
      </c>
      <c r="I154" s="294">
        <f>Trsm!H9/1000</f>
        <v>4.3460000000000001</v>
      </c>
      <c r="J154" s="294">
        <f>Trsm!I9/1000</f>
        <v>4.3289999999999997</v>
      </c>
      <c r="K154" s="294">
        <f>Trsm!J9/1000</f>
        <v>3.79</v>
      </c>
      <c r="L154" s="294">
        <f>Trsm!K9/1000</f>
        <v>3.5659999999999998</v>
      </c>
      <c r="M154" s="294">
        <f>Trsm!L9/1000</f>
        <v>4.407</v>
      </c>
      <c r="N154" s="294">
        <f>Trsm!M9/1000</f>
        <v>4.2439999999999998</v>
      </c>
      <c r="O154" s="294">
        <f>Trsm!N9/1000</f>
        <v>4.0650000000000004</v>
      </c>
      <c r="P154" s="294">
        <f>Trsm!O9/1000</f>
        <v>4.3810000000000002</v>
      </c>
      <c r="Q154" s="294">
        <f>Trsm!P9/1000</f>
        <v>4.7389999999999999</v>
      </c>
      <c r="R154" s="294">
        <f>Trsm!Q9/1000</f>
        <v>4.5893846153846152</v>
      </c>
      <c r="S154" s="294">
        <f>Trsm!R9/1000</f>
        <v>4.5019999999999998</v>
      </c>
      <c r="T154" s="294">
        <f>Trsm!S9/1000</f>
        <v>4.2809999999999997</v>
      </c>
      <c r="U154" s="638"/>
      <c r="V154" s="638"/>
      <c r="W154" s="638"/>
    </row>
    <row r="155" spans="2:23" s="285" customFormat="1" ht="17.25" customHeight="1" x14ac:dyDescent="0.2">
      <c r="B155" s="285" t="s">
        <v>1190</v>
      </c>
      <c r="C155" s="389"/>
      <c r="D155" s="389"/>
      <c r="E155" s="389"/>
      <c r="F155" s="389"/>
      <c r="G155" s="389"/>
      <c r="H155" s="389"/>
      <c r="I155" s="389"/>
      <c r="J155" s="389"/>
      <c r="K155" s="629">
        <f>Trsm!J173</f>
        <v>0.39936693815761487</v>
      </c>
      <c r="L155" s="629">
        <f>Trsm!K173</f>
        <v>0.35205435930021622</v>
      </c>
      <c r="M155" s="629">
        <f>Trsm!L173</f>
        <v>0.38634127620662312</v>
      </c>
      <c r="N155" s="629">
        <f>Trsm!M173</f>
        <v>0.48582582453647766</v>
      </c>
      <c r="O155" s="629">
        <f>Trsm!N173</f>
        <v>0.54359362377398723</v>
      </c>
      <c r="P155" s="629">
        <f>Trsm!O173</f>
        <v>0.48634809302467197</v>
      </c>
      <c r="Q155" s="629">
        <f>Trsm!P173</f>
        <v>0.52819898334655868</v>
      </c>
      <c r="R155" s="629">
        <f>Trsm!Q173</f>
        <v>0.62600152257854724</v>
      </c>
      <c r="S155" s="629">
        <f>Trsm!R173</f>
        <v>0.54158985659019887</v>
      </c>
      <c r="T155" s="629">
        <f>Trsm!S173</f>
        <v>0.43019285632882381</v>
      </c>
      <c r="U155" s="638"/>
      <c r="V155" s="638"/>
      <c r="W155" s="638"/>
    </row>
    <row r="156" spans="2:23" s="66" customFormat="1" x14ac:dyDescent="0.2">
      <c r="B156" s="66" t="s">
        <v>1354</v>
      </c>
      <c r="C156" s="137"/>
      <c r="D156" s="137"/>
      <c r="E156" s="137"/>
      <c r="F156" s="137"/>
      <c r="G156" s="137"/>
      <c r="H156" s="137"/>
      <c r="I156" s="137"/>
      <c r="J156" s="137"/>
      <c r="K156" s="137">
        <f>Trsm!J204</f>
        <v>1334.6277771141904</v>
      </c>
      <c r="L156" s="137">
        <f>Trsm!K204</f>
        <v>1336.7110513882253</v>
      </c>
      <c r="M156" s="137">
        <f>Trsm!L204</f>
        <v>1359.5911112438287</v>
      </c>
      <c r="N156" s="137">
        <f>Trsm!M204</f>
        <v>1404.1129983543028</v>
      </c>
      <c r="O156" s="137">
        <f>Trsm!N204</f>
        <v>1422.7243788819878</v>
      </c>
      <c r="P156" s="137">
        <f>Trsm!O204</f>
        <v>1479.9573704676964</v>
      </c>
      <c r="Q156" s="137">
        <f>Trsm!P204</f>
        <v>1606.5127355736051</v>
      </c>
      <c r="R156" s="137">
        <f>Trsm!Q204</f>
        <v>1723.9424132027391</v>
      </c>
      <c r="S156" s="137">
        <f>Trsm!R204</f>
        <v>1800.9765289058769</v>
      </c>
      <c r="T156" s="137">
        <f>Trsm!S204</f>
        <v>1925.6504452672932</v>
      </c>
      <c r="U156" s="638"/>
      <c r="V156" s="638"/>
      <c r="W156" s="638"/>
    </row>
    <row r="157" spans="2:23" customFormat="1" ht="15" customHeight="1" x14ac:dyDescent="0.2">
      <c r="B157" s="285" t="s">
        <v>1355</v>
      </c>
      <c r="I157" s="628"/>
      <c r="J157" s="507"/>
      <c r="K157" s="507">
        <f>Trsm!J94</f>
        <v>35.426975011825562</v>
      </c>
      <c r="L157" s="507">
        <f>Trsm!K94</f>
        <v>33.979798913002014</v>
      </c>
      <c r="M157" s="507">
        <f>Trsm!L94</f>
        <v>35.165515892207623</v>
      </c>
      <c r="N157" s="507">
        <f>Trsm!M94</f>
        <v>42.002055168151855</v>
      </c>
      <c r="O157" s="507">
        <f>Trsm!N94</f>
        <v>50.016683295369148</v>
      </c>
      <c r="P157" s="507">
        <f>Trsm!O94</f>
        <v>56.599461987614632</v>
      </c>
      <c r="Q157" s="507">
        <f>Trsm!P94</f>
        <v>64.380118325352669</v>
      </c>
      <c r="R157" s="507">
        <f>Trsm!Q94</f>
        <v>76.897223576903343</v>
      </c>
      <c r="S157" s="507">
        <f>Trsm!R94</f>
        <v>74.052506402134895</v>
      </c>
      <c r="T157" s="507">
        <f>Trsm!S94</f>
        <v>65.028748780488968</v>
      </c>
      <c r="U157" s="638"/>
      <c r="V157" s="638"/>
      <c r="W157" s="638"/>
    </row>
    <row r="158" spans="2:23" customFormat="1" x14ac:dyDescent="0.2">
      <c r="B158" t="s">
        <v>1193</v>
      </c>
      <c r="U158" s="638"/>
      <c r="V158" s="638"/>
      <c r="W158" s="638"/>
    </row>
    <row r="159" spans="2:23" customFormat="1" x14ac:dyDescent="0.2">
      <c r="B159" s="316" t="s">
        <v>1194</v>
      </c>
      <c r="F159" s="3" t="s">
        <v>1328</v>
      </c>
      <c r="G159" s="3">
        <f t="shared" ref="G159:T159" si="33">G137/F137-1</f>
        <v>0.15115934317095636</v>
      </c>
      <c r="H159" s="3">
        <f t="shared" si="33"/>
        <v>0.17856779531046341</v>
      </c>
      <c r="I159" s="3">
        <f t="shared" si="33"/>
        <v>1.4478887945884145E-2</v>
      </c>
      <c r="J159" s="3">
        <f t="shared" si="33"/>
        <v>0.12535187055392205</v>
      </c>
      <c r="K159" s="3">
        <f t="shared" si="33"/>
        <v>7.0922629775363788E-2</v>
      </c>
      <c r="L159" s="3">
        <f t="shared" si="33"/>
        <v>-6.4082742619080202E-2</v>
      </c>
      <c r="M159" s="3">
        <f t="shared" si="33"/>
        <v>7.5358128445142336E-2</v>
      </c>
      <c r="N159" s="3">
        <f t="shared" si="33"/>
        <v>0.24625130614987434</v>
      </c>
      <c r="O159" s="3">
        <f t="shared" si="33"/>
        <v>0.17164935717102536</v>
      </c>
      <c r="P159" s="3">
        <f t="shared" si="33"/>
        <v>6.778273940733448E-2</v>
      </c>
      <c r="Q159" s="3">
        <f t="shared" si="33"/>
        <v>0.14522675892306647</v>
      </c>
      <c r="R159" s="3">
        <f t="shared" si="33"/>
        <v>0.15713211569195429</v>
      </c>
      <c r="S159" s="3">
        <f t="shared" si="33"/>
        <v>-6.8323207535886832E-2</v>
      </c>
      <c r="T159" s="3">
        <f t="shared" si="33"/>
        <v>-0.10917473614445294</v>
      </c>
      <c r="U159" s="638"/>
      <c r="V159" s="638"/>
      <c r="W159" s="638"/>
    </row>
    <row r="160" spans="2:23" customFormat="1" x14ac:dyDescent="0.2">
      <c r="B160" s="387" t="s">
        <v>1188</v>
      </c>
      <c r="D160" s="633"/>
      <c r="E160" s="633"/>
      <c r="F160" s="633" t="s">
        <v>1328</v>
      </c>
      <c r="G160" s="633">
        <f t="shared" ref="G160:L160" si="34">G147/F147-1</f>
        <v>0.40193947775692318</v>
      </c>
      <c r="H160" s="633">
        <f t="shared" si="34"/>
        <v>-1.7263449636526484E-3</v>
      </c>
      <c r="I160" s="633">
        <f t="shared" si="34"/>
        <v>-6.1197120135523031E-2</v>
      </c>
      <c r="J160" s="633">
        <f t="shared" si="34"/>
        <v>9.1965113656299335E-2</v>
      </c>
      <c r="K160" s="633">
        <f t="shared" si="34"/>
        <v>-4.6660010787115125E-2</v>
      </c>
      <c r="L160" s="633">
        <f t="shared" si="34"/>
        <v>-0.11872404453806795</v>
      </c>
      <c r="M160" s="633">
        <f>M147/L147-1</f>
        <v>0.10775555919794555</v>
      </c>
      <c r="N160" s="633">
        <f t="shared" ref="N160:T160" si="35">N147/M147-1</f>
        <v>0.28115559610855612</v>
      </c>
      <c r="O160" s="633">
        <f t="shared" si="35"/>
        <v>0.1446060267749727</v>
      </c>
      <c r="P160" s="633">
        <f t="shared" si="35"/>
        <v>-6.8150477599892456E-2</v>
      </c>
      <c r="Q160" s="633">
        <f t="shared" si="35"/>
        <v>0.13400647879952721</v>
      </c>
      <c r="R160" s="633">
        <f t="shared" si="35"/>
        <v>0.34291898085522865</v>
      </c>
      <c r="S160" s="633">
        <f t="shared" si="35"/>
        <v>-0.13106594773952718</v>
      </c>
      <c r="T160" s="633">
        <f t="shared" si="35"/>
        <v>-0.16738493010569389</v>
      </c>
      <c r="U160" s="638"/>
      <c r="V160" s="638"/>
      <c r="W160" s="638"/>
    </row>
    <row r="161" spans="1:23" customFormat="1" x14ac:dyDescent="0.2">
      <c r="B161" s="387" t="s">
        <v>1195</v>
      </c>
      <c r="D161" s="633"/>
      <c r="E161" s="633"/>
      <c r="F161" s="633" t="s">
        <v>1328</v>
      </c>
      <c r="G161" s="633"/>
      <c r="H161" s="633"/>
      <c r="I161" s="633"/>
      <c r="J161" s="633"/>
      <c r="K161" s="633"/>
      <c r="L161" s="633">
        <f t="shared" ref="L161:T163" si="36">L142/K142-1</f>
        <v>-0.10817421555330486</v>
      </c>
      <c r="M161" s="633">
        <f t="shared" si="36"/>
        <v>0.11665633366423034</v>
      </c>
      <c r="N161" s="633">
        <f t="shared" si="36"/>
        <v>0.25942379728471066</v>
      </c>
      <c r="O161" s="633">
        <f t="shared" si="36"/>
        <v>0.13267210728270751</v>
      </c>
      <c r="P161" s="633">
        <f t="shared" si="36"/>
        <v>-4.9393079195598655E-2</v>
      </c>
      <c r="Q161" s="633">
        <f t="shared" si="36"/>
        <v>0.16081629931752661</v>
      </c>
      <c r="R161" s="633">
        <f t="shared" si="36"/>
        <v>0.27062301862024341</v>
      </c>
      <c r="S161" s="633">
        <f t="shared" si="36"/>
        <v>-0.10282937783861312</v>
      </c>
      <c r="T161" s="633">
        <f t="shared" si="36"/>
        <v>-0.13793325115539357</v>
      </c>
      <c r="U161" s="638"/>
      <c r="V161" s="638"/>
      <c r="W161" s="638"/>
    </row>
    <row r="162" spans="1:23" customFormat="1" x14ac:dyDescent="0.2">
      <c r="B162" s="387" t="s">
        <v>1196</v>
      </c>
      <c r="F162" t="s">
        <v>1328</v>
      </c>
      <c r="L162" s="633">
        <f t="shared" si="36"/>
        <v>6.2002488074631268E-2</v>
      </c>
      <c r="M162" s="633">
        <f t="shared" si="36"/>
        <v>-2.9246010533461098E-2</v>
      </c>
      <c r="N162" s="633">
        <f t="shared" si="36"/>
        <v>-2.7244380046187677E-2</v>
      </c>
      <c r="O162" s="633">
        <f t="shared" si="36"/>
        <v>2.3626758695521888E-2</v>
      </c>
      <c r="P162" s="633">
        <f t="shared" si="36"/>
        <v>0.14587464364108094</v>
      </c>
      <c r="Q162" s="633">
        <f t="shared" si="36"/>
        <v>9.8943703879159628E-3</v>
      </c>
      <c r="R162" s="633">
        <f t="shared" si="36"/>
        <v>-0.13834555011275318</v>
      </c>
      <c r="S162" s="633">
        <f t="shared" si="36"/>
        <v>7.2206561637697897E-2</v>
      </c>
      <c r="T162" s="633">
        <f t="shared" si="36"/>
        <v>6.9912491457343462E-2</v>
      </c>
      <c r="U162" s="638"/>
      <c r="V162" s="638"/>
      <c r="W162" s="638"/>
    </row>
    <row r="163" spans="1:23" s="4" customFormat="1" ht="20.100000000000001" customHeight="1" x14ac:dyDescent="0.2">
      <c r="A163" s="649"/>
      <c r="B163" s="670" t="s">
        <v>1197</v>
      </c>
      <c r="C163" s="649"/>
      <c r="D163" s="649"/>
      <c r="E163" s="649"/>
      <c r="F163" s="649" t="s">
        <v>1328</v>
      </c>
      <c r="G163" s="649"/>
      <c r="H163" s="649"/>
      <c r="I163" s="649"/>
      <c r="J163" s="649"/>
      <c r="K163" s="649"/>
      <c r="L163" s="635">
        <f t="shared" si="36"/>
        <v>4.9439558379196002E-2</v>
      </c>
      <c r="M163" s="635">
        <f t="shared" si="36"/>
        <v>-3.6983809587656125E-2</v>
      </c>
      <c r="N163" s="635">
        <f t="shared" si="36"/>
        <v>-1.0459141047863163E-2</v>
      </c>
      <c r="O163" s="635">
        <f t="shared" si="36"/>
        <v>3.4411768099264384E-2</v>
      </c>
      <c r="P163" s="635">
        <f t="shared" si="36"/>
        <v>0.1232642178785941</v>
      </c>
      <c r="Q163" s="635">
        <f t="shared" si="36"/>
        <v>-1.3429808319908809E-2</v>
      </c>
      <c r="R163" s="635">
        <f t="shared" si="36"/>
        <v>-8.9319098792596696E-2</v>
      </c>
      <c r="S163" s="635">
        <f t="shared" si="36"/>
        <v>3.8461101434192013E-2</v>
      </c>
      <c r="T163" s="635">
        <f t="shared" si="36"/>
        <v>3.3359963192507447E-2</v>
      </c>
      <c r="U163" s="638"/>
      <c r="V163" s="638"/>
      <c r="W163" s="638"/>
    </row>
    <row r="164" spans="1:23" x14ac:dyDescent="0.2">
      <c r="U164" s="638"/>
      <c r="V164" s="638"/>
      <c r="W164" s="638"/>
    </row>
  </sheetData>
  <pageMargins left="0.70866141732283505" right="0.70866141732283505" top="0.74803149606299202" bottom="0.74803149606299202" header="0.31496062992126" footer="0.31496062992126"/>
  <pageSetup scale="57" orientation="landscape" r:id="rId1"/>
  <rowBreaks count="1" manualBreakCount="1">
    <brk id="93" max="1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tint="0.14999847407452621"/>
  </sheetPr>
  <dimension ref="A1:D13"/>
  <sheetViews>
    <sheetView workbookViewId="0"/>
  </sheetViews>
  <sheetFormatPr defaultRowHeight="12.75" x14ac:dyDescent="0.2"/>
  <sheetData>
    <row r="1" spans="1:4" x14ac:dyDescent="0.2">
      <c r="A1" t="s">
        <v>1315</v>
      </c>
      <c r="B1" t="s">
        <v>1316</v>
      </c>
      <c r="D1" t="b">
        <v>0</v>
      </c>
    </row>
    <row r="2" spans="1:4" x14ac:dyDescent="0.2">
      <c r="A2" t="s">
        <v>1259</v>
      </c>
      <c r="B2" t="s">
        <v>1317</v>
      </c>
    </row>
    <row r="3" spans="1:4" x14ac:dyDescent="0.2">
      <c r="A3" t="s">
        <v>2011</v>
      </c>
      <c r="B3" t="s">
        <v>1437</v>
      </c>
    </row>
    <row r="4" spans="1:4" x14ac:dyDescent="0.2">
      <c r="A4" t="s">
        <v>1746</v>
      </c>
      <c r="B4" t="s">
        <v>1760</v>
      </c>
    </row>
    <row r="5" spans="1:4" x14ac:dyDescent="0.2">
      <c r="A5" t="s">
        <v>1747</v>
      </c>
      <c r="B5" t="s">
        <v>1760</v>
      </c>
    </row>
    <row r="6" spans="1:4" x14ac:dyDescent="0.2">
      <c r="A6" t="s">
        <v>1758</v>
      </c>
      <c r="B6" t="s">
        <v>1760</v>
      </c>
    </row>
    <row r="7" spans="1:4" x14ac:dyDescent="0.2">
      <c r="A7" t="s">
        <v>1748</v>
      </c>
      <c r="B7" t="s">
        <v>1760</v>
      </c>
    </row>
    <row r="8" spans="1:4" x14ac:dyDescent="0.2">
      <c r="A8" t="s">
        <v>1877</v>
      </c>
      <c r="B8" t="s">
        <v>1971</v>
      </c>
    </row>
    <row r="9" spans="1:4" x14ac:dyDescent="0.2">
      <c r="A9" t="s">
        <v>1972</v>
      </c>
      <c r="B9" t="s">
        <v>1971</v>
      </c>
    </row>
    <row r="10" spans="1:4" x14ac:dyDescent="0.2">
      <c r="A10" t="s">
        <v>2013</v>
      </c>
      <c r="B10" t="s">
        <v>1971</v>
      </c>
    </row>
    <row r="11" spans="1:4" x14ac:dyDescent="0.2">
      <c r="A11" t="s">
        <v>2014</v>
      </c>
      <c r="B11" t="s">
        <v>1971</v>
      </c>
    </row>
    <row r="12" spans="1:4" x14ac:dyDescent="0.2">
      <c r="A12" t="s">
        <v>2053</v>
      </c>
      <c r="B12" t="s">
        <v>1971</v>
      </c>
    </row>
    <row r="13" spans="1:4" x14ac:dyDescent="0.2">
      <c r="A13" t="s">
        <v>2061</v>
      </c>
      <c r="B13" t="s">
        <v>1971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theme="1" tint="0.14999847407452621"/>
  </sheetPr>
  <dimension ref="A1:AI3"/>
  <sheetViews>
    <sheetView workbookViewId="0">
      <selection activeCell="B1" sqref="B1"/>
    </sheetView>
  </sheetViews>
  <sheetFormatPr defaultRowHeight="12.75" x14ac:dyDescent="0.2"/>
  <cols>
    <col min="1" max="1" width="15.28515625" bestFit="1" customWidth="1"/>
  </cols>
  <sheetData>
    <row r="1" spans="1:35" s="220" customFormat="1" x14ac:dyDescent="0.2">
      <c r="A1" s="85"/>
      <c r="B1" s="685" t="s">
        <v>1384</v>
      </c>
    </row>
    <row r="2" spans="1:35" s="220" customFormat="1" x14ac:dyDescent="0.2">
      <c r="A2" s="85"/>
      <c r="B2" s="683" t="s">
        <v>647</v>
      </c>
      <c r="C2" s="683" t="s">
        <v>648</v>
      </c>
      <c r="D2" s="683" t="s">
        <v>649</v>
      </c>
      <c r="E2" s="683" t="s">
        <v>650</v>
      </c>
      <c r="F2" s="683" t="s">
        <v>651</v>
      </c>
      <c r="G2" s="683" t="s">
        <v>652</v>
      </c>
      <c r="H2" s="683" t="s">
        <v>653</v>
      </c>
      <c r="I2" s="683" t="s">
        <v>654</v>
      </c>
      <c r="J2" s="683" t="s">
        <v>655</v>
      </c>
      <c r="K2" s="683" t="s">
        <v>656</v>
      </c>
      <c r="L2" s="683" t="s">
        <v>657</v>
      </c>
      <c r="M2" s="683" t="s">
        <v>658</v>
      </c>
      <c r="N2" s="683" t="s">
        <v>659</v>
      </c>
      <c r="O2" s="683" t="s">
        <v>660</v>
      </c>
      <c r="P2" s="683" t="s">
        <v>661</v>
      </c>
      <c r="Q2" s="683" t="s">
        <v>733</v>
      </c>
      <c r="R2" s="683" t="s">
        <v>790</v>
      </c>
      <c r="S2" s="683" t="s">
        <v>1241</v>
      </c>
      <c r="T2" s="683" t="s">
        <v>1298</v>
      </c>
      <c r="U2" s="683" t="s">
        <v>1299</v>
      </c>
      <c r="V2" s="683" t="s">
        <v>1300</v>
      </c>
      <c r="W2" s="683" t="s">
        <v>1301</v>
      </c>
      <c r="X2" s="683" t="s">
        <v>1302</v>
      </c>
      <c r="Y2" s="683" t="s">
        <v>1303</v>
      </c>
      <c r="Z2" s="683" t="s">
        <v>1304</v>
      </c>
      <c r="AA2" s="683" t="s">
        <v>1305</v>
      </c>
      <c r="AB2" s="683" t="s">
        <v>1306</v>
      </c>
      <c r="AC2" s="683" t="s">
        <v>1307</v>
      </c>
      <c r="AD2" s="683" t="s">
        <v>1308</v>
      </c>
      <c r="AE2" s="683" t="s">
        <v>1309</v>
      </c>
      <c r="AF2" s="683" t="s">
        <v>1310</v>
      </c>
      <c r="AG2" s="683" t="s">
        <v>1311</v>
      </c>
      <c r="AH2" s="683" t="s">
        <v>1312</v>
      </c>
      <c r="AI2" s="683" t="s">
        <v>1313</v>
      </c>
    </row>
    <row r="3" spans="1:35" s="220" customFormat="1" x14ac:dyDescent="0.2">
      <c r="A3" s="85" t="s">
        <v>568</v>
      </c>
      <c r="B3" s="684" t="str">
        <f t="shared" ref="B3:AI3" si="0">IF($B1="short",RIGHT(B2,2),B2)</f>
        <v>00</v>
      </c>
      <c r="C3" s="684" t="str">
        <f t="shared" si="0"/>
        <v>01</v>
      </c>
      <c r="D3" s="684" t="str">
        <f t="shared" si="0"/>
        <v>02</v>
      </c>
      <c r="E3" s="684" t="str">
        <f t="shared" si="0"/>
        <v>03</v>
      </c>
      <c r="F3" s="684" t="str">
        <f t="shared" si="0"/>
        <v>04</v>
      </c>
      <c r="G3" s="684" t="str">
        <f t="shared" si="0"/>
        <v>05</v>
      </c>
      <c r="H3" s="684" t="str">
        <f t="shared" si="0"/>
        <v>06</v>
      </c>
      <c r="I3" s="684" t="str">
        <f t="shared" si="0"/>
        <v>07</v>
      </c>
      <c r="J3" s="684" t="str">
        <f t="shared" si="0"/>
        <v>08</v>
      </c>
      <c r="K3" s="684" t="str">
        <f t="shared" si="0"/>
        <v>09</v>
      </c>
      <c r="L3" s="684" t="str">
        <f t="shared" si="0"/>
        <v>10</v>
      </c>
      <c r="M3" s="684" t="str">
        <f t="shared" si="0"/>
        <v>11</v>
      </c>
      <c r="N3" s="684" t="str">
        <f t="shared" si="0"/>
        <v>12</v>
      </c>
      <c r="O3" s="684" t="str">
        <f t="shared" si="0"/>
        <v>13</v>
      </c>
      <c r="P3" s="684" t="str">
        <f t="shared" si="0"/>
        <v>14</v>
      </c>
      <c r="Q3" s="684" t="str">
        <f t="shared" si="0"/>
        <v>15</v>
      </c>
      <c r="R3" s="684" t="str">
        <f t="shared" si="0"/>
        <v>16</v>
      </c>
      <c r="S3" s="684" t="str">
        <f t="shared" si="0"/>
        <v>17</v>
      </c>
      <c r="T3" s="684" t="str">
        <f t="shared" si="0"/>
        <v>18</v>
      </c>
      <c r="U3" s="684" t="str">
        <f t="shared" si="0"/>
        <v>19</v>
      </c>
      <c r="V3" s="684" t="str">
        <f t="shared" si="0"/>
        <v>20</v>
      </c>
      <c r="W3" s="684" t="str">
        <f t="shared" si="0"/>
        <v>21</v>
      </c>
      <c r="X3" s="684" t="str">
        <f t="shared" si="0"/>
        <v>22</v>
      </c>
      <c r="Y3" s="684" t="str">
        <f t="shared" si="0"/>
        <v>23</v>
      </c>
      <c r="Z3" s="684" t="str">
        <f t="shared" si="0"/>
        <v>24</v>
      </c>
      <c r="AA3" s="684" t="str">
        <f t="shared" si="0"/>
        <v>25</v>
      </c>
      <c r="AB3" s="684" t="str">
        <f t="shared" si="0"/>
        <v>26</v>
      </c>
      <c r="AC3" s="684" t="str">
        <f t="shared" si="0"/>
        <v>27</v>
      </c>
      <c r="AD3" s="684" t="str">
        <f t="shared" si="0"/>
        <v>28</v>
      </c>
      <c r="AE3" s="684" t="str">
        <f t="shared" si="0"/>
        <v>29</v>
      </c>
      <c r="AF3" s="684" t="str">
        <f t="shared" si="0"/>
        <v>30</v>
      </c>
      <c r="AG3" s="684" t="str">
        <f t="shared" si="0"/>
        <v>31</v>
      </c>
      <c r="AH3" s="684" t="str">
        <f t="shared" si="0"/>
        <v>32</v>
      </c>
      <c r="AI3" s="684" t="str">
        <f t="shared" si="0"/>
        <v>33</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59999389629810485"/>
  </sheetPr>
  <dimension ref="A1:T38"/>
  <sheetViews>
    <sheetView view="pageBreakPreview" zoomScale="90" zoomScaleNormal="80" zoomScaleSheetLayoutView="90" workbookViewId="0">
      <selection activeCell="I2" sqref="I2:L2"/>
    </sheetView>
  </sheetViews>
  <sheetFormatPr defaultRowHeight="12.75" x14ac:dyDescent="0.2"/>
  <cols>
    <col min="1" max="1" width="10.7109375" bestFit="1" customWidth="1"/>
    <col min="5" max="5" width="9.28515625" bestFit="1" customWidth="1"/>
  </cols>
  <sheetData>
    <row r="1" spans="1:14" s="23" customFormat="1" ht="24.95" customHeight="1" x14ac:dyDescent="0.2">
      <c r="A1" s="49" t="str">
        <f>Index!A5</f>
        <v>Table 1a    Palau population by citizenship, percent of population and growth, 1986-2015</v>
      </c>
      <c r="B1" s="49"/>
    </row>
    <row r="2" spans="1:14" ht="20.100000000000001" customHeight="1" x14ac:dyDescent="0.2">
      <c r="A2" s="9"/>
      <c r="B2" s="932" t="s">
        <v>0</v>
      </c>
      <c r="C2" s="933"/>
      <c r="D2" s="933"/>
      <c r="E2" s="934"/>
      <c r="F2" s="937" t="s">
        <v>5</v>
      </c>
      <c r="G2" s="938"/>
      <c r="H2" s="939"/>
      <c r="I2" s="935" t="s">
        <v>4</v>
      </c>
      <c r="J2" s="936"/>
      <c r="K2" s="936"/>
      <c r="L2" s="936"/>
    </row>
    <row r="3" spans="1:14" s="4" customFormat="1" ht="20.100000000000001" customHeight="1" x14ac:dyDescent="0.2">
      <c r="A3" s="5"/>
      <c r="B3" s="163" t="s">
        <v>3</v>
      </c>
      <c r="C3" s="165" t="s">
        <v>266</v>
      </c>
      <c r="D3" s="165" t="s">
        <v>267</v>
      </c>
      <c r="E3" s="166" t="s">
        <v>2</v>
      </c>
      <c r="F3" s="8" t="s">
        <v>266</v>
      </c>
      <c r="G3" s="8" t="s">
        <v>267</v>
      </c>
      <c r="H3" s="10" t="s">
        <v>2</v>
      </c>
      <c r="I3" s="164" t="s">
        <v>3</v>
      </c>
      <c r="J3" s="8" t="s">
        <v>266</v>
      </c>
      <c r="K3" s="8" t="s">
        <v>267</v>
      </c>
      <c r="L3" s="11" t="s">
        <v>2</v>
      </c>
    </row>
    <row r="4" spans="1:14" ht="20.100000000000001" customHeight="1" x14ac:dyDescent="0.2">
      <c r="A4" s="21">
        <v>1986</v>
      </c>
      <c r="B4" s="2">
        <v>13873</v>
      </c>
      <c r="C4" s="2">
        <v>12323</v>
      </c>
      <c r="D4" s="2">
        <v>517</v>
      </c>
      <c r="E4" s="16">
        <v>1033</v>
      </c>
      <c r="F4" s="3">
        <f t="shared" ref="F4:F7" si="0">C4/B4</f>
        <v>0.88827218337778413</v>
      </c>
      <c r="G4" s="3">
        <f t="shared" ref="G4:G7" si="1">D4/B4</f>
        <v>3.726663302818424E-2</v>
      </c>
      <c r="H4" s="18">
        <f t="shared" ref="H4:H7" si="2">E4/B4</f>
        <v>7.4461183594031574E-2</v>
      </c>
      <c r="I4" s="3">
        <f>LN(B4/12116)/6</f>
        <v>2.2569601988932941E-2</v>
      </c>
      <c r="M4" s="298"/>
      <c r="N4" s="4"/>
    </row>
    <row r="5" spans="1:14" x14ac:dyDescent="0.2">
      <c r="A5" s="22">
        <v>1990</v>
      </c>
      <c r="B5" s="2">
        <v>15122</v>
      </c>
      <c r="C5" s="2">
        <v>12575</v>
      </c>
      <c r="D5" s="2">
        <v>1477</v>
      </c>
      <c r="E5" s="17">
        <v>1070</v>
      </c>
      <c r="F5" s="3">
        <f t="shared" si="0"/>
        <v>0.83156989816161886</v>
      </c>
      <c r="G5" s="3">
        <f t="shared" si="1"/>
        <v>9.7672265573336858E-2</v>
      </c>
      <c r="H5" s="19">
        <f t="shared" si="2"/>
        <v>7.075783626504431E-2</v>
      </c>
      <c r="I5" s="3">
        <f>LN(B5/B4)/4</f>
        <v>2.1551533009372393E-2</v>
      </c>
      <c r="J5" s="3">
        <f t="shared" ref="J5:L8" si="3">LN(C5/C4)/5</f>
        <v>4.0486562059633743E-3</v>
      </c>
      <c r="K5" s="3">
        <f t="shared" si="3"/>
        <v>0.20994508160459016</v>
      </c>
      <c r="L5" s="3">
        <f t="shared" si="3"/>
        <v>7.0382916672626656E-3</v>
      </c>
      <c r="M5" s="298"/>
      <c r="N5" s="4"/>
    </row>
    <row r="6" spans="1:14" x14ac:dyDescent="0.2">
      <c r="A6" s="22">
        <v>1995</v>
      </c>
      <c r="B6" s="2">
        <v>17225</v>
      </c>
      <c r="C6" s="2">
        <v>12508</v>
      </c>
      <c r="D6" s="2">
        <v>2758</v>
      </c>
      <c r="E6" s="17">
        <v>1959</v>
      </c>
      <c r="F6" s="3">
        <f t="shared" si="0"/>
        <v>0.72615384615384615</v>
      </c>
      <c r="G6" s="3">
        <f t="shared" si="1"/>
        <v>0.16011611030478956</v>
      </c>
      <c r="H6" s="19">
        <f t="shared" si="2"/>
        <v>0.11373004354136429</v>
      </c>
      <c r="I6" s="3">
        <f>LN(B6/B5)/5</f>
        <v>2.6042235952728809E-2</v>
      </c>
      <c r="J6" s="3">
        <f t="shared" si="3"/>
        <v>-1.0684552780416035E-3</v>
      </c>
      <c r="K6" s="3">
        <f t="shared" si="3"/>
        <v>0.12489855516437347</v>
      </c>
      <c r="L6" s="3">
        <f t="shared" si="3"/>
        <v>0.12095509809771779</v>
      </c>
      <c r="M6" s="298"/>
      <c r="N6" s="4"/>
    </row>
    <row r="7" spans="1:14" x14ac:dyDescent="0.2">
      <c r="A7" s="22">
        <v>2000</v>
      </c>
      <c r="B7" s="2">
        <v>19129</v>
      </c>
      <c r="C7" s="2">
        <v>13364</v>
      </c>
      <c r="D7" s="2">
        <v>2922</v>
      </c>
      <c r="E7" s="17">
        <v>2843</v>
      </c>
      <c r="F7" s="3">
        <f t="shared" si="0"/>
        <v>0.69862512415703903</v>
      </c>
      <c r="G7" s="3">
        <f t="shared" si="1"/>
        <v>0.15275236551832297</v>
      </c>
      <c r="H7" s="19">
        <f t="shared" si="2"/>
        <v>0.148622510324638</v>
      </c>
      <c r="I7" s="3">
        <f>LN(B7/B6)/5</f>
        <v>2.0968738254158854E-2</v>
      </c>
      <c r="J7" s="3">
        <f t="shared" si="3"/>
        <v>1.3239216979783048E-2</v>
      </c>
      <c r="K7" s="3">
        <f t="shared" si="3"/>
        <v>1.1552506791479544E-2</v>
      </c>
      <c r="L7" s="3">
        <f t="shared" si="3"/>
        <v>7.4485138741291798E-2</v>
      </c>
      <c r="M7" s="298"/>
      <c r="N7" s="4"/>
    </row>
    <row r="8" spans="1:14" x14ac:dyDescent="0.2">
      <c r="A8" s="22">
        <v>2005</v>
      </c>
      <c r="B8" s="2">
        <v>19907</v>
      </c>
      <c r="C8" s="2">
        <v>14438</v>
      </c>
      <c r="D8" s="2">
        <v>3253</v>
      </c>
      <c r="E8" s="17">
        <v>2216</v>
      </c>
      <c r="F8" s="3">
        <f>C8/B8</f>
        <v>0.7252725172050033</v>
      </c>
      <c r="G8" s="3">
        <f>D8/B8</f>
        <v>0.16340985582960768</v>
      </c>
      <c r="H8" s="19">
        <f>E8/B8</f>
        <v>0.11131762696538906</v>
      </c>
      <c r="I8" s="3">
        <f>LN(B8/B7)/5</f>
        <v>7.9731841002559506E-3</v>
      </c>
      <c r="J8" s="3">
        <f t="shared" si="3"/>
        <v>1.5459819044491821E-2</v>
      </c>
      <c r="K8" s="3">
        <f t="shared" si="3"/>
        <v>2.1461866832541344E-2</v>
      </c>
      <c r="L8" s="3">
        <f t="shared" si="3"/>
        <v>-4.9831212756765067E-2</v>
      </c>
      <c r="M8" s="298"/>
      <c r="N8" s="4"/>
    </row>
    <row r="9" spans="1:14" x14ac:dyDescent="0.2">
      <c r="A9" s="22">
        <v>2012</v>
      </c>
      <c r="B9" s="2">
        <v>17445</v>
      </c>
      <c r="C9" s="2">
        <v>12814</v>
      </c>
      <c r="D9" s="2">
        <v>2788</v>
      </c>
      <c r="E9" s="17">
        <v>1843</v>
      </c>
      <c r="F9" s="3">
        <v>0.7345371166523359</v>
      </c>
      <c r="G9" s="3">
        <v>0.15981656635139008</v>
      </c>
      <c r="H9" s="19">
        <v>0.105646316996274</v>
      </c>
      <c r="I9" s="3">
        <v>-1.8859764861865559E-2</v>
      </c>
      <c r="J9" s="3">
        <v>-1.7046470928591354E-2</v>
      </c>
      <c r="K9" s="3">
        <v>-2.2036164941848142E-2</v>
      </c>
      <c r="L9" s="3">
        <v>-2.6329870028193012E-2</v>
      </c>
      <c r="M9" s="298"/>
      <c r="N9" s="4"/>
    </row>
    <row r="10" spans="1:14" s="4" customFormat="1" ht="20.100000000000001" customHeight="1" x14ac:dyDescent="0.2">
      <c r="A10" s="406">
        <v>2015</v>
      </c>
      <c r="B10" s="6">
        <v>17661</v>
      </c>
      <c r="C10" s="6">
        <v>12890</v>
      </c>
      <c r="D10" s="6">
        <v>2701</v>
      </c>
      <c r="E10" s="407">
        <v>2070</v>
      </c>
      <c r="F10" s="7">
        <f>C10/B10</f>
        <v>0.72985674650359544</v>
      </c>
      <c r="G10" s="7">
        <f>D10/B10</f>
        <v>0.15293584734726232</v>
      </c>
      <c r="H10" s="20">
        <f>E10/B10</f>
        <v>0.11720740614914217</v>
      </c>
      <c r="I10" s="7">
        <f>LN(B10/B8)/7</f>
        <v>-1.7101801422508917E-2</v>
      </c>
      <c r="J10" s="7">
        <f t="shared" ref="J10:L10" si="4">LN(C10/C8)/7</f>
        <v>-1.6201686109410467E-2</v>
      </c>
      <c r="K10" s="7">
        <f t="shared" si="4"/>
        <v>-2.6565081811533695E-2</v>
      </c>
      <c r="L10" s="7">
        <f t="shared" si="4"/>
        <v>-9.7364516582513893E-3</v>
      </c>
      <c r="M10" s="298"/>
    </row>
    <row r="11" spans="1:14" ht="20.100000000000001" customHeight="1" x14ac:dyDescent="0.2">
      <c r="A11" s="54" t="s">
        <v>1</v>
      </c>
      <c r="B11" s="54" t="s">
        <v>268</v>
      </c>
      <c r="M11" s="4"/>
      <c r="N11" s="4"/>
    </row>
    <row r="14" spans="1:14" s="15" customFormat="1" ht="20.100000000000001" customHeight="1" x14ac:dyDescent="0.2">
      <c r="A14" s="15" t="str">
        <f>Index!A6</f>
        <v>Table 1b    Palau working age population, economically active, and not economically active, 2000, 2005 and 2015</v>
      </c>
    </row>
    <row r="15" spans="1:14" s="23" customFormat="1" ht="24.95" customHeight="1" x14ac:dyDescent="0.2">
      <c r="D15" s="400"/>
      <c r="E15" s="398"/>
      <c r="F15" s="405" t="s">
        <v>8</v>
      </c>
      <c r="G15" s="13"/>
      <c r="H15" s="399"/>
      <c r="I15" s="398"/>
      <c r="J15" s="405" t="s">
        <v>9</v>
      </c>
      <c r="K15" s="13"/>
      <c r="L15" s="399"/>
      <c r="M15" s="401"/>
    </row>
    <row r="16" spans="1:14" s="23" customFormat="1" ht="24.95" customHeight="1" x14ac:dyDescent="0.2">
      <c r="A16" s="24"/>
      <c r="B16" s="24"/>
      <c r="C16" s="24"/>
      <c r="D16" s="27"/>
      <c r="E16" s="28">
        <v>2000</v>
      </c>
      <c r="F16" s="12">
        <v>2005</v>
      </c>
      <c r="G16" s="12">
        <v>2012</v>
      </c>
      <c r="H16" s="29">
        <v>2015</v>
      </c>
      <c r="I16" s="28">
        <v>2000</v>
      </c>
      <c r="J16" s="12">
        <v>2005</v>
      </c>
      <c r="K16" s="12">
        <v>2012</v>
      </c>
      <c r="L16" s="29">
        <v>2015</v>
      </c>
    </row>
    <row r="17" spans="1:20" ht="20.100000000000001" customHeight="1" x14ac:dyDescent="0.2">
      <c r="A17" t="s">
        <v>7</v>
      </c>
      <c r="E17" s="403">
        <v>14241</v>
      </c>
      <c r="F17" s="404">
        <v>14755</v>
      </c>
      <c r="G17" s="404">
        <v>13927</v>
      </c>
      <c r="H17" s="16">
        <v>13823</v>
      </c>
      <c r="J17" s="9"/>
      <c r="K17" s="9"/>
      <c r="L17" s="64"/>
      <c r="M17" s="61"/>
      <c r="N17" s="61"/>
      <c r="O17" s="61"/>
      <c r="P17" s="61"/>
      <c r="Q17" s="61"/>
      <c r="R17" s="61"/>
      <c r="S17" s="61"/>
      <c r="T17" s="61"/>
    </row>
    <row r="18" spans="1:20" x14ac:dyDescent="0.2">
      <c r="A18" s="25" t="s">
        <v>540</v>
      </c>
      <c r="E18" s="30">
        <v>9607</v>
      </c>
      <c r="F18" s="2">
        <v>10203</v>
      </c>
      <c r="G18" s="2">
        <v>9480</v>
      </c>
      <c r="H18" s="17">
        <v>10693</v>
      </c>
      <c r="I18" s="3">
        <f t="shared" ref="I18:K20" si="5">E18/E17</f>
        <v>0.67460150270346186</v>
      </c>
      <c r="J18" s="3">
        <f t="shared" si="5"/>
        <v>0.69149440867502543</v>
      </c>
      <c r="K18" s="3">
        <f t="shared" si="5"/>
        <v>0.68069218065627912</v>
      </c>
      <c r="L18" s="19">
        <f t="shared" ref="L18:L20" si="6">H18/H17</f>
        <v>0.77356579613687337</v>
      </c>
      <c r="M18" s="61"/>
      <c r="N18" s="61"/>
      <c r="O18" s="61"/>
      <c r="P18" s="61"/>
      <c r="Q18" s="61"/>
      <c r="R18" s="61"/>
      <c r="S18" s="61"/>
      <c r="T18" s="61"/>
    </row>
    <row r="19" spans="1:20" x14ac:dyDescent="0.2">
      <c r="A19" s="26" t="s">
        <v>6</v>
      </c>
      <c r="E19" s="30">
        <v>9383</v>
      </c>
      <c r="F19" s="2">
        <v>9777</v>
      </c>
      <c r="G19" s="2">
        <v>9089</v>
      </c>
      <c r="H19" s="17">
        <v>8744</v>
      </c>
      <c r="I19" s="3">
        <f t="shared" si="5"/>
        <v>0.97668366815863428</v>
      </c>
      <c r="J19" s="3">
        <f t="shared" si="5"/>
        <v>0.95824757424286977</v>
      </c>
      <c r="K19" s="3">
        <f t="shared" si="5"/>
        <v>0.95875527426160334</v>
      </c>
      <c r="L19" s="19">
        <f t="shared" si="6"/>
        <v>0.81773122603572435</v>
      </c>
      <c r="M19" s="61"/>
      <c r="N19" s="61"/>
      <c r="O19" s="61"/>
      <c r="P19" s="61"/>
      <c r="Q19" s="61"/>
      <c r="R19" s="61"/>
      <c r="S19" s="61"/>
      <c r="T19" s="61"/>
    </row>
    <row r="20" spans="1:20" x14ac:dyDescent="0.2">
      <c r="A20" s="14" t="s">
        <v>10</v>
      </c>
      <c r="E20" s="30">
        <v>2745</v>
      </c>
      <c r="F20" s="2">
        <v>3388</v>
      </c>
      <c r="G20" s="2">
        <v>3127</v>
      </c>
      <c r="H20" s="17">
        <v>3274</v>
      </c>
      <c r="I20" s="3">
        <f t="shared" si="5"/>
        <v>0.29255035702866888</v>
      </c>
      <c r="J20" s="3">
        <f t="shared" si="5"/>
        <v>0.34652756469264601</v>
      </c>
      <c r="K20" s="3">
        <f t="shared" si="5"/>
        <v>0.3440422488722632</v>
      </c>
      <c r="L20" s="279">
        <f t="shared" si="6"/>
        <v>0.37442817932296429</v>
      </c>
      <c r="M20" s="62"/>
      <c r="N20" s="62"/>
      <c r="O20" s="62"/>
      <c r="P20" s="62"/>
      <c r="Q20" s="62"/>
      <c r="R20" s="62"/>
      <c r="S20" s="62"/>
      <c r="T20" s="62"/>
    </row>
    <row r="21" spans="1:20" x14ac:dyDescent="0.2">
      <c r="A21" s="14" t="s">
        <v>11</v>
      </c>
      <c r="E21" s="30">
        <v>6500</v>
      </c>
      <c r="F21" s="2">
        <v>5849</v>
      </c>
      <c r="G21" s="2">
        <v>5072</v>
      </c>
      <c r="H21" s="17">
        <v>5128</v>
      </c>
      <c r="I21" s="3">
        <f>E21/E19</f>
        <v>0.69274219332835985</v>
      </c>
      <c r="J21" s="3">
        <f>F21/F19</f>
        <v>0.59824076915209168</v>
      </c>
      <c r="K21" s="3">
        <f>G21/G19</f>
        <v>0.55803718780944001</v>
      </c>
      <c r="L21" s="19">
        <f>H21/H19</f>
        <v>0.5864592863677951</v>
      </c>
      <c r="M21" s="61"/>
      <c r="N21" s="61"/>
      <c r="O21" s="61"/>
      <c r="P21" s="61"/>
      <c r="Q21" s="61"/>
      <c r="R21" s="61"/>
      <c r="S21" s="61"/>
      <c r="T21" s="61"/>
    </row>
    <row r="22" spans="1:20" x14ac:dyDescent="0.2">
      <c r="A22" s="14" t="s">
        <v>541</v>
      </c>
      <c r="E22" s="31">
        <v>99</v>
      </c>
      <c r="F22" s="2">
        <v>529</v>
      </c>
      <c r="G22" s="2">
        <v>712</v>
      </c>
      <c r="H22" s="17">
        <v>303</v>
      </c>
      <c r="I22" s="3">
        <f>E22/E19</f>
        <v>1.0550996483001172E-2</v>
      </c>
      <c r="J22" s="3">
        <f>F22/F19</f>
        <v>5.4106576659507008E-2</v>
      </c>
      <c r="K22" s="3">
        <f>G22/G19</f>
        <v>7.8336450654637471E-2</v>
      </c>
      <c r="L22" s="19">
        <f>H22/H19</f>
        <v>3.4652333028362306E-2</v>
      </c>
      <c r="M22" s="61"/>
      <c r="N22" s="61"/>
      <c r="O22" s="61"/>
      <c r="P22" s="61"/>
      <c r="Q22" s="61"/>
      <c r="R22" s="61"/>
      <c r="S22" s="61"/>
      <c r="T22" s="61"/>
    </row>
    <row r="23" spans="1:20" x14ac:dyDescent="0.2">
      <c r="A23" s="14" t="s">
        <v>12</v>
      </c>
      <c r="E23" s="31">
        <v>39</v>
      </c>
      <c r="F23" s="2">
        <v>11</v>
      </c>
      <c r="G23" s="2">
        <v>178</v>
      </c>
      <c r="H23" s="17">
        <v>39</v>
      </c>
      <c r="I23" s="3">
        <f>E23/E19</f>
        <v>4.1564531599701587E-3</v>
      </c>
      <c r="J23" s="3">
        <f>F23/F19</f>
        <v>1.1250894957553442E-3</v>
      </c>
      <c r="K23" s="3">
        <f>G23/G19</f>
        <v>1.9584112663659368E-2</v>
      </c>
      <c r="L23" s="19">
        <f>H23/H19</f>
        <v>4.4602012808783167E-3</v>
      </c>
      <c r="M23" s="61"/>
      <c r="N23" s="61"/>
      <c r="O23" s="61"/>
      <c r="P23" s="61"/>
      <c r="Q23" s="61"/>
      <c r="R23" s="61"/>
      <c r="S23" s="61"/>
      <c r="T23" s="61"/>
    </row>
    <row r="24" spans="1:20" ht="14.25" x14ac:dyDescent="0.2">
      <c r="A24" s="280" t="s">
        <v>561</v>
      </c>
      <c r="E24" s="266">
        <v>224</v>
      </c>
      <c r="F24" s="2">
        <v>426</v>
      </c>
      <c r="G24" s="2">
        <v>391</v>
      </c>
      <c r="H24" s="17">
        <v>177</v>
      </c>
      <c r="I24" s="402">
        <f>E24/E18</f>
        <v>2.3316331841365671E-2</v>
      </c>
      <c r="J24" s="3">
        <f>F24/F18</f>
        <v>4.1752425757130257E-2</v>
      </c>
      <c r="K24" s="3">
        <f>G24/G18</f>
        <v>4.1244725738396625E-2</v>
      </c>
      <c r="L24" s="19">
        <f>H24/H18</f>
        <v>1.6552885064995793E-2</v>
      </c>
      <c r="M24" s="61"/>
      <c r="N24" s="61"/>
      <c r="O24" s="61"/>
      <c r="P24" s="61"/>
      <c r="Q24" s="61"/>
      <c r="R24" s="61"/>
      <c r="S24" s="61"/>
      <c r="T24" s="61"/>
    </row>
    <row r="25" spans="1:20" s="4" customFormat="1" ht="20.100000000000001" customHeight="1" x14ac:dyDescent="0.2">
      <c r="A25" s="267" t="s">
        <v>542</v>
      </c>
      <c r="B25" s="5"/>
      <c r="C25" s="5"/>
      <c r="D25" s="5"/>
      <c r="E25" s="268">
        <v>4634</v>
      </c>
      <c r="F25" s="6">
        <v>4552</v>
      </c>
      <c r="G25" s="6">
        <v>4447</v>
      </c>
      <c r="H25" s="407">
        <v>3130</v>
      </c>
      <c r="I25" s="7">
        <f>E25/E17</f>
        <v>0.32539849729653819</v>
      </c>
      <c r="J25" s="7">
        <f>F25/F17</f>
        <v>0.30850559132497457</v>
      </c>
      <c r="K25" s="7">
        <f>G25/G17</f>
        <v>0.31930781934372082</v>
      </c>
      <c r="L25" s="20">
        <f>H25/H17</f>
        <v>0.22643420386312668</v>
      </c>
      <c r="M25" s="269"/>
      <c r="N25" s="269"/>
      <c r="O25" s="269"/>
      <c r="P25" s="269"/>
      <c r="Q25" s="269"/>
      <c r="R25" s="269"/>
      <c r="S25" s="269"/>
      <c r="T25" s="269"/>
    </row>
    <row r="26" spans="1:20" ht="20.100000000000001" customHeight="1" x14ac:dyDescent="0.2">
      <c r="A26" t="s">
        <v>1</v>
      </c>
      <c r="B26" s="54" t="s">
        <v>268</v>
      </c>
    </row>
    <row r="27" spans="1:20" x14ac:dyDescent="0.2">
      <c r="A27" s="281" t="s">
        <v>562</v>
      </c>
      <c r="B27" s="285" t="s">
        <v>787</v>
      </c>
      <c r="J27" s="60"/>
      <c r="K27" s="60"/>
      <c r="L27" s="60"/>
      <c r="M27" s="60"/>
      <c r="N27" s="60"/>
      <c r="O27" s="60"/>
      <c r="P27" s="60"/>
      <c r="Q27" s="60"/>
    </row>
    <row r="29" spans="1:20" x14ac:dyDescent="0.2">
      <c r="J29" s="60"/>
      <c r="K29" s="60"/>
      <c r="L29" s="60"/>
      <c r="M29" s="60"/>
      <c r="N29" s="60"/>
      <c r="O29" s="60"/>
      <c r="P29" s="60"/>
      <c r="Q29" s="60"/>
    </row>
    <row r="30" spans="1:20" x14ac:dyDescent="0.2">
      <c r="B30" s="2"/>
      <c r="D30" s="2"/>
      <c r="K30" s="60"/>
      <c r="L30" s="60"/>
      <c r="M30" s="60"/>
      <c r="N30" s="60"/>
      <c r="O30" s="60"/>
      <c r="P30" s="60"/>
      <c r="Q30" s="60"/>
    </row>
    <row r="31" spans="1:20" x14ac:dyDescent="0.2">
      <c r="J31" s="3"/>
      <c r="K31" s="3"/>
      <c r="L31" s="3"/>
      <c r="M31" s="3"/>
      <c r="N31" s="3"/>
      <c r="O31" s="3"/>
      <c r="P31" s="3"/>
      <c r="Q31" s="3"/>
    </row>
    <row r="32" spans="1:20" x14ac:dyDescent="0.2">
      <c r="J32" s="3"/>
      <c r="K32" s="3"/>
      <c r="L32" s="3"/>
      <c r="M32" s="3"/>
      <c r="N32" s="3"/>
      <c r="O32" s="3"/>
      <c r="P32" s="3"/>
      <c r="Q32" s="3"/>
    </row>
    <row r="33" spans="1:17" x14ac:dyDescent="0.2">
      <c r="K33" s="60"/>
      <c r="L33" s="60"/>
      <c r="M33" s="60"/>
      <c r="N33" s="60"/>
      <c r="O33" s="60"/>
      <c r="P33" s="60"/>
      <c r="Q33" s="60"/>
    </row>
    <row r="34" spans="1:17" ht="14.25" x14ac:dyDescent="0.2">
      <c r="A34" s="63"/>
    </row>
    <row r="35" spans="1:17" ht="14.25" x14ac:dyDescent="0.2">
      <c r="A35" s="63"/>
      <c r="F35" s="61"/>
      <c r="J35" s="61"/>
      <c r="K35" s="61"/>
      <c r="L35" s="61"/>
      <c r="M35" s="61"/>
      <c r="N35" s="61"/>
      <c r="O35" s="61"/>
      <c r="P35" s="61"/>
      <c r="Q35" s="61"/>
    </row>
    <row r="36" spans="1:17" ht="14.25" x14ac:dyDescent="0.2">
      <c r="A36" s="63"/>
      <c r="F36" s="61"/>
      <c r="J36" s="61"/>
      <c r="K36" s="61"/>
      <c r="L36" s="61"/>
      <c r="M36" s="61"/>
      <c r="N36" s="61"/>
      <c r="O36" s="61"/>
      <c r="P36" s="61"/>
      <c r="Q36" s="61"/>
    </row>
    <row r="37" spans="1:17" x14ac:dyDescent="0.2">
      <c r="H37" s="59"/>
      <c r="J37" s="59"/>
      <c r="K37" s="59"/>
      <c r="L37" s="59"/>
      <c r="M37" s="59"/>
      <c r="N37" s="59"/>
      <c r="O37" s="59"/>
      <c r="P37" s="59"/>
      <c r="Q37" s="59"/>
    </row>
    <row r="38" spans="1:17" x14ac:dyDescent="0.2">
      <c r="H38" s="59"/>
      <c r="J38" s="59"/>
      <c r="K38" s="59"/>
      <c r="L38" s="59"/>
      <c r="M38" s="59"/>
      <c r="N38" s="59"/>
      <c r="O38" s="59"/>
      <c r="P38" s="59"/>
      <c r="Q38" s="59"/>
    </row>
  </sheetData>
  <mergeCells count="3">
    <mergeCell ref="B2:E2"/>
    <mergeCell ref="I2:L2"/>
    <mergeCell ref="F2:H2"/>
  </mergeCells>
  <phoneticPr fontId="19" type="noConversion"/>
  <pageMargins left="0.74803149606299202" right="0.74803149606299202" top="0.98425196850393704" bottom="0.98425196850393704" header="0.511811023622047" footer="0.511811023622047"/>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I40"/>
  <sheetViews>
    <sheetView view="pageBreakPreview" zoomScaleNormal="80" zoomScaleSheetLayoutView="100" workbookViewId="0">
      <pane xSplit="1" ySplit="2" topLeftCell="B3" activePane="bottomRight" state="frozen"/>
      <selection activeCell="D107" sqref="D107"/>
      <selection pane="topRight" activeCell="D107" sqref="D107"/>
      <selection pane="bottomLeft" activeCell="D107" sqref="D107"/>
      <selection pane="bottomRight" activeCell="A2" sqref="A2"/>
    </sheetView>
  </sheetViews>
  <sheetFormatPr defaultRowHeight="12.75" outlineLevelRow="1" x14ac:dyDescent="0.2"/>
  <cols>
    <col min="7" max="7" width="10.42578125" customWidth="1"/>
    <col min="11" max="11" width="10.28515625" bestFit="1" customWidth="1"/>
  </cols>
  <sheetData>
    <row r="1" spans="1:9" s="23" customFormat="1" ht="24.95" customHeight="1" x14ac:dyDescent="0.2">
      <c r="A1" s="49" t="str">
        <f>Index!A8</f>
        <v>Table 2a    Palau current and constant price GDP, GDP per capita, FY2000-FY2019</v>
      </c>
    </row>
    <row r="2" spans="1:9" s="45" customFormat="1" ht="76.5" x14ac:dyDescent="0.2">
      <c r="A2" s="46"/>
      <c r="B2" s="363" t="s">
        <v>773</v>
      </c>
      <c r="C2" s="363" t="s">
        <v>1403</v>
      </c>
      <c r="D2" s="46" t="s">
        <v>269</v>
      </c>
      <c r="E2" s="46" t="s">
        <v>270</v>
      </c>
      <c r="F2" s="46" t="s">
        <v>271</v>
      </c>
      <c r="G2" s="46" t="s">
        <v>0</v>
      </c>
      <c r="H2" s="46" t="s">
        <v>1356</v>
      </c>
      <c r="I2" s="363" t="s">
        <v>746</v>
      </c>
    </row>
    <row r="3" spans="1:9" ht="20.100000000000001" customHeight="1" x14ac:dyDescent="0.2">
      <c r="A3" s="291" t="s">
        <v>586</v>
      </c>
      <c r="B3" s="383">
        <f t="array" ref="B3:B37">TRANSPOSE(NAgni!C6:AJ6)</f>
        <v>146.29754638671875</v>
      </c>
      <c r="C3" s="294">
        <f t="array" ref="C3:C37">TRANSPOSE(NAgni!C20:AJ20)</f>
        <v>224.71934509277344</v>
      </c>
      <c r="D3" s="3"/>
      <c r="E3" s="3"/>
      <c r="F3" s="3"/>
      <c r="G3" s="2">
        <f t="array" ref="G3:G37">TRANSPOSE(NAgni!C39:AJ39)</f>
        <v>18930.533203125</v>
      </c>
      <c r="H3" s="2">
        <f>C3/G3*1000000</f>
        <v>11870.735107222305</v>
      </c>
      <c r="I3" s="3"/>
    </row>
    <row r="4" spans="1:9" x14ac:dyDescent="0.2">
      <c r="A4" s="112" t="s">
        <v>587</v>
      </c>
      <c r="B4" s="383">
        <v>156.90792846679688</v>
      </c>
      <c r="C4" s="294">
        <v>239.19145202636719</v>
      </c>
      <c r="D4" s="3">
        <f>C4/C3-1</f>
        <v>6.4400805936930094E-2</v>
      </c>
      <c r="E4" s="3">
        <f>(B4/C4)/(B3/C3)-1</f>
        <v>7.6336250479169809E-3</v>
      </c>
      <c r="F4" s="3">
        <f>CpiOld!B151</f>
        <v>-7.2623009219963119E-3</v>
      </c>
      <c r="G4" s="2">
        <v>19205.564453125</v>
      </c>
      <c r="H4" s="2">
        <f t="shared" ref="H4:H18" si="0">C4/G4*1000000</f>
        <v>12454.278686271446</v>
      </c>
      <c r="I4" s="3">
        <f>H4/H3-1</f>
        <v>4.9158167019842436E-2</v>
      </c>
    </row>
    <row r="5" spans="1:9" x14ac:dyDescent="0.2">
      <c r="A5" s="112" t="s">
        <v>588</v>
      </c>
      <c r="B5" s="383">
        <v>163.18490600585938</v>
      </c>
      <c r="C5" s="294">
        <v>247.75311279296875</v>
      </c>
      <c r="D5" s="3">
        <f t="shared" ref="D5:D19" si="1">C5/C4-1</f>
        <v>3.5794175310486231E-2</v>
      </c>
      <c r="E5" s="3">
        <f t="shared" ref="E5:E18" si="2">(B5/C5)/(B4/C4)-1</f>
        <v>4.0645464417781163E-3</v>
      </c>
      <c r="F5" s="3">
        <f>CpiOld!B152</f>
        <v>-2.7320216799168184E-3</v>
      </c>
      <c r="G5" s="2">
        <v>19359.306640625</v>
      </c>
      <c r="H5" s="2">
        <f t="shared" si="0"/>
        <v>12797.623251292755</v>
      </c>
      <c r="I5" s="3">
        <f t="shared" ref="I5:I18" si="3">H5/H4-1</f>
        <v>2.7568402287302618E-2</v>
      </c>
    </row>
    <row r="6" spans="1:9" x14ac:dyDescent="0.2">
      <c r="A6" s="112" t="s">
        <v>589</v>
      </c>
      <c r="B6" s="383">
        <v>153.96315002441406</v>
      </c>
      <c r="C6" s="294">
        <v>239.66801452636719</v>
      </c>
      <c r="D6" s="3">
        <f t="shared" si="1"/>
        <v>-3.2633689948258104E-2</v>
      </c>
      <c r="E6" s="3">
        <f t="shared" si="2"/>
        <v>-2.4682888078499388E-2</v>
      </c>
      <c r="F6" s="3">
        <f>CpiOld!B153</f>
        <v>6.4674343661137446E-3</v>
      </c>
      <c r="G6" s="2">
        <v>19514.27734375</v>
      </c>
      <c r="H6" s="2">
        <f t="shared" si="0"/>
        <v>12281.675119428783</v>
      </c>
      <c r="I6" s="3">
        <f t="shared" si="3"/>
        <v>-4.0315933805275428E-2</v>
      </c>
    </row>
    <row r="7" spans="1:9" x14ac:dyDescent="0.2">
      <c r="A7" s="112" t="s">
        <v>590</v>
      </c>
      <c r="B7" s="383">
        <v>165.18621826171875</v>
      </c>
      <c r="C7" s="294">
        <v>251.30630493164063</v>
      </c>
      <c r="D7" s="3">
        <f t="shared" si="1"/>
        <v>4.8560048483203166E-2</v>
      </c>
      <c r="E7" s="3">
        <f t="shared" si="2"/>
        <v>2.3207503119271555E-2</v>
      </c>
      <c r="F7" s="3">
        <f>CpiOld!B154</f>
        <v>5.3738063411055137E-3</v>
      </c>
      <c r="G7" s="2">
        <v>19670.490234375</v>
      </c>
      <c r="H7" s="2">
        <f t="shared" si="0"/>
        <v>12775.80283649832</v>
      </c>
      <c r="I7" s="3">
        <f t="shared" si="3"/>
        <v>4.0232925253645524E-2</v>
      </c>
    </row>
    <row r="8" spans="1:9" x14ac:dyDescent="0.2">
      <c r="A8" s="112" t="s">
        <v>591</v>
      </c>
      <c r="B8" s="383">
        <v>190.45286560058594</v>
      </c>
      <c r="C8" s="294">
        <v>261.25765991210938</v>
      </c>
      <c r="D8" s="3">
        <f t="shared" si="1"/>
        <v>3.9598509011445904E-2</v>
      </c>
      <c r="E8" s="3">
        <f t="shared" si="2"/>
        <v>0.10904215198851031</v>
      </c>
      <c r="F8" s="3">
        <f>CpiOld!B155</f>
        <v>3.5575722773359519E-2</v>
      </c>
      <c r="G8" s="2">
        <v>19827.955078125</v>
      </c>
      <c r="H8" s="2">
        <f t="shared" si="0"/>
        <v>13176.228152762933</v>
      </c>
      <c r="I8" s="3">
        <f t="shared" si="3"/>
        <v>3.1342477759649379E-2</v>
      </c>
    </row>
    <row r="9" spans="1:9" x14ac:dyDescent="0.2">
      <c r="A9" s="112" t="s">
        <v>592</v>
      </c>
      <c r="B9" s="383">
        <v>192.38238525390625</v>
      </c>
      <c r="C9" s="294">
        <v>260.1978759765625</v>
      </c>
      <c r="D9" s="3">
        <f t="shared" si="1"/>
        <v>-4.056470290300429E-3</v>
      </c>
      <c r="E9" s="3">
        <f t="shared" si="2"/>
        <v>1.4245475442582478E-2</v>
      </c>
      <c r="F9" s="3">
        <f>CpiOld!B156</f>
        <v>4.2391289781804842E-2</v>
      </c>
      <c r="G9" s="2">
        <v>19721.0390625</v>
      </c>
      <c r="H9" s="2">
        <f t="shared" si="0"/>
        <v>13193.923258908533</v>
      </c>
      <c r="I9" s="3">
        <f t="shared" si="3"/>
        <v>1.3429568720613183E-3</v>
      </c>
    </row>
    <row r="10" spans="1:9" x14ac:dyDescent="0.2">
      <c r="A10" s="112" t="s">
        <v>593</v>
      </c>
      <c r="B10" s="383">
        <v>198.89772033691406</v>
      </c>
      <c r="C10" s="294">
        <v>265.45693969726563</v>
      </c>
      <c r="D10" s="3">
        <f t="shared" si="1"/>
        <v>2.0211785745617883E-2</v>
      </c>
      <c r="E10" s="3">
        <f t="shared" si="2"/>
        <v>1.3384282539539605E-2</v>
      </c>
      <c r="F10" s="3">
        <f>CpiOld!B157</f>
        <v>3.0201430491488601E-2</v>
      </c>
      <c r="G10" s="2">
        <v>19352.58984375</v>
      </c>
      <c r="H10" s="2">
        <f t="shared" si="0"/>
        <v>13716.868999990513</v>
      </c>
      <c r="I10" s="3">
        <f t="shared" si="3"/>
        <v>3.9635348093213008E-2</v>
      </c>
    </row>
    <row r="11" spans="1:9" x14ac:dyDescent="0.2">
      <c r="A11" s="112" t="s">
        <v>594</v>
      </c>
      <c r="B11" s="383">
        <v>198.283935546875</v>
      </c>
      <c r="C11" s="294">
        <v>250.10835266113281</v>
      </c>
      <c r="D11" s="3">
        <f t="shared" si="1"/>
        <v>-5.7819498159048965E-2</v>
      </c>
      <c r="E11" s="3">
        <f t="shared" si="2"/>
        <v>5.8092442268614208E-2</v>
      </c>
      <c r="F11" s="3">
        <f>CpiOld!B158</f>
        <v>9.9287423630824545E-2</v>
      </c>
      <c r="G11" s="2">
        <v>18991.025390625</v>
      </c>
      <c r="H11" s="2">
        <f t="shared" si="0"/>
        <v>13169.818243969063</v>
      </c>
      <c r="I11" s="3">
        <f t="shared" si="3"/>
        <v>-3.9881605344618265E-2</v>
      </c>
    </row>
    <row r="12" spans="1:9" x14ac:dyDescent="0.2">
      <c r="A12" s="112" t="s">
        <v>595</v>
      </c>
      <c r="B12" s="383">
        <v>187.52284240722656</v>
      </c>
      <c r="C12" s="294">
        <v>233.62507629394531</v>
      </c>
      <c r="D12" s="3">
        <f t="shared" si="1"/>
        <v>-6.5904541738837419E-2</v>
      </c>
      <c r="E12" s="3">
        <f t="shared" si="2"/>
        <v>1.2454200646262237E-2</v>
      </c>
      <c r="F12" s="3">
        <f>CpiOld!B159</f>
        <v>4.6810739312083349E-2</v>
      </c>
      <c r="G12" s="2">
        <v>18636.21484375</v>
      </c>
      <c r="H12" s="2">
        <f t="shared" si="0"/>
        <v>12536.07979156217</v>
      </c>
      <c r="I12" s="3">
        <f t="shared" si="3"/>
        <v>-4.8120516218749243E-2</v>
      </c>
    </row>
    <row r="13" spans="1:9" x14ac:dyDescent="0.2">
      <c r="A13" s="112" t="s">
        <v>596</v>
      </c>
      <c r="B13" s="383">
        <v>185.94296264648438</v>
      </c>
      <c r="C13" s="294">
        <v>234.12989807128906</v>
      </c>
      <c r="D13" s="3">
        <f t="shared" si="1"/>
        <v>2.1608201711558195E-3</v>
      </c>
      <c r="E13" s="3">
        <f t="shared" si="2"/>
        <v>-1.0562994444939466E-2</v>
      </c>
      <c r="F13" s="3">
        <f>CpiOld!B160</f>
        <v>1.0938513678742989E-2</v>
      </c>
      <c r="G13" s="2">
        <v>18288.033203125</v>
      </c>
      <c r="H13" s="2">
        <f t="shared" si="0"/>
        <v>12802.355259901962</v>
      </c>
      <c r="I13" s="3">
        <f t="shared" si="3"/>
        <v>2.1240728582392787E-2</v>
      </c>
    </row>
    <row r="14" spans="1:9" x14ac:dyDescent="0.2">
      <c r="A14" s="112" t="s">
        <v>597</v>
      </c>
      <c r="B14" s="383">
        <v>196.91107177734375</v>
      </c>
      <c r="C14" s="294">
        <v>249.77839660644531</v>
      </c>
      <c r="D14" s="3">
        <f t="shared" si="1"/>
        <v>6.6836822909270177E-2</v>
      </c>
      <c r="E14" s="3">
        <f t="shared" si="2"/>
        <v>-7.3585816983089414E-3</v>
      </c>
      <c r="F14" s="3">
        <f>CpiOld!B161</f>
        <v>2.6331303102251402E-2</v>
      </c>
      <c r="G14" s="2">
        <v>17946.357421875</v>
      </c>
      <c r="H14" s="2">
        <f t="shared" si="0"/>
        <v>13918.055387774002</v>
      </c>
      <c r="I14" s="3">
        <f t="shared" si="3"/>
        <v>8.7148036843385013E-2</v>
      </c>
    </row>
    <row r="15" spans="1:9" x14ac:dyDescent="0.2">
      <c r="A15" s="112" t="s">
        <v>598</v>
      </c>
      <c r="B15" s="383">
        <v>212.39775085449219</v>
      </c>
      <c r="C15" s="294">
        <v>253.9561767578125</v>
      </c>
      <c r="D15" s="3">
        <f t="shared" si="1"/>
        <v>1.6725946711675599E-2</v>
      </c>
      <c r="E15" s="3">
        <f t="shared" si="2"/>
        <v>6.0903471923933861E-2</v>
      </c>
      <c r="F15" s="3">
        <f>CpiOld!B162</f>
        <v>5.4389531309787964E-2</v>
      </c>
      <c r="G15" s="2">
        <v>17611.064453125</v>
      </c>
      <c r="H15" s="2">
        <f t="shared" si="0"/>
        <v>14420.262752076249</v>
      </c>
      <c r="I15" s="3">
        <f t="shared" si="3"/>
        <v>3.6083156037976405E-2</v>
      </c>
    </row>
    <row r="16" spans="1:9" x14ac:dyDescent="0.2">
      <c r="A16" s="112" t="s">
        <v>599</v>
      </c>
      <c r="B16" s="383">
        <v>221.11720275878906</v>
      </c>
      <c r="C16" s="294">
        <v>245.35385131835938</v>
      </c>
      <c r="D16" s="3">
        <f t="shared" si="1"/>
        <v>-3.3873267227742199E-2</v>
      </c>
      <c r="E16" s="3">
        <f t="shared" si="2"/>
        <v>7.7552698674589804E-2</v>
      </c>
      <c r="F16" s="3">
        <f>CpiOld!B163</f>
        <v>2.8454044756125452E-2</v>
      </c>
      <c r="G16" s="298">
        <v>17397.130859375</v>
      </c>
      <c r="H16" s="2">
        <f t="shared" si="0"/>
        <v>14103.121560768315</v>
      </c>
      <c r="I16" s="3">
        <f t="shared" si="3"/>
        <v>-2.1992747064353724E-2</v>
      </c>
    </row>
    <row r="17" spans="1:9" x14ac:dyDescent="0.2">
      <c r="A17" s="112" t="s">
        <v>620</v>
      </c>
      <c r="B17" s="383">
        <v>241.66981506347656</v>
      </c>
      <c r="C17" s="294">
        <v>260.79608154296875</v>
      </c>
      <c r="D17" s="3">
        <f t="shared" si="1"/>
        <v>6.2938609447676042E-2</v>
      </c>
      <c r="E17" s="3">
        <f t="shared" si="2"/>
        <v>2.8233373463295797E-2</v>
      </c>
      <c r="F17" s="3">
        <f>CpiOld!B164</f>
        <v>3.9618274746626936E-2</v>
      </c>
      <c r="G17" s="298">
        <v>17355.751953125</v>
      </c>
      <c r="H17" s="2">
        <f t="shared" si="0"/>
        <v>15026.4927873673</v>
      </c>
      <c r="I17" s="3">
        <f t="shared" si="3"/>
        <v>6.5472826183927468E-2</v>
      </c>
    </row>
    <row r="18" spans="1:9" x14ac:dyDescent="0.2">
      <c r="A18" s="112" t="s">
        <v>786</v>
      </c>
      <c r="B18" s="383">
        <v>280.45770263671875</v>
      </c>
      <c r="C18" s="294">
        <v>280.45770263671875</v>
      </c>
      <c r="D18" s="3">
        <f t="shared" si="1"/>
        <v>7.5390784161419866E-2</v>
      </c>
      <c r="E18" s="3">
        <f t="shared" si="2"/>
        <v>7.9142140587431298E-2</v>
      </c>
      <c r="F18" s="3">
        <f>CpiOld!B165</f>
        <v>2.1986623254533377E-2</v>
      </c>
      <c r="G18" s="298">
        <v>17661</v>
      </c>
      <c r="H18" s="2">
        <f t="shared" si="0"/>
        <v>15880.057903670162</v>
      </c>
      <c r="I18" s="3">
        <f t="shared" si="3"/>
        <v>5.6804014641423706E-2</v>
      </c>
    </row>
    <row r="19" spans="1:9" x14ac:dyDescent="0.2">
      <c r="A19" s="112" t="s">
        <v>753</v>
      </c>
      <c r="B19" s="383">
        <v>295.06539916992188</v>
      </c>
      <c r="C19" s="294">
        <v>280.22390747070313</v>
      </c>
      <c r="D19" s="3">
        <f t="shared" si="1"/>
        <v>-8.3362005684850526E-4</v>
      </c>
      <c r="E19" s="3">
        <f t="shared" ref="E19" si="4">(B19/C19)/(B18/C18)-1</f>
        <v>5.2962974619752634E-2</v>
      </c>
      <c r="F19" s="3">
        <f>CpiOld!B166</f>
        <v>-1.3207591351358405E-2</v>
      </c>
      <c r="G19" s="298">
        <v>17875.50390625</v>
      </c>
      <c r="H19" s="2">
        <f t="shared" ref="H19" si="5">C19/G19*1000000</f>
        <v>15676.420029352319</v>
      </c>
      <c r="I19" s="3">
        <f t="shared" ref="I19" si="6">H19/H18-1</f>
        <v>-1.2823496964124992E-2</v>
      </c>
    </row>
    <row r="20" spans="1:9" x14ac:dyDescent="0.2">
      <c r="A20" s="112" t="s">
        <v>754</v>
      </c>
      <c r="B20" s="383">
        <v>286.10675048828125</v>
      </c>
      <c r="C20" s="294">
        <v>274.85382080078125</v>
      </c>
      <c r="D20" s="3">
        <f t="shared" ref="D20:D21" si="7">C20/C19-1</f>
        <v>-1.9163556451668229E-2</v>
      </c>
      <c r="E20" s="3">
        <f t="shared" ref="E20" si="8">(B20/C20)/(B19/C19)-1</f>
        <v>-1.1416799729997318E-2</v>
      </c>
      <c r="F20" s="3">
        <f>CpiOld!B167</f>
        <v>8.864038215959269E-3</v>
      </c>
      <c r="G20" s="298">
        <v>17903.037109375</v>
      </c>
      <c r="H20" s="2">
        <f t="shared" ref="H20:H21" si="9">C20/G20*1000000</f>
        <v>15352.357207417779</v>
      </c>
      <c r="I20" s="3">
        <f t="shared" ref="I20:I21" si="10">H20/H19-1</f>
        <v>-2.0671991521518884E-2</v>
      </c>
    </row>
    <row r="21" spans="1:9" x14ac:dyDescent="0.2">
      <c r="A21" s="112" t="s">
        <v>755</v>
      </c>
      <c r="B21" s="383">
        <v>280.43569946289063</v>
      </c>
      <c r="C21" s="294">
        <v>286.009765625</v>
      </c>
      <c r="D21" s="3">
        <f t="shared" si="7"/>
        <v>4.0588647418893897E-2</v>
      </c>
      <c r="E21" s="3">
        <f t="shared" ref="E21" si="11">(B21/C21)/(B20/C20)-1</f>
        <v>-5.8053774546424797E-2</v>
      </c>
      <c r="F21" s="3">
        <f>Cpi!B132</f>
        <v>1.953708949917754E-2</v>
      </c>
      <c r="G21" s="298">
        <v>17542.806640625</v>
      </c>
      <c r="H21" s="2">
        <f t="shared" si="9"/>
        <v>16303.535203008445</v>
      </c>
      <c r="I21" s="3">
        <f t="shared" si="10"/>
        <v>6.195647891328937E-2</v>
      </c>
    </row>
    <row r="22" spans="1:9" s="4" customFormat="1" ht="20.100000000000001" customHeight="1" x14ac:dyDescent="0.2">
      <c r="A22" s="286" t="s">
        <v>756</v>
      </c>
      <c r="B22" s="384">
        <v>268.35491943359375</v>
      </c>
      <c r="C22" s="385">
        <v>273.86212158203125</v>
      </c>
      <c r="D22" s="7">
        <f t="shared" ref="D22" si="12">C22/C21-1</f>
        <v>-4.2472829612734464E-2</v>
      </c>
      <c r="E22" s="7">
        <f t="shared" ref="E22" si="13">(B22/C22)/(B21/C21)-1</f>
        <v>-6.3265049468030909E-4</v>
      </c>
      <c r="F22" s="7">
        <f>Cpi!B133</f>
        <v>6.0906224671140041E-3</v>
      </c>
      <c r="G22" s="6">
        <v>17456.990234375</v>
      </c>
      <c r="H22" s="6">
        <f t="shared" ref="H22" si="14">C22/G22*1000000</f>
        <v>15687.820059769663</v>
      </c>
      <c r="I22" s="7">
        <f t="shared" ref="I22" si="15">H22/H21-1</f>
        <v>-3.7765744396661027E-2</v>
      </c>
    </row>
    <row r="23" spans="1:9" hidden="1" outlineLevel="1" x14ac:dyDescent="0.2">
      <c r="A23" s="112" t="s">
        <v>757</v>
      </c>
      <c r="B23" s="383">
        <v>0</v>
      </c>
      <c r="C23" s="383">
        <v>0</v>
      </c>
      <c r="D23" s="3"/>
      <c r="E23" s="330"/>
      <c r="F23" s="330"/>
      <c r="G23" s="383">
        <v>0</v>
      </c>
      <c r="H23" s="298"/>
      <c r="I23" s="330"/>
    </row>
    <row r="24" spans="1:9" hidden="1" outlineLevel="1" x14ac:dyDescent="0.2">
      <c r="A24" s="112" t="s">
        <v>758</v>
      </c>
      <c r="B24" s="383">
        <v>0</v>
      </c>
      <c r="C24" s="383">
        <v>0</v>
      </c>
      <c r="D24" s="3"/>
      <c r="E24" s="330"/>
      <c r="F24" s="330"/>
      <c r="G24" s="383">
        <v>0</v>
      </c>
      <c r="H24" s="298"/>
      <c r="I24" s="330"/>
    </row>
    <row r="25" spans="1:9" hidden="1" outlineLevel="1" x14ac:dyDescent="0.2">
      <c r="A25" s="112" t="s">
        <v>759</v>
      </c>
      <c r="B25" s="383">
        <v>0</v>
      </c>
      <c r="C25" s="383">
        <v>0</v>
      </c>
      <c r="D25" s="3"/>
      <c r="E25" s="330"/>
      <c r="F25" s="330"/>
      <c r="G25" s="383">
        <v>0</v>
      </c>
      <c r="H25" s="298"/>
      <c r="I25" s="330"/>
    </row>
    <row r="26" spans="1:9" hidden="1" outlineLevel="1" x14ac:dyDescent="0.2">
      <c r="A26" s="112" t="s">
        <v>760</v>
      </c>
      <c r="B26" s="383">
        <v>0</v>
      </c>
      <c r="C26" s="383">
        <v>0</v>
      </c>
      <c r="D26" s="3"/>
      <c r="E26" s="330"/>
      <c r="F26" s="330"/>
      <c r="G26" s="383">
        <v>0</v>
      </c>
      <c r="H26" s="298"/>
      <c r="I26" s="330"/>
    </row>
    <row r="27" spans="1:9" hidden="1" outlineLevel="1" x14ac:dyDescent="0.2">
      <c r="A27" s="112" t="s">
        <v>761</v>
      </c>
      <c r="B27" s="383">
        <v>0</v>
      </c>
      <c r="C27" s="383">
        <v>0</v>
      </c>
      <c r="D27" s="3"/>
      <c r="E27" s="330"/>
      <c r="F27" s="330"/>
      <c r="G27" s="383">
        <v>0</v>
      </c>
      <c r="H27" s="298"/>
      <c r="I27" s="330"/>
    </row>
    <row r="28" spans="1:9" hidden="1" outlineLevel="1" x14ac:dyDescent="0.2">
      <c r="A28" s="112" t="s">
        <v>762</v>
      </c>
      <c r="B28" s="383">
        <v>0</v>
      </c>
      <c r="C28" s="383">
        <v>0</v>
      </c>
      <c r="D28" s="3"/>
      <c r="E28" s="330"/>
      <c r="F28" s="330"/>
      <c r="G28" s="383">
        <v>0</v>
      </c>
      <c r="H28" s="298"/>
      <c r="I28" s="330"/>
    </row>
    <row r="29" spans="1:9" hidden="1" outlineLevel="1" x14ac:dyDescent="0.2">
      <c r="A29" s="112" t="s">
        <v>763</v>
      </c>
      <c r="B29" s="383">
        <v>0</v>
      </c>
      <c r="C29" s="383">
        <v>0</v>
      </c>
      <c r="D29" s="3"/>
      <c r="E29" s="330"/>
      <c r="F29" s="330"/>
      <c r="G29" s="383">
        <v>0</v>
      </c>
      <c r="H29" s="298"/>
      <c r="I29" s="330"/>
    </row>
    <row r="30" spans="1:9" hidden="1" outlineLevel="1" x14ac:dyDescent="0.2">
      <c r="A30" s="112" t="s">
        <v>764</v>
      </c>
      <c r="B30" s="383">
        <v>0</v>
      </c>
      <c r="C30" s="383">
        <v>0</v>
      </c>
      <c r="D30" s="3"/>
      <c r="E30" s="330"/>
      <c r="F30" s="330"/>
      <c r="G30" s="383">
        <v>0</v>
      </c>
      <c r="H30" s="298"/>
      <c r="I30" s="330"/>
    </row>
    <row r="31" spans="1:9" hidden="1" outlineLevel="1" x14ac:dyDescent="0.2">
      <c r="A31" s="112" t="s">
        <v>765</v>
      </c>
      <c r="B31" s="383">
        <v>0</v>
      </c>
      <c r="C31" s="383">
        <v>0</v>
      </c>
      <c r="D31" s="3"/>
      <c r="E31" s="330"/>
      <c r="F31" s="330"/>
      <c r="G31" s="383">
        <v>0</v>
      </c>
      <c r="H31" s="298"/>
      <c r="I31" s="330"/>
    </row>
    <row r="32" spans="1:9" hidden="1" outlineLevel="1" x14ac:dyDescent="0.2">
      <c r="A32" s="112" t="s">
        <v>766</v>
      </c>
      <c r="B32" s="383">
        <v>0</v>
      </c>
      <c r="C32" s="383">
        <v>0</v>
      </c>
      <c r="D32" s="3"/>
      <c r="E32" s="330"/>
      <c r="F32" s="330"/>
      <c r="G32" s="383">
        <v>0</v>
      </c>
      <c r="H32" s="298"/>
      <c r="I32" s="330"/>
    </row>
    <row r="33" spans="1:9" hidden="1" outlineLevel="1" x14ac:dyDescent="0.2">
      <c r="A33" s="112" t="s">
        <v>767</v>
      </c>
      <c r="B33" s="383">
        <v>0</v>
      </c>
      <c r="C33" s="383">
        <v>0</v>
      </c>
      <c r="D33" s="3"/>
      <c r="E33" s="330"/>
      <c r="F33" s="330"/>
      <c r="G33" s="383">
        <v>0</v>
      </c>
      <c r="H33" s="298"/>
      <c r="I33" s="330"/>
    </row>
    <row r="34" spans="1:9" hidden="1" outlineLevel="1" x14ac:dyDescent="0.2">
      <c r="A34" s="112" t="s">
        <v>768</v>
      </c>
      <c r="B34" s="383">
        <v>0</v>
      </c>
      <c r="C34" s="383">
        <v>0</v>
      </c>
      <c r="D34" s="3"/>
      <c r="E34" s="330"/>
      <c r="F34" s="330"/>
      <c r="G34" s="383">
        <v>0</v>
      </c>
      <c r="H34" s="298"/>
      <c r="I34" s="330"/>
    </row>
    <row r="35" spans="1:9" hidden="1" outlineLevel="1" x14ac:dyDescent="0.2">
      <c r="A35" s="112" t="s">
        <v>769</v>
      </c>
      <c r="B35" s="383">
        <v>0</v>
      </c>
      <c r="C35" s="383">
        <v>0</v>
      </c>
      <c r="D35" s="3"/>
      <c r="E35" s="330"/>
      <c r="F35" s="330"/>
      <c r="G35" s="383">
        <v>0</v>
      </c>
      <c r="H35" s="298"/>
      <c r="I35" s="330"/>
    </row>
    <row r="36" spans="1:9" hidden="1" outlineLevel="1" x14ac:dyDescent="0.2">
      <c r="A36" s="112" t="s">
        <v>770</v>
      </c>
      <c r="B36" s="383">
        <v>0</v>
      </c>
      <c r="C36" s="383">
        <v>0</v>
      </c>
      <c r="D36" s="3"/>
      <c r="E36" s="330"/>
      <c r="F36" s="330"/>
      <c r="G36" s="383">
        <v>0</v>
      </c>
      <c r="H36" s="298"/>
      <c r="I36" s="330"/>
    </row>
    <row r="37" spans="1:9" hidden="1" outlineLevel="1" x14ac:dyDescent="0.2">
      <c r="A37" s="112" t="s">
        <v>771</v>
      </c>
      <c r="B37" s="383" t="e">
        <v>#N/A</v>
      </c>
      <c r="C37" s="383" t="e">
        <v>#N/A</v>
      </c>
      <c r="D37" s="3"/>
      <c r="E37" s="330"/>
      <c r="F37" s="330"/>
      <c r="G37" s="383" t="e">
        <v>#N/A</v>
      </c>
      <c r="H37" s="298"/>
      <c r="I37" s="330"/>
    </row>
    <row r="38" spans="1:9" ht="20.100000000000001" customHeight="1" collapsed="1" x14ac:dyDescent="0.2">
      <c r="A38" s="47" t="s">
        <v>72</v>
      </c>
      <c r="B38" s="54" t="s">
        <v>774</v>
      </c>
    </row>
    <row r="39" spans="1:9" x14ac:dyDescent="0.2">
      <c r="A39" s="47"/>
      <c r="B39" s="285" t="s">
        <v>1392</v>
      </c>
    </row>
    <row r="40" spans="1:9" x14ac:dyDescent="0.2">
      <c r="B40" s="389"/>
    </row>
  </sheetData>
  <phoneticPr fontId="19"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6" tint="0.79998168889431442"/>
    <pageSetUpPr fitToPage="1"/>
  </sheetPr>
  <dimension ref="A1:AM76"/>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9.140625" defaultRowHeight="12.75" x14ac:dyDescent="0.2"/>
  <cols>
    <col min="1" max="1" width="2.28515625" style="85" customWidth="1"/>
    <col min="2" max="2" width="43" style="85" customWidth="1"/>
    <col min="3" max="22" width="8.28515625" style="220" customWidth="1"/>
    <col min="23" max="36" width="8.140625" style="220" customWidth="1"/>
    <col min="37" max="16384" width="9.140625" style="220"/>
  </cols>
  <sheetData>
    <row r="1" spans="1:39" s="221" customFormat="1" ht="24.95" customHeight="1" x14ac:dyDescent="0.2">
      <c r="A1" s="240" t="str">
        <f>Index!A9</f>
        <v>Table 2b    Palau income measures in current prices and real terms, FY2000-FY2019</v>
      </c>
    </row>
    <row r="2" spans="1:39" s="221" customFormat="1" ht="20.100000000000001" customHeight="1" x14ac:dyDescent="0.2">
      <c r="A2" s="247"/>
      <c r="B2" s="248" t="s">
        <v>499</v>
      </c>
      <c r="C2" s="249" t="str">
        <f>"FY" &amp; Sys!B3</f>
        <v>FY00</v>
      </c>
      <c r="D2" s="249" t="str">
        <f>"FY" &amp; Sys!C3</f>
        <v>FY01</v>
      </c>
      <c r="E2" s="249" t="str">
        <f>"FY" &amp; Sys!D3</f>
        <v>FY02</v>
      </c>
      <c r="F2" s="249" t="str">
        <f>"FY" &amp; Sys!E3</f>
        <v>FY03</v>
      </c>
      <c r="G2" s="249" t="str">
        <f>"FY" &amp; Sys!F3</f>
        <v>FY04</v>
      </c>
      <c r="H2" s="249" t="str">
        <f>"FY" &amp; Sys!G3</f>
        <v>FY05</v>
      </c>
      <c r="I2" s="249" t="str">
        <f>"FY" &amp; Sys!H3</f>
        <v>FY06</v>
      </c>
      <c r="J2" s="249" t="str">
        <f>"FY" &amp; Sys!I3</f>
        <v>FY07</v>
      </c>
      <c r="K2" s="249" t="str">
        <f>"FY" &amp; Sys!J3</f>
        <v>FY08</v>
      </c>
      <c r="L2" s="249" t="str">
        <f>"FY" &amp; Sys!K3</f>
        <v>FY09</v>
      </c>
      <c r="M2" s="249" t="str">
        <f>"FY" &amp; Sys!L3</f>
        <v>FY10</v>
      </c>
      <c r="N2" s="249" t="str">
        <f>"FY" &amp; Sys!M3</f>
        <v>FY11</v>
      </c>
      <c r="O2" s="249" t="str">
        <f>"FY" &amp; Sys!N3</f>
        <v>FY12</v>
      </c>
      <c r="P2" s="249" t="str">
        <f>"FY" &amp; Sys!O3</f>
        <v>FY13</v>
      </c>
      <c r="Q2" s="249" t="str">
        <f>"FY" &amp; Sys!P3</f>
        <v>FY14</v>
      </c>
      <c r="R2" s="249" t="str">
        <f>"FY" &amp; Sys!Q3</f>
        <v>FY15</v>
      </c>
      <c r="S2" s="249" t="str">
        <f>"FY" &amp; Sys!R3</f>
        <v>FY16</v>
      </c>
      <c r="T2" s="249" t="str">
        <f>"FY" &amp; Sys!S3</f>
        <v>FY17</v>
      </c>
      <c r="U2" s="249" t="str">
        <f>"FY" &amp; Sys!T3</f>
        <v>FY18</v>
      </c>
      <c r="V2" s="249" t="str">
        <f>"FY" &amp; Sys!U3</f>
        <v>FY19</v>
      </c>
      <c r="W2" s="566" t="str">
        <f>"FY" &amp; Sys!V3</f>
        <v>FY20</v>
      </c>
      <c r="X2" s="566" t="str">
        <f>"FY" &amp; Sys!W3</f>
        <v>FY21</v>
      </c>
      <c r="Y2" s="566" t="str">
        <f>"FY" &amp; Sys!X3</f>
        <v>FY22</v>
      </c>
      <c r="Z2" s="566" t="str">
        <f>"FY" &amp; Sys!Y3</f>
        <v>FY23</v>
      </c>
      <c r="AA2" s="566" t="str">
        <f>"FY" &amp; Sys!Z3</f>
        <v>FY24</v>
      </c>
      <c r="AB2" s="566" t="str">
        <f>"FY" &amp; Sys!AA3</f>
        <v>FY25</v>
      </c>
      <c r="AC2" s="566" t="str">
        <f>"FY" &amp; Sys!AB3</f>
        <v>FY26</v>
      </c>
      <c r="AD2" s="566" t="str">
        <f>"FY" &amp; Sys!AC3</f>
        <v>FY27</v>
      </c>
      <c r="AE2" s="566" t="str">
        <f>"FY" &amp; Sys!AD3</f>
        <v>FY28</v>
      </c>
      <c r="AF2" s="566" t="str">
        <f>"FY" &amp; Sys!AE3</f>
        <v>FY29</v>
      </c>
      <c r="AG2" s="566" t="str">
        <f>"FY" &amp; Sys!AF3</f>
        <v>FY30</v>
      </c>
      <c r="AH2" s="566" t="str">
        <f>"FY" &amp; Sys!AG3</f>
        <v>FY31</v>
      </c>
      <c r="AI2" s="566" t="str">
        <f>"FY" &amp; Sys!AH3</f>
        <v>FY32</v>
      </c>
      <c r="AJ2" s="566" t="str">
        <f>"FY" &amp; Sys!AI3</f>
        <v>FY33</v>
      </c>
      <c r="AK2" s="566"/>
      <c r="AL2" s="566"/>
      <c r="AM2" s="566"/>
    </row>
    <row r="3" spans="1:39" s="225" customFormat="1" ht="20.25" customHeight="1" x14ac:dyDescent="0.2">
      <c r="A3" s="83" t="s">
        <v>127</v>
      </c>
      <c r="B3" s="84"/>
      <c r="C3" s="250"/>
      <c r="D3" s="250"/>
      <c r="E3" s="250"/>
      <c r="F3" s="250"/>
      <c r="G3" s="250"/>
      <c r="H3" s="250"/>
      <c r="I3" s="250"/>
      <c r="J3" s="250"/>
      <c r="K3" s="250"/>
      <c r="L3" s="250"/>
      <c r="M3" s="250"/>
      <c r="N3" s="250"/>
      <c r="O3" s="250"/>
      <c r="P3" s="250"/>
      <c r="Q3" s="250"/>
      <c r="R3" s="250"/>
      <c r="S3" s="250"/>
      <c r="T3" s="250"/>
      <c r="U3" s="250"/>
      <c r="V3" s="250"/>
      <c r="W3" s="221"/>
      <c r="X3" s="221"/>
      <c r="Y3" s="221"/>
      <c r="Z3" s="221"/>
      <c r="AA3" s="221"/>
      <c r="AB3" s="221"/>
      <c r="AC3" s="221"/>
      <c r="AD3" s="221"/>
      <c r="AE3" s="221"/>
      <c r="AF3" s="221"/>
      <c r="AG3" s="221"/>
      <c r="AH3" s="221"/>
      <c r="AI3" s="221"/>
      <c r="AJ3" s="221"/>
    </row>
    <row r="4" spans="1:39" s="225" customFormat="1" x14ac:dyDescent="0.2">
      <c r="A4" s="83"/>
      <c r="B4" s="85" t="s">
        <v>747</v>
      </c>
      <c r="C4" s="231">
        <v>146.29754638671875</v>
      </c>
      <c r="D4" s="231">
        <v>156.90792846679688</v>
      </c>
      <c r="E4" s="231">
        <v>163.18490600585938</v>
      </c>
      <c r="F4" s="231">
        <v>153.96315002441406</v>
      </c>
      <c r="G4" s="231">
        <v>165.18621826171875</v>
      </c>
      <c r="H4" s="231">
        <v>184.73774719238281</v>
      </c>
      <c r="I4" s="231">
        <v>189.30064392089844</v>
      </c>
      <c r="J4" s="231">
        <v>194.86308288574219</v>
      </c>
      <c r="K4" s="231">
        <v>198.23677062988281</v>
      </c>
      <c r="L4" s="231">
        <v>183.68521118164063</v>
      </c>
      <c r="M4" s="231">
        <v>183.69105529785156</v>
      </c>
      <c r="N4" s="231">
        <v>193.49899291992188</v>
      </c>
      <c r="O4" s="231">
        <v>211.56336975097656</v>
      </c>
      <c r="P4" s="231">
        <v>224.039306640625</v>
      </c>
      <c r="Q4" s="231">
        <v>243.66880798339844</v>
      </c>
      <c r="R4" s="231">
        <v>278.82476806640625</v>
      </c>
      <c r="S4" s="231">
        <v>296.74978637695313</v>
      </c>
      <c r="T4" s="231">
        <v>287.56405639648438</v>
      </c>
      <c r="U4" s="231">
        <v>285.33120727539063</v>
      </c>
      <c r="V4" s="231">
        <v>280.42941284179688</v>
      </c>
      <c r="W4" s="255"/>
      <c r="X4" s="255"/>
      <c r="Y4" s="255"/>
    </row>
    <row r="5" spans="1:39" s="225" customFormat="1" x14ac:dyDescent="0.2">
      <c r="A5" s="83"/>
      <c r="B5" s="85" t="s">
        <v>748</v>
      </c>
      <c r="C5" s="231"/>
      <c r="D5" s="231"/>
      <c r="E5" s="231"/>
      <c r="F5" s="231"/>
      <c r="G5" s="231"/>
      <c r="H5" s="231"/>
      <c r="I5" s="231"/>
      <c r="J5" s="231">
        <v>202.932373046875</v>
      </c>
      <c r="K5" s="231">
        <v>198.33110046386719</v>
      </c>
      <c r="L5" s="231">
        <v>191.3604736328125</v>
      </c>
      <c r="M5" s="231">
        <v>188.19486999511719</v>
      </c>
      <c r="N5" s="231">
        <v>200.32313537597656</v>
      </c>
      <c r="O5" s="231">
        <v>213.23213195800781</v>
      </c>
      <c r="P5" s="231">
        <v>218.19509887695313</v>
      </c>
      <c r="Q5" s="231">
        <v>239.67082214355469</v>
      </c>
      <c r="R5" s="231">
        <v>282.09060668945313</v>
      </c>
      <c r="S5" s="231">
        <v>293.38104248046875</v>
      </c>
      <c r="T5" s="231">
        <v>284.64944458007813</v>
      </c>
      <c r="U5" s="231">
        <v>275.5401611328125</v>
      </c>
      <c r="V5" s="231">
        <v>256.28045654296875</v>
      </c>
      <c r="W5" s="255"/>
      <c r="X5" s="255"/>
      <c r="Y5" s="255"/>
    </row>
    <row r="6" spans="1:39" s="225" customFormat="1" ht="16.5" customHeight="1" x14ac:dyDescent="0.2">
      <c r="A6" s="83"/>
      <c r="B6" s="251" t="s">
        <v>752</v>
      </c>
      <c r="C6" s="252">
        <v>146.29754638671875</v>
      </c>
      <c r="D6" s="252">
        <v>156.90792846679688</v>
      </c>
      <c r="E6" s="252">
        <v>163.18490600585938</v>
      </c>
      <c r="F6" s="252">
        <v>153.96315002441406</v>
      </c>
      <c r="G6" s="252">
        <v>165.18621826171875</v>
      </c>
      <c r="H6" s="252">
        <v>190.45286560058594</v>
      </c>
      <c r="I6" s="252">
        <v>192.38238525390625</v>
      </c>
      <c r="J6" s="252">
        <v>198.89772033691406</v>
      </c>
      <c r="K6" s="252">
        <v>198.283935546875</v>
      </c>
      <c r="L6" s="252">
        <v>187.52284240722656</v>
      </c>
      <c r="M6" s="252">
        <v>185.94296264648438</v>
      </c>
      <c r="N6" s="252">
        <v>196.91107177734375</v>
      </c>
      <c r="O6" s="252">
        <v>212.39775085449219</v>
      </c>
      <c r="P6" s="252">
        <v>221.11720275878906</v>
      </c>
      <c r="Q6" s="252">
        <v>241.66981506347656</v>
      </c>
      <c r="R6" s="252">
        <v>280.45770263671875</v>
      </c>
      <c r="S6" s="252">
        <v>295.06539916992188</v>
      </c>
      <c r="T6" s="252">
        <v>286.10675048828125</v>
      </c>
      <c r="U6" s="252">
        <v>280.43569946289063</v>
      </c>
      <c r="V6" s="252">
        <v>268.35491943359375</v>
      </c>
      <c r="W6" s="253"/>
      <c r="X6" s="253"/>
      <c r="Y6" s="253"/>
    </row>
    <row r="7" spans="1:39" ht="14.25" x14ac:dyDescent="0.2">
      <c r="B7" s="85" t="s">
        <v>750</v>
      </c>
      <c r="C7" s="231"/>
      <c r="D7" s="231"/>
      <c r="E7" s="231"/>
      <c r="F7" s="231"/>
      <c r="G7" s="231"/>
      <c r="H7" s="231"/>
      <c r="I7" s="231"/>
      <c r="J7" s="231"/>
      <c r="K7" s="231"/>
      <c r="L7" s="231"/>
      <c r="M7" s="231"/>
      <c r="N7" s="231"/>
      <c r="O7" s="231"/>
      <c r="P7" s="231"/>
      <c r="Q7" s="231"/>
      <c r="R7" s="231"/>
      <c r="S7" s="231"/>
      <c r="T7" s="231"/>
      <c r="U7" s="231"/>
      <c r="V7" s="231"/>
      <c r="W7" s="254"/>
      <c r="X7" s="254"/>
      <c r="Y7" s="254"/>
    </row>
    <row r="8" spans="1:39" x14ac:dyDescent="0.2">
      <c r="B8" s="86" t="s">
        <v>129</v>
      </c>
      <c r="C8" s="231">
        <v>17.448753356933594</v>
      </c>
      <c r="D8" s="231">
        <v>20.474332809448242</v>
      </c>
      <c r="E8" s="231">
        <v>21.138147354125977</v>
      </c>
      <c r="F8" s="231">
        <v>15.47685718536377</v>
      </c>
      <c r="G8" s="231">
        <v>13.383480072021484</v>
      </c>
      <c r="H8" s="231">
        <v>17.641525268554688</v>
      </c>
      <c r="I8" s="231">
        <v>20.114774703979492</v>
      </c>
      <c r="J8" s="231">
        <v>23.6494140625</v>
      </c>
      <c r="K8" s="231">
        <v>24.814668655395508</v>
      </c>
      <c r="L8" s="231">
        <v>16.435632705688477</v>
      </c>
      <c r="M8" s="231">
        <v>16.765579223632813</v>
      </c>
      <c r="N8" s="231">
        <v>18.018886566162109</v>
      </c>
      <c r="O8" s="231">
        <v>19.647747039794922</v>
      </c>
      <c r="P8" s="231">
        <v>22.784318923950195</v>
      </c>
      <c r="Q8" s="231">
        <v>23.40013313293457</v>
      </c>
      <c r="R8" s="231">
        <v>29.71565055847168</v>
      </c>
      <c r="S8" s="231">
        <v>32.346717834472656</v>
      </c>
      <c r="T8" s="231">
        <v>28.090126037597656</v>
      </c>
      <c r="U8" s="231">
        <v>29.731401443481445</v>
      </c>
      <c r="V8" s="231">
        <v>27.364728927612305</v>
      </c>
      <c r="W8" s="255"/>
      <c r="X8" s="255"/>
      <c r="Y8" s="255"/>
    </row>
    <row r="9" spans="1:39" x14ac:dyDescent="0.2">
      <c r="B9" s="86" t="s">
        <v>130</v>
      </c>
      <c r="C9" s="231">
        <v>-0.25873333215713501</v>
      </c>
      <c r="D9" s="231">
        <v>-0.73038667440414429</v>
      </c>
      <c r="E9" s="231">
        <v>-0.55412000417709351</v>
      </c>
      <c r="F9" s="231">
        <v>-0.67439329624176025</v>
      </c>
      <c r="G9" s="231">
        <v>-0.70674669742584229</v>
      </c>
      <c r="H9" s="231">
        <v>-1.055506706237793</v>
      </c>
      <c r="I9" s="231">
        <v>-1.0525866746902466</v>
      </c>
      <c r="J9" s="231">
        <v>-1.0227466821670532</v>
      </c>
      <c r="K9" s="231">
        <v>-1.0285400152206421</v>
      </c>
      <c r="L9" s="231">
        <v>-1.3818399906158447</v>
      </c>
      <c r="M9" s="231">
        <v>-1.0524799823760986</v>
      </c>
      <c r="N9" s="231">
        <v>-1.7188868522644043</v>
      </c>
      <c r="O9" s="231">
        <v>-1.4976330995559692</v>
      </c>
      <c r="P9" s="231">
        <v>-3.3764994144439697</v>
      </c>
      <c r="Q9" s="231">
        <v>-5.0418143272399902</v>
      </c>
      <c r="R9" s="231">
        <v>-7.8956131935119629</v>
      </c>
      <c r="S9" s="231">
        <v>-6.7532143592834473</v>
      </c>
      <c r="T9" s="231">
        <v>-9.7929897308349609</v>
      </c>
      <c r="U9" s="231">
        <v>-8.4524755477905273</v>
      </c>
      <c r="V9" s="231">
        <v>-9.5170001983642578</v>
      </c>
      <c r="W9" s="255"/>
      <c r="X9" s="255"/>
      <c r="Y9" s="255"/>
    </row>
    <row r="10" spans="1:39" s="258" customFormat="1" x14ac:dyDescent="0.2">
      <c r="A10" s="113"/>
      <c r="B10" s="114" t="s">
        <v>500</v>
      </c>
      <c r="C10" s="256">
        <v>17.190019607543945</v>
      </c>
      <c r="D10" s="256">
        <v>19.743946075439453</v>
      </c>
      <c r="E10" s="256">
        <v>20.584028244018555</v>
      </c>
      <c r="F10" s="256">
        <v>14.802463531494141</v>
      </c>
      <c r="G10" s="256">
        <v>12.676733016967773</v>
      </c>
      <c r="H10" s="256">
        <v>16.586017608642578</v>
      </c>
      <c r="I10" s="256">
        <v>19.062187194824219</v>
      </c>
      <c r="J10" s="256">
        <v>22.626667022705078</v>
      </c>
      <c r="K10" s="256">
        <v>23.786128997802734</v>
      </c>
      <c r="L10" s="256">
        <v>15.053792953491211</v>
      </c>
      <c r="M10" s="256">
        <v>15.713099479675293</v>
      </c>
      <c r="N10" s="256">
        <v>16.299999237060547</v>
      </c>
      <c r="O10" s="256">
        <v>18.150114059448242</v>
      </c>
      <c r="P10" s="256">
        <v>19.407819747924805</v>
      </c>
      <c r="Q10" s="256">
        <v>18.358318328857422</v>
      </c>
      <c r="R10" s="256">
        <v>21.820037841796875</v>
      </c>
      <c r="S10" s="256">
        <v>25.593503952026367</v>
      </c>
      <c r="T10" s="256">
        <v>18.297136306762695</v>
      </c>
      <c r="U10" s="256">
        <v>21.278926849365234</v>
      </c>
      <c r="V10" s="256">
        <v>17.847728729248047</v>
      </c>
      <c r="W10" s="257"/>
      <c r="X10" s="257"/>
      <c r="Y10" s="257"/>
      <c r="Z10" s="257"/>
    </row>
    <row r="11" spans="1:39" s="225" customFormat="1" ht="16.5" customHeight="1" x14ac:dyDescent="0.2">
      <c r="A11" s="83"/>
      <c r="B11" s="84" t="s">
        <v>131</v>
      </c>
      <c r="C11" s="252">
        <v>163.48756408691406</v>
      </c>
      <c r="D11" s="252">
        <v>176.65187072753906</v>
      </c>
      <c r="E11" s="252">
        <v>183.76893615722656</v>
      </c>
      <c r="F11" s="252">
        <v>168.765625</v>
      </c>
      <c r="G11" s="252">
        <v>177.86294555664063</v>
      </c>
      <c r="H11" s="252">
        <v>207.03887939453125</v>
      </c>
      <c r="I11" s="252">
        <v>211.444580078125</v>
      </c>
      <c r="J11" s="252">
        <v>221.52439880371094</v>
      </c>
      <c r="K11" s="252">
        <v>222.070068359375</v>
      </c>
      <c r="L11" s="252">
        <v>202.57664489746094</v>
      </c>
      <c r="M11" s="252">
        <v>201.65606689453125</v>
      </c>
      <c r="N11" s="252">
        <v>213.21107482910156</v>
      </c>
      <c r="O11" s="252">
        <v>230.54786682128906</v>
      </c>
      <c r="P11" s="252">
        <v>240.5250244140625</v>
      </c>
      <c r="Q11" s="252">
        <v>260.02813720703125</v>
      </c>
      <c r="R11" s="252">
        <v>302.27774047851563</v>
      </c>
      <c r="S11" s="252">
        <v>320.65890502929688</v>
      </c>
      <c r="T11" s="252">
        <v>304.40390014648438</v>
      </c>
      <c r="U11" s="252">
        <v>301.71463012695313</v>
      </c>
      <c r="V11" s="252">
        <v>286.20266723632813</v>
      </c>
      <c r="W11" s="253"/>
      <c r="X11" s="253"/>
      <c r="Y11" s="253"/>
    </row>
    <row r="12" spans="1:39" ht="14.25" x14ac:dyDescent="0.2">
      <c r="B12" s="85" t="s">
        <v>749</v>
      </c>
      <c r="C12" s="231"/>
      <c r="D12" s="231"/>
      <c r="E12" s="231"/>
      <c r="F12" s="231"/>
      <c r="G12" s="231"/>
      <c r="H12" s="231"/>
      <c r="I12" s="231"/>
      <c r="J12" s="231"/>
      <c r="K12" s="231"/>
      <c r="L12" s="231"/>
      <c r="M12" s="231"/>
      <c r="N12" s="231"/>
      <c r="O12" s="231"/>
      <c r="P12" s="231"/>
      <c r="Q12" s="231"/>
      <c r="R12" s="231"/>
      <c r="S12" s="231"/>
      <c r="T12" s="231"/>
      <c r="U12" s="231"/>
      <c r="V12" s="231"/>
      <c r="W12" s="254"/>
      <c r="X12" s="254"/>
      <c r="Y12" s="254"/>
    </row>
    <row r="13" spans="1:39" x14ac:dyDescent="0.2">
      <c r="B13" s="86" t="s">
        <v>129</v>
      </c>
      <c r="C13" s="231">
        <v>45.755393981933594</v>
      </c>
      <c r="D13" s="231">
        <v>36.804431915283203</v>
      </c>
      <c r="E13" s="231">
        <v>40.65460205078125</v>
      </c>
      <c r="F13" s="231">
        <v>41.078285217285156</v>
      </c>
      <c r="G13" s="231">
        <v>42.26434326171875</v>
      </c>
      <c r="H13" s="231">
        <v>42.225238800048828</v>
      </c>
      <c r="I13" s="231">
        <v>42.397090911865234</v>
      </c>
      <c r="J13" s="231">
        <v>43.142894744873047</v>
      </c>
      <c r="K13" s="231">
        <v>44.572410583496094</v>
      </c>
      <c r="L13" s="231">
        <v>41.509559631347656</v>
      </c>
      <c r="M13" s="231">
        <v>46.768215179443359</v>
      </c>
      <c r="N13" s="231">
        <v>47.197288513183594</v>
      </c>
      <c r="O13" s="231">
        <v>48.232471466064453</v>
      </c>
      <c r="P13" s="231">
        <v>49.440563201904297</v>
      </c>
      <c r="Q13" s="231">
        <v>53.133502960205078</v>
      </c>
      <c r="R13" s="231">
        <v>51.438556671142578</v>
      </c>
      <c r="S13" s="231">
        <v>52.421977996826172</v>
      </c>
      <c r="T13" s="231">
        <v>51.259662628173828</v>
      </c>
      <c r="U13" s="231">
        <v>68.30194091796875</v>
      </c>
      <c r="V13" s="231">
        <v>48.120304107666016</v>
      </c>
      <c r="W13" s="255"/>
      <c r="X13" s="255"/>
      <c r="Y13" s="255"/>
    </row>
    <row r="14" spans="1:39" x14ac:dyDescent="0.2">
      <c r="B14" s="86" t="s">
        <v>130</v>
      </c>
      <c r="C14" s="231">
        <v>-12.096132278442383</v>
      </c>
      <c r="D14" s="231">
        <v>-13.337014198303223</v>
      </c>
      <c r="E14" s="231">
        <v>-14.283847808837891</v>
      </c>
      <c r="F14" s="231">
        <v>-14.084713935852051</v>
      </c>
      <c r="G14" s="231">
        <v>-15.145290374755859</v>
      </c>
      <c r="H14" s="231">
        <v>-15.691545486450195</v>
      </c>
      <c r="I14" s="231">
        <v>-15.931771278381348</v>
      </c>
      <c r="J14" s="231">
        <v>-15.461209297180176</v>
      </c>
      <c r="K14" s="231">
        <v>-14.20530891418457</v>
      </c>
      <c r="L14" s="231">
        <v>-12.565981864929199</v>
      </c>
      <c r="M14" s="231">
        <v>-12.302448272705078</v>
      </c>
      <c r="N14" s="231">
        <v>-12.901494026184082</v>
      </c>
      <c r="O14" s="231">
        <v>-13.646700859069824</v>
      </c>
      <c r="P14" s="231">
        <v>-14.296116828918457</v>
      </c>
      <c r="Q14" s="231">
        <v>-15.798534393310547</v>
      </c>
      <c r="R14" s="231">
        <v>-18.945302963256836</v>
      </c>
      <c r="S14" s="231">
        <v>-21.481664657592773</v>
      </c>
      <c r="T14" s="231">
        <v>-22.90888786315918</v>
      </c>
      <c r="U14" s="231">
        <v>-23.560331344604492</v>
      </c>
      <c r="V14" s="231">
        <v>-22.725622177124023</v>
      </c>
      <c r="W14" s="255"/>
      <c r="X14" s="255"/>
      <c r="Y14" s="255"/>
    </row>
    <row r="15" spans="1:39" s="258" customFormat="1" x14ac:dyDescent="0.2">
      <c r="A15" s="113"/>
      <c r="B15" s="114" t="s">
        <v>500</v>
      </c>
      <c r="C15" s="256">
        <v>33.659263610839844</v>
      </c>
      <c r="D15" s="256">
        <v>23.467418670654297</v>
      </c>
      <c r="E15" s="256">
        <v>26.370754241943359</v>
      </c>
      <c r="F15" s="256">
        <v>26.993572235107422</v>
      </c>
      <c r="G15" s="256">
        <v>27.119052886962891</v>
      </c>
      <c r="H15" s="256">
        <v>26.533693313598633</v>
      </c>
      <c r="I15" s="256">
        <v>26.465320587158203</v>
      </c>
      <c r="J15" s="256">
        <v>27.681686401367188</v>
      </c>
      <c r="K15" s="256">
        <v>30.367101669311523</v>
      </c>
      <c r="L15" s="256">
        <v>28.943576812744141</v>
      </c>
      <c r="M15" s="256">
        <v>34.465766906738281</v>
      </c>
      <c r="N15" s="256">
        <v>34.295795440673828</v>
      </c>
      <c r="O15" s="256">
        <v>34.585769653320313</v>
      </c>
      <c r="P15" s="256">
        <v>35.144447326660156</v>
      </c>
      <c r="Q15" s="256">
        <v>37.334968566894531</v>
      </c>
      <c r="R15" s="256">
        <v>32.493255615234375</v>
      </c>
      <c r="S15" s="256">
        <v>30.940313339233398</v>
      </c>
      <c r="T15" s="256">
        <v>28.350774765014648</v>
      </c>
      <c r="U15" s="256">
        <v>44.741607666015625</v>
      </c>
      <c r="V15" s="256">
        <v>25.394681930541992</v>
      </c>
      <c r="W15" s="257"/>
      <c r="X15" s="257"/>
      <c r="Y15" s="257"/>
      <c r="Z15" s="257"/>
    </row>
    <row r="16" spans="1:39" s="225" customFormat="1" ht="16.5" customHeight="1" x14ac:dyDescent="0.2">
      <c r="A16" s="87"/>
      <c r="B16" s="88" t="s">
        <v>132</v>
      </c>
      <c r="C16" s="259">
        <v>197.14683532714844</v>
      </c>
      <c r="D16" s="259">
        <v>200.11929321289063</v>
      </c>
      <c r="E16" s="259">
        <v>210.13969421386719</v>
      </c>
      <c r="F16" s="259">
        <v>195.75918579101563</v>
      </c>
      <c r="G16" s="259">
        <v>204.98200988769531</v>
      </c>
      <c r="H16" s="259">
        <v>233.57257080078125</v>
      </c>
      <c r="I16" s="259">
        <v>237.90989685058594</v>
      </c>
      <c r="J16" s="259">
        <v>249.20608520507813</v>
      </c>
      <c r="K16" s="259">
        <v>252.43716430664063</v>
      </c>
      <c r="L16" s="259">
        <v>231.52021789550781</v>
      </c>
      <c r="M16" s="259">
        <v>236.121826171875</v>
      </c>
      <c r="N16" s="259">
        <v>247.50686645507813</v>
      </c>
      <c r="O16" s="259">
        <v>265.13363647460938</v>
      </c>
      <c r="P16" s="259">
        <v>275.66946411132813</v>
      </c>
      <c r="Q16" s="259">
        <v>297.36309814453125</v>
      </c>
      <c r="R16" s="259">
        <v>334.77099609375</v>
      </c>
      <c r="S16" s="259">
        <v>351.5992431640625</v>
      </c>
      <c r="T16" s="259">
        <v>332.75466918945313</v>
      </c>
      <c r="U16" s="259">
        <v>346.45623779296875</v>
      </c>
      <c r="V16" s="259">
        <v>311.59735107421875</v>
      </c>
      <c r="W16" s="253"/>
      <c r="X16" s="253"/>
      <c r="Y16" s="253"/>
      <c r="Z16" s="253"/>
      <c r="AA16" s="253"/>
      <c r="AB16" s="253"/>
      <c r="AC16" s="253"/>
      <c r="AD16" s="253"/>
      <c r="AE16" s="253"/>
      <c r="AF16" s="253"/>
      <c r="AG16" s="253"/>
      <c r="AH16" s="253"/>
      <c r="AI16" s="253"/>
      <c r="AJ16" s="253"/>
    </row>
    <row r="17" spans="1:36" s="225" customFormat="1" ht="20.25" customHeight="1" x14ac:dyDescent="0.2">
      <c r="A17" s="83" t="s">
        <v>1357</v>
      </c>
      <c r="B17" s="84"/>
      <c r="C17" s="231"/>
      <c r="D17" s="231"/>
      <c r="E17" s="231"/>
      <c r="F17" s="231"/>
      <c r="G17" s="231"/>
      <c r="H17" s="231"/>
      <c r="I17" s="231"/>
      <c r="J17" s="231"/>
      <c r="K17" s="231"/>
      <c r="L17" s="231"/>
      <c r="M17" s="231"/>
      <c r="N17" s="231"/>
      <c r="O17" s="231"/>
      <c r="P17" s="231"/>
      <c r="Q17" s="231"/>
      <c r="R17" s="231"/>
      <c r="S17" s="231"/>
      <c r="T17" s="231"/>
      <c r="U17" s="231"/>
      <c r="V17" s="231"/>
      <c r="W17" s="250"/>
      <c r="X17" s="250"/>
      <c r="Y17" s="250"/>
      <c r="Z17" s="250"/>
      <c r="AA17" s="250"/>
      <c r="AB17" s="250"/>
      <c r="AC17" s="250"/>
      <c r="AD17" s="250"/>
      <c r="AE17" s="250"/>
      <c r="AF17" s="250"/>
      <c r="AG17" s="250"/>
      <c r="AH17" s="250"/>
      <c r="AI17" s="250"/>
      <c r="AJ17" s="250"/>
    </row>
    <row r="18" spans="1:36" s="225" customFormat="1" ht="14.25" x14ac:dyDescent="0.2">
      <c r="A18" s="83"/>
      <c r="B18" s="85" t="s">
        <v>1393</v>
      </c>
      <c r="C18" s="231">
        <v>229.22956848144531</v>
      </c>
      <c r="D18" s="231">
        <v>243.99212646484375</v>
      </c>
      <c r="E18" s="231">
        <v>252.72563171386719</v>
      </c>
      <c r="F18" s="231">
        <v>244.47825622558594</v>
      </c>
      <c r="G18" s="231">
        <v>256.35012817382813</v>
      </c>
      <c r="H18" s="231">
        <v>266.501220703125</v>
      </c>
      <c r="I18" s="231">
        <v>265.420166015625</v>
      </c>
      <c r="J18" s="231">
        <v>268.04364013671875</v>
      </c>
      <c r="K18" s="231">
        <v>253.53244018554688</v>
      </c>
      <c r="L18" s="231">
        <v>238.52284240722656</v>
      </c>
      <c r="M18" s="231">
        <v>238.78828430175781</v>
      </c>
      <c r="N18" s="231">
        <v>250.91023254394531</v>
      </c>
      <c r="O18" s="231">
        <v>254.93876647949219</v>
      </c>
      <c r="P18" s="231">
        <v>250.50889587402344</v>
      </c>
      <c r="Q18" s="231">
        <v>265.44580078125</v>
      </c>
      <c r="R18" s="231">
        <v>278.82476806640625</v>
      </c>
      <c r="S18" s="231">
        <v>277.58599853515625</v>
      </c>
      <c r="T18" s="231">
        <v>272.11260986328125</v>
      </c>
      <c r="U18" s="231">
        <v>287.93658447265625</v>
      </c>
      <c r="V18" s="231">
        <v>282.84390258789063</v>
      </c>
      <c r="W18" s="925"/>
      <c r="X18" s="255"/>
      <c r="Y18" s="92"/>
      <c r="Z18" s="92"/>
      <c r="AA18" s="92"/>
      <c r="AB18" s="92"/>
      <c r="AC18" s="92"/>
      <c r="AD18" s="255"/>
      <c r="AE18" s="255"/>
      <c r="AF18" s="255"/>
      <c r="AG18" s="255"/>
      <c r="AH18" s="255"/>
      <c r="AI18" s="255"/>
      <c r="AJ18" s="255"/>
    </row>
    <row r="19" spans="1:36" s="225" customFormat="1" ht="14.25" x14ac:dyDescent="0.2">
      <c r="A19" s="83"/>
      <c r="B19" s="85" t="s">
        <v>1394</v>
      </c>
      <c r="C19" s="231"/>
      <c r="D19" s="231"/>
      <c r="E19" s="231"/>
      <c r="F19" s="231"/>
      <c r="G19" s="231"/>
      <c r="H19" s="231"/>
      <c r="I19" s="231"/>
      <c r="J19" s="231">
        <v>262.87026977539063</v>
      </c>
      <c r="K19" s="231">
        <v>246.68428039550781</v>
      </c>
      <c r="L19" s="231">
        <v>228.72731018066406</v>
      </c>
      <c r="M19" s="231">
        <v>229.47151184082031</v>
      </c>
      <c r="N19" s="231">
        <v>248.64654541015625</v>
      </c>
      <c r="O19" s="231">
        <v>252.97360229492188</v>
      </c>
      <c r="P19" s="231">
        <v>240.19882202148438</v>
      </c>
      <c r="Q19" s="231">
        <v>256.14633178710938</v>
      </c>
      <c r="R19" s="231">
        <v>282.09063720703125</v>
      </c>
      <c r="S19" s="231">
        <v>282.86178588867188</v>
      </c>
      <c r="T19" s="231">
        <v>277.59503173828125</v>
      </c>
      <c r="U19" s="231">
        <v>284.08291625976563</v>
      </c>
      <c r="V19" s="231">
        <v>264.88031005859375</v>
      </c>
      <c r="W19" s="925"/>
      <c r="X19" s="255"/>
      <c r="Y19" s="92"/>
      <c r="Z19" s="92"/>
      <c r="AA19" s="92"/>
      <c r="AB19" s="92"/>
      <c r="AC19" s="92"/>
      <c r="AD19" s="255"/>
      <c r="AE19" s="255"/>
      <c r="AF19" s="255"/>
      <c r="AG19" s="255"/>
      <c r="AH19" s="255"/>
      <c r="AI19" s="255"/>
      <c r="AJ19" s="255"/>
    </row>
    <row r="20" spans="1:36" s="225" customFormat="1" ht="16.5" customHeight="1" x14ac:dyDescent="0.2">
      <c r="A20" s="83"/>
      <c r="B20" s="251" t="s">
        <v>751</v>
      </c>
      <c r="C20" s="252">
        <v>224.71934509277344</v>
      </c>
      <c r="D20" s="252">
        <v>239.19145202636719</v>
      </c>
      <c r="E20" s="252">
        <v>247.75311279296875</v>
      </c>
      <c r="F20" s="252">
        <v>239.66801452636719</v>
      </c>
      <c r="G20" s="252">
        <v>251.30630493164063</v>
      </c>
      <c r="H20" s="252">
        <v>261.25765991210938</v>
      </c>
      <c r="I20" s="252">
        <v>260.1978759765625</v>
      </c>
      <c r="J20" s="252">
        <v>265.45693969726563</v>
      </c>
      <c r="K20" s="252">
        <v>250.10835266113281</v>
      </c>
      <c r="L20" s="252">
        <v>233.62507629394531</v>
      </c>
      <c r="M20" s="252">
        <v>234.12989807128906</v>
      </c>
      <c r="N20" s="252">
        <v>249.77839660644531</v>
      </c>
      <c r="O20" s="252">
        <v>253.9561767578125</v>
      </c>
      <c r="P20" s="252">
        <v>245.35385131835938</v>
      </c>
      <c r="Q20" s="252">
        <v>260.79608154296875</v>
      </c>
      <c r="R20" s="252">
        <v>280.45770263671875</v>
      </c>
      <c r="S20" s="252">
        <v>280.22390747070313</v>
      </c>
      <c r="T20" s="252">
        <v>274.85382080078125</v>
      </c>
      <c r="U20" s="252">
        <v>286.009765625</v>
      </c>
      <c r="V20" s="252">
        <v>273.86212158203125</v>
      </c>
      <c r="W20" s="253"/>
      <c r="X20" s="253"/>
      <c r="Y20" s="253"/>
      <c r="Z20" s="253"/>
      <c r="AA20" s="253"/>
      <c r="AB20" s="253"/>
      <c r="AC20" s="253"/>
      <c r="AD20" s="253"/>
      <c r="AE20" s="253"/>
      <c r="AF20" s="253"/>
      <c r="AG20" s="253"/>
      <c r="AH20" s="253"/>
      <c r="AI20" s="253"/>
      <c r="AJ20" s="253"/>
    </row>
    <row r="21" spans="1:36" ht="14.25" x14ac:dyDescent="0.2">
      <c r="A21" s="83"/>
      <c r="B21" s="89" t="s">
        <v>1395</v>
      </c>
      <c r="C21" s="231">
        <v>-8.6806230545043945</v>
      </c>
      <c r="D21" s="231">
        <v>-10.059749603271484</v>
      </c>
      <c r="E21" s="231">
        <v>-11.252145767211914</v>
      </c>
      <c r="F21" s="231">
        <v>-11.048219680786133</v>
      </c>
      <c r="G21" s="231">
        <v>-12.281880378723145</v>
      </c>
      <c r="H21" s="231">
        <v>-11.549697875976563</v>
      </c>
      <c r="I21" s="231">
        <v>-10.403579711914063</v>
      </c>
      <c r="J21" s="231">
        <v>-6.8557605743408203</v>
      </c>
      <c r="K21" s="231">
        <v>-5.8704996109008789</v>
      </c>
      <c r="L21" s="231">
        <v>-4.4975552558898926</v>
      </c>
      <c r="M21" s="231">
        <v>-8.5735082626342773</v>
      </c>
      <c r="N21" s="231">
        <v>-18.401823043823242</v>
      </c>
      <c r="O21" s="231">
        <v>-15.932506561279297</v>
      </c>
      <c r="P21" s="231">
        <v>-7.7043008804321289</v>
      </c>
      <c r="Q21" s="231">
        <v>-8.0398216247558594</v>
      </c>
      <c r="R21" s="231">
        <v>0</v>
      </c>
      <c r="S21" s="231">
        <v>7.1324715614318848</v>
      </c>
      <c r="T21" s="231">
        <v>2.1348261833190918</v>
      </c>
      <c r="U21" s="231">
        <v>-1.9524186849594116</v>
      </c>
      <c r="V21" s="231">
        <v>-0.5821262001991272</v>
      </c>
      <c r="W21" s="255"/>
      <c r="X21" s="255"/>
      <c r="Y21" s="255"/>
      <c r="Z21" s="255"/>
      <c r="AA21" s="255"/>
      <c r="AB21" s="255"/>
      <c r="AC21" s="255"/>
      <c r="AD21" s="255"/>
      <c r="AE21" s="255"/>
      <c r="AF21" s="255"/>
      <c r="AG21" s="255"/>
      <c r="AH21" s="255"/>
      <c r="AI21" s="255"/>
      <c r="AJ21" s="255"/>
    </row>
    <row r="22" spans="1:36" s="225" customFormat="1" ht="16.5" customHeight="1" x14ac:dyDescent="0.2">
      <c r="A22" s="83"/>
      <c r="B22" s="251" t="s">
        <v>133</v>
      </c>
      <c r="C22" s="252">
        <v>216.03872680664063</v>
      </c>
      <c r="D22" s="252">
        <v>229.13169860839844</v>
      </c>
      <c r="E22" s="252">
        <v>236.50096130371094</v>
      </c>
      <c r="F22" s="252">
        <v>228.61978149414063</v>
      </c>
      <c r="G22" s="252">
        <v>239.0244140625</v>
      </c>
      <c r="H22" s="252">
        <v>249.70796203613281</v>
      </c>
      <c r="I22" s="252">
        <v>249.79429626464844</v>
      </c>
      <c r="J22" s="252">
        <v>258.6011962890625</v>
      </c>
      <c r="K22" s="252">
        <v>244.23785400390625</v>
      </c>
      <c r="L22" s="252">
        <v>229.12751770019531</v>
      </c>
      <c r="M22" s="252">
        <v>225.55638122558594</v>
      </c>
      <c r="N22" s="252">
        <v>231.37657165527344</v>
      </c>
      <c r="O22" s="252">
        <v>238.023681640625</v>
      </c>
      <c r="P22" s="252">
        <v>237.64955139160156</v>
      </c>
      <c r="Q22" s="252">
        <v>252.75625610351563</v>
      </c>
      <c r="R22" s="252">
        <v>280.45770263671875</v>
      </c>
      <c r="S22" s="252">
        <v>287.35635375976563</v>
      </c>
      <c r="T22" s="252">
        <v>276.9886474609375</v>
      </c>
      <c r="U22" s="252">
        <v>284.05734252929688</v>
      </c>
      <c r="V22" s="252">
        <v>273.27996826171875</v>
      </c>
      <c r="W22" s="253"/>
      <c r="X22" s="253"/>
      <c r="Y22" s="253"/>
      <c r="Z22" s="253"/>
      <c r="AA22" s="253"/>
      <c r="AB22" s="253"/>
      <c r="AC22" s="253"/>
      <c r="AD22" s="253"/>
      <c r="AE22" s="253"/>
      <c r="AF22" s="253"/>
      <c r="AG22" s="253"/>
      <c r="AH22" s="253"/>
      <c r="AI22" s="253"/>
      <c r="AJ22" s="253"/>
    </row>
    <row r="23" spans="1:36" x14ac:dyDescent="0.2">
      <c r="A23" s="83"/>
      <c r="B23" s="90" t="s">
        <v>1396</v>
      </c>
      <c r="C23" s="231"/>
      <c r="D23" s="231"/>
      <c r="E23" s="231"/>
      <c r="F23" s="231"/>
      <c r="G23" s="231"/>
      <c r="H23" s="231"/>
      <c r="I23" s="231"/>
      <c r="J23" s="231"/>
      <c r="K23" s="231"/>
      <c r="L23" s="231"/>
      <c r="M23" s="231"/>
      <c r="N23" s="231"/>
      <c r="O23" s="231"/>
      <c r="P23" s="231"/>
      <c r="Q23" s="231"/>
      <c r="R23" s="231"/>
      <c r="S23" s="231"/>
      <c r="T23" s="231"/>
      <c r="U23" s="231"/>
      <c r="V23" s="231"/>
      <c r="W23" s="254"/>
      <c r="X23" s="254"/>
      <c r="Y23" s="254"/>
      <c r="Z23" s="254"/>
      <c r="AA23" s="254"/>
      <c r="AB23" s="254"/>
      <c r="AC23" s="254"/>
      <c r="AD23" s="254"/>
      <c r="AE23" s="254"/>
      <c r="AF23" s="254"/>
      <c r="AG23" s="254"/>
      <c r="AH23" s="254"/>
      <c r="AI23" s="254"/>
      <c r="AJ23" s="254"/>
    </row>
    <row r="24" spans="1:36" x14ac:dyDescent="0.2">
      <c r="A24" s="83"/>
      <c r="B24" s="89" t="s">
        <v>129</v>
      </c>
      <c r="C24" s="231">
        <v>26.437803268432617</v>
      </c>
      <c r="D24" s="231">
        <v>30.561801910400391</v>
      </c>
      <c r="E24" s="231">
        <v>31.306228637695313</v>
      </c>
      <c r="F24" s="231">
        <v>23.600582122802734</v>
      </c>
      <c r="G24" s="231">
        <v>19.912952423095703</v>
      </c>
      <c r="H24" s="231">
        <v>24.392248153686523</v>
      </c>
      <c r="I24" s="231">
        <v>27.141836166381836</v>
      </c>
      <c r="J24" s="231">
        <v>31.413627624511719</v>
      </c>
      <c r="K24" s="231">
        <v>31.52918815612793</v>
      </c>
      <c r="L24" s="231">
        <v>20.043535232543945</v>
      </c>
      <c r="M24" s="231">
        <v>20.803731918334961</v>
      </c>
      <c r="N24" s="231">
        <v>22.777379989624023</v>
      </c>
      <c r="O24" s="231">
        <v>23.637903213500977</v>
      </c>
      <c r="P24" s="231">
        <v>25.633949279785156</v>
      </c>
      <c r="Q24" s="231">
        <v>25.405368804931641</v>
      </c>
      <c r="R24" s="231">
        <v>29.71565055847168</v>
      </c>
      <c r="S24" s="231">
        <v>30.774702072143555</v>
      </c>
      <c r="T24" s="231">
        <v>27.193134307861328</v>
      </c>
      <c r="U24" s="231">
        <v>30.298929214477539</v>
      </c>
      <c r="V24" s="231">
        <v>28.080116271972656</v>
      </c>
      <c r="W24" s="255"/>
      <c r="X24" s="255"/>
      <c r="Y24" s="255"/>
      <c r="Z24" s="255"/>
      <c r="AA24" s="255"/>
      <c r="AB24" s="255"/>
      <c r="AC24" s="255"/>
      <c r="AD24" s="255"/>
      <c r="AE24" s="255"/>
      <c r="AF24" s="255"/>
      <c r="AG24" s="255"/>
      <c r="AH24" s="255"/>
      <c r="AI24" s="255"/>
      <c r="AJ24" s="255"/>
    </row>
    <row r="25" spans="1:36" x14ac:dyDescent="0.2">
      <c r="A25" s="83"/>
      <c r="B25" s="89" t="s">
        <v>130</v>
      </c>
      <c r="C25" s="231">
        <v>-0.39202463626861572</v>
      </c>
      <c r="D25" s="231">
        <v>-1.0902397632598877</v>
      </c>
      <c r="E25" s="231">
        <v>-0.82066828012466431</v>
      </c>
      <c r="F25" s="231">
        <v>-1.028378963470459</v>
      </c>
      <c r="G25" s="231">
        <v>-1.0515511035919189</v>
      </c>
      <c r="H25" s="231">
        <v>-1.4594079256057739</v>
      </c>
      <c r="I25" s="231">
        <v>-1.4203060865402222</v>
      </c>
      <c r="J25" s="231">
        <v>-1.3585191965103149</v>
      </c>
      <c r="K25" s="231">
        <v>-1.3068492412567139</v>
      </c>
      <c r="L25" s="231">
        <v>-1.6851774454116821</v>
      </c>
      <c r="M25" s="231">
        <v>-1.3059800863265991</v>
      </c>
      <c r="N25" s="231">
        <v>-2.1728167533874512</v>
      </c>
      <c r="O25" s="231">
        <v>-1.8017795085906982</v>
      </c>
      <c r="P25" s="231">
        <v>-3.7987973690032959</v>
      </c>
      <c r="Q25" s="231">
        <v>-5.4738640785217285</v>
      </c>
      <c r="R25" s="231">
        <v>-7.8956131935119629</v>
      </c>
      <c r="S25" s="231">
        <v>-6.4250154495239258</v>
      </c>
      <c r="T25" s="231">
        <v>-9.4802742004394531</v>
      </c>
      <c r="U25" s="231">
        <v>-8.6138200759887695</v>
      </c>
      <c r="V25" s="231">
        <v>-9.7658004760742188</v>
      </c>
      <c r="W25" s="255"/>
      <c r="X25" s="255"/>
      <c r="Y25" s="255"/>
      <c r="Z25" s="255"/>
      <c r="AA25" s="255"/>
      <c r="AB25" s="255"/>
      <c r="AC25" s="255"/>
      <c r="AD25" s="255"/>
      <c r="AE25" s="255"/>
      <c r="AF25" s="255"/>
      <c r="AG25" s="255"/>
      <c r="AH25" s="255"/>
      <c r="AI25" s="255"/>
      <c r="AJ25" s="255"/>
    </row>
    <row r="26" spans="1:36" s="258" customFormat="1" x14ac:dyDescent="0.2">
      <c r="A26" s="113"/>
      <c r="B26" s="114" t="s">
        <v>500</v>
      </c>
      <c r="C26" s="256">
        <v>26.045780181884766</v>
      </c>
      <c r="D26" s="256">
        <v>29.471561431884766</v>
      </c>
      <c r="E26" s="256">
        <v>30.485559463500977</v>
      </c>
      <c r="F26" s="256">
        <v>22.57220458984375</v>
      </c>
      <c r="G26" s="256">
        <v>18.86140251159668</v>
      </c>
      <c r="H26" s="256">
        <v>22.932840347290039</v>
      </c>
      <c r="I26" s="256">
        <v>25.721530914306641</v>
      </c>
      <c r="J26" s="256">
        <v>30.055109024047852</v>
      </c>
      <c r="K26" s="256">
        <v>30.22233772277832</v>
      </c>
      <c r="L26" s="256">
        <v>18.358358383178711</v>
      </c>
      <c r="M26" s="256">
        <v>19.497753143310547</v>
      </c>
      <c r="N26" s="256">
        <v>20.604562759399414</v>
      </c>
      <c r="O26" s="256">
        <v>21.836124420166016</v>
      </c>
      <c r="P26" s="256">
        <v>21.835151672363281</v>
      </c>
      <c r="Q26" s="256">
        <v>19.93150520324707</v>
      </c>
      <c r="R26" s="256">
        <v>21.820037841796875</v>
      </c>
      <c r="S26" s="256">
        <v>24.349687576293945</v>
      </c>
      <c r="T26" s="256">
        <v>17.712860107421875</v>
      </c>
      <c r="U26" s="256">
        <v>21.685108184814453</v>
      </c>
      <c r="V26" s="256">
        <v>18.314315795898438</v>
      </c>
      <c r="W26" s="257"/>
      <c r="X26" s="257"/>
      <c r="Y26" s="257"/>
      <c r="Z26" s="257"/>
      <c r="AA26" s="257"/>
      <c r="AB26" s="257"/>
      <c r="AC26" s="257"/>
      <c r="AD26" s="257"/>
      <c r="AE26" s="257"/>
      <c r="AF26" s="257"/>
      <c r="AG26" s="257"/>
      <c r="AH26" s="257"/>
      <c r="AI26" s="257"/>
      <c r="AJ26" s="257"/>
    </row>
    <row r="27" spans="1:36" s="225" customFormat="1" ht="16.5" customHeight="1" x14ac:dyDescent="0.2">
      <c r="A27" s="83"/>
      <c r="B27" s="251" t="s">
        <v>134</v>
      </c>
      <c r="C27" s="252">
        <v>242.08450317382813</v>
      </c>
      <c r="D27" s="252">
        <v>258.603271484375</v>
      </c>
      <c r="E27" s="252">
        <v>266.98654174804688</v>
      </c>
      <c r="F27" s="252">
        <v>251.19198608398438</v>
      </c>
      <c r="G27" s="252">
        <v>257.88583374023438</v>
      </c>
      <c r="H27" s="252">
        <v>272.64080810546875</v>
      </c>
      <c r="I27" s="252">
        <v>275.51580810546875</v>
      </c>
      <c r="J27" s="252">
        <v>288.65631103515625</v>
      </c>
      <c r="K27" s="252">
        <v>274.460205078125</v>
      </c>
      <c r="L27" s="252">
        <v>247.48588562011719</v>
      </c>
      <c r="M27" s="252">
        <v>245.05413818359375</v>
      </c>
      <c r="N27" s="252">
        <v>251.98112487792969</v>
      </c>
      <c r="O27" s="252">
        <v>259.85980224609375</v>
      </c>
      <c r="P27" s="252">
        <v>259.48471069335938</v>
      </c>
      <c r="Q27" s="252">
        <v>272.687744140625</v>
      </c>
      <c r="R27" s="252">
        <v>302.27774047851563</v>
      </c>
      <c r="S27" s="252">
        <v>311.7060546875</v>
      </c>
      <c r="T27" s="252">
        <v>294.70150756835938</v>
      </c>
      <c r="U27" s="252">
        <v>305.742431640625</v>
      </c>
      <c r="V27" s="252">
        <v>291.59429931640625</v>
      </c>
      <c r="W27" s="253"/>
      <c r="X27" s="253"/>
      <c r="Y27" s="253"/>
      <c r="Z27" s="253"/>
      <c r="AA27" s="253"/>
      <c r="AB27" s="253"/>
      <c r="AC27" s="253"/>
      <c r="AD27" s="253"/>
      <c r="AE27" s="253"/>
      <c r="AF27" s="253"/>
      <c r="AG27" s="253"/>
      <c r="AH27" s="253"/>
      <c r="AI27" s="253"/>
      <c r="AJ27" s="253"/>
    </row>
    <row r="28" spans="1:36" x14ac:dyDescent="0.2">
      <c r="A28" s="83"/>
      <c r="B28" s="90" t="s">
        <v>1397</v>
      </c>
      <c r="C28" s="231"/>
      <c r="D28" s="231"/>
      <c r="E28" s="231"/>
      <c r="F28" s="231"/>
      <c r="G28" s="231"/>
      <c r="H28" s="231"/>
      <c r="I28" s="231"/>
      <c r="J28" s="231"/>
      <c r="K28" s="231"/>
      <c r="L28" s="231"/>
      <c r="M28" s="231"/>
      <c r="N28" s="231"/>
      <c r="O28" s="231"/>
      <c r="P28" s="231"/>
      <c r="Q28" s="231"/>
      <c r="R28" s="231"/>
      <c r="S28" s="231"/>
      <c r="T28" s="231"/>
      <c r="U28" s="231"/>
      <c r="V28" s="231"/>
      <c r="W28" s="254"/>
      <c r="X28" s="254"/>
      <c r="Y28" s="254"/>
      <c r="Z28" s="254"/>
      <c r="AA28" s="254"/>
      <c r="AB28" s="254"/>
      <c r="AC28" s="254"/>
      <c r="AD28" s="254"/>
      <c r="AE28" s="254"/>
      <c r="AF28" s="254"/>
      <c r="AG28" s="254"/>
      <c r="AH28" s="254"/>
      <c r="AI28" s="254"/>
      <c r="AJ28" s="254"/>
    </row>
    <row r="29" spans="1:36" x14ac:dyDescent="0.2">
      <c r="A29" s="83"/>
      <c r="B29" s="89" t="s">
        <v>129</v>
      </c>
      <c r="C29" s="231">
        <v>69.327140808105469</v>
      </c>
      <c r="D29" s="231">
        <v>54.937553405761719</v>
      </c>
      <c r="E29" s="231">
        <v>60.210681915283203</v>
      </c>
      <c r="F29" s="231">
        <v>62.640071868896484</v>
      </c>
      <c r="G29" s="231">
        <v>62.884082794189453</v>
      </c>
      <c r="H29" s="231">
        <v>58.383190155029297</v>
      </c>
      <c r="I29" s="231">
        <v>57.208442687988281</v>
      </c>
      <c r="J29" s="231">
        <v>57.306911468505859</v>
      </c>
      <c r="K29" s="231">
        <v>56.633110046386719</v>
      </c>
      <c r="L29" s="231">
        <v>50.621616363525391</v>
      </c>
      <c r="M29" s="231">
        <v>58.032794952392578</v>
      </c>
      <c r="N29" s="231">
        <v>59.661323547363281</v>
      </c>
      <c r="O29" s="231">
        <v>58.027748107910156</v>
      </c>
      <c r="P29" s="231">
        <v>55.62408447265625</v>
      </c>
      <c r="Q29" s="231">
        <v>57.686691284179688</v>
      </c>
      <c r="R29" s="231">
        <v>51.438556671142578</v>
      </c>
      <c r="S29" s="231">
        <v>49.87432861328125</v>
      </c>
      <c r="T29" s="231">
        <v>49.622806549072266</v>
      </c>
      <c r="U29" s="231">
        <v>69.605720520019531</v>
      </c>
      <c r="V29" s="231">
        <v>49.378299713134766</v>
      </c>
      <c r="W29" s="255"/>
      <c r="X29" s="255"/>
      <c r="Y29" s="255"/>
      <c r="Z29" s="255"/>
      <c r="AA29" s="255"/>
      <c r="AB29" s="255"/>
      <c r="AC29" s="255"/>
      <c r="AD29" s="255"/>
      <c r="AE29" s="255"/>
      <c r="AF29" s="255"/>
      <c r="AG29" s="255"/>
      <c r="AH29" s="255"/>
      <c r="AI29" s="255"/>
      <c r="AJ29" s="255"/>
    </row>
    <row r="30" spans="1:36" x14ac:dyDescent="0.2">
      <c r="A30" s="83"/>
      <c r="B30" s="89" t="s">
        <v>130</v>
      </c>
      <c r="C30" s="231">
        <v>-18.327680587768555</v>
      </c>
      <c r="D30" s="231">
        <v>-19.908008575439453</v>
      </c>
      <c r="E30" s="231">
        <v>-21.154806137084961</v>
      </c>
      <c r="F30" s="231">
        <v>-21.477710723876953</v>
      </c>
      <c r="G30" s="231">
        <v>-22.534307479858398</v>
      </c>
      <c r="H30" s="231">
        <v>-21.696088790893555</v>
      </c>
      <c r="I30" s="231">
        <v>-21.497509002685547</v>
      </c>
      <c r="J30" s="231">
        <v>-20.537197113037109</v>
      </c>
      <c r="K30" s="231">
        <v>-18.049076080322266</v>
      </c>
      <c r="L30" s="231">
        <v>-15.324429512023926</v>
      </c>
      <c r="M30" s="231">
        <v>-15.265612602233887</v>
      </c>
      <c r="N30" s="231">
        <v>-16.308567047119141</v>
      </c>
      <c r="O30" s="231">
        <v>-16.418136596679688</v>
      </c>
      <c r="P30" s="231">
        <v>-16.084129333496094</v>
      </c>
      <c r="Q30" s="231">
        <v>-17.152362823486328</v>
      </c>
      <c r="R30" s="231">
        <v>-18.945302963256836</v>
      </c>
      <c r="S30" s="231">
        <v>-20.437679290771484</v>
      </c>
      <c r="T30" s="231">
        <v>-22.177347183227539</v>
      </c>
      <c r="U30" s="231">
        <v>-24.010063171386719</v>
      </c>
      <c r="V30" s="231">
        <v>-23.319730758666992</v>
      </c>
      <c r="W30" s="255"/>
      <c r="X30" s="255"/>
      <c r="Y30" s="255"/>
      <c r="Z30" s="255"/>
      <c r="AA30" s="255"/>
      <c r="AB30" s="255"/>
      <c r="AC30" s="255"/>
      <c r="AD30" s="255"/>
      <c r="AE30" s="255"/>
      <c r="AF30" s="255"/>
      <c r="AG30" s="255"/>
      <c r="AH30" s="255"/>
      <c r="AI30" s="255"/>
      <c r="AJ30" s="255"/>
    </row>
    <row r="31" spans="1:36" s="258" customFormat="1" x14ac:dyDescent="0.2">
      <c r="A31" s="113"/>
      <c r="B31" s="114" t="s">
        <v>500</v>
      </c>
      <c r="C31" s="256">
        <v>50.999458312988281</v>
      </c>
      <c r="D31" s="256">
        <v>35.029544830322266</v>
      </c>
      <c r="E31" s="256">
        <v>39.055877685546875</v>
      </c>
      <c r="F31" s="256">
        <v>41.162364959716797</v>
      </c>
      <c r="G31" s="256">
        <v>40.349777221679688</v>
      </c>
      <c r="H31" s="256">
        <v>36.687103271484375</v>
      </c>
      <c r="I31" s="256">
        <v>35.710933685302734</v>
      </c>
      <c r="J31" s="256">
        <v>36.76971435546875</v>
      </c>
      <c r="K31" s="256">
        <v>38.584033966064453</v>
      </c>
      <c r="L31" s="256">
        <v>35.297187805175781</v>
      </c>
      <c r="M31" s="256">
        <v>42.767181396484375</v>
      </c>
      <c r="N31" s="256">
        <v>43.352752685546875</v>
      </c>
      <c r="O31" s="256">
        <v>41.609611511230469</v>
      </c>
      <c r="P31" s="256">
        <v>39.539955139160156</v>
      </c>
      <c r="Q31" s="256">
        <v>40.534328460693359</v>
      </c>
      <c r="R31" s="256">
        <v>32.493255615234375</v>
      </c>
      <c r="S31" s="256">
        <v>29.436647415161133</v>
      </c>
      <c r="T31" s="256">
        <v>27.445461273193359</v>
      </c>
      <c r="U31" s="256">
        <v>45.595657348632813</v>
      </c>
      <c r="V31" s="256">
        <v>26.058567047119141</v>
      </c>
      <c r="W31" s="257"/>
      <c r="X31" s="257"/>
      <c r="Y31" s="257"/>
      <c r="Z31" s="257"/>
      <c r="AA31" s="257"/>
      <c r="AB31" s="257"/>
      <c r="AC31" s="257"/>
      <c r="AD31" s="257"/>
      <c r="AE31" s="257"/>
      <c r="AF31" s="257"/>
      <c r="AG31" s="257"/>
      <c r="AH31" s="257"/>
      <c r="AI31" s="257"/>
      <c r="AJ31" s="257"/>
    </row>
    <row r="32" spans="1:36" s="225" customFormat="1" ht="16.5" customHeight="1" x14ac:dyDescent="0.2">
      <c r="A32" s="87"/>
      <c r="B32" s="260" t="s">
        <v>501</v>
      </c>
      <c r="C32" s="259">
        <v>293.08395385742188</v>
      </c>
      <c r="D32" s="259">
        <v>293.6328125</v>
      </c>
      <c r="E32" s="259">
        <v>306.04238891601563</v>
      </c>
      <c r="F32" s="259">
        <v>292.3543701171875</v>
      </c>
      <c r="G32" s="259">
        <v>298.235595703125</v>
      </c>
      <c r="H32" s="259">
        <v>309.32791137695313</v>
      </c>
      <c r="I32" s="259">
        <v>311.22674560546875</v>
      </c>
      <c r="J32" s="259">
        <v>325.42599487304688</v>
      </c>
      <c r="K32" s="259">
        <v>313.04421997070313</v>
      </c>
      <c r="L32" s="259">
        <v>282.7830810546875</v>
      </c>
      <c r="M32" s="259">
        <v>287.82131958007813</v>
      </c>
      <c r="N32" s="259">
        <v>295.33389282226563</v>
      </c>
      <c r="O32" s="259">
        <v>301.46942138671875</v>
      </c>
      <c r="P32" s="259">
        <v>299.024658203125</v>
      </c>
      <c r="Q32" s="259">
        <v>313.22207641601563</v>
      </c>
      <c r="R32" s="259">
        <v>334.77099609375</v>
      </c>
      <c r="S32" s="259">
        <v>341.1427001953125</v>
      </c>
      <c r="T32" s="259">
        <v>322.14697265625</v>
      </c>
      <c r="U32" s="259">
        <v>351.33810424804688</v>
      </c>
      <c r="V32" s="259">
        <v>317.65286254882813</v>
      </c>
      <c r="W32" s="253"/>
      <c r="X32" s="253"/>
      <c r="Y32" s="253"/>
      <c r="Z32" s="253"/>
      <c r="AA32" s="253"/>
      <c r="AB32" s="253"/>
      <c r="AC32" s="253"/>
      <c r="AD32" s="253"/>
      <c r="AE32" s="253"/>
      <c r="AF32" s="253"/>
      <c r="AG32" s="253"/>
      <c r="AH32" s="253"/>
      <c r="AI32" s="253"/>
      <c r="AJ32" s="253"/>
    </row>
    <row r="33" spans="1:36" ht="16.5" customHeight="1" x14ac:dyDescent="0.2">
      <c r="B33" s="251" t="s">
        <v>135</v>
      </c>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row>
    <row r="34" spans="1:36" x14ac:dyDescent="0.2">
      <c r="A34" s="83"/>
      <c r="B34" s="89" t="s">
        <v>136</v>
      </c>
      <c r="C34" s="92"/>
      <c r="D34" s="92">
        <v>6.4400777220726013E-2</v>
      </c>
      <c r="E34" s="92">
        <v>3.579418733716011E-2</v>
      </c>
      <c r="F34" s="92">
        <v>-3.2633710652589798E-2</v>
      </c>
      <c r="G34" s="92">
        <v>4.8560045659542084E-2</v>
      </c>
      <c r="H34" s="92">
        <v>3.9598550647497177E-2</v>
      </c>
      <c r="I34" s="92">
        <v>-4.0565012022852898E-3</v>
      </c>
      <c r="J34" s="92">
        <v>2.0211834460496902E-2</v>
      </c>
      <c r="K34" s="92">
        <v>-5.781950056552887E-2</v>
      </c>
      <c r="L34" s="92">
        <v>-6.5904565155506134E-2</v>
      </c>
      <c r="M34" s="92">
        <v>2.1608108654618263E-3</v>
      </c>
      <c r="N34" s="92">
        <v>6.6836804151535034E-2</v>
      </c>
      <c r="O34" s="92">
        <v>1.6726002097129822E-2</v>
      </c>
      <c r="P34" s="92">
        <v>-3.3873274922370911E-2</v>
      </c>
      <c r="Q34" s="92">
        <v>6.2938548624515533E-2</v>
      </c>
      <c r="R34" s="92">
        <v>7.5390845537185669E-2</v>
      </c>
      <c r="S34" s="92">
        <v>-8.3369534695520997E-4</v>
      </c>
      <c r="T34" s="92">
        <v>-1.9163478165864944E-2</v>
      </c>
      <c r="U34" s="92">
        <v>4.0588580071926117E-2</v>
      </c>
      <c r="V34" s="92">
        <v>-4.247283935546875E-2</v>
      </c>
      <c r="W34" s="92"/>
      <c r="X34" s="92"/>
      <c r="Y34" s="92"/>
      <c r="Z34" s="92"/>
      <c r="AA34" s="92"/>
      <c r="AB34" s="92"/>
      <c r="AC34" s="92"/>
      <c r="AD34" s="92"/>
      <c r="AE34" s="92"/>
      <c r="AF34" s="92"/>
      <c r="AG34" s="92"/>
      <c r="AH34" s="92"/>
      <c r="AI34" s="92"/>
      <c r="AJ34" s="92"/>
    </row>
    <row r="35" spans="1:36" x14ac:dyDescent="0.2">
      <c r="A35" s="83"/>
      <c r="B35" s="89" t="s">
        <v>744</v>
      </c>
      <c r="C35" s="92"/>
      <c r="D35" s="92">
        <v>6.0604758560657501E-2</v>
      </c>
      <c r="E35" s="92">
        <v>3.2161712646484375E-2</v>
      </c>
      <c r="F35" s="92">
        <v>-3.332408145070076E-2</v>
      </c>
      <c r="G35" s="92">
        <v>4.5510619878768921E-2</v>
      </c>
      <c r="H35" s="92">
        <v>4.4696472585201263E-2</v>
      </c>
      <c r="I35" s="92">
        <v>3.4570618299767375E-4</v>
      </c>
      <c r="J35" s="92">
        <v>3.525659441947937E-2</v>
      </c>
      <c r="K35" s="92">
        <v>-5.5542390793561935E-2</v>
      </c>
      <c r="L35" s="92">
        <v>-6.1867300420999527E-2</v>
      </c>
      <c r="M35" s="92">
        <v>-1.5585792250931263E-2</v>
      </c>
      <c r="N35" s="92">
        <v>2.5803657248616219E-2</v>
      </c>
      <c r="O35" s="92">
        <v>2.8728533536195755E-2</v>
      </c>
      <c r="P35" s="92">
        <v>-1.5717825153842568E-3</v>
      </c>
      <c r="Q35" s="92">
        <v>6.3567101955413818E-2</v>
      </c>
      <c r="R35" s="92">
        <v>0.10959752649068832</v>
      </c>
      <c r="S35" s="92">
        <v>2.4597844108939171E-2</v>
      </c>
      <c r="T35" s="92">
        <v>-3.6079622805118561E-2</v>
      </c>
      <c r="U35" s="92">
        <v>2.5519751012325287E-2</v>
      </c>
      <c r="V35" s="92">
        <v>-3.7940770387649536E-2</v>
      </c>
      <c r="W35" s="92"/>
      <c r="X35" s="92"/>
      <c r="Y35" s="92"/>
      <c r="Z35" s="92"/>
      <c r="AA35" s="92"/>
      <c r="AB35" s="92"/>
      <c r="AC35" s="92"/>
      <c r="AD35" s="92"/>
      <c r="AE35" s="92"/>
      <c r="AF35" s="92"/>
      <c r="AG35" s="92"/>
      <c r="AH35" s="92"/>
      <c r="AI35" s="92"/>
      <c r="AJ35" s="92"/>
    </row>
    <row r="36" spans="1:36" x14ac:dyDescent="0.2">
      <c r="A36" s="83"/>
      <c r="B36" s="89" t="s">
        <v>137</v>
      </c>
      <c r="C36" s="92"/>
      <c r="D36" s="92">
        <v>6.8235501646995544E-2</v>
      </c>
      <c r="E36" s="92">
        <v>3.2417479902505875E-2</v>
      </c>
      <c r="F36" s="92">
        <v>-5.9158544987440109E-2</v>
      </c>
      <c r="G36" s="92">
        <v>2.6648247614502907E-2</v>
      </c>
      <c r="H36" s="92">
        <v>5.7215195149183273E-2</v>
      </c>
      <c r="I36" s="92">
        <v>1.0545066557824612E-2</v>
      </c>
      <c r="J36" s="92">
        <v>4.769408330321312E-2</v>
      </c>
      <c r="K36" s="92">
        <v>-4.9179937690496445E-2</v>
      </c>
      <c r="L36" s="92">
        <v>-9.8281346261501312E-2</v>
      </c>
      <c r="M36" s="92">
        <v>-9.8257698118686676E-3</v>
      </c>
      <c r="N36" s="92">
        <v>2.8267186135053635E-2</v>
      </c>
      <c r="O36" s="92">
        <v>3.126690536737442E-2</v>
      </c>
      <c r="P36" s="92">
        <v>-1.4434504555538297E-3</v>
      </c>
      <c r="Q36" s="92">
        <v>5.0881795585155487E-2</v>
      </c>
      <c r="R36" s="92">
        <v>0.10851236432790756</v>
      </c>
      <c r="S36" s="92">
        <v>3.1190866604447365E-2</v>
      </c>
      <c r="T36" s="92">
        <v>-5.4553113877773285E-2</v>
      </c>
      <c r="U36" s="92">
        <v>3.7464786320924759E-2</v>
      </c>
      <c r="V36" s="92">
        <v>-4.6274721622467041E-2</v>
      </c>
      <c r="W36" s="92"/>
      <c r="X36" s="92"/>
      <c r="Y36" s="92"/>
      <c r="Z36" s="92"/>
      <c r="AA36" s="92"/>
      <c r="AB36" s="92"/>
      <c r="AC36" s="92"/>
      <c r="AD36" s="92"/>
      <c r="AE36" s="92"/>
      <c r="AF36" s="92"/>
      <c r="AG36" s="92"/>
      <c r="AH36" s="92"/>
      <c r="AI36" s="92"/>
      <c r="AJ36" s="92"/>
    </row>
    <row r="37" spans="1:36" x14ac:dyDescent="0.2">
      <c r="A37" s="87"/>
      <c r="B37" s="93" t="s">
        <v>138</v>
      </c>
      <c r="C37" s="94"/>
      <c r="D37" s="94">
        <v>1.8726510461419821E-3</v>
      </c>
      <c r="E37" s="94">
        <v>4.2262300848960876E-2</v>
      </c>
      <c r="F37" s="94">
        <v>-4.472598060965538E-2</v>
      </c>
      <c r="G37" s="94">
        <v>2.0116817206144333E-2</v>
      </c>
      <c r="H37" s="94">
        <v>3.7193126976490021E-2</v>
      </c>
      <c r="I37" s="94">
        <v>6.1386204324662685E-3</v>
      </c>
      <c r="J37" s="94">
        <v>4.5623499900102615E-2</v>
      </c>
      <c r="K37" s="94">
        <v>-3.8047902286052704E-2</v>
      </c>
      <c r="L37" s="94">
        <v>-9.6667379140853882E-2</v>
      </c>
      <c r="M37" s="94">
        <v>1.7816679552197456E-2</v>
      </c>
      <c r="N37" s="94">
        <v>2.6101479306817055E-2</v>
      </c>
      <c r="O37" s="94">
        <v>2.0774886012077332E-2</v>
      </c>
      <c r="P37" s="94">
        <v>-8.1094522029161453E-3</v>
      </c>
      <c r="Q37" s="94">
        <v>4.7479093074798584E-2</v>
      </c>
      <c r="R37" s="94">
        <v>6.8797573447227478E-2</v>
      </c>
      <c r="S37" s="94">
        <v>1.9033009186387062E-2</v>
      </c>
      <c r="T37" s="94">
        <v>-5.5682633072137833E-2</v>
      </c>
      <c r="U37" s="94">
        <v>9.0614311397075653E-2</v>
      </c>
      <c r="V37" s="94">
        <v>-9.5876984298229218E-2</v>
      </c>
      <c r="W37" s="92"/>
      <c r="X37" s="92"/>
      <c r="Y37" s="92"/>
      <c r="Z37" s="92"/>
      <c r="AA37" s="92"/>
      <c r="AB37" s="92"/>
      <c r="AC37" s="92"/>
      <c r="AD37" s="92"/>
      <c r="AE37" s="92"/>
      <c r="AF37" s="92"/>
      <c r="AG37" s="92"/>
      <c r="AH37" s="92"/>
      <c r="AI37" s="92"/>
      <c r="AJ37" s="92"/>
    </row>
    <row r="38" spans="1:36" s="225" customFormat="1" ht="16.5" customHeight="1" x14ac:dyDescent="0.2">
      <c r="A38" s="83"/>
      <c r="B38" s="251" t="s">
        <v>1398</v>
      </c>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row>
    <row r="39" spans="1:36" s="225" customFormat="1" x14ac:dyDescent="0.2">
      <c r="A39" s="83"/>
      <c r="B39" s="89" t="s">
        <v>0</v>
      </c>
      <c r="C39" s="255">
        <v>18930.533203125</v>
      </c>
      <c r="D39" s="255">
        <v>19205.564453125</v>
      </c>
      <c r="E39" s="255">
        <v>19359.306640625</v>
      </c>
      <c r="F39" s="255">
        <v>19514.27734375</v>
      </c>
      <c r="G39" s="255">
        <v>19670.490234375</v>
      </c>
      <c r="H39" s="255">
        <v>19827.955078125</v>
      </c>
      <c r="I39" s="255">
        <v>19721.0390625</v>
      </c>
      <c r="J39" s="255">
        <v>19352.58984375</v>
      </c>
      <c r="K39" s="255">
        <v>18991.025390625</v>
      </c>
      <c r="L39" s="255">
        <v>18636.21484375</v>
      </c>
      <c r="M39" s="255">
        <v>18288.033203125</v>
      </c>
      <c r="N39" s="255">
        <v>17946.357421875</v>
      </c>
      <c r="O39" s="255">
        <v>17611.064453125</v>
      </c>
      <c r="P39" s="255">
        <v>17397.130859375</v>
      </c>
      <c r="Q39" s="255">
        <v>17355.751953125</v>
      </c>
      <c r="R39" s="255">
        <v>17661</v>
      </c>
      <c r="S39" s="255">
        <v>17875.50390625</v>
      </c>
      <c r="T39" s="255">
        <v>17903.037109375</v>
      </c>
      <c r="U39" s="255">
        <v>17542.806640625</v>
      </c>
      <c r="V39" s="255">
        <v>17456.990234375</v>
      </c>
      <c r="W39" s="255"/>
      <c r="X39" s="255"/>
      <c r="Y39" s="255"/>
      <c r="Z39" s="255"/>
      <c r="AA39" s="255"/>
      <c r="AB39" s="255"/>
      <c r="AC39" s="255"/>
      <c r="AD39" s="255"/>
      <c r="AE39" s="255"/>
      <c r="AF39" s="255"/>
      <c r="AG39" s="255"/>
      <c r="AH39" s="255"/>
      <c r="AI39" s="255"/>
      <c r="AJ39" s="255"/>
    </row>
    <row r="40" spans="1:36" ht="16.5" customHeight="1" x14ac:dyDescent="0.2">
      <c r="B40" s="261" t="s">
        <v>141</v>
      </c>
      <c r="C40" s="255">
        <v>7728.1259765625</v>
      </c>
      <c r="D40" s="255">
        <v>8169.919921875</v>
      </c>
      <c r="E40" s="255">
        <v>8429.2744140625</v>
      </c>
      <c r="F40" s="255">
        <v>7889.77001953125</v>
      </c>
      <c r="G40" s="255">
        <v>8397.6669921875</v>
      </c>
      <c r="H40" s="255">
        <v>9605.26953125</v>
      </c>
      <c r="I40" s="255">
        <v>9755.185546875</v>
      </c>
      <c r="J40" s="255">
        <v>10277.576171875</v>
      </c>
      <c r="K40" s="255">
        <v>10440.9287109375</v>
      </c>
      <c r="L40" s="255">
        <v>10062.2822265625</v>
      </c>
      <c r="M40" s="255">
        <v>10167.466796875</v>
      </c>
      <c r="N40" s="255">
        <v>10972.2021484375</v>
      </c>
      <c r="O40" s="255">
        <v>12060.47265625</v>
      </c>
      <c r="P40" s="255">
        <v>12709.9814453125</v>
      </c>
      <c r="Q40" s="255">
        <v>13924.4794921875</v>
      </c>
      <c r="R40" s="255">
        <v>15880.0576171875</v>
      </c>
      <c r="S40" s="255">
        <v>16506.69140625</v>
      </c>
      <c r="T40" s="255">
        <v>15980.90625</v>
      </c>
      <c r="U40" s="255">
        <v>15985.7939453125</v>
      </c>
      <c r="V40" s="255">
        <v>15372.34765625</v>
      </c>
      <c r="W40" s="255"/>
      <c r="X40" s="255"/>
      <c r="Y40" s="255"/>
      <c r="Z40" s="255"/>
      <c r="AA40" s="255"/>
      <c r="AB40" s="255"/>
      <c r="AC40" s="255"/>
      <c r="AD40" s="255"/>
      <c r="AE40" s="255"/>
      <c r="AF40" s="255"/>
      <c r="AG40" s="255"/>
      <c r="AH40" s="255"/>
      <c r="AI40" s="255"/>
      <c r="AJ40" s="255"/>
    </row>
    <row r="41" spans="1:36" x14ac:dyDescent="0.2">
      <c r="A41" s="83"/>
      <c r="B41" s="89" t="s">
        <v>142</v>
      </c>
      <c r="C41" s="255">
        <v>8636.18359375</v>
      </c>
      <c r="D41" s="255">
        <v>9197.9521484375</v>
      </c>
      <c r="E41" s="255">
        <v>9492.537109375</v>
      </c>
      <c r="F41" s="255">
        <v>8648.3154296875</v>
      </c>
      <c r="G41" s="255">
        <v>9042.12109375</v>
      </c>
      <c r="H41" s="255">
        <v>10441.7666015625</v>
      </c>
      <c r="I41" s="255">
        <v>10721.7763671875</v>
      </c>
      <c r="J41" s="255">
        <v>11446.7568359375</v>
      </c>
      <c r="K41" s="255">
        <v>11693.4208984375</v>
      </c>
      <c r="L41" s="255">
        <v>10870.052734375</v>
      </c>
      <c r="M41" s="255">
        <v>11026.66796875</v>
      </c>
      <c r="N41" s="255">
        <v>11880.46484375</v>
      </c>
      <c r="O41" s="255">
        <v>13091.0810546875</v>
      </c>
      <c r="P41" s="255">
        <v>13825.556640625</v>
      </c>
      <c r="Q41" s="255">
        <v>14982.2451171875</v>
      </c>
      <c r="R41" s="255">
        <v>17115.55078125</v>
      </c>
      <c r="S41" s="255">
        <v>17938.455078125</v>
      </c>
      <c r="T41" s="255">
        <v>17002.919921875</v>
      </c>
      <c r="U41" s="255">
        <v>17198.765625</v>
      </c>
      <c r="V41" s="255">
        <v>16394.73046875</v>
      </c>
      <c r="W41" s="255"/>
      <c r="X41" s="255"/>
      <c r="Y41" s="255"/>
      <c r="Z41" s="255"/>
      <c r="AA41" s="255"/>
      <c r="AB41" s="255"/>
      <c r="AC41" s="255"/>
      <c r="AD41" s="255"/>
      <c r="AE41" s="255"/>
      <c r="AF41" s="255"/>
      <c r="AG41" s="255"/>
      <c r="AH41" s="255"/>
      <c r="AI41" s="255"/>
      <c r="AJ41" s="255"/>
    </row>
    <row r="42" spans="1:36" x14ac:dyDescent="0.2">
      <c r="A42" s="83"/>
      <c r="B42" s="89" t="s">
        <v>143</v>
      </c>
      <c r="C42" s="255">
        <v>10414.224609375</v>
      </c>
      <c r="D42" s="255">
        <v>10419.859375</v>
      </c>
      <c r="E42" s="255">
        <v>10854.7119140625</v>
      </c>
      <c r="F42" s="255">
        <v>10031.587890625</v>
      </c>
      <c r="G42" s="255">
        <v>10420.7880859375</v>
      </c>
      <c r="H42" s="255">
        <v>11779.962890625</v>
      </c>
      <c r="I42" s="255">
        <v>12063.7607421875</v>
      </c>
      <c r="J42" s="255">
        <v>12877.1435546875</v>
      </c>
      <c r="K42" s="255">
        <v>13292.4453125</v>
      </c>
      <c r="L42" s="255">
        <v>12423.134765625</v>
      </c>
      <c r="M42" s="255">
        <v>12911.275390625</v>
      </c>
      <c r="N42" s="255">
        <v>13791.4814453125</v>
      </c>
      <c r="O42" s="255">
        <v>15054.9462890625</v>
      </c>
      <c r="P42" s="255">
        <v>15845.685546875</v>
      </c>
      <c r="Q42" s="255">
        <v>17133.404296875</v>
      </c>
      <c r="R42" s="255">
        <v>18955.380859375</v>
      </c>
      <c r="S42" s="255">
        <v>19669.33203125</v>
      </c>
      <c r="T42" s="255">
        <v>18586.4921875</v>
      </c>
      <c r="U42" s="255">
        <v>19749.189453125</v>
      </c>
      <c r="V42" s="255">
        <v>17849.431640625</v>
      </c>
      <c r="W42" s="255"/>
      <c r="X42" s="255"/>
      <c r="Y42" s="255"/>
      <c r="Z42" s="255"/>
      <c r="AA42" s="255"/>
      <c r="AB42" s="255"/>
      <c r="AC42" s="255"/>
      <c r="AD42" s="255"/>
      <c r="AE42" s="255"/>
      <c r="AF42" s="255"/>
      <c r="AG42" s="255"/>
      <c r="AH42" s="255"/>
      <c r="AI42" s="255"/>
      <c r="AJ42" s="255"/>
    </row>
    <row r="43" spans="1:36" ht="16.5" customHeight="1" x14ac:dyDescent="0.2">
      <c r="B43" s="261" t="s">
        <v>144</v>
      </c>
      <c r="C43" s="255">
        <v>11870.7353515625</v>
      </c>
      <c r="D43" s="255">
        <v>12454.2783203125</v>
      </c>
      <c r="E43" s="255">
        <v>12797.623046875</v>
      </c>
      <c r="F43" s="255">
        <v>12281.6748046875</v>
      </c>
      <c r="G43" s="255">
        <v>12775.802734375</v>
      </c>
      <c r="H43" s="255">
        <v>13176.228515625</v>
      </c>
      <c r="I43" s="255">
        <v>13193.9228515625</v>
      </c>
      <c r="J43" s="255">
        <v>13716.869140625</v>
      </c>
      <c r="K43" s="255">
        <v>13169.818359375</v>
      </c>
      <c r="L43" s="255">
        <v>12536.080078125</v>
      </c>
      <c r="M43" s="255">
        <v>12802.35546875</v>
      </c>
      <c r="N43" s="255">
        <v>13918.0546875</v>
      </c>
      <c r="O43" s="255">
        <v>14420.2626953125</v>
      </c>
      <c r="P43" s="255">
        <v>14103.1220703125</v>
      </c>
      <c r="Q43" s="255">
        <v>15026.4921875</v>
      </c>
      <c r="R43" s="255">
        <v>15880.05859375</v>
      </c>
      <c r="S43" s="255">
        <v>15676.4189453125</v>
      </c>
      <c r="T43" s="255">
        <v>15352.357421875</v>
      </c>
      <c r="U43" s="255">
        <v>16303.5341796875</v>
      </c>
      <c r="V43" s="255">
        <v>15687.8193359375</v>
      </c>
      <c r="W43" s="255"/>
      <c r="X43" s="255"/>
      <c r="Y43" s="255"/>
      <c r="Z43" s="255"/>
      <c r="AA43" s="255"/>
      <c r="AB43" s="255"/>
      <c r="AC43" s="255"/>
      <c r="AD43" s="255"/>
      <c r="AE43" s="255"/>
      <c r="AF43" s="255"/>
      <c r="AG43" s="255"/>
      <c r="AH43" s="255"/>
      <c r="AI43" s="255"/>
      <c r="AJ43" s="255"/>
    </row>
    <row r="44" spans="1:36" s="225" customFormat="1" x14ac:dyDescent="0.2">
      <c r="A44" s="83"/>
      <c r="B44" s="89" t="s">
        <v>743</v>
      </c>
      <c r="C44" s="255">
        <v>11412.18359375</v>
      </c>
      <c r="D44" s="255">
        <v>11930.4853515625</v>
      </c>
      <c r="E44" s="255">
        <v>12216.396484375</v>
      </c>
      <c r="F44" s="255">
        <v>11715.513671875</v>
      </c>
      <c r="G44" s="255">
        <v>12151.421875</v>
      </c>
      <c r="H44" s="255">
        <v>12593.732421875</v>
      </c>
      <c r="I44" s="255">
        <v>12666.3857421875</v>
      </c>
      <c r="J44" s="255">
        <v>13362.6142578125</v>
      </c>
      <c r="K44" s="255">
        <v>12860.69921875</v>
      </c>
      <c r="L44" s="255">
        <v>12294.74609375</v>
      </c>
      <c r="M44" s="255">
        <v>12333.55078125</v>
      </c>
      <c r="N44" s="255">
        <v>12892.67578125</v>
      </c>
      <c r="O44" s="255">
        <v>13515.576171875</v>
      </c>
      <c r="P44" s="255">
        <v>13660.2724609375</v>
      </c>
      <c r="Q44" s="255">
        <v>14563.255859375</v>
      </c>
      <c r="R44" s="255">
        <v>15880.05859375</v>
      </c>
      <c r="S44" s="255">
        <v>16075.427734375</v>
      </c>
      <c r="T44" s="255">
        <v>15471.6015625</v>
      </c>
      <c r="U44" s="255">
        <v>16192.240234375</v>
      </c>
      <c r="V44" s="255">
        <v>15654.47265625</v>
      </c>
      <c r="W44" s="255"/>
      <c r="X44" s="255"/>
      <c r="Y44" s="255"/>
      <c r="Z44" s="255"/>
      <c r="AA44" s="255"/>
      <c r="AB44" s="255"/>
      <c r="AC44" s="255"/>
      <c r="AD44" s="255"/>
      <c r="AE44" s="255"/>
      <c r="AF44" s="255"/>
      <c r="AG44" s="255"/>
      <c r="AH44" s="255"/>
      <c r="AI44" s="255"/>
      <c r="AJ44" s="255"/>
    </row>
    <row r="45" spans="1:36" x14ac:dyDescent="0.2">
      <c r="A45" s="83"/>
      <c r="B45" s="89" t="s">
        <v>145</v>
      </c>
      <c r="C45" s="255">
        <v>12788.044921875</v>
      </c>
      <c r="D45" s="255">
        <v>13465.017578125</v>
      </c>
      <c r="E45" s="255">
        <v>13791.1201171875</v>
      </c>
      <c r="F45" s="255">
        <v>12872.2158203125</v>
      </c>
      <c r="G45" s="255">
        <v>13110.2890625</v>
      </c>
      <c r="H45" s="255">
        <v>13750.32421875</v>
      </c>
      <c r="I45" s="255">
        <v>13970.654296875</v>
      </c>
      <c r="J45" s="255">
        <v>14915.6416015625</v>
      </c>
      <c r="K45" s="255">
        <v>14452.099609375</v>
      </c>
      <c r="L45" s="255">
        <v>13279.8359375</v>
      </c>
      <c r="M45" s="255">
        <v>13399.69921875</v>
      </c>
      <c r="N45" s="255">
        <v>14040.794921875</v>
      </c>
      <c r="O45" s="255">
        <v>14755.4853515625</v>
      </c>
      <c r="P45" s="255">
        <v>14915.3740234375</v>
      </c>
      <c r="Q45" s="255">
        <v>15711.6650390625</v>
      </c>
      <c r="R45" s="255">
        <v>17115.55078125</v>
      </c>
      <c r="S45" s="255">
        <v>17437.609375</v>
      </c>
      <c r="T45" s="255">
        <v>16460.978515625</v>
      </c>
      <c r="U45" s="255">
        <v>17428.365234375</v>
      </c>
      <c r="V45" s="255">
        <v>16703.583984375</v>
      </c>
      <c r="W45" s="255"/>
      <c r="X45" s="255"/>
      <c r="Y45" s="255"/>
      <c r="Z45" s="255"/>
      <c r="AA45" s="255"/>
      <c r="AB45" s="255"/>
      <c r="AC45" s="255"/>
      <c r="AD45" s="255"/>
      <c r="AE45" s="255"/>
      <c r="AF45" s="255"/>
      <c r="AG45" s="255"/>
      <c r="AH45" s="255"/>
      <c r="AI45" s="255"/>
      <c r="AJ45" s="255"/>
    </row>
    <row r="46" spans="1:36" x14ac:dyDescent="0.2">
      <c r="A46" s="87"/>
      <c r="B46" s="93" t="s">
        <v>146</v>
      </c>
      <c r="C46" s="262">
        <v>15482.076171875</v>
      </c>
      <c r="D46" s="262">
        <v>15288.9443359375</v>
      </c>
      <c r="E46" s="262">
        <v>15808.5419921875</v>
      </c>
      <c r="F46" s="262">
        <v>14981.5615234375</v>
      </c>
      <c r="G46" s="262">
        <v>15161.57421875</v>
      </c>
      <c r="H46" s="262">
        <v>15600.595703125</v>
      </c>
      <c r="I46" s="262">
        <v>15781.4580078125</v>
      </c>
      <c r="J46" s="262">
        <v>16815.630859375</v>
      </c>
      <c r="K46" s="262">
        <v>16483.798828125</v>
      </c>
      <c r="L46" s="262">
        <v>15173.8466796875</v>
      </c>
      <c r="M46" s="262">
        <v>15738.232421875</v>
      </c>
      <c r="N46" s="262">
        <v>16456.48046875</v>
      </c>
      <c r="O46" s="262">
        <v>17118.181640625</v>
      </c>
      <c r="P46" s="262">
        <v>17188.16015625</v>
      </c>
      <c r="Q46" s="262">
        <v>18047.162109375</v>
      </c>
      <c r="R46" s="262">
        <v>18955.3828125</v>
      </c>
      <c r="S46" s="262">
        <v>19084.369140625</v>
      </c>
      <c r="T46" s="262">
        <v>17993.984375</v>
      </c>
      <c r="U46" s="262">
        <v>20027.474609375</v>
      </c>
      <c r="V46" s="262">
        <v>18196.3125</v>
      </c>
      <c r="W46" s="255"/>
      <c r="X46" s="255"/>
      <c r="Y46" s="255"/>
      <c r="Z46" s="255"/>
      <c r="AA46" s="255"/>
      <c r="AB46" s="255"/>
      <c r="AC46" s="255"/>
      <c r="AD46" s="255"/>
      <c r="AE46" s="255"/>
      <c r="AF46" s="255"/>
      <c r="AG46" s="255"/>
      <c r="AH46" s="255"/>
      <c r="AI46" s="255"/>
      <c r="AJ46" s="255"/>
    </row>
    <row r="47" spans="1:36" s="225" customFormat="1" ht="16.5" customHeight="1" x14ac:dyDescent="0.2">
      <c r="A47" s="83"/>
      <c r="B47" s="251" t="s">
        <v>502</v>
      </c>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row>
    <row r="48" spans="1:36" x14ac:dyDescent="0.2">
      <c r="B48" s="86" t="s">
        <v>128</v>
      </c>
      <c r="C48" s="231">
        <v>65.102340698242188</v>
      </c>
      <c r="D48" s="231">
        <v>65.59930419921875</v>
      </c>
      <c r="E48" s="231">
        <v>65.865936279296875</v>
      </c>
      <c r="F48" s="231">
        <v>64.240180969238281</v>
      </c>
      <c r="G48" s="231">
        <v>65.731033325195313</v>
      </c>
      <c r="H48" s="231">
        <v>72.898475646972656</v>
      </c>
      <c r="I48" s="231">
        <v>73.936958312988281</v>
      </c>
      <c r="J48" s="231">
        <v>74.926544189453125</v>
      </c>
      <c r="K48" s="231">
        <v>79.279212951660156</v>
      </c>
      <c r="L48" s="231">
        <v>80.266571044921875</v>
      </c>
      <c r="M48" s="231">
        <v>79.418716430664063</v>
      </c>
      <c r="N48" s="231">
        <v>78.834312438964844</v>
      </c>
      <c r="O48" s="231">
        <v>83.635589599609375</v>
      </c>
      <c r="P48" s="231">
        <v>90.121757507324219</v>
      </c>
      <c r="Q48" s="231">
        <v>92.666206359863281</v>
      </c>
      <c r="R48" s="231">
        <v>99.999992370605469</v>
      </c>
      <c r="S48" s="231">
        <v>105.29631042480469</v>
      </c>
      <c r="T48" s="231">
        <v>104.09414672851563</v>
      </c>
      <c r="U48" s="231">
        <v>98.051094055175781</v>
      </c>
      <c r="V48" s="231">
        <v>97.989067077636719</v>
      </c>
      <c r="W48" s="231"/>
      <c r="X48" s="231"/>
      <c r="Y48" s="231"/>
      <c r="Z48" s="231"/>
      <c r="AA48" s="231"/>
      <c r="AB48" s="231"/>
      <c r="AC48" s="231"/>
      <c r="AD48" s="231"/>
      <c r="AE48" s="231"/>
      <c r="AF48" s="231"/>
      <c r="AG48" s="231"/>
      <c r="AH48" s="231"/>
      <c r="AI48" s="231"/>
      <c r="AJ48" s="231"/>
    </row>
    <row r="49" spans="1:36" x14ac:dyDescent="0.2">
      <c r="B49" s="86" t="s">
        <v>745</v>
      </c>
      <c r="C49" s="231">
        <v>67.718208312988281</v>
      </c>
      <c r="D49" s="231">
        <v>68.479362487792969</v>
      </c>
      <c r="E49" s="231">
        <v>68.999679565429688</v>
      </c>
      <c r="F49" s="231">
        <v>67.344635009765625</v>
      </c>
      <c r="G49" s="231">
        <v>69.108512878417969</v>
      </c>
      <c r="H49" s="231">
        <v>76.270240783691406</v>
      </c>
      <c r="I49" s="231">
        <v>77.016326904296875</v>
      </c>
      <c r="J49" s="231">
        <v>76.912918090820313</v>
      </c>
      <c r="K49" s="231">
        <v>81.184768676757813</v>
      </c>
      <c r="L49" s="231">
        <v>81.842132568359375</v>
      </c>
      <c r="M49" s="231">
        <v>82.437461853027344</v>
      </c>
      <c r="N49" s="231">
        <v>85.104156494140625</v>
      </c>
      <c r="O49" s="231">
        <v>89.233879089355469</v>
      </c>
      <c r="P49" s="231">
        <v>93.043388366699219</v>
      </c>
      <c r="Q49" s="231">
        <v>95.613784790039063</v>
      </c>
      <c r="R49" s="231">
        <v>99.999992370605469</v>
      </c>
      <c r="S49" s="231">
        <v>102.68274688720703</v>
      </c>
      <c r="T49" s="231">
        <v>103.2918701171875</v>
      </c>
      <c r="U49" s="231">
        <v>98.725028991699219</v>
      </c>
      <c r="V49" s="231">
        <v>98.197799682617188</v>
      </c>
      <c r="W49" s="231"/>
      <c r="X49" s="231"/>
      <c r="Y49" s="231"/>
      <c r="Z49" s="231"/>
      <c r="AA49" s="231"/>
      <c r="AB49" s="231"/>
      <c r="AC49" s="231"/>
      <c r="AD49" s="231"/>
      <c r="AE49" s="231"/>
      <c r="AF49" s="231"/>
      <c r="AG49" s="231"/>
      <c r="AH49" s="231"/>
      <c r="AI49" s="231"/>
      <c r="AJ49" s="231"/>
    </row>
    <row r="50" spans="1:36" x14ac:dyDescent="0.2">
      <c r="B50" s="86" t="s">
        <v>131</v>
      </c>
      <c r="C50" s="231">
        <v>67.53326416015625</v>
      </c>
      <c r="D50" s="231">
        <v>68.309989929199219</v>
      </c>
      <c r="E50" s="231">
        <v>68.830787658691406</v>
      </c>
      <c r="F50" s="231">
        <v>67.185905456542969</v>
      </c>
      <c r="G50" s="231">
        <v>68.969650268554688</v>
      </c>
      <c r="H50" s="231">
        <v>75.938331604003906</v>
      </c>
      <c r="I50" s="231">
        <v>76.744987487792969</v>
      </c>
      <c r="J50" s="231">
        <v>76.743309020996094</v>
      </c>
      <c r="K50" s="231">
        <v>80.911575317382813</v>
      </c>
      <c r="L50" s="231">
        <v>81.85382080078125</v>
      </c>
      <c r="M50" s="231">
        <v>82.290412902832031</v>
      </c>
      <c r="N50" s="231">
        <v>84.613899230957031</v>
      </c>
      <c r="O50" s="231">
        <v>88.720100402832031</v>
      </c>
      <c r="P50" s="231">
        <v>92.693336486816406</v>
      </c>
      <c r="Q50" s="231">
        <v>95.357467651367188</v>
      </c>
      <c r="R50" s="231">
        <v>99.999992370605469</v>
      </c>
      <c r="S50" s="231">
        <v>102.87221527099609</v>
      </c>
      <c r="T50" s="231">
        <v>103.29227447509766</v>
      </c>
      <c r="U50" s="231">
        <v>98.682609558105469</v>
      </c>
      <c r="V50" s="231">
        <v>98.150978088378906</v>
      </c>
      <c r="W50" s="231"/>
      <c r="X50" s="231"/>
      <c r="Y50" s="231"/>
      <c r="Z50" s="231"/>
      <c r="AA50" s="231"/>
      <c r="AB50" s="231"/>
      <c r="AC50" s="231"/>
      <c r="AD50" s="231"/>
      <c r="AE50" s="231"/>
      <c r="AF50" s="231"/>
      <c r="AG50" s="231"/>
      <c r="AH50" s="231"/>
      <c r="AI50" s="231"/>
      <c r="AJ50" s="231"/>
    </row>
    <row r="51" spans="1:36" x14ac:dyDescent="0.2">
      <c r="A51" s="95"/>
      <c r="B51" s="160" t="s">
        <v>132</v>
      </c>
      <c r="C51" s="263">
        <v>67.266334533691406</v>
      </c>
      <c r="D51" s="263">
        <v>68.152908325195313</v>
      </c>
      <c r="E51" s="263">
        <v>68.663589477539063</v>
      </c>
      <c r="F51" s="263">
        <v>66.959564208984375</v>
      </c>
      <c r="G51" s="263">
        <v>68.7315673828125</v>
      </c>
      <c r="H51" s="263">
        <v>75.509696960449219</v>
      </c>
      <c r="I51" s="263">
        <v>76.442626953125</v>
      </c>
      <c r="J51" s="263">
        <v>76.578414916992188</v>
      </c>
      <c r="K51" s="263">
        <v>80.639457702636719</v>
      </c>
      <c r="L51" s="263">
        <v>81.872024536132813</v>
      </c>
      <c r="M51" s="263">
        <v>82.037643432617188</v>
      </c>
      <c r="N51" s="263">
        <v>83.805778503417969</v>
      </c>
      <c r="O51" s="263">
        <v>87.947113037109375</v>
      </c>
      <c r="P51" s="263">
        <v>92.189544677734375</v>
      </c>
      <c r="Q51" s="263">
        <v>94.93682861328125</v>
      </c>
      <c r="R51" s="263">
        <v>99.999992370605469</v>
      </c>
      <c r="S51" s="263">
        <v>103.06514739990234</v>
      </c>
      <c r="T51" s="263">
        <v>103.29280853271484</v>
      </c>
      <c r="U51" s="263">
        <v>98.610488891601563</v>
      </c>
      <c r="V51" s="263">
        <v>98.093666076660156</v>
      </c>
      <c r="W51" s="231"/>
      <c r="X51" s="231"/>
      <c r="Y51" s="231"/>
      <c r="Z51" s="231"/>
      <c r="AA51" s="231"/>
      <c r="AB51" s="231"/>
      <c r="AC51" s="231"/>
      <c r="AD51" s="231"/>
      <c r="AE51" s="231"/>
      <c r="AF51" s="231"/>
      <c r="AG51" s="231"/>
      <c r="AH51" s="231"/>
      <c r="AI51" s="231"/>
      <c r="AJ51" s="231"/>
    </row>
    <row r="52" spans="1:36" s="225" customFormat="1" ht="16.5" customHeight="1" x14ac:dyDescent="0.2">
      <c r="A52" s="83"/>
      <c r="B52" s="251" t="s">
        <v>1140</v>
      </c>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3"/>
      <c r="AG52" s="253"/>
      <c r="AH52" s="253"/>
      <c r="AI52" s="253"/>
      <c r="AJ52" s="253"/>
    </row>
    <row r="53" spans="1:36" x14ac:dyDescent="0.2">
      <c r="B53" s="86" t="s">
        <v>1141</v>
      </c>
      <c r="C53" s="231">
        <v>64.518409729003906</v>
      </c>
      <c r="D53" s="231">
        <v>65.118881225585938</v>
      </c>
      <c r="E53" s="231">
        <v>65.179290771484375</v>
      </c>
      <c r="F53" s="231">
        <v>65.30035400390625</v>
      </c>
      <c r="G53" s="231">
        <v>66.864105224609375</v>
      </c>
      <c r="H53" s="231">
        <v>70.363601684570313</v>
      </c>
      <c r="I53" s="231">
        <v>75.335922241210938</v>
      </c>
      <c r="J53" s="231">
        <v>75.840728759765625</v>
      </c>
      <c r="K53" s="231">
        <v>87.407173156738281</v>
      </c>
      <c r="L53" s="231">
        <v>82.847511291503906</v>
      </c>
      <c r="M53" s="231">
        <v>84.113548278808594</v>
      </c>
      <c r="N53" s="231">
        <v>86.189170837402344</v>
      </c>
      <c r="O53" s="231">
        <v>92.864570617675781</v>
      </c>
      <c r="P53" s="231">
        <v>99.775985717773438</v>
      </c>
      <c r="Q53" s="231">
        <v>102.05796051025391</v>
      </c>
      <c r="R53" s="231">
        <v>100</v>
      </c>
      <c r="S53" s="231">
        <v>98.743240356445313</v>
      </c>
      <c r="T53" s="231">
        <v>100.15106201171875</v>
      </c>
      <c r="U53" s="231">
        <v>99.077461242675781</v>
      </c>
      <c r="V53" s="231">
        <v>100.34681701660156</v>
      </c>
      <c r="W53" s="231"/>
      <c r="X53" s="231"/>
      <c r="Y53" s="231"/>
      <c r="Z53" s="231"/>
      <c r="AA53" s="231"/>
      <c r="AB53" s="231"/>
      <c r="AC53" s="231"/>
      <c r="AD53" s="231"/>
      <c r="AE53" s="231"/>
      <c r="AF53" s="231"/>
      <c r="AG53" s="231"/>
      <c r="AH53" s="231"/>
      <c r="AI53" s="231"/>
      <c r="AJ53" s="231"/>
    </row>
    <row r="54" spans="1:36" x14ac:dyDescent="0.2">
      <c r="B54" s="86" t="s">
        <v>1142</v>
      </c>
      <c r="C54" s="231">
        <v>70.763336181640625</v>
      </c>
      <c r="D54" s="231">
        <v>71.874649047851563</v>
      </c>
      <c r="E54" s="231">
        <v>72.27923583984375</v>
      </c>
      <c r="F54" s="231">
        <v>73.797935485839844</v>
      </c>
      <c r="G54" s="231">
        <v>76.03338623046875</v>
      </c>
      <c r="H54" s="231">
        <v>77.647201538085938</v>
      </c>
      <c r="I54" s="231">
        <v>82.263931274414063</v>
      </c>
      <c r="J54" s="231">
        <v>80.421089172363281</v>
      </c>
      <c r="K54" s="231">
        <v>92.181228637695313</v>
      </c>
      <c r="L54" s="231">
        <v>86.640823364257813</v>
      </c>
      <c r="M54" s="231">
        <v>91.321708679199219</v>
      </c>
      <c r="N54" s="231">
        <v>100.83426666259766</v>
      </c>
      <c r="O54" s="231">
        <v>105.06072235107422</v>
      </c>
      <c r="P54" s="231">
        <v>105.95018768310547</v>
      </c>
      <c r="Q54" s="231">
        <v>108.04841613769531</v>
      </c>
      <c r="R54" s="231">
        <v>100</v>
      </c>
      <c r="S54" s="231">
        <v>94.454208374023438</v>
      </c>
      <c r="T54" s="231">
        <v>98.671745300292969</v>
      </c>
      <c r="U54" s="231">
        <v>100.53387451171875</v>
      </c>
      <c r="V54" s="231">
        <v>100.84800720214844</v>
      </c>
      <c r="W54" s="231"/>
      <c r="X54" s="231"/>
      <c r="Y54" s="231"/>
      <c r="Z54" s="231"/>
      <c r="AA54" s="231"/>
      <c r="AB54" s="231"/>
      <c r="AC54" s="231"/>
      <c r="AD54" s="231"/>
      <c r="AE54" s="231"/>
      <c r="AF54" s="231"/>
      <c r="AG54" s="231"/>
      <c r="AH54" s="231"/>
      <c r="AI54" s="231"/>
      <c r="AJ54" s="231"/>
    </row>
    <row r="55" spans="1:36" x14ac:dyDescent="0.2">
      <c r="A55" s="87"/>
      <c r="B55" s="160" t="s">
        <v>1143</v>
      </c>
      <c r="C55" s="263">
        <v>91.174911499023438</v>
      </c>
      <c r="D55" s="263">
        <v>90.600624084472656</v>
      </c>
      <c r="E55" s="263">
        <v>90.177055358886719</v>
      </c>
      <c r="F55" s="263">
        <v>88.485336303710938</v>
      </c>
      <c r="G55" s="263">
        <v>87.940452575683594</v>
      </c>
      <c r="H55" s="263">
        <v>90.619613647460938</v>
      </c>
      <c r="I55" s="263">
        <v>91.578315734863281</v>
      </c>
      <c r="J55" s="263">
        <v>94.304519653320313</v>
      </c>
      <c r="K55" s="263">
        <v>94.821014404296875</v>
      </c>
      <c r="L55" s="263">
        <v>95.621795654296875</v>
      </c>
      <c r="M55" s="263">
        <v>92.106842041015625</v>
      </c>
      <c r="N55" s="263">
        <v>85.47607421875</v>
      </c>
      <c r="O55" s="263">
        <v>88.391326904296875</v>
      </c>
      <c r="P55" s="263">
        <v>94.17254638671875</v>
      </c>
      <c r="Q55" s="263">
        <v>94.455764770507813</v>
      </c>
      <c r="R55" s="263">
        <v>100</v>
      </c>
      <c r="S55" s="263">
        <v>104.54085540771484</v>
      </c>
      <c r="T55" s="263">
        <v>101.49922943115234</v>
      </c>
      <c r="U55" s="263">
        <v>98.551322937011719</v>
      </c>
      <c r="V55" s="263">
        <v>99.503028869628906</v>
      </c>
      <c r="W55" s="231"/>
      <c r="X55" s="231"/>
      <c r="Y55" s="231"/>
      <c r="Z55" s="231"/>
      <c r="AA55" s="231"/>
      <c r="AB55" s="231"/>
      <c r="AC55" s="231"/>
      <c r="AD55" s="231"/>
      <c r="AE55" s="231"/>
      <c r="AF55" s="231"/>
      <c r="AG55" s="231"/>
      <c r="AH55" s="231"/>
      <c r="AI55" s="231"/>
      <c r="AJ55" s="231"/>
    </row>
    <row r="56" spans="1:36" s="225" customFormat="1" ht="16.5" customHeight="1" x14ac:dyDescent="0.2">
      <c r="A56" s="251"/>
      <c r="B56" s="251" t="s">
        <v>262</v>
      </c>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row>
    <row r="57" spans="1:36" s="225" customFormat="1" x14ac:dyDescent="0.2">
      <c r="A57" s="251"/>
      <c r="B57" s="86" t="s">
        <v>503</v>
      </c>
      <c r="C57" s="231">
        <v>65.252128601074219</v>
      </c>
      <c r="D57" s="231">
        <v>64.778251647949219</v>
      </c>
      <c r="E57" s="231">
        <v>64.601272583007813</v>
      </c>
      <c r="F57" s="231">
        <v>65.019081115722656</v>
      </c>
      <c r="G57" s="231">
        <v>65.368476867675781</v>
      </c>
      <c r="H57" s="231">
        <v>67.694007873535156</v>
      </c>
      <c r="I57" s="231">
        <v>70.563644409179688</v>
      </c>
      <c r="J57" s="231">
        <v>72.694770812988281</v>
      </c>
      <c r="K57" s="231">
        <v>79.912445068359375</v>
      </c>
      <c r="L57" s="231">
        <v>83.653205871582031</v>
      </c>
      <c r="M57" s="231">
        <v>84.568252563476563</v>
      </c>
      <c r="N57" s="231">
        <v>86.7950439453125</v>
      </c>
      <c r="O57" s="231">
        <v>91.515785217285156</v>
      </c>
      <c r="P57" s="231">
        <v>94.119781494140625</v>
      </c>
      <c r="Q57" s="231">
        <v>97.848640441894531</v>
      </c>
      <c r="R57" s="231">
        <v>100</v>
      </c>
      <c r="S57" s="231">
        <v>98.679237365722656</v>
      </c>
      <c r="T57" s="231">
        <v>99.553939819335938</v>
      </c>
      <c r="U57" s="231">
        <v>101.49893188476563</v>
      </c>
      <c r="V57" s="231">
        <v>102.11711883544922</v>
      </c>
      <c r="W57" s="253"/>
      <c r="X57" s="253"/>
      <c r="Y57" s="253"/>
      <c r="Z57" s="253"/>
      <c r="AA57" s="253"/>
      <c r="AB57" s="253"/>
      <c r="AC57" s="253"/>
      <c r="AD57" s="253"/>
      <c r="AE57" s="253"/>
      <c r="AF57" s="253"/>
      <c r="AG57" s="253"/>
      <c r="AH57" s="253"/>
      <c r="AI57" s="253"/>
      <c r="AJ57" s="253"/>
    </row>
    <row r="58" spans="1:36" x14ac:dyDescent="0.2">
      <c r="B58" s="86" t="s">
        <v>263</v>
      </c>
      <c r="C58" s="231">
        <v>72.128524780273438</v>
      </c>
      <c r="D58" s="231">
        <v>74.451728820800781</v>
      </c>
      <c r="E58" s="231">
        <v>75.567573547363281</v>
      </c>
      <c r="F58" s="231">
        <v>77.341659545898438</v>
      </c>
      <c r="G58" s="231">
        <v>79.136863708496094</v>
      </c>
      <c r="H58" s="231">
        <v>81.738151550292969</v>
      </c>
      <c r="I58" s="231">
        <v>84.747764587402344</v>
      </c>
      <c r="J58" s="231">
        <v>86.735160827636719</v>
      </c>
      <c r="K58" s="231">
        <v>90.589324951171875</v>
      </c>
      <c r="L58" s="231">
        <v>90.295791625976563</v>
      </c>
      <c r="M58" s="231">
        <v>91.816963195800781</v>
      </c>
      <c r="N58" s="231">
        <v>94.253196716308594</v>
      </c>
      <c r="O58" s="231">
        <v>96.529624938964844</v>
      </c>
      <c r="P58" s="231">
        <v>98.101272583007813</v>
      </c>
      <c r="Q58" s="231">
        <v>99.690277099609375</v>
      </c>
      <c r="R58" s="231">
        <v>100</v>
      </c>
      <c r="S58" s="231">
        <v>100.92823028564453</v>
      </c>
      <c r="T58" s="231">
        <v>102.99876403808594</v>
      </c>
      <c r="U58" s="231">
        <v>105.49406433105469</v>
      </c>
      <c r="V58" s="231">
        <v>107.44890594482422</v>
      </c>
      <c r="W58" s="231"/>
      <c r="X58" s="231"/>
      <c r="Y58" s="231"/>
      <c r="Z58" s="231"/>
      <c r="AA58" s="231"/>
      <c r="AB58" s="231"/>
      <c r="AC58" s="231"/>
      <c r="AD58" s="231"/>
      <c r="AE58" s="231"/>
      <c r="AF58" s="231"/>
      <c r="AG58" s="231"/>
      <c r="AH58" s="231"/>
      <c r="AI58" s="231"/>
      <c r="AJ58" s="231"/>
    </row>
    <row r="59" spans="1:36" x14ac:dyDescent="0.2">
      <c r="A59" s="95"/>
      <c r="B59" s="160" t="s">
        <v>264</v>
      </c>
      <c r="C59" s="263">
        <v>71.427169799804688</v>
      </c>
      <c r="D59" s="263">
        <v>72.272384643554688</v>
      </c>
      <c r="E59" s="263">
        <v>70.273834228515625</v>
      </c>
      <c r="F59" s="263">
        <v>74.579055786132813</v>
      </c>
      <c r="G59" s="263">
        <v>78.141433715820313</v>
      </c>
      <c r="H59" s="263">
        <v>76.268135070800781</v>
      </c>
      <c r="I59" s="263">
        <v>88.812629699707031</v>
      </c>
      <c r="J59" s="263">
        <v>91.446731567382813</v>
      </c>
      <c r="K59" s="263">
        <v>136.73516845703125</v>
      </c>
      <c r="L59" s="263">
        <v>81.4271240234375</v>
      </c>
      <c r="M59" s="263">
        <v>98.380271911621094</v>
      </c>
      <c r="N59" s="263">
        <v>146.09519958496094</v>
      </c>
      <c r="O59" s="263">
        <v>156.61167907714844</v>
      </c>
      <c r="P59" s="263">
        <v>152.07440185546875</v>
      </c>
      <c r="Q59" s="263">
        <v>158.97874450683594</v>
      </c>
      <c r="R59" s="263">
        <v>100</v>
      </c>
      <c r="S59" s="263">
        <v>71.096031188964844</v>
      </c>
      <c r="T59" s="263">
        <v>83.551277160644531</v>
      </c>
      <c r="U59" s="263">
        <v>101.68842315673828</v>
      </c>
      <c r="V59" s="263">
        <v>103.54109191894531</v>
      </c>
      <c r="W59" s="231"/>
      <c r="X59" s="231"/>
      <c r="Y59" s="231"/>
      <c r="Z59" s="231"/>
      <c r="AA59" s="231"/>
      <c r="AB59" s="231"/>
      <c r="AC59" s="231"/>
      <c r="AD59" s="231"/>
      <c r="AE59" s="231"/>
      <c r="AF59" s="231"/>
      <c r="AG59" s="231"/>
      <c r="AH59" s="231"/>
      <c r="AI59" s="231"/>
      <c r="AJ59" s="231"/>
    </row>
    <row r="60" spans="1:36" s="258" customFormat="1" ht="19.5" customHeight="1" x14ac:dyDescent="0.2">
      <c r="A60" s="85" t="s">
        <v>147</v>
      </c>
      <c r="B60" s="85"/>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row>
    <row r="61" spans="1:36" s="258" customFormat="1" x14ac:dyDescent="0.2">
      <c r="A61" s="101" t="s">
        <v>777</v>
      </c>
      <c r="B61" s="85"/>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row>
    <row r="62" spans="1:36" s="258" customFormat="1" x14ac:dyDescent="0.2">
      <c r="A62" s="101" t="s">
        <v>775</v>
      </c>
      <c r="B62" s="85"/>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64"/>
    </row>
    <row r="63" spans="1:36" s="258" customFormat="1" x14ac:dyDescent="0.2">
      <c r="A63" s="101" t="s">
        <v>776</v>
      </c>
      <c r="B63" s="85"/>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64"/>
    </row>
    <row r="64" spans="1:36" s="258" customFormat="1" x14ac:dyDescent="0.2">
      <c r="A64" s="101" t="s">
        <v>1399</v>
      </c>
      <c r="B64" s="85"/>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64"/>
    </row>
    <row r="65" spans="1:26" s="258" customFormat="1" x14ac:dyDescent="0.2">
      <c r="A65" s="101" t="s">
        <v>1400</v>
      </c>
      <c r="B65" s="85"/>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64"/>
    </row>
    <row r="66" spans="1:26" x14ac:dyDescent="0.2">
      <c r="A66" s="101" t="s">
        <v>1401</v>
      </c>
    </row>
    <row r="67" spans="1:26" x14ac:dyDescent="0.2">
      <c r="A67" s="101" t="s">
        <v>1402</v>
      </c>
    </row>
    <row r="68" spans="1:26" x14ac:dyDescent="0.2">
      <c r="A68" s="101"/>
    </row>
    <row r="69" spans="1:26" x14ac:dyDescent="0.2">
      <c r="A69" s="101"/>
    </row>
    <row r="75" spans="1:26" x14ac:dyDescent="0.2">
      <c r="C75" s="85"/>
      <c r="D75" s="85"/>
      <c r="E75" s="85"/>
      <c r="F75" s="85"/>
      <c r="G75" s="85"/>
      <c r="H75" s="85"/>
      <c r="I75" s="85"/>
      <c r="J75" s="85"/>
      <c r="K75" s="85"/>
      <c r="L75" s="85"/>
      <c r="M75" s="85"/>
      <c r="N75" s="85"/>
      <c r="O75" s="85"/>
      <c r="P75" s="85"/>
      <c r="Q75" s="85"/>
      <c r="R75" s="85"/>
      <c r="S75" s="85"/>
    </row>
    <row r="76" spans="1:26" x14ac:dyDescent="0.2">
      <c r="C76" s="85"/>
      <c r="D76" s="85"/>
      <c r="E76" s="85"/>
      <c r="F76" s="85"/>
      <c r="G76" s="85"/>
      <c r="H76" s="85"/>
      <c r="I76" s="85"/>
      <c r="J76" s="85"/>
      <c r="K76" s="85"/>
      <c r="L76" s="85"/>
      <c r="M76" s="85"/>
      <c r="N76" s="85"/>
      <c r="O76" s="85"/>
      <c r="P76" s="85"/>
      <c r="Q76" s="85"/>
      <c r="R76" s="85"/>
      <c r="S76" s="85"/>
    </row>
  </sheetData>
  <pageMargins left="0.74803149606299213" right="0.74803149606299213" top="0.59055118110236227" bottom="0.82677165354330717" header="0.51181102362204722" footer="0.51181102362204722"/>
  <pageSetup paperSize="9" scale="5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tabColor theme="6" tint="0.79998168889431442"/>
  </sheetPr>
  <dimension ref="A1:AJ176"/>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RowHeight="12.75" x14ac:dyDescent="0.2"/>
  <cols>
    <col min="1" max="1" width="4" style="1" customWidth="1"/>
    <col min="2" max="2" width="38.5703125" customWidth="1"/>
    <col min="3" max="9" width="9.28515625" customWidth="1"/>
    <col min="10" max="10" width="10" bestFit="1" customWidth="1"/>
    <col min="11" max="17" width="9.28515625" customWidth="1"/>
  </cols>
  <sheetData>
    <row r="1" spans="1:36" s="23" customFormat="1" ht="24.95" customHeight="1" x14ac:dyDescent="0.2">
      <c r="A1" s="49" t="str">
        <f>Index!A10</f>
        <v>Table 2c    Palau constant price GDP(P) production by industry, FY2000-FY2019</v>
      </c>
      <c r="R1"/>
      <c r="S1"/>
      <c r="T1"/>
      <c r="U1"/>
      <c r="V1"/>
      <c r="W1"/>
      <c r="X1"/>
      <c r="Y1"/>
      <c r="Z1"/>
    </row>
    <row r="2" spans="1:36" ht="20.100000000000001" customHeight="1" x14ac:dyDescent="0.2">
      <c r="A2" s="702" t="s">
        <v>1404</v>
      </c>
      <c r="B2" s="71"/>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34" t="str">
        <f>NAgni!T2</f>
        <v>FY17</v>
      </c>
      <c r="U2" s="34" t="str">
        <f>NAgni!U2</f>
        <v>FY18</v>
      </c>
      <c r="V2" s="34" t="str">
        <f>NAgni!V2</f>
        <v>FY19</v>
      </c>
      <c r="W2" s="34" t="str">
        <f>NAgni!W2</f>
        <v>FY20</v>
      </c>
      <c r="X2" s="34" t="str">
        <f>NAgni!X2</f>
        <v>FY21</v>
      </c>
      <c r="Y2" s="34" t="str">
        <f>NAgni!Y2</f>
        <v>FY22</v>
      </c>
      <c r="Z2" s="34" t="str">
        <f>NAgni!Z2</f>
        <v>FY23</v>
      </c>
      <c r="AA2" s="34" t="str">
        <f>NAgni!AA2</f>
        <v>FY24</v>
      </c>
      <c r="AB2" s="34" t="str">
        <f>NAgni!AB2</f>
        <v>FY25</v>
      </c>
      <c r="AC2" s="34" t="str">
        <f>NAgni!AC2</f>
        <v>FY26</v>
      </c>
      <c r="AD2" s="34" t="str">
        <f>NAgni!AD2</f>
        <v>FY27</v>
      </c>
      <c r="AE2" s="34" t="str">
        <f>NAgni!AE2</f>
        <v>FY28</v>
      </c>
      <c r="AF2" s="34" t="str">
        <f>NAgni!AF2</f>
        <v>FY29</v>
      </c>
      <c r="AG2" s="34" t="str">
        <f>NAgni!AG2</f>
        <v>FY30</v>
      </c>
      <c r="AH2" s="34" t="str">
        <f>NAgni!AH2</f>
        <v>FY31</v>
      </c>
      <c r="AI2" s="34" t="str">
        <f>NAgni!AI2</f>
        <v>FY32</v>
      </c>
      <c r="AJ2" s="34" t="str">
        <f>NAgni!AJ2</f>
        <v>FY33</v>
      </c>
    </row>
    <row r="3" spans="1:36" ht="20.100000000000001" customHeight="1" x14ac:dyDescent="0.2">
      <c r="A3" s="167" t="s">
        <v>272</v>
      </c>
      <c r="B3" s="168" t="s">
        <v>273</v>
      </c>
      <c r="C3" s="174">
        <v>4.0018894042968753</v>
      </c>
      <c r="D3" s="174">
        <v>4.2131665039062502</v>
      </c>
      <c r="E3" s="174">
        <v>4.3849946289062496</v>
      </c>
      <c r="F3" s="174">
        <v>4.5443002929687504</v>
      </c>
      <c r="G3" s="174">
        <v>4.4948007812500004</v>
      </c>
      <c r="H3" s="174">
        <v>4.6361245117187497</v>
      </c>
      <c r="I3" s="174">
        <v>4.6863188476562501</v>
      </c>
      <c r="J3" s="174">
        <v>4.6155063476562503</v>
      </c>
      <c r="K3" s="174">
        <v>4.7280351562499998</v>
      </c>
      <c r="L3" s="174">
        <v>4.4719599609375003</v>
      </c>
      <c r="M3" s="174">
        <v>4.1895395507812498</v>
      </c>
      <c r="N3" s="174">
        <v>4.1261010742187496</v>
      </c>
      <c r="O3" s="174">
        <v>4.0529404296875002</v>
      </c>
      <c r="P3" s="174">
        <v>3.963293701171875</v>
      </c>
      <c r="Q3" s="174">
        <v>3.8579931640625</v>
      </c>
      <c r="R3" s="174">
        <v>3.8800131835937499</v>
      </c>
      <c r="S3" s="174">
        <v>3.9481711425781252</v>
      </c>
      <c r="T3" s="174">
        <v>3.97499072265625</v>
      </c>
      <c r="U3" s="174">
        <v>3.8041674804687502</v>
      </c>
      <c r="V3" s="174">
        <v>3.7450739746093751</v>
      </c>
    </row>
    <row r="4" spans="1:36" x14ac:dyDescent="0.2">
      <c r="A4" s="167" t="s">
        <v>274</v>
      </c>
      <c r="B4" s="168" t="s">
        <v>275</v>
      </c>
      <c r="C4" s="174">
        <v>4.7590571289062504</v>
      </c>
      <c r="D4" s="174">
        <v>4.5971293945312501</v>
      </c>
      <c r="E4" s="174">
        <v>4.5428427734375001</v>
      </c>
      <c r="F4" s="174">
        <v>4.5162539062500002</v>
      </c>
      <c r="G4" s="174">
        <v>4.8261914062500004</v>
      </c>
      <c r="H4" s="174">
        <v>5.0816787109375001</v>
      </c>
      <c r="I4" s="174">
        <v>6.4892773437500004</v>
      </c>
      <c r="J4" s="174">
        <v>5.6615161132812499</v>
      </c>
      <c r="K4" s="174">
        <v>5.8882656249999998</v>
      </c>
      <c r="L4" s="174">
        <v>5.3448120117187496</v>
      </c>
      <c r="M4" s="174">
        <v>5.1341274414062497</v>
      </c>
      <c r="N4" s="174">
        <v>5.0400219726562501</v>
      </c>
      <c r="O4" s="174">
        <v>4.7257080078125</v>
      </c>
      <c r="P4" s="174">
        <v>5.0627280273437503</v>
      </c>
      <c r="Q4" s="174">
        <v>4.6359677734374998</v>
      </c>
      <c r="R4" s="174">
        <v>4.3037944335937501</v>
      </c>
      <c r="S4" s="174">
        <v>4.8682133789062503</v>
      </c>
      <c r="T4" s="174">
        <v>5.5825336914062502</v>
      </c>
      <c r="U4" s="174">
        <v>5.2582363281250002</v>
      </c>
      <c r="V4" s="174">
        <v>4.9383173828125004</v>
      </c>
    </row>
    <row r="5" spans="1:36" x14ac:dyDescent="0.2">
      <c r="A5" s="167" t="s">
        <v>19</v>
      </c>
      <c r="B5" s="168" t="s">
        <v>276</v>
      </c>
      <c r="C5" s="174">
        <v>2.0437844238281251</v>
      </c>
      <c r="D5" s="174">
        <v>2.0857878417968752</v>
      </c>
      <c r="E5" s="174">
        <v>1.88537255859375</v>
      </c>
      <c r="F5" s="174">
        <v>1.078051025390625</v>
      </c>
      <c r="G5" s="174">
        <v>1.1866359863281251</v>
      </c>
      <c r="H5" s="174">
        <v>1.5788701171874999</v>
      </c>
      <c r="I5" s="174">
        <v>1.4902275390624999</v>
      </c>
      <c r="J5" s="174">
        <v>1.2789410400390624</v>
      </c>
      <c r="K5" s="174">
        <v>1.3168277587890624</v>
      </c>
      <c r="L5" s="174">
        <v>0.96702221679687494</v>
      </c>
      <c r="M5" s="174">
        <v>0.70479888916015621</v>
      </c>
      <c r="N5" s="174">
        <v>0.65180004882812503</v>
      </c>
      <c r="O5" s="174">
        <v>0.74135968017578124</v>
      </c>
      <c r="P5" s="174">
        <v>0.53763128662109372</v>
      </c>
      <c r="Q5" s="174">
        <v>0.69390954589843745</v>
      </c>
      <c r="R5" s="174">
        <v>1.09955810546875</v>
      </c>
      <c r="S5" s="174">
        <v>1.2736475830078124</v>
      </c>
      <c r="T5" s="174">
        <v>1.5701708984375</v>
      </c>
      <c r="U5" s="174">
        <v>1.3327709960937499</v>
      </c>
      <c r="V5" s="174">
        <v>1.4900573730468749</v>
      </c>
    </row>
    <row r="6" spans="1:36" x14ac:dyDescent="0.2">
      <c r="A6" s="167" t="s">
        <v>20</v>
      </c>
      <c r="B6" s="168" t="s">
        <v>22</v>
      </c>
      <c r="C6" s="174">
        <v>5.8295712890624998</v>
      </c>
      <c r="D6" s="174">
        <v>7.4746909179687497</v>
      </c>
      <c r="E6" s="174">
        <v>10.740591796875</v>
      </c>
      <c r="F6" s="174">
        <v>4.1327978515624997</v>
      </c>
      <c r="G6" s="174">
        <v>2.0129575195312501</v>
      </c>
      <c r="H6" s="174">
        <v>2.01901025390625</v>
      </c>
      <c r="I6" s="174">
        <v>1.809316162109375</v>
      </c>
      <c r="J6" s="174">
        <v>1.794102294921875</v>
      </c>
      <c r="K6" s="174">
        <v>2.0968957519531251</v>
      </c>
      <c r="L6" s="174">
        <v>1.8211397705078125</v>
      </c>
      <c r="M6" s="174">
        <v>1.6886119384765625</v>
      </c>
      <c r="N6" s="174">
        <v>1.859490478515625</v>
      </c>
      <c r="O6" s="174">
        <v>2.21109228515625</v>
      </c>
      <c r="P6" s="174">
        <v>2.3671791992187501</v>
      </c>
      <c r="Q6" s="174">
        <v>2.3900468749999999</v>
      </c>
      <c r="R6" s="174">
        <v>2.6464829101562501</v>
      </c>
      <c r="S6" s="174">
        <v>2.8335231933593752</v>
      </c>
      <c r="T6" s="174">
        <v>2.8046098632812502</v>
      </c>
      <c r="U6" s="174">
        <v>2.8297026367187499</v>
      </c>
      <c r="V6" s="174">
        <v>2.9002583007812501</v>
      </c>
    </row>
    <row r="7" spans="1:36" x14ac:dyDescent="0.2">
      <c r="A7" s="167" t="s">
        <v>21</v>
      </c>
      <c r="B7" s="54" t="s">
        <v>277</v>
      </c>
      <c r="C7" s="174">
        <v>3.9542792968749998</v>
      </c>
      <c r="D7" s="174">
        <v>4.0519179687499998</v>
      </c>
      <c r="E7" s="174">
        <v>4.0381621093750004</v>
      </c>
      <c r="F7" s="174">
        <v>4.0800625000000004</v>
      </c>
      <c r="G7" s="174">
        <v>4.2301269531249996</v>
      </c>
      <c r="H7" s="174">
        <v>4.391244140625</v>
      </c>
      <c r="I7" s="174">
        <v>3.9686660156250002</v>
      </c>
      <c r="J7" s="174">
        <v>3.9843886718750001</v>
      </c>
      <c r="K7" s="174">
        <v>3.7780644531249998</v>
      </c>
      <c r="L7" s="174">
        <v>3.1631660156249999</v>
      </c>
      <c r="M7" s="174">
        <v>3.2569042968750002</v>
      </c>
      <c r="N7" s="174">
        <v>3.2195175781250001</v>
      </c>
      <c r="O7" s="174">
        <v>3.0748789062499999</v>
      </c>
      <c r="P7" s="174">
        <v>3.1363476562499999</v>
      </c>
      <c r="Q7" s="174">
        <v>3.2174277343750002</v>
      </c>
      <c r="R7" s="174">
        <v>3.224533203125</v>
      </c>
      <c r="S7" s="174">
        <v>3.4175097656250002</v>
      </c>
      <c r="T7" s="174">
        <v>3.5670664062499999</v>
      </c>
      <c r="U7" s="174">
        <v>3.6343632812500002</v>
      </c>
      <c r="V7" s="174">
        <v>3.6052285156249999</v>
      </c>
    </row>
    <row r="8" spans="1:36" x14ac:dyDescent="0.2">
      <c r="A8" s="167" t="s">
        <v>23</v>
      </c>
      <c r="B8" s="168" t="s">
        <v>278</v>
      </c>
      <c r="C8" s="174">
        <v>1.3307448730468749</v>
      </c>
      <c r="D8" s="174">
        <v>1.38483544921875</v>
      </c>
      <c r="E8" s="174">
        <v>1.3947871093749999</v>
      </c>
      <c r="F8" s="174">
        <v>1.43096728515625</v>
      </c>
      <c r="G8" s="174">
        <v>1.4405471191406249</v>
      </c>
      <c r="H8" s="174">
        <v>1.3285341796875001</v>
      </c>
      <c r="I8" s="174">
        <v>1.3644404296874999</v>
      </c>
      <c r="J8" s="174">
        <v>1.3716218261718749</v>
      </c>
      <c r="K8" s="174">
        <v>1.4075280761718749</v>
      </c>
      <c r="L8" s="174">
        <v>1.385984375</v>
      </c>
      <c r="M8" s="174">
        <v>1.3085200195312501</v>
      </c>
      <c r="N8" s="174">
        <v>1.216915771484375</v>
      </c>
      <c r="O8" s="174">
        <v>1.15980322265625</v>
      </c>
      <c r="P8" s="174">
        <v>1.62677001953125</v>
      </c>
      <c r="Q8" s="174">
        <v>1.27023193359375</v>
      </c>
      <c r="R8" s="174">
        <v>2.706002197265625</v>
      </c>
      <c r="S8" s="174">
        <v>0.68999511718749995</v>
      </c>
      <c r="T8" s="174">
        <v>-1.7172988281249999</v>
      </c>
      <c r="U8" s="174">
        <v>-1.1575908203125</v>
      </c>
      <c r="V8" s="174">
        <v>-0.45130078125</v>
      </c>
    </row>
    <row r="9" spans="1:36" x14ac:dyDescent="0.2">
      <c r="A9" s="167" t="s">
        <v>24</v>
      </c>
      <c r="B9" s="168" t="s">
        <v>25</v>
      </c>
      <c r="C9" s="174">
        <v>14.0776103515625</v>
      </c>
      <c r="D9" s="174">
        <v>20.282685546875001</v>
      </c>
      <c r="E9" s="174">
        <v>26.469439453124998</v>
      </c>
      <c r="F9" s="174">
        <v>22.485480468750001</v>
      </c>
      <c r="G9" s="174">
        <v>22.785064453124999</v>
      </c>
      <c r="H9" s="174">
        <v>24.563490234374999</v>
      </c>
      <c r="I9" s="174">
        <v>21.635156250000001</v>
      </c>
      <c r="J9" s="174">
        <v>19.868488281249999</v>
      </c>
      <c r="K9" s="174">
        <v>13.843408203125</v>
      </c>
      <c r="L9" s="174">
        <v>9.7106240234375001</v>
      </c>
      <c r="M9" s="174">
        <v>10.9748515625</v>
      </c>
      <c r="N9" s="174">
        <v>11.535902343749999</v>
      </c>
      <c r="O9" s="174">
        <v>10.2617861328125</v>
      </c>
      <c r="P9" s="174">
        <v>7.7294536132812501</v>
      </c>
      <c r="Q9" s="174">
        <v>8.2977275390624996</v>
      </c>
      <c r="R9" s="174">
        <v>12.5667978515625</v>
      </c>
      <c r="S9" s="174">
        <v>14.07344140625</v>
      </c>
      <c r="T9" s="174">
        <v>14.771666015625</v>
      </c>
      <c r="U9" s="174">
        <v>14.8345869140625</v>
      </c>
      <c r="V9" s="174">
        <v>15.2071630859375</v>
      </c>
    </row>
    <row r="10" spans="1:36" x14ac:dyDescent="0.2">
      <c r="A10" s="167" t="s">
        <v>26</v>
      </c>
      <c r="B10" s="168" t="s">
        <v>279</v>
      </c>
      <c r="C10" s="174">
        <v>27.517328124999999</v>
      </c>
      <c r="D10" s="174">
        <v>28.125804687500001</v>
      </c>
      <c r="E10" s="174">
        <v>26.317017578125</v>
      </c>
      <c r="F10" s="174">
        <v>26.556261718750001</v>
      </c>
      <c r="G10" s="174">
        <v>28.61964453125</v>
      </c>
      <c r="H10" s="174">
        <v>34.567656249999999</v>
      </c>
      <c r="I10" s="174">
        <v>34.494605468750002</v>
      </c>
      <c r="J10" s="174">
        <v>35.370144531249998</v>
      </c>
      <c r="K10" s="174">
        <v>30.806474609375002</v>
      </c>
      <c r="L10" s="174">
        <v>33.146742187500003</v>
      </c>
      <c r="M10" s="174">
        <v>31.611179687500002</v>
      </c>
      <c r="N10" s="174">
        <v>32.775730468749998</v>
      </c>
      <c r="O10" s="174">
        <v>35.552933593749998</v>
      </c>
      <c r="P10" s="174">
        <v>36.289953124999997</v>
      </c>
      <c r="Q10" s="174">
        <v>37.204374999999999</v>
      </c>
      <c r="R10" s="174">
        <v>41.414054687499998</v>
      </c>
      <c r="S10" s="174">
        <v>41.122582031249998</v>
      </c>
      <c r="T10" s="174">
        <v>41.213992187499997</v>
      </c>
      <c r="U10" s="174">
        <v>41.921265624999997</v>
      </c>
      <c r="V10" s="174">
        <v>39.382828125000003</v>
      </c>
    </row>
    <row r="11" spans="1:36" x14ac:dyDescent="0.2">
      <c r="A11" s="167" t="s">
        <v>27</v>
      </c>
      <c r="B11" s="168" t="s">
        <v>280</v>
      </c>
      <c r="C11" s="174">
        <v>12.122572265624999</v>
      </c>
      <c r="D11" s="174">
        <v>13.1580615234375</v>
      </c>
      <c r="E11" s="174">
        <v>11.975203125</v>
      </c>
      <c r="F11" s="174">
        <v>11.8694306640625</v>
      </c>
      <c r="G11" s="174">
        <v>12.695083984375</v>
      </c>
      <c r="H11" s="174">
        <v>13.654317382812501</v>
      </c>
      <c r="I11" s="174">
        <v>13.157735351562501</v>
      </c>
      <c r="J11" s="174">
        <v>14.742458984375</v>
      </c>
      <c r="K11" s="174">
        <v>14.680206054687501</v>
      </c>
      <c r="L11" s="174">
        <v>13.5755947265625</v>
      </c>
      <c r="M11" s="174">
        <v>14.199193359375</v>
      </c>
      <c r="N11" s="174">
        <v>16.408757812499999</v>
      </c>
      <c r="O11" s="174">
        <v>17.255650390625</v>
      </c>
      <c r="P11" s="174">
        <v>16.225720703124999</v>
      </c>
      <c r="Q11" s="174">
        <v>17.8115234375</v>
      </c>
      <c r="R11" s="174">
        <v>19.389814453124998</v>
      </c>
      <c r="S11" s="174">
        <v>19.12255859375</v>
      </c>
      <c r="T11" s="174">
        <v>18.001507812500002</v>
      </c>
      <c r="U11" s="174">
        <v>16.313853515624999</v>
      </c>
      <c r="V11" s="174">
        <v>14.5040107421875</v>
      </c>
    </row>
    <row r="12" spans="1:36" x14ac:dyDescent="0.2">
      <c r="A12" s="167" t="s">
        <v>28</v>
      </c>
      <c r="B12" s="168" t="s">
        <v>281</v>
      </c>
      <c r="C12" s="174">
        <v>18.525882812500001</v>
      </c>
      <c r="D12" s="174">
        <v>17.248501953125</v>
      </c>
      <c r="E12" s="174">
        <v>16.283214843749999</v>
      </c>
      <c r="F12" s="174">
        <v>19.808882812499998</v>
      </c>
      <c r="G12" s="174">
        <v>25.02716796875</v>
      </c>
      <c r="H12" s="174">
        <v>24.76994921875</v>
      </c>
      <c r="I12" s="174">
        <v>23.611095703124999</v>
      </c>
      <c r="J12" s="174">
        <v>25.281513671875</v>
      </c>
      <c r="K12" s="174">
        <v>23.905910156249998</v>
      </c>
      <c r="L12" s="174">
        <v>21.741724609375002</v>
      </c>
      <c r="M12" s="174">
        <v>22.929744140625001</v>
      </c>
      <c r="N12" s="174">
        <v>29.293152343749998</v>
      </c>
      <c r="O12" s="174">
        <v>32.055648437499997</v>
      </c>
      <c r="P12" s="174">
        <v>31.024255859375</v>
      </c>
      <c r="Q12" s="174">
        <v>35.202519531249997</v>
      </c>
      <c r="R12" s="174">
        <v>40.328281250000003</v>
      </c>
      <c r="S12" s="174">
        <v>36.564570312500003</v>
      </c>
      <c r="T12" s="174">
        <v>32.467898437499997</v>
      </c>
      <c r="U12" s="174">
        <v>31.299416015624999</v>
      </c>
      <c r="V12" s="174">
        <v>26.329095703124999</v>
      </c>
    </row>
    <row r="13" spans="1:36" x14ac:dyDescent="0.2">
      <c r="A13" s="167" t="s">
        <v>29</v>
      </c>
      <c r="B13" s="168" t="s">
        <v>282</v>
      </c>
      <c r="C13" s="174">
        <v>6.2143295898437501</v>
      </c>
      <c r="D13" s="174">
        <v>5.1037416992187499</v>
      </c>
      <c r="E13" s="174">
        <v>5.3448808593750003</v>
      </c>
      <c r="F13" s="174">
        <v>4.6954853515624997</v>
      </c>
      <c r="G13" s="174">
        <v>5.5485478515624997</v>
      </c>
      <c r="H13" s="174">
        <v>5.1905839843750003</v>
      </c>
      <c r="I13" s="174">
        <v>5.72620947265625</v>
      </c>
      <c r="J13" s="174">
        <v>5.8632392578125003</v>
      </c>
      <c r="K13" s="174">
        <v>6.1578447265624998</v>
      </c>
      <c r="L13" s="174">
        <v>6.3140800781250004</v>
      </c>
      <c r="M13" s="174">
        <v>6.3012402343750002</v>
      </c>
      <c r="N13" s="174">
        <v>6.4552031249999997</v>
      </c>
      <c r="O13" s="174">
        <v>7.7962285156249997</v>
      </c>
      <c r="P13" s="174">
        <v>8.1345620117187494</v>
      </c>
      <c r="Q13" s="174">
        <v>8.2986474609375005</v>
      </c>
      <c r="R13" s="174">
        <v>9.0953339843749994</v>
      </c>
      <c r="S13" s="174">
        <v>10.250363281249999</v>
      </c>
      <c r="T13" s="174">
        <v>11.009789062499999</v>
      </c>
      <c r="U13" s="174">
        <v>27.742373046874999</v>
      </c>
      <c r="V13" s="174">
        <v>37.988875</v>
      </c>
    </row>
    <row r="14" spans="1:36" x14ac:dyDescent="0.2">
      <c r="A14" s="167" t="s">
        <v>31</v>
      </c>
      <c r="B14" s="54" t="s">
        <v>30</v>
      </c>
      <c r="C14" s="174">
        <v>9.6763710937499994</v>
      </c>
      <c r="D14" s="174">
        <v>10.0027568359375</v>
      </c>
      <c r="E14" s="174">
        <v>9.0623437500000001</v>
      </c>
      <c r="F14" s="174">
        <v>9.4263320312500003</v>
      </c>
      <c r="G14" s="174">
        <v>8.8871718749999999</v>
      </c>
      <c r="H14" s="174">
        <v>10.4197802734375</v>
      </c>
      <c r="I14" s="174">
        <v>13.133462890624999</v>
      </c>
      <c r="J14" s="174">
        <v>13.347973632812501</v>
      </c>
      <c r="K14" s="174">
        <v>10.399739257812501</v>
      </c>
      <c r="L14" s="174">
        <v>8.4974843750000009</v>
      </c>
      <c r="M14" s="174">
        <v>8.2256464843749999</v>
      </c>
      <c r="N14" s="174">
        <v>6.8628676757812501</v>
      </c>
      <c r="O14" s="174">
        <v>2.948974365234375</v>
      </c>
      <c r="P14" s="174">
        <v>4.8150302734375003</v>
      </c>
      <c r="Q14" s="174">
        <v>4.4654897460937502</v>
      </c>
      <c r="R14" s="174">
        <v>4.0017534179687502</v>
      </c>
      <c r="S14" s="174">
        <v>4.2039819335937496</v>
      </c>
      <c r="T14" s="174">
        <v>6.2395375976562502</v>
      </c>
      <c r="U14" s="174">
        <v>9.9958652343749996</v>
      </c>
      <c r="V14" s="174">
        <v>11.5863671875</v>
      </c>
    </row>
    <row r="15" spans="1:36" x14ac:dyDescent="0.2">
      <c r="A15" s="167" t="s">
        <v>32</v>
      </c>
      <c r="B15" s="168" t="s">
        <v>283</v>
      </c>
      <c r="C15" s="174">
        <v>18.642666015625</v>
      </c>
      <c r="D15" s="174">
        <v>18.90117578125</v>
      </c>
      <c r="E15" s="174">
        <v>21.252816406249998</v>
      </c>
      <c r="F15" s="174">
        <v>22.527724609374999</v>
      </c>
      <c r="G15" s="174">
        <v>20.200121093749999</v>
      </c>
      <c r="H15" s="174">
        <v>18.8298359375</v>
      </c>
      <c r="I15" s="174">
        <v>18.491097656249998</v>
      </c>
      <c r="J15" s="174">
        <v>18.56597265625</v>
      </c>
      <c r="K15" s="174">
        <v>19.236601562499999</v>
      </c>
      <c r="L15" s="174">
        <v>18.986380859375</v>
      </c>
      <c r="M15" s="174">
        <v>18.262427734374999</v>
      </c>
      <c r="N15" s="174">
        <v>18.703205078124999</v>
      </c>
      <c r="O15" s="174">
        <v>18.095656250000001</v>
      </c>
      <c r="P15" s="174">
        <v>18.215257812499999</v>
      </c>
      <c r="Q15" s="174">
        <v>18.309898437499999</v>
      </c>
      <c r="R15" s="174">
        <v>18.73974609375</v>
      </c>
      <c r="S15" s="174">
        <v>18.719791015624999</v>
      </c>
      <c r="T15" s="174">
        <v>18.741185546874998</v>
      </c>
      <c r="U15" s="174">
        <v>18.124240234375002</v>
      </c>
      <c r="V15" s="174">
        <v>19.247562500000001</v>
      </c>
    </row>
    <row r="16" spans="1:36" x14ac:dyDescent="0.2">
      <c r="A16" s="167" t="s">
        <v>34</v>
      </c>
      <c r="B16" s="168" t="s">
        <v>284</v>
      </c>
      <c r="C16" s="174">
        <v>4.6847983398437503</v>
      </c>
      <c r="D16" s="174">
        <v>4.8399072265624996</v>
      </c>
      <c r="E16" s="174">
        <v>4.3879584960937503</v>
      </c>
      <c r="F16" s="174">
        <v>4.1123671875000003</v>
      </c>
      <c r="G16" s="174">
        <v>3.926051513671875</v>
      </c>
      <c r="H16" s="174">
        <v>4.0222187500000004</v>
      </c>
      <c r="I16" s="174">
        <v>4.5358041992187497</v>
      </c>
      <c r="J16" s="174">
        <v>4.2012163085937502</v>
      </c>
      <c r="K16" s="174">
        <v>3.6613144531250001</v>
      </c>
      <c r="L16" s="174">
        <v>3.162842041015625</v>
      </c>
      <c r="M16" s="174">
        <v>3.7050996093749999</v>
      </c>
      <c r="N16" s="174">
        <v>3.1314912109374999</v>
      </c>
      <c r="O16" s="174">
        <v>2.8191176757812499</v>
      </c>
      <c r="P16" s="174">
        <v>2.9382861328124998</v>
      </c>
      <c r="Q16" s="174">
        <v>4.1515917968749996</v>
      </c>
      <c r="R16" s="174">
        <v>5.7643349609375001</v>
      </c>
      <c r="S16" s="174">
        <v>6.3203110351562497</v>
      </c>
      <c r="T16" s="174">
        <v>4.10336279296875</v>
      </c>
      <c r="U16" s="174">
        <v>5.01996728515625</v>
      </c>
      <c r="V16" s="174">
        <v>5.4193452148437498</v>
      </c>
    </row>
    <row r="17" spans="1:36" x14ac:dyDescent="0.2">
      <c r="A17" s="167" t="s">
        <v>36</v>
      </c>
      <c r="B17" s="168" t="s">
        <v>285</v>
      </c>
      <c r="C17" s="174">
        <v>3.5780185546875001</v>
      </c>
      <c r="D17" s="174">
        <v>4.0571560058593752</v>
      </c>
      <c r="E17" s="174">
        <v>3.4882849121093749</v>
      </c>
      <c r="F17" s="174">
        <v>2.9639619140625002</v>
      </c>
      <c r="G17" s="174">
        <v>3.5072551269531251</v>
      </c>
      <c r="H17" s="174">
        <v>3.8965341796874999</v>
      </c>
      <c r="I17" s="174">
        <v>2.978267333984375</v>
      </c>
      <c r="J17" s="174">
        <v>3.036682373046875</v>
      </c>
      <c r="K17" s="174">
        <v>2.6193090820312501</v>
      </c>
      <c r="L17" s="174">
        <v>2.097387939453125</v>
      </c>
      <c r="M17" s="174">
        <v>2.5055498046875</v>
      </c>
      <c r="N17" s="174">
        <v>2.7427724609375002</v>
      </c>
      <c r="O17" s="174">
        <v>2.9238286132812501</v>
      </c>
      <c r="P17" s="174">
        <v>3.152345947265625</v>
      </c>
      <c r="Q17" s="174">
        <v>3.3704470214843751</v>
      </c>
      <c r="R17" s="174">
        <v>3.9806091308593752</v>
      </c>
      <c r="S17" s="174">
        <v>4.5386816406249997</v>
      </c>
      <c r="T17" s="174">
        <v>4.4719472656250003</v>
      </c>
      <c r="U17" s="174">
        <v>4.3449790039062499</v>
      </c>
      <c r="V17" s="174">
        <v>4.0837419433593753</v>
      </c>
    </row>
    <row r="18" spans="1:36" x14ac:dyDescent="0.2">
      <c r="A18" s="167" t="s">
        <v>37</v>
      </c>
      <c r="B18" s="54" t="s">
        <v>33</v>
      </c>
      <c r="C18" s="174">
        <v>33.575445312500001</v>
      </c>
      <c r="D18" s="174">
        <v>35.298769531250002</v>
      </c>
      <c r="E18" s="174">
        <v>37.138730468749998</v>
      </c>
      <c r="F18" s="174">
        <v>36.836574218750002</v>
      </c>
      <c r="G18" s="174">
        <v>36.956007812499998</v>
      </c>
      <c r="H18" s="174">
        <v>35.059582031250002</v>
      </c>
      <c r="I18" s="174">
        <v>36.133347656250002</v>
      </c>
      <c r="J18" s="174">
        <v>36.706566406249998</v>
      </c>
      <c r="K18" s="174">
        <v>36.390566406250002</v>
      </c>
      <c r="L18" s="174">
        <v>35.908640624999997</v>
      </c>
      <c r="M18" s="174">
        <v>35.076996093749997</v>
      </c>
      <c r="N18" s="174">
        <v>34.364332031250001</v>
      </c>
      <c r="O18" s="174">
        <v>34.106761718750001</v>
      </c>
      <c r="P18" s="174">
        <v>34.197417968750003</v>
      </c>
      <c r="Q18" s="174">
        <v>35.286148437500003</v>
      </c>
      <c r="R18" s="174">
        <v>34.639378906250002</v>
      </c>
      <c r="S18" s="174">
        <v>35.88162890625</v>
      </c>
      <c r="T18" s="174">
        <v>37.694699218750003</v>
      </c>
      <c r="U18" s="174">
        <v>38.902164062499999</v>
      </c>
      <c r="V18" s="174">
        <v>39.149152343750004</v>
      </c>
    </row>
    <row r="19" spans="1:36" x14ac:dyDescent="0.2">
      <c r="A19" s="167" t="s">
        <v>38</v>
      </c>
      <c r="B19" s="168" t="s">
        <v>35</v>
      </c>
      <c r="C19" s="174">
        <v>12.072904296875</v>
      </c>
      <c r="D19" s="174">
        <v>12.151204101562501</v>
      </c>
      <c r="E19" s="174">
        <v>11.9160791015625</v>
      </c>
      <c r="F19" s="174">
        <v>12.0839677734375</v>
      </c>
      <c r="G19" s="174">
        <v>12.560934570312501</v>
      </c>
      <c r="H19" s="174">
        <v>11.838126953125</v>
      </c>
      <c r="I19" s="174">
        <v>11.851698242187499</v>
      </c>
      <c r="J19" s="174">
        <v>12.16576953125</v>
      </c>
      <c r="K19" s="174">
        <v>12.21472265625</v>
      </c>
      <c r="L19" s="174">
        <v>12.267557617187499</v>
      </c>
      <c r="M19" s="174">
        <v>12.1330126953125</v>
      </c>
      <c r="N19" s="174">
        <v>11.8375849609375</v>
      </c>
      <c r="O19" s="174">
        <v>11.48495703125</v>
      </c>
      <c r="P19" s="174">
        <v>10.834642578125001</v>
      </c>
      <c r="Q19" s="174">
        <v>10.923717773437501</v>
      </c>
      <c r="R19" s="174">
        <v>10.865526367187501</v>
      </c>
      <c r="S19" s="174">
        <v>11.4292412109375</v>
      </c>
      <c r="T19" s="174">
        <v>10.374394531249999</v>
      </c>
      <c r="U19" s="174">
        <v>10.30073828125</v>
      </c>
      <c r="V19" s="174">
        <v>10.250239257812501</v>
      </c>
    </row>
    <row r="20" spans="1:36" x14ac:dyDescent="0.2">
      <c r="A20" s="167" t="s">
        <v>40</v>
      </c>
      <c r="B20" s="168" t="s">
        <v>286</v>
      </c>
      <c r="C20" s="174">
        <v>7.5188642578125</v>
      </c>
      <c r="D20" s="174">
        <v>7.8811147460937496</v>
      </c>
      <c r="E20" s="174">
        <v>7.9144565429687503</v>
      </c>
      <c r="F20" s="174">
        <v>7.94675537109375</v>
      </c>
      <c r="G20" s="174">
        <v>7.9449687500000001</v>
      </c>
      <c r="H20" s="174">
        <v>7.3013891601562504</v>
      </c>
      <c r="I20" s="174">
        <v>7.6585869140625</v>
      </c>
      <c r="J20" s="174">
        <v>7.61610205078125</v>
      </c>
      <c r="K20" s="174">
        <v>7.4941669921875</v>
      </c>
      <c r="L20" s="174">
        <v>7.1782055664062501</v>
      </c>
      <c r="M20" s="174">
        <v>7.462873046875</v>
      </c>
      <c r="N20" s="174">
        <v>7.5378784179687504</v>
      </c>
      <c r="O20" s="174">
        <v>7.5408476562500004</v>
      </c>
      <c r="P20" s="174">
        <v>7.8133164062500002</v>
      </c>
      <c r="Q20" s="174">
        <v>7.9852368164062497</v>
      </c>
      <c r="R20" s="174">
        <v>7.7700644531250003</v>
      </c>
      <c r="S20" s="174">
        <v>7.7917241210937496</v>
      </c>
      <c r="T20" s="174">
        <v>7.5818496093750003</v>
      </c>
      <c r="U20" s="174">
        <v>7.4247158203124997</v>
      </c>
      <c r="V20" s="174">
        <v>7.2509594726562501</v>
      </c>
    </row>
    <row r="21" spans="1:36" x14ac:dyDescent="0.2">
      <c r="A21" s="167" t="s">
        <v>287</v>
      </c>
      <c r="B21" s="168" t="s">
        <v>288</v>
      </c>
      <c r="C21" s="174">
        <v>3.9594443359375</v>
      </c>
      <c r="D21" s="174">
        <v>4.8248579101562497</v>
      </c>
      <c r="E21" s="174">
        <v>5.7728100585937501</v>
      </c>
      <c r="F21" s="174">
        <v>7.5913349609375</v>
      </c>
      <c r="G21" s="174">
        <v>8.6224257812499996</v>
      </c>
      <c r="H21" s="174">
        <v>8.5806572265625007</v>
      </c>
      <c r="I21" s="174">
        <v>8.7788662109374993</v>
      </c>
      <c r="J21" s="174">
        <v>10.155618164062499</v>
      </c>
      <c r="K21" s="174">
        <v>8.5870029296875003</v>
      </c>
      <c r="L21" s="174">
        <v>8.7025048828124998</v>
      </c>
      <c r="M21" s="174">
        <v>8.8448535156249992</v>
      </c>
      <c r="N21" s="174">
        <v>10.5262001953125</v>
      </c>
      <c r="O21" s="174">
        <v>11.6919365234375</v>
      </c>
      <c r="P21" s="174">
        <v>10.412810546875001</v>
      </c>
      <c r="Q21" s="174">
        <v>11.389511718750001</v>
      </c>
      <c r="R21" s="174">
        <v>15.317751953125001</v>
      </c>
      <c r="S21" s="174">
        <v>13.941601562500001</v>
      </c>
      <c r="T21" s="174">
        <v>11.67168359375</v>
      </c>
      <c r="U21" s="174">
        <v>11.942439453125001</v>
      </c>
      <c r="V21" s="174">
        <v>9.9308320312500005</v>
      </c>
    </row>
    <row r="22" spans="1:36" x14ac:dyDescent="0.2">
      <c r="A22" s="167" t="s">
        <v>289</v>
      </c>
      <c r="B22" s="54" t="s">
        <v>290</v>
      </c>
      <c r="C22" s="174">
        <v>1.8423706054687501</v>
      </c>
      <c r="D22" s="174">
        <v>2.0324470214843751</v>
      </c>
      <c r="E22" s="174">
        <v>2.2996684570312498</v>
      </c>
      <c r="F22" s="174">
        <v>2.2752917480468748</v>
      </c>
      <c r="G22" s="174">
        <v>2.1315573730468751</v>
      </c>
      <c r="H22" s="174">
        <v>2.2348723144531251</v>
      </c>
      <c r="I22" s="174">
        <v>2.5641267089843751</v>
      </c>
      <c r="J22" s="174">
        <v>2.9848933105468749</v>
      </c>
      <c r="K22" s="174">
        <v>3.0586845703124999</v>
      </c>
      <c r="L22" s="174">
        <v>2.9191223144531251</v>
      </c>
      <c r="M22" s="174">
        <v>2.8337570800781249</v>
      </c>
      <c r="N22" s="174">
        <v>3.2216474609375001</v>
      </c>
      <c r="O22" s="174">
        <v>3.3368674316406248</v>
      </c>
      <c r="P22" s="174">
        <v>3.1938881835937498</v>
      </c>
      <c r="Q22" s="174">
        <v>3.50151513671875</v>
      </c>
      <c r="R22" s="174">
        <v>3.5813872070312498</v>
      </c>
      <c r="S22" s="174">
        <v>3.8907192382812501</v>
      </c>
      <c r="T22" s="174">
        <v>3.9176201171875</v>
      </c>
      <c r="U22" s="174">
        <v>3.9573784179687501</v>
      </c>
      <c r="V22" s="174">
        <v>3.787820068359375</v>
      </c>
    </row>
    <row r="23" spans="1:36" x14ac:dyDescent="0.2">
      <c r="A23" s="167" t="s">
        <v>291</v>
      </c>
      <c r="B23" s="54" t="s">
        <v>39</v>
      </c>
      <c r="C23" s="174">
        <v>1.9039537353515625</v>
      </c>
      <c r="D23" s="174">
        <v>2.3713657226562499</v>
      </c>
      <c r="E23" s="174">
        <v>2.5914926757812502</v>
      </c>
      <c r="F23" s="174">
        <v>3.3776596679687501</v>
      </c>
      <c r="G23" s="174">
        <v>4.3539365234374996</v>
      </c>
      <c r="H23" s="174">
        <v>5.0614868164062496</v>
      </c>
      <c r="I23" s="174">
        <v>5.5346162109375001</v>
      </c>
      <c r="J23" s="174">
        <v>5.5417631835937504</v>
      </c>
      <c r="K23" s="174">
        <v>5.2001381835937499</v>
      </c>
      <c r="L23" s="174">
        <v>4.8956767578124998</v>
      </c>
      <c r="M23" s="174">
        <v>4.7127143554687496</v>
      </c>
      <c r="N23" s="174">
        <v>4.3396425781249999</v>
      </c>
      <c r="O23" s="174">
        <v>3.75930810546875</v>
      </c>
      <c r="P23" s="174">
        <v>3.2647375488281249</v>
      </c>
      <c r="Q23" s="174">
        <v>3.3276308593750001</v>
      </c>
      <c r="R23" s="174">
        <v>4.25102001953125</v>
      </c>
      <c r="S23" s="174">
        <v>3.803619384765625</v>
      </c>
      <c r="T23" s="174">
        <v>4.0437575683593749</v>
      </c>
      <c r="U23" s="174">
        <v>3.836495361328125</v>
      </c>
      <c r="V23" s="174">
        <v>3.6063627929687501</v>
      </c>
    </row>
    <row r="24" spans="1:36" x14ac:dyDescent="0.2">
      <c r="A24" s="44"/>
      <c r="B24" s="116" t="s">
        <v>213</v>
      </c>
      <c r="C24" s="174">
        <v>-1.31546044921875</v>
      </c>
      <c r="D24" s="174">
        <v>-1.506563232421875</v>
      </c>
      <c r="E24" s="174">
        <v>-1.6306301269531249</v>
      </c>
      <c r="F24" s="174">
        <v>-1.8845732421875001</v>
      </c>
      <c r="G24" s="174">
        <v>-1.899173095703125</v>
      </c>
      <c r="H24" s="174">
        <v>-2.0342700195312502</v>
      </c>
      <c r="I24" s="174">
        <v>-2.2118291015625</v>
      </c>
      <c r="J24" s="174">
        <v>-2.58685302734375</v>
      </c>
      <c r="K24" s="174">
        <v>-2.5780234375000002</v>
      </c>
      <c r="L24" s="174">
        <v>-2.6876425781250002</v>
      </c>
      <c r="M24" s="174">
        <v>-2.9281970214843751</v>
      </c>
      <c r="N24" s="174">
        <v>-3.0303723144531252</v>
      </c>
      <c r="O24" s="174">
        <v>-2.3132402343749998</v>
      </c>
      <c r="P24" s="174">
        <v>-2.1256943359374998</v>
      </c>
      <c r="Q24" s="174">
        <v>-1.8670040283203124</v>
      </c>
      <c r="R24" s="174">
        <v>-1.4539692382812499</v>
      </c>
      <c r="S24" s="174">
        <v>-1.9614306640625001</v>
      </c>
      <c r="T24" s="174">
        <v>-3.1948681640625001</v>
      </c>
      <c r="U24" s="174">
        <v>-5.4999882812500003</v>
      </c>
      <c r="V24" s="174">
        <v>-6.0627504882812504</v>
      </c>
    </row>
    <row r="25" spans="1:36" x14ac:dyDescent="0.2">
      <c r="A25" s="117"/>
      <c r="B25" s="118" t="s">
        <v>214</v>
      </c>
      <c r="C25" s="175">
        <v>196.51642187499999</v>
      </c>
      <c r="D25" s="175">
        <v>208.580515625</v>
      </c>
      <c r="E25" s="175">
        <v>217.57051562500001</v>
      </c>
      <c r="F25" s="175">
        <v>212.455375</v>
      </c>
      <c r="G25" s="175">
        <v>220.05803125</v>
      </c>
      <c r="H25" s="175">
        <v>226.99167187500001</v>
      </c>
      <c r="I25" s="175">
        <v>227.88109374999999</v>
      </c>
      <c r="J25" s="175">
        <v>231.56762499999999</v>
      </c>
      <c r="K25" s="175">
        <v>214.8936875</v>
      </c>
      <c r="L25" s="175">
        <v>203.571015625</v>
      </c>
      <c r="M25" s="175">
        <v>203.13343750000001</v>
      </c>
      <c r="N25" s="175">
        <v>212.81984374999999</v>
      </c>
      <c r="O25" s="175">
        <v>215.283046875</v>
      </c>
      <c r="P25" s="175">
        <v>212.80993749999999</v>
      </c>
      <c r="Q25" s="175">
        <v>223.72454687499999</v>
      </c>
      <c r="R25" s="175">
        <v>248.11226562499999</v>
      </c>
      <c r="S25" s="175">
        <v>246.72443749999999</v>
      </c>
      <c r="T25" s="175">
        <v>238.89209374999999</v>
      </c>
      <c r="U25" s="175">
        <v>256.16214062500001</v>
      </c>
      <c r="V25" s="175">
        <v>257.889234375</v>
      </c>
    </row>
    <row r="26" spans="1:36" x14ac:dyDescent="0.2">
      <c r="A26" s="117"/>
      <c r="B26" s="116" t="s">
        <v>215</v>
      </c>
      <c r="C26" s="174">
        <v>21.820308593749999</v>
      </c>
      <c r="D26" s="174">
        <v>22.136587890625002</v>
      </c>
      <c r="E26" s="174">
        <v>21.131794921874999</v>
      </c>
      <c r="F26" s="174">
        <v>20.959556640624999</v>
      </c>
      <c r="G26" s="174">
        <v>24.846781249999999</v>
      </c>
      <c r="H26" s="174">
        <v>26.964343750000001</v>
      </c>
      <c r="I26" s="174">
        <v>25.723925781249999</v>
      </c>
      <c r="J26" s="174">
        <v>25.659314453124999</v>
      </c>
      <c r="K26" s="174">
        <v>27.953886718749999</v>
      </c>
      <c r="L26" s="174">
        <v>25.489673828124999</v>
      </c>
      <c r="M26" s="174">
        <v>25.596476562500001</v>
      </c>
      <c r="N26" s="174">
        <v>27.878945312500001</v>
      </c>
      <c r="O26" s="174">
        <v>31.177515625000002</v>
      </c>
      <c r="P26" s="174">
        <v>29.972199218749999</v>
      </c>
      <c r="Q26" s="174">
        <v>32.776167968750002</v>
      </c>
      <c r="R26" s="174">
        <v>34.234437499999999</v>
      </c>
      <c r="S26" s="174">
        <v>33.747066406249999</v>
      </c>
      <c r="T26" s="174">
        <v>32.367833984374997</v>
      </c>
      <c r="U26" s="174">
        <v>31.451171875</v>
      </c>
      <c r="V26" s="174">
        <v>29.282499999999999</v>
      </c>
    </row>
    <row r="27" spans="1:36" x14ac:dyDescent="0.2">
      <c r="A27" s="117"/>
      <c r="B27" s="116" t="s">
        <v>216</v>
      </c>
      <c r="C27" s="174">
        <v>-0.12617755126953126</v>
      </c>
      <c r="D27" s="174">
        <v>-0.12929309082031251</v>
      </c>
      <c r="E27" s="174">
        <v>-0.12885421752929688</v>
      </c>
      <c r="F27" s="174">
        <v>-0.13019114685058594</v>
      </c>
      <c r="G27" s="174">
        <v>-0.13497956848144532</v>
      </c>
      <c r="H27" s="174">
        <v>-0.14012075805664062</v>
      </c>
      <c r="I27" s="174">
        <v>-0.12663662719726562</v>
      </c>
      <c r="J27" s="174">
        <v>-0.12713835906982421</v>
      </c>
      <c r="K27" s="174">
        <v>-0.12055471038818359</v>
      </c>
      <c r="L27" s="174">
        <v>-0.10093386840820312</v>
      </c>
      <c r="M27" s="174">
        <v>-0.10392494201660156</v>
      </c>
      <c r="N27" s="174">
        <v>-0.10273198699951172</v>
      </c>
      <c r="O27" s="174">
        <v>-9.8116653442382809E-2</v>
      </c>
      <c r="P27" s="174">
        <v>-0.10007809448242187</v>
      </c>
      <c r="Q27" s="174">
        <v>-0.10266524505615235</v>
      </c>
      <c r="R27" s="174">
        <v>-3.5219370117187498</v>
      </c>
      <c r="S27" s="174">
        <v>-2.8854953613281249</v>
      </c>
      <c r="T27" s="174">
        <v>-0.11382189178466796</v>
      </c>
      <c r="U27" s="174">
        <v>-1.8133248291015625</v>
      </c>
      <c r="V27" s="174">
        <v>-0.79548168945312503</v>
      </c>
    </row>
    <row r="28" spans="1:36" s="4" customFormat="1" ht="20.100000000000001" customHeight="1" x14ac:dyDescent="0.2">
      <c r="A28" s="169"/>
      <c r="B28" s="170" t="s">
        <v>217</v>
      </c>
      <c r="C28" s="176">
        <v>229.22956249999999</v>
      </c>
      <c r="D28" s="176">
        <v>243.99212499999999</v>
      </c>
      <c r="E28" s="176">
        <v>252.72562500000001</v>
      </c>
      <c r="F28" s="176">
        <v>244.47825</v>
      </c>
      <c r="G28" s="176">
        <v>256.35012499999999</v>
      </c>
      <c r="H28" s="176">
        <v>266.50121875000002</v>
      </c>
      <c r="I28" s="176">
        <v>265.42015624999999</v>
      </c>
      <c r="J28" s="176">
        <v>268.04362500000002</v>
      </c>
      <c r="K28" s="176">
        <v>253.53243749999999</v>
      </c>
      <c r="L28" s="176">
        <v>238.52284374999999</v>
      </c>
      <c r="M28" s="176">
        <v>238.78828125000001</v>
      </c>
      <c r="N28" s="176">
        <v>250.91023437499999</v>
      </c>
      <c r="O28" s="176">
        <v>254.938765625</v>
      </c>
      <c r="P28" s="176">
        <v>250.50889062499999</v>
      </c>
      <c r="Q28" s="176">
        <v>265.44581249999999</v>
      </c>
      <c r="R28" s="176">
        <v>278.82478125</v>
      </c>
      <c r="S28" s="176">
        <v>277.58600000000001</v>
      </c>
      <c r="T28" s="176">
        <v>272.11262499999998</v>
      </c>
      <c r="U28" s="176">
        <v>287.93659374999999</v>
      </c>
      <c r="V28" s="176">
        <v>282.84390624999997</v>
      </c>
    </row>
    <row r="29" spans="1:36" s="704" customFormat="1" ht="18.75" customHeight="1" x14ac:dyDescent="0.2">
      <c r="A29" s="703"/>
      <c r="B29" s="96" t="s">
        <v>1405</v>
      </c>
      <c r="C29" s="707">
        <v>11.019005859375</v>
      </c>
      <c r="D29" s="707">
        <v>13.4043154296875</v>
      </c>
      <c r="E29" s="707">
        <v>14.1521669921875</v>
      </c>
      <c r="F29" s="707">
        <v>11.1935146484375</v>
      </c>
      <c r="G29" s="707">
        <v>11.5802978515625</v>
      </c>
      <c r="H29" s="707">
        <v>12.685323242187501</v>
      </c>
      <c r="I29" s="707">
        <v>11.9417734375</v>
      </c>
      <c r="J29" s="707">
        <v>10.9438232421875</v>
      </c>
      <c r="K29" s="707">
        <v>10.805421875</v>
      </c>
      <c r="L29" s="707">
        <v>9.5630937500000002</v>
      </c>
      <c r="M29" s="707">
        <v>10.16228515625</v>
      </c>
      <c r="N29" s="707">
        <v>10.314178710937499</v>
      </c>
      <c r="O29" s="707">
        <v>8.5763222656250004</v>
      </c>
      <c r="P29" s="707">
        <v>7.8268354492187502</v>
      </c>
      <c r="Q29" s="707">
        <v>9.047755859375</v>
      </c>
      <c r="R29" s="707">
        <v>1.123046875E-5</v>
      </c>
      <c r="S29" s="707">
        <v>-1.6235351562500001E-5</v>
      </c>
      <c r="T29" s="707">
        <v>0.96651696777343754</v>
      </c>
      <c r="U29" s="707">
        <v>2.1366069335937499</v>
      </c>
      <c r="V29" s="707">
        <v>-3.5323518066406252</v>
      </c>
    </row>
    <row r="30" spans="1:36" s="109" customFormat="1" ht="19.5" customHeight="1" x14ac:dyDescent="0.2">
      <c r="A30" s="173" t="s">
        <v>292</v>
      </c>
      <c r="B30" s="127"/>
      <c r="C30" s="128"/>
      <c r="D30" s="128"/>
      <c r="E30" s="128"/>
      <c r="F30" s="128"/>
      <c r="G30" s="128"/>
      <c r="H30" s="128"/>
      <c r="I30" s="128"/>
      <c r="J30" s="128"/>
      <c r="K30" s="128"/>
      <c r="L30" s="128"/>
      <c r="M30" s="128"/>
      <c r="N30" s="128"/>
      <c r="O30" s="128"/>
      <c r="P30" s="128"/>
      <c r="Q30" s="128"/>
      <c r="R30" s="128"/>
      <c r="S30" s="128"/>
      <c r="T30" s="128"/>
      <c r="U30" s="128"/>
      <c r="V30" s="128"/>
      <c r="W30" s="129"/>
      <c r="X30" s="129"/>
      <c r="Y30" s="129"/>
      <c r="Z30" s="129"/>
      <c r="AA30" s="129"/>
      <c r="AB30" s="129"/>
      <c r="AC30" s="129"/>
      <c r="AD30" s="129"/>
      <c r="AE30" s="129"/>
      <c r="AF30" s="129"/>
      <c r="AG30" s="129"/>
      <c r="AH30" s="129"/>
      <c r="AI30" s="129"/>
      <c r="AJ30" s="129"/>
    </row>
    <row r="31" spans="1:36" s="23" customFormat="1" ht="24.95" customHeight="1" x14ac:dyDescent="0.2">
      <c r="A31" s="49" t="str">
        <f>Index!A11</f>
        <v>Table 2d    Palau constant price GDP(P) production by industry, contribution to change, FY2000-FY2019</v>
      </c>
      <c r="W31"/>
      <c r="X31"/>
      <c r="Y31"/>
      <c r="Z31"/>
    </row>
    <row r="32" spans="1:36" ht="20.100000000000001" customHeight="1" x14ac:dyDescent="0.2">
      <c r="A32" s="42"/>
      <c r="B32" s="71"/>
      <c r="C32" s="34" t="str">
        <f t="shared" ref="C32:T32" si="0">C2</f>
        <v>FY00</v>
      </c>
      <c r="D32" s="34" t="str">
        <f t="shared" si="0"/>
        <v>FY01</v>
      </c>
      <c r="E32" s="34" t="str">
        <f t="shared" si="0"/>
        <v>FY02</v>
      </c>
      <c r="F32" s="34" t="str">
        <f t="shared" si="0"/>
        <v>FY03</v>
      </c>
      <c r="G32" s="34" t="str">
        <f t="shared" si="0"/>
        <v>FY04</v>
      </c>
      <c r="H32" s="34" t="str">
        <f t="shared" si="0"/>
        <v>FY05</v>
      </c>
      <c r="I32" s="34" t="str">
        <f t="shared" si="0"/>
        <v>FY06</v>
      </c>
      <c r="J32" s="34" t="str">
        <f t="shared" si="0"/>
        <v>FY07</v>
      </c>
      <c r="K32" s="34" t="str">
        <f t="shared" si="0"/>
        <v>FY08</v>
      </c>
      <c r="L32" s="34" t="str">
        <f t="shared" si="0"/>
        <v>FY09</v>
      </c>
      <c r="M32" s="34" t="str">
        <f t="shared" si="0"/>
        <v>FY10</v>
      </c>
      <c r="N32" s="34" t="str">
        <f t="shared" si="0"/>
        <v>FY11</v>
      </c>
      <c r="O32" s="34" t="str">
        <f t="shared" si="0"/>
        <v>FY12</v>
      </c>
      <c r="P32" s="34" t="str">
        <f t="shared" si="0"/>
        <v>FY13</v>
      </c>
      <c r="Q32" s="34" t="str">
        <f t="shared" si="0"/>
        <v>FY14</v>
      </c>
      <c r="R32" s="34" t="str">
        <f t="shared" si="0"/>
        <v>FY15</v>
      </c>
      <c r="S32" s="34" t="str">
        <f t="shared" si="0"/>
        <v>FY16</v>
      </c>
      <c r="T32" s="34" t="str">
        <f t="shared" si="0"/>
        <v>FY17</v>
      </c>
      <c r="U32" s="34" t="str">
        <f t="shared" ref="U32:V32" si="1">U2</f>
        <v>FY18</v>
      </c>
      <c r="V32" s="34" t="str">
        <f t="shared" si="1"/>
        <v>FY19</v>
      </c>
    </row>
    <row r="33" spans="1:36" ht="20.100000000000001" customHeight="1" x14ac:dyDescent="0.2">
      <c r="A33" s="167" t="s">
        <v>272</v>
      </c>
      <c r="B33" s="168" t="s">
        <v>273</v>
      </c>
      <c r="C33" s="92"/>
      <c r="D33" s="92">
        <f t="shared" ref="D33:V33" si="2">(D3-C3)/(D$28-C$28)*D$58</f>
        <v>9.2168347444006044E-4</v>
      </c>
      <c r="E33" s="92">
        <f t="shared" si="2"/>
        <v>7.0423635598894471E-4</v>
      </c>
      <c r="F33" s="92">
        <f t="shared" si="2"/>
        <v>6.3035026251295648E-4</v>
      </c>
      <c r="G33" s="92">
        <f t="shared" si="2"/>
        <v>-2.0247000180486369E-4</v>
      </c>
      <c r="H33" s="92">
        <f t="shared" si="2"/>
        <v>5.5129183365426192E-4</v>
      </c>
      <c r="I33" s="92">
        <f t="shared" si="2"/>
        <v>1.8834561497666603E-4</v>
      </c>
      <c r="J33" s="92">
        <f t="shared" si="2"/>
        <v>-2.6679398053440018E-4</v>
      </c>
      <c r="K33" s="92">
        <f t="shared" si="2"/>
        <v>4.1981527668770137E-4</v>
      </c>
      <c r="L33" s="92">
        <f t="shared" si="2"/>
        <v>-1.0100293194731725E-3</v>
      </c>
      <c r="M33" s="92">
        <f t="shared" si="2"/>
        <v>-1.1840392547569883E-3</v>
      </c>
      <c r="N33" s="92">
        <f t="shared" si="2"/>
        <v>-2.6566829925829999E-4</v>
      </c>
      <c r="O33" s="92">
        <f t="shared" si="2"/>
        <v>-2.9158095010946029E-4</v>
      </c>
      <c r="P33" s="92">
        <f t="shared" si="2"/>
        <v>-3.5164023916037381E-4</v>
      </c>
      <c r="Q33" s="92">
        <f t="shared" si="2"/>
        <v>-4.2034650685114758E-4</v>
      </c>
      <c r="R33" s="92">
        <f t="shared" si="2"/>
        <v>8.2954857429705489E-5</v>
      </c>
      <c r="S33" s="92">
        <f t="shared" si="2"/>
        <v>2.4444727860564215E-4</v>
      </c>
      <c r="T33" s="92">
        <f t="shared" si="2"/>
        <v>9.6617192791152034E-5</v>
      </c>
      <c r="U33" s="92">
        <f t="shared" si="2"/>
        <v>-6.2776669104382598E-4</v>
      </c>
      <c r="V33" s="92">
        <f t="shared" si="2"/>
        <v>-2.0523096800500041E-4</v>
      </c>
      <c r="W33" s="130"/>
      <c r="X33" s="130"/>
      <c r="Y33" s="130"/>
      <c r="Z33" s="130"/>
      <c r="AA33" s="130"/>
      <c r="AB33" s="130"/>
      <c r="AC33" s="130"/>
      <c r="AD33" s="130"/>
      <c r="AE33" s="130"/>
      <c r="AF33" s="130"/>
      <c r="AG33" s="130"/>
      <c r="AH33" s="130"/>
      <c r="AI33" s="130"/>
      <c r="AJ33" s="130"/>
    </row>
    <row r="34" spans="1:36" x14ac:dyDescent="0.2">
      <c r="A34" s="167" t="s">
        <v>274</v>
      </c>
      <c r="B34" s="168" t="s">
        <v>275</v>
      </c>
      <c r="C34" s="92"/>
      <c r="D34" s="92">
        <f t="shared" ref="D34:V34" si="3">(D4-C4)/(D$28-C$28)*D$58</f>
        <v>-7.0639987534330513E-4</v>
      </c>
      <c r="E34" s="92">
        <f t="shared" si="3"/>
        <v>-2.2249333290469915E-4</v>
      </c>
      <c r="F34" s="92">
        <f t="shared" si="3"/>
        <v>-1.0520843380048975E-4</v>
      </c>
      <c r="G34" s="92">
        <f t="shared" si="3"/>
        <v>1.2677508121888129E-3</v>
      </c>
      <c r="H34" s="92">
        <f t="shared" si="3"/>
        <v>9.966342114617634E-4</v>
      </c>
      <c r="I34" s="92">
        <f t="shared" si="3"/>
        <v>5.2817718410996346E-3</v>
      </c>
      <c r="J34" s="92">
        <f t="shared" si="3"/>
        <v>-3.1186826281915177E-3</v>
      </c>
      <c r="K34" s="92">
        <f t="shared" si="3"/>
        <v>8.4594256520277209E-4</v>
      </c>
      <c r="L34" s="92">
        <f t="shared" si="3"/>
        <v>-2.1435269531586087E-3</v>
      </c>
      <c r="M34" s="92">
        <f t="shared" si="3"/>
        <v>-8.8328885820820999E-4</v>
      </c>
      <c r="N34" s="92">
        <f t="shared" si="3"/>
        <v>-3.9409584196251009E-4</v>
      </c>
      <c r="O34" s="92">
        <f t="shared" si="3"/>
        <v>-1.2526948756262832E-3</v>
      </c>
      <c r="P34" s="92">
        <f t="shared" si="3"/>
        <v>1.3219645851231107E-3</v>
      </c>
      <c r="Q34" s="92">
        <f t="shared" si="3"/>
        <v>-1.7035732857285713E-3</v>
      </c>
      <c r="R34" s="92">
        <f t="shared" si="3"/>
        <v>-1.2513790920839973E-3</v>
      </c>
      <c r="S34" s="92">
        <f t="shared" si="3"/>
        <v>2.0242782681731456E-3</v>
      </c>
      <c r="T34" s="92">
        <f t="shared" si="3"/>
        <v>2.573329751860678E-3</v>
      </c>
      <c r="U34" s="92">
        <f t="shared" si="3"/>
        <v>-1.1917762480930442E-3</v>
      </c>
      <c r="V34" s="92">
        <f t="shared" si="3"/>
        <v>-1.1110742859946033E-3</v>
      </c>
    </row>
    <row r="35" spans="1:36" x14ac:dyDescent="0.2">
      <c r="A35" s="167" t="s">
        <v>19</v>
      </c>
      <c r="B35" s="168" t="s">
        <v>276</v>
      </c>
      <c r="C35" s="92"/>
      <c r="D35" s="92">
        <f t="shared" ref="D35:V35" si="4">(D5-C5)/(D$28-C$28)*D$58</f>
        <v>1.8323735172137793E-4</v>
      </c>
      <c r="E35" s="92">
        <f t="shared" si="4"/>
        <v>-8.2140062185664768E-4</v>
      </c>
      <c r="F35" s="92">
        <f t="shared" si="4"/>
        <v>-3.1944585484876176E-3</v>
      </c>
      <c r="G35" s="92">
        <f t="shared" si="4"/>
        <v>4.4414977993952358E-4</v>
      </c>
      <c r="H35" s="92">
        <f t="shared" si="4"/>
        <v>1.5300719313453602E-3</v>
      </c>
      <c r="I35" s="92">
        <f t="shared" si="4"/>
        <v>-3.3261603283005225E-4</v>
      </c>
      <c r="J35" s="92">
        <f t="shared" si="4"/>
        <v>-7.9604541723058472E-4</v>
      </c>
      <c r="K35" s="92">
        <f t="shared" si="4"/>
        <v>1.413453453705532E-4</v>
      </c>
      <c r="L35" s="92">
        <f t="shared" si="4"/>
        <v>-1.379726970803046E-3</v>
      </c>
      <c r="M35" s="92">
        <f t="shared" si="4"/>
        <v>-1.099363580922151E-3</v>
      </c>
      <c r="N35" s="92">
        <f t="shared" si="4"/>
        <v>-2.2194908416189735E-4</v>
      </c>
      <c r="O35" s="92">
        <f t="shared" si="4"/>
        <v>3.5693893304409701E-4</v>
      </c>
      <c r="P35" s="92">
        <f t="shared" si="4"/>
        <v>-7.9912677483643486E-4</v>
      </c>
      <c r="Q35" s="92">
        <f t="shared" si="4"/>
        <v>6.2384316535609482E-4</v>
      </c>
      <c r="R35" s="92">
        <f t="shared" si="4"/>
        <v>1.5281784095588689E-3</v>
      </c>
      <c r="S35" s="92">
        <f t="shared" si="4"/>
        <v>6.2436874067865614E-4</v>
      </c>
      <c r="T35" s="92">
        <f t="shared" si="4"/>
        <v>1.0682214356260288E-3</v>
      </c>
      <c r="U35" s="92">
        <f t="shared" si="4"/>
        <v>-8.7243251702764501E-4</v>
      </c>
      <c r="V35" s="92">
        <f t="shared" si="4"/>
        <v>5.4625351680616244E-4</v>
      </c>
    </row>
    <row r="36" spans="1:36" x14ac:dyDescent="0.2">
      <c r="A36" s="167" t="s">
        <v>20</v>
      </c>
      <c r="B36" s="168" t="s">
        <v>22</v>
      </c>
      <c r="C36" s="92"/>
      <c r="D36" s="92">
        <f t="shared" ref="D36:V36" si="5">(D6-C6)/(D$28-C$28)*D$58</f>
        <v>7.17673414791886E-3</v>
      </c>
      <c r="E36" s="92">
        <f t="shared" si="5"/>
        <v>1.3385271671805988E-2</v>
      </c>
      <c r="F36" s="92">
        <f t="shared" si="5"/>
        <v>-2.6146117732669606E-2</v>
      </c>
      <c r="G36" s="92">
        <f t="shared" si="5"/>
        <v>-8.6708749429908211E-3</v>
      </c>
      <c r="H36" s="92">
        <f t="shared" si="5"/>
        <v>2.3611201184317203E-5</v>
      </c>
      <c r="I36" s="92">
        <f t="shared" si="5"/>
        <v>-7.868410237687613E-4</v>
      </c>
      <c r="J36" s="92">
        <f t="shared" si="5"/>
        <v>-5.7319939082433578E-5</v>
      </c>
      <c r="K36" s="92">
        <f t="shared" si="5"/>
        <v>1.1296424491768831E-3</v>
      </c>
      <c r="L36" s="92">
        <f t="shared" si="5"/>
        <v>-1.0876556237318256E-3</v>
      </c>
      <c r="M36" s="92">
        <f t="shared" si="5"/>
        <v>-5.5561903399979065E-4</v>
      </c>
      <c r="N36" s="92">
        <f t="shared" si="5"/>
        <v>7.1560689303743678E-4</v>
      </c>
      <c r="O36" s="92">
        <f t="shared" si="5"/>
        <v>1.4013051620490615E-3</v>
      </c>
      <c r="P36" s="92">
        <f t="shared" si="5"/>
        <v>6.1225256849362477E-4</v>
      </c>
      <c r="Q36" s="92">
        <f t="shared" si="5"/>
        <v>9.1284887032139935E-5</v>
      </c>
      <c r="R36" s="92">
        <f t="shared" si="5"/>
        <v>9.6605794132182711E-4</v>
      </c>
      <c r="S36" s="92">
        <f t="shared" si="5"/>
        <v>6.708165693329204E-4</v>
      </c>
      <c r="T36" s="92">
        <f t="shared" si="5"/>
        <v>-1.0415990027640065E-4</v>
      </c>
      <c r="U36" s="92">
        <f t="shared" si="5"/>
        <v>9.2214660887195781E-5</v>
      </c>
      <c r="V36" s="92">
        <f t="shared" si="5"/>
        <v>2.4503889256868785E-4</v>
      </c>
    </row>
    <row r="37" spans="1:36" x14ac:dyDescent="0.2">
      <c r="A37" s="167" t="s">
        <v>21</v>
      </c>
      <c r="B37" s="54" t="s">
        <v>277</v>
      </c>
      <c r="C37" s="92"/>
      <c r="D37" s="92">
        <f t="shared" ref="D37:V37" si="6">(D7-C7)/(D$28-C$28)*D$58</f>
        <v>4.2594275716510173E-4</v>
      </c>
      <c r="E37" s="92">
        <f t="shared" si="6"/>
        <v>-5.6378292434640368E-5</v>
      </c>
      <c r="F37" s="92">
        <f t="shared" si="6"/>
        <v>1.657939934860187E-4</v>
      </c>
      <c r="G37" s="92">
        <f t="shared" si="6"/>
        <v>6.1381514766650617E-4</v>
      </c>
      <c r="H37" s="92">
        <f t="shared" si="6"/>
        <v>6.2850442339359199E-4</v>
      </c>
      <c r="I37" s="92">
        <f t="shared" si="6"/>
        <v>-1.5856517541723058E-3</v>
      </c>
      <c r="J37" s="92">
        <f t="shared" si="6"/>
        <v>5.9236858542087317E-5</v>
      </c>
      <c r="K37" s="92">
        <f t="shared" si="6"/>
        <v>-7.6974118951719252E-4</v>
      </c>
      <c r="L37" s="92">
        <f t="shared" si="6"/>
        <v>-2.4253245208514986E-3</v>
      </c>
      <c r="M37" s="92">
        <f t="shared" si="6"/>
        <v>3.9299498436407509E-4</v>
      </c>
      <c r="N37" s="92">
        <f t="shared" si="6"/>
        <v>-1.5656848214782326E-4</v>
      </c>
      <c r="O37" s="92">
        <f t="shared" si="6"/>
        <v>-5.7645584778670349E-4</v>
      </c>
      <c r="P37" s="92">
        <f t="shared" si="6"/>
        <v>2.4111182090846489E-4</v>
      </c>
      <c r="Q37" s="92">
        <f t="shared" si="6"/>
        <v>3.2366147932998254E-4</v>
      </c>
      <c r="R37" s="92">
        <f t="shared" si="6"/>
        <v>2.6768057416614281E-5</v>
      </c>
      <c r="S37" s="92">
        <f t="shared" si="6"/>
        <v>6.9210692691972549E-4</v>
      </c>
      <c r="T37" s="92">
        <f t="shared" si="6"/>
        <v>5.3877587711555826E-4</v>
      </c>
      <c r="U37" s="92">
        <f t="shared" si="6"/>
        <v>2.4731257875300767E-4</v>
      </c>
      <c r="V37" s="92">
        <f t="shared" si="6"/>
        <v>-1.0118465751628781E-4</v>
      </c>
    </row>
    <row r="38" spans="1:36" x14ac:dyDescent="0.2">
      <c r="A38" s="167" t="s">
        <v>23</v>
      </c>
      <c r="B38" s="168" t="s">
        <v>278</v>
      </c>
      <c r="C38" s="92"/>
      <c r="D38" s="92">
        <f t="shared" ref="D38:V38" si="7">(D8-C8)/(D$28-C$28)*D$58</f>
        <v>2.3596684294101505E-4</v>
      </c>
      <c r="E38" s="92">
        <f t="shared" si="7"/>
        <v>4.0786808821185997E-5</v>
      </c>
      <c r="F38" s="92">
        <f t="shared" si="7"/>
        <v>1.4315990229028081E-4</v>
      </c>
      <c r="G38" s="92">
        <f t="shared" si="7"/>
        <v>3.9184810854850606E-5</v>
      </c>
      <c r="H38" s="92">
        <f t="shared" si="7"/>
        <v>-4.3695293479230704E-4</v>
      </c>
      <c r="I38" s="92">
        <f t="shared" si="7"/>
        <v>1.3473202925080201E-4</v>
      </c>
      <c r="J38" s="92">
        <f t="shared" si="7"/>
        <v>2.7056711087197297E-5</v>
      </c>
      <c r="K38" s="92">
        <f t="shared" si="7"/>
        <v>1.3395673931808686E-4</v>
      </c>
      <c r="L38" s="92">
        <f t="shared" si="7"/>
        <v>-8.4974141314264289E-5</v>
      </c>
      <c r="M38" s="92">
        <f t="shared" si="7"/>
        <v>-3.2476702965166069E-4</v>
      </c>
      <c r="N38" s="92">
        <f t="shared" si="7"/>
        <v>-3.8362120438803938E-4</v>
      </c>
      <c r="O38" s="92">
        <f t="shared" si="7"/>
        <v>-2.276214398762521E-4</v>
      </c>
      <c r="P38" s="92">
        <f t="shared" si="7"/>
        <v>1.8316821913301406E-3</v>
      </c>
      <c r="Q38" s="92">
        <f t="shared" si="7"/>
        <v>-1.4232552187986843E-3</v>
      </c>
      <c r="R38" s="92">
        <f t="shared" si="7"/>
        <v>5.4089015386967997E-3</v>
      </c>
      <c r="S38" s="92">
        <f t="shared" si="7"/>
        <v>-7.2303726772067409E-3</v>
      </c>
      <c r="T38" s="92">
        <f t="shared" si="7"/>
        <v>-8.6722455214329752E-3</v>
      </c>
      <c r="U38" s="92">
        <f t="shared" si="7"/>
        <v>2.0568983442517557E-3</v>
      </c>
      <c r="V38" s="92">
        <f t="shared" si="7"/>
        <v>2.4529360088066236E-3</v>
      </c>
    </row>
    <row r="39" spans="1:36" x14ac:dyDescent="0.2">
      <c r="A39" s="167" t="s">
        <v>24</v>
      </c>
      <c r="B39" s="168" t="s">
        <v>25</v>
      </c>
      <c r="C39" s="92"/>
      <c r="D39" s="92">
        <f t="shared" ref="D39:V39" si="8">(D9-C9)/(D$28-C$28)*D$58</f>
        <v>2.7069262479234125E-2</v>
      </c>
      <c r="E39" s="92">
        <f t="shared" si="8"/>
        <v>2.5356367162464727E-2</v>
      </c>
      <c r="F39" s="92">
        <f t="shared" si="8"/>
        <v>-1.5763969262614357E-2</v>
      </c>
      <c r="G39" s="92">
        <f t="shared" si="8"/>
        <v>1.2254013777299091E-3</v>
      </c>
      <c r="H39" s="92">
        <f t="shared" si="8"/>
        <v>6.9374874744063371E-3</v>
      </c>
      <c r="I39" s="92">
        <f t="shared" si="8"/>
        <v>-1.0988069766097322E-2</v>
      </c>
      <c r="J39" s="92">
        <f t="shared" si="8"/>
        <v>-6.6561183359638253E-3</v>
      </c>
      <c r="K39" s="92">
        <f t="shared" si="8"/>
        <v>-2.2477983119818641E-2</v>
      </c>
      <c r="L39" s="92">
        <f t="shared" si="8"/>
        <v>-1.6300810343794766E-2</v>
      </c>
      <c r="M39" s="92">
        <f t="shared" si="8"/>
        <v>5.3002367370214463E-3</v>
      </c>
      <c r="N39" s="92">
        <f t="shared" si="8"/>
        <v>2.3495741847674887E-3</v>
      </c>
      <c r="O39" s="92">
        <f t="shared" si="8"/>
        <v>-5.0779762495987597E-3</v>
      </c>
      <c r="P39" s="92">
        <f t="shared" si="8"/>
        <v>-9.9331010461397168E-3</v>
      </c>
      <c r="Q39" s="92">
        <f t="shared" si="8"/>
        <v>2.2684780742250337E-3</v>
      </c>
      <c r="R39" s="92">
        <f t="shared" si="8"/>
        <v>1.6082643279595875E-2</v>
      </c>
      <c r="S39" s="92">
        <f t="shared" si="8"/>
        <v>5.4035496699148429E-3</v>
      </c>
      <c r="T39" s="92">
        <f t="shared" si="8"/>
        <v>2.5153451880678356E-3</v>
      </c>
      <c r="U39" s="92">
        <f t="shared" si="8"/>
        <v>2.312310883682827E-4</v>
      </c>
      <c r="V39" s="92">
        <f t="shared" si="8"/>
        <v>1.2939521407219524E-3</v>
      </c>
    </row>
    <row r="40" spans="1:36" x14ac:dyDescent="0.2">
      <c r="A40" s="167" t="s">
        <v>26</v>
      </c>
      <c r="B40" s="168" t="s">
        <v>279</v>
      </c>
      <c r="C40" s="92"/>
      <c r="D40" s="92">
        <f t="shared" ref="D40:V40" si="9">(D10-C10)/(D$28-C$28)*D$58</f>
        <v>2.6544419308918848E-3</v>
      </c>
      <c r="E40" s="92">
        <f t="shared" si="9"/>
        <v>-7.4133011849255286E-3</v>
      </c>
      <c r="F40" s="92">
        <f t="shared" si="9"/>
        <v>9.466556492836889E-4</v>
      </c>
      <c r="G40" s="92">
        <f t="shared" si="9"/>
        <v>8.4399442997485259E-3</v>
      </c>
      <c r="H40" s="92">
        <f t="shared" si="9"/>
        <v>2.3202687023265525E-2</v>
      </c>
      <c r="I40" s="92">
        <f t="shared" si="9"/>
        <v>-2.7411049597684319E-4</v>
      </c>
      <c r="J40" s="92">
        <f t="shared" si="9"/>
        <v>3.2986909316537602E-3</v>
      </c>
      <c r="K40" s="92">
        <f t="shared" si="9"/>
        <v>-1.7025847646535135E-2</v>
      </c>
      <c r="L40" s="92">
        <f t="shared" si="9"/>
        <v>9.2306436257293574E-3</v>
      </c>
      <c r="M40" s="92">
        <f t="shared" si="9"/>
        <v>-6.4378005722988295E-3</v>
      </c>
      <c r="N40" s="92">
        <f t="shared" si="9"/>
        <v>4.8769176408232726E-3</v>
      </c>
      <c r="O40" s="92">
        <f t="shared" si="9"/>
        <v>1.1068512736907041E-2</v>
      </c>
      <c r="P40" s="92">
        <f t="shared" si="9"/>
        <v>2.8909668933367045E-3</v>
      </c>
      <c r="Q40" s="92">
        <f t="shared" si="9"/>
        <v>3.6502571733825159E-3</v>
      </c>
      <c r="R40" s="92">
        <f t="shared" si="9"/>
        <v>1.5858904112491853E-2</v>
      </c>
      <c r="S40" s="92">
        <f t="shared" si="9"/>
        <v>-1.0453613733445862E-3</v>
      </c>
      <c r="T40" s="92">
        <f t="shared" si="9"/>
        <v>3.2930391392216877E-4</v>
      </c>
      <c r="U40" s="92">
        <f t="shared" si="9"/>
        <v>2.599193762141681E-3</v>
      </c>
      <c r="V40" s="92">
        <f t="shared" si="9"/>
        <v>-8.8159600241849798E-3</v>
      </c>
    </row>
    <row r="41" spans="1:36" x14ac:dyDescent="0.2">
      <c r="A41" s="167" t="s">
        <v>27</v>
      </c>
      <c r="B41" s="168" t="s">
        <v>280</v>
      </c>
      <c r="C41" s="92"/>
      <c r="D41" s="92">
        <f t="shared" ref="D41:V41" si="10">(D11-C11)/(D$28-C$28)*D$58</f>
        <v>4.517258797335535E-3</v>
      </c>
      <c r="E41" s="92">
        <f t="shared" si="10"/>
        <v>-4.8479367866380843E-3</v>
      </c>
      <c r="F41" s="92">
        <f t="shared" si="10"/>
        <v>-4.1852685471645322E-4</v>
      </c>
      <c r="G41" s="92">
        <f t="shared" si="10"/>
        <v>3.3772056218191095E-3</v>
      </c>
      <c r="H41" s="92">
        <f t="shared" si="10"/>
        <v>3.7418877733627017E-3</v>
      </c>
      <c r="I41" s="92">
        <f t="shared" si="10"/>
        <v>-1.8633386878272736E-3</v>
      </c>
      <c r="J41" s="92">
        <f t="shared" si="10"/>
        <v>5.9706227861604042E-3</v>
      </c>
      <c r="K41" s="92">
        <f t="shared" si="10"/>
        <v>-2.3224924557522825E-4</v>
      </c>
      <c r="L41" s="92">
        <f t="shared" si="10"/>
        <v>-4.3568836359450117E-3</v>
      </c>
      <c r="M41" s="92">
        <f t="shared" si="10"/>
        <v>2.6144189085140334E-3</v>
      </c>
      <c r="N41" s="92">
        <f t="shared" si="10"/>
        <v>9.2532365556569577E-3</v>
      </c>
      <c r="O41" s="92">
        <f t="shared" si="10"/>
        <v>3.3752811248794101E-3</v>
      </c>
      <c r="P41" s="92">
        <f t="shared" si="10"/>
        <v>-4.0399100739938855E-3</v>
      </c>
      <c r="Q41" s="92">
        <f t="shared" si="10"/>
        <v>6.3303251649813631E-3</v>
      </c>
      <c r="R41" s="92">
        <f t="shared" si="10"/>
        <v>5.9458124457133603E-3</v>
      </c>
      <c r="S41" s="92">
        <f t="shared" si="10"/>
        <v>-9.5850827238836442E-4</v>
      </c>
      <c r="T41" s="92">
        <f t="shared" si="10"/>
        <v>-4.0385710419473444E-3</v>
      </c>
      <c r="U41" s="92">
        <f t="shared" si="10"/>
        <v>-6.2020433519944188E-3</v>
      </c>
      <c r="V41" s="92">
        <f t="shared" si="10"/>
        <v>-6.2855601292862648E-3</v>
      </c>
    </row>
    <row r="42" spans="1:36" x14ac:dyDescent="0.2">
      <c r="A42" s="167" t="s">
        <v>28</v>
      </c>
      <c r="B42" s="168" t="s">
        <v>281</v>
      </c>
      <c r="C42" s="92"/>
      <c r="D42" s="92">
        <f t="shared" ref="D42:V42" si="11">(D12-C12)/(D$28-C$28)*D$58</f>
        <v>-5.5724961712780869E-3</v>
      </c>
      <c r="E42" s="92">
        <f t="shared" si="11"/>
        <v>-3.9562223960097074E-3</v>
      </c>
      <c r="F42" s="92">
        <f t="shared" si="11"/>
        <v>1.3950575723178068E-2</v>
      </c>
      <c r="G42" s="92">
        <f t="shared" si="11"/>
        <v>2.1344578326497315E-2</v>
      </c>
      <c r="H42" s="92">
        <f t="shared" si="11"/>
        <v>-1.0033884321296884E-3</v>
      </c>
      <c r="I42" s="92">
        <f t="shared" si="11"/>
        <v>-4.3483985591528836E-3</v>
      </c>
      <c r="J42" s="92">
        <f t="shared" si="11"/>
        <v>6.2934857410626936E-3</v>
      </c>
      <c r="K42" s="92">
        <f t="shared" si="11"/>
        <v>-5.1320135504994823E-3</v>
      </c>
      <c r="L42" s="92">
        <f t="shared" si="11"/>
        <v>-8.5361288212874014E-3</v>
      </c>
      <c r="M42" s="92">
        <f t="shared" si="11"/>
        <v>4.9807369079301091E-3</v>
      </c>
      <c r="N42" s="92">
        <f t="shared" si="11"/>
        <v>2.664874578356213E-2</v>
      </c>
      <c r="O42" s="92">
        <f t="shared" si="11"/>
        <v>1.1009898024411812E-2</v>
      </c>
      <c r="P42" s="92">
        <f t="shared" si="11"/>
        <v>-4.0456482779167363E-3</v>
      </c>
      <c r="Q42" s="92">
        <f t="shared" si="11"/>
        <v>1.6679103330227357E-2</v>
      </c>
      <c r="R42" s="92">
        <f t="shared" si="11"/>
        <v>1.93100116007669E-2</v>
      </c>
      <c r="S42" s="92">
        <f t="shared" si="11"/>
        <v>-1.3498480732691475E-2</v>
      </c>
      <c r="T42" s="92">
        <f t="shared" si="11"/>
        <v>-1.4758207816676618E-2</v>
      </c>
      <c r="U42" s="92">
        <f t="shared" si="11"/>
        <v>-4.2941132256358776E-3</v>
      </c>
      <c r="V42" s="92">
        <f t="shared" si="11"/>
        <v>-1.7261857021256072E-2</v>
      </c>
    </row>
    <row r="43" spans="1:36" x14ac:dyDescent="0.2">
      <c r="A43" s="167" t="s">
        <v>29</v>
      </c>
      <c r="B43" s="168" t="s">
        <v>282</v>
      </c>
      <c r="C43" s="92"/>
      <c r="D43" s="92">
        <f t="shared" ref="D43:V43" si="12">(D13-C13)/(D$28-C$28)*D$58</f>
        <v>-4.8448720074008803E-3</v>
      </c>
      <c r="E43" s="92">
        <f t="shared" si="12"/>
        <v>9.8830714375002936E-4</v>
      </c>
      <c r="F43" s="92">
        <f t="shared" si="12"/>
        <v>-2.5695673235054872E-3</v>
      </c>
      <c r="G43" s="92">
        <f t="shared" si="12"/>
        <v>3.4893185794646299E-3</v>
      </c>
      <c r="H43" s="92">
        <f t="shared" si="12"/>
        <v>-1.3963865521325535E-3</v>
      </c>
      <c r="I43" s="92">
        <f t="shared" si="12"/>
        <v>2.0098425470380459E-3</v>
      </c>
      <c r="J43" s="92">
        <f t="shared" si="12"/>
        <v>5.1627497735018293E-4</v>
      </c>
      <c r="K43" s="92">
        <f t="shared" si="12"/>
        <v>1.0990952265699265E-3</v>
      </c>
      <c r="L43" s="92">
        <f t="shared" si="12"/>
        <v>6.1623417146573442E-4</v>
      </c>
      <c r="M43" s="92">
        <f t="shared" si="12"/>
        <v>-5.3830666900226047E-5</v>
      </c>
      <c r="N43" s="92">
        <f t="shared" si="12"/>
        <v>6.4476736387162703E-4</v>
      </c>
      <c r="O43" s="92">
        <f t="shared" si="12"/>
        <v>5.34464205481857E-3</v>
      </c>
      <c r="P43" s="92">
        <f t="shared" si="12"/>
        <v>1.3271167108081915E-3</v>
      </c>
      <c r="Q43" s="92">
        <f t="shared" si="12"/>
        <v>6.5500848616338852E-4</v>
      </c>
      <c r="R43" s="92">
        <f t="shared" si="12"/>
        <v>3.0013150930286283E-3</v>
      </c>
      <c r="S43" s="92">
        <f t="shared" si="12"/>
        <v>4.1424915378643814E-3</v>
      </c>
      <c r="T43" s="92">
        <f t="shared" si="12"/>
        <v>2.7358216237490292E-3</v>
      </c>
      <c r="U43" s="92">
        <f t="shared" si="12"/>
        <v>6.1491391604395311E-2</v>
      </c>
      <c r="V43" s="92">
        <f t="shared" si="12"/>
        <v>3.5585966409054211E-2</v>
      </c>
    </row>
    <row r="44" spans="1:36" x14ac:dyDescent="0.2">
      <c r="A44" s="167" t="s">
        <v>31</v>
      </c>
      <c r="B44" s="54" t="s">
        <v>30</v>
      </c>
      <c r="C44" s="92"/>
      <c r="D44" s="92">
        <f t="shared" ref="D44:V44" si="13">(D14-C14)/(D$28-C$28)*D$58</f>
        <v>1.4238379143942268E-3</v>
      </c>
      <c r="E44" s="92">
        <f t="shared" si="13"/>
        <v>-3.8542763867378867E-3</v>
      </c>
      <c r="F44" s="92">
        <f t="shared" si="13"/>
        <v>1.4402507907538091E-3</v>
      </c>
      <c r="G44" s="92">
        <f t="shared" si="13"/>
        <v>-2.2053501947514732E-3</v>
      </c>
      <c r="H44" s="92">
        <f t="shared" si="13"/>
        <v>5.9785748044300672E-3</v>
      </c>
      <c r="I44" s="92">
        <f t="shared" si="13"/>
        <v>1.0182627418800381E-2</v>
      </c>
      <c r="J44" s="92">
        <f t="shared" si="13"/>
        <v>8.0819311245319987E-4</v>
      </c>
      <c r="K44" s="92">
        <f t="shared" si="13"/>
        <v>-1.0999084104313243E-2</v>
      </c>
      <c r="L44" s="92">
        <f t="shared" si="13"/>
        <v>-7.5030039610316131E-3</v>
      </c>
      <c r="M44" s="92">
        <f t="shared" si="13"/>
        <v>-1.1396723531853226E-3</v>
      </c>
      <c r="N44" s="92">
        <f t="shared" si="13"/>
        <v>-5.7070589957761882E-3</v>
      </c>
      <c r="O44" s="92">
        <f t="shared" si="13"/>
        <v>-1.5598779062544572E-2</v>
      </c>
      <c r="P44" s="92">
        <f t="shared" si="13"/>
        <v>7.3196240031537171E-3</v>
      </c>
      <c r="Q44" s="92">
        <f t="shared" si="13"/>
        <v>-1.3953218445527985E-3</v>
      </c>
      <c r="R44" s="92">
        <f t="shared" si="13"/>
        <v>-1.747009394337306E-3</v>
      </c>
      <c r="S44" s="92">
        <f t="shared" si="13"/>
        <v>7.2528888830609127E-4</v>
      </c>
      <c r="T44" s="92">
        <f t="shared" si="13"/>
        <v>7.3330631374150541E-3</v>
      </c>
      <c r="U44" s="92">
        <f t="shared" si="13"/>
        <v>1.3804312228139885E-2</v>
      </c>
      <c r="V44" s="92">
        <f t="shared" si="13"/>
        <v>5.5237923475122694E-3</v>
      </c>
    </row>
    <row r="45" spans="1:36" x14ac:dyDescent="0.2">
      <c r="A45" s="167" t="s">
        <v>32</v>
      </c>
      <c r="B45" s="168" t="s">
        <v>283</v>
      </c>
      <c r="C45" s="92"/>
      <c r="D45" s="92">
        <f t="shared" ref="D45:V45" si="14">(D15-C15)/(D$28-C$28)*D$58</f>
        <v>1.1277331021604163E-3</v>
      </c>
      <c r="E45" s="92">
        <f t="shared" si="14"/>
        <v>9.6381824823239485E-3</v>
      </c>
      <c r="F45" s="92">
        <f t="shared" si="14"/>
        <v>5.0446336936549388E-3</v>
      </c>
      <c r="G45" s="92">
        <f t="shared" si="14"/>
        <v>-9.5206977128844648E-3</v>
      </c>
      <c r="H45" s="92">
        <f t="shared" si="14"/>
        <v>-5.3453656644403729E-3</v>
      </c>
      <c r="I45" s="92">
        <f t="shared" si="14"/>
        <v>-1.2710571562817598E-3</v>
      </c>
      <c r="J45" s="92">
        <f t="shared" si="14"/>
        <v>2.8209990174776897E-4</v>
      </c>
      <c r="K45" s="92">
        <f t="shared" si="14"/>
        <v>2.50193939978986E-3</v>
      </c>
      <c r="L45" s="92">
        <f t="shared" si="14"/>
        <v>-9.8693763051522273E-4</v>
      </c>
      <c r="M45" s="92">
        <f t="shared" si="14"/>
        <v>-3.0351521624437505E-3</v>
      </c>
      <c r="N45" s="92">
        <f t="shared" si="14"/>
        <v>1.8458918563450187E-3</v>
      </c>
      <c r="O45" s="92">
        <f t="shared" si="14"/>
        <v>-2.4213792220885832E-3</v>
      </c>
      <c r="P45" s="92">
        <f t="shared" si="14"/>
        <v>4.691383917498258E-4</v>
      </c>
      <c r="Q45" s="92">
        <f t="shared" si="14"/>
        <v>3.7779347776392024E-4</v>
      </c>
      <c r="R45" s="92">
        <f t="shared" si="14"/>
        <v>1.6193423893247508E-3</v>
      </c>
      <c r="S45" s="92">
        <f t="shared" si="14"/>
        <v>-7.1568524273705642E-5</v>
      </c>
      <c r="T45" s="92">
        <f t="shared" si="14"/>
        <v>7.707352406100958E-5</v>
      </c>
      <c r="U45" s="92">
        <f t="shared" si="14"/>
        <v>-2.267242515851647E-3</v>
      </c>
      <c r="V45" s="92">
        <f t="shared" si="14"/>
        <v>3.9012834422856267E-3</v>
      </c>
    </row>
    <row r="46" spans="1:36" x14ac:dyDescent="0.2">
      <c r="A46" s="167" t="s">
        <v>34</v>
      </c>
      <c r="B46" s="168" t="s">
        <v>284</v>
      </c>
      <c r="C46" s="92"/>
      <c r="D46" s="92">
        <f t="shared" ref="D46:V46" si="15">(D16-C16)/(D$28-C$28)*D$58</f>
        <v>6.7665306789890768E-4</v>
      </c>
      <c r="E46" s="92">
        <f t="shared" si="15"/>
        <v>-1.8523086778671593E-3</v>
      </c>
      <c r="F46" s="92">
        <f t="shared" si="15"/>
        <v>-1.0904763163361467E-3</v>
      </c>
      <c r="G46" s="92">
        <f t="shared" si="15"/>
        <v>-7.620950895555126E-4</v>
      </c>
      <c r="H46" s="92">
        <f t="shared" si="15"/>
        <v>3.7514019674507796E-4</v>
      </c>
      <c r="I46" s="92">
        <f t="shared" si="15"/>
        <v>1.9271410901145955E-3</v>
      </c>
      <c r="J46" s="92">
        <f t="shared" si="15"/>
        <v>-1.2605971428554632E-3</v>
      </c>
      <c r="K46" s="92">
        <f t="shared" si="15"/>
        <v>-2.0142312859287364E-3</v>
      </c>
      <c r="L46" s="92">
        <f t="shared" si="15"/>
        <v>-1.9661090195189526E-3</v>
      </c>
      <c r="M46" s="92">
        <f t="shared" si="15"/>
        <v>2.2733988905807175E-3</v>
      </c>
      <c r="N46" s="92">
        <f t="shared" si="15"/>
        <v>-2.4021631021204012E-3</v>
      </c>
      <c r="O46" s="92">
        <f t="shared" si="15"/>
        <v>-1.2449613142897615E-3</v>
      </c>
      <c r="P46" s="92">
        <f t="shared" si="15"/>
        <v>4.6743953097560696E-4</v>
      </c>
      <c r="Q46" s="92">
        <f t="shared" si="15"/>
        <v>4.843363686755379E-3</v>
      </c>
      <c r="R46" s="92">
        <f t="shared" si="15"/>
        <v>6.0756022062412353E-3</v>
      </c>
      <c r="S46" s="92">
        <f t="shared" si="15"/>
        <v>1.9939980647568625E-3</v>
      </c>
      <c r="T46" s="92">
        <f t="shared" si="15"/>
        <v>-7.9865275705096588E-3</v>
      </c>
      <c r="U46" s="92">
        <f t="shared" si="15"/>
        <v>3.3684746975172451E-3</v>
      </c>
      <c r="V46" s="92">
        <f t="shared" si="15"/>
        <v>1.3870342928146808E-3</v>
      </c>
    </row>
    <row r="47" spans="1:36" x14ac:dyDescent="0.2">
      <c r="A47" s="167" t="s">
        <v>36</v>
      </c>
      <c r="B47" s="168" t="s">
        <v>285</v>
      </c>
      <c r="C47" s="92"/>
      <c r="D47" s="92">
        <f t="shared" ref="D47:V47" si="16">(D17-C17)/(D$28-C$28)*D$58</f>
        <v>2.0902079380440966E-3</v>
      </c>
      <c r="E47" s="92">
        <f t="shared" si="16"/>
        <v>-2.3315141574753676E-3</v>
      </c>
      <c r="F47" s="92">
        <f t="shared" si="16"/>
        <v>-2.0746728712091435E-3</v>
      </c>
      <c r="G47" s="92">
        <f t="shared" si="16"/>
        <v>2.2222558157653045E-3</v>
      </c>
      <c r="H47" s="92">
        <f t="shared" si="16"/>
        <v>1.518544423313133E-3</v>
      </c>
      <c r="I47" s="92">
        <f t="shared" si="16"/>
        <v>-3.4456384477720673E-3</v>
      </c>
      <c r="J47" s="92">
        <f t="shared" si="16"/>
        <v>2.2008516567776756E-4</v>
      </c>
      <c r="K47" s="92">
        <f t="shared" si="16"/>
        <v>-1.5571095601159136E-3</v>
      </c>
      <c r="L47" s="92">
        <f t="shared" si="16"/>
        <v>-2.0585971078281662E-3</v>
      </c>
      <c r="M47" s="92">
        <f t="shared" si="16"/>
        <v>1.7112066031805383E-3</v>
      </c>
      <c r="N47" s="92">
        <f t="shared" si="16"/>
        <v>9.9344345965470069E-4</v>
      </c>
      <c r="O47" s="92">
        <f t="shared" si="16"/>
        <v>7.2159731863767726E-4</v>
      </c>
      <c r="P47" s="92">
        <f t="shared" si="16"/>
        <v>8.9636165541222973E-4</v>
      </c>
      <c r="Q47" s="92">
        <f t="shared" si="16"/>
        <v>8.7063207088021954E-4</v>
      </c>
      <c r="R47" s="92">
        <f t="shared" si="16"/>
        <v>2.2986315121282948E-3</v>
      </c>
      <c r="S47" s="92">
        <f t="shared" si="16"/>
        <v>2.0015168926654737E-3</v>
      </c>
      <c r="T47" s="92">
        <f t="shared" si="16"/>
        <v>-2.4040972887681358E-4</v>
      </c>
      <c r="U47" s="92">
        <f t="shared" si="16"/>
        <v>-4.666018775084405E-4</v>
      </c>
      <c r="V47" s="92">
        <f t="shared" si="16"/>
        <v>-9.0727287263005023E-4</v>
      </c>
    </row>
    <row r="48" spans="1:36" x14ac:dyDescent="0.2">
      <c r="A48" s="167" t="s">
        <v>37</v>
      </c>
      <c r="B48" s="54" t="s">
        <v>33</v>
      </c>
      <c r="C48" s="92"/>
      <c r="D48" s="92">
        <f t="shared" ref="D48:V48" si="17">(D18-C18)/(D$28-C$28)*D$58</f>
        <v>7.5178969062945434E-3</v>
      </c>
      <c r="E48" s="92">
        <f t="shared" si="17"/>
        <v>7.5410668991878031E-3</v>
      </c>
      <c r="F48" s="92">
        <f t="shared" si="17"/>
        <v>-1.1955900791619223E-3</v>
      </c>
      <c r="G48" s="92">
        <f t="shared" si="17"/>
        <v>4.8852441372594711E-4</v>
      </c>
      <c r="H48" s="92">
        <f t="shared" si="17"/>
        <v>-7.3977954223739652E-3</v>
      </c>
      <c r="I48" s="92">
        <f t="shared" si="17"/>
        <v>4.0291208799584054E-3</v>
      </c>
      <c r="J48" s="92">
        <f t="shared" si="17"/>
        <v>2.1596654832049785E-3</v>
      </c>
      <c r="K48" s="92">
        <f t="shared" si="17"/>
        <v>-1.1789125743990195E-3</v>
      </c>
      <c r="L48" s="92">
        <f t="shared" si="17"/>
        <v>-1.9008446650934188E-3</v>
      </c>
      <c r="M48" s="92">
        <f t="shared" si="17"/>
        <v>-3.4866452125722233E-3</v>
      </c>
      <c r="N48" s="92">
        <f t="shared" si="17"/>
        <v>-2.9845018305310789E-3</v>
      </c>
      <c r="O48" s="92">
        <f t="shared" si="17"/>
        <v>-1.0265436686613917E-3</v>
      </c>
      <c r="P48" s="92">
        <f t="shared" si="17"/>
        <v>3.5560009784213188E-4</v>
      </c>
      <c r="Q48" s="92">
        <f t="shared" si="17"/>
        <v>4.3460751673671293E-3</v>
      </c>
      <c r="R48" s="92">
        <f t="shared" si="17"/>
        <v>-2.436540720528413E-3</v>
      </c>
      <c r="S48" s="92">
        <f t="shared" si="17"/>
        <v>4.4553070011599319E-3</v>
      </c>
      <c r="T48" s="92">
        <f t="shared" si="17"/>
        <v>6.5315625157608736E-3</v>
      </c>
      <c r="U48" s="92">
        <f t="shared" si="17"/>
        <v>4.4373716351822851E-3</v>
      </c>
      <c r="V48" s="92">
        <f t="shared" si="17"/>
        <v>8.5778704968792927E-4</v>
      </c>
    </row>
    <row r="49" spans="1:36" x14ac:dyDescent="0.2">
      <c r="A49" s="167" t="s">
        <v>38</v>
      </c>
      <c r="B49" s="168" t="s">
        <v>35</v>
      </c>
      <c r="C49" s="92"/>
      <c r="D49" s="92">
        <f t="shared" ref="D49:V49" si="18">(D19-C19)/(D$28-C$28)*D$58</f>
        <v>3.4157812733032683E-4</v>
      </c>
      <c r="E49" s="92">
        <f t="shared" si="18"/>
        <v>-9.6365815085220361E-4</v>
      </c>
      <c r="F49" s="92">
        <f t="shared" si="18"/>
        <v>6.6431202564045451E-4</v>
      </c>
      <c r="G49" s="92">
        <f t="shared" si="18"/>
        <v>1.9509579967747633E-3</v>
      </c>
      <c r="H49" s="92">
        <f t="shared" si="18"/>
        <v>-2.8196109410420617E-3</v>
      </c>
      <c r="I49" s="92">
        <f t="shared" si="18"/>
        <v>5.092392870154141E-5</v>
      </c>
      <c r="J49" s="92">
        <f t="shared" si="18"/>
        <v>1.1832985614200181E-3</v>
      </c>
      <c r="K49" s="92">
        <f t="shared" si="18"/>
        <v>1.8263118550198906E-4</v>
      </c>
      <c r="L49" s="92">
        <f t="shared" si="18"/>
        <v>2.0839527067418814E-4</v>
      </c>
      <c r="M49" s="92">
        <f t="shared" si="18"/>
        <v>-5.6407562378396983E-4</v>
      </c>
      <c r="N49" s="92">
        <f t="shared" si="18"/>
        <v>-1.2371952795526872E-3</v>
      </c>
      <c r="O49" s="92">
        <f t="shared" si="18"/>
        <v>-1.4053947642505475E-3</v>
      </c>
      <c r="P49" s="92">
        <f t="shared" si="18"/>
        <v>-2.5508653088937234E-3</v>
      </c>
      <c r="Q49" s="92">
        <f t="shared" si="18"/>
        <v>3.55576982079415E-4</v>
      </c>
      <c r="R49" s="92">
        <f t="shared" si="18"/>
        <v>-2.1922141359830127E-4</v>
      </c>
      <c r="S49" s="92">
        <f t="shared" si="18"/>
        <v>2.0217530207423222E-3</v>
      </c>
      <c r="T49" s="92">
        <f t="shared" si="18"/>
        <v>-3.8000716163188982E-3</v>
      </c>
      <c r="U49" s="92">
        <f t="shared" si="18"/>
        <v>-2.7068295710277671E-4</v>
      </c>
      <c r="V49" s="92">
        <f t="shared" si="18"/>
        <v>-1.7538244368253138E-4</v>
      </c>
    </row>
    <row r="50" spans="1:36" x14ac:dyDescent="0.2">
      <c r="A50" s="167" t="s">
        <v>40</v>
      </c>
      <c r="B50" s="168" t="s">
        <v>286</v>
      </c>
      <c r="C50" s="92"/>
      <c r="D50" s="92">
        <f t="shared" ref="D50:V50" si="19">(D20-C20)/(D$28-C$28)*D$58</f>
        <v>1.5802956840754332E-3</v>
      </c>
      <c r="E50" s="92">
        <f t="shared" si="19"/>
        <v>1.3665111886295786E-4</v>
      </c>
      <c r="F50" s="92">
        <f t="shared" si="19"/>
        <v>1.2780195172135657E-4</v>
      </c>
      <c r="G50" s="92">
        <f t="shared" si="19"/>
        <v>-7.3078938259326806E-6</v>
      </c>
      <c r="H50" s="92">
        <f t="shared" si="19"/>
        <v>-2.5105491555494626E-3</v>
      </c>
      <c r="I50" s="92">
        <f t="shared" si="19"/>
        <v>1.3403231534236482E-3</v>
      </c>
      <c r="J50" s="92">
        <f t="shared" si="19"/>
        <v>-1.6006645418908402E-4</v>
      </c>
      <c r="K50" s="92">
        <f t="shared" si="19"/>
        <v>-4.5490751214004793E-4</v>
      </c>
      <c r="L50" s="92">
        <f t="shared" si="19"/>
        <v>-1.2462366902509271E-3</v>
      </c>
      <c r="M50" s="92">
        <f t="shared" si="19"/>
        <v>1.1934600308854788E-3</v>
      </c>
      <c r="N50" s="92">
        <f t="shared" si="19"/>
        <v>3.1410825816541294E-4</v>
      </c>
      <c r="O50" s="92">
        <f t="shared" si="19"/>
        <v>1.1833866755759288E-5</v>
      </c>
      <c r="P50" s="92">
        <f t="shared" si="19"/>
        <v>1.0687615488057475E-3</v>
      </c>
      <c r="Q50" s="92">
        <f t="shared" si="19"/>
        <v>6.8628466529599647E-4</v>
      </c>
      <c r="R50" s="92">
        <f t="shared" si="19"/>
        <v>-8.1060748803957509E-4</v>
      </c>
      <c r="S50" s="92">
        <f t="shared" si="19"/>
        <v>7.7682004704341631E-5</v>
      </c>
      <c r="T50" s="92">
        <f t="shared" si="19"/>
        <v>-7.5607023307641143E-4</v>
      </c>
      <c r="U50" s="92">
        <f t="shared" si="19"/>
        <v>-5.7745864993401317E-4</v>
      </c>
      <c r="V50" s="92">
        <f t="shared" si="19"/>
        <v>-6.034535082647841E-4</v>
      </c>
    </row>
    <row r="51" spans="1:36" x14ac:dyDescent="0.2">
      <c r="A51" s="167" t="s">
        <v>287</v>
      </c>
      <c r="B51" s="168" t="s">
        <v>288</v>
      </c>
      <c r="C51" s="92"/>
      <c r="D51" s="92">
        <f t="shared" ref="D51:V51" si="20">(D21-C21)/(D$28-C$28)*D$58</f>
        <v>3.7753139899603921E-3</v>
      </c>
      <c r="E51" s="92">
        <f t="shared" si="20"/>
        <v>3.885175181114961E-3</v>
      </c>
      <c r="F51" s="92">
        <f t="shared" si="20"/>
        <v>7.1956490456547579E-3</v>
      </c>
      <c r="G51" s="92">
        <f t="shared" si="20"/>
        <v>4.217515547139665E-3</v>
      </c>
      <c r="H51" s="92">
        <f t="shared" si="20"/>
        <v>-1.6293557370997505E-4</v>
      </c>
      <c r="I51" s="92">
        <f t="shared" si="20"/>
        <v>7.4374513296666207E-4</v>
      </c>
      <c r="J51" s="92">
        <f t="shared" si="20"/>
        <v>5.1870663199679451E-3</v>
      </c>
      <c r="K51" s="92">
        <f t="shared" si="20"/>
        <v>-5.8520893170841077E-3</v>
      </c>
      <c r="L51" s="92">
        <f t="shared" si="20"/>
        <v>4.5557071222888186E-4</v>
      </c>
      <c r="M51" s="92">
        <f t="shared" si="20"/>
        <v>5.9679245213806946E-4</v>
      </c>
      <c r="N51" s="92">
        <f t="shared" si="20"/>
        <v>7.0411607759226979E-3</v>
      </c>
      <c r="O51" s="92">
        <f t="shared" si="20"/>
        <v>4.6460294097958035E-3</v>
      </c>
      <c r="P51" s="92">
        <f t="shared" si="20"/>
        <v>-5.0173851490440706E-3</v>
      </c>
      <c r="Q51" s="92">
        <f t="shared" si="20"/>
        <v>3.8988682974013711E-3</v>
      </c>
      <c r="R51" s="92">
        <f t="shared" si="20"/>
        <v>1.4798652114261519E-2</v>
      </c>
      <c r="S51" s="92">
        <f t="shared" si="20"/>
        <v>-4.9355383135444115E-3</v>
      </c>
      <c r="T51" s="92">
        <f t="shared" si="20"/>
        <v>-8.1773503301679294E-3</v>
      </c>
      <c r="U51" s="92">
        <f t="shared" si="20"/>
        <v>9.9501395561856182E-4</v>
      </c>
      <c r="V51" s="92">
        <f t="shared" si="20"/>
        <v>-6.9862860974925951E-3</v>
      </c>
    </row>
    <row r="52" spans="1:36" x14ac:dyDescent="0.2">
      <c r="A52" s="167" t="s">
        <v>289</v>
      </c>
      <c r="B52" s="54" t="s">
        <v>290</v>
      </c>
      <c r="C52" s="92"/>
      <c r="D52" s="92">
        <f t="shared" ref="D52:V52" si="21">(D22-C22)/(D$28-C$28)*D$58</f>
        <v>8.2919678396901821E-4</v>
      </c>
      <c r="E52" s="92">
        <f t="shared" si="21"/>
        <v>1.0952051651129083E-3</v>
      </c>
      <c r="F52" s="92">
        <f t="shared" si="21"/>
        <v>-9.6455232762308814E-5</v>
      </c>
      <c r="G52" s="92">
        <f t="shared" si="21"/>
        <v>-5.8792295429143293E-4</v>
      </c>
      <c r="H52" s="92">
        <f t="shared" si="21"/>
        <v>4.0302278536532752E-4</v>
      </c>
      <c r="I52" s="92">
        <f t="shared" si="21"/>
        <v>1.2354705020696879E-3</v>
      </c>
      <c r="J52" s="92">
        <f t="shared" si="21"/>
        <v>1.5852850345178004E-3</v>
      </c>
      <c r="K52" s="92">
        <f t="shared" si="21"/>
        <v>2.7529570891911693E-4</v>
      </c>
      <c r="L52" s="92">
        <f t="shared" si="21"/>
        <v>-5.5047100574408671E-4</v>
      </c>
      <c r="M52" s="92">
        <f t="shared" si="21"/>
        <v>-3.5789123185399465E-4</v>
      </c>
      <c r="N52" s="92">
        <f t="shared" si="21"/>
        <v>1.6244112936734598E-3</v>
      </c>
      <c r="O52" s="92">
        <f t="shared" si="21"/>
        <v>4.5920793542013328E-4</v>
      </c>
      <c r="P52" s="92">
        <f t="shared" si="21"/>
        <v>-5.608376101467026E-4</v>
      </c>
      <c r="Q52" s="92">
        <f t="shared" si="21"/>
        <v>1.2280081252106271E-3</v>
      </c>
      <c r="R52" s="92">
        <f t="shared" si="21"/>
        <v>3.0089783508074593E-4</v>
      </c>
      <c r="S52" s="92">
        <f t="shared" si="21"/>
        <v>1.1094136965273905E-3</v>
      </c>
      <c r="T52" s="92">
        <f t="shared" si="21"/>
        <v>9.691007077536279E-5</v>
      </c>
      <c r="U52" s="92">
        <f t="shared" si="21"/>
        <v>1.4610972490251056E-4</v>
      </c>
      <c r="V52" s="92">
        <f t="shared" si="21"/>
        <v>-5.8887391630600932E-4</v>
      </c>
    </row>
    <row r="53" spans="1:36" x14ac:dyDescent="0.2">
      <c r="A53" s="167" t="s">
        <v>291</v>
      </c>
      <c r="B53" s="54" t="s">
        <v>39</v>
      </c>
      <c r="C53" s="92"/>
      <c r="D53" s="92">
        <f t="shared" ref="D53:V53" si="22">(D23-C23)/(D$28-C$28)*D$58</f>
        <v>2.039056316327819E-3</v>
      </c>
      <c r="E53" s="92">
        <f t="shared" si="22"/>
        <v>9.0218876172745331E-4</v>
      </c>
      <c r="F53" s="92">
        <f t="shared" si="22"/>
        <v>3.1107529843382555E-3</v>
      </c>
      <c r="G53" s="92">
        <f t="shared" si="22"/>
        <v>3.993307606990593E-3</v>
      </c>
      <c r="H53" s="92">
        <f t="shared" si="22"/>
        <v>2.7600934189860433E-3</v>
      </c>
      <c r="I53" s="92">
        <f t="shared" si="22"/>
        <v>1.7753367010868311E-3</v>
      </c>
      <c r="J53" s="92">
        <f t="shared" si="22"/>
        <v>2.6927015480763167E-5</v>
      </c>
      <c r="K53" s="92">
        <f t="shared" si="22"/>
        <v>-1.2745126842692133E-3</v>
      </c>
      <c r="L53" s="92">
        <f t="shared" si="22"/>
        <v>-1.2008776028166028E-3</v>
      </c>
      <c r="M53" s="92">
        <f t="shared" si="22"/>
        <v>-7.6706448517579887E-4</v>
      </c>
      <c r="N53" s="92">
        <f t="shared" si="22"/>
        <v>-1.5623537947122312E-3</v>
      </c>
      <c r="O53" s="92">
        <f t="shared" si="22"/>
        <v>-2.3129167054577377E-3</v>
      </c>
      <c r="P53" s="92">
        <f t="shared" si="22"/>
        <v>-1.9399582304721386E-3</v>
      </c>
      <c r="Q53" s="92">
        <f t="shared" si="22"/>
        <v>2.5106218940957074E-4</v>
      </c>
      <c r="R53" s="92">
        <f t="shared" si="22"/>
        <v>3.4786352493552633E-3</v>
      </c>
      <c r="S53" s="92">
        <f t="shared" si="22"/>
        <v>-1.6045942285326537E-3</v>
      </c>
      <c r="T53" s="92">
        <f t="shared" si="22"/>
        <v>8.6509472233379679E-4</v>
      </c>
      <c r="U53" s="92">
        <f t="shared" si="22"/>
        <v>-7.6167802589552629E-4</v>
      </c>
      <c r="V53" s="92">
        <f t="shared" si="22"/>
        <v>-7.9924738068960592E-4</v>
      </c>
    </row>
    <row r="54" spans="1:36" x14ac:dyDescent="0.2">
      <c r="A54" s="44"/>
      <c r="B54" s="116" t="s">
        <v>213</v>
      </c>
      <c r="C54" s="92"/>
      <c r="D54" s="92">
        <f t="shared" ref="D54:V54" si="23">(D24-C24)/(D$28-C$28)*D$58</f>
        <v>-8.3367424829040089E-4</v>
      </c>
      <c r="E54" s="92">
        <f t="shared" si="23"/>
        <v>-5.0848729044533625E-4</v>
      </c>
      <c r="F54" s="92">
        <f t="shared" si="23"/>
        <v>-1.0048174388108666E-3</v>
      </c>
      <c r="G54" s="92">
        <f t="shared" si="23"/>
        <v>-5.9718414687706767E-5</v>
      </c>
      <c r="H54" s="92">
        <f t="shared" si="23"/>
        <v>-5.2700159139038884E-4</v>
      </c>
      <c r="I54" s="92">
        <f t="shared" si="23"/>
        <v>-6.6625992505427417E-4</v>
      </c>
      <c r="J54" s="92">
        <f t="shared" si="23"/>
        <v>-1.4129444088941576E-3</v>
      </c>
      <c r="K54" s="92">
        <f t="shared" si="23"/>
        <v>3.2940868650578116E-5</v>
      </c>
      <c r="L54" s="92">
        <f t="shared" si="23"/>
        <v>-4.3236732035521102E-4</v>
      </c>
      <c r="M54" s="92">
        <f t="shared" si="23"/>
        <v>-1.0085174215494382E-3</v>
      </c>
      <c r="N54" s="92">
        <f t="shared" si="23"/>
        <v>-4.2789073414275792E-4</v>
      </c>
      <c r="O54" s="92">
        <f t="shared" si="23"/>
        <v>2.8581220764647424E-3</v>
      </c>
      <c r="P54" s="92">
        <f t="shared" si="23"/>
        <v>7.3565076687226731E-4</v>
      </c>
      <c r="Q54" s="92">
        <f t="shared" si="23"/>
        <v>1.0326591881500708E-3</v>
      </c>
      <c r="R54" s="92">
        <f t="shared" si="23"/>
        <v>1.5560041657807719E-3</v>
      </c>
      <c r="S54" s="92">
        <f t="shared" si="23"/>
        <v>-1.8200011616838865E-3</v>
      </c>
      <c r="T54" s="92">
        <f t="shared" si="23"/>
        <v>-4.4434427528765742E-3</v>
      </c>
      <c r="U54" s="92">
        <f t="shared" si="23"/>
        <v>-8.4711987074745105E-3</v>
      </c>
      <c r="V54" s="92">
        <f t="shared" si="23"/>
        <v>-1.9544657374111537E-3</v>
      </c>
    </row>
    <row r="55" spans="1:36" s="66" customFormat="1" x14ac:dyDescent="0.2">
      <c r="A55" s="119"/>
      <c r="B55" s="118" t="s">
        <v>214</v>
      </c>
      <c r="C55" s="120"/>
      <c r="D55" s="120">
        <f t="shared" ref="D55:V55" si="24">(D25-C25)/(D$28-C$28)*D$58</f>
        <v>5.2628873948141031E-2</v>
      </c>
      <c r="E55" s="120">
        <f t="shared" si="24"/>
        <v>3.6845451466927449E-2</v>
      </c>
      <c r="F55" s="120">
        <f t="shared" si="24"/>
        <v>-2.0239897022709969E-2</v>
      </c>
      <c r="G55" s="120">
        <f t="shared" si="24"/>
        <v>3.1097474928751256E-2</v>
      </c>
      <c r="H55" s="120">
        <f t="shared" si="24"/>
        <v>2.7047541424058227E-2</v>
      </c>
      <c r="I55" s="120">
        <f t="shared" si="24"/>
        <v>3.3374026549361584E-3</v>
      </c>
      <c r="J55" s="120">
        <f t="shared" si="24"/>
        <v>1.3889417073990641E-2</v>
      </c>
      <c r="K55" s="120">
        <f t="shared" si="24"/>
        <v>-6.2206058808524138E-2</v>
      </c>
      <c r="L55" s="120">
        <f t="shared" si="24"/>
        <v>-4.4659657701590944E-2</v>
      </c>
      <c r="M55" s="120">
        <f t="shared" si="24"/>
        <v>-1.834533406195037E-3</v>
      </c>
      <c r="N55" s="120">
        <f t="shared" si="24"/>
        <v>4.0564830900804344E-2</v>
      </c>
      <c r="O55" s="120">
        <f t="shared" si="24"/>
        <v>9.8170691647381046E-3</v>
      </c>
      <c r="P55" s="120">
        <f t="shared" si="24"/>
        <v>-9.7007976363932512E-3</v>
      </c>
      <c r="Q55" s="120">
        <f t="shared" si="24"/>
        <v>4.3569748553709632E-2</v>
      </c>
      <c r="R55" s="120">
        <f t="shared" si="24"/>
        <v>9.1874565736462521E-2</v>
      </c>
      <c r="S55" s="120">
        <f t="shared" si="24"/>
        <v>-4.9774202952056045E-3</v>
      </c>
      <c r="T55" s="120">
        <f t="shared" si="24"/>
        <v>-2.8215917769628104E-2</v>
      </c>
      <c r="U55" s="120">
        <f t="shared" si="24"/>
        <v>6.3466540279048023E-2</v>
      </c>
      <c r="V55" s="120">
        <f t="shared" si="24"/>
        <v>5.9981738601087159E-3</v>
      </c>
    </row>
    <row r="56" spans="1:36" x14ac:dyDescent="0.2">
      <c r="A56" s="44"/>
      <c r="B56" s="116" t="s">
        <v>215</v>
      </c>
      <c r="C56" s="92"/>
      <c r="D56" s="92">
        <f t="shared" ref="D56:V56" si="25">(D26-C26)/(D$28-C$28)*D$58</f>
        <v>1.3797491624798729E-3</v>
      </c>
      <c r="E56" s="92">
        <f t="shared" si="25"/>
        <v>-4.1181368814669807E-3</v>
      </c>
      <c r="F56" s="92">
        <f t="shared" si="25"/>
        <v>-6.8152282242847206E-4</v>
      </c>
      <c r="G56" s="92">
        <f t="shared" si="25"/>
        <v>1.5900083583611193E-2</v>
      </c>
      <c r="H56" s="92">
        <f t="shared" si="25"/>
        <v>8.2604309243071369E-3</v>
      </c>
      <c r="I56" s="92">
        <f t="shared" si="25"/>
        <v>-4.6544551449635256E-3</v>
      </c>
      <c r="J56" s="92">
        <f t="shared" si="25"/>
        <v>-2.4343037483612537E-4</v>
      </c>
      <c r="K56" s="92">
        <f t="shared" si="25"/>
        <v>8.5604433443436656E-3</v>
      </c>
      <c r="L56" s="92">
        <f t="shared" si="25"/>
        <v>-9.7195172141434569E-3</v>
      </c>
      <c r="M56" s="92">
        <f t="shared" si="25"/>
        <v>4.4776731945620304E-4</v>
      </c>
      <c r="N56" s="92">
        <f t="shared" si="25"/>
        <v>9.5585459137768926E-3</v>
      </c>
      <c r="O56" s="92">
        <f t="shared" si="25"/>
        <v>1.3146415971100313E-2</v>
      </c>
      <c r="P56" s="92">
        <f t="shared" si="25"/>
        <v>-4.727866330156141E-3</v>
      </c>
      <c r="Q56" s="92">
        <f t="shared" si="25"/>
        <v>1.1193090764181349E-2</v>
      </c>
      <c r="R56" s="92">
        <f t="shared" si="25"/>
        <v>5.4936618420002139E-3</v>
      </c>
      <c r="S56" s="92">
        <f t="shared" si="25"/>
        <v>-1.7479475517386581E-3</v>
      </c>
      <c r="T56" s="92">
        <f t="shared" si="25"/>
        <v>-4.9686670865065211E-3</v>
      </c>
      <c r="U56" s="92">
        <f t="shared" si="25"/>
        <v>-3.3686864377387676E-3</v>
      </c>
      <c r="V56" s="92">
        <f t="shared" si="25"/>
        <v>-7.5317688757648533E-3</v>
      </c>
    </row>
    <row r="57" spans="1:36" x14ac:dyDescent="0.2">
      <c r="A57" s="44"/>
      <c r="B57" s="116" t="s">
        <v>216</v>
      </c>
      <c r="C57" s="92"/>
      <c r="D57" s="92">
        <f t="shared" ref="D57:V57" si="26">(D27-C27)/(D$28-C$28)*D$58</f>
        <v>-1.3591351467947141E-5</v>
      </c>
      <c r="E57" s="92">
        <f t="shared" si="26"/>
        <v>1.7987190816737792E-6</v>
      </c>
      <c r="F57" s="92">
        <f t="shared" si="26"/>
        <v>-5.2900425957560385E-6</v>
      </c>
      <c r="G57" s="92">
        <f t="shared" si="26"/>
        <v>-1.9586288886063981E-5</v>
      </c>
      <c r="H57" s="92">
        <f t="shared" si="26"/>
        <v>-2.0055342571786514E-5</v>
      </c>
      <c r="I57" s="92">
        <f t="shared" si="26"/>
        <v>5.0596882530672634E-5</v>
      </c>
      <c r="J57" s="92">
        <f t="shared" si="26"/>
        <v>-1.890330710550879E-6</v>
      </c>
      <c r="K57" s="92">
        <f t="shared" si="26"/>
        <v>2.4561855114594186E-5</v>
      </c>
      <c r="L57" s="92">
        <f t="shared" si="26"/>
        <v>7.738986842652225E-5</v>
      </c>
      <c r="M57" s="92">
        <f t="shared" si="26"/>
        <v>-1.253998804212488E-5</v>
      </c>
      <c r="N57" s="92">
        <f t="shared" si="26"/>
        <v>4.9958691894133172E-6</v>
      </c>
      <c r="O57" s="92">
        <f t="shared" si="26"/>
        <v>1.8394361507913056E-5</v>
      </c>
      <c r="P57" s="92">
        <f t="shared" si="26"/>
        <v>-7.6937731899284125E-6</v>
      </c>
      <c r="Q57" s="92">
        <f t="shared" si="26"/>
        <v>-1.0327579860641828E-5</v>
      </c>
      <c r="R57" s="92">
        <f t="shared" si="26"/>
        <v>-1.2881242067672815E-2</v>
      </c>
      <c r="S57" s="92">
        <f t="shared" si="26"/>
        <v>2.2825863882593171E-3</v>
      </c>
      <c r="T57" s="92">
        <f t="shared" si="26"/>
        <v>9.98491807779733E-3</v>
      </c>
      <c r="U57" s="92">
        <f t="shared" si="26"/>
        <v>-6.2455865005046777E-3</v>
      </c>
      <c r="V57" s="92">
        <f t="shared" si="26"/>
        <v>3.5349558261850355E-3</v>
      </c>
    </row>
    <row r="58" spans="1:36" s="4" customFormat="1" ht="21" customHeight="1" x14ac:dyDescent="0.2">
      <c r="A58" s="169"/>
      <c r="B58" s="170" t="s">
        <v>217</v>
      </c>
      <c r="C58" s="171"/>
      <c r="D58" s="171">
        <f>D28/C28-1</f>
        <v>6.4400779458801294E-2</v>
      </c>
      <c r="E58" s="171">
        <f t="shared" ref="E58:V58" si="27">E28/D28-1</f>
        <v>3.5794188029634189E-2</v>
      </c>
      <c r="F58" s="171">
        <f t="shared" si="27"/>
        <v>-3.2633710966191165E-2</v>
      </c>
      <c r="G58" s="171">
        <f t="shared" si="27"/>
        <v>4.8560045730039247E-2</v>
      </c>
      <c r="H58" s="171">
        <f t="shared" si="27"/>
        <v>3.9598551980421393E-2</v>
      </c>
      <c r="I58" s="171">
        <f t="shared" si="27"/>
        <v>-4.0565011487401215E-3</v>
      </c>
      <c r="J58" s="171">
        <f t="shared" si="27"/>
        <v>9.8842107060210793E-3</v>
      </c>
      <c r="K58" s="171">
        <f t="shared" si="27"/>
        <v>-5.4137409535481518E-2</v>
      </c>
      <c r="L58" s="171">
        <f t="shared" si="27"/>
        <v>-5.9201867413908316E-2</v>
      </c>
      <c r="M58" s="171">
        <f t="shared" si="27"/>
        <v>1.1128389039258835E-3</v>
      </c>
      <c r="N58" s="171">
        <f t="shared" si="27"/>
        <v>5.0764438947943358E-2</v>
      </c>
      <c r="O58" s="171">
        <f t="shared" si="27"/>
        <v>1.6055667318771727E-2</v>
      </c>
      <c r="P58" s="171">
        <f t="shared" si="27"/>
        <v>-1.7376231461464386E-2</v>
      </c>
      <c r="Q58" s="171">
        <f t="shared" si="27"/>
        <v>5.9626314410373027E-2</v>
      </c>
      <c r="R58" s="171">
        <f t="shared" si="27"/>
        <v>5.0401882870162007E-2</v>
      </c>
      <c r="S58" s="171">
        <f t="shared" si="27"/>
        <v>-4.4428663924577227E-3</v>
      </c>
      <c r="T58" s="171">
        <f t="shared" si="27"/>
        <v>-1.971776314367446E-2</v>
      </c>
      <c r="U58" s="171">
        <f t="shared" si="27"/>
        <v>5.8152277021325194E-2</v>
      </c>
      <c r="V58" s="171">
        <f t="shared" si="27"/>
        <v>-1.7686836652730964E-2</v>
      </c>
    </row>
    <row r="59" spans="1:36" s="704" customFormat="1" ht="20.100000000000001" customHeight="1" x14ac:dyDescent="0.2">
      <c r="A59" s="708"/>
      <c r="B59" s="688" t="s">
        <v>1405</v>
      </c>
      <c r="C59" s="709"/>
      <c r="D59" s="710">
        <f t="shared" ref="D59:V59" si="28">(D29-C29)/(D$28-C$28)*D$58</f>
        <v>1.0405767669309675E-2</v>
      </c>
      <c r="E59" s="710">
        <f t="shared" si="28"/>
        <v>3.0650643437774815E-3</v>
      </c>
      <c r="F59" s="710">
        <f t="shared" si="28"/>
        <v>-1.1706974089983965E-2</v>
      </c>
      <c r="G59" s="710">
        <f t="shared" si="28"/>
        <v>1.5820761279377615E-3</v>
      </c>
      <c r="H59" s="710">
        <f t="shared" si="28"/>
        <v>4.31060991534527E-3</v>
      </c>
      <c r="I59" s="710">
        <f t="shared" si="28"/>
        <v>-2.7900427929562397E-3</v>
      </c>
      <c r="J59" s="710">
        <f t="shared" si="28"/>
        <v>-3.7598885081377579E-3</v>
      </c>
      <c r="K59" s="710">
        <f t="shared" si="28"/>
        <v>-5.1633896231443655E-4</v>
      </c>
      <c r="L59" s="710">
        <f t="shared" si="28"/>
        <v>-4.9000756559996412E-3</v>
      </c>
      <c r="M59" s="710">
        <f t="shared" si="28"/>
        <v>2.51209232973115E-3</v>
      </c>
      <c r="N59" s="710">
        <f t="shared" si="28"/>
        <v>6.3610137772411558E-4</v>
      </c>
      <c r="O59" s="710">
        <f t="shared" si="28"/>
        <v>-6.9262078912061533E-3</v>
      </c>
      <c r="P59" s="710">
        <f t="shared" si="28"/>
        <v>-2.9398699510011094E-3</v>
      </c>
      <c r="Q59" s="710">
        <f t="shared" si="28"/>
        <v>4.8737607959148657E-3</v>
      </c>
      <c r="R59" s="710">
        <f t="shared" si="28"/>
        <v>-3.4085090827741846E-2</v>
      </c>
      <c r="S59" s="710">
        <f t="shared" si="28"/>
        <v>-9.8505664343636205E-8</v>
      </c>
      <c r="T59" s="710">
        <f t="shared" si="28"/>
        <v>3.4819234512007005E-3</v>
      </c>
      <c r="U59" s="710">
        <f t="shared" si="28"/>
        <v>4.300020867537147E-3</v>
      </c>
      <c r="V59" s="710">
        <f t="shared" si="28"/>
        <v>-1.9688219084637863E-2</v>
      </c>
    </row>
    <row r="60" spans="1:36" s="23" customFormat="1" ht="20.100000000000001" customHeight="1" x14ac:dyDescent="0.2">
      <c r="A60" s="173" t="s">
        <v>292</v>
      </c>
      <c r="B60" s="127"/>
      <c r="C60" s="131"/>
      <c r="D60" s="131"/>
      <c r="E60" s="131"/>
      <c r="F60" s="131"/>
      <c r="G60" s="131"/>
      <c r="H60" s="131"/>
      <c r="I60" s="131"/>
      <c r="J60" s="131"/>
      <c r="K60" s="131"/>
      <c r="L60" s="131"/>
      <c r="M60" s="131"/>
      <c r="N60" s="131"/>
      <c r="O60" s="131"/>
      <c r="P60" s="131"/>
      <c r="Q60" s="131"/>
      <c r="R60" s="131"/>
      <c r="S60" s="131"/>
      <c r="T60" s="131"/>
      <c r="U60" s="131"/>
      <c r="V60" s="131"/>
      <c r="W60" s="110"/>
      <c r="X60" s="110"/>
      <c r="Y60" s="110"/>
      <c r="Z60" s="110"/>
      <c r="AA60" s="110"/>
      <c r="AB60" s="110"/>
      <c r="AC60" s="110"/>
      <c r="AD60" s="110"/>
      <c r="AE60" s="110"/>
      <c r="AF60" s="110"/>
      <c r="AG60" s="110"/>
      <c r="AH60" s="110"/>
      <c r="AI60" s="110"/>
      <c r="AJ60" s="110"/>
    </row>
    <row r="61" spans="1:36" s="23" customFormat="1" ht="24.95" customHeight="1" x14ac:dyDescent="0.2">
      <c r="A61" s="49" t="str">
        <f>Index!A12</f>
        <v>Table 2e    Palau current price GDP(P) production by industry, FY2000-FY2019</v>
      </c>
      <c r="W61"/>
      <c r="X61"/>
      <c r="Y61"/>
      <c r="Z61"/>
    </row>
    <row r="62" spans="1:36" ht="20.100000000000001" customHeight="1" x14ac:dyDescent="0.2">
      <c r="A62" s="42"/>
      <c r="B62" s="71" t="s">
        <v>115</v>
      </c>
      <c r="C62" s="34" t="str">
        <f t="shared" ref="C62:T62" si="29">C2</f>
        <v>FY00</v>
      </c>
      <c r="D62" s="34" t="str">
        <f t="shared" si="29"/>
        <v>FY01</v>
      </c>
      <c r="E62" s="34" t="str">
        <f t="shared" si="29"/>
        <v>FY02</v>
      </c>
      <c r="F62" s="34" t="str">
        <f t="shared" si="29"/>
        <v>FY03</v>
      </c>
      <c r="G62" s="34" t="str">
        <f t="shared" si="29"/>
        <v>FY04</v>
      </c>
      <c r="H62" s="34" t="str">
        <f t="shared" si="29"/>
        <v>FY05</v>
      </c>
      <c r="I62" s="34" t="str">
        <f t="shared" si="29"/>
        <v>FY06</v>
      </c>
      <c r="J62" s="34" t="str">
        <f t="shared" si="29"/>
        <v>FY07</v>
      </c>
      <c r="K62" s="34" t="str">
        <f t="shared" si="29"/>
        <v>FY08</v>
      </c>
      <c r="L62" s="34" t="str">
        <f t="shared" si="29"/>
        <v>FY09</v>
      </c>
      <c r="M62" s="34" t="str">
        <f t="shared" si="29"/>
        <v>FY10</v>
      </c>
      <c r="N62" s="34" t="str">
        <f t="shared" si="29"/>
        <v>FY11</v>
      </c>
      <c r="O62" s="34" t="str">
        <f t="shared" si="29"/>
        <v>FY12</v>
      </c>
      <c r="P62" s="34" t="str">
        <f t="shared" si="29"/>
        <v>FY13</v>
      </c>
      <c r="Q62" s="34" t="str">
        <f t="shared" si="29"/>
        <v>FY14</v>
      </c>
      <c r="R62" s="34" t="str">
        <f t="shared" si="29"/>
        <v>FY15</v>
      </c>
      <c r="S62" s="34" t="str">
        <f t="shared" si="29"/>
        <v>FY16</v>
      </c>
      <c r="T62" s="34" t="str">
        <f t="shared" si="29"/>
        <v>FY17</v>
      </c>
      <c r="U62" s="34" t="str">
        <f t="shared" ref="U62:V62" si="30">U2</f>
        <v>FY18</v>
      </c>
      <c r="V62" s="34" t="str">
        <f t="shared" si="30"/>
        <v>FY19</v>
      </c>
    </row>
    <row r="63" spans="1:36" ht="20.100000000000001" customHeight="1" x14ac:dyDescent="0.2">
      <c r="A63" s="167" t="s">
        <v>272</v>
      </c>
      <c r="B63" s="168" t="s">
        <v>273</v>
      </c>
      <c r="C63" s="174">
        <v>2.3398737792968749</v>
      </c>
      <c r="D63" s="174">
        <v>2.4088022460937499</v>
      </c>
      <c r="E63" s="174">
        <v>2.7948759765625</v>
      </c>
      <c r="F63" s="174">
        <v>2.6961132812500002</v>
      </c>
      <c r="G63" s="174">
        <v>2.6857980957031251</v>
      </c>
      <c r="H63" s="174">
        <v>2.85348486328125</v>
      </c>
      <c r="I63" s="174">
        <v>2.9892929687500001</v>
      </c>
      <c r="J63" s="174">
        <v>2.88523876953125</v>
      </c>
      <c r="K63" s="174">
        <v>3.3665703124999999</v>
      </c>
      <c r="L63" s="174">
        <v>3.5460043945312498</v>
      </c>
      <c r="M63" s="174">
        <v>3.4703293457031248</v>
      </c>
      <c r="N63" s="174">
        <v>3.6535314941406249</v>
      </c>
      <c r="O63" s="174">
        <v>3.637204833984375</v>
      </c>
      <c r="P63" s="174">
        <v>3.9811723632812499</v>
      </c>
      <c r="Q63" s="174">
        <v>3.9627490234375</v>
      </c>
      <c r="R63" s="174">
        <v>3.880013427734375</v>
      </c>
      <c r="S63" s="174">
        <v>4.2066098632812503</v>
      </c>
      <c r="T63" s="174">
        <v>4.297419921875</v>
      </c>
      <c r="U63" s="174">
        <v>4.2963403320312503</v>
      </c>
      <c r="V63" s="174">
        <v>4.1753618164062498</v>
      </c>
    </row>
    <row r="64" spans="1:36" x14ac:dyDescent="0.2">
      <c r="A64" s="167" t="s">
        <v>274</v>
      </c>
      <c r="B64" s="168" t="s">
        <v>275</v>
      </c>
      <c r="C64" s="174">
        <v>3.4013393554687501</v>
      </c>
      <c r="D64" s="174">
        <v>3.4242788085937499</v>
      </c>
      <c r="E64" s="174">
        <v>3.2194707031249998</v>
      </c>
      <c r="F64" s="174">
        <v>3.0638264160156252</v>
      </c>
      <c r="G64" s="174">
        <v>3.5192187499999998</v>
      </c>
      <c r="H64" s="174">
        <v>4.1978071289062502</v>
      </c>
      <c r="I64" s="174">
        <v>4.9599970703125003</v>
      </c>
      <c r="J64" s="174">
        <v>4.2997929687500003</v>
      </c>
      <c r="K64" s="174">
        <v>4.4930170898437503</v>
      </c>
      <c r="L64" s="174">
        <v>3.7826550292968748</v>
      </c>
      <c r="M64" s="174">
        <v>3.6230373535156248</v>
      </c>
      <c r="N64" s="174">
        <v>3.7475966796875002</v>
      </c>
      <c r="O64" s="174">
        <v>4.1353959960937496</v>
      </c>
      <c r="P64" s="174">
        <v>4.2816484375000003</v>
      </c>
      <c r="Q64" s="174">
        <v>4.1139887695312503</v>
      </c>
      <c r="R64" s="174">
        <v>4.3037944335937501</v>
      </c>
      <c r="S64" s="174">
        <v>4.5798300781250001</v>
      </c>
      <c r="T64" s="174">
        <v>4.8714140625000004</v>
      </c>
      <c r="U64" s="174">
        <v>4.7057890625000001</v>
      </c>
      <c r="V64" s="174">
        <v>4.5858305664062504</v>
      </c>
    </row>
    <row r="65" spans="1:22" x14ac:dyDescent="0.2">
      <c r="A65" s="167" t="s">
        <v>19</v>
      </c>
      <c r="B65" s="168" t="s">
        <v>276</v>
      </c>
      <c r="C65" s="174">
        <v>1.4083386230468751</v>
      </c>
      <c r="D65" s="174">
        <v>1.4320705566406251</v>
      </c>
      <c r="E65" s="174">
        <v>1.2812559814453126</v>
      </c>
      <c r="F65" s="174">
        <v>0.74490997314453122</v>
      </c>
      <c r="G65" s="174">
        <v>0.8426104736328125</v>
      </c>
      <c r="H65" s="174">
        <v>1.1873701171875</v>
      </c>
      <c r="I65" s="174">
        <v>1.2065377197265625</v>
      </c>
      <c r="J65" s="174">
        <v>1.0294665527343749</v>
      </c>
      <c r="K65" s="174">
        <v>1.1550134277343751</v>
      </c>
      <c r="L65" s="174">
        <v>0.85694842529296877</v>
      </c>
      <c r="M65" s="174">
        <v>0.6295623779296875</v>
      </c>
      <c r="N65" s="174">
        <v>0.59659674072265623</v>
      </c>
      <c r="O65" s="174">
        <v>0.7066047973632813</v>
      </c>
      <c r="P65" s="174">
        <v>0.53003027343749998</v>
      </c>
      <c r="Q65" s="174">
        <v>0.70985772705078121</v>
      </c>
      <c r="R65" s="174">
        <v>1.09955810546875</v>
      </c>
      <c r="S65" s="174">
        <v>1.2543555908203126</v>
      </c>
      <c r="T65" s="174">
        <v>1.5598812255859376</v>
      </c>
      <c r="U65" s="174">
        <v>1.3457618408203125</v>
      </c>
      <c r="V65" s="174">
        <v>1.5132039794921874</v>
      </c>
    </row>
    <row r="66" spans="1:22" x14ac:dyDescent="0.2">
      <c r="A66" s="167" t="s">
        <v>20</v>
      </c>
      <c r="B66" s="168" t="s">
        <v>22</v>
      </c>
      <c r="C66" s="174">
        <v>4.0712089843749997</v>
      </c>
      <c r="D66" s="174">
        <v>5.2116469726562498</v>
      </c>
      <c r="E66" s="174">
        <v>7.4123613281249998</v>
      </c>
      <c r="F66" s="174">
        <v>2.894326171875</v>
      </c>
      <c r="G66" s="174">
        <v>1.44077734375</v>
      </c>
      <c r="H66" s="174">
        <v>1.5199810791015624</v>
      </c>
      <c r="I66" s="174">
        <v>1.4518966064453125</v>
      </c>
      <c r="J66" s="174">
        <v>1.43670458984375</v>
      </c>
      <c r="K66" s="174">
        <v>1.8168260498046875</v>
      </c>
      <c r="L66" s="174">
        <v>1.5945445556640625</v>
      </c>
      <c r="M66" s="174">
        <v>1.4912036132812501</v>
      </c>
      <c r="N66" s="174">
        <v>1.6866971435546876</v>
      </c>
      <c r="O66" s="174">
        <v>2.0871337890624999</v>
      </c>
      <c r="P66" s="174">
        <v>2.314503173828125</v>
      </c>
      <c r="Q66" s="174">
        <v>2.4259033203125</v>
      </c>
      <c r="R66" s="174">
        <v>2.6464829101562501</v>
      </c>
      <c r="S66" s="174">
        <v>2.8067683105468748</v>
      </c>
      <c r="T66" s="174">
        <v>2.804291015625</v>
      </c>
      <c r="U66" s="174">
        <v>2.880636962890625</v>
      </c>
      <c r="V66" s="174">
        <v>2.9688537597656248</v>
      </c>
    </row>
    <row r="67" spans="1:22" x14ac:dyDescent="0.2">
      <c r="A67" s="167" t="s">
        <v>21</v>
      </c>
      <c r="B67" s="54" t="s">
        <v>277</v>
      </c>
      <c r="C67" s="174">
        <v>3.1759680175781249</v>
      </c>
      <c r="D67" s="174">
        <v>3.8193369140625002</v>
      </c>
      <c r="E67" s="174">
        <v>2.761241455078125</v>
      </c>
      <c r="F67" s="174">
        <v>2.5987907714843752</v>
      </c>
      <c r="G67" s="174">
        <v>2.1306335449218752</v>
      </c>
      <c r="H67" s="174">
        <v>1.2498114013671875</v>
      </c>
      <c r="I67" s="174">
        <v>1.4020676612854005E-2</v>
      </c>
      <c r="J67" s="174">
        <v>1.591802490234375</v>
      </c>
      <c r="K67" s="174">
        <v>1.3379351806640625</v>
      </c>
      <c r="L67" s="174">
        <v>4.7321303710937501</v>
      </c>
      <c r="M67" s="174">
        <v>5.6399628906250001</v>
      </c>
      <c r="N67" s="174">
        <v>3.1037011718750001</v>
      </c>
      <c r="O67" s="174">
        <v>3.752872802734375</v>
      </c>
      <c r="P67" s="174">
        <v>5.5072133789062496</v>
      </c>
      <c r="Q67" s="174">
        <v>5.2299819335937503</v>
      </c>
      <c r="R67" s="174">
        <v>3.224532958984375</v>
      </c>
      <c r="S67" s="174">
        <v>8.4690605468749993</v>
      </c>
      <c r="T67" s="174">
        <v>4.9037788085937501</v>
      </c>
      <c r="U67" s="174">
        <v>4.7132548828124996</v>
      </c>
      <c r="V67" s="174">
        <v>5.4303393554687496</v>
      </c>
    </row>
    <row r="68" spans="1:22" x14ac:dyDescent="0.2">
      <c r="A68" s="167" t="s">
        <v>23</v>
      </c>
      <c r="B68" s="168" t="s">
        <v>278</v>
      </c>
      <c r="C68" s="174">
        <v>0.96753710937500004</v>
      </c>
      <c r="D68" s="174">
        <v>0.98307507324218746</v>
      </c>
      <c r="E68" s="174">
        <v>1.00643798828125</v>
      </c>
      <c r="F68" s="174">
        <v>1.0443548583984374</v>
      </c>
      <c r="G68" s="174">
        <v>1.027215087890625</v>
      </c>
      <c r="H68" s="174">
        <v>1.0319267578125</v>
      </c>
      <c r="I68" s="174">
        <v>1.0664716796875</v>
      </c>
      <c r="J68" s="174">
        <v>1.1056966552734375</v>
      </c>
      <c r="K68" s="174">
        <v>1.1902102050781249</v>
      </c>
      <c r="L68" s="174">
        <v>1.1296611328124999</v>
      </c>
      <c r="M68" s="174">
        <v>1.0464288330078124</v>
      </c>
      <c r="N68" s="174">
        <v>1.0235395507812499</v>
      </c>
      <c r="O68" s="174">
        <v>1.0380310058593749</v>
      </c>
      <c r="P68" s="174">
        <v>1.5674934082031251</v>
      </c>
      <c r="Q68" s="174">
        <v>1.2316846923828124</v>
      </c>
      <c r="R68" s="174">
        <v>2.706002197265625</v>
      </c>
      <c r="S68" s="174">
        <v>1.3757769775390625</v>
      </c>
      <c r="T68" s="174">
        <v>-0.19772500610351562</v>
      </c>
      <c r="U68" s="174">
        <v>0.5452139892578125</v>
      </c>
      <c r="V68" s="174">
        <v>0.99796118164062497</v>
      </c>
    </row>
    <row r="69" spans="1:22" x14ac:dyDescent="0.2">
      <c r="A69" s="167" t="s">
        <v>24</v>
      </c>
      <c r="B69" s="168" t="s">
        <v>25</v>
      </c>
      <c r="C69" s="174">
        <v>12.0483564453125</v>
      </c>
      <c r="D69" s="174">
        <v>17.3107890625</v>
      </c>
      <c r="E69" s="174">
        <v>22.421244140624999</v>
      </c>
      <c r="F69" s="174">
        <v>19.810308593750001</v>
      </c>
      <c r="G69" s="174">
        <v>19.786712890625001</v>
      </c>
      <c r="H69" s="174">
        <v>20.534294921874999</v>
      </c>
      <c r="I69" s="174">
        <v>18.635646484374998</v>
      </c>
      <c r="J69" s="174">
        <v>16.636298828125</v>
      </c>
      <c r="K69" s="174">
        <v>12.766580078124999</v>
      </c>
      <c r="L69" s="174">
        <v>8.4405996093750009</v>
      </c>
      <c r="M69" s="174">
        <v>9.6088544921875005</v>
      </c>
      <c r="N69" s="174">
        <v>10.708971679687499</v>
      </c>
      <c r="O69" s="174">
        <v>10.1740380859375</v>
      </c>
      <c r="P69" s="174">
        <v>7.8559667968750002</v>
      </c>
      <c r="Q69" s="174">
        <v>8.7219374999999992</v>
      </c>
      <c r="R69" s="174">
        <v>12.566796875</v>
      </c>
      <c r="S69" s="174">
        <v>13.667697265625</v>
      </c>
      <c r="T69" s="174">
        <v>14.57156640625</v>
      </c>
      <c r="U69" s="174">
        <v>14.996171875</v>
      </c>
      <c r="V69" s="174">
        <v>15.5610947265625</v>
      </c>
    </row>
    <row r="70" spans="1:22" x14ac:dyDescent="0.2">
      <c r="A70" s="167" t="s">
        <v>26</v>
      </c>
      <c r="B70" s="168" t="s">
        <v>279</v>
      </c>
      <c r="C70" s="174">
        <v>19.56478515625</v>
      </c>
      <c r="D70" s="174">
        <v>20.309562499999998</v>
      </c>
      <c r="E70" s="174">
        <v>18.588722656249999</v>
      </c>
      <c r="F70" s="174">
        <v>19.072203125000001</v>
      </c>
      <c r="G70" s="174">
        <v>19.973339843750001</v>
      </c>
      <c r="H70" s="174">
        <v>22.189128906250001</v>
      </c>
      <c r="I70" s="174">
        <v>21.323552734374999</v>
      </c>
      <c r="J70" s="174">
        <v>23.65403515625</v>
      </c>
      <c r="K70" s="174">
        <v>26.183624999999999</v>
      </c>
      <c r="L70" s="174">
        <v>22.87203515625</v>
      </c>
      <c r="M70" s="174">
        <v>21.783392578125</v>
      </c>
      <c r="N70" s="174">
        <v>23.877294921874999</v>
      </c>
      <c r="O70" s="174">
        <v>29.754337890624999</v>
      </c>
      <c r="P70" s="174">
        <v>31.025140624999999</v>
      </c>
      <c r="Q70" s="174">
        <v>33.355894531250001</v>
      </c>
      <c r="R70" s="174">
        <v>41.414050781249998</v>
      </c>
      <c r="S70" s="174">
        <v>43.309238281250003</v>
      </c>
      <c r="T70" s="174">
        <v>41.579167968749999</v>
      </c>
      <c r="U70" s="174">
        <v>43.382156250000001</v>
      </c>
      <c r="V70" s="174">
        <v>41.504562499999999</v>
      </c>
    </row>
    <row r="71" spans="1:22" x14ac:dyDescent="0.2">
      <c r="A71" s="167" t="s">
        <v>27</v>
      </c>
      <c r="B71" s="168" t="s">
        <v>280</v>
      </c>
      <c r="C71" s="174">
        <v>8.1303149414062492</v>
      </c>
      <c r="D71" s="174">
        <v>8.8084873046874996</v>
      </c>
      <c r="E71" s="174">
        <v>7.8254990234374997</v>
      </c>
      <c r="F71" s="174">
        <v>7.6862314453125</v>
      </c>
      <c r="G71" s="174">
        <v>8.8450234375000001</v>
      </c>
      <c r="H71" s="174">
        <v>10.716225585937501</v>
      </c>
      <c r="I71" s="174">
        <v>11.0081806640625</v>
      </c>
      <c r="J71" s="174">
        <v>12.1116767578125</v>
      </c>
      <c r="K71" s="174">
        <v>12.3710419921875</v>
      </c>
      <c r="L71" s="174">
        <v>11.951847656249999</v>
      </c>
      <c r="M71" s="174">
        <v>12.2471826171875</v>
      </c>
      <c r="N71" s="174">
        <v>13.12644921875</v>
      </c>
      <c r="O71" s="174">
        <v>14.403259765625</v>
      </c>
      <c r="P71" s="174">
        <v>14.567490234375001</v>
      </c>
      <c r="Q71" s="174">
        <v>17.02685546875</v>
      </c>
      <c r="R71" s="174">
        <v>19.389816406249999</v>
      </c>
      <c r="S71" s="174">
        <v>19.453261718749999</v>
      </c>
      <c r="T71" s="174">
        <v>18.598181640625</v>
      </c>
      <c r="U71" s="174">
        <v>16.164322265625</v>
      </c>
      <c r="V71" s="174">
        <v>13.847123046875</v>
      </c>
    </row>
    <row r="72" spans="1:22" x14ac:dyDescent="0.2">
      <c r="A72" s="167" t="s">
        <v>28</v>
      </c>
      <c r="B72" s="168" t="s">
        <v>281</v>
      </c>
      <c r="C72" s="174">
        <v>10.483087890625001</v>
      </c>
      <c r="D72" s="174">
        <v>10.546326171875</v>
      </c>
      <c r="E72" s="174">
        <v>13.6287138671875</v>
      </c>
      <c r="F72" s="174">
        <v>11.410885742187499</v>
      </c>
      <c r="G72" s="174">
        <v>12.302412109375</v>
      </c>
      <c r="H72" s="174">
        <v>15.92025390625</v>
      </c>
      <c r="I72" s="174">
        <v>16.362194335937499</v>
      </c>
      <c r="J72" s="174">
        <v>18.197263671875</v>
      </c>
      <c r="K72" s="174">
        <v>19.773884765624999</v>
      </c>
      <c r="L72" s="174">
        <v>18.586156249999998</v>
      </c>
      <c r="M72" s="174">
        <v>18.663980468750001</v>
      </c>
      <c r="N72" s="174">
        <v>21.998855468750001</v>
      </c>
      <c r="O72" s="174">
        <v>25.634582031250002</v>
      </c>
      <c r="P72" s="174">
        <v>30.277765625000001</v>
      </c>
      <c r="Q72" s="174">
        <v>32.278974609374998</v>
      </c>
      <c r="R72" s="174">
        <v>40.328281250000003</v>
      </c>
      <c r="S72" s="174">
        <v>43.15237890625</v>
      </c>
      <c r="T72" s="174">
        <v>38.868003906250003</v>
      </c>
      <c r="U72" s="174">
        <v>34.7742734375</v>
      </c>
      <c r="V72" s="174">
        <v>29.593292968749999</v>
      </c>
    </row>
    <row r="73" spans="1:22" x14ac:dyDescent="0.2">
      <c r="A73" s="167" t="s">
        <v>29</v>
      </c>
      <c r="B73" s="168" t="s">
        <v>282</v>
      </c>
      <c r="C73" s="174">
        <v>7.0476689453125001</v>
      </c>
      <c r="D73" s="174">
        <v>6.01986669921875</v>
      </c>
      <c r="E73" s="174">
        <v>6.3351606445312498</v>
      </c>
      <c r="F73" s="174">
        <v>5.564169921875</v>
      </c>
      <c r="G73" s="174">
        <v>6.3855180664062496</v>
      </c>
      <c r="H73" s="174">
        <v>6.1882968749999998</v>
      </c>
      <c r="I73" s="174">
        <v>6.6455327148437497</v>
      </c>
      <c r="J73" s="174">
        <v>6.8123261718750001</v>
      </c>
      <c r="K73" s="174">
        <v>7.3492958984375001</v>
      </c>
      <c r="L73" s="174">
        <v>6.9299946289062504</v>
      </c>
      <c r="M73" s="174">
        <v>6.4611132812500003</v>
      </c>
      <c r="N73" s="174">
        <v>6.9738950195312501</v>
      </c>
      <c r="O73" s="174">
        <v>7.5726591796875002</v>
      </c>
      <c r="P73" s="174">
        <v>7.5033559570312498</v>
      </c>
      <c r="Q73" s="174">
        <v>7.8515087890624997</v>
      </c>
      <c r="R73" s="174">
        <v>9.0953339843749994</v>
      </c>
      <c r="S73" s="174">
        <v>11.379066406250001</v>
      </c>
      <c r="T73" s="174">
        <v>11.342569335937499</v>
      </c>
      <c r="U73" s="174">
        <v>11.3042880859375</v>
      </c>
      <c r="V73" s="174">
        <v>10.915822265625</v>
      </c>
    </row>
    <row r="74" spans="1:22" x14ac:dyDescent="0.2">
      <c r="A74" s="167" t="s">
        <v>31</v>
      </c>
      <c r="B74" s="54" t="s">
        <v>30</v>
      </c>
      <c r="C74" s="174">
        <v>7.6341411132812498</v>
      </c>
      <c r="D74" s="174">
        <v>7.6958535156250001</v>
      </c>
      <c r="E74" s="174">
        <v>6.4555776367187496</v>
      </c>
      <c r="F74" s="174">
        <v>6.78315966796875</v>
      </c>
      <c r="G74" s="174">
        <v>6.45302490234375</v>
      </c>
      <c r="H74" s="174">
        <v>7.7725014648437503</v>
      </c>
      <c r="I74" s="174">
        <v>10.1987998046875</v>
      </c>
      <c r="J74" s="174">
        <v>10.578208984374999</v>
      </c>
      <c r="K74" s="174">
        <v>8.8127744140625008</v>
      </c>
      <c r="L74" s="174">
        <v>7.1187929687500002</v>
      </c>
      <c r="M74" s="174">
        <v>6.5080722656249996</v>
      </c>
      <c r="N74" s="174">
        <v>5.9440361328125002</v>
      </c>
      <c r="O74" s="174">
        <v>2.7043142089843748</v>
      </c>
      <c r="P74" s="174">
        <v>4.4765634765625002</v>
      </c>
      <c r="Q74" s="174">
        <v>4.3931528320312498</v>
      </c>
      <c r="R74" s="174">
        <v>4.0017534179687502</v>
      </c>
      <c r="S74" s="174">
        <v>3.7614929199218752</v>
      </c>
      <c r="T74" s="174">
        <v>5.7882236328124996</v>
      </c>
      <c r="U74" s="174">
        <v>9.4974384765625004</v>
      </c>
      <c r="V74" s="174">
        <v>11.263964843749999</v>
      </c>
    </row>
    <row r="75" spans="1:22" x14ac:dyDescent="0.2">
      <c r="A75" s="167" t="s">
        <v>32</v>
      </c>
      <c r="B75" s="168" t="s">
        <v>283</v>
      </c>
      <c r="C75" s="174">
        <v>7.9795927734375001</v>
      </c>
      <c r="D75" s="174">
        <v>8.6773486328124996</v>
      </c>
      <c r="E75" s="174">
        <v>8.2895595703125</v>
      </c>
      <c r="F75" s="174">
        <v>8.3006250000000001</v>
      </c>
      <c r="G75" s="174">
        <v>13.330316406250001</v>
      </c>
      <c r="H75" s="174">
        <v>19.05095703125</v>
      </c>
      <c r="I75" s="174">
        <v>20.954662109375001</v>
      </c>
      <c r="J75" s="174">
        <v>19.872554687499999</v>
      </c>
      <c r="K75" s="174">
        <v>19.424050781249999</v>
      </c>
      <c r="L75" s="174">
        <v>18.289431640625001</v>
      </c>
      <c r="M75" s="174">
        <v>16.119433593749999</v>
      </c>
      <c r="N75" s="174">
        <v>16.462693359374999</v>
      </c>
      <c r="O75" s="174">
        <v>16.09047265625</v>
      </c>
      <c r="P75" s="174">
        <v>16.814197265625001</v>
      </c>
      <c r="Q75" s="174">
        <v>17.271990234375</v>
      </c>
      <c r="R75" s="174">
        <v>18.73974609375</v>
      </c>
      <c r="S75" s="174">
        <v>21.43266796875</v>
      </c>
      <c r="T75" s="174">
        <v>22.298160156249999</v>
      </c>
      <c r="U75" s="174">
        <v>21.827712890625001</v>
      </c>
      <c r="V75" s="174">
        <v>23.099296875</v>
      </c>
    </row>
    <row r="76" spans="1:22" x14ac:dyDescent="0.2">
      <c r="A76" s="167" t="s">
        <v>34</v>
      </c>
      <c r="B76" s="168" t="s">
        <v>284</v>
      </c>
      <c r="C76" s="174">
        <v>3.3751452636718748</v>
      </c>
      <c r="D76" s="174">
        <v>3.4857824707031249</v>
      </c>
      <c r="E76" s="174">
        <v>3.194643310546875</v>
      </c>
      <c r="F76" s="174">
        <v>3.0146059570312498</v>
      </c>
      <c r="G76" s="174">
        <v>2.9208959960937499</v>
      </c>
      <c r="H76" s="174">
        <v>3.0883803710937499</v>
      </c>
      <c r="I76" s="174">
        <v>3.6931313476562502</v>
      </c>
      <c r="J76" s="174">
        <v>3.3828891601562501</v>
      </c>
      <c r="K76" s="174">
        <v>3.1957734375000002</v>
      </c>
      <c r="L76" s="174">
        <v>2.7694001464843749</v>
      </c>
      <c r="M76" s="174">
        <v>3.276541748046875</v>
      </c>
      <c r="N76" s="174">
        <v>2.8693862304687499</v>
      </c>
      <c r="O76" s="174">
        <v>2.6993774414062499</v>
      </c>
      <c r="P76" s="174">
        <v>2.9046481933593751</v>
      </c>
      <c r="Q76" s="174">
        <v>4.1891826171875</v>
      </c>
      <c r="R76" s="174">
        <v>5.7643349609375001</v>
      </c>
      <c r="S76" s="174">
        <v>6.2410991210937503</v>
      </c>
      <c r="T76" s="174">
        <v>4.1552548828124998</v>
      </c>
      <c r="U76" s="174">
        <v>5.2111655273437503</v>
      </c>
      <c r="V76" s="174">
        <v>5.6286166992187496</v>
      </c>
    </row>
    <row r="77" spans="1:22" x14ac:dyDescent="0.2">
      <c r="A77" s="167" t="s">
        <v>36</v>
      </c>
      <c r="B77" s="168" t="s">
        <v>285</v>
      </c>
      <c r="C77" s="174">
        <v>2.73648095703125</v>
      </c>
      <c r="D77" s="174">
        <v>3.0914201660156251</v>
      </c>
      <c r="E77" s="174">
        <v>2.5777097167968752</v>
      </c>
      <c r="F77" s="174">
        <v>2.1784836425781249</v>
      </c>
      <c r="G77" s="174">
        <v>2.6807226562499999</v>
      </c>
      <c r="H77" s="174">
        <v>3.1398835449218749</v>
      </c>
      <c r="I77" s="174">
        <v>2.5581538085937501</v>
      </c>
      <c r="J77" s="174">
        <v>2.53173828125</v>
      </c>
      <c r="K77" s="174">
        <v>2.39778564453125</v>
      </c>
      <c r="L77" s="174">
        <v>1.9662705078125</v>
      </c>
      <c r="M77" s="174">
        <v>2.3938430175781251</v>
      </c>
      <c r="N77" s="174">
        <v>2.7121704101562498</v>
      </c>
      <c r="O77" s="174">
        <v>2.946740478515625</v>
      </c>
      <c r="P77" s="174">
        <v>3.2429411621093749</v>
      </c>
      <c r="Q77" s="174">
        <v>3.5473745117187501</v>
      </c>
      <c r="R77" s="174">
        <v>3.9806088867187501</v>
      </c>
      <c r="S77" s="174">
        <v>4.7147988281249997</v>
      </c>
      <c r="T77" s="174">
        <v>4.6641904296875003</v>
      </c>
      <c r="U77" s="174">
        <v>4.5464316406250003</v>
      </c>
      <c r="V77" s="174">
        <v>4.2754199218749998</v>
      </c>
    </row>
    <row r="78" spans="1:22" x14ac:dyDescent="0.2">
      <c r="A78" s="167" t="s">
        <v>37</v>
      </c>
      <c r="B78" s="54" t="s">
        <v>33</v>
      </c>
      <c r="C78" s="174">
        <v>23.899246093750001</v>
      </c>
      <c r="D78" s="174">
        <v>24.38966796875</v>
      </c>
      <c r="E78" s="174">
        <v>25.574953125</v>
      </c>
      <c r="F78" s="174">
        <v>26.280869140625001</v>
      </c>
      <c r="G78" s="174">
        <v>26.110966796875001</v>
      </c>
      <c r="H78" s="174">
        <v>26.103775390625</v>
      </c>
      <c r="I78" s="174">
        <v>27.588304687499999</v>
      </c>
      <c r="J78" s="174">
        <v>28.650992187500002</v>
      </c>
      <c r="K78" s="174">
        <v>30.21313671875</v>
      </c>
      <c r="L78" s="174">
        <v>30.585470703125001</v>
      </c>
      <c r="M78" s="174">
        <v>29.653552734375001</v>
      </c>
      <c r="N78" s="174">
        <v>30.648451171874999</v>
      </c>
      <c r="O78" s="174">
        <v>30.924349609375</v>
      </c>
      <c r="P78" s="174">
        <v>32.231947265625003</v>
      </c>
      <c r="Q78" s="174">
        <v>33.972222656249997</v>
      </c>
      <c r="R78" s="174">
        <v>34.639378906250002</v>
      </c>
      <c r="S78" s="174">
        <v>38.502945312500003</v>
      </c>
      <c r="T78" s="174">
        <v>41.59200390625</v>
      </c>
      <c r="U78" s="174">
        <v>43.824039062499999</v>
      </c>
      <c r="V78" s="174">
        <v>44.426347656250002</v>
      </c>
    </row>
    <row r="79" spans="1:22" x14ac:dyDescent="0.2">
      <c r="A79" s="167" t="s">
        <v>38</v>
      </c>
      <c r="B79" s="168" t="s">
        <v>35</v>
      </c>
      <c r="C79" s="174">
        <v>8.3160527343750008</v>
      </c>
      <c r="D79" s="174">
        <v>8.1889941406250006</v>
      </c>
      <c r="E79" s="174">
        <v>8.4579648437500001</v>
      </c>
      <c r="F79" s="174">
        <v>8.5963652343749999</v>
      </c>
      <c r="G79" s="174">
        <v>8.8540859375000007</v>
      </c>
      <c r="H79" s="174">
        <v>8.5489189453125007</v>
      </c>
      <c r="I79" s="174">
        <v>8.7460771484375002</v>
      </c>
      <c r="J79" s="174">
        <v>9.0321894531249995</v>
      </c>
      <c r="K79" s="174">
        <v>9.4188730468749995</v>
      </c>
      <c r="L79" s="174">
        <v>9.4230986328125006</v>
      </c>
      <c r="M79" s="174">
        <v>9.7875927734375008</v>
      </c>
      <c r="N79" s="174">
        <v>9.9258222656249995</v>
      </c>
      <c r="O79" s="174">
        <v>10.2360244140625</v>
      </c>
      <c r="P79" s="174">
        <v>9.7491308593750006</v>
      </c>
      <c r="Q79" s="174">
        <v>9.9804082031250001</v>
      </c>
      <c r="R79" s="174">
        <v>10.865526367187501</v>
      </c>
      <c r="S79" s="174">
        <v>11.6997578125</v>
      </c>
      <c r="T79" s="174">
        <v>11.358202148437501</v>
      </c>
      <c r="U79" s="174">
        <v>11.418897460937499</v>
      </c>
      <c r="V79" s="174">
        <v>11.4719501953125</v>
      </c>
    </row>
    <row r="80" spans="1:22" x14ac:dyDescent="0.2">
      <c r="A80" s="167" t="s">
        <v>40</v>
      </c>
      <c r="B80" s="168" t="s">
        <v>286</v>
      </c>
      <c r="C80" s="174">
        <v>4.8058984374999998</v>
      </c>
      <c r="D80" s="174">
        <v>4.9436928710937504</v>
      </c>
      <c r="E80" s="174">
        <v>5.0511538085937504</v>
      </c>
      <c r="F80" s="174">
        <v>5.10153173828125</v>
      </c>
      <c r="G80" s="174">
        <v>4.9928935546875</v>
      </c>
      <c r="H80" s="174">
        <v>5.0199721679687501</v>
      </c>
      <c r="I80" s="174">
        <v>5.4307451171874996</v>
      </c>
      <c r="J80" s="174">
        <v>5.6114584960937499</v>
      </c>
      <c r="K80" s="174">
        <v>5.5733481445312503</v>
      </c>
      <c r="L80" s="174">
        <v>5.4265327148437503</v>
      </c>
      <c r="M80" s="174">
        <v>5.7766772460937501</v>
      </c>
      <c r="N80" s="174">
        <v>5.6902021484374998</v>
      </c>
      <c r="O80" s="174">
        <v>6.1439360351562504</v>
      </c>
      <c r="P80" s="174">
        <v>6.5793906250000003</v>
      </c>
      <c r="Q80" s="174">
        <v>7.6579682617187501</v>
      </c>
      <c r="R80" s="174">
        <v>7.7700644531250003</v>
      </c>
      <c r="S80" s="174">
        <v>8.3003125000000004</v>
      </c>
      <c r="T80" s="174">
        <v>8.1862866210937497</v>
      </c>
      <c r="U80" s="174">
        <v>8.3839130859375004</v>
      </c>
      <c r="V80" s="174">
        <v>7.94342041015625</v>
      </c>
    </row>
    <row r="81" spans="1:36" x14ac:dyDescent="0.2">
      <c r="A81" s="167" t="s">
        <v>287</v>
      </c>
      <c r="B81" s="168" t="s">
        <v>288</v>
      </c>
      <c r="C81" s="174">
        <v>1.0216281127929687</v>
      </c>
      <c r="D81" s="174">
        <v>1.2538273925781249</v>
      </c>
      <c r="E81" s="174">
        <v>1.4263074951171875</v>
      </c>
      <c r="F81" s="174">
        <v>1.8444827880859376</v>
      </c>
      <c r="G81" s="174">
        <v>2.137542724609375</v>
      </c>
      <c r="H81" s="174">
        <v>2.2140275878906248</v>
      </c>
      <c r="I81" s="174">
        <v>2.3633410644531252</v>
      </c>
      <c r="J81" s="174">
        <v>3.1941838378906251</v>
      </c>
      <c r="K81" s="174">
        <v>3.822564453125</v>
      </c>
      <c r="L81" s="174">
        <v>3.441870361328125</v>
      </c>
      <c r="M81" s="174">
        <v>3.8182094726562501</v>
      </c>
      <c r="N81" s="174">
        <v>4.8000229492187501</v>
      </c>
      <c r="O81" s="174">
        <v>8.2895576171874996</v>
      </c>
      <c r="P81" s="174">
        <v>9.3899619140624999</v>
      </c>
      <c r="Q81" s="174">
        <v>12.213833984375</v>
      </c>
      <c r="R81" s="174">
        <v>15.317751953125001</v>
      </c>
      <c r="S81" s="174">
        <v>10.717416015625</v>
      </c>
      <c r="T81" s="174">
        <v>6.8994409179687501</v>
      </c>
      <c r="U81" s="174">
        <v>6.9443071289062503</v>
      </c>
      <c r="V81" s="174">
        <v>7.9501201171874998</v>
      </c>
    </row>
    <row r="82" spans="1:36" x14ac:dyDescent="0.2">
      <c r="A82" s="167" t="s">
        <v>289</v>
      </c>
      <c r="B82" s="54" t="s">
        <v>290</v>
      </c>
      <c r="C82" s="174">
        <v>1.2593818359375</v>
      </c>
      <c r="D82" s="174">
        <v>1.351742431640625</v>
      </c>
      <c r="E82" s="174">
        <v>1.50689501953125</v>
      </c>
      <c r="F82" s="174">
        <v>1.541044921875</v>
      </c>
      <c r="G82" s="174">
        <v>1.4502493896484374</v>
      </c>
      <c r="H82" s="174">
        <v>1.6455825195312499</v>
      </c>
      <c r="I82" s="174">
        <v>2.0360843505859374</v>
      </c>
      <c r="J82" s="174">
        <v>2.3065310058593749</v>
      </c>
      <c r="K82" s="174">
        <v>2.5256562499999999</v>
      </c>
      <c r="L82" s="174">
        <v>2.4914023437499999</v>
      </c>
      <c r="M82" s="174">
        <v>2.4464506835937501</v>
      </c>
      <c r="N82" s="174">
        <v>2.8983034667968748</v>
      </c>
      <c r="O82" s="174">
        <v>3.1069790039062499</v>
      </c>
      <c r="P82" s="174">
        <v>3.1247958984375002</v>
      </c>
      <c r="Q82" s="174">
        <v>3.5653305664062498</v>
      </c>
      <c r="R82" s="174">
        <v>3.5813869628906252</v>
      </c>
      <c r="S82" s="174">
        <v>3.8964653320312501</v>
      </c>
      <c r="T82" s="174">
        <v>4.1107626953125003</v>
      </c>
      <c r="U82" s="174">
        <v>4.2679116210937504</v>
      </c>
      <c r="V82" s="174">
        <v>4.1672622070312499</v>
      </c>
    </row>
    <row r="83" spans="1:36" x14ac:dyDescent="0.2">
      <c r="A83" s="167" t="s">
        <v>291</v>
      </c>
      <c r="B83" s="54" t="s">
        <v>39</v>
      </c>
      <c r="C83" s="174">
        <v>1.2108103027343751</v>
      </c>
      <c r="D83" s="174">
        <v>1.5500002441406251</v>
      </c>
      <c r="E83" s="174">
        <v>1.66925048828125</v>
      </c>
      <c r="F83" s="174">
        <v>2.1563571777343751</v>
      </c>
      <c r="G83" s="174">
        <v>2.8773535156249999</v>
      </c>
      <c r="H83" s="174">
        <v>3.5110537109375</v>
      </c>
      <c r="I83" s="174">
        <v>3.8870156250000001</v>
      </c>
      <c r="J83" s="174">
        <v>4.00348779296875</v>
      </c>
      <c r="K83" s="174">
        <v>3.9198767089843751</v>
      </c>
      <c r="L83" s="174">
        <v>3.8379829101562501</v>
      </c>
      <c r="M83" s="174">
        <v>3.7168974609375001</v>
      </c>
      <c r="N83" s="174">
        <v>3.5427644042968751</v>
      </c>
      <c r="O83" s="174">
        <v>3.22663427734375</v>
      </c>
      <c r="P83" s="174">
        <v>2.9044521484375001</v>
      </c>
      <c r="Q83" s="174">
        <v>3.0827414550781249</v>
      </c>
      <c r="R83" s="174">
        <v>4.25102001953125</v>
      </c>
      <c r="S83" s="174">
        <v>3.9297932128906252</v>
      </c>
      <c r="T83" s="174">
        <v>4.2415244140624999</v>
      </c>
      <c r="U83" s="174">
        <v>4.1784223632812498</v>
      </c>
      <c r="V83" s="174">
        <v>3.9504604492187498</v>
      </c>
    </row>
    <row r="84" spans="1:36" x14ac:dyDescent="0.2">
      <c r="A84" s="44"/>
      <c r="B84" s="116" t="s">
        <v>213</v>
      </c>
      <c r="C84" s="174">
        <v>-1.33809228515625</v>
      </c>
      <c r="D84" s="174">
        <v>-1.5255505371093749</v>
      </c>
      <c r="E84" s="174">
        <v>-1.4236772460937499</v>
      </c>
      <c r="F84" s="174">
        <v>-1.648748046875</v>
      </c>
      <c r="G84" s="174">
        <v>-1.6165637207031249</v>
      </c>
      <c r="H84" s="174">
        <v>-1.6329838867187501</v>
      </c>
      <c r="I84" s="174">
        <v>-1.576047607421875</v>
      </c>
      <c r="J84" s="174">
        <v>-2.0841081542968749</v>
      </c>
      <c r="K84" s="174">
        <v>-2.1096784667968751</v>
      </c>
      <c r="L84" s="174">
        <v>-2.0704699707031251</v>
      </c>
      <c r="M84" s="174">
        <v>-1.852406005859375</v>
      </c>
      <c r="N84" s="174">
        <v>-2.4351779785156249</v>
      </c>
      <c r="O84" s="174">
        <v>-2.0407282714843751</v>
      </c>
      <c r="P84" s="174">
        <v>-1.80088037109375</v>
      </c>
      <c r="Q84" s="174">
        <v>-1.735650390625</v>
      </c>
      <c r="R84" s="174">
        <v>-1.4539692382812499</v>
      </c>
      <c r="S84" s="174">
        <v>-1.5886411132812499</v>
      </c>
      <c r="T84" s="174">
        <v>-2.8491542968750001</v>
      </c>
      <c r="U84" s="174">
        <v>-5.1191064453125001</v>
      </c>
      <c r="V84" s="174">
        <v>-5.8221455078125004</v>
      </c>
    </row>
    <row r="85" spans="1:36" x14ac:dyDescent="0.2">
      <c r="A85" s="119"/>
      <c r="B85" s="118" t="s">
        <v>214</v>
      </c>
      <c r="C85" s="175">
        <v>133.538765625</v>
      </c>
      <c r="D85" s="175">
        <v>143.37701562500001</v>
      </c>
      <c r="E85" s="175">
        <v>150.05532812499999</v>
      </c>
      <c r="F85" s="175">
        <v>140.73489062499999</v>
      </c>
      <c r="G85" s="175">
        <v>149.13075000000001</v>
      </c>
      <c r="H85" s="175">
        <v>166.05065625</v>
      </c>
      <c r="I85" s="175">
        <v>171.54359375000001</v>
      </c>
      <c r="J85" s="175">
        <v>176.840421875</v>
      </c>
      <c r="K85" s="175">
        <v>178.99815624999999</v>
      </c>
      <c r="L85" s="175">
        <v>167.70235937499999</v>
      </c>
      <c r="M85" s="175">
        <v>166.30990625000001</v>
      </c>
      <c r="N85" s="175">
        <v>173.555796875</v>
      </c>
      <c r="O85" s="175">
        <v>187.22378125</v>
      </c>
      <c r="P85" s="175">
        <v>199.02893750000001</v>
      </c>
      <c r="Q85" s="175">
        <v>215.04789062500001</v>
      </c>
      <c r="R85" s="175">
        <v>248.11226562499999</v>
      </c>
      <c r="S85" s="175">
        <v>265.26215624999998</v>
      </c>
      <c r="T85" s="175">
        <v>253.64345312500001</v>
      </c>
      <c r="U85" s="175">
        <v>254.08934375000001</v>
      </c>
      <c r="V85" s="175">
        <v>249.44815625000001</v>
      </c>
    </row>
    <row r="86" spans="1:36" x14ac:dyDescent="0.2">
      <c r="A86" s="44"/>
      <c r="B86" s="116" t="s">
        <v>215</v>
      </c>
      <c r="C86" s="807">
        <v>14.162776367187501</v>
      </c>
      <c r="D86" s="807">
        <v>14.192457031249999</v>
      </c>
      <c r="E86" s="807">
        <v>13.160527343749999</v>
      </c>
      <c r="F86" s="807">
        <v>13.284766601562501</v>
      </c>
      <c r="G86" s="807">
        <v>16.101747070312499</v>
      </c>
      <c r="H86" s="807">
        <v>19.07980078125</v>
      </c>
      <c r="I86" s="807">
        <v>17.757044921875</v>
      </c>
      <c r="J86" s="807">
        <v>18.167886718750001</v>
      </c>
      <c r="K86" s="807">
        <v>19.964714843749999</v>
      </c>
      <c r="L86" s="807">
        <v>17.801263671874999</v>
      </c>
      <c r="M86" s="807">
        <v>18.100568359375</v>
      </c>
      <c r="N86" s="807">
        <v>19.994982421875001</v>
      </c>
      <c r="O86" s="807">
        <v>24.33959765625</v>
      </c>
      <c r="P86" s="807">
        <v>25.35564453125</v>
      </c>
      <c r="Q86" s="807">
        <v>29.032853515625</v>
      </c>
      <c r="R86" s="807">
        <v>34.234437499999999</v>
      </c>
      <c r="S86" s="807">
        <v>35.329992187499997</v>
      </c>
      <c r="T86" s="807">
        <v>33.962628906250004</v>
      </c>
      <c r="U86" s="807">
        <v>32.981878906250003</v>
      </c>
      <c r="V86" s="807">
        <v>32.220835937499999</v>
      </c>
    </row>
    <row r="87" spans="1:36" x14ac:dyDescent="0.2">
      <c r="A87" s="44"/>
      <c r="B87" s="116" t="s">
        <v>216</v>
      </c>
      <c r="C87" s="807">
        <v>-1.4039880371093749</v>
      </c>
      <c r="D87" s="807">
        <v>-0.66156097412109371</v>
      </c>
      <c r="E87" s="807">
        <v>-3.0940000534057616E-2</v>
      </c>
      <c r="F87" s="807">
        <v>-5.6500000000000002E-2</v>
      </c>
      <c r="G87" s="807">
        <v>-4.6277000427246091E-2</v>
      </c>
      <c r="H87" s="807">
        <v>-0.39270901489257815</v>
      </c>
      <c r="I87" s="807">
        <v>0</v>
      </c>
      <c r="J87" s="807">
        <v>-0.14524000549316407</v>
      </c>
      <c r="K87" s="807">
        <v>-0.72611199951171879</v>
      </c>
      <c r="L87" s="807">
        <v>-1.8184090576171874</v>
      </c>
      <c r="M87" s="807">
        <v>-0.71941802978515623</v>
      </c>
      <c r="N87" s="807">
        <v>-5.1789001464843748E-2</v>
      </c>
      <c r="O87" s="807">
        <v>0</v>
      </c>
      <c r="P87" s="807">
        <v>-0.34525799560546877</v>
      </c>
      <c r="Q87" s="807">
        <v>-0.4119320068359375</v>
      </c>
      <c r="R87" s="807">
        <v>-3.5219370117187498</v>
      </c>
      <c r="S87" s="807">
        <v>-3.8423491210937502</v>
      </c>
      <c r="T87" s="807">
        <v>-4.2000000000000003E-2</v>
      </c>
      <c r="U87" s="807">
        <v>-1.74</v>
      </c>
      <c r="V87" s="807">
        <v>-1.239596923828125</v>
      </c>
    </row>
    <row r="88" spans="1:36" s="4" customFormat="1" ht="20.100000000000001" customHeight="1" x14ac:dyDescent="0.2">
      <c r="A88" s="169"/>
      <c r="B88" s="170" t="s">
        <v>217</v>
      </c>
      <c r="C88" s="176">
        <v>146.29754687499999</v>
      </c>
      <c r="D88" s="176">
        <v>156.907921875</v>
      </c>
      <c r="E88" s="176">
        <v>163.18490625000001</v>
      </c>
      <c r="F88" s="176">
        <v>153.96315625</v>
      </c>
      <c r="G88" s="176">
        <v>165.18621874999999</v>
      </c>
      <c r="H88" s="176">
        <v>184.73775000000001</v>
      </c>
      <c r="I88" s="176">
        <v>189.300640625</v>
      </c>
      <c r="J88" s="176">
        <v>194.86307812499999</v>
      </c>
      <c r="K88" s="176">
        <v>198.236765625</v>
      </c>
      <c r="L88" s="176">
        <v>183.68521874999999</v>
      </c>
      <c r="M88" s="176">
        <v>183.69106249999999</v>
      </c>
      <c r="N88" s="176">
        <v>193.499</v>
      </c>
      <c r="O88" s="176">
        <v>211.56337500000001</v>
      </c>
      <c r="P88" s="176">
        <v>224.03931249999999</v>
      </c>
      <c r="Q88" s="176">
        <v>243.6688125</v>
      </c>
      <c r="R88" s="176">
        <v>278.82478125</v>
      </c>
      <c r="S88" s="176">
        <v>296.74978125000001</v>
      </c>
      <c r="T88" s="176">
        <v>287.56406249999998</v>
      </c>
      <c r="U88" s="176">
        <v>285.33121875000001</v>
      </c>
      <c r="V88" s="176">
        <v>280.42940625</v>
      </c>
    </row>
    <row r="89" spans="1:36" s="23" customFormat="1" ht="19.5" customHeight="1" x14ac:dyDescent="0.2">
      <c r="A89" s="173" t="s">
        <v>292</v>
      </c>
      <c r="B89" s="127"/>
      <c r="C89" s="128"/>
      <c r="D89" s="128"/>
      <c r="E89" s="128"/>
      <c r="F89" s="128"/>
      <c r="G89" s="128"/>
      <c r="H89" s="128"/>
      <c r="I89" s="128"/>
      <c r="J89" s="128"/>
      <c r="K89" s="128"/>
      <c r="L89" s="128"/>
      <c r="M89" s="128"/>
      <c r="N89" s="128"/>
      <c r="O89" s="128"/>
      <c r="P89" s="128"/>
      <c r="Q89" s="128"/>
      <c r="R89" s="128"/>
      <c r="S89" s="128"/>
      <c r="T89" s="128"/>
      <c r="U89" s="128"/>
      <c r="V89" s="128"/>
      <c r="W89" s="110"/>
      <c r="X89" s="110"/>
      <c r="Y89" s="110"/>
      <c r="Z89" s="110"/>
      <c r="AA89" s="110"/>
      <c r="AB89" s="110"/>
      <c r="AC89" s="110"/>
      <c r="AD89" s="110"/>
      <c r="AE89" s="110"/>
      <c r="AF89" s="110"/>
      <c r="AG89" s="110"/>
      <c r="AH89" s="110"/>
      <c r="AI89" s="110"/>
      <c r="AJ89" s="110"/>
    </row>
    <row r="90" spans="1:36" s="23" customFormat="1" ht="24.95" customHeight="1" x14ac:dyDescent="0.2">
      <c r="A90" s="49" t="str">
        <f>Index!A13</f>
        <v>Table 2f     Palau share of GDP(P) production by industry, current prices, FY2000-FY2019</v>
      </c>
      <c r="W90"/>
      <c r="X90"/>
      <c r="Y90"/>
      <c r="Z90"/>
    </row>
    <row r="91" spans="1:36" ht="20.100000000000001" customHeight="1" x14ac:dyDescent="0.2">
      <c r="A91" s="42"/>
      <c r="B91" s="71"/>
      <c r="C91" s="34" t="str">
        <f t="shared" ref="C91:T91" si="31">C2</f>
        <v>FY00</v>
      </c>
      <c r="D91" s="34" t="str">
        <f t="shared" si="31"/>
        <v>FY01</v>
      </c>
      <c r="E91" s="34" t="str">
        <f t="shared" si="31"/>
        <v>FY02</v>
      </c>
      <c r="F91" s="34" t="str">
        <f t="shared" si="31"/>
        <v>FY03</v>
      </c>
      <c r="G91" s="34" t="str">
        <f t="shared" si="31"/>
        <v>FY04</v>
      </c>
      <c r="H91" s="34" t="str">
        <f t="shared" si="31"/>
        <v>FY05</v>
      </c>
      <c r="I91" s="34" t="str">
        <f t="shared" si="31"/>
        <v>FY06</v>
      </c>
      <c r="J91" s="34" t="str">
        <f t="shared" si="31"/>
        <v>FY07</v>
      </c>
      <c r="K91" s="34" t="str">
        <f t="shared" si="31"/>
        <v>FY08</v>
      </c>
      <c r="L91" s="34" t="str">
        <f t="shared" si="31"/>
        <v>FY09</v>
      </c>
      <c r="M91" s="34" t="str">
        <f t="shared" si="31"/>
        <v>FY10</v>
      </c>
      <c r="N91" s="34" t="str">
        <f t="shared" si="31"/>
        <v>FY11</v>
      </c>
      <c r="O91" s="34" t="str">
        <f t="shared" si="31"/>
        <v>FY12</v>
      </c>
      <c r="P91" s="34" t="str">
        <f t="shared" si="31"/>
        <v>FY13</v>
      </c>
      <c r="Q91" s="34" t="str">
        <f t="shared" si="31"/>
        <v>FY14</v>
      </c>
      <c r="R91" s="34" t="str">
        <f t="shared" si="31"/>
        <v>FY15</v>
      </c>
      <c r="S91" s="34" t="str">
        <f t="shared" si="31"/>
        <v>FY16</v>
      </c>
      <c r="T91" s="34" t="str">
        <f t="shared" si="31"/>
        <v>FY17</v>
      </c>
      <c r="U91" s="34" t="str">
        <f t="shared" ref="U91:V91" si="32">U2</f>
        <v>FY18</v>
      </c>
      <c r="V91" s="34" t="str">
        <f t="shared" si="32"/>
        <v>FY19</v>
      </c>
    </row>
    <row r="92" spans="1:36" ht="20.100000000000001" customHeight="1" x14ac:dyDescent="0.2">
      <c r="A92" s="167" t="s">
        <v>272</v>
      </c>
      <c r="B92" s="168" t="s">
        <v>273</v>
      </c>
      <c r="C92" s="121">
        <f t="shared" ref="C92:T92" si="33">IF(C63/C$88&lt;&gt;0,C63/C$88,"~")</f>
        <v>1.5993937214108703E-2</v>
      </c>
      <c r="D92" s="121">
        <f t="shared" si="33"/>
        <v>1.5351693001279513E-2</v>
      </c>
      <c r="E92" s="121">
        <f t="shared" si="33"/>
        <v>1.7127049558619947E-2</v>
      </c>
      <c r="F92" s="121">
        <f t="shared" si="33"/>
        <v>1.7511418620648082E-2</v>
      </c>
      <c r="G92" s="121">
        <f t="shared" si="33"/>
        <v>1.6259214091993525E-2</v>
      </c>
      <c r="H92" s="121">
        <f t="shared" si="33"/>
        <v>1.5446138449132622E-2</v>
      </c>
      <c r="I92" s="121">
        <f t="shared" si="33"/>
        <v>1.5791245919086545E-2</v>
      </c>
      <c r="J92" s="121">
        <f t="shared" si="33"/>
        <v>1.480649283226676E-2</v>
      </c>
      <c r="K92" s="121">
        <f t="shared" si="33"/>
        <v>1.6982572843568609E-2</v>
      </c>
      <c r="L92" s="121">
        <f t="shared" si="33"/>
        <v>1.9304789022558465E-2</v>
      </c>
      <c r="M92" s="121">
        <f t="shared" si="33"/>
        <v>1.8892205741926748E-2</v>
      </c>
      <c r="N92" s="121">
        <f t="shared" si="33"/>
        <v>1.8881397289601625E-2</v>
      </c>
      <c r="O92" s="121">
        <f t="shared" si="33"/>
        <v>1.7192034462412856E-2</v>
      </c>
      <c r="P92" s="121">
        <f t="shared" si="33"/>
        <v>1.7769972237712744E-2</v>
      </c>
      <c r="Q92" s="121">
        <f t="shared" si="33"/>
        <v>1.6262848670621319E-2</v>
      </c>
      <c r="R92" s="121">
        <f t="shared" si="33"/>
        <v>1.3915597495817545E-2</v>
      </c>
      <c r="S92" s="121">
        <f t="shared" si="33"/>
        <v>1.4175612347755523E-2</v>
      </c>
      <c r="T92" s="121">
        <f t="shared" si="33"/>
        <v>1.4944217592818993E-2</v>
      </c>
      <c r="U92" s="121">
        <f t="shared" ref="U92:V92" si="34">IF(U63/U$88&lt;&gt;0,U63/U$88,"~")</f>
        <v>1.5057379107876714E-2</v>
      </c>
      <c r="V92" s="121">
        <f t="shared" si="34"/>
        <v>1.4889172545207177E-2</v>
      </c>
    </row>
    <row r="93" spans="1:36" x14ac:dyDescent="0.2">
      <c r="A93" s="167" t="s">
        <v>274</v>
      </c>
      <c r="B93" s="168" t="s">
        <v>275</v>
      </c>
      <c r="C93" s="121">
        <f t="shared" ref="C93:T93" si="35">IF(C64/C$88&lt;&gt;0,C64/C$88,"~")</f>
        <v>2.3249462674688134E-2</v>
      </c>
      <c r="D93" s="121">
        <f t="shared" si="35"/>
        <v>2.182349219640858E-2</v>
      </c>
      <c r="E93" s="121">
        <f t="shared" si="35"/>
        <v>1.9728973574264008E-2</v>
      </c>
      <c r="F93" s="121">
        <f t="shared" si="35"/>
        <v>1.9899737642690898E-2</v>
      </c>
      <c r="G93" s="121">
        <f t="shared" si="35"/>
        <v>2.1304554197261082E-2</v>
      </c>
      <c r="H93" s="121">
        <f t="shared" si="35"/>
        <v>2.2723060819492769E-2</v>
      </c>
      <c r="I93" s="121">
        <f t="shared" si="35"/>
        <v>2.6201691943230847E-2</v>
      </c>
      <c r="J93" s="121">
        <f t="shared" si="35"/>
        <v>2.2065714090751386E-2</v>
      </c>
      <c r="K93" s="121">
        <f t="shared" si="35"/>
        <v>2.2664903130749665E-2</v>
      </c>
      <c r="L93" s="121">
        <f t="shared" si="35"/>
        <v>2.0593137842218865E-2</v>
      </c>
      <c r="M93" s="121">
        <f t="shared" si="35"/>
        <v>1.9723536377909651E-2</v>
      </c>
      <c r="N93" s="121">
        <f t="shared" si="35"/>
        <v>1.936752479179479E-2</v>
      </c>
      <c r="O93" s="121">
        <f t="shared" si="35"/>
        <v>1.9546842623841435E-2</v>
      </c>
      <c r="P93" s="121">
        <f t="shared" si="35"/>
        <v>1.9111147904009036E-2</v>
      </c>
      <c r="Q93" s="121">
        <f t="shared" si="35"/>
        <v>1.6883526157173891E-2</v>
      </c>
      <c r="R93" s="121">
        <f t="shared" si="35"/>
        <v>1.5435480355438277E-2</v>
      </c>
      <c r="S93" s="121">
        <f t="shared" si="35"/>
        <v>1.5433305658502487E-2</v>
      </c>
      <c r="T93" s="121">
        <f t="shared" si="35"/>
        <v>1.6940274178036417E-2</v>
      </c>
      <c r="U93" s="121">
        <f t="shared" ref="U93:V93" si="36">IF(U64/U$88&lt;&gt;0,U64/U$88,"~")</f>
        <v>1.6492373610975577E-2</v>
      </c>
      <c r="V93" s="121">
        <f t="shared" si="36"/>
        <v>1.6352887622341675E-2</v>
      </c>
    </row>
    <row r="94" spans="1:36" x14ac:dyDescent="0.2">
      <c r="A94" s="167" t="s">
        <v>19</v>
      </c>
      <c r="B94" s="168" t="s">
        <v>276</v>
      </c>
      <c r="C94" s="121">
        <f t="shared" ref="C94:T94" si="37">IF(C65/C$88&lt;&gt;0,C65/C$88,"~")</f>
        <v>9.6265361458876143E-3</v>
      </c>
      <c r="D94" s="121">
        <f t="shared" si="37"/>
        <v>9.1268212562363657E-3</v>
      </c>
      <c r="E94" s="121">
        <f t="shared" si="37"/>
        <v>7.8515593806355016E-3</v>
      </c>
      <c r="F94" s="121">
        <f t="shared" si="37"/>
        <v>4.8382352719177337E-3</v>
      </c>
      <c r="G94" s="121">
        <f t="shared" si="37"/>
        <v>5.1009731926127313E-3</v>
      </c>
      <c r="H94" s="121">
        <f t="shared" si="37"/>
        <v>6.4273280214114329E-3</v>
      </c>
      <c r="I94" s="121">
        <f t="shared" si="37"/>
        <v>6.3736589360871981E-3</v>
      </c>
      <c r="J94" s="121">
        <f t="shared" si="37"/>
        <v>5.2830252023115271E-3</v>
      </c>
      <c r="K94" s="121">
        <f t="shared" si="37"/>
        <v>5.8264339820761997E-3</v>
      </c>
      <c r="L94" s="121">
        <f t="shared" si="37"/>
        <v>4.6653096592344546E-3</v>
      </c>
      <c r="M94" s="121">
        <f t="shared" si="37"/>
        <v>3.4272891090152387E-3</v>
      </c>
      <c r="N94" s="121">
        <f t="shared" si="37"/>
        <v>3.0832032244231559E-3</v>
      </c>
      <c r="O94" s="121">
        <f t="shared" si="37"/>
        <v>3.339920236020442E-3</v>
      </c>
      <c r="P94" s="121">
        <f t="shared" si="37"/>
        <v>2.3657913761786784E-3</v>
      </c>
      <c r="Q94" s="121">
        <f t="shared" si="37"/>
        <v>2.9132071510004228E-3</v>
      </c>
      <c r="R94" s="121">
        <f t="shared" si="37"/>
        <v>3.9435451201264059E-3</v>
      </c>
      <c r="S94" s="121">
        <f t="shared" si="37"/>
        <v>4.2269806755596811E-3</v>
      </c>
      <c r="T94" s="121">
        <f t="shared" si="37"/>
        <v>5.424465115789417E-3</v>
      </c>
      <c r="U94" s="121">
        <f t="shared" ref="U94:V94" si="38">IF(U65/U$88&lt;&gt;0,U65/U$88,"~")</f>
        <v>4.7164900031476577E-3</v>
      </c>
      <c r="V94" s="121">
        <f t="shared" si="38"/>
        <v>5.3960246171301353E-3</v>
      </c>
    </row>
    <row r="95" spans="1:36" x14ac:dyDescent="0.2">
      <c r="A95" s="167" t="s">
        <v>20</v>
      </c>
      <c r="B95" s="168" t="s">
        <v>22</v>
      </c>
      <c r="C95" s="121">
        <f t="shared" ref="C95:T95" si="39">IF(C66/C$88&lt;&gt;0,C66/C$88,"~")</f>
        <v>2.7828279225033996E-2</v>
      </c>
      <c r="D95" s="121">
        <f t="shared" si="39"/>
        <v>3.3214683556946761E-2</v>
      </c>
      <c r="E95" s="121">
        <f t="shared" si="39"/>
        <v>4.5423081695859964E-2</v>
      </c>
      <c r="F95" s="121">
        <f t="shared" si="39"/>
        <v>1.8798823318322302E-2</v>
      </c>
      <c r="G95" s="121">
        <f t="shared" si="39"/>
        <v>8.722140107405298E-3</v>
      </c>
      <c r="H95" s="121">
        <f t="shared" si="39"/>
        <v>8.2277773714444519E-3</v>
      </c>
      <c r="I95" s="121">
        <f t="shared" si="39"/>
        <v>7.6697923559671654E-3</v>
      </c>
      <c r="J95" s="121">
        <f t="shared" si="39"/>
        <v>7.3728928212975194E-3</v>
      </c>
      <c r="K95" s="121">
        <f t="shared" si="39"/>
        <v>9.1649298457660289E-3</v>
      </c>
      <c r="L95" s="121">
        <f t="shared" si="39"/>
        <v>8.6808539441286022E-3</v>
      </c>
      <c r="M95" s="121">
        <f t="shared" si="39"/>
        <v>8.1179976477148974E-3</v>
      </c>
      <c r="N95" s="121">
        <f t="shared" si="39"/>
        <v>8.7168261518389637E-3</v>
      </c>
      <c r="O95" s="121">
        <f t="shared" si="39"/>
        <v>9.8652887772399164E-3</v>
      </c>
      <c r="P95" s="121">
        <f t="shared" si="39"/>
        <v>1.0330790377818738E-2</v>
      </c>
      <c r="Q95" s="121">
        <f t="shared" si="39"/>
        <v>9.955739905419779E-3</v>
      </c>
      <c r="R95" s="121">
        <f t="shared" si="39"/>
        <v>9.4915627595646146E-3</v>
      </c>
      <c r="S95" s="121">
        <f t="shared" si="39"/>
        <v>9.458366906704754E-3</v>
      </c>
      <c r="T95" s="121">
        <f t="shared" si="39"/>
        <v>9.751882732651965E-3</v>
      </c>
      <c r="U95" s="121">
        <f t="shared" ref="U95:V95" si="40">IF(U66/U$88&lt;&gt;0,U66/U$88,"~")</f>
        <v>1.0095765109441341E-2</v>
      </c>
      <c r="V95" s="121">
        <f t="shared" si="40"/>
        <v>1.0586813271354722E-2</v>
      </c>
    </row>
    <row r="96" spans="1:36" x14ac:dyDescent="0.2">
      <c r="A96" s="167" t="s">
        <v>21</v>
      </c>
      <c r="B96" s="54" t="s">
        <v>277</v>
      </c>
      <c r="C96" s="121">
        <f t="shared" ref="C96:T96" si="41">IF(C67/C$88&lt;&gt;0,C67/C$88,"~")</f>
        <v>2.1708962900736439E-2</v>
      </c>
      <c r="D96" s="121">
        <f t="shared" si="41"/>
        <v>2.434126249600806E-2</v>
      </c>
      <c r="E96" s="121">
        <f t="shared" si="41"/>
        <v>1.6920936614369778E-2</v>
      </c>
      <c r="F96" s="121">
        <f t="shared" si="41"/>
        <v>1.6879303040946689E-2</v>
      </c>
      <c r="G96" s="121">
        <f t="shared" si="41"/>
        <v>1.2898373490505698E-2</v>
      </c>
      <c r="H96" s="121">
        <f t="shared" si="41"/>
        <v>6.7653276136966454E-3</v>
      </c>
      <c r="I96" s="121">
        <f t="shared" si="41"/>
        <v>7.4065658555422573E-5</v>
      </c>
      <c r="J96" s="121">
        <f t="shared" si="41"/>
        <v>8.1688255443305262E-3</v>
      </c>
      <c r="K96" s="121">
        <f t="shared" si="41"/>
        <v>6.749177814951865E-3</v>
      </c>
      <c r="L96" s="121">
        <f t="shared" si="41"/>
        <v>2.5762172935288243E-2</v>
      </c>
      <c r="M96" s="121">
        <f t="shared" si="41"/>
        <v>3.0703523698247435E-2</v>
      </c>
      <c r="N96" s="121">
        <f t="shared" si="41"/>
        <v>1.6039882231303523E-2</v>
      </c>
      <c r="O96" s="121">
        <f t="shared" si="41"/>
        <v>1.7738764106662482E-2</v>
      </c>
      <c r="P96" s="121">
        <f t="shared" si="41"/>
        <v>2.4581459911890462E-2</v>
      </c>
      <c r="Q96" s="121">
        <f t="shared" si="41"/>
        <v>2.1463485129405924E-2</v>
      </c>
      <c r="R96" s="121">
        <f t="shared" si="41"/>
        <v>1.1564728732247054E-2</v>
      </c>
      <c r="S96" s="121">
        <f t="shared" si="41"/>
        <v>2.8539399460382919E-2</v>
      </c>
      <c r="T96" s="121">
        <f t="shared" si="41"/>
        <v>1.7052822129308146E-2</v>
      </c>
      <c r="U96" s="121">
        <f t="shared" ref="U96:V96" si="42">IF(U67/U$88&lt;&gt;0,U67/U$88,"~")</f>
        <v>1.6518539062990278E-2</v>
      </c>
      <c r="V96" s="121">
        <f t="shared" si="42"/>
        <v>1.9364372046730565E-2</v>
      </c>
    </row>
    <row r="97" spans="1:22" x14ac:dyDescent="0.2">
      <c r="A97" s="167" t="s">
        <v>23</v>
      </c>
      <c r="B97" s="168" t="s">
        <v>278</v>
      </c>
      <c r="C97" s="121">
        <f t="shared" ref="C97:T97" si="43">IF(C68/C$88&lt;&gt;0,C68/C$88,"~")</f>
        <v>6.613488264445651E-3</v>
      </c>
      <c r="D97" s="121">
        <f t="shared" si="43"/>
        <v>6.2652991735200588E-3</v>
      </c>
      <c r="E97" s="121">
        <f t="shared" si="43"/>
        <v>6.1674698439289624E-3</v>
      </c>
      <c r="F97" s="121">
        <f t="shared" si="43"/>
        <v>6.7831478896330918E-3</v>
      </c>
      <c r="G97" s="121">
        <f t="shared" si="43"/>
        <v>6.2185277662009869E-3</v>
      </c>
      <c r="H97" s="121">
        <f t="shared" si="43"/>
        <v>5.5859008665662541E-3</v>
      </c>
      <c r="I97" s="121">
        <f t="shared" si="43"/>
        <v>5.6337457504972458E-3</v>
      </c>
      <c r="J97" s="121">
        <f t="shared" si="43"/>
        <v>5.6742234902199358E-3</v>
      </c>
      <c r="K97" s="121">
        <f t="shared" si="43"/>
        <v>6.0039831729782082E-3</v>
      </c>
      <c r="L97" s="121">
        <f t="shared" si="43"/>
        <v>6.1499838718650302E-3</v>
      </c>
      <c r="M97" s="121">
        <f t="shared" si="43"/>
        <v>5.6966779916568476E-3</v>
      </c>
      <c r="N97" s="121">
        <f t="shared" si="43"/>
        <v>5.2896374181843316E-3</v>
      </c>
      <c r="O97" s="121">
        <f t="shared" si="43"/>
        <v>4.9064778147889484E-3</v>
      </c>
      <c r="P97" s="121">
        <f t="shared" si="43"/>
        <v>6.9965105262636672E-3</v>
      </c>
      <c r="Q97" s="121">
        <f t="shared" si="43"/>
        <v>5.0547490248995753E-3</v>
      </c>
      <c r="R97" s="121">
        <f t="shared" si="43"/>
        <v>9.7050275988179394E-3</v>
      </c>
      <c r="S97" s="121">
        <f t="shared" si="43"/>
        <v>4.636151614817955E-3</v>
      </c>
      <c r="T97" s="121">
        <f t="shared" si="43"/>
        <v>-6.8758593958003931E-4</v>
      </c>
      <c r="U97" s="121">
        <f t="shared" ref="U97:V97" si="44">IF(U68/U$88&lt;&gt;0,U68/U$88,"~")</f>
        <v>1.910810852196006E-3</v>
      </c>
      <c r="V97" s="121">
        <f t="shared" si="44"/>
        <v>3.5586894933227957E-3</v>
      </c>
    </row>
    <row r="98" spans="1:22" x14ac:dyDescent="0.2">
      <c r="A98" s="167" t="s">
        <v>24</v>
      </c>
      <c r="B98" s="168" t="s">
        <v>25</v>
      </c>
      <c r="C98" s="121">
        <f t="shared" ref="C98:T98" si="45">IF(C69/C$88&lt;&gt;0,C69/C$88,"~")</f>
        <v>8.2355150189954276E-2</v>
      </c>
      <c r="D98" s="121">
        <f t="shared" si="45"/>
        <v>0.11032450660005913</v>
      </c>
      <c r="E98" s="121">
        <f t="shared" si="45"/>
        <v>0.13739778179162937</v>
      </c>
      <c r="F98" s="121">
        <f t="shared" si="45"/>
        <v>0.12866915095961473</v>
      </c>
      <c r="G98" s="121">
        <f t="shared" si="45"/>
        <v>0.11978428370329774</v>
      </c>
      <c r="H98" s="121">
        <f t="shared" si="45"/>
        <v>0.111153756727442</v>
      </c>
      <c r="I98" s="121">
        <f t="shared" si="45"/>
        <v>9.8444709023947599E-2</v>
      </c>
      <c r="J98" s="121">
        <f t="shared" si="45"/>
        <v>8.5374299678532301E-2</v>
      </c>
      <c r="K98" s="121">
        <f t="shared" si="45"/>
        <v>6.4400667746341511E-2</v>
      </c>
      <c r="L98" s="121">
        <f t="shared" si="45"/>
        <v>4.5951436195107567E-2</v>
      </c>
      <c r="M98" s="121">
        <f t="shared" si="45"/>
        <v>5.2309863971675273E-2</v>
      </c>
      <c r="N98" s="121">
        <f t="shared" si="45"/>
        <v>5.534380890695817E-2</v>
      </c>
      <c r="O98" s="121">
        <f t="shared" si="45"/>
        <v>4.808978910426958E-2</v>
      </c>
      <c r="P98" s="121">
        <f t="shared" si="45"/>
        <v>3.5065126335249761E-2</v>
      </c>
      <c r="Q98" s="121">
        <f t="shared" si="45"/>
        <v>3.5794229924274772E-2</v>
      </c>
      <c r="R98" s="121">
        <f t="shared" si="45"/>
        <v>4.5070588125853676E-2</v>
      </c>
      <c r="S98" s="121">
        <f t="shared" si="45"/>
        <v>4.6057985984193542E-2</v>
      </c>
      <c r="T98" s="121">
        <f t="shared" si="45"/>
        <v>5.0672418102488036E-2</v>
      </c>
      <c r="U98" s="121">
        <f t="shared" ref="U98:V98" si="46">IF(U69/U$88&lt;&gt;0,U69/U$88,"~")</f>
        <v>5.2557066628377828E-2</v>
      </c>
      <c r="V98" s="121">
        <f t="shared" si="46"/>
        <v>5.5490238825702677E-2</v>
      </c>
    </row>
    <row r="99" spans="1:22" x14ac:dyDescent="0.2">
      <c r="A99" s="167" t="s">
        <v>26</v>
      </c>
      <c r="B99" s="168" t="s">
        <v>279</v>
      </c>
      <c r="C99" s="121">
        <f t="shared" ref="C99:T99" si="47">IF(C70/C$88&lt;&gt;0,C70/C$88,"~")</f>
        <v>0.13373283130281469</v>
      </c>
      <c r="D99" s="121">
        <f t="shared" si="47"/>
        <v>0.12943618306397253</v>
      </c>
      <c r="E99" s="121">
        <f t="shared" si="47"/>
        <v>0.11391202215584811</v>
      </c>
      <c r="F99" s="121">
        <f t="shared" si="47"/>
        <v>0.1238751113547661</v>
      </c>
      <c r="G99" s="121">
        <f t="shared" si="47"/>
        <v>0.12091408105889585</v>
      </c>
      <c r="H99" s="121">
        <f t="shared" si="47"/>
        <v>0.12011150350293863</v>
      </c>
      <c r="I99" s="121">
        <f t="shared" si="47"/>
        <v>0.1126438487686708</v>
      </c>
      <c r="J99" s="121">
        <f t="shared" si="47"/>
        <v>0.12138797859426455</v>
      </c>
      <c r="K99" s="121">
        <f t="shared" si="47"/>
        <v>0.13208258779570167</v>
      </c>
      <c r="L99" s="121">
        <f t="shared" si="47"/>
        <v>0.12451755950694864</v>
      </c>
      <c r="M99" s="121">
        <f t="shared" si="47"/>
        <v>0.11858711186955545</v>
      </c>
      <c r="N99" s="121">
        <f t="shared" si="47"/>
        <v>0.12339751069449971</v>
      </c>
      <c r="O99" s="121">
        <f t="shared" si="47"/>
        <v>0.14064030643595565</v>
      </c>
      <c r="P99" s="121">
        <f t="shared" si="47"/>
        <v>0.13848078838842179</v>
      </c>
      <c r="Q99" s="121">
        <f t="shared" si="47"/>
        <v>0.13689029050958257</v>
      </c>
      <c r="R99" s="121">
        <f t="shared" si="47"/>
        <v>0.14853073889482338</v>
      </c>
      <c r="S99" s="121">
        <f t="shared" si="47"/>
        <v>0.14594530819473014</v>
      </c>
      <c r="T99" s="121">
        <f t="shared" si="47"/>
        <v>0.14459097429377152</v>
      </c>
      <c r="U99" s="121">
        <f t="shared" ref="U99:V99" si="48">IF(U70/U$88&lt;&gt;0,U70/U$88,"~")</f>
        <v>0.15204139399835651</v>
      </c>
      <c r="V99" s="121">
        <f t="shared" si="48"/>
        <v>0.14800360295667103</v>
      </c>
    </row>
    <row r="100" spans="1:22" x14ac:dyDescent="0.2">
      <c r="A100" s="167" t="s">
        <v>27</v>
      </c>
      <c r="B100" s="168" t="s">
        <v>280</v>
      </c>
      <c r="C100" s="121">
        <f t="shared" ref="C100:T100" si="49">IF(C71/C$88&lt;&gt;0,C71/C$88,"~")</f>
        <v>5.5573829603260391E-2</v>
      </c>
      <c r="D100" s="121">
        <f t="shared" si="49"/>
        <v>5.6137938731383757E-2</v>
      </c>
      <c r="E100" s="121">
        <f t="shared" si="49"/>
        <v>4.7954796820784393E-2</v>
      </c>
      <c r="F100" s="121">
        <f t="shared" si="49"/>
        <v>4.9922537524704068E-2</v>
      </c>
      <c r="G100" s="121">
        <f t="shared" si="49"/>
        <v>5.3545770975522135E-2</v>
      </c>
      <c r="H100" s="121">
        <f t="shared" si="49"/>
        <v>5.8007773646358153E-2</v>
      </c>
      <c r="I100" s="121">
        <f t="shared" si="49"/>
        <v>5.8151840520547636E-2</v>
      </c>
      <c r="J100" s="121">
        <f t="shared" si="49"/>
        <v>6.2154805694094345E-2</v>
      </c>
      <c r="K100" s="121">
        <f t="shared" si="49"/>
        <v>6.2405386574907705E-2</v>
      </c>
      <c r="L100" s="121">
        <f t="shared" si="49"/>
        <v>6.5067008317728339E-2</v>
      </c>
      <c r="M100" s="121">
        <f t="shared" si="49"/>
        <v>6.6672719132361169E-2</v>
      </c>
      <c r="N100" s="121">
        <f t="shared" si="49"/>
        <v>6.783729744727364E-2</v>
      </c>
      <c r="O100" s="121">
        <f t="shared" si="49"/>
        <v>6.8080119092565047E-2</v>
      </c>
      <c r="P100" s="121">
        <f t="shared" si="49"/>
        <v>6.5022027035433791E-2</v>
      </c>
      <c r="Q100" s="121">
        <f t="shared" si="49"/>
        <v>6.9877040455269587E-2</v>
      </c>
      <c r="R100" s="121">
        <f t="shared" si="49"/>
        <v>6.9541223413942865E-2</v>
      </c>
      <c r="S100" s="121">
        <f t="shared" si="49"/>
        <v>6.5554426482833328E-2</v>
      </c>
      <c r="T100" s="121">
        <f t="shared" si="49"/>
        <v>6.4674916187153958E-2</v>
      </c>
      <c r="U100" s="121">
        <f t="shared" ref="U100:V100" si="50">IF(U71/U$88&lt;&gt;0,U71/U$88,"~")</f>
        <v>5.6651081982682622E-2</v>
      </c>
      <c r="V100" s="121">
        <f t="shared" si="50"/>
        <v>4.9378284652966918E-2</v>
      </c>
    </row>
    <row r="101" spans="1:22" x14ac:dyDescent="0.2">
      <c r="A101" s="167" t="s">
        <v>28</v>
      </c>
      <c r="B101" s="168" t="s">
        <v>281</v>
      </c>
      <c r="C101" s="121">
        <f t="shared" ref="C101:T101" si="51">IF(C72/C$88&lt;&gt;0,C72/C$88,"~")</f>
        <v>7.1655937604900466E-2</v>
      </c>
      <c r="D101" s="121">
        <f t="shared" si="51"/>
        <v>6.7213471734567265E-2</v>
      </c>
      <c r="E101" s="121">
        <f t="shared" si="51"/>
        <v>8.3517000318082416E-2</v>
      </c>
      <c r="F101" s="121">
        <f t="shared" si="51"/>
        <v>7.4114392170935378E-2</v>
      </c>
      <c r="G101" s="121">
        <f t="shared" si="51"/>
        <v>7.447601986697211E-2</v>
      </c>
      <c r="H101" s="121">
        <f t="shared" si="51"/>
        <v>8.6177589075595001E-2</v>
      </c>
      <c r="I101" s="121">
        <f t="shared" si="51"/>
        <v>8.6434965470352579E-2</v>
      </c>
      <c r="J101" s="121">
        <f t="shared" si="51"/>
        <v>9.3384872326618448E-2</v>
      </c>
      <c r="K101" s="121">
        <f t="shared" si="51"/>
        <v>9.9748826628007076E-2</v>
      </c>
      <c r="L101" s="121">
        <f t="shared" si="51"/>
        <v>0.10118482247227636</v>
      </c>
      <c r="M101" s="121">
        <f t="shared" si="51"/>
        <v>0.10160527254149887</v>
      </c>
      <c r="N101" s="121">
        <f t="shared" si="51"/>
        <v>0.11368976309309092</v>
      </c>
      <c r="O101" s="121">
        <f t="shared" si="51"/>
        <v>0.1211673902973518</v>
      </c>
      <c r="P101" s="121">
        <f t="shared" si="51"/>
        <v>0.13514487831237207</v>
      </c>
      <c r="Q101" s="121">
        <f t="shared" si="51"/>
        <v>0.13247068542830034</v>
      </c>
      <c r="R101" s="121">
        <f t="shared" si="51"/>
        <v>0.14463664624501521</v>
      </c>
      <c r="S101" s="121">
        <f t="shared" si="51"/>
        <v>0.14541671681939949</v>
      </c>
      <c r="T101" s="121">
        <f t="shared" si="51"/>
        <v>0.13516293923636583</v>
      </c>
      <c r="U101" s="121">
        <f t="shared" ref="U101:V101" si="52">IF(U72/U$88&lt;&gt;0,U72/U$88,"~")</f>
        <v>0.12187335683014881</v>
      </c>
      <c r="V101" s="121">
        <f t="shared" si="52"/>
        <v>0.10552849419211006</v>
      </c>
    </row>
    <row r="102" spans="1:22" x14ac:dyDescent="0.2">
      <c r="A102" s="167" t="s">
        <v>29</v>
      </c>
      <c r="B102" s="168" t="s">
        <v>282</v>
      </c>
      <c r="C102" s="121">
        <f t="shared" ref="C102:T102" si="53">IF(C73/C$88&lt;&gt;0,C73/C$88,"~")</f>
        <v>4.8173527826370126E-2</v>
      </c>
      <c r="D102" s="121">
        <f t="shared" si="53"/>
        <v>3.8365600839544926E-2</v>
      </c>
      <c r="E102" s="121">
        <f t="shared" si="53"/>
        <v>3.8821976799899342E-2</v>
      </c>
      <c r="F102" s="121">
        <f t="shared" si="53"/>
        <v>3.6139619746688584E-2</v>
      </c>
      <c r="G102" s="121">
        <f t="shared" si="53"/>
        <v>3.8656481846529644E-2</v>
      </c>
      <c r="H102" s="121">
        <f t="shared" si="53"/>
        <v>3.3497738686326967E-2</v>
      </c>
      <c r="I102" s="121">
        <f t="shared" si="53"/>
        <v>3.5105706419707207E-2</v>
      </c>
      <c r="J102" s="121">
        <f t="shared" si="53"/>
        <v>3.495955333059584E-2</v>
      </c>
      <c r="K102" s="121">
        <f t="shared" si="53"/>
        <v>3.7073324291115588E-2</v>
      </c>
      <c r="L102" s="121">
        <f t="shared" si="53"/>
        <v>3.7727557372692795E-2</v>
      </c>
      <c r="M102" s="121">
        <f t="shared" si="53"/>
        <v>3.5173803196059152E-2</v>
      </c>
      <c r="N102" s="121">
        <f t="shared" si="53"/>
        <v>3.6040987392861205E-2</v>
      </c>
      <c r="O102" s="121">
        <f t="shared" si="53"/>
        <v>3.5793809678482863E-2</v>
      </c>
      <c r="P102" s="121">
        <f t="shared" si="53"/>
        <v>3.3491247019566045E-2</v>
      </c>
      <c r="Q102" s="121">
        <f t="shared" si="53"/>
        <v>3.2222050530420258E-2</v>
      </c>
      <c r="R102" s="121">
        <f t="shared" si="53"/>
        <v>3.262024969086208E-2</v>
      </c>
      <c r="S102" s="121">
        <f t="shared" si="53"/>
        <v>3.8345660638123891E-2</v>
      </c>
      <c r="T102" s="121">
        <f t="shared" si="53"/>
        <v>3.9443626012681955E-2</v>
      </c>
      <c r="U102" s="121">
        <f t="shared" ref="U102:V102" si="54">IF(U73/U$88&lt;&gt;0,U73/U$88,"~")</f>
        <v>3.9618125683758533E-2</v>
      </c>
      <c r="V102" s="121">
        <f t="shared" si="54"/>
        <v>3.8925383794785252E-2</v>
      </c>
    </row>
    <row r="103" spans="1:22" x14ac:dyDescent="0.2">
      <c r="A103" s="167" t="s">
        <v>31</v>
      </c>
      <c r="B103" s="54" t="s">
        <v>30</v>
      </c>
      <c r="C103" s="121">
        <f t="shared" ref="C103:T103" si="55">IF(C74/C$88&lt;&gt;0,C74/C$88,"~")</f>
        <v>5.218229065593312E-2</v>
      </c>
      <c r="D103" s="121">
        <f t="shared" si="55"/>
        <v>4.9046940547436906E-2</v>
      </c>
      <c r="E103" s="121">
        <f t="shared" si="55"/>
        <v>3.9559894263926441E-2</v>
      </c>
      <c r="F103" s="121">
        <f t="shared" si="55"/>
        <v>4.4057031780736507E-2</v>
      </c>
      <c r="G103" s="121">
        <f t="shared" si="55"/>
        <v>3.90651529599454E-2</v>
      </c>
      <c r="H103" s="121">
        <f t="shared" si="55"/>
        <v>4.2073162982897379E-2</v>
      </c>
      <c r="I103" s="121">
        <f t="shared" si="55"/>
        <v>5.3876203329343592E-2</v>
      </c>
      <c r="J103" s="121">
        <f t="shared" si="55"/>
        <v>5.4285342745070117E-2</v>
      </c>
      <c r="K103" s="121">
        <f t="shared" si="55"/>
        <v>4.4455802062133253E-2</v>
      </c>
      <c r="L103" s="121">
        <f t="shared" si="55"/>
        <v>3.8755393695770642E-2</v>
      </c>
      <c r="M103" s="121">
        <f t="shared" si="55"/>
        <v>3.5429444291145085E-2</v>
      </c>
      <c r="N103" s="121">
        <f t="shared" si="55"/>
        <v>3.0718691739039995E-2</v>
      </c>
      <c r="O103" s="121">
        <f t="shared" si="55"/>
        <v>1.2782525373233315E-2</v>
      </c>
      <c r="P103" s="121">
        <f t="shared" si="55"/>
        <v>1.9981151640797418E-2</v>
      </c>
      <c r="Q103" s="121">
        <f t="shared" si="55"/>
        <v>1.8029196214970063E-2</v>
      </c>
      <c r="R103" s="121">
        <f t="shared" si="55"/>
        <v>1.4352215753666086E-2</v>
      </c>
      <c r="S103" s="121">
        <f t="shared" si="55"/>
        <v>1.2675638391635293E-2</v>
      </c>
      <c r="T103" s="121">
        <f t="shared" si="55"/>
        <v>2.0128466618851235E-2</v>
      </c>
      <c r="U103" s="121">
        <f t="shared" ref="U103:V103" si="56">IF(U74/U$88&lt;&gt;0,U74/U$88,"~")</f>
        <v>3.3285661899071464E-2</v>
      </c>
      <c r="V103" s="121">
        <f t="shared" si="56"/>
        <v>4.0166846246175364E-2</v>
      </c>
    </row>
    <row r="104" spans="1:22" x14ac:dyDescent="0.2">
      <c r="A104" s="167" t="s">
        <v>32</v>
      </c>
      <c r="B104" s="168" t="s">
        <v>283</v>
      </c>
      <c r="C104" s="121">
        <f t="shared" ref="C104:T104" si="57">IF(C75/C$88&lt;&gt;0,C75/C$88,"~")</f>
        <v>5.4543585616342892E-2</v>
      </c>
      <c r="D104" s="121">
        <f t="shared" si="57"/>
        <v>5.5302170401092116E-2</v>
      </c>
      <c r="E104" s="121">
        <f t="shared" si="57"/>
        <v>5.079856808333031E-2</v>
      </c>
      <c r="F104" s="121">
        <f t="shared" si="57"/>
        <v>5.3913060774889124E-2</v>
      </c>
      <c r="G104" s="121">
        <f t="shared" si="57"/>
        <v>8.0698719948452124E-2</v>
      </c>
      <c r="H104" s="121">
        <f t="shared" si="57"/>
        <v>0.10312433182308435</v>
      </c>
      <c r="I104" s="121">
        <f t="shared" si="57"/>
        <v>0.11069514630373428</v>
      </c>
      <c r="J104" s="121">
        <f t="shared" si="57"/>
        <v>0.10198214499491912</v>
      </c>
      <c r="K104" s="121">
        <f t="shared" si="57"/>
        <v>9.7984098560173427E-2</v>
      </c>
      <c r="L104" s="121">
        <f t="shared" si="57"/>
        <v>9.9569425156181765E-2</v>
      </c>
      <c r="M104" s="121">
        <f t="shared" si="57"/>
        <v>8.7752955284637224E-2</v>
      </c>
      <c r="N104" s="121">
        <f t="shared" si="57"/>
        <v>8.5078958337639982E-2</v>
      </c>
      <c r="O104" s="121">
        <f t="shared" si="57"/>
        <v>7.6055095340816906E-2</v>
      </c>
      <c r="P104" s="121">
        <f t="shared" si="57"/>
        <v>7.5050209170879331E-2</v>
      </c>
      <c r="Q104" s="121">
        <f t="shared" si="57"/>
        <v>7.0883056625783813E-2</v>
      </c>
      <c r="R104" s="121">
        <f t="shared" si="57"/>
        <v>6.7209758077233311E-2</v>
      </c>
      <c r="S104" s="121">
        <f t="shared" si="57"/>
        <v>7.2224713623946432E-2</v>
      </c>
      <c r="T104" s="121">
        <f t="shared" si="57"/>
        <v>7.7541539656924272E-2</v>
      </c>
      <c r="U104" s="121">
        <f t="shared" ref="U104:V104" si="58">IF(U75/U$88&lt;&gt;0,U75/U$88,"~")</f>
        <v>7.6499560707900982E-2</v>
      </c>
      <c r="V104" s="121">
        <f t="shared" si="58"/>
        <v>8.237116493556032E-2</v>
      </c>
    </row>
    <row r="105" spans="1:22" x14ac:dyDescent="0.2">
      <c r="A105" s="167" t="s">
        <v>34</v>
      </c>
      <c r="B105" s="168" t="s">
        <v>284</v>
      </c>
      <c r="C105" s="121">
        <f t="shared" ref="C105:T105" si="59">IF(C76/C$88&lt;&gt;0,C76/C$88,"~")</f>
        <v>2.3070415982816696E-2</v>
      </c>
      <c r="D105" s="121">
        <f t="shared" si="59"/>
        <v>2.2215465153378668E-2</v>
      </c>
      <c r="E105" s="121">
        <f t="shared" si="59"/>
        <v>1.9576830872168209E-2</v>
      </c>
      <c r="F105" s="121">
        <f t="shared" si="59"/>
        <v>1.9580047788421782E-2</v>
      </c>
      <c r="G105" s="121">
        <f t="shared" si="59"/>
        <v>1.7682443597273455E-2</v>
      </c>
      <c r="H105" s="121">
        <f t="shared" si="59"/>
        <v>1.6717646345123016E-2</v>
      </c>
      <c r="I105" s="121">
        <f t="shared" si="59"/>
        <v>1.9509344159971725E-2</v>
      </c>
      <c r="J105" s="121">
        <f t="shared" si="59"/>
        <v>1.7360339335223924E-2</v>
      </c>
      <c r="K105" s="121">
        <f t="shared" si="59"/>
        <v>1.6120992629315656E-2</v>
      </c>
      <c r="L105" s="121">
        <f t="shared" si="59"/>
        <v>1.5076880792752274E-2</v>
      </c>
      <c r="M105" s="121">
        <f t="shared" si="59"/>
        <v>1.7837240981971429E-2</v>
      </c>
      <c r="N105" s="121">
        <f t="shared" si="59"/>
        <v>1.4828946043487305E-2</v>
      </c>
      <c r="O105" s="121">
        <f t="shared" si="59"/>
        <v>1.2759190674691449E-2</v>
      </c>
      <c r="P105" s="121">
        <f t="shared" si="59"/>
        <v>1.2964904065037136E-2</v>
      </c>
      <c r="Q105" s="121">
        <f t="shared" si="59"/>
        <v>1.719211652163118E-2</v>
      </c>
      <c r="R105" s="121">
        <f t="shared" si="59"/>
        <v>2.0673682357412411E-2</v>
      </c>
      <c r="S105" s="121">
        <f t="shared" si="59"/>
        <v>2.1031520545034099E-2</v>
      </c>
      <c r="T105" s="121">
        <f t="shared" si="59"/>
        <v>1.4449840660504996E-2</v>
      </c>
      <c r="U105" s="121">
        <f t="shared" ref="U105:V105" si="60">IF(U76/U$88&lt;&gt;0,U76/U$88,"~")</f>
        <v>1.8263565936364089E-2</v>
      </c>
      <c r="V105" s="121">
        <f t="shared" si="60"/>
        <v>2.0071421091270629E-2</v>
      </c>
    </row>
    <row r="106" spans="1:22" x14ac:dyDescent="0.2">
      <c r="A106" s="167" t="s">
        <v>36</v>
      </c>
      <c r="B106" s="168" t="s">
        <v>285</v>
      </c>
      <c r="C106" s="121">
        <f t="shared" ref="C106:T106" si="61">IF(C77/C$88&lt;&gt;0,C77/C$88,"~")</f>
        <v>1.8704899811952162E-2</v>
      </c>
      <c r="D106" s="121">
        <f t="shared" si="61"/>
        <v>1.9702129306628579E-2</v>
      </c>
      <c r="E106" s="121">
        <f t="shared" si="61"/>
        <v>1.5796250866779386E-2</v>
      </c>
      <c r="F106" s="121">
        <f t="shared" si="61"/>
        <v>1.4149382850016268E-2</v>
      </c>
      <c r="G106" s="121">
        <f t="shared" si="61"/>
        <v>1.6228488529706719E-2</v>
      </c>
      <c r="H106" s="121">
        <f t="shared" si="61"/>
        <v>1.6996437084038724E-2</v>
      </c>
      <c r="I106" s="121">
        <f t="shared" si="61"/>
        <v>1.3513709199016347E-2</v>
      </c>
      <c r="J106" s="121">
        <f t="shared" si="61"/>
        <v>1.2992396022944637E-2</v>
      </c>
      <c r="K106" s="121">
        <f t="shared" si="61"/>
        <v>1.2095564800865884E-2</v>
      </c>
      <c r="L106" s="121">
        <f t="shared" si="61"/>
        <v>1.0704565784842173E-2</v>
      </c>
      <c r="M106" s="121">
        <f t="shared" si="61"/>
        <v>1.3031897061285306E-2</v>
      </c>
      <c r="N106" s="121">
        <f t="shared" si="61"/>
        <v>1.4016456985081317E-2</v>
      </c>
      <c r="O106" s="121">
        <f t="shared" si="61"/>
        <v>1.3928405512133776E-2</v>
      </c>
      <c r="P106" s="121">
        <f t="shared" si="61"/>
        <v>1.4474875529308612E-2</v>
      </c>
      <c r="Q106" s="121">
        <f t="shared" si="61"/>
        <v>1.4558180324036133E-2</v>
      </c>
      <c r="R106" s="121">
        <f t="shared" si="61"/>
        <v>1.4276381277421877E-2</v>
      </c>
      <c r="S106" s="121">
        <f t="shared" si="61"/>
        <v>1.5888129077180235E-2</v>
      </c>
      <c r="T106" s="121">
        <f t="shared" si="61"/>
        <v>1.6219656897104452E-2</v>
      </c>
      <c r="U106" s="121">
        <f t="shared" ref="U106:V106" si="62">IF(U77/U$88&lt;&gt;0,U77/U$88,"~")</f>
        <v>1.5933873834564415E-2</v>
      </c>
      <c r="V106" s="121">
        <f t="shared" si="62"/>
        <v>1.524597573074596E-2</v>
      </c>
    </row>
    <row r="107" spans="1:22" x14ac:dyDescent="0.2">
      <c r="A107" s="167" t="s">
        <v>37</v>
      </c>
      <c r="B107" s="54" t="s">
        <v>33</v>
      </c>
      <c r="C107" s="121">
        <f t="shared" ref="C107:T107" si="63">IF(C78/C$88&lt;&gt;0,C78/C$88,"~")</f>
        <v>0.16336053887608976</v>
      </c>
      <c r="D107" s="121">
        <f t="shared" si="63"/>
        <v>0.15543936645964837</v>
      </c>
      <c r="E107" s="121">
        <f t="shared" si="63"/>
        <v>0.1567237663869418</v>
      </c>
      <c r="F107" s="121">
        <f t="shared" si="63"/>
        <v>0.17069583256627346</v>
      </c>
      <c r="G107" s="121">
        <f t="shared" si="63"/>
        <v>0.15806988618337753</v>
      </c>
      <c r="H107" s="121">
        <f t="shared" si="63"/>
        <v>0.14130179343758922</v>
      </c>
      <c r="I107" s="121">
        <f t="shared" si="63"/>
        <v>0.14573804185983588</v>
      </c>
      <c r="J107" s="121">
        <f t="shared" si="63"/>
        <v>0.1470314051444937</v>
      </c>
      <c r="K107" s="121">
        <f t="shared" si="63"/>
        <v>0.15240935062421018</v>
      </c>
      <c r="L107" s="121">
        <f t="shared" si="63"/>
        <v>0.1665102445981381</v>
      </c>
      <c r="M107" s="121">
        <f t="shared" si="63"/>
        <v>0.16143165775621229</v>
      </c>
      <c r="N107" s="121">
        <f t="shared" si="63"/>
        <v>0.15839074709365422</v>
      </c>
      <c r="O107" s="121">
        <f t="shared" si="63"/>
        <v>0.14617061960452749</v>
      </c>
      <c r="P107" s="121">
        <f t="shared" si="63"/>
        <v>0.14386737267650293</v>
      </c>
      <c r="Q107" s="121">
        <f t="shared" si="63"/>
        <v>0.1394196586247573</v>
      </c>
      <c r="R107" s="121">
        <f t="shared" si="63"/>
        <v>0.12423350159536797</v>
      </c>
      <c r="S107" s="121">
        <f t="shared" si="63"/>
        <v>0.1297488582815931</v>
      </c>
      <c r="T107" s="121">
        <f t="shared" si="63"/>
        <v>0.14463561108666004</v>
      </c>
      <c r="U107" s="121">
        <f t="shared" ref="U107:V107" si="64">IF(U78/U$88&lt;&gt;0,U78/U$88,"~")</f>
        <v>0.15359006019210786</v>
      </c>
      <c r="V107" s="121">
        <f t="shared" si="64"/>
        <v>0.15842257147827199</v>
      </c>
    </row>
    <row r="108" spans="1:22" x14ac:dyDescent="0.2">
      <c r="A108" s="167" t="s">
        <v>38</v>
      </c>
      <c r="B108" s="168" t="s">
        <v>35</v>
      </c>
      <c r="C108" s="121">
        <f t="shared" ref="C108:T108" si="65">IF(C79/C$88&lt;&gt;0,C79/C$88,"~")</f>
        <v>5.684341885431906E-2</v>
      </c>
      <c r="D108" s="121">
        <f t="shared" si="65"/>
        <v>5.2189806880169672E-2</v>
      </c>
      <c r="E108" s="121">
        <f t="shared" si="65"/>
        <v>5.1830558586051824E-2</v>
      </c>
      <c r="F108" s="121">
        <f t="shared" si="65"/>
        <v>5.5833911461366265E-2</v>
      </c>
      <c r="G108" s="121">
        <f t="shared" si="65"/>
        <v>5.3600633300409636E-2</v>
      </c>
      <c r="H108" s="121">
        <f t="shared" si="65"/>
        <v>4.6275971994421822E-2</v>
      </c>
      <c r="I108" s="121">
        <f t="shared" si="65"/>
        <v>4.6202047280776336E-2</v>
      </c>
      <c r="J108" s="121">
        <f t="shared" si="65"/>
        <v>4.6351466578656152E-2</v>
      </c>
      <c r="K108" s="121">
        <f t="shared" si="65"/>
        <v>4.7513250214606853E-2</v>
      </c>
      <c r="L108" s="121">
        <f t="shared" si="65"/>
        <v>5.1300255387656229E-2</v>
      </c>
      <c r="M108" s="121">
        <f t="shared" si="65"/>
        <v>5.3282901411915461E-2</v>
      </c>
      <c r="N108" s="121">
        <f t="shared" si="65"/>
        <v>5.1296504197050112E-2</v>
      </c>
      <c r="O108" s="121">
        <f t="shared" si="65"/>
        <v>4.8382780876238624E-2</v>
      </c>
      <c r="P108" s="121">
        <f t="shared" si="65"/>
        <v>4.3515268595439027E-2</v>
      </c>
      <c r="Q108" s="121">
        <f t="shared" si="65"/>
        <v>4.0958906889756355E-2</v>
      </c>
      <c r="R108" s="121">
        <f t="shared" si="65"/>
        <v>3.8969012433099512E-2</v>
      </c>
      <c r="S108" s="121">
        <f t="shared" si="65"/>
        <v>3.9426340141573396E-2</v>
      </c>
      <c r="T108" s="121">
        <f t="shared" si="65"/>
        <v>3.9497988899212681E-2</v>
      </c>
      <c r="U108" s="121">
        <f t="shared" ref="U108:V108" si="66">IF(U79/U$88&lt;&gt;0,U79/U$88,"~")</f>
        <v>4.001979703084102E-2</v>
      </c>
      <c r="V108" s="121">
        <f t="shared" si="66"/>
        <v>4.0908513656678969E-2</v>
      </c>
    </row>
    <row r="109" spans="1:22" x14ac:dyDescent="0.2">
      <c r="A109" s="167" t="s">
        <v>40</v>
      </c>
      <c r="B109" s="168" t="s">
        <v>286</v>
      </c>
      <c r="C109" s="121">
        <f t="shared" ref="C109:T109" si="67">IF(C80/C$88&lt;&gt;0,C80/C$88,"~")</f>
        <v>3.2850164204094756E-2</v>
      </c>
      <c r="D109" s="121">
        <f t="shared" si="67"/>
        <v>3.1506967984905959E-2</v>
      </c>
      <c r="E109" s="121">
        <f t="shared" si="67"/>
        <v>3.095356013414231E-2</v>
      </c>
      <c r="F109" s="121">
        <f t="shared" si="67"/>
        <v>3.3134756798552253E-2</v>
      </c>
      <c r="G109" s="121">
        <f t="shared" si="67"/>
        <v>3.0225848091141077E-2</v>
      </c>
      <c r="H109" s="121">
        <f t="shared" si="67"/>
        <v>2.7173504971067092E-2</v>
      </c>
      <c r="I109" s="121">
        <f t="shared" si="67"/>
        <v>2.8688466659474623E-2</v>
      </c>
      <c r="J109" s="121">
        <f t="shared" si="67"/>
        <v>2.8796930388701618E-2</v>
      </c>
      <c r="K109" s="121">
        <f t="shared" si="67"/>
        <v>2.8114603902861423E-2</v>
      </c>
      <c r="L109" s="121">
        <f t="shared" si="67"/>
        <v>2.9542566090902458E-2</v>
      </c>
      <c r="M109" s="121">
        <f t="shared" si="67"/>
        <v>3.1447786122385517E-2</v>
      </c>
      <c r="N109" s="121">
        <f t="shared" si="67"/>
        <v>2.940688142283681E-2</v>
      </c>
      <c r="O109" s="121">
        <f t="shared" si="67"/>
        <v>2.9040641061602701E-2</v>
      </c>
      <c r="P109" s="121">
        <f t="shared" si="67"/>
        <v>2.9367125579801985E-2</v>
      </c>
      <c r="Q109" s="121">
        <f t="shared" si="67"/>
        <v>3.1427773555217496E-2</v>
      </c>
      <c r="R109" s="121">
        <f t="shared" si="67"/>
        <v>2.7867194652824639E-2</v>
      </c>
      <c r="S109" s="121">
        <f t="shared" si="67"/>
        <v>2.79707451342898E-2</v>
      </c>
      <c r="T109" s="121">
        <f t="shared" si="67"/>
        <v>2.8467697075651624E-2</v>
      </c>
      <c r="U109" s="121">
        <f t="shared" ref="U109:V109" si="68">IF(U80/U$88&lt;&gt;0,U80/U$88,"~")</f>
        <v>2.9383090720554041E-2</v>
      </c>
      <c r="V109" s="121">
        <f t="shared" si="68"/>
        <v>2.8325918156652839E-2</v>
      </c>
    </row>
    <row r="110" spans="1:22" x14ac:dyDescent="0.2">
      <c r="A110" s="167" t="s">
        <v>287</v>
      </c>
      <c r="B110" s="168" t="s">
        <v>288</v>
      </c>
      <c r="C110" s="121">
        <f t="shared" ref="C110:T110" si="69">IF(C81/C$88&lt;&gt;0,C81/C$88,"~")</f>
        <v>6.9832210766040482E-3</v>
      </c>
      <c r="D110" s="121">
        <f t="shared" si="69"/>
        <v>7.9908482477830597E-3</v>
      </c>
      <c r="E110" s="121">
        <f t="shared" si="69"/>
        <v>8.7404376292748425E-3</v>
      </c>
      <c r="F110" s="121">
        <f t="shared" si="69"/>
        <v>1.1980027124742304E-2</v>
      </c>
      <c r="G110" s="121">
        <f t="shared" si="69"/>
        <v>1.2940200101343956E-2</v>
      </c>
      <c r="H110" s="121">
        <f t="shared" si="69"/>
        <v>1.1984705821580184E-2</v>
      </c>
      <c r="I110" s="121">
        <f t="shared" si="69"/>
        <v>1.2484590948293971E-2</v>
      </c>
      <c r="J110" s="121">
        <f t="shared" si="69"/>
        <v>1.6391939759063195E-2</v>
      </c>
      <c r="K110" s="121">
        <f t="shared" si="69"/>
        <v>1.9282822946960598E-2</v>
      </c>
      <c r="L110" s="121">
        <f t="shared" si="69"/>
        <v>1.8737873328896395E-2</v>
      </c>
      <c r="M110" s="121">
        <f t="shared" si="69"/>
        <v>2.0786038366217466E-2</v>
      </c>
      <c r="N110" s="121">
        <f t="shared" si="69"/>
        <v>2.4806448349700774E-2</v>
      </c>
      <c r="O110" s="121">
        <f t="shared" si="69"/>
        <v>3.9182385028540496E-2</v>
      </c>
      <c r="P110" s="121">
        <f t="shared" si="69"/>
        <v>4.1912117160520658E-2</v>
      </c>
      <c r="Q110" s="121">
        <f t="shared" si="69"/>
        <v>5.012473225056243E-2</v>
      </c>
      <c r="R110" s="121">
        <f t="shared" si="69"/>
        <v>5.4936838413192517E-2</v>
      </c>
      <c r="S110" s="121">
        <f t="shared" si="69"/>
        <v>3.611600308677565E-2</v>
      </c>
      <c r="T110" s="121">
        <f t="shared" si="69"/>
        <v>2.3992709165349027E-2</v>
      </c>
      <c r="U110" s="121">
        <f t="shared" ref="U110:V110" si="70">IF(U81/U$88&lt;&gt;0,U81/U$88,"~")</f>
        <v>2.4337705349342362E-2</v>
      </c>
      <c r="V110" s="121">
        <f t="shared" si="70"/>
        <v>2.8349809042850688E-2</v>
      </c>
    </row>
    <row r="111" spans="1:22" x14ac:dyDescent="0.2">
      <c r="A111" s="167" t="s">
        <v>289</v>
      </c>
      <c r="B111" s="54" t="s">
        <v>290</v>
      </c>
      <c r="C111" s="121">
        <f t="shared" ref="C111:T111" si="71">IF(C82/C$88&lt;&gt;0,C82/C$88,"~")</f>
        <v>8.608359216122366E-3</v>
      </c>
      <c r="D111" s="121">
        <f t="shared" si="71"/>
        <v>8.6148769003357561E-3</v>
      </c>
      <c r="E111" s="121">
        <f t="shared" si="71"/>
        <v>9.2342794083092473E-3</v>
      </c>
      <c r="F111" s="121">
        <f t="shared" si="71"/>
        <v>1.0009179854514706E-2</v>
      </c>
      <c r="G111" s="121">
        <f t="shared" si="71"/>
        <v>8.7794817305147464E-3</v>
      </c>
      <c r="H111" s="121">
        <f t="shared" si="71"/>
        <v>8.9076678671860515E-3</v>
      </c>
      <c r="I111" s="121">
        <f t="shared" si="71"/>
        <v>1.075582387816305E-2</v>
      </c>
      <c r="J111" s="121">
        <f t="shared" si="71"/>
        <v>1.1836675413593695E-2</v>
      </c>
      <c r="K111" s="121">
        <f t="shared" si="71"/>
        <v>1.2740604610033473E-2</v>
      </c>
      <c r="L111" s="121">
        <f t="shared" si="71"/>
        <v>1.3563434013386012E-2</v>
      </c>
      <c r="M111" s="121">
        <f t="shared" si="71"/>
        <v>1.3318289144273148E-2</v>
      </c>
      <c r="N111" s="121">
        <f t="shared" si="71"/>
        <v>1.4978389897606059E-2</v>
      </c>
      <c r="O111" s="121">
        <f t="shared" si="71"/>
        <v>1.4685807521770958E-2</v>
      </c>
      <c r="P111" s="121">
        <f t="shared" si="71"/>
        <v>1.3947533866126733E-2</v>
      </c>
      <c r="Q111" s="121">
        <f t="shared" si="71"/>
        <v>1.4631870733995758E-2</v>
      </c>
      <c r="R111" s="121">
        <f t="shared" si="71"/>
        <v>1.2844579118236554E-2</v>
      </c>
      <c r="S111" s="121">
        <f t="shared" si="71"/>
        <v>1.3130474151044551E-2</v>
      </c>
      <c r="T111" s="121">
        <f t="shared" si="71"/>
        <v>1.4295119701588236E-2</v>
      </c>
      <c r="U111" s="121">
        <f t="shared" ref="U111:V111" si="72">IF(U82/U$88&lt;&gt;0,U82/U$88,"~")</f>
        <v>1.4957745036771412E-2</v>
      </c>
      <c r="V111" s="121">
        <f t="shared" si="72"/>
        <v>1.4860289663474798E-2</v>
      </c>
    </row>
    <row r="112" spans="1:22" x14ac:dyDescent="0.2">
      <c r="A112" s="167" t="s">
        <v>291</v>
      </c>
      <c r="B112" s="54" t="s">
        <v>39</v>
      </c>
      <c r="C112" s="121">
        <f t="shared" ref="C112:T112" si="73">IF(C83/C$88&lt;&gt;0,C83/C$88,"~")</f>
        <v>8.2763541057111461E-3</v>
      </c>
      <c r="D112" s="121">
        <f t="shared" si="73"/>
        <v>9.8784065560145896E-3</v>
      </c>
      <c r="E112" s="121">
        <f t="shared" si="73"/>
        <v>1.0229196600597059E-2</v>
      </c>
      <c r="F112" s="121">
        <f t="shared" si="73"/>
        <v>1.4005670124305309E-2</v>
      </c>
      <c r="G112" s="121">
        <f t="shared" si="73"/>
        <v>1.741884727066555E-2</v>
      </c>
      <c r="H112" s="121">
        <f t="shared" si="73"/>
        <v>1.9005610444738554E-2</v>
      </c>
      <c r="I112" s="121">
        <f t="shared" si="73"/>
        <v>2.0533557689855281E-2</v>
      </c>
      <c r="J112" s="121">
        <f t="shared" si="73"/>
        <v>2.0545132672083775E-2</v>
      </c>
      <c r="K112" s="121">
        <f t="shared" si="73"/>
        <v>1.977371198841852E-2</v>
      </c>
      <c r="L112" s="121">
        <f t="shared" si="73"/>
        <v>2.0894348147739841E-2</v>
      </c>
      <c r="M112" s="121">
        <f t="shared" si="73"/>
        <v>2.0234503575466554E-2</v>
      </c>
      <c r="N112" s="121">
        <f t="shared" si="73"/>
        <v>1.830895459044685E-2</v>
      </c>
      <c r="O112" s="121">
        <f t="shared" si="73"/>
        <v>1.5251384023079372E-2</v>
      </c>
      <c r="P112" s="121">
        <f t="shared" si="73"/>
        <v>1.2964029018065747E-2</v>
      </c>
      <c r="Q112" s="121">
        <f t="shared" si="73"/>
        <v>1.2651358306587245E-2</v>
      </c>
      <c r="R112" s="121">
        <f t="shared" si="73"/>
        <v>1.5246205880530033E-2</v>
      </c>
      <c r="S112" s="121">
        <f t="shared" si="73"/>
        <v>1.3242783857622894E-2</v>
      </c>
      <c r="T112" s="121">
        <f t="shared" si="73"/>
        <v>1.4749841747219371E-2</v>
      </c>
      <c r="U112" s="121">
        <f t="shared" ref="U112:V112" si="74">IF(U83/U$88&lt;&gt;0,U83/U$88,"~")</f>
        <v>1.4644112136016485E-2</v>
      </c>
      <c r="V112" s="121">
        <f t="shared" si="74"/>
        <v>1.4087183302370772E-2</v>
      </c>
    </row>
    <row r="113" spans="1:36" x14ac:dyDescent="0.2">
      <c r="A113" s="44"/>
      <c r="B113" s="116" t="s">
        <v>213</v>
      </c>
      <c r="C113" s="121">
        <f t="shared" ref="C113:T113" si="75">IF(C84/C$88&lt;&gt;0,C84/C$88,"~")</f>
        <v>-9.1463754091484998E-3</v>
      </c>
      <c r="D113" s="121">
        <f t="shared" si="75"/>
        <v>-9.7225845507322318E-3</v>
      </c>
      <c r="E113" s="121">
        <f t="shared" si="75"/>
        <v>-8.7243194166050503E-3</v>
      </c>
      <c r="F113" s="121">
        <f t="shared" si="75"/>
        <v>-1.0708718157205224E-2</v>
      </c>
      <c r="G113" s="121">
        <f t="shared" si="75"/>
        <v>-9.7863110672065379E-3</v>
      </c>
      <c r="H113" s="121">
        <f t="shared" si="75"/>
        <v>-8.8394704748691044E-3</v>
      </c>
      <c r="I113" s="121">
        <f t="shared" si="75"/>
        <v>-8.3256327195637293E-3</v>
      </c>
      <c r="J113" s="121">
        <f t="shared" si="75"/>
        <v>-1.0695243934102127E-2</v>
      </c>
      <c r="K113" s="121">
        <f t="shared" si="75"/>
        <v>-1.0642215938831983E-2</v>
      </c>
      <c r="L113" s="121">
        <f t="shared" si="75"/>
        <v>-1.1271837684016833E-2</v>
      </c>
      <c r="M113" s="121">
        <f t="shared" si="75"/>
        <v>-1.008435566025089E-2</v>
      </c>
      <c r="N113" s="121">
        <f t="shared" si="75"/>
        <v>-1.258496415235027E-2</v>
      </c>
      <c r="O113" s="121">
        <f t="shared" si="75"/>
        <v>-9.64594307253973E-3</v>
      </c>
      <c r="P113" s="121">
        <f t="shared" si="75"/>
        <v>-8.0382337858394826E-3</v>
      </c>
      <c r="Q113" s="121">
        <f t="shared" si="75"/>
        <v>-7.1229894906021263E-3</v>
      </c>
      <c r="R113" s="121">
        <f t="shared" si="75"/>
        <v>-5.2146341934277045E-3</v>
      </c>
      <c r="S113" s="121">
        <f t="shared" si="75"/>
        <v>-5.3534702084342307E-3</v>
      </c>
      <c r="T113" s="121">
        <f t="shared" si="75"/>
        <v>-9.9078941648871738E-3</v>
      </c>
      <c r="U113" s="121">
        <f t="shared" ref="U113:V113" si="76">IF(U84/U$88&lt;&gt;0,U84/U$88,"~")</f>
        <v>-1.7940926575572971E-2</v>
      </c>
      <c r="V113" s="121">
        <f t="shared" si="76"/>
        <v>-2.076153705015556E-2</v>
      </c>
    </row>
    <row r="114" spans="1:36" x14ac:dyDescent="0.2">
      <c r="A114" s="119"/>
      <c r="B114" s="118" t="s">
        <v>214</v>
      </c>
      <c r="C114" s="122">
        <f t="shared" ref="C114:T114" si="77">IF(C85/C$88&lt;&gt;0,C85/C$88,"~")</f>
        <v>0.91278882303541697</v>
      </c>
      <c r="D114" s="122">
        <f t="shared" si="77"/>
        <v>0.91376530841585346</v>
      </c>
      <c r="E114" s="122">
        <f t="shared" si="77"/>
        <v>0.91954171236348625</v>
      </c>
      <c r="F114" s="122">
        <f t="shared" si="77"/>
        <v>0.91408161571122637</v>
      </c>
      <c r="G114" s="122">
        <f t="shared" si="77"/>
        <v>0.90280382424456951</v>
      </c>
      <c r="H114" s="122">
        <f t="shared" si="77"/>
        <v>0.89884528879452086</v>
      </c>
      <c r="I114" s="122">
        <f t="shared" si="77"/>
        <v>0.90619658329537156</v>
      </c>
      <c r="J114" s="122">
        <f t="shared" si="77"/>
        <v>0.9075111795245332</v>
      </c>
      <c r="K114" s="122">
        <f t="shared" si="77"/>
        <v>0.90295135559569584</v>
      </c>
      <c r="L114" s="122">
        <f t="shared" si="77"/>
        <v>0.91298777613263993</v>
      </c>
      <c r="M114" s="122">
        <f t="shared" si="77"/>
        <v>0.90537832372764471</v>
      </c>
      <c r="N114" s="122">
        <f t="shared" si="77"/>
        <v>0.8969338181334271</v>
      </c>
      <c r="O114" s="122">
        <f t="shared" si="77"/>
        <v>0.88495365159494166</v>
      </c>
      <c r="P114" s="122">
        <f t="shared" si="77"/>
        <v>0.88836613217155813</v>
      </c>
      <c r="Q114" s="122">
        <f t="shared" si="77"/>
        <v>0.88254171068773934</v>
      </c>
      <c r="R114" s="122">
        <f t="shared" si="77"/>
        <v>0.88985012204685443</v>
      </c>
      <c r="S114" s="122">
        <f t="shared" si="77"/>
        <v>0.89389166567414269</v>
      </c>
      <c r="T114" s="122">
        <f t="shared" si="77"/>
        <v>0.88204155595764</v>
      </c>
      <c r="U114" s="122">
        <f t="shared" ref="U114:V114" si="78">IF(U85/U$88&lt;&gt;0,U85/U$88,"~")</f>
        <v>0.89050663598302804</v>
      </c>
      <c r="V114" s="122">
        <f t="shared" si="78"/>
        <v>0.88952210677798704</v>
      </c>
    </row>
    <row r="115" spans="1:36" x14ac:dyDescent="0.2">
      <c r="A115" s="44"/>
      <c r="B115" s="116" t="s">
        <v>215</v>
      </c>
      <c r="C115" s="121">
        <f t="shared" ref="C115:T115" si="79">IF(C86/C$88&lt;&gt;0,C86/C$88,"~")</f>
        <v>9.6808023577377583E-2</v>
      </c>
      <c r="D115" s="121">
        <f t="shared" si="79"/>
        <v>9.0450863548854829E-2</v>
      </c>
      <c r="E115" s="121">
        <f t="shared" si="79"/>
        <v>8.0647944997976784E-2</v>
      </c>
      <c r="F115" s="121">
        <f t="shared" si="79"/>
        <v>8.62853615444929E-2</v>
      </c>
      <c r="G115" s="121">
        <f t="shared" si="79"/>
        <v>9.7476334237552725E-2</v>
      </c>
      <c r="H115" s="121">
        <f t="shared" si="79"/>
        <v>0.10328046531502089</v>
      </c>
      <c r="I115" s="121">
        <f t="shared" si="79"/>
        <v>9.3803406387045873E-2</v>
      </c>
      <c r="J115" s="121">
        <f t="shared" si="79"/>
        <v>9.3234115428966688E-2</v>
      </c>
      <c r="K115" s="121">
        <f t="shared" si="79"/>
        <v>0.10071146379333487</v>
      </c>
      <c r="L115" s="121">
        <f t="shared" si="79"/>
        <v>9.6911791776250367E-2</v>
      </c>
      <c r="M115" s="121">
        <f t="shared" si="79"/>
        <v>9.8538100400910905E-2</v>
      </c>
      <c r="N115" s="121">
        <f t="shared" si="79"/>
        <v>0.10333377651499492</v>
      </c>
      <c r="O115" s="121">
        <f t="shared" si="79"/>
        <v>0.11504636686879285</v>
      </c>
      <c r="P115" s="121">
        <f t="shared" si="79"/>
        <v>0.11317497919589448</v>
      </c>
      <c r="Q115" s="121">
        <f t="shared" si="79"/>
        <v>0.11914882835334129</v>
      </c>
      <c r="R115" s="121">
        <f t="shared" si="79"/>
        <v>0.12278118661663973</v>
      </c>
      <c r="S115" s="121">
        <f t="shared" si="79"/>
        <v>0.11905650625479608</v>
      </c>
      <c r="T115" s="121">
        <f t="shared" si="79"/>
        <v>0.11810456637379717</v>
      </c>
      <c r="U115" s="121">
        <f t="shared" ref="U115:V115" si="80">IF(U86/U$88&lt;&gt;0,U86/U$88,"~")</f>
        <v>0.11559155374143582</v>
      </c>
      <c r="V115" s="121">
        <f t="shared" si="80"/>
        <v>0.11489820689052647</v>
      </c>
    </row>
    <row r="116" spans="1:36" x14ac:dyDescent="0.2">
      <c r="A116" s="44"/>
      <c r="B116" s="116" t="s">
        <v>216</v>
      </c>
      <c r="C116" s="121">
        <f t="shared" ref="C116:T116" si="81">IF(C87/C$88&lt;&gt;0,C87/C$88,"~")</f>
        <v>-9.5967982177375451E-3</v>
      </c>
      <c r="D116" s="121">
        <f t="shared" si="81"/>
        <v>-4.2162369255525755E-3</v>
      </c>
      <c r="E116" s="121">
        <f t="shared" si="81"/>
        <v>-1.8960087207242927E-4</v>
      </c>
      <c r="F116" s="121">
        <f t="shared" si="81"/>
        <v>-3.6697091288682906E-4</v>
      </c>
      <c r="G116" s="121">
        <f t="shared" si="81"/>
        <v>-2.801504918354219E-4</v>
      </c>
      <c r="H116" s="121">
        <f t="shared" si="81"/>
        <v>-2.1257648471553763E-3</v>
      </c>
      <c r="I116" s="121" t="str">
        <f t="shared" si="81"/>
        <v>~</v>
      </c>
      <c r="J116" s="121">
        <f t="shared" si="81"/>
        <v>-7.4534389423940072E-4</v>
      </c>
      <c r="K116" s="121">
        <f t="shared" si="81"/>
        <v>-3.6628523332815489E-3</v>
      </c>
      <c r="L116" s="121">
        <f t="shared" si="81"/>
        <v>-9.8995938268287443E-3</v>
      </c>
      <c r="M116" s="121">
        <f t="shared" si="81"/>
        <v>-3.9164563588125374E-3</v>
      </c>
      <c r="N116" s="121">
        <f t="shared" si="81"/>
        <v>-2.6764480160023437E-4</v>
      </c>
      <c r="O116" s="121" t="str">
        <f t="shared" si="81"/>
        <v>~</v>
      </c>
      <c r="P116" s="121">
        <f t="shared" si="81"/>
        <v>-1.5410598780759462E-3</v>
      </c>
      <c r="Q116" s="121">
        <f t="shared" si="81"/>
        <v>-1.6905405439850351E-3</v>
      </c>
      <c r="R116" s="121">
        <f t="shared" si="81"/>
        <v>-1.2631362951060326E-2</v>
      </c>
      <c r="S116" s="121">
        <f t="shared" si="81"/>
        <v>-1.2948111047996771E-2</v>
      </c>
      <c r="T116" s="121">
        <f t="shared" si="81"/>
        <v>-1.4605441178867755E-4</v>
      </c>
      <c r="U116" s="121">
        <f t="shared" ref="U116:V116" si="82">IF(U87/U$88&lt;&gt;0,U87/U$88,"~")</f>
        <v>-6.0981760342338981E-3</v>
      </c>
      <c r="V116" s="121">
        <f t="shared" si="82"/>
        <v>-4.4203528453183576E-3</v>
      </c>
    </row>
    <row r="117" spans="1:36" s="4" customFormat="1" ht="20.100000000000001" customHeight="1" x14ac:dyDescent="0.2">
      <c r="A117" s="169"/>
      <c r="B117" s="170" t="s">
        <v>217</v>
      </c>
      <c r="C117" s="172">
        <f t="shared" ref="C117:T117" si="83">IF(C88/C$88&lt;&gt;0,C88/C$88,"~")</f>
        <v>1</v>
      </c>
      <c r="D117" s="172">
        <f t="shared" si="83"/>
        <v>1</v>
      </c>
      <c r="E117" s="172">
        <f t="shared" si="83"/>
        <v>1</v>
      </c>
      <c r="F117" s="172">
        <f t="shared" si="83"/>
        <v>1</v>
      </c>
      <c r="G117" s="172">
        <f t="shared" si="83"/>
        <v>1</v>
      </c>
      <c r="H117" s="172">
        <f t="shared" si="83"/>
        <v>1</v>
      </c>
      <c r="I117" s="172">
        <f t="shared" si="83"/>
        <v>1</v>
      </c>
      <c r="J117" s="172">
        <f t="shared" si="83"/>
        <v>1</v>
      </c>
      <c r="K117" s="172">
        <f t="shared" si="83"/>
        <v>1</v>
      </c>
      <c r="L117" s="172">
        <f t="shared" si="83"/>
        <v>1</v>
      </c>
      <c r="M117" s="172">
        <f t="shared" si="83"/>
        <v>1</v>
      </c>
      <c r="N117" s="172">
        <f t="shared" si="83"/>
        <v>1</v>
      </c>
      <c r="O117" s="172">
        <f t="shared" si="83"/>
        <v>1</v>
      </c>
      <c r="P117" s="172">
        <f t="shared" si="83"/>
        <v>1</v>
      </c>
      <c r="Q117" s="172">
        <f t="shared" si="83"/>
        <v>1</v>
      </c>
      <c r="R117" s="172">
        <f t="shared" si="83"/>
        <v>1</v>
      </c>
      <c r="S117" s="172">
        <f t="shared" si="83"/>
        <v>1</v>
      </c>
      <c r="T117" s="172">
        <f t="shared" si="83"/>
        <v>1</v>
      </c>
      <c r="U117" s="172">
        <f t="shared" ref="U117:V117" si="84">IF(U88/U$88&lt;&gt;0,U88/U$88,"~")</f>
        <v>1</v>
      </c>
      <c r="V117" s="172">
        <f t="shared" si="84"/>
        <v>1</v>
      </c>
    </row>
    <row r="118" spans="1:36" s="23" customFormat="1" ht="20.100000000000001" customHeight="1" x14ac:dyDescent="0.2">
      <c r="A118" s="173" t="s">
        <v>292</v>
      </c>
      <c r="B118"/>
      <c r="C118"/>
      <c r="D118"/>
      <c r="E118"/>
      <c r="F118"/>
      <c r="G118"/>
      <c r="H118"/>
      <c r="I118"/>
      <c r="J118"/>
      <c r="K118"/>
      <c r="L118"/>
      <c r="M118"/>
      <c r="N118"/>
      <c r="O118"/>
      <c r="P118"/>
      <c r="Q118"/>
      <c r="R118"/>
      <c r="S118"/>
      <c r="T118"/>
      <c r="U118"/>
      <c r="V118"/>
      <c r="W118" s="81"/>
      <c r="X118" s="81"/>
      <c r="Y118" s="81"/>
      <c r="Z118" s="81"/>
      <c r="AA118" s="81"/>
      <c r="AB118" s="81"/>
      <c r="AC118" s="81"/>
      <c r="AD118" s="81"/>
      <c r="AE118" s="81"/>
      <c r="AF118" s="81"/>
      <c r="AG118" s="81"/>
      <c r="AH118" s="81"/>
      <c r="AI118" s="81"/>
      <c r="AJ118" s="81"/>
    </row>
    <row r="119" spans="1:36" s="23" customFormat="1" ht="24.95" customHeight="1" x14ac:dyDescent="0.2">
      <c r="A119" s="49" t="str">
        <f>Index!A14</f>
        <v>Table 2g    Palau implicit GDP(P) price deflators by industry, FY2000-FY2019</v>
      </c>
      <c r="W119"/>
      <c r="X119"/>
      <c r="Y119"/>
      <c r="Z119"/>
    </row>
    <row r="120" spans="1:36" ht="20.100000000000001" customHeight="1" x14ac:dyDescent="0.2">
      <c r="A120" s="42"/>
      <c r="B120" s="71" t="s">
        <v>1389</v>
      </c>
      <c r="C120" s="34"/>
      <c r="D120" s="34" t="str">
        <f t="shared" ref="D120:T120" si="85">D2</f>
        <v>FY01</v>
      </c>
      <c r="E120" s="34" t="str">
        <f t="shared" si="85"/>
        <v>FY02</v>
      </c>
      <c r="F120" s="34" t="str">
        <f t="shared" si="85"/>
        <v>FY03</v>
      </c>
      <c r="G120" s="34" t="str">
        <f t="shared" si="85"/>
        <v>FY04</v>
      </c>
      <c r="H120" s="34" t="str">
        <f t="shared" si="85"/>
        <v>FY05</v>
      </c>
      <c r="I120" s="34" t="str">
        <f t="shared" si="85"/>
        <v>FY06</v>
      </c>
      <c r="J120" s="34" t="str">
        <f t="shared" si="85"/>
        <v>FY07</v>
      </c>
      <c r="K120" s="34" t="str">
        <f t="shared" si="85"/>
        <v>FY08</v>
      </c>
      <c r="L120" s="34" t="str">
        <f t="shared" si="85"/>
        <v>FY09</v>
      </c>
      <c r="M120" s="34" t="str">
        <f t="shared" si="85"/>
        <v>FY10</v>
      </c>
      <c r="N120" s="34" t="str">
        <f t="shared" si="85"/>
        <v>FY11</v>
      </c>
      <c r="O120" s="34" t="str">
        <f t="shared" si="85"/>
        <v>FY12</v>
      </c>
      <c r="P120" s="34" t="str">
        <f t="shared" si="85"/>
        <v>FY13</v>
      </c>
      <c r="Q120" s="34" t="str">
        <f t="shared" si="85"/>
        <v>FY14</v>
      </c>
      <c r="R120" s="34" t="str">
        <f t="shared" si="85"/>
        <v>FY15</v>
      </c>
      <c r="S120" s="34" t="str">
        <f t="shared" si="85"/>
        <v>FY16</v>
      </c>
      <c r="T120" s="34" t="str">
        <f t="shared" si="85"/>
        <v>FY17</v>
      </c>
      <c r="U120" s="34" t="str">
        <f t="shared" ref="U120:V120" si="86">U2</f>
        <v>FY18</v>
      </c>
      <c r="V120" s="34" t="str">
        <f t="shared" si="86"/>
        <v>FY19</v>
      </c>
    </row>
    <row r="121" spans="1:36" ht="20.100000000000001" customHeight="1" x14ac:dyDescent="0.2">
      <c r="A121" s="167" t="s">
        <v>272</v>
      </c>
      <c r="B121" s="168" t="s">
        <v>273</v>
      </c>
      <c r="C121" s="689">
        <f t="shared" ref="C121:T135" si="87">C63/C3*100</f>
        <v>58.469226480485069</v>
      </c>
      <c r="D121" s="689">
        <f t="shared" si="87"/>
        <v>57.173203191956013</v>
      </c>
      <c r="E121" s="689">
        <f t="shared" si="87"/>
        <v>63.737272518840612</v>
      </c>
      <c r="F121" s="689">
        <f t="shared" si="87"/>
        <v>59.329558071274683</v>
      </c>
      <c r="G121" s="689">
        <f t="shared" si="87"/>
        <v>59.75344017263</v>
      </c>
      <c r="H121" s="689">
        <f t="shared" si="87"/>
        <v>61.548926394631664</v>
      </c>
      <c r="I121" s="689">
        <f t="shared" si="87"/>
        <v>63.787656493860275</v>
      </c>
      <c r="J121" s="689">
        <f t="shared" si="87"/>
        <v>62.511857902575983</v>
      </c>
      <c r="K121" s="689">
        <f t="shared" si="87"/>
        <v>71.204426389463777</v>
      </c>
      <c r="L121" s="689">
        <f t="shared" si="87"/>
        <v>79.294189248238851</v>
      </c>
      <c r="M121" s="689">
        <f t="shared" si="87"/>
        <v>82.833192135779939</v>
      </c>
      <c r="N121" s="689">
        <f t="shared" si="87"/>
        <v>88.546824918301297</v>
      </c>
      <c r="O121" s="689">
        <f t="shared" si="87"/>
        <v>89.742370930056325</v>
      </c>
      <c r="P121" s="689">
        <f t="shared" si="87"/>
        <v>100.45110616213198</v>
      </c>
      <c r="Q121" s="689">
        <f t="shared" si="87"/>
        <v>102.71529406404368</v>
      </c>
      <c r="R121" s="689">
        <f t="shared" si="87"/>
        <v>100.00000629226278</v>
      </c>
      <c r="S121" s="689">
        <f t="shared" si="87"/>
        <v>106.54578313275363</v>
      </c>
      <c r="T121" s="689">
        <f t="shared" si="87"/>
        <v>108.11144532692872</v>
      </c>
      <c r="U121" s="689">
        <f>U63/U3*100</f>
        <v>112.93772827009852</v>
      </c>
      <c r="V121" s="689">
        <f>V63/V3*100</f>
        <v>111.48943504758822</v>
      </c>
    </row>
    <row r="122" spans="1:36" x14ac:dyDescent="0.2">
      <c r="A122" s="167" t="s">
        <v>274</v>
      </c>
      <c r="B122" s="168" t="s">
        <v>275</v>
      </c>
      <c r="C122" s="689">
        <f t="shared" si="87"/>
        <v>71.470866252249891</v>
      </c>
      <c r="D122" s="689">
        <f t="shared" si="87"/>
        <v>74.487327084316476</v>
      </c>
      <c r="E122" s="689">
        <f t="shared" si="87"/>
        <v>70.869076120124561</v>
      </c>
      <c r="F122" s="689">
        <f t="shared" si="87"/>
        <v>67.839994819060664</v>
      </c>
      <c r="G122" s="689">
        <f t="shared" si="87"/>
        <v>72.919170703477519</v>
      </c>
      <c r="H122" s="689">
        <f t="shared" si="87"/>
        <v>82.606700810721108</v>
      </c>
      <c r="I122" s="689">
        <f t="shared" si="87"/>
        <v>76.433735338644581</v>
      </c>
      <c r="J122" s="689">
        <f t="shared" si="87"/>
        <v>75.947729949283243</v>
      </c>
      <c r="K122" s="689">
        <f t="shared" si="87"/>
        <v>76.304592489299438</v>
      </c>
      <c r="L122" s="689">
        <f t="shared" si="87"/>
        <v>70.772461613303278</v>
      </c>
      <c r="M122" s="689">
        <f t="shared" si="87"/>
        <v>70.567733171096876</v>
      </c>
      <c r="N122" s="689">
        <f t="shared" si="87"/>
        <v>74.356752808210459</v>
      </c>
      <c r="O122" s="689">
        <f t="shared" si="87"/>
        <v>87.508495854105846</v>
      </c>
      <c r="P122" s="689">
        <f t="shared" si="87"/>
        <v>84.571962277547868</v>
      </c>
      <c r="Q122" s="689">
        <f t="shared" si="87"/>
        <v>88.74066798097671</v>
      </c>
      <c r="R122" s="689">
        <f t="shared" si="87"/>
        <v>100</v>
      </c>
      <c r="S122" s="689">
        <f t="shared" si="87"/>
        <v>94.076198425672914</v>
      </c>
      <c r="T122" s="689">
        <f t="shared" si="87"/>
        <v>87.261704662867558</v>
      </c>
      <c r="U122" s="689">
        <f t="shared" ref="U122:V146" si="88">U64/U4*100</f>
        <v>89.49367751559403</v>
      </c>
      <c r="V122" s="689">
        <f t="shared" si="88"/>
        <v>92.862208135243435</v>
      </c>
    </row>
    <row r="123" spans="1:36" x14ac:dyDescent="0.2">
      <c r="A123" s="167" t="s">
        <v>19</v>
      </c>
      <c r="B123" s="168" t="s">
        <v>276</v>
      </c>
      <c r="C123" s="689">
        <f t="shared" si="87"/>
        <v>68.908374416954217</v>
      </c>
      <c r="D123" s="689">
        <f t="shared" si="87"/>
        <v>68.658495746476191</v>
      </c>
      <c r="E123" s="689">
        <f t="shared" si="87"/>
        <v>67.957708178428561</v>
      </c>
      <c r="F123" s="689">
        <f t="shared" si="87"/>
        <v>69.097840046543041</v>
      </c>
      <c r="G123" s="689">
        <f t="shared" si="87"/>
        <v>71.008336452036119</v>
      </c>
      <c r="H123" s="689">
        <f t="shared" si="87"/>
        <v>75.203786825898419</v>
      </c>
      <c r="I123" s="689">
        <f t="shared" si="87"/>
        <v>80.96332191563134</v>
      </c>
      <c r="J123" s="689">
        <f t="shared" si="87"/>
        <v>80.493667847497662</v>
      </c>
      <c r="K123" s="689">
        <f t="shared" si="87"/>
        <v>87.711807411814462</v>
      </c>
      <c r="L123" s="689">
        <f t="shared" si="87"/>
        <v>88.617242748722973</v>
      </c>
      <c r="M123" s="689">
        <f t="shared" si="87"/>
        <v>89.325109277609513</v>
      </c>
      <c r="N123" s="689">
        <f t="shared" si="87"/>
        <v>91.530637623498322</v>
      </c>
      <c r="O123" s="689">
        <f t="shared" si="87"/>
        <v>95.312007957559914</v>
      </c>
      <c r="P123" s="689">
        <f t="shared" si="87"/>
        <v>98.586203338097263</v>
      </c>
      <c r="Q123" s="689">
        <f t="shared" si="87"/>
        <v>102.2983083669349</v>
      </c>
      <c r="R123" s="689">
        <f t="shared" si="87"/>
        <v>100</v>
      </c>
      <c r="S123" s="689">
        <f t="shared" si="87"/>
        <v>98.485295897791417</v>
      </c>
      <c r="T123" s="689">
        <f t="shared" si="87"/>
        <v>99.344678158167255</v>
      </c>
      <c r="U123" s="689">
        <f t="shared" si="88"/>
        <v>100.97472444738351</v>
      </c>
      <c r="V123" s="689">
        <f t="shared" si="88"/>
        <v>101.55340370538768</v>
      </c>
    </row>
    <row r="124" spans="1:36" x14ac:dyDescent="0.2">
      <c r="A124" s="167" t="s">
        <v>20</v>
      </c>
      <c r="B124" s="168" t="s">
        <v>22</v>
      </c>
      <c r="C124" s="689">
        <f t="shared" si="87"/>
        <v>69.837193551667227</v>
      </c>
      <c r="D124" s="689">
        <f t="shared" si="87"/>
        <v>69.723912732334313</v>
      </c>
      <c r="E124" s="689">
        <f t="shared" si="87"/>
        <v>69.012596962130559</v>
      </c>
      <c r="F124" s="689">
        <f t="shared" si="87"/>
        <v>70.033093217485415</v>
      </c>
      <c r="G124" s="689">
        <f t="shared" si="87"/>
        <v>71.575148991992066</v>
      </c>
      <c r="H124" s="689">
        <f t="shared" si="87"/>
        <v>75.283474968034554</v>
      </c>
      <c r="I124" s="689">
        <f t="shared" si="87"/>
        <v>80.245599793495018</v>
      </c>
      <c r="J124" s="689">
        <f t="shared" si="87"/>
        <v>80.079301715976683</v>
      </c>
      <c r="K124" s="689">
        <f t="shared" si="87"/>
        <v>86.643603913662844</v>
      </c>
      <c r="L124" s="689">
        <f t="shared" si="87"/>
        <v>87.557505551560965</v>
      </c>
      <c r="M124" s="689">
        <f t="shared" si="87"/>
        <v>88.309432102356737</v>
      </c>
      <c r="N124" s="689">
        <f t="shared" si="87"/>
        <v>90.707490199203761</v>
      </c>
      <c r="O124" s="689">
        <f t="shared" si="87"/>
        <v>94.393789127395451</v>
      </c>
      <c r="P124" s="689">
        <f t="shared" si="87"/>
        <v>97.774734358598209</v>
      </c>
      <c r="Q124" s="689">
        <f t="shared" si="87"/>
        <v>101.50024025417912</v>
      </c>
      <c r="R124" s="689">
        <f t="shared" si="87"/>
        <v>100</v>
      </c>
      <c r="S124" s="689">
        <f t="shared" si="87"/>
        <v>99.0557732904674</v>
      </c>
      <c r="T124" s="689">
        <f t="shared" si="87"/>
        <v>99.988631300901261</v>
      </c>
      <c r="U124" s="689">
        <f t="shared" si="88"/>
        <v>101.79998864583655</v>
      </c>
      <c r="V124" s="689">
        <f t="shared" si="88"/>
        <v>102.36514999253332</v>
      </c>
    </row>
    <row r="125" spans="1:36" x14ac:dyDescent="0.2">
      <c r="A125" s="167" t="s">
        <v>21</v>
      </c>
      <c r="B125" s="54" t="s">
        <v>277</v>
      </c>
      <c r="C125" s="689">
        <f t="shared" si="87"/>
        <v>80.317240617981611</v>
      </c>
      <c r="D125" s="689">
        <f t="shared" si="87"/>
        <v>94.259976226536253</v>
      </c>
      <c r="E125" s="689">
        <f t="shared" si="87"/>
        <v>68.378667826822124</v>
      </c>
      <c r="F125" s="689">
        <f t="shared" si="87"/>
        <v>63.694876524180074</v>
      </c>
      <c r="G125" s="689">
        <f t="shared" si="87"/>
        <v>50.368075675550891</v>
      </c>
      <c r="H125" s="689">
        <f t="shared" si="87"/>
        <v>28.461441936346166</v>
      </c>
      <c r="I125" s="689">
        <f t="shared" si="87"/>
        <v>0.35328436703046617</v>
      </c>
      <c r="J125" s="689">
        <f t="shared" si="87"/>
        <v>39.95098423681879</v>
      </c>
      <c r="K125" s="689">
        <f t="shared" si="87"/>
        <v>35.413243931225118</v>
      </c>
      <c r="L125" s="689">
        <f t="shared" si="87"/>
        <v>149.6010752429238</v>
      </c>
      <c r="M125" s="689">
        <f t="shared" si="87"/>
        <v>173.16943872242561</v>
      </c>
      <c r="N125" s="689">
        <f t="shared" si="87"/>
        <v>96.402678244811767</v>
      </c>
      <c r="O125" s="689">
        <f t="shared" si="87"/>
        <v>122.04945030863766</v>
      </c>
      <c r="P125" s="689">
        <f t="shared" si="87"/>
        <v>175.59320529826067</v>
      </c>
      <c r="Q125" s="689">
        <f t="shared" si="87"/>
        <v>162.55165198324798</v>
      </c>
      <c r="R125" s="689">
        <f t="shared" si="87"/>
        <v>99.999992428652163</v>
      </c>
      <c r="S125" s="689">
        <f t="shared" si="87"/>
        <v>247.81379213780133</v>
      </c>
      <c r="T125" s="689">
        <f t="shared" si="87"/>
        <v>137.47371789887742</v>
      </c>
      <c r="U125" s="689">
        <f t="shared" si="88"/>
        <v>129.68584915901488</v>
      </c>
      <c r="V125" s="689">
        <f t="shared" si="88"/>
        <v>150.62399878215069</v>
      </c>
    </row>
    <row r="126" spans="1:36" x14ac:dyDescent="0.2">
      <c r="A126" s="167" t="s">
        <v>23</v>
      </c>
      <c r="B126" s="168" t="s">
        <v>278</v>
      </c>
      <c r="C126" s="689">
        <f t="shared" si="87"/>
        <v>72.706431485978669</v>
      </c>
      <c r="D126" s="689">
        <f t="shared" si="87"/>
        <v>70.988583791437875</v>
      </c>
      <c r="E126" s="689">
        <f t="shared" si="87"/>
        <v>72.157104228775964</v>
      </c>
      <c r="F126" s="689">
        <f t="shared" si="87"/>
        <v>72.98244126415527</v>
      </c>
      <c r="G126" s="689">
        <f t="shared" si="87"/>
        <v>71.307288338018552</v>
      </c>
      <c r="H126" s="689">
        <f t="shared" si="87"/>
        <v>77.674084234342502</v>
      </c>
      <c r="I126" s="689">
        <f t="shared" si="87"/>
        <v>78.161835173101395</v>
      </c>
      <c r="J126" s="689">
        <f t="shared" si="87"/>
        <v>80.612354963713244</v>
      </c>
      <c r="K126" s="689">
        <f t="shared" si="87"/>
        <v>84.560317142319434</v>
      </c>
      <c r="L126" s="689">
        <f t="shared" si="87"/>
        <v>81.506051091845805</v>
      </c>
      <c r="M126" s="689">
        <f t="shared" si="87"/>
        <v>79.970410646271475</v>
      </c>
      <c r="N126" s="689">
        <f t="shared" si="87"/>
        <v>84.109317568688596</v>
      </c>
      <c r="O126" s="689">
        <f t="shared" si="87"/>
        <v>89.500614033647423</v>
      </c>
      <c r="P126" s="689">
        <f t="shared" si="87"/>
        <v>96.356177540989762</v>
      </c>
      <c r="Q126" s="689">
        <f t="shared" si="87"/>
        <v>96.965338361327497</v>
      </c>
      <c r="R126" s="689">
        <f t="shared" si="87"/>
        <v>100</v>
      </c>
      <c r="S126" s="689">
        <f t="shared" si="87"/>
        <v>199.3893787461698</v>
      </c>
      <c r="T126" s="689">
        <f t="shared" si="87"/>
        <v>11.513721599600572</v>
      </c>
      <c r="U126" s="689">
        <f t="shared" si="88"/>
        <v>-47.099024948265225</v>
      </c>
      <c r="V126" s="689">
        <f t="shared" si="88"/>
        <v>-221.1299477205647</v>
      </c>
    </row>
    <row r="127" spans="1:36" x14ac:dyDescent="0.2">
      <c r="A127" s="167" t="s">
        <v>24</v>
      </c>
      <c r="B127" s="168" t="s">
        <v>25</v>
      </c>
      <c r="C127" s="689">
        <f t="shared" si="87"/>
        <v>85.585238861048822</v>
      </c>
      <c r="D127" s="689">
        <f t="shared" si="87"/>
        <v>85.347618403358382</v>
      </c>
      <c r="E127" s="689">
        <f t="shared" si="87"/>
        <v>84.706153979312674</v>
      </c>
      <c r="F127" s="689">
        <f t="shared" si="87"/>
        <v>88.102669726279956</v>
      </c>
      <c r="G127" s="689">
        <f t="shared" si="87"/>
        <v>86.840715027739279</v>
      </c>
      <c r="H127" s="689">
        <f t="shared" si="87"/>
        <v>83.596812692109182</v>
      </c>
      <c r="I127" s="689">
        <f t="shared" si="87"/>
        <v>86.135945906907878</v>
      </c>
      <c r="J127" s="689">
        <f t="shared" si="87"/>
        <v>83.732081639169138</v>
      </c>
      <c r="K127" s="689">
        <f t="shared" si="87"/>
        <v>92.221365510576234</v>
      </c>
      <c r="L127" s="689">
        <f t="shared" si="87"/>
        <v>86.921289393995934</v>
      </c>
      <c r="M127" s="689">
        <f t="shared" si="87"/>
        <v>87.553389104778617</v>
      </c>
      <c r="N127" s="689">
        <f t="shared" si="87"/>
        <v>92.831677666632459</v>
      </c>
      <c r="O127" s="689">
        <f t="shared" si="87"/>
        <v>99.144904739395983</v>
      </c>
      <c r="P127" s="689">
        <f t="shared" si="87"/>
        <v>101.63676748607907</v>
      </c>
      <c r="Q127" s="689">
        <f t="shared" si="87"/>
        <v>105.1123631011079</v>
      </c>
      <c r="R127" s="689">
        <f t="shared" si="87"/>
        <v>99.999992229026745</v>
      </c>
      <c r="S127" s="689">
        <f t="shared" si="87"/>
        <v>97.116951505231626</v>
      </c>
      <c r="T127" s="689">
        <f t="shared" si="87"/>
        <v>98.645382253001515</v>
      </c>
      <c r="U127" s="689">
        <f t="shared" si="88"/>
        <v>101.08924476207912</v>
      </c>
      <c r="V127" s="689">
        <f t="shared" si="88"/>
        <v>102.32740083488872</v>
      </c>
    </row>
    <row r="128" spans="1:36" x14ac:dyDescent="0.2">
      <c r="A128" s="167" t="s">
        <v>26</v>
      </c>
      <c r="B128" s="168" t="s">
        <v>279</v>
      </c>
      <c r="C128" s="689">
        <f t="shared" si="87"/>
        <v>71.099872296376887</v>
      </c>
      <c r="D128" s="689">
        <f t="shared" si="87"/>
        <v>72.209711777690799</v>
      </c>
      <c r="E128" s="689">
        <f t="shared" si="87"/>
        <v>70.633849755456907</v>
      </c>
      <c r="F128" s="689">
        <f t="shared" si="87"/>
        <v>71.818101986598919</v>
      </c>
      <c r="G128" s="689">
        <f t="shared" si="87"/>
        <v>69.788916567223481</v>
      </c>
      <c r="H128" s="689">
        <f t="shared" si="87"/>
        <v>64.190434971274641</v>
      </c>
      <c r="I128" s="689">
        <f t="shared" si="87"/>
        <v>61.817065145716278</v>
      </c>
      <c r="J128" s="689">
        <f t="shared" si="87"/>
        <v>66.875709640799869</v>
      </c>
      <c r="K128" s="689">
        <f t="shared" si="87"/>
        <v>84.993902522140004</v>
      </c>
      <c r="L128" s="689">
        <f t="shared" si="87"/>
        <v>69.002362364514042</v>
      </c>
      <c r="M128" s="689">
        <f t="shared" si="87"/>
        <v>68.910406993570064</v>
      </c>
      <c r="N128" s="689">
        <f t="shared" si="87"/>
        <v>72.850534771881868</v>
      </c>
      <c r="O128" s="689">
        <f t="shared" si="87"/>
        <v>83.690246860123068</v>
      </c>
      <c r="P128" s="689">
        <f t="shared" si="87"/>
        <v>85.49236897092301</v>
      </c>
      <c r="Q128" s="689">
        <f t="shared" si="87"/>
        <v>89.65583894703245</v>
      </c>
      <c r="R128" s="689">
        <f t="shared" si="87"/>
        <v>99.999990567815615</v>
      </c>
      <c r="S128" s="689">
        <f t="shared" si="87"/>
        <v>105.3174099047047</v>
      </c>
      <c r="T128" s="689">
        <f t="shared" si="87"/>
        <v>100.88604806733757</v>
      </c>
      <c r="U128" s="689">
        <f t="shared" si="88"/>
        <v>103.48484379758037</v>
      </c>
      <c r="V128" s="689">
        <f t="shared" si="88"/>
        <v>105.38746066754187</v>
      </c>
    </row>
    <row r="129" spans="1:22" x14ac:dyDescent="0.2">
      <c r="A129" s="167" t="s">
        <v>27</v>
      </c>
      <c r="B129" s="168" t="s">
        <v>280</v>
      </c>
      <c r="C129" s="689">
        <f t="shared" si="87"/>
        <v>67.067572485921389</v>
      </c>
      <c r="D129" s="689">
        <f t="shared" si="87"/>
        <v>66.943654952498747</v>
      </c>
      <c r="E129" s="689">
        <f t="shared" si="87"/>
        <v>65.347526398951999</v>
      </c>
      <c r="F129" s="689">
        <f t="shared" si="87"/>
        <v>64.756530139094011</v>
      </c>
      <c r="G129" s="689">
        <f t="shared" si="87"/>
        <v>69.672823341589378</v>
      </c>
      <c r="H129" s="689">
        <f t="shared" si="87"/>
        <v>78.48232383573162</v>
      </c>
      <c r="I129" s="689">
        <f t="shared" si="87"/>
        <v>83.663186482583129</v>
      </c>
      <c r="J129" s="689">
        <f t="shared" si="87"/>
        <v>82.155064976943322</v>
      </c>
      <c r="K129" s="689">
        <f t="shared" si="87"/>
        <v>84.270220364089056</v>
      </c>
      <c r="L129" s="689">
        <f t="shared" si="87"/>
        <v>88.039219621550586</v>
      </c>
      <c r="M129" s="689">
        <f t="shared" si="87"/>
        <v>86.252664550844443</v>
      </c>
      <c r="N129" s="689">
        <f t="shared" si="87"/>
        <v>79.996605280811835</v>
      </c>
      <c r="O129" s="689">
        <f t="shared" si="87"/>
        <v>83.469816782161359</v>
      </c>
      <c r="P129" s="689">
        <f t="shared" si="87"/>
        <v>89.780235349233934</v>
      </c>
      <c r="Q129" s="689">
        <f t="shared" si="87"/>
        <v>95.594604967377592</v>
      </c>
      <c r="R129" s="689">
        <f t="shared" si="87"/>
        <v>100.00001007294321</v>
      </c>
      <c r="S129" s="689">
        <f t="shared" si="87"/>
        <v>101.72938743201492</v>
      </c>
      <c r="T129" s="689">
        <f t="shared" si="87"/>
        <v>103.31457694733035</v>
      </c>
      <c r="U129" s="689">
        <f t="shared" si="88"/>
        <v>99.083409386649308</v>
      </c>
      <c r="V129" s="689">
        <f t="shared" si="88"/>
        <v>95.470992768904779</v>
      </c>
    </row>
    <row r="130" spans="1:22" x14ac:dyDescent="0.2">
      <c r="A130" s="167" t="s">
        <v>28</v>
      </c>
      <c r="B130" s="168" t="s">
        <v>281</v>
      </c>
      <c r="C130" s="689">
        <f t="shared" si="87"/>
        <v>56.586171880304292</v>
      </c>
      <c r="D130" s="689">
        <f t="shared" si="87"/>
        <v>61.143432632793179</v>
      </c>
      <c r="E130" s="689">
        <f t="shared" si="87"/>
        <v>83.697930648004814</v>
      </c>
      <c r="F130" s="689">
        <f t="shared" si="87"/>
        <v>57.604892967446339</v>
      </c>
      <c r="G130" s="689">
        <f t="shared" si="87"/>
        <v>49.156229441286854</v>
      </c>
      <c r="H130" s="689">
        <f t="shared" si="87"/>
        <v>64.272452743661319</v>
      </c>
      <c r="I130" s="689">
        <f t="shared" si="87"/>
        <v>69.298750645324418</v>
      </c>
      <c r="J130" s="689">
        <f t="shared" si="87"/>
        <v>71.978536997644099</v>
      </c>
      <c r="K130" s="689">
        <f t="shared" si="87"/>
        <v>82.715465072787794</v>
      </c>
      <c r="L130" s="689">
        <f t="shared" si="87"/>
        <v>85.486117517952891</v>
      </c>
      <c r="M130" s="689">
        <f t="shared" si="87"/>
        <v>81.396374744900541</v>
      </c>
      <c r="N130" s="689">
        <f t="shared" si="87"/>
        <v>75.098969242358407</v>
      </c>
      <c r="O130" s="689">
        <f t="shared" si="87"/>
        <v>79.969001660442558</v>
      </c>
      <c r="P130" s="689">
        <f t="shared" si="87"/>
        <v>97.593849671177779</v>
      </c>
      <c r="Q130" s="689">
        <f t="shared" si="87"/>
        <v>91.695069100722435</v>
      </c>
      <c r="R130" s="689">
        <f t="shared" si="87"/>
        <v>100</v>
      </c>
      <c r="S130" s="689">
        <f t="shared" si="87"/>
        <v>118.01691784546387</v>
      </c>
      <c r="T130" s="689">
        <f t="shared" si="87"/>
        <v>119.71210265139294</v>
      </c>
      <c r="U130" s="689">
        <f t="shared" si="88"/>
        <v>111.10198803754139</v>
      </c>
      <c r="V130" s="689">
        <f t="shared" si="88"/>
        <v>112.39768088669135</v>
      </c>
    </row>
    <row r="131" spans="1:22" x14ac:dyDescent="0.2">
      <c r="A131" s="167" t="s">
        <v>29</v>
      </c>
      <c r="B131" s="168" t="s">
        <v>282</v>
      </c>
      <c r="C131" s="689">
        <f t="shared" si="87"/>
        <v>113.40996391357645</v>
      </c>
      <c r="D131" s="689">
        <f t="shared" si="87"/>
        <v>117.9500659318287</v>
      </c>
      <c r="E131" s="689">
        <f t="shared" si="87"/>
        <v>118.52763066587882</v>
      </c>
      <c r="F131" s="689">
        <f t="shared" si="87"/>
        <v>118.50042126153011</v>
      </c>
      <c r="G131" s="689">
        <f t="shared" si="87"/>
        <v>115.08449124410191</v>
      </c>
      <c r="H131" s="689">
        <f t="shared" si="87"/>
        <v>119.22159228380416</v>
      </c>
      <c r="I131" s="689">
        <f t="shared" si="87"/>
        <v>116.05465616613301</v>
      </c>
      <c r="J131" s="689">
        <f t="shared" si="87"/>
        <v>116.18707462428529</v>
      </c>
      <c r="K131" s="689">
        <f t="shared" si="87"/>
        <v>119.3485094993635</v>
      </c>
      <c r="L131" s="689">
        <f t="shared" si="87"/>
        <v>109.75462051732718</v>
      </c>
      <c r="M131" s="689">
        <f t="shared" si="87"/>
        <v>102.53716793723954</v>
      </c>
      <c r="N131" s="689">
        <f t="shared" si="87"/>
        <v>108.03525287256164</v>
      </c>
      <c r="O131" s="689">
        <f t="shared" si="87"/>
        <v>97.132339880886917</v>
      </c>
      <c r="P131" s="689">
        <f t="shared" si="87"/>
        <v>92.240442032672732</v>
      </c>
      <c r="Q131" s="689">
        <f t="shared" si="87"/>
        <v>94.611909061329285</v>
      </c>
      <c r="R131" s="689">
        <f t="shared" si="87"/>
        <v>100</v>
      </c>
      <c r="S131" s="689">
        <f t="shared" si="87"/>
        <v>111.01134753989284</v>
      </c>
      <c r="T131" s="689">
        <f t="shared" si="87"/>
        <v>103.02258536969586</v>
      </c>
      <c r="U131" s="689">
        <f t="shared" si="88"/>
        <v>40.74737250067674</v>
      </c>
      <c r="V131" s="689">
        <f t="shared" si="88"/>
        <v>28.734260400248758</v>
      </c>
    </row>
    <row r="132" spans="1:22" x14ac:dyDescent="0.2">
      <c r="A132" s="167" t="s">
        <v>31</v>
      </c>
      <c r="B132" s="54" t="s">
        <v>30</v>
      </c>
      <c r="C132" s="689">
        <f t="shared" si="87"/>
        <v>78.89467073262793</v>
      </c>
      <c r="D132" s="689">
        <f t="shared" si="87"/>
        <v>76.937324798056167</v>
      </c>
      <c r="E132" s="689">
        <f t="shared" si="87"/>
        <v>71.235188322212451</v>
      </c>
      <c r="F132" s="689">
        <f t="shared" si="87"/>
        <v>71.959693818139925</v>
      </c>
      <c r="G132" s="689">
        <f t="shared" si="87"/>
        <v>72.610555901325469</v>
      </c>
      <c r="H132" s="689">
        <f t="shared" si="87"/>
        <v>74.593717534118326</v>
      </c>
      <c r="I132" s="689">
        <f t="shared" si="87"/>
        <v>77.655070027019775</v>
      </c>
      <c r="J132" s="689">
        <f t="shared" si="87"/>
        <v>79.249549597335431</v>
      </c>
      <c r="K132" s="689">
        <f t="shared" si="87"/>
        <v>84.740340075758738</v>
      </c>
      <c r="L132" s="689">
        <f t="shared" si="87"/>
        <v>83.775299307331764</v>
      </c>
      <c r="M132" s="689">
        <f t="shared" si="87"/>
        <v>79.119279900824651</v>
      </c>
      <c r="N132" s="689">
        <f t="shared" si="87"/>
        <v>86.611550937937139</v>
      </c>
      <c r="O132" s="689">
        <f t="shared" si="87"/>
        <v>91.703550931662463</v>
      </c>
      <c r="P132" s="689">
        <f t="shared" si="87"/>
        <v>92.970619546419485</v>
      </c>
      <c r="Q132" s="689">
        <f t="shared" si="87"/>
        <v>98.380090019783879</v>
      </c>
      <c r="R132" s="689">
        <f t="shared" si="87"/>
        <v>100</v>
      </c>
      <c r="S132" s="689">
        <f t="shared" si="87"/>
        <v>89.474526278622349</v>
      </c>
      <c r="T132" s="689">
        <f t="shared" si="87"/>
        <v>92.76686841324144</v>
      </c>
      <c r="U132" s="689">
        <f t="shared" si="88"/>
        <v>95.013670691573068</v>
      </c>
      <c r="V132" s="689">
        <f t="shared" si="88"/>
        <v>97.217399219853604</v>
      </c>
    </row>
    <row r="133" spans="1:22" x14ac:dyDescent="0.2">
      <c r="A133" s="167" t="s">
        <v>32</v>
      </c>
      <c r="B133" s="168" t="s">
        <v>283</v>
      </c>
      <c r="C133" s="689">
        <f t="shared" si="87"/>
        <v>42.8028521604665</v>
      </c>
      <c r="D133" s="689">
        <f t="shared" si="87"/>
        <v>45.90904149688108</v>
      </c>
      <c r="E133" s="689">
        <f t="shared" si="87"/>
        <v>39.004522562358929</v>
      </c>
      <c r="F133" s="689">
        <f t="shared" si="87"/>
        <v>36.846264520410834</v>
      </c>
      <c r="G133" s="689">
        <f t="shared" si="87"/>
        <v>65.991269776964131</v>
      </c>
      <c r="H133" s="689">
        <f t="shared" si="87"/>
        <v>101.17431237576335</v>
      </c>
      <c r="I133" s="689">
        <f t="shared" si="87"/>
        <v>113.32297573093135</v>
      </c>
      <c r="J133" s="689">
        <f t="shared" si="87"/>
        <v>107.03750918651791</v>
      </c>
      <c r="K133" s="689">
        <f t="shared" si="87"/>
        <v>100.97444040799502</v>
      </c>
      <c r="L133" s="689">
        <f t="shared" si="87"/>
        <v>96.329215009895563</v>
      </c>
      <c r="M133" s="689">
        <f t="shared" si="87"/>
        <v>88.265557176764148</v>
      </c>
      <c r="N133" s="689">
        <f t="shared" si="87"/>
        <v>88.020707095970039</v>
      </c>
      <c r="O133" s="689">
        <f t="shared" si="87"/>
        <v>88.918978311438693</v>
      </c>
      <c r="P133" s="689">
        <f t="shared" si="87"/>
        <v>92.308313385970649</v>
      </c>
      <c r="Q133" s="689">
        <f t="shared" si="87"/>
        <v>94.331436590607794</v>
      </c>
      <c r="R133" s="689">
        <f t="shared" si="87"/>
        <v>100</v>
      </c>
      <c r="S133" s="689">
        <f t="shared" si="87"/>
        <v>114.49202585039878</v>
      </c>
      <c r="T133" s="689">
        <f t="shared" si="87"/>
        <v>118.97945357020441</v>
      </c>
      <c r="U133" s="689">
        <f t="shared" si="88"/>
        <v>120.43380913273197</v>
      </c>
      <c r="V133" s="689">
        <f t="shared" si="88"/>
        <v>120.01154366949061</v>
      </c>
    </row>
    <row r="134" spans="1:22" x14ac:dyDescent="0.2">
      <c r="A134" s="167" t="s">
        <v>34</v>
      </c>
      <c r="B134" s="168" t="s">
        <v>284</v>
      </c>
      <c r="C134" s="689">
        <f t="shared" si="87"/>
        <v>72.044622176510686</v>
      </c>
      <c r="D134" s="689">
        <f t="shared" si="87"/>
        <v>72.021679497746703</v>
      </c>
      <c r="E134" s="689">
        <f t="shared" si="87"/>
        <v>72.804775008487681</v>
      </c>
      <c r="F134" s="689">
        <f t="shared" si="87"/>
        <v>73.305855717224901</v>
      </c>
      <c r="G134" s="689">
        <f t="shared" si="87"/>
        <v>74.397801096653353</v>
      </c>
      <c r="H134" s="689">
        <f t="shared" si="87"/>
        <v>76.783003686553585</v>
      </c>
      <c r="I134" s="689">
        <f t="shared" si="87"/>
        <v>81.421754234725512</v>
      </c>
      <c r="J134" s="689">
        <f t="shared" si="87"/>
        <v>80.521661149330001</v>
      </c>
      <c r="K134" s="689">
        <f t="shared" si="87"/>
        <v>87.284866635050918</v>
      </c>
      <c r="L134" s="689">
        <f t="shared" si="87"/>
        <v>87.560494977962563</v>
      </c>
      <c r="M134" s="689">
        <f t="shared" si="87"/>
        <v>88.433297171181408</v>
      </c>
      <c r="N134" s="689">
        <f t="shared" si="87"/>
        <v>91.630026629061447</v>
      </c>
      <c r="O134" s="689">
        <f t="shared" si="87"/>
        <v>95.752563456159493</v>
      </c>
      <c r="P134" s="689">
        <f t="shared" si="87"/>
        <v>98.855185031931285</v>
      </c>
      <c r="Q134" s="689">
        <f t="shared" si="87"/>
        <v>100.90545559755648</v>
      </c>
      <c r="R134" s="689">
        <f t="shared" si="87"/>
        <v>100</v>
      </c>
      <c r="S134" s="689">
        <f t="shared" si="87"/>
        <v>98.746708609404038</v>
      </c>
      <c r="T134" s="689">
        <f t="shared" si="87"/>
        <v>101.26462349204581</v>
      </c>
      <c r="U134" s="689">
        <f t="shared" si="88"/>
        <v>103.80875474533195</v>
      </c>
      <c r="V134" s="689">
        <f t="shared" si="88"/>
        <v>103.86156400964823</v>
      </c>
    </row>
    <row r="135" spans="1:22" x14ac:dyDescent="0.2">
      <c r="A135" s="167" t="s">
        <v>36</v>
      </c>
      <c r="B135" s="168" t="s">
        <v>285</v>
      </c>
      <c r="C135" s="689">
        <f t="shared" si="87"/>
        <v>76.480345621635578</v>
      </c>
      <c r="D135" s="689">
        <f t="shared" si="87"/>
        <v>76.196728978401936</v>
      </c>
      <c r="E135" s="689">
        <f t="shared" si="87"/>
        <v>73.896192018275457</v>
      </c>
      <c r="F135" s="689">
        <f t="shared" ref="C135:T146" si="89">F77/F17*100</f>
        <v>73.499043028937777</v>
      </c>
      <c r="G135" s="689">
        <f t="shared" si="89"/>
        <v>76.433637109794091</v>
      </c>
      <c r="H135" s="689">
        <f t="shared" si="89"/>
        <v>80.581444948949283</v>
      </c>
      <c r="I135" s="689">
        <f t="shared" si="89"/>
        <v>85.894029035043332</v>
      </c>
      <c r="J135" s="689">
        <f t="shared" si="89"/>
        <v>83.371850270588681</v>
      </c>
      <c r="K135" s="689">
        <f t="shared" si="89"/>
        <v>91.542676692121773</v>
      </c>
      <c r="L135" s="689">
        <f t="shared" si="89"/>
        <v>93.748536969521595</v>
      </c>
      <c r="M135" s="689">
        <f t="shared" si="89"/>
        <v>95.54162575813146</v>
      </c>
      <c r="N135" s="689">
        <f t="shared" si="89"/>
        <v>98.884265785183274</v>
      </c>
      <c r="O135" s="689">
        <f t="shared" si="89"/>
        <v>100.78362545363638</v>
      </c>
      <c r="P135" s="689">
        <f t="shared" si="89"/>
        <v>102.87389824464961</v>
      </c>
      <c r="Q135" s="689">
        <f t="shared" si="89"/>
        <v>105.2493775783028</v>
      </c>
      <c r="R135" s="689">
        <f t="shared" si="89"/>
        <v>99.999993866752121</v>
      </c>
      <c r="S135" s="689">
        <f t="shared" si="89"/>
        <v>103.88036001299592</v>
      </c>
      <c r="T135" s="689">
        <f t="shared" si="89"/>
        <v>104.2988692093987</v>
      </c>
      <c r="U135" s="689">
        <f t="shared" si="88"/>
        <v>104.63644672477447</v>
      </c>
      <c r="V135" s="689">
        <f t="shared" si="88"/>
        <v>104.69368488935287</v>
      </c>
    </row>
    <row r="136" spans="1:22" x14ac:dyDescent="0.2">
      <c r="A136" s="167" t="s">
        <v>37</v>
      </c>
      <c r="B136" s="54" t="s">
        <v>33</v>
      </c>
      <c r="C136" s="689">
        <f t="shared" si="89"/>
        <v>71.180727079894936</v>
      </c>
      <c r="D136" s="689">
        <f t="shared" si="89"/>
        <v>69.094952296163825</v>
      </c>
      <c r="E136" s="689">
        <f t="shared" si="89"/>
        <v>68.863293931169196</v>
      </c>
      <c r="F136" s="689">
        <f t="shared" si="89"/>
        <v>71.344498499124569</v>
      </c>
      <c r="G136" s="689">
        <f t="shared" si="89"/>
        <v>70.654186808682368</v>
      </c>
      <c r="H136" s="689">
        <f t="shared" si="89"/>
        <v>74.455466603559799</v>
      </c>
      <c r="I136" s="689">
        <f t="shared" si="89"/>
        <v>76.351366471653321</v>
      </c>
      <c r="J136" s="689">
        <f t="shared" si="89"/>
        <v>78.054133068195725</v>
      </c>
      <c r="K136" s="689">
        <f t="shared" si="89"/>
        <v>83.024639906569192</v>
      </c>
      <c r="L136" s="689">
        <f t="shared" si="89"/>
        <v>85.175796607101447</v>
      </c>
      <c r="M136" s="689">
        <f t="shared" si="89"/>
        <v>84.538461204375068</v>
      </c>
      <c r="N136" s="689">
        <f t="shared" si="89"/>
        <v>89.186808997201283</v>
      </c>
      <c r="O136" s="689">
        <f t="shared" si="89"/>
        <v>90.669263368895301</v>
      </c>
      <c r="P136" s="689">
        <f t="shared" si="89"/>
        <v>94.252575721005982</v>
      </c>
      <c r="Q136" s="689">
        <f t="shared" si="89"/>
        <v>96.276369512027429</v>
      </c>
      <c r="R136" s="689">
        <f t="shared" si="89"/>
        <v>100</v>
      </c>
      <c r="S136" s="689">
        <f t="shared" si="89"/>
        <v>107.30545542706231</v>
      </c>
      <c r="T136" s="689">
        <f t="shared" si="89"/>
        <v>110.33913194235387</v>
      </c>
      <c r="U136" s="689">
        <f t="shared" si="88"/>
        <v>112.65193111646063</v>
      </c>
      <c r="V136" s="689">
        <f t="shared" si="88"/>
        <v>113.47971794168994</v>
      </c>
    </row>
    <row r="137" spans="1:22" x14ac:dyDescent="0.2">
      <c r="A137" s="167" t="s">
        <v>38</v>
      </c>
      <c r="B137" s="168" t="s">
        <v>35</v>
      </c>
      <c r="C137" s="689">
        <f t="shared" si="89"/>
        <v>68.881956900193117</v>
      </c>
      <c r="D137" s="689">
        <f t="shared" si="89"/>
        <v>67.392449934833976</v>
      </c>
      <c r="E137" s="689">
        <f t="shared" si="89"/>
        <v>70.979428481982353</v>
      </c>
      <c r="F137" s="689">
        <f t="shared" si="89"/>
        <v>71.138597814462813</v>
      </c>
      <c r="G137" s="689">
        <f t="shared" si="89"/>
        <v>70.489069805573564</v>
      </c>
      <c r="H137" s="689">
        <f t="shared" si="89"/>
        <v>72.215131491352849</v>
      </c>
      <c r="I137" s="689">
        <f t="shared" si="89"/>
        <v>73.7959823960487</v>
      </c>
      <c r="J137" s="689">
        <f t="shared" si="89"/>
        <v>74.242648029162254</v>
      </c>
      <c r="K137" s="689">
        <f t="shared" si="89"/>
        <v>77.110822013265874</v>
      </c>
      <c r="L137" s="689">
        <f t="shared" si="89"/>
        <v>76.813159773631213</v>
      </c>
      <c r="M137" s="689">
        <f t="shared" si="89"/>
        <v>80.669105186207091</v>
      </c>
      <c r="N137" s="689">
        <f t="shared" si="89"/>
        <v>83.850061464216992</v>
      </c>
      <c r="O137" s="689">
        <f t="shared" si="89"/>
        <v>89.125491599235289</v>
      </c>
      <c r="P137" s="689">
        <f t="shared" si="89"/>
        <v>89.981102644385942</v>
      </c>
      <c r="Q137" s="689">
        <f t="shared" si="89"/>
        <v>91.364573949298787</v>
      </c>
      <c r="R137" s="689">
        <f t="shared" si="89"/>
        <v>100</v>
      </c>
      <c r="S137" s="689">
        <f t="shared" si="89"/>
        <v>102.36688155031344</v>
      </c>
      <c r="T137" s="689">
        <f t="shared" si="89"/>
        <v>109.48303647238451</v>
      </c>
      <c r="U137" s="689">
        <f t="shared" si="88"/>
        <v>110.85513629370467</v>
      </c>
      <c r="V137" s="689">
        <f t="shared" si="88"/>
        <v>111.91885288500791</v>
      </c>
    </row>
    <row r="138" spans="1:22" x14ac:dyDescent="0.2">
      <c r="A138" s="167" t="s">
        <v>40</v>
      </c>
      <c r="B138" s="168" t="s">
        <v>286</v>
      </c>
      <c r="C138" s="689">
        <f t="shared" si="89"/>
        <v>63.9178773909426</v>
      </c>
      <c r="D138" s="689">
        <f t="shared" si="89"/>
        <v>62.728345295874256</v>
      </c>
      <c r="E138" s="689">
        <f t="shared" si="89"/>
        <v>63.821865483375795</v>
      </c>
      <c r="F138" s="689">
        <f t="shared" si="89"/>
        <v>64.196410988540364</v>
      </c>
      <c r="G138" s="689">
        <f t="shared" si="89"/>
        <v>62.843463729010885</v>
      </c>
      <c r="H138" s="689">
        <f t="shared" si="89"/>
        <v>68.753658486836798</v>
      </c>
      <c r="I138" s="689">
        <f t="shared" si="89"/>
        <v>70.910537128144426</v>
      </c>
      <c r="J138" s="689">
        <f t="shared" si="89"/>
        <v>73.678877445164133</v>
      </c>
      <c r="K138" s="689">
        <f t="shared" si="89"/>
        <v>74.369148036617545</v>
      </c>
      <c r="L138" s="689">
        <f t="shared" si="89"/>
        <v>75.597343439699372</v>
      </c>
      <c r="M138" s="689">
        <f t="shared" si="89"/>
        <v>77.40554086623078</v>
      </c>
      <c r="N138" s="689">
        <f t="shared" si="89"/>
        <v>75.488112608359785</v>
      </c>
      <c r="O138" s="689">
        <f t="shared" si="89"/>
        <v>81.475403233534863</v>
      </c>
      <c r="P138" s="689">
        <f t="shared" si="89"/>
        <v>84.207400326665862</v>
      </c>
      <c r="Q138" s="689">
        <f t="shared" si="89"/>
        <v>95.901579850266899</v>
      </c>
      <c r="R138" s="689">
        <f t="shared" si="89"/>
        <v>100</v>
      </c>
      <c r="S138" s="689">
        <f t="shared" si="89"/>
        <v>106.52728935216533</v>
      </c>
      <c r="T138" s="689">
        <f t="shared" si="89"/>
        <v>107.97215775648412</v>
      </c>
      <c r="U138" s="689">
        <f t="shared" si="88"/>
        <v>112.91897614452576</v>
      </c>
      <c r="V138" s="689">
        <f t="shared" si="88"/>
        <v>109.54992149813148</v>
      </c>
    </row>
    <row r="139" spans="1:22" x14ac:dyDescent="0.2">
      <c r="A139" s="167" t="s">
        <v>287</v>
      </c>
      <c r="B139" s="168" t="s">
        <v>288</v>
      </c>
      <c r="C139" s="689">
        <f t="shared" si="89"/>
        <v>25.802310276729074</v>
      </c>
      <c r="D139" s="689">
        <f t="shared" si="89"/>
        <v>25.98682522730541</v>
      </c>
      <c r="E139" s="689">
        <f t="shared" si="89"/>
        <v>24.707334567398433</v>
      </c>
      <c r="F139" s="689">
        <f t="shared" si="89"/>
        <v>24.297212513701954</v>
      </c>
      <c r="G139" s="689">
        <f t="shared" si="89"/>
        <v>24.790503030569361</v>
      </c>
      <c r="H139" s="689">
        <f t="shared" si="89"/>
        <v>25.802540871074825</v>
      </c>
      <c r="I139" s="689">
        <f t="shared" si="89"/>
        <v>26.920800564299096</v>
      </c>
      <c r="J139" s="689">
        <f t="shared" si="89"/>
        <v>31.45238218185305</v>
      </c>
      <c r="K139" s="689">
        <f t="shared" si="89"/>
        <v>44.51569988301042</v>
      </c>
      <c r="L139" s="689">
        <f t="shared" si="89"/>
        <v>39.550341053250541</v>
      </c>
      <c r="M139" s="689">
        <f t="shared" si="89"/>
        <v>43.168713488710004</v>
      </c>
      <c r="N139" s="689">
        <f t="shared" si="89"/>
        <v>45.600718779377615</v>
      </c>
      <c r="O139" s="689">
        <f t="shared" si="89"/>
        <v>70.8997829450268</v>
      </c>
      <c r="P139" s="689">
        <f t="shared" si="89"/>
        <v>90.177016779399025</v>
      </c>
      <c r="Q139" s="689">
        <f t="shared" si="89"/>
        <v>107.23755579677712</v>
      </c>
      <c r="R139" s="689">
        <f t="shared" si="89"/>
        <v>100</v>
      </c>
      <c r="S139" s="689">
        <f t="shared" si="89"/>
        <v>76.873635841470417</v>
      </c>
      <c r="T139" s="689">
        <f t="shared" si="89"/>
        <v>59.112645254222706</v>
      </c>
      <c r="U139" s="689">
        <f t="shared" si="88"/>
        <v>58.148145997835641</v>
      </c>
      <c r="V139" s="689">
        <f t="shared" si="88"/>
        <v>80.054924825738013</v>
      </c>
    </row>
    <row r="140" spans="1:22" x14ac:dyDescent="0.2">
      <c r="A140" s="167" t="s">
        <v>289</v>
      </c>
      <c r="B140" s="54" t="s">
        <v>290</v>
      </c>
      <c r="C140" s="689">
        <f t="shared" si="89"/>
        <v>68.356596235266053</v>
      </c>
      <c r="D140" s="689">
        <f t="shared" si="89"/>
        <v>66.508126280870783</v>
      </c>
      <c r="E140" s="689">
        <f t="shared" si="89"/>
        <v>65.526620366684156</v>
      </c>
      <c r="F140" s="689">
        <f t="shared" si="89"/>
        <v>67.729552625409156</v>
      </c>
      <c r="G140" s="689">
        <f t="shared" si="89"/>
        <v>68.037079742096381</v>
      </c>
      <c r="H140" s="689">
        <f t="shared" si="89"/>
        <v>73.632059822349419</v>
      </c>
      <c r="I140" s="689">
        <f t="shared" si="89"/>
        <v>79.40654194083919</v>
      </c>
      <c r="J140" s="689">
        <f t="shared" si="89"/>
        <v>77.273482362315505</v>
      </c>
      <c r="K140" s="689">
        <f t="shared" si="89"/>
        <v>82.573282466389088</v>
      </c>
      <c r="L140" s="689">
        <f t="shared" si="89"/>
        <v>85.347651635376735</v>
      </c>
      <c r="M140" s="689">
        <f t="shared" si="89"/>
        <v>86.3324065705132</v>
      </c>
      <c r="N140" s="689">
        <f t="shared" si="89"/>
        <v>89.963396117633181</v>
      </c>
      <c r="O140" s="689">
        <f t="shared" si="89"/>
        <v>93.110651458474436</v>
      </c>
      <c r="P140" s="689">
        <f t="shared" si="89"/>
        <v>97.836734375637803</v>
      </c>
      <c r="Q140" s="689">
        <f t="shared" si="89"/>
        <v>101.82250903382646</v>
      </c>
      <c r="R140" s="689">
        <f t="shared" si="89"/>
        <v>99.999993183070956</v>
      </c>
      <c r="S140" s="689">
        <f t="shared" si="89"/>
        <v>100.14768718578981</v>
      </c>
      <c r="T140" s="689">
        <f t="shared" si="89"/>
        <v>104.93009971226255</v>
      </c>
      <c r="U140" s="689">
        <f t="shared" si="88"/>
        <v>107.846942352417</v>
      </c>
      <c r="V140" s="689">
        <f t="shared" si="88"/>
        <v>110.01742775063292</v>
      </c>
    </row>
    <row r="141" spans="1:22" x14ac:dyDescent="0.2">
      <c r="A141" s="167" t="s">
        <v>291</v>
      </c>
      <c r="B141" s="54" t="s">
        <v>39</v>
      </c>
      <c r="C141" s="689">
        <f t="shared" si="89"/>
        <v>63.594523346482504</v>
      </c>
      <c r="D141" s="689">
        <f t="shared" si="89"/>
        <v>65.36318836574965</v>
      </c>
      <c r="E141" s="689">
        <f t="shared" si="89"/>
        <v>64.412703299577174</v>
      </c>
      <c r="F141" s="689">
        <f t="shared" si="89"/>
        <v>63.841754045965224</v>
      </c>
      <c r="G141" s="689">
        <f t="shared" si="89"/>
        <v>66.0862532132941</v>
      </c>
      <c r="H141" s="689">
        <f t="shared" si="89"/>
        <v>69.368030349438186</v>
      </c>
      <c r="I141" s="689">
        <f t="shared" si="89"/>
        <v>70.23098760341297</v>
      </c>
      <c r="J141" s="689">
        <f t="shared" si="89"/>
        <v>72.242130533852006</v>
      </c>
      <c r="K141" s="689">
        <f t="shared" si="89"/>
        <v>75.380241266500306</v>
      </c>
      <c r="L141" s="689">
        <f t="shared" si="89"/>
        <v>78.395349611912451</v>
      </c>
      <c r="M141" s="689">
        <f t="shared" si="89"/>
        <v>78.869568163500531</v>
      </c>
      <c r="N141" s="689">
        <f t="shared" si="89"/>
        <v>81.637239484998631</v>
      </c>
      <c r="O141" s="689">
        <f t="shared" si="89"/>
        <v>85.830535482045022</v>
      </c>
      <c r="P141" s="689">
        <f t="shared" si="89"/>
        <v>88.964338020985821</v>
      </c>
      <c r="Q141" s="689">
        <f t="shared" si="89"/>
        <v>92.640728054106617</v>
      </c>
      <c r="R141" s="689">
        <f t="shared" si="89"/>
        <v>100</v>
      </c>
      <c r="S141" s="689">
        <f t="shared" si="89"/>
        <v>103.3172043614657</v>
      </c>
      <c r="T141" s="689">
        <f t="shared" si="89"/>
        <v>104.89067018385482</v>
      </c>
      <c r="U141" s="689">
        <f t="shared" si="88"/>
        <v>108.9124831323856</v>
      </c>
      <c r="V141" s="689">
        <f t="shared" si="88"/>
        <v>109.54140434569921</v>
      </c>
    </row>
    <row r="142" spans="1:22" x14ac:dyDescent="0.2">
      <c r="A142" s="44"/>
      <c r="B142" s="116" t="s">
        <v>213</v>
      </c>
      <c r="C142" s="689">
        <f t="shared" si="89"/>
        <v>101.72044974449372</v>
      </c>
      <c r="D142" s="689">
        <f t="shared" si="89"/>
        <v>101.26030585898323</v>
      </c>
      <c r="E142" s="689">
        <f t="shared" si="89"/>
        <v>87.308410568491595</v>
      </c>
      <c r="F142" s="689">
        <f t="shared" si="89"/>
        <v>87.486546554233769</v>
      </c>
      <c r="G142" s="689">
        <f t="shared" si="89"/>
        <v>85.119346117560156</v>
      </c>
      <c r="H142" s="689">
        <f t="shared" si="89"/>
        <v>80.273703640140795</v>
      </c>
      <c r="I142" s="689">
        <f t="shared" si="89"/>
        <v>71.25539700641923</v>
      </c>
      <c r="J142" s="689">
        <f t="shared" si="89"/>
        <v>80.565387065568743</v>
      </c>
      <c r="K142" s="689">
        <f t="shared" si="89"/>
        <v>81.833176382705986</v>
      </c>
      <c r="L142" s="689">
        <f t="shared" si="89"/>
        <v>77.03665612216794</v>
      </c>
      <c r="M142" s="689">
        <f t="shared" si="89"/>
        <v>63.260975688047964</v>
      </c>
      <c r="N142" s="689">
        <f t="shared" si="89"/>
        <v>80.359035980537215</v>
      </c>
      <c r="O142" s="689">
        <f t="shared" si="89"/>
        <v>88.219469865642679</v>
      </c>
      <c r="P142" s="689">
        <f t="shared" si="89"/>
        <v>84.719629753329684</v>
      </c>
      <c r="Q142" s="689">
        <f t="shared" si="89"/>
        <v>92.964469508215927</v>
      </c>
      <c r="R142" s="689">
        <f t="shared" si="89"/>
        <v>100</v>
      </c>
      <c r="S142" s="689">
        <f t="shared" si="89"/>
        <v>80.993998023405453</v>
      </c>
      <c r="T142" s="689">
        <f t="shared" si="89"/>
        <v>89.179088167822854</v>
      </c>
      <c r="U142" s="689">
        <f t="shared" si="88"/>
        <v>93.074860954959419</v>
      </c>
      <c r="V142" s="689">
        <f t="shared" si="88"/>
        <v>96.031422026457832</v>
      </c>
    </row>
    <row r="143" spans="1:22" x14ac:dyDescent="0.2">
      <c r="A143" s="119"/>
      <c r="B143" s="118" t="s">
        <v>214</v>
      </c>
      <c r="C143" s="690">
        <f t="shared" si="89"/>
        <v>67.952980392621456</v>
      </c>
      <c r="D143" s="690">
        <f t="shared" si="89"/>
        <v>68.739409908628673</v>
      </c>
      <c r="E143" s="690">
        <f t="shared" si="89"/>
        <v>68.968595167385743</v>
      </c>
      <c r="F143" s="690">
        <f t="shared" si="89"/>
        <v>66.242094663408722</v>
      </c>
      <c r="G143" s="690">
        <f t="shared" si="89"/>
        <v>67.768828591662682</v>
      </c>
      <c r="H143" s="690">
        <f t="shared" si="89"/>
        <v>73.15275264435293</v>
      </c>
      <c r="I143" s="690">
        <f t="shared" si="89"/>
        <v>75.27767702317341</v>
      </c>
      <c r="J143" s="690">
        <f t="shared" si="89"/>
        <v>76.366643167411681</v>
      </c>
      <c r="K143" s="690">
        <f t="shared" si="89"/>
        <v>83.296144401635814</v>
      </c>
      <c r="L143" s="690">
        <f t="shared" si="89"/>
        <v>82.380273468756485</v>
      </c>
      <c r="M143" s="690">
        <f t="shared" si="89"/>
        <v>81.872245306733419</v>
      </c>
      <c r="N143" s="690">
        <f t="shared" si="89"/>
        <v>81.55057057502421</v>
      </c>
      <c r="O143" s="690">
        <f t="shared" si="89"/>
        <v>86.966337557786389</v>
      </c>
      <c r="P143" s="690">
        <f t="shared" si="89"/>
        <v>93.524268574159052</v>
      </c>
      <c r="Q143" s="690">
        <f t="shared" si="89"/>
        <v>96.121723623448517</v>
      </c>
      <c r="R143" s="690">
        <f t="shared" si="89"/>
        <v>100</v>
      </c>
      <c r="S143" s="690">
        <f t="shared" si="89"/>
        <v>107.51353167032754</v>
      </c>
      <c r="T143" s="690">
        <f t="shared" si="89"/>
        <v>106.17490480469283</v>
      </c>
      <c r="U143" s="690">
        <f t="shared" si="88"/>
        <v>99.190826220477916</v>
      </c>
      <c r="V143" s="690">
        <f t="shared" si="88"/>
        <v>96.726859054253609</v>
      </c>
    </row>
    <row r="144" spans="1:22" x14ac:dyDescent="0.2">
      <c r="A144" s="44"/>
      <c r="B144" s="116" t="s">
        <v>215</v>
      </c>
      <c r="C144" s="689">
        <f t="shared" si="89"/>
        <v>64.906398121446145</v>
      </c>
      <c r="D144" s="689">
        <f t="shared" si="89"/>
        <v>64.113119426416219</v>
      </c>
      <c r="E144" s="689">
        <f t="shared" si="89"/>
        <v>62.278322274113194</v>
      </c>
      <c r="F144" s="689">
        <f t="shared" si="89"/>
        <v>63.382860760581231</v>
      </c>
      <c r="G144" s="689">
        <f t="shared" si="89"/>
        <v>64.804156756974308</v>
      </c>
      <c r="H144" s="689">
        <f t="shared" si="89"/>
        <v>70.759373779493515</v>
      </c>
      <c r="I144" s="689">
        <f t="shared" si="89"/>
        <v>69.029296200263474</v>
      </c>
      <c r="J144" s="689">
        <f t="shared" si="89"/>
        <v>70.80425609943515</v>
      </c>
      <c r="K144" s="689">
        <f t="shared" si="89"/>
        <v>71.420175107022658</v>
      </c>
      <c r="L144" s="689">
        <f t="shared" si="89"/>
        <v>69.837157556066089</v>
      </c>
      <c r="M144" s="689">
        <f t="shared" si="89"/>
        <v>70.715077972462637</v>
      </c>
      <c r="N144" s="689">
        <f t="shared" si="89"/>
        <v>71.720727587603221</v>
      </c>
      <c r="O144" s="689">
        <f t="shared" si="89"/>
        <v>78.067790740622868</v>
      </c>
      <c r="P144" s="689">
        <f t="shared" si="89"/>
        <v>84.597210722488541</v>
      </c>
      <c r="Q144" s="689">
        <f t="shared" si="89"/>
        <v>88.579157707838164</v>
      </c>
      <c r="R144" s="689">
        <f t="shared" si="89"/>
        <v>100</v>
      </c>
      <c r="S144" s="689">
        <f t="shared" si="89"/>
        <v>104.69055817235966</v>
      </c>
      <c r="T144" s="689">
        <f t="shared" si="89"/>
        <v>104.92709806484075</v>
      </c>
      <c r="U144" s="689">
        <f t="shared" si="88"/>
        <v>104.86693162764705</v>
      </c>
      <c r="V144" s="689">
        <f t="shared" si="88"/>
        <v>110.03444356697688</v>
      </c>
    </row>
    <row r="145" spans="1:36" x14ac:dyDescent="0.2">
      <c r="A145" s="44"/>
      <c r="B145" s="116" t="s">
        <v>216</v>
      </c>
      <c r="C145" s="689">
        <f t="shared" si="89"/>
        <v>1112.7082614801093</v>
      </c>
      <c r="D145" s="689">
        <f t="shared" si="89"/>
        <v>511.6754266788397</v>
      </c>
      <c r="E145" s="689">
        <f t="shared" si="89"/>
        <v>24.011632003448362</v>
      </c>
      <c r="F145" s="689">
        <f t="shared" si="89"/>
        <v>43.397728161072507</v>
      </c>
      <c r="G145" s="689">
        <f t="shared" si="89"/>
        <v>34.284448341237258</v>
      </c>
      <c r="H145" s="689">
        <f t="shared" si="89"/>
        <v>280.26469478122181</v>
      </c>
      <c r="I145" s="689">
        <f t="shared" si="89"/>
        <v>0</v>
      </c>
      <c r="J145" s="689">
        <f t="shared" si="89"/>
        <v>114.23775370059516</v>
      </c>
      <c r="K145" s="689">
        <f t="shared" si="89"/>
        <v>602.30910693879457</v>
      </c>
      <c r="L145" s="689">
        <f t="shared" si="89"/>
        <v>1801.5846279299062</v>
      </c>
      <c r="M145" s="689">
        <f t="shared" si="89"/>
        <v>692.24770861092452</v>
      </c>
      <c r="N145" s="689">
        <f t="shared" si="89"/>
        <v>50.411758769048141</v>
      </c>
      <c r="O145" s="689">
        <f t="shared" si="89"/>
        <v>0</v>
      </c>
      <c r="P145" s="689">
        <f t="shared" si="89"/>
        <v>344.98857856062727</v>
      </c>
      <c r="Q145" s="689">
        <f t="shared" si="89"/>
        <v>401.23803007593557</v>
      </c>
      <c r="R145" s="689">
        <f t="shared" si="89"/>
        <v>100</v>
      </c>
      <c r="S145" s="689">
        <f t="shared" si="89"/>
        <v>133.16081434714931</v>
      </c>
      <c r="T145" s="689">
        <f t="shared" si="89"/>
        <v>36.899755698540837</v>
      </c>
      <c r="U145" s="689">
        <f t="shared" si="88"/>
        <v>95.956332372182203</v>
      </c>
      <c r="V145" s="689">
        <f t="shared" si="88"/>
        <v>155.82972433725266</v>
      </c>
    </row>
    <row r="146" spans="1:36" s="4" customFormat="1" ht="20.100000000000001" customHeight="1" x14ac:dyDescent="0.2">
      <c r="A146" s="169"/>
      <c r="B146" s="170" t="s">
        <v>217</v>
      </c>
      <c r="C146" s="691">
        <f t="shared" si="89"/>
        <v>63.821413468430798</v>
      </c>
      <c r="D146" s="691">
        <f t="shared" si="89"/>
        <v>64.308600892344387</v>
      </c>
      <c r="E146" s="691">
        <f t="shared" si="89"/>
        <v>64.569988203610137</v>
      </c>
      <c r="F146" s="691">
        <f t="shared" si="89"/>
        <v>62.976218232092215</v>
      </c>
      <c r="G146" s="691">
        <f t="shared" si="89"/>
        <v>64.437736767243621</v>
      </c>
      <c r="H146" s="691">
        <f t="shared" si="89"/>
        <v>69.319664227614339</v>
      </c>
      <c r="I146" s="691">
        <f t="shared" si="89"/>
        <v>71.321124702638329</v>
      </c>
      <c r="J146" s="691">
        <f t="shared" si="89"/>
        <v>72.698269964450731</v>
      </c>
      <c r="K146" s="691">
        <f t="shared" si="89"/>
        <v>78.189902475496851</v>
      </c>
      <c r="L146" s="691">
        <f t="shared" si="89"/>
        <v>77.00948716783023</v>
      </c>
      <c r="M146" s="691">
        <f t="shared" si="89"/>
        <v>76.926330529463527</v>
      </c>
      <c r="N146" s="691">
        <f t="shared" si="89"/>
        <v>77.118815213732745</v>
      </c>
      <c r="O146" s="691">
        <f t="shared" si="89"/>
        <v>82.985957228331969</v>
      </c>
      <c r="P146" s="691">
        <f t="shared" si="89"/>
        <v>89.433677160534913</v>
      </c>
      <c r="Q146" s="691">
        <f t="shared" si="89"/>
        <v>91.79606572245325</v>
      </c>
      <c r="R146" s="691">
        <f t="shared" si="89"/>
        <v>100</v>
      </c>
      <c r="S146" s="691">
        <f t="shared" si="89"/>
        <v>106.90372758352366</v>
      </c>
      <c r="T146" s="691">
        <f t="shared" si="89"/>
        <v>105.67832437028602</v>
      </c>
      <c r="U146" s="691">
        <f t="shared" si="88"/>
        <v>99.095156691940971</v>
      </c>
      <c r="V146" s="691">
        <f t="shared" si="88"/>
        <v>99.146348941360657</v>
      </c>
    </row>
    <row r="147" spans="1:36" s="23" customFormat="1" ht="20.100000000000001" customHeight="1" x14ac:dyDescent="0.2">
      <c r="A147" s="173" t="s">
        <v>292</v>
      </c>
      <c r="B147" s="127"/>
      <c r="C147" s="128"/>
      <c r="D147" s="128"/>
      <c r="E147" s="128"/>
      <c r="F147" s="128"/>
      <c r="G147" s="128"/>
      <c r="H147" s="128"/>
      <c r="I147" s="128"/>
      <c r="J147" s="128"/>
      <c r="K147" s="128"/>
      <c r="L147" s="128"/>
      <c r="M147" s="128"/>
      <c r="N147" s="128"/>
      <c r="O147" s="128"/>
      <c r="P147" s="128"/>
      <c r="Q147" s="128"/>
      <c r="R147" s="128"/>
      <c r="S147" s="128"/>
      <c r="T147" s="128"/>
      <c r="U147" s="128"/>
      <c r="V147" s="128"/>
      <c r="W147" s="110"/>
      <c r="X147" s="110"/>
      <c r="Y147" s="110"/>
      <c r="Z147" s="110"/>
      <c r="AA147" s="110"/>
      <c r="AB147" s="110"/>
      <c r="AC147" s="110"/>
      <c r="AD147" s="110"/>
      <c r="AE147" s="110"/>
      <c r="AF147" s="110"/>
      <c r="AG147" s="110"/>
      <c r="AH147" s="110"/>
      <c r="AI147" s="110"/>
      <c r="AJ147" s="110"/>
    </row>
    <row r="148" spans="1:36" s="23" customFormat="1" ht="25.15" customHeight="1" x14ac:dyDescent="0.2">
      <c r="A148" s="49" t="str">
        <f>Index!A15</f>
        <v>Table 2h    Palau implicit GDP(P) price deflators by industry, Contribution to Change , FY2000-FY2019</v>
      </c>
      <c r="AC148"/>
      <c r="AD148"/>
    </row>
    <row r="149" spans="1:36" ht="20.100000000000001" customHeight="1" x14ac:dyDescent="0.2">
      <c r="A149" s="42"/>
      <c r="B149" s="71"/>
      <c r="C149" s="34" t="str">
        <f>C2</f>
        <v>FY00</v>
      </c>
      <c r="D149" s="34" t="str">
        <f t="shared" ref="D149:T149" si="90">D2</f>
        <v>FY01</v>
      </c>
      <c r="E149" s="34" t="str">
        <f t="shared" si="90"/>
        <v>FY02</v>
      </c>
      <c r="F149" s="34" t="str">
        <f t="shared" si="90"/>
        <v>FY03</v>
      </c>
      <c r="G149" s="34" t="str">
        <f t="shared" si="90"/>
        <v>FY04</v>
      </c>
      <c r="H149" s="34" t="str">
        <f t="shared" si="90"/>
        <v>FY05</v>
      </c>
      <c r="I149" s="34" t="str">
        <f t="shared" si="90"/>
        <v>FY06</v>
      </c>
      <c r="J149" s="34" t="str">
        <f t="shared" si="90"/>
        <v>FY07</v>
      </c>
      <c r="K149" s="34" t="str">
        <f t="shared" si="90"/>
        <v>FY08</v>
      </c>
      <c r="L149" s="34" t="str">
        <f t="shared" si="90"/>
        <v>FY09</v>
      </c>
      <c r="M149" s="34" t="str">
        <f t="shared" si="90"/>
        <v>FY10</v>
      </c>
      <c r="N149" s="34" t="str">
        <f t="shared" si="90"/>
        <v>FY11</v>
      </c>
      <c r="O149" s="34" t="str">
        <f t="shared" si="90"/>
        <v>FY12</v>
      </c>
      <c r="P149" s="34" t="str">
        <f t="shared" si="90"/>
        <v>FY13</v>
      </c>
      <c r="Q149" s="34" t="str">
        <f t="shared" si="90"/>
        <v>FY14</v>
      </c>
      <c r="R149" s="34" t="str">
        <f t="shared" si="90"/>
        <v>FY15</v>
      </c>
      <c r="S149" s="34" t="str">
        <f t="shared" si="90"/>
        <v>FY16</v>
      </c>
      <c r="T149" s="34" t="str">
        <f t="shared" si="90"/>
        <v>FY17</v>
      </c>
      <c r="U149" s="34" t="str">
        <f t="shared" ref="U149:V149" si="91">U2</f>
        <v>FY18</v>
      </c>
      <c r="V149" s="34" t="str">
        <f t="shared" si="91"/>
        <v>FY19</v>
      </c>
      <c r="W149" s="23"/>
      <c r="X149" s="75"/>
      <c r="Y149" s="75"/>
      <c r="Z149" s="75"/>
      <c r="AA149" s="75"/>
      <c r="AB149" s="75"/>
    </row>
    <row r="150" spans="1:36" x14ac:dyDescent="0.2">
      <c r="A150" s="167" t="s">
        <v>272</v>
      </c>
      <c r="B150" s="168" t="s">
        <v>273</v>
      </c>
      <c r="C150" s="629"/>
      <c r="D150" s="629">
        <f t="shared" ref="D150:S165" si="92">(D3/D$28*D121-C3/C$28*C121)/C$146</f>
        <v>-5.2505546128728134E-4</v>
      </c>
      <c r="E150" s="629">
        <f t="shared" si="92"/>
        <v>1.8449707826839121E-3</v>
      </c>
      <c r="F150" s="629">
        <f t="shared" si="92"/>
        <v>-4.7862287747895441E-5</v>
      </c>
      <c r="G150" s="629">
        <f t="shared" si="92"/>
        <v>-8.7486934674720659E-4</v>
      </c>
      <c r="H150" s="629">
        <f t="shared" si="92"/>
        <v>3.5715365497875561E-4</v>
      </c>
      <c r="I150" s="629">
        <f t="shared" si="92"/>
        <v>8.0104670322339567E-4</v>
      </c>
      <c r="J150" s="629">
        <f t="shared" si="92"/>
        <v>-6.9885334066419687E-4</v>
      </c>
      <c r="K150" s="629">
        <f t="shared" si="92"/>
        <v>3.4589447781601945E-3</v>
      </c>
      <c r="L150" s="629">
        <f t="shared" si="92"/>
        <v>2.0307761368355145E-3</v>
      </c>
      <c r="M150" s="629">
        <f t="shared" si="92"/>
        <v>-4.3298352453162848E-4</v>
      </c>
      <c r="N150" s="629">
        <f t="shared" si="92"/>
        <v>3.6436486707281799E-5</v>
      </c>
      <c r="O150" s="629">
        <f t="shared" si="92"/>
        <v>-3.8140565187030581E-4</v>
      </c>
      <c r="P150" s="629">
        <f t="shared" si="92"/>
        <v>1.9586027458387378E-3</v>
      </c>
      <c r="Q150" s="629">
        <f t="shared" si="92"/>
        <v>-1.0775407868293411E-3</v>
      </c>
      <c r="R150" s="629">
        <f t="shared" si="92"/>
        <v>-1.1035960530945907E-3</v>
      </c>
      <c r="S150" s="629">
        <f t="shared" si="92"/>
        <v>1.2386605117233596E-3</v>
      </c>
      <c r="T150" s="629">
        <f t="shared" ref="T150:V175" si="93">(T3/T$28*T121-S3/S$28*S121)/S$146</f>
        <v>5.9730446190550917E-4</v>
      </c>
      <c r="U150" s="629">
        <f t="shared" si="93"/>
        <v>-8.2482886333091847E-4</v>
      </c>
      <c r="V150" s="629">
        <f t="shared" si="93"/>
        <v>-1.6051486248930844E-4</v>
      </c>
      <c r="W150" s="23"/>
      <c r="X150" s="629"/>
      <c r="Y150" s="629"/>
      <c r="Z150" s="629"/>
      <c r="AA150" s="629"/>
      <c r="AB150" s="629"/>
    </row>
    <row r="151" spans="1:36" x14ac:dyDescent="0.2">
      <c r="A151" s="167" t="s">
        <v>274</v>
      </c>
      <c r="B151" s="168" t="s">
        <v>275</v>
      </c>
      <c r="C151" s="629"/>
      <c r="D151" s="629">
        <f t="shared" si="92"/>
        <v>-1.259378571799365E-3</v>
      </c>
      <c r="E151" s="629">
        <f t="shared" si="92"/>
        <v>-2.0143286742207622E-3</v>
      </c>
      <c r="F151" s="629">
        <f t="shared" si="92"/>
        <v>-3.2041775115152047E-4</v>
      </c>
      <c r="G151" s="629">
        <f t="shared" si="92"/>
        <v>1.8992413027772456E-3</v>
      </c>
      <c r="H151" s="629">
        <f t="shared" si="92"/>
        <v>3.1400496211587783E-3</v>
      </c>
      <c r="I151" s="629">
        <f t="shared" si="92"/>
        <v>4.2351502354137588E-3</v>
      </c>
      <c r="J151" s="629">
        <f t="shared" si="92"/>
        <v>-3.7099092264548136E-3</v>
      </c>
      <c r="K151" s="629">
        <f t="shared" si="92"/>
        <v>2.3112974430373064E-3</v>
      </c>
      <c r="L151" s="629">
        <f t="shared" si="92"/>
        <v>-2.3826552419932935E-3</v>
      </c>
      <c r="M151" s="629">
        <f t="shared" si="92"/>
        <v>-8.908993983977227E-4</v>
      </c>
      <c r="N151" s="629">
        <f t="shared" si="92"/>
        <v>-3.075502612477228E-4</v>
      </c>
      <c r="O151" s="629">
        <f t="shared" si="92"/>
        <v>1.6664270581577441E-3</v>
      </c>
      <c r="P151" s="629">
        <f t="shared" si="92"/>
        <v>1.0491749302086789E-3</v>
      </c>
      <c r="Q151" s="629">
        <f t="shared" si="92"/>
        <v>-1.7816437847866697E-3</v>
      </c>
      <c r="R151" s="629">
        <f t="shared" si="92"/>
        <v>-6.8556763923769212E-5</v>
      </c>
      <c r="S151" s="629">
        <f t="shared" si="92"/>
        <v>1.0632986828597634E-3</v>
      </c>
      <c r="T151" s="629">
        <f t="shared" si="93"/>
        <v>1.3127875786058082E-3</v>
      </c>
      <c r="U151" s="629">
        <f t="shared" si="93"/>
        <v>-1.4752830652403131E-3</v>
      </c>
      <c r="V151" s="629">
        <f t="shared" si="93"/>
        <v>-1.3103813780202485E-4</v>
      </c>
      <c r="W151" s="23"/>
      <c r="X151" s="629"/>
      <c r="Y151" s="629"/>
      <c r="Z151" s="629"/>
      <c r="AA151" s="629"/>
      <c r="AB151" s="629"/>
    </row>
    <row r="152" spans="1:36" x14ac:dyDescent="0.2">
      <c r="A152" s="167" t="s">
        <v>19</v>
      </c>
      <c r="B152" s="168" t="s">
        <v>276</v>
      </c>
      <c r="C152" s="629"/>
      <c r="D152" s="629">
        <f t="shared" si="92"/>
        <v>-4.30044346573335E-4</v>
      </c>
      <c r="E152" s="629">
        <f t="shared" si="92"/>
        <v>-1.2433486016799544E-3</v>
      </c>
      <c r="F152" s="629">
        <f t="shared" si="92"/>
        <v>-3.1327454421584081E-3</v>
      </c>
      <c r="G152" s="629">
        <f t="shared" si="92"/>
        <v>3.8111859005876862E-4</v>
      </c>
      <c r="H152" s="629">
        <f t="shared" si="92"/>
        <v>1.8133016202088134E-3</v>
      </c>
      <c r="I152" s="629">
        <f t="shared" si="92"/>
        <v>1.3035699997206808E-4</v>
      </c>
      <c r="J152" s="629">
        <f t="shared" si="92"/>
        <v>-9.8862338052152954E-4</v>
      </c>
      <c r="K152" s="629">
        <f t="shared" si="92"/>
        <v>9.8353801936115564E-4</v>
      </c>
      <c r="L152" s="629">
        <f t="shared" si="92"/>
        <v>-1.2315554496549685E-3</v>
      </c>
      <c r="M152" s="629">
        <f t="shared" si="92"/>
        <v>-1.2417214168461473E-3</v>
      </c>
      <c r="N152" s="629">
        <f t="shared" si="92"/>
        <v>-3.3637110871357327E-4</v>
      </c>
      <c r="O152" s="629">
        <f t="shared" si="92"/>
        <v>5.1081565520139809E-4</v>
      </c>
      <c r="P152" s="629">
        <f t="shared" si="92"/>
        <v>-7.903151072372051E-4</v>
      </c>
      <c r="Q152" s="629">
        <f t="shared" si="92"/>
        <v>6.2436807590703395E-4</v>
      </c>
      <c r="R152" s="629">
        <f t="shared" si="92"/>
        <v>1.3827777467072557E-3</v>
      </c>
      <c r="S152" s="629">
        <f t="shared" si="92"/>
        <v>5.7525478628210332E-4</v>
      </c>
      <c r="T152" s="629">
        <f t="shared" si="93"/>
        <v>1.1353055327843399E-3</v>
      </c>
      <c r="U152" s="629">
        <f t="shared" si="93"/>
        <v>-1.0017860216335146E-3</v>
      </c>
      <c r="V152" s="629">
        <f t="shared" si="93"/>
        <v>6.8232218349945984E-4</v>
      </c>
      <c r="W152" s="23"/>
      <c r="X152" s="629"/>
      <c r="Y152" s="629"/>
      <c r="Z152" s="629"/>
      <c r="AA152" s="629"/>
      <c r="AB152" s="629"/>
    </row>
    <row r="153" spans="1:36" x14ac:dyDescent="0.2">
      <c r="A153" s="167" t="s">
        <v>20</v>
      </c>
      <c r="B153" s="168" t="s">
        <v>22</v>
      </c>
      <c r="C153" s="629"/>
      <c r="D153" s="629">
        <f t="shared" si="92"/>
        <v>5.6399520871065209E-3</v>
      </c>
      <c r="E153" s="629">
        <f t="shared" si="92"/>
        <v>1.2393023788190845E-2</v>
      </c>
      <c r="F153" s="629">
        <f t="shared" si="92"/>
        <v>-2.7088266517203669E-2</v>
      </c>
      <c r="G153" s="629">
        <f t="shared" si="92"/>
        <v>-9.8742644282238199E-3</v>
      </c>
      <c r="H153" s="629">
        <f t="shared" si="92"/>
        <v>1.2898957749114177E-4</v>
      </c>
      <c r="I153" s="629">
        <f t="shared" si="92"/>
        <v>-3.3653578569301824E-4</v>
      </c>
      <c r="J153" s="629">
        <f t="shared" si="92"/>
        <v>-1.5453576156547664E-4</v>
      </c>
      <c r="K153" s="629">
        <f t="shared" si="92"/>
        <v>2.4843564803108159E-3</v>
      </c>
      <c r="L153" s="629">
        <f t="shared" si="92"/>
        <v>-6.1512879408065187E-4</v>
      </c>
      <c r="M153" s="629">
        <f t="shared" si="92"/>
        <v>-5.7162229940216434E-4</v>
      </c>
      <c r="N153" s="629">
        <f t="shared" si="92"/>
        <v>6.2063970346398431E-4</v>
      </c>
      <c r="O153" s="629">
        <f t="shared" si="92"/>
        <v>1.8990064467846557E-3</v>
      </c>
      <c r="P153" s="629">
        <f t="shared" si="92"/>
        <v>1.2681680426998377E-3</v>
      </c>
      <c r="Q153" s="629">
        <f t="shared" si="92"/>
        <v>-1.1206982769416624E-4</v>
      </c>
      <c r="R153" s="629">
        <f t="shared" si="92"/>
        <v>3.840962137691338E-4</v>
      </c>
      <c r="S153" s="629">
        <f t="shared" si="92"/>
        <v>6.1978403222918814E-4</v>
      </c>
      <c r="T153" s="629">
        <f t="shared" si="93"/>
        <v>1.8173311541102408E-4</v>
      </c>
      <c r="U153" s="629">
        <f t="shared" si="93"/>
        <v>-2.8502724070002939E-4</v>
      </c>
      <c r="V153" s="629">
        <f t="shared" si="93"/>
        <v>4.9651727668789886E-4</v>
      </c>
      <c r="W153" s="23"/>
      <c r="X153" s="629"/>
      <c r="Y153" s="629"/>
      <c r="Z153" s="629"/>
      <c r="AA153" s="629"/>
      <c r="AB153" s="629"/>
    </row>
    <row r="154" spans="1:36" x14ac:dyDescent="0.2">
      <c r="A154" s="167" t="s">
        <v>21</v>
      </c>
      <c r="B154" s="54" t="s">
        <v>277</v>
      </c>
      <c r="C154" s="629"/>
      <c r="D154" s="629">
        <f t="shared" si="92"/>
        <v>2.8181111642382058E-3</v>
      </c>
      <c r="E154" s="629">
        <f t="shared" si="92"/>
        <v>-7.3515494183914306E-3</v>
      </c>
      <c r="F154" s="629">
        <f t="shared" si="92"/>
        <v>-4.582625224943249E-4</v>
      </c>
      <c r="G154" s="629">
        <f t="shared" si="92"/>
        <v>-3.6815909674189772E-3</v>
      </c>
      <c r="H154" s="629">
        <f t="shared" si="92"/>
        <v>-5.620491583119158E-3</v>
      </c>
      <c r="I154" s="629">
        <f t="shared" si="92"/>
        <v>-6.689123463995787E-3</v>
      </c>
      <c r="J154" s="629">
        <f t="shared" si="92"/>
        <v>8.2524923870480518E-3</v>
      </c>
      <c r="K154" s="629">
        <f t="shared" si="92"/>
        <v>-9.0981435467050119E-4</v>
      </c>
      <c r="L154" s="629">
        <f t="shared" si="92"/>
        <v>1.8624069410893285E-2</v>
      </c>
      <c r="M154" s="629">
        <f t="shared" si="92"/>
        <v>4.9081963827567283E-3</v>
      </c>
      <c r="N154" s="629">
        <f t="shared" si="92"/>
        <v>-1.4623506552854573E-2</v>
      </c>
      <c r="O154" s="629">
        <f t="shared" si="92"/>
        <v>3.0484338347455328E-3</v>
      </c>
      <c r="P154" s="629">
        <f t="shared" si="92"/>
        <v>8.7525896514898706E-3</v>
      </c>
      <c r="Q154" s="629">
        <f t="shared" si="92"/>
        <v>-2.5510173076443141E-3</v>
      </c>
      <c r="R154" s="629">
        <f t="shared" si="92"/>
        <v>-8.8652014870402637E-3</v>
      </c>
      <c r="S154" s="629">
        <f t="shared" si="92"/>
        <v>1.8944953120854324E-2</v>
      </c>
      <c r="T154" s="629">
        <f t="shared" si="93"/>
        <v>-1.1682048373145763E-2</v>
      </c>
      <c r="U154" s="629">
        <f t="shared" si="93"/>
        <v>-1.563295525598814E-3</v>
      </c>
      <c r="V154" s="629">
        <f t="shared" si="93"/>
        <v>2.8558365580497124E-3</v>
      </c>
      <c r="W154" s="23"/>
      <c r="X154" s="629"/>
      <c r="Y154" s="629"/>
      <c r="Z154" s="629"/>
      <c r="AA154" s="629"/>
      <c r="AB154" s="629"/>
    </row>
    <row r="155" spans="1:36" x14ac:dyDescent="0.2">
      <c r="A155" s="167" t="s">
        <v>23</v>
      </c>
      <c r="B155" s="168" t="s">
        <v>278</v>
      </c>
      <c r="C155" s="629"/>
      <c r="D155" s="629">
        <f t="shared" si="92"/>
        <v>-3.0036227546490147E-4</v>
      </c>
      <c r="E155" s="629">
        <f t="shared" si="92"/>
        <v>-7.2761168607217018E-5</v>
      </c>
      <c r="F155" s="629">
        <f t="shared" si="92"/>
        <v>4.4825076687650167E-4</v>
      </c>
      <c r="G155" s="629">
        <f t="shared" si="92"/>
        <v>-4.2030384267098048E-4</v>
      </c>
      <c r="H155" s="629">
        <f t="shared" si="92"/>
        <v>-2.0942825549394821E-4</v>
      </c>
      <c r="I155" s="629">
        <f t="shared" si="92"/>
        <v>2.1050752189372479E-4</v>
      </c>
      <c r="J155" s="629">
        <f t="shared" si="92"/>
        <v>1.5004177179034556E-4</v>
      </c>
      <c r="K155" s="629">
        <f t="shared" si="92"/>
        <v>7.8330100093027205E-4</v>
      </c>
      <c r="L155" s="629">
        <f t="shared" si="92"/>
        <v>5.3155780624807174E-5</v>
      </c>
      <c r="M155" s="629">
        <f t="shared" si="92"/>
        <v>-4.594572858215101E-4</v>
      </c>
      <c r="N155" s="629">
        <f t="shared" si="92"/>
        <v>-3.9380486885317516E-4</v>
      </c>
      <c r="O155" s="629">
        <f t="shared" si="92"/>
        <v>-9.8784261487557615E-6</v>
      </c>
      <c r="P155" s="629">
        <f t="shared" si="92"/>
        <v>2.633637218583501E-3</v>
      </c>
      <c r="Q155" s="629">
        <f t="shared" si="92"/>
        <v>-1.8082404200564779E-3</v>
      </c>
      <c r="R155" s="629">
        <f t="shared" si="92"/>
        <v>5.5176295650077875E-3</v>
      </c>
      <c r="S155" s="629">
        <f t="shared" si="92"/>
        <v>-4.7488087061538196E-3</v>
      </c>
      <c r="T155" s="629">
        <f t="shared" si="93"/>
        <v>-5.3158559768442075E-3</v>
      </c>
      <c r="U155" s="629">
        <f t="shared" si="93"/>
        <v>2.4793639785992243E-3</v>
      </c>
      <c r="V155" s="629">
        <f t="shared" si="93"/>
        <v>1.6497170490392555E-3</v>
      </c>
      <c r="W155" s="23"/>
      <c r="X155" s="629"/>
      <c r="Y155" s="629"/>
      <c r="Z155" s="629"/>
      <c r="AA155" s="629"/>
      <c r="AB155" s="629"/>
    </row>
    <row r="156" spans="1:36" x14ac:dyDescent="0.2">
      <c r="A156" s="167" t="s">
        <v>24</v>
      </c>
      <c r="B156" s="168" t="s">
        <v>25</v>
      </c>
      <c r="C156" s="629"/>
      <c r="D156" s="629">
        <f t="shared" si="92"/>
        <v>2.8811530051270073E-2</v>
      </c>
      <c r="E156" s="629">
        <f t="shared" si="92"/>
        <v>2.763173916463221E-2</v>
      </c>
      <c r="F156" s="629">
        <f t="shared" si="92"/>
        <v>-1.1904549471081025E-2</v>
      </c>
      <c r="G156" s="629">
        <f t="shared" si="92"/>
        <v>-6.1049773904788343E-3</v>
      </c>
      <c r="H156" s="629">
        <f t="shared" si="92"/>
        <v>-2.0930356679719865E-4</v>
      </c>
      <c r="I156" s="629">
        <f t="shared" si="92"/>
        <v>-9.866662410921415E-3</v>
      </c>
      <c r="J156" s="629">
        <f t="shared" si="92"/>
        <v>-1.1421910211770898E-2</v>
      </c>
      <c r="K156" s="629">
        <f t="shared" si="92"/>
        <v>-1.6108800885979803E-2</v>
      </c>
      <c r="L156" s="629">
        <f t="shared" si="92"/>
        <v>-1.9142950010736688E-2</v>
      </c>
      <c r="M156" s="629">
        <f t="shared" si="92"/>
        <v>6.3019423667658716E-3</v>
      </c>
      <c r="N156" s="629">
        <f t="shared" si="92"/>
        <v>3.1724259405562713E-3</v>
      </c>
      <c r="O156" s="629">
        <f t="shared" si="92"/>
        <v>-3.5953844703782347E-3</v>
      </c>
      <c r="P156" s="629">
        <f t="shared" si="92"/>
        <v>-1.0300224544189468E-2</v>
      </c>
      <c r="Q156" s="629">
        <f t="shared" si="92"/>
        <v>1.6746073638949132E-3</v>
      </c>
      <c r="R156" s="629">
        <f t="shared" si="92"/>
        <v>1.3304375523724774E-2</v>
      </c>
      <c r="S156" s="629">
        <f t="shared" si="92"/>
        <v>4.1671157411461036E-3</v>
      </c>
      <c r="T156" s="629">
        <f t="shared" si="93"/>
        <v>4.03359040801085E-3</v>
      </c>
      <c r="U156" s="629">
        <f t="shared" si="93"/>
        <v>-1.3893623401818897E-3</v>
      </c>
      <c r="V156" s="629">
        <f t="shared" si="93"/>
        <v>2.9618382819363723E-3</v>
      </c>
      <c r="W156" s="23"/>
      <c r="X156" s="629"/>
      <c r="Y156" s="629"/>
      <c r="Z156" s="629"/>
      <c r="AA156" s="629"/>
      <c r="AB156" s="629"/>
    </row>
    <row r="157" spans="1:36" x14ac:dyDescent="0.2">
      <c r="A157" s="167" t="s">
        <v>26</v>
      </c>
      <c r="B157" s="168" t="s">
        <v>279</v>
      </c>
      <c r="C157" s="629"/>
      <c r="D157" s="629">
        <f t="shared" si="92"/>
        <v>-3.3085836197572984E-3</v>
      </c>
      <c r="E157" s="629">
        <f t="shared" si="92"/>
        <v>-1.5061156632195479E-2</v>
      </c>
      <c r="F157" s="629">
        <f t="shared" si="92"/>
        <v>6.905501019203444E-3</v>
      </c>
      <c r="G157" s="629">
        <f t="shared" si="92"/>
        <v>-1.5492069466967049E-4</v>
      </c>
      <c r="H157" s="629">
        <f t="shared" si="92"/>
        <v>8.2973020592357356E-3</v>
      </c>
      <c r="I157" s="629">
        <f t="shared" si="92"/>
        <v>-4.2152989478233226E-3</v>
      </c>
      <c r="J157" s="629">
        <f t="shared" si="92"/>
        <v>1.1088019945934158E-2</v>
      </c>
      <c r="K157" s="629">
        <f t="shared" si="92"/>
        <v>2.0672137327438896E-2</v>
      </c>
      <c r="L157" s="629">
        <f t="shared" si="92"/>
        <v>-9.4448417769634144E-3</v>
      </c>
      <c r="M157" s="629">
        <f t="shared" si="92"/>
        <v>-6.0585007635644613E-3</v>
      </c>
      <c r="N157" s="629">
        <f t="shared" si="92"/>
        <v>5.1191634666756334E-3</v>
      </c>
      <c r="O157" s="629">
        <f t="shared" si="92"/>
        <v>2.7942605490213168E-2</v>
      </c>
      <c r="P157" s="629">
        <f t="shared" si="92"/>
        <v>8.5999570412751188E-3</v>
      </c>
      <c r="Q157" s="629">
        <f t="shared" si="92"/>
        <v>2.0254560526650027E-3</v>
      </c>
      <c r="R157" s="629">
        <f t="shared" si="92"/>
        <v>2.491483449861577E-2</v>
      </c>
      <c r="S157" s="629">
        <f t="shared" si="92"/>
        <v>7.4902357986049673E-3</v>
      </c>
      <c r="T157" s="629">
        <f t="shared" si="93"/>
        <v>-3.0117339608987147E-3</v>
      </c>
      <c r="U157" s="629">
        <f t="shared" si="93"/>
        <v>-2.020907520791931E-3</v>
      </c>
      <c r="V157" s="629">
        <f t="shared" si="93"/>
        <v>-3.9613328411992384E-3</v>
      </c>
      <c r="W157" s="23"/>
      <c r="X157" s="629"/>
      <c r="Y157" s="629"/>
      <c r="Z157" s="629"/>
      <c r="AA157" s="629"/>
      <c r="AB157" s="629"/>
    </row>
    <row r="158" spans="1:36" x14ac:dyDescent="0.2">
      <c r="A158" s="167" t="s">
        <v>27</v>
      </c>
      <c r="B158" s="168" t="s">
        <v>280</v>
      </c>
      <c r="C158" s="629"/>
      <c r="D158" s="629">
        <f t="shared" si="92"/>
        <v>9.9264394532683968E-4</v>
      </c>
      <c r="E158" s="629">
        <f t="shared" si="92"/>
        <v>-7.9882259082396691E-3</v>
      </c>
      <c r="F158" s="629">
        <f t="shared" si="92"/>
        <v>7.3551125146947437E-4</v>
      </c>
      <c r="G158" s="629">
        <f t="shared" si="92"/>
        <v>4.8658951881628831E-3</v>
      </c>
      <c r="H158" s="629">
        <f t="shared" si="92"/>
        <v>8.8567836995682662E-3</v>
      </c>
      <c r="I158" s="629">
        <f t="shared" si="92"/>
        <v>1.8230797726017836E-3</v>
      </c>
      <c r="J158" s="629">
        <f t="shared" si="92"/>
        <v>5.203117253556276E-3</v>
      </c>
      <c r="K158" s="629">
        <f t="shared" si="92"/>
        <v>4.964688244671495E-3</v>
      </c>
      <c r="L158" s="629">
        <f t="shared" si="92"/>
        <v>1.6793198059895024E-3</v>
      </c>
      <c r="M158" s="629">
        <f t="shared" si="92"/>
        <v>1.5337160592109095E-3</v>
      </c>
      <c r="N158" s="629">
        <f t="shared" si="92"/>
        <v>1.3343204654991914E-3</v>
      </c>
      <c r="O158" s="629">
        <f t="shared" si="92"/>
        <v>5.4223063920407341E-3</v>
      </c>
      <c r="P158" s="629">
        <f t="shared" si="92"/>
        <v>1.9938930467469041E-3</v>
      </c>
      <c r="Q158" s="629">
        <f t="shared" si="92"/>
        <v>6.7008138649625078E-3</v>
      </c>
      <c r="R158" s="629">
        <f t="shared" si="92"/>
        <v>5.8791729147039968E-3</v>
      </c>
      <c r="S158" s="629">
        <f t="shared" si="92"/>
        <v>5.3890209220658564E-4</v>
      </c>
      <c r="T158" s="629">
        <f t="shared" si="93"/>
        <v>-1.6208581598097065E-3</v>
      </c>
      <c r="U158" s="629">
        <f t="shared" si="93"/>
        <v>-1.1552879295543321E-2</v>
      </c>
      <c r="V158" s="629">
        <f t="shared" si="93"/>
        <v>-7.2472886616005627E-3</v>
      </c>
      <c r="W158" s="23"/>
      <c r="X158" s="629"/>
      <c r="Y158" s="629"/>
      <c r="Z158" s="629"/>
      <c r="AA158" s="629"/>
      <c r="AB158" s="629"/>
    </row>
    <row r="159" spans="1:36" x14ac:dyDescent="0.2">
      <c r="A159" s="167" t="s">
        <v>28</v>
      </c>
      <c r="B159" s="168" t="s">
        <v>281</v>
      </c>
      <c r="C159" s="629"/>
      <c r="D159" s="629">
        <f t="shared" si="92"/>
        <v>-3.9293848154479324E-3</v>
      </c>
      <c r="E159" s="629">
        <f t="shared" si="92"/>
        <v>1.6642989928579547E-2</v>
      </c>
      <c r="F159" s="629">
        <f t="shared" si="92"/>
        <v>-1.1231961008833575E-2</v>
      </c>
      <c r="G159" s="629">
        <f t="shared" si="92"/>
        <v>2.0900275033852293E-3</v>
      </c>
      <c r="H159" s="629">
        <f t="shared" si="92"/>
        <v>1.8230549891112592E-2</v>
      </c>
      <c r="I159" s="629">
        <f t="shared" si="92"/>
        <v>2.7530054341732119E-3</v>
      </c>
      <c r="J159" s="629">
        <f t="shared" si="92"/>
        <v>8.7530827734398232E-3</v>
      </c>
      <c r="K159" s="629">
        <f t="shared" si="92"/>
        <v>1.3898987796916526E-2</v>
      </c>
      <c r="L159" s="629">
        <f t="shared" si="92"/>
        <v>-9.1568579886818971E-5</v>
      </c>
      <c r="M159" s="629">
        <f t="shared" si="92"/>
        <v>3.107343287907963E-4</v>
      </c>
      <c r="N159" s="629">
        <f t="shared" si="92"/>
        <v>1.2368964515227133E-2</v>
      </c>
      <c r="O159" s="629">
        <f t="shared" si="92"/>
        <v>1.6695951998835019E-2</v>
      </c>
      <c r="P159" s="629">
        <f t="shared" si="92"/>
        <v>2.4477774506049967E-2</v>
      </c>
      <c r="Q159" s="629">
        <f t="shared" si="92"/>
        <v>8.2501727904782981E-4</v>
      </c>
      <c r="R159" s="629">
        <f t="shared" si="92"/>
        <v>2.5092326784364891E-2</v>
      </c>
      <c r="S159" s="629">
        <f t="shared" si="92"/>
        <v>1.0819244564499684E-2</v>
      </c>
      <c r="T159" s="629">
        <f t="shared" si="93"/>
        <v>-1.1803107094686884E-2</v>
      </c>
      <c r="U159" s="629">
        <f t="shared" si="93"/>
        <v>-2.0881609894507092E-2</v>
      </c>
      <c r="V159" s="629">
        <f t="shared" si="93"/>
        <v>-1.6290346946496313E-2</v>
      </c>
      <c r="W159" s="23"/>
      <c r="X159" s="629"/>
      <c r="Y159" s="629"/>
      <c r="Z159" s="629"/>
      <c r="AA159" s="629"/>
      <c r="AB159" s="629"/>
    </row>
    <row r="160" spans="1:36" x14ac:dyDescent="0.2">
      <c r="A160" s="167" t="s">
        <v>29</v>
      </c>
      <c r="B160" s="168" t="s">
        <v>282</v>
      </c>
      <c r="C160" s="629"/>
      <c r="D160" s="629">
        <f t="shared" si="92"/>
        <v>-9.515059166698335E-3</v>
      </c>
      <c r="E160" s="629">
        <f t="shared" si="92"/>
        <v>6.1417090524421535E-4</v>
      </c>
      <c r="F160" s="629">
        <f t="shared" si="92"/>
        <v>-3.574385104272544E-3</v>
      </c>
      <c r="G160" s="629">
        <f t="shared" si="92"/>
        <v>3.4139811442751495E-3</v>
      </c>
      <c r="H160" s="629">
        <f t="shared" si="92"/>
        <v>-2.620889744527892E-3</v>
      </c>
      <c r="I160" s="629">
        <f t="shared" si="92"/>
        <v>2.6215716599100767E-3</v>
      </c>
      <c r="J160" s="629">
        <f t="shared" si="92"/>
        <v>5.2888370293360917E-4</v>
      </c>
      <c r="K160" s="629">
        <f t="shared" si="92"/>
        <v>4.9142925282159534E-3</v>
      </c>
      <c r="L160" s="629">
        <f t="shared" si="92"/>
        <v>8.4668664259330968E-5</v>
      </c>
      <c r="M160" s="629">
        <f t="shared" si="92"/>
        <v>-2.5917356687838425E-3</v>
      </c>
      <c r="N160" s="629">
        <f t="shared" si="92"/>
        <v>9.5736577743015363E-4</v>
      </c>
      <c r="O160" s="629">
        <f t="shared" si="92"/>
        <v>2.4759886626616176E-3</v>
      </c>
      <c r="P160" s="629">
        <f t="shared" si="92"/>
        <v>2.9959062309248264E-4</v>
      </c>
      <c r="Q160" s="629">
        <f t="shared" si="92"/>
        <v>-4.1805175227019526E-4</v>
      </c>
      <c r="R160" s="629">
        <f t="shared" si="92"/>
        <v>3.3135134767452385E-3</v>
      </c>
      <c r="S160" s="629">
        <f t="shared" si="92"/>
        <v>8.3726908978203427E-3</v>
      </c>
      <c r="T160" s="629">
        <f t="shared" si="93"/>
        <v>6.4583571406591934E-4</v>
      </c>
      <c r="U160" s="629">
        <f t="shared" si="93"/>
        <v>-2.2934876482914915E-3</v>
      </c>
      <c r="V160" s="629">
        <f t="shared" si="93"/>
        <v>-6.7263315689695339E-4</v>
      </c>
      <c r="W160" s="23"/>
      <c r="X160" s="629"/>
      <c r="Y160" s="629"/>
      <c r="Z160" s="629"/>
      <c r="AA160" s="629"/>
      <c r="AB160" s="629"/>
    </row>
    <row r="161" spans="1:36" x14ac:dyDescent="0.2">
      <c r="A161" s="167" t="s">
        <v>31</v>
      </c>
      <c r="B161" s="54" t="s">
        <v>30</v>
      </c>
      <c r="C161" s="629"/>
      <c r="D161" s="629">
        <f t="shared" si="92"/>
        <v>-2.7609451663686275E-3</v>
      </c>
      <c r="E161" s="629">
        <f t="shared" si="92"/>
        <v>-9.3262520156812499E-3</v>
      </c>
      <c r="F161" s="629">
        <f t="shared" si="92"/>
        <v>3.4096853391058844E-3</v>
      </c>
      <c r="G161" s="629">
        <f t="shared" si="92"/>
        <v>-4.085275554792038E-3</v>
      </c>
      <c r="H161" s="629">
        <f t="shared" si="92"/>
        <v>6.1955541549375643E-3</v>
      </c>
      <c r="I161" s="629">
        <f t="shared" si="92"/>
        <v>1.3358603154049672E-2</v>
      </c>
      <c r="J161" s="629">
        <f t="shared" si="92"/>
        <v>1.4573394105938324E-3</v>
      </c>
      <c r="K161" s="629">
        <f t="shared" si="92"/>
        <v>-6.4713462165702845E-3</v>
      </c>
      <c r="L161" s="629">
        <f t="shared" si="92"/>
        <v>-6.2854897966338795E-3</v>
      </c>
      <c r="M161" s="629">
        <f t="shared" si="92"/>
        <v>-3.3642069439860155E-3</v>
      </c>
      <c r="N161" s="629">
        <f t="shared" si="92"/>
        <v>-4.6338883933722264E-3</v>
      </c>
      <c r="O161" s="629">
        <f t="shared" si="92"/>
        <v>-1.6963681357289293E-2</v>
      </c>
      <c r="P161" s="629">
        <f t="shared" si="92"/>
        <v>8.7510921787334016E-3</v>
      </c>
      <c r="Q161" s="629">
        <f t="shared" si="92"/>
        <v>-1.4757146150825035E-3</v>
      </c>
      <c r="R161" s="629">
        <f t="shared" si="92"/>
        <v>-2.3943041956756596E-3</v>
      </c>
      <c r="S161" s="629">
        <f t="shared" si="92"/>
        <v>-8.0148581799975192E-4</v>
      </c>
      <c r="T161" s="629">
        <f t="shared" si="93"/>
        <v>7.2221020567649055E-3</v>
      </c>
      <c r="U161" s="629">
        <f t="shared" si="93"/>
        <v>1.1083684984972773E-2</v>
      </c>
      <c r="V161" s="629">
        <f t="shared" si="93"/>
        <v>6.9019344148173864E-3</v>
      </c>
      <c r="W161" s="23"/>
      <c r="X161" s="629"/>
      <c r="Y161" s="629"/>
      <c r="Z161" s="629"/>
      <c r="AA161" s="629"/>
      <c r="AB161" s="629"/>
    </row>
    <row r="162" spans="1:36" x14ac:dyDescent="0.2">
      <c r="A162" s="167" t="s">
        <v>32</v>
      </c>
      <c r="B162" s="168" t="s">
        <v>283</v>
      </c>
      <c r="C162" s="629"/>
      <c r="D162" s="629">
        <f t="shared" si="92"/>
        <v>1.1807396771328731E-3</v>
      </c>
      <c r="E162" s="629">
        <f t="shared" si="92"/>
        <v>-4.2971275858720362E-3</v>
      </c>
      <c r="F162" s="629">
        <f t="shared" si="92"/>
        <v>1.7837658364649306E-3</v>
      </c>
      <c r="G162" s="629">
        <f t="shared" si="92"/>
        <v>2.8658472090543653E-2</v>
      </c>
      <c r="H162" s="629">
        <f t="shared" si="92"/>
        <v>3.0238510536452046E-2</v>
      </c>
      <c r="I162" s="629">
        <f t="shared" si="92"/>
        <v>1.0766905554842787E-2</v>
      </c>
      <c r="J162" s="629">
        <f t="shared" si="92"/>
        <v>-6.7438199708206043E-3</v>
      </c>
      <c r="K162" s="629">
        <f t="shared" si="92"/>
        <v>3.403679376359874E-3</v>
      </c>
      <c r="L162" s="629">
        <f t="shared" si="92"/>
        <v>8.2149460485574655E-5</v>
      </c>
      <c r="M162" s="629">
        <f t="shared" si="92"/>
        <v>-1.1911227557078951E-2</v>
      </c>
      <c r="N162" s="629">
        <f t="shared" si="92"/>
        <v>-2.461112797696713E-3</v>
      </c>
      <c r="O162" s="629">
        <f t="shared" si="92"/>
        <v>-3.2376479977757932E-3</v>
      </c>
      <c r="P162" s="629">
        <f t="shared" si="92"/>
        <v>4.8262537692649408E-3</v>
      </c>
      <c r="Q162" s="629">
        <f t="shared" si="92"/>
        <v>-2.2947782055502504E-3</v>
      </c>
      <c r="R162" s="629">
        <f t="shared" si="92"/>
        <v>2.3333253054887101E-3</v>
      </c>
      <c r="S162" s="629">
        <f t="shared" si="92"/>
        <v>1.000115302329049E-2</v>
      </c>
      <c r="T162" s="629">
        <f t="shared" si="93"/>
        <v>4.4279921821586358E-3</v>
      </c>
      <c r="U162" s="629">
        <f t="shared" si="93"/>
        <v>-5.8074730885334025E-3</v>
      </c>
      <c r="V162" s="629">
        <f t="shared" si="93"/>
        <v>5.9141569150069004E-3</v>
      </c>
      <c r="W162" s="23"/>
      <c r="X162" s="629"/>
      <c r="Y162" s="629"/>
      <c r="Z162" s="629"/>
      <c r="AA162" s="629"/>
      <c r="AB162" s="629"/>
    </row>
    <row r="163" spans="1:36" x14ac:dyDescent="0.2">
      <c r="A163" s="167" t="s">
        <v>34</v>
      </c>
      <c r="B163" s="168" t="s">
        <v>284</v>
      </c>
      <c r="C163" s="629"/>
      <c r="D163" s="629">
        <f t="shared" si="92"/>
        <v>-6.8536675646117655E-4</v>
      </c>
      <c r="E163" s="629">
        <f t="shared" si="92"/>
        <v>-2.5590627291353814E-3</v>
      </c>
      <c r="F163" s="629">
        <f t="shared" si="92"/>
        <v>-4.8007405334780549E-4</v>
      </c>
      <c r="G163" s="629">
        <f t="shared" si="92"/>
        <v>-1.4872394568141393E-3</v>
      </c>
      <c r="H163" s="629">
        <f t="shared" si="92"/>
        <v>3.0176394101844061E-4</v>
      </c>
      <c r="I163" s="629">
        <f t="shared" si="92"/>
        <v>3.3549893666024845E-3</v>
      </c>
      <c r="J163" s="629">
        <f t="shared" si="92"/>
        <v>-1.8137926536184413E-3</v>
      </c>
      <c r="K163" s="629">
        <f t="shared" si="92"/>
        <v>-2.1565770037637615E-5</v>
      </c>
      <c r="L163" s="629">
        <f t="shared" si="92"/>
        <v>-1.2717241025488378E-3</v>
      </c>
      <c r="M163" s="629">
        <f t="shared" si="92"/>
        <v>2.741099120845011E-3</v>
      </c>
      <c r="N163" s="629">
        <f t="shared" si="92"/>
        <v>-2.9711900229424599E-3</v>
      </c>
      <c r="O163" s="629">
        <f t="shared" si="92"/>
        <v>-1.0990456467611979E-3</v>
      </c>
      <c r="P163" s="629">
        <f t="shared" si="92"/>
        <v>1.2130412943817085E-3</v>
      </c>
      <c r="Q163" s="629">
        <f t="shared" si="92"/>
        <v>4.6813418261487071E-3</v>
      </c>
      <c r="R163" s="629">
        <f t="shared" si="92"/>
        <v>5.3291998275025567E-3</v>
      </c>
      <c r="S163" s="629">
        <f t="shared" si="92"/>
        <v>1.8097970727236534E-3</v>
      </c>
      <c r="T163" s="629">
        <f t="shared" si="93"/>
        <v>-6.7473137831442912E-3</v>
      </c>
      <c r="U163" s="629">
        <f t="shared" si="93"/>
        <v>2.6760074166856771E-3</v>
      </c>
      <c r="V163" s="629">
        <f t="shared" si="93"/>
        <v>1.8182239885510165E-3</v>
      </c>
      <c r="W163" s="23"/>
      <c r="X163" s="629"/>
      <c r="Y163" s="629"/>
      <c r="Z163" s="629"/>
      <c r="AA163" s="629"/>
      <c r="AB163" s="629"/>
    </row>
    <row r="164" spans="1:36" x14ac:dyDescent="0.2">
      <c r="A164" s="167" t="s">
        <v>36</v>
      </c>
      <c r="B164" s="168" t="s">
        <v>285</v>
      </c>
      <c r="C164" s="629"/>
      <c r="D164" s="629">
        <f t="shared" si="92"/>
        <v>1.1476277560257414E-3</v>
      </c>
      <c r="E164" s="629">
        <f t="shared" si="92"/>
        <v>-3.8416733493192518E-3</v>
      </c>
      <c r="F164" s="629">
        <f t="shared" si="92"/>
        <v>-1.9961148128250332E-3</v>
      </c>
      <c r="G164" s="629">
        <f t="shared" si="92"/>
        <v>2.4557277991109502E-3</v>
      </c>
      <c r="H164" s="629">
        <f t="shared" si="92"/>
        <v>2.0556314726310819E-3</v>
      </c>
      <c r="I164" s="629">
        <f t="shared" si="92"/>
        <v>-3.0925477660883245E-3</v>
      </c>
      <c r="J164" s="629">
        <f t="shared" si="92"/>
        <v>-2.704419692982891E-4</v>
      </c>
      <c r="K164" s="629">
        <f t="shared" si="92"/>
        <v>1.6868607812407147E-5</v>
      </c>
      <c r="L164" s="629">
        <f t="shared" si="92"/>
        <v>-1.5526034293085595E-3</v>
      </c>
      <c r="M164" s="629">
        <f t="shared" si="92"/>
        <v>2.3132591303866887E-3</v>
      </c>
      <c r="N164" s="629">
        <f t="shared" si="92"/>
        <v>1.0196318332290678E-3</v>
      </c>
      <c r="O164" s="629">
        <f t="shared" si="92"/>
        <v>9.7161124295558733E-4</v>
      </c>
      <c r="P164" s="629">
        <f t="shared" si="92"/>
        <v>1.671117446494554E-3</v>
      </c>
      <c r="Q164" s="629">
        <f t="shared" si="92"/>
        <v>4.6785879912245894E-4</v>
      </c>
      <c r="R164" s="629">
        <f t="shared" si="92"/>
        <v>9.9409979283371515E-4</v>
      </c>
      <c r="S164" s="629">
        <f t="shared" si="92"/>
        <v>2.7086209493654965E-3</v>
      </c>
      <c r="T164" s="629">
        <f t="shared" si="93"/>
        <v>1.4560708424364466E-4</v>
      </c>
      <c r="U164" s="629">
        <f t="shared" si="93"/>
        <v>-1.2783741529417924E-3</v>
      </c>
      <c r="V164" s="629">
        <f t="shared" si="93"/>
        <v>-6.8002208022346293E-4</v>
      </c>
      <c r="W164" s="23"/>
      <c r="X164" s="629"/>
      <c r="Y164" s="629"/>
      <c r="Z164" s="629"/>
      <c r="AA164" s="629"/>
      <c r="AB164" s="629"/>
    </row>
    <row r="165" spans="1:36" x14ac:dyDescent="0.2">
      <c r="A165" s="167" t="s">
        <v>37</v>
      </c>
      <c r="B165" s="54" t="s">
        <v>33</v>
      </c>
      <c r="C165" s="629"/>
      <c r="D165" s="629">
        <f t="shared" si="92"/>
        <v>-6.7346097816653443E-3</v>
      </c>
      <c r="E165" s="629">
        <f t="shared" si="92"/>
        <v>1.9214158682234149E-3</v>
      </c>
      <c r="F165" s="629">
        <f t="shared" si="92"/>
        <v>9.758810148534254E-3</v>
      </c>
      <c r="G165" s="629">
        <f t="shared" si="92"/>
        <v>-8.9575446434509015E-3</v>
      </c>
      <c r="H165" s="629">
        <f t="shared" si="92"/>
        <v>-6.0627958159112484E-3</v>
      </c>
      <c r="I165" s="629">
        <f t="shared" si="92"/>
        <v>8.6441298905133857E-3</v>
      </c>
      <c r="J165" s="629">
        <f t="shared" si="92"/>
        <v>4.1324043650752566E-3</v>
      </c>
      <c r="K165" s="629">
        <f t="shared" si="92"/>
        <v>1.6890958723148764E-2</v>
      </c>
      <c r="L165" s="629">
        <f t="shared" si="92"/>
        <v>1.1587126398011679E-2</v>
      </c>
      <c r="M165" s="629">
        <f t="shared" si="92"/>
        <v>-5.2529045069131565E-3</v>
      </c>
      <c r="N165" s="629">
        <f t="shared" si="92"/>
        <v>-2.6445861175596343E-3</v>
      </c>
      <c r="O165" s="629">
        <f t="shared" si="92"/>
        <v>-1.0995756341105917E-3</v>
      </c>
      <c r="P165" s="629">
        <f t="shared" si="92"/>
        <v>8.8747470047039079E-3</v>
      </c>
      <c r="Q165" s="629">
        <f t="shared" si="92"/>
        <v>-7.6494691861665927E-4</v>
      </c>
      <c r="R165" s="629">
        <f t="shared" si="92"/>
        <v>-4.083246745200525E-3</v>
      </c>
      <c r="S165" s="629">
        <f t="shared" ref="S165:S175" si="94">(S18/S$28*S136-R18/R$28*R136)/R$146</f>
        <v>1.4472864404718493E-2</v>
      </c>
      <c r="T165" s="629">
        <f t="shared" si="93"/>
        <v>1.3228841087856623E-2</v>
      </c>
      <c r="U165" s="629">
        <f t="shared" si="93"/>
        <v>-6.1335134934488759E-4</v>
      </c>
      <c r="V165" s="629">
        <f t="shared" si="93"/>
        <v>4.9143518933497709E-3</v>
      </c>
      <c r="W165" s="23"/>
      <c r="X165" s="629"/>
      <c r="Y165" s="629"/>
      <c r="Z165" s="629"/>
      <c r="AA165" s="629"/>
      <c r="AB165" s="629"/>
    </row>
    <row r="166" spans="1:36" x14ac:dyDescent="0.2">
      <c r="A166" s="167" t="s">
        <v>38</v>
      </c>
      <c r="B166" s="168" t="s">
        <v>35</v>
      </c>
      <c r="C166" s="629"/>
      <c r="D166" s="629">
        <f t="shared" ref="D166:R166" si="95">(D19/D$28*D137-C19/C$28*C137)/C$146</f>
        <v>-4.2552156336942495E-3</v>
      </c>
      <c r="E166" s="629">
        <f t="shared" si="95"/>
        <v>-1.4857895654524992E-4</v>
      </c>
      <c r="F166" s="629">
        <f t="shared" si="95"/>
        <v>2.6252139913655586E-3</v>
      </c>
      <c r="G166" s="629">
        <f t="shared" si="95"/>
        <v>-9.8934320799241187E-4</v>
      </c>
      <c r="H166" s="629">
        <f t="shared" si="95"/>
        <v>-3.8187042415591104E-3</v>
      </c>
      <c r="I166" s="629">
        <f t="shared" si="95"/>
        <v>1.2600628716669272E-3</v>
      </c>
      <c r="J166" s="629">
        <f t="shared" si="95"/>
        <v>1.0444234476740403E-3</v>
      </c>
      <c r="K166" s="629">
        <f t="shared" si="95"/>
        <v>4.7509379543628919E-3</v>
      </c>
      <c r="L166" s="629">
        <f t="shared" si="95"/>
        <v>3.012536797599317E-3</v>
      </c>
      <c r="M166" s="629">
        <f t="shared" si="95"/>
        <v>1.925109905960161E-3</v>
      </c>
      <c r="N166" s="629">
        <f t="shared" si="95"/>
        <v>-1.8580433554452255E-3</v>
      </c>
      <c r="O166" s="629">
        <f t="shared" si="95"/>
        <v>7.6720260725667998E-4</v>
      </c>
      <c r="P166" s="629">
        <f t="shared" si="95"/>
        <v>-1.4865274244583019E-3</v>
      </c>
      <c r="Q166" s="629">
        <f t="shared" si="95"/>
        <v>-1.474433105437921E-3</v>
      </c>
      <c r="R166" s="629">
        <f t="shared" si="95"/>
        <v>1.4928170772847708E-3</v>
      </c>
      <c r="S166" s="629">
        <f t="shared" si="94"/>
        <v>3.1792148280015507E-3</v>
      </c>
      <c r="T166" s="629">
        <f t="shared" si="93"/>
        <v>-3.8110404722156271E-4</v>
      </c>
      <c r="U166" s="629">
        <f t="shared" si="93"/>
        <v>-1.9712010628043313E-3</v>
      </c>
      <c r="V166" s="629">
        <f t="shared" si="93"/>
        <v>9.0984983662655949E-4</v>
      </c>
      <c r="W166" s="23"/>
      <c r="X166" s="692"/>
      <c r="Y166" s="692"/>
      <c r="Z166" s="692"/>
      <c r="AA166" s="692"/>
      <c r="AB166" s="692"/>
    </row>
    <row r="167" spans="1:36" x14ac:dyDescent="0.2">
      <c r="A167" s="167" t="s">
        <v>40</v>
      </c>
      <c r="B167" s="168" t="s">
        <v>286</v>
      </c>
      <c r="C167" s="629"/>
      <c r="D167" s="629">
        <f t="shared" ref="D167:R167" si="96">(D20/D$28*D138-C20/C$28*C138)/C$146</f>
        <v>-1.1026844891330757E-3</v>
      </c>
      <c r="E167" s="629">
        <f t="shared" si="96"/>
        <v>-4.2759469754156672E-4</v>
      </c>
      <c r="F167" s="629">
        <f t="shared" si="96"/>
        <v>1.3633371313935012E-3</v>
      </c>
      <c r="G167" s="629">
        <f t="shared" si="96"/>
        <v>-2.2074433214924966E-3</v>
      </c>
      <c r="H167" s="629">
        <f t="shared" si="96"/>
        <v>-9.9362587195038574E-4</v>
      </c>
      <c r="I167" s="629">
        <f t="shared" si="96"/>
        <v>2.3432812243972694E-3</v>
      </c>
      <c r="J167" s="629">
        <f t="shared" si="96"/>
        <v>6.6450594539909768E-4</v>
      </c>
      <c r="K167" s="629">
        <f t="shared" si="96"/>
        <v>1.4414527031781515E-3</v>
      </c>
      <c r="L167" s="629">
        <f t="shared" si="96"/>
        <v>9.8196473648541204E-4</v>
      </c>
      <c r="M167" s="629">
        <f t="shared" si="96"/>
        <v>1.8712619793756183E-3</v>
      </c>
      <c r="N167" s="629">
        <f t="shared" si="96"/>
        <v>-1.9673229461093038E-3</v>
      </c>
      <c r="O167" s="629">
        <f t="shared" si="96"/>
        <v>1.8431499779614034E-3</v>
      </c>
      <c r="P167" s="629">
        <f t="shared" si="96"/>
        <v>2.6082079239003841E-3</v>
      </c>
      <c r="Q167" s="629">
        <f t="shared" si="96"/>
        <v>2.8908119039335678E-3</v>
      </c>
      <c r="R167" s="629">
        <f t="shared" si="96"/>
        <v>-1.0700513222391098E-3</v>
      </c>
      <c r="S167" s="629">
        <f t="shared" si="94"/>
        <v>2.0345745286182246E-3</v>
      </c>
      <c r="T167" s="629">
        <f t="shared" si="93"/>
        <v>1.7063584127332028E-4</v>
      </c>
      <c r="U167" s="629">
        <f t="shared" si="93"/>
        <v>-9.1500832517101927E-4</v>
      </c>
      <c r="V167" s="629">
        <f t="shared" si="93"/>
        <v>-1.0425394827726757E-3</v>
      </c>
      <c r="W167" s="23"/>
      <c r="X167" s="629"/>
      <c r="Y167" s="629"/>
      <c r="Z167" s="629"/>
      <c r="AA167" s="629"/>
      <c r="AB167" s="629"/>
    </row>
    <row r="168" spans="1:36" x14ac:dyDescent="0.2">
      <c r="A168" s="167" t="s">
        <v>287</v>
      </c>
      <c r="B168" s="168" t="s">
        <v>288</v>
      </c>
      <c r="C168" s="629"/>
      <c r="D168" s="629">
        <f t="shared" ref="D168:R168" si="97">(D21/D$28*D139-C21/C$28*C139)/C$146</f>
        <v>1.0686261456791198E-3</v>
      </c>
      <c r="E168" s="629">
        <f t="shared" si="97"/>
        <v>7.8511557020527728E-4</v>
      </c>
      <c r="F168" s="629">
        <f t="shared" si="97"/>
        <v>2.9438885356163195E-3</v>
      </c>
      <c r="G168" s="629">
        <f t="shared" si="97"/>
        <v>1.2604822493335124E-3</v>
      </c>
      <c r="H168" s="629">
        <f t="shared" si="97"/>
        <v>-4.7509806842630937E-5</v>
      </c>
      <c r="I168" s="629">
        <f t="shared" si="97"/>
        <v>8.6035160629460586E-4</v>
      </c>
      <c r="J168" s="629">
        <f t="shared" si="97"/>
        <v>4.2238620775639849E-3</v>
      </c>
      <c r="K168" s="629">
        <f t="shared" si="97"/>
        <v>4.3475090120340234E-3</v>
      </c>
      <c r="L168" s="629">
        <f t="shared" si="97"/>
        <v>-8.2783106196265073E-4</v>
      </c>
      <c r="M168" s="629">
        <f t="shared" si="97"/>
        <v>2.0257197888320245E-3</v>
      </c>
      <c r="N168" s="629">
        <f t="shared" si="97"/>
        <v>4.0824805560111931E-3</v>
      </c>
      <c r="O168" s="629">
        <f t="shared" si="97"/>
        <v>1.7356903344315895E-2</v>
      </c>
      <c r="P168" s="629">
        <f t="shared" si="97"/>
        <v>5.9861577037569301E-3</v>
      </c>
      <c r="Q168" s="629">
        <f t="shared" si="97"/>
        <v>9.5366587601392553E-3</v>
      </c>
      <c r="R168" s="629">
        <f t="shared" si="97"/>
        <v>9.7218831580922812E-3</v>
      </c>
      <c r="S168" s="629">
        <f t="shared" si="94"/>
        <v>-1.6327484859248873E-2</v>
      </c>
      <c r="T168" s="629">
        <f t="shared" si="93"/>
        <v>-1.2398314667382605E-2</v>
      </c>
      <c r="U168" s="629">
        <f t="shared" si="93"/>
        <v>-1.1711065378806815E-3</v>
      </c>
      <c r="V168" s="629">
        <f t="shared" si="93"/>
        <v>4.0267491165942816E-3</v>
      </c>
      <c r="W168" s="23"/>
      <c r="X168" s="692"/>
      <c r="Y168" s="692"/>
      <c r="Z168" s="692"/>
      <c r="AA168" s="692"/>
      <c r="AB168" s="692"/>
    </row>
    <row r="169" spans="1:36" x14ac:dyDescent="0.2">
      <c r="A169" s="167" t="s">
        <v>289</v>
      </c>
      <c r="B169" s="54" t="s">
        <v>290</v>
      </c>
      <c r="C169" s="629"/>
      <c r="D169" s="629">
        <f t="shared" ref="D169:R169" si="98">(D22/D$28*D140-C22/C$28*C140)/C$146</f>
        <v>7.2280246593542453E-5</v>
      </c>
      <c r="E169" s="629">
        <f t="shared" si="98"/>
        <v>6.5693595501668442E-4</v>
      </c>
      <c r="F169" s="629">
        <f t="shared" si="98"/>
        <v>5.2784557233209197E-4</v>
      </c>
      <c r="G169" s="629">
        <f t="shared" si="98"/>
        <v>-1.0259485874545644E-3</v>
      </c>
      <c r="H169" s="629">
        <f t="shared" si="98"/>
        <v>8.0304826793696255E-4</v>
      </c>
      <c r="I169" s="629">
        <f t="shared" si="98"/>
        <v>2.1587079533201769E-3</v>
      </c>
      <c r="J169" s="629">
        <f t="shared" si="98"/>
        <v>1.3094068411609683E-3</v>
      </c>
      <c r="K169" s="629">
        <f t="shared" si="98"/>
        <v>1.8663553796358469E-3</v>
      </c>
      <c r="L169" s="629">
        <f t="shared" si="98"/>
        <v>6.180653017609771E-4</v>
      </c>
      <c r="M169" s="629">
        <f t="shared" si="98"/>
        <v>-2.5952626801271483E-4</v>
      </c>
      <c r="N169" s="629">
        <f t="shared" si="98"/>
        <v>1.6975796065481685E-3</v>
      </c>
      <c r="O169" s="629">
        <f t="shared" si="98"/>
        <v>8.2470292076209425E-4</v>
      </c>
      <c r="P169" s="629">
        <f t="shared" si="98"/>
        <v>3.4540116256945378E-4</v>
      </c>
      <c r="Q169" s="629">
        <f t="shared" si="98"/>
        <v>1.0708374027784029E-3</v>
      </c>
      <c r="R169" s="629">
        <f t="shared" si="98"/>
        <v>-6.3935480518424812E-4</v>
      </c>
      <c r="S169" s="629">
        <f t="shared" si="94"/>
        <v>1.1923871986211055E-3</v>
      </c>
      <c r="T169" s="629">
        <f t="shared" si="93"/>
        <v>1.0007851687599248E-3</v>
      </c>
      <c r="U169" s="629">
        <f t="shared" si="93"/>
        <v>-2.6915839865019855E-4</v>
      </c>
      <c r="V169" s="629">
        <f t="shared" si="93"/>
        <v>-8.977859392316299E-5</v>
      </c>
      <c r="W169" s="23"/>
    </row>
    <row r="170" spans="1:36" x14ac:dyDescent="0.2">
      <c r="A170" s="167" t="s">
        <v>291</v>
      </c>
      <c r="B170" s="54" t="s">
        <v>39</v>
      </c>
      <c r="D170" s="629">
        <f t="shared" ref="D170:R170" si="99">(D23/D$28*D141-C23/C$28*C141)/C$146</f>
        <v>1.677460298247397E-3</v>
      </c>
      <c r="E170" s="629">
        <f t="shared" si="99"/>
        <v>3.9236740995409608E-4</v>
      </c>
      <c r="F170" s="629">
        <f t="shared" si="99"/>
        <v>3.4307739642671707E-3</v>
      </c>
      <c r="G170" s="629">
        <f t="shared" si="99"/>
        <v>3.8174244775230413E-3</v>
      </c>
      <c r="H170" s="629">
        <f t="shared" si="99"/>
        <v>3.0266649488113694E-3</v>
      </c>
      <c r="I170" s="629">
        <f t="shared" si="99"/>
        <v>2.1208108226569477E-3</v>
      </c>
      <c r="J170" s="629">
        <f t="shared" si="99"/>
        <v>4.082825808625957E-4</v>
      </c>
      <c r="K170" s="629">
        <f t="shared" si="99"/>
        <v>7.2228693376170776E-4</v>
      </c>
      <c r="L170" s="629">
        <f t="shared" si="99"/>
        <v>8.051989018693467E-4</v>
      </c>
      <c r="M170" s="629">
        <f t="shared" si="99"/>
        <v>-6.8169426064593793E-4</v>
      </c>
      <c r="N170" s="629">
        <f t="shared" si="99"/>
        <v>-1.8797364092815177E-3</v>
      </c>
      <c r="O170" s="629">
        <f t="shared" si="99"/>
        <v>-1.8972566318564202E-3</v>
      </c>
      <c r="P170" s="629">
        <f t="shared" si="99"/>
        <v>-1.2800950890804973E-3</v>
      </c>
      <c r="Q170" s="629">
        <f t="shared" si="99"/>
        <v>2.1514632399998604E-5</v>
      </c>
      <c r="R170" s="629">
        <f t="shared" si="99"/>
        <v>3.9574209047431846E-3</v>
      </c>
      <c r="S170" s="629">
        <f t="shared" si="94"/>
        <v>-1.0891763009020082E-3</v>
      </c>
      <c r="T170" s="629">
        <f t="shared" si="93"/>
        <v>1.337985174543881E-3</v>
      </c>
      <c r="U170" s="629">
        <f t="shared" si="93"/>
        <v>-1.0179757720531638E-3</v>
      </c>
      <c r="V170" s="629">
        <f t="shared" si="93"/>
        <v>-5.496514386113899E-4</v>
      </c>
    </row>
    <row r="171" spans="1:36" x14ac:dyDescent="0.2">
      <c r="A171" s="44"/>
      <c r="B171" s="116" t="s">
        <v>213</v>
      </c>
      <c r="D171" s="629">
        <f t="shared" ref="D171:R171" si="100">(D24/D$28*D142-C24/C$28*C142)/C$146</f>
        <v>-6.5042750597950176E-4</v>
      </c>
      <c r="E171" s="629">
        <f t="shared" si="100"/>
        <v>9.6280445914301142E-4</v>
      </c>
      <c r="F171" s="629">
        <f t="shared" si="100"/>
        <v>-1.7200772824858578E-3</v>
      </c>
      <c r="G171" s="629">
        <f t="shared" si="100"/>
        <v>6.9529159438782131E-4</v>
      </c>
      <c r="H171" s="629">
        <f t="shared" si="100"/>
        <v>2.7714522730194893E-4</v>
      </c>
      <c r="I171" s="629">
        <f t="shared" si="100"/>
        <v>2.7345250526927795E-4</v>
      </c>
      <c r="J171" s="629">
        <f t="shared" si="100"/>
        <v>-2.5761265291690408E-3</v>
      </c>
      <c r="K171" s="629">
        <f t="shared" si="100"/>
        <v>-7.5088575766842428E-4</v>
      </c>
      <c r="L171" s="629">
        <f t="shared" si="100"/>
        <v>-4.5945335608989511E-4</v>
      </c>
      <c r="M171" s="629">
        <f t="shared" si="100"/>
        <v>1.1983713459474182E-3</v>
      </c>
      <c r="N171" s="629">
        <f t="shared" si="100"/>
        <v>-2.5320985272373085E-3</v>
      </c>
      <c r="O171" s="629">
        <f t="shared" si="100"/>
        <v>2.2051649162468123E-3</v>
      </c>
      <c r="P171" s="629">
        <f t="shared" si="100"/>
        <v>9.8316650944383407E-4</v>
      </c>
      <c r="Q171" s="629">
        <f t="shared" si="100"/>
        <v>7.2709068874907893E-4</v>
      </c>
      <c r="R171" s="629">
        <f t="shared" si="100"/>
        <v>1.4423166290938481E-3</v>
      </c>
      <c r="S171" s="629">
        <f t="shared" si="94"/>
        <v>-5.0842501446192174E-4</v>
      </c>
      <c r="T171" s="629">
        <f t="shared" si="93"/>
        <v>-4.440852936802713E-3</v>
      </c>
      <c r="U171" s="629">
        <f t="shared" si="93"/>
        <v>-6.9154131765083648E-3</v>
      </c>
      <c r="V171" s="629">
        <f t="shared" si="93"/>
        <v>-2.831335819982783E-3</v>
      </c>
    </row>
    <row r="172" spans="1:36" s="66" customFormat="1" x14ac:dyDescent="0.2">
      <c r="A172" s="119"/>
      <c r="B172" s="118" t="s">
        <v>214</v>
      </c>
      <c r="D172" s="692">
        <f t="shared" ref="D172:R172" si="101">(D25/D$28*D143-C25/C$28*C143)/C$146</f>
        <v>7.9518082771773049E-3</v>
      </c>
      <c r="E172" s="692">
        <f t="shared" si="101"/>
        <v>9.5139527740142772E-3</v>
      </c>
      <c r="F172" s="692">
        <f t="shared" si="101"/>
        <v>-2.8022216782176531E-2</v>
      </c>
      <c r="G172" s="692">
        <f t="shared" si="101"/>
        <v>9.6739989040553094E-3</v>
      </c>
      <c r="H172" s="692">
        <f t="shared" si="101"/>
        <v>6.413972060511218E-2</v>
      </c>
      <c r="I172" s="692">
        <f t="shared" si="101"/>
        <v>3.3515827527324245E-2</v>
      </c>
      <c r="J172" s="692">
        <f t="shared" si="101"/>
        <v>1.8837801676842621E-2</v>
      </c>
      <c r="K172" s="692">
        <f t="shared" si="101"/>
        <v>6.3649186033948132E-2</v>
      </c>
      <c r="L172" s="692">
        <f t="shared" si="101"/>
        <v>-3.7467498282728316E-3</v>
      </c>
      <c r="M172" s="692">
        <f t="shared" si="101"/>
        <v>-8.5871010119415603E-3</v>
      </c>
      <c r="N172" s="692">
        <f t="shared" si="101"/>
        <v>-6.2002022249354081E-3</v>
      </c>
      <c r="O172" s="692">
        <f t="shared" si="101"/>
        <v>5.5346448060763671E-2</v>
      </c>
      <c r="P172" s="692">
        <f t="shared" si="101"/>
        <v>7.2435435891049213E-2</v>
      </c>
      <c r="Q172" s="692">
        <f t="shared" si="101"/>
        <v>1.7487897867672391E-2</v>
      </c>
      <c r="R172" s="692">
        <f t="shared" si="101"/>
        <v>8.6835478893924664E-2</v>
      </c>
      <c r="S172" s="692">
        <f t="shared" si="94"/>
        <v>6.5753389117253105E-2</v>
      </c>
      <c r="T172" s="692">
        <f t="shared" si="93"/>
        <v>-2.1960669762551174E-2</v>
      </c>
      <c r="U172" s="692">
        <f t="shared" si="93"/>
        <v>-4.7008495452721677E-2</v>
      </c>
      <c r="V172" s="692">
        <f t="shared" si="93"/>
        <v>-5.2500485415816556E-4</v>
      </c>
    </row>
    <row r="173" spans="1:36" x14ac:dyDescent="0.2">
      <c r="A173" s="44"/>
      <c r="B173" s="116" t="s">
        <v>215</v>
      </c>
      <c r="D173" s="629">
        <f t="shared" ref="D173:R173" si="102">(D26/D$28*D144-C26/C$28*C144)/C$146</f>
        <v>-5.6666939167854804E-3</v>
      </c>
      <c r="E173" s="629">
        <f t="shared" si="102"/>
        <v>-9.4751187043626527E-3</v>
      </c>
      <c r="F173" s="629">
        <f t="shared" si="102"/>
        <v>3.507649730119352E-3</v>
      </c>
      <c r="G173" s="629">
        <f t="shared" si="102"/>
        <v>1.3453151547651632E-2</v>
      </c>
      <c r="H173" s="629">
        <f t="shared" si="102"/>
        <v>1.3628858714357699E-2</v>
      </c>
      <c r="I173" s="629">
        <f t="shared" si="102"/>
        <v>-6.768681551970703E-3</v>
      </c>
      <c r="J173" s="629">
        <f t="shared" si="102"/>
        <v>1.2309739821836257E-3</v>
      </c>
      <c r="K173" s="629">
        <f t="shared" si="102"/>
        <v>1.5085099540193582E-2</v>
      </c>
      <c r="L173" s="629">
        <f t="shared" si="102"/>
        <v>-5.2627274613848314E-3</v>
      </c>
      <c r="M173" s="629">
        <f t="shared" si="102"/>
        <v>1.5199048881634762E-3</v>
      </c>
      <c r="N173" s="629">
        <f t="shared" si="102"/>
        <v>5.054237379257291E-3</v>
      </c>
      <c r="O173" s="629">
        <f t="shared" si="102"/>
        <v>2.0465232245561491E-2</v>
      </c>
      <c r="P173" s="629">
        <f t="shared" si="102"/>
        <v>6.9219141526168666E-3</v>
      </c>
      <c r="Q173" s="629">
        <f t="shared" si="102"/>
        <v>9.1211627668676843E-3</v>
      </c>
      <c r="R173" s="629">
        <f t="shared" si="102"/>
        <v>1.4605473261142334E-2</v>
      </c>
      <c r="S173" s="629">
        <f t="shared" si="94"/>
        <v>4.494656500448304E-3</v>
      </c>
      <c r="T173" s="629">
        <f t="shared" si="93"/>
        <v>-2.3057347243023701E-3</v>
      </c>
      <c r="U173" s="629">
        <f t="shared" si="93"/>
        <v>-9.7137189741271657E-3</v>
      </c>
      <c r="V173" s="629">
        <f t="shared" si="93"/>
        <v>-6.3399079495898164E-4</v>
      </c>
    </row>
    <row r="174" spans="1:36" x14ac:dyDescent="0.2">
      <c r="A174" s="44"/>
      <c r="B174" s="116" t="s">
        <v>216</v>
      </c>
      <c r="D174" s="629">
        <f t="shared" ref="D174:R174" si="103">(D27/D$28*D145-C27/C$28*C145)/C$146</f>
        <v>5.3483762073562651E-3</v>
      </c>
      <c r="E174" s="629">
        <f t="shared" si="103"/>
        <v>4.0258654059854571E-3</v>
      </c>
      <c r="F174" s="629">
        <f t="shared" si="103"/>
        <v>-1.6831216055685242E-4</v>
      </c>
      <c r="G174" s="629">
        <f t="shared" si="103"/>
        <v>8.0318837629228903E-5</v>
      </c>
      <c r="H174" s="629">
        <f t="shared" si="103"/>
        <v>-2.0066664080806602E-3</v>
      </c>
      <c r="I174" s="629">
        <f t="shared" si="103"/>
        <v>2.1257648471553763E-3</v>
      </c>
      <c r="J174" s="629">
        <f t="shared" si="103"/>
        <v>-7.5973579869480863E-4</v>
      </c>
      <c r="K174" s="629">
        <f t="shared" si="103"/>
        <v>-3.1942005661924401E-3</v>
      </c>
      <c r="L174" s="629">
        <f t="shared" si="103"/>
        <v>-6.0872895602041054E-3</v>
      </c>
      <c r="M174" s="629">
        <f t="shared" si="103"/>
        <v>5.9873665488358067E-3</v>
      </c>
      <c r="N174" s="629">
        <f t="shared" si="103"/>
        <v>3.6481418577117846E-3</v>
      </c>
      <c r="O174" s="629">
        <f t="shared" si="103"/>
        <v>2.6764480160023437E-4</v>
      </c>
      <c r="P174" s="629">
        <f t="shared" si="103"/>
        <v>-1.6607948648671353E-3</v>
      </c>
      <c r="Q174" s="629">
        <f t="shared" si="103"/>
        <v>-1.9413625618970156E-4</v>
      </c>
      <c r="R174" s="629">
        <f t="shared" si="103"/>
        <v>-1.2069703810333413E-2</v>
      </c>
      <c r="S174" s="629">
        <f t="shared" si="94"/>
        <v>-1.210650410902272E-3</v>
      </c>
      <c r="T174" s="629">
        <f t="shared" si="93"/>
        <v>1.2803730811183642E-2</v>
      </c>
      <c r="U174" s="629">
        <f t="shared" si="93"/>
        <v>-5.5722394128753395E-3</v>
      </c>
      <c r="V174" s="629">
        <f t="shared" si="93"/>
        <v>1.6755396483981789E-3</v>
      </c>
    </row>
    <row r="175" spans="1:36" s="293" customFormat="1" ht="19.5" customHeight="1" x14ac:dyDescent="0.2">
      <c r="A175" s="693"/>
      <c r="B175" s="694" t="s">
        <v>217</v>
      </c>
      <c r="C175" s="705"/>
      <c r="D175" s="706">
        <f t="shared" ref="D175:R175" si="104">(D28/D$28*D146-C28/C$28*C146)/C$146</f>
        <v>7.6336044195350825E-3</v>
      </c>
      <c r="E175" s="706">
        <f t="shared" si="104"/>
        <v>4.0645777957963149E-3</v>
      </c>
      <c r="F175" s="706">
        <f t="shared" si="104"/>
        <v>-2.468282890949659E-2</v>
      </c>
      <c r="G175" s="706">
        <f t="shared" si="104"/>
        <v>2.3207467456447341E-2</v>
      </c>
      <c r="H175" s="706">
        <f t="shared" si="104"/>
        <v>7.5761932452792252E-2</v>
      </c>
      <c r="I175" s="706">
        <f t="shared" si="104"/>
        <v>2.8872910700376463E-2</v>
      </c>
      <c r="J175" s="706">
        <f t="shared" si="104"/>
        <v>1.9309079428488848E-2</v>
      </c>
      <c r="K175" s="706">
        <f t="shared" si="104"/>
        <v>7.5540071500071665E-2</v>
      </c>
      <c r="L175" s="706">
        <f t="shared" si="104"/>
        <v>-1.5096774267451473E-2</v>
      </c>
      <c r="M175" s="706">
        <f t="shared" si="104"/>
        <v>-1.0798232974266588E-3</v>
      </c>
      <c r="N175" s="706">
        <f t="shared" si="104"/>
        <v>2.5021950604480494E-3</v>
      </c>
      <c r="O175" s="706">
        <f t="shared" si="104"/>
        <v>7.607925508630542E-2</v>
      </c>
      <c r="P175" s="706">
        <f t="shared" si="104"/>
        <v>7.7696518152611582E-2</v>
      </c>
      <c r="Q175" s="706">
        <f t="shared" si="104"/>
        <v>2.6414977410330682E-2</v>
      </c>
      <c r="R175" s="706">
        <f t="shared" si="104"/>
        <v>8.9371305981145927E-2</v>
      </c>
      <c r="S175" s="706">
        <f t="shared" si="94"/>
        <v>6.9037275835236611E-2</v>
      </c>
      <c r="T175" s="706">
        <f t="shared" si="93"/>
        <v>-1.1462679935835126E-2</v>
      </c>
      <c r="U175" s="706">
        <f t="shared" si="93"/>
        <v>-6.229439875748128E-2</v>
      </c>
      <c r="V175" s="706">
        <f t="shared" si="93"/>
        <v>5.1659688655448209E-4</v>
      </c>
    </row>
    <row r="176" spans="1:36" s="23" customFormat="1" ht="20.100000000000001" customHeight="1" x14ac:dyDescent="0.2">
      <c r="A176" s="173" t="s">
        <v>292</v>
      </c>
      <c r="B176" s="127"/>
      <c r="C176" s="128"/>
      <c r="D176" s="128"/>
      <c r="E176" s="128"/>
      <c r="F176" s="128"/>
      <c r="G176" s="128"/>
      <c r="H176" s="128"/>
      <c r="I176" s="128"/>
      <c r="J176" s="128"/>
      <c r="K176" s="128"/>
      <c r="L176" s="128"/>
      <c r="M176" s="128"/>
      <c r="N176" s="128"/>
      <c r="O176" s="128"/>
      <c r="P176" s="128"/>
      <c r="Q176" s="128"/>
      <c r="R176" s="128"/>
      <c r="S176" s="128"/>
      <c r="T176" s="128"/>
      <c r="U176" s="128"/>
      <c r="V176" s="128"/>
      <c r="W176" s="110"/>
      <c r="X176" s="110"/>
      <c r="Y176" s="110"/>
      <c r="Z176" s="110"/>
      <c r="AA176" s="110"/>
      <c r="AB176" s="110"/>
      <c r="AC176" s="110"/>
      <c r="AD176" s="110"/>
      <c r="AE176" s="110"/>
      <c r="AF176" s="110"/>
      <c r="AG176" s="110"/>
      <c r="AH176" s="110"/>
      <c r="AI176" s="110"/>
      <c r="AJ176" s="110"/>
    </row>
  </sheetData>
  <pageMargins left="0.74803149606299202" right="0.74803149606299202" top="0.98425196850393704" bottom="0.98425196850393704" header="0.511811023622047" footer="0.511811023622047"/>
  <pageSetup scale="54" fitToHeight="3" orientation="landscape" r:id="rId1"/>
  <headerFooter alignWithMargins="0"/>
  <rowBreaks count="5" manualBreakCount="5">
    <brk id="30" max="21" man="1"/>
    <brk id="60" max="21" man="1"/>
    <brk id="89" max="21" man="1"/>
    <brk id="118" max="21" man="1"/>
    <brk id="147"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6" tint="0.79998168889431442"/>
  </sheetPr>
  <dimension ref="A1:AL115"/>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RowHeight="12.75" x14ac:dyDescent="0.2"/>
  <cols>
    <col min="1" max="1" width="4.140625" style="1" customWidth="1"/>
    <col min="2" max="2" width="40.28515625" customWidth="1"/>
    <col min="3" max="17" width="9.28515625" customWidth="1"/>
  </cols>
  <sheetData>
    <row r="1" spans="1:37" s="23" customFormat="1" ht="24.95" customHeight="1" x14ac:dyDescent="0.2">
      <c r="A1" s="49" t="str">
        <f>Index!A16</f>
        <v>Table 2i     Palau constant price GDP(P) production by institutional sector, FY2000-FY2019</v>
      </c>
      <c r="R1"/>
      <c r="S1"/>
      <c r="T1"/>
      <c r="U1"/>
      <c r="V1"/>
      <c r="W1"/>
      <c r="X1"/>
      <c r="Y1"/>
      <c r="Z1"/>
    </row>
    <row r="2" spans="1:37" s="76" customFormat="1" ht="20.100000000000001" customHeight="1" x14ac:dyDescent="0.2">
      <c r="A2" s="702" t="s">
        <v>1404</v>
      </c>
      <c r="B2" s="71"/>
      <c r="C2" s="34" t="str">
        <f>NAgni!C2</f>
        <v>FY00</v>
      </c>
      <c r="D2" s="34" t="str">
        <f>NAgni!D2</f>
        <v>FY01</v>
      </c>
      <c r="E2" s="34" t="str">
        <f>NAgni!E2</f>
        <v>FY02</v>
      </c>
      <c r="F2" s="34" t="str">
        <f>NAgni!F2</f>
        <v>FY03</v>
      </c>
      <c r="G2" s="34" t="str">
        <f>NAgni!G2</f>
        <v>FY04</v>
      </c>
      <c r="H2" s="34" t="str">
        <f>NAgni!H2</f>
        <v>FY05</v>
      </c>
      <c r="I2" s="34" t="str">
        <f>NAgni!I2</f>
        <v>FY06</v>
      </c>
      <c r="J2" s="34" t="str">
        <f>NAgni!J2</f>
        <v>FY07</v>
      </c>
      <c r="K2" s="34" t="str">
        <f>NAgni!K2</f>
        <v>FY08</v>
      </c>
      <c r="L2" s="34" t="str">
        <f>NAgni!L2</f>
        <v>FY09</v>
      </c>
      <c r="M2" s="34" t="str">
        <f>NAgni!M2</f>
        <v>FY10</v>
      </c>
      <c r="N2" s="34" t="str">
        <f>NAgni!N2</f>
        <v>FY11</v>
      </c>
      <c r="O2" s="34" t="str">
        <f>NAgni!O2</f>
        <v>FY12</v>
      </c>
      <c r="P2" s="34" t="str">
        <f>NAgni!P2</f>
        <v>FY13</v>
      </c>
      <c r="Q2" s="34" t="str">
        <f>NAgni!Q2</f>
        <v>FY14</v>
      </c>
      <c r="R2" s="34" t="str">
        <f>NAgni!R2</f>
        <v>FY15</v>
      </c>
      <c r="S2" s="34" t="str">
        <f>NAgni!S2</f>
        <v>FY16</v>
      </c>
      <c r="T2" s="34" t="str">
        <f>NAgni!T2</f>
        <v>FY17</v>
      </c>
      <c r="U2" s="34" t="str">
        <f>NAgni!U2</f>
        <v>FY18</v>
      </c>
      <c r="V2" s="34" t="str">
        <f>NAgni!V2</f>
        <v>FY19</v>
      </c>
      <c r="W2" s="34" t="str">
        <f>NAgni!W2</f>
        <v>FY20</v>
      </c>
      <c r="X2" s="34" t="str">
        <f>NAgni!X2</f>
        <v>FY21</v>
      </c>
      <c r="Y2" s="34" t="str">
        <f>NAgni!Y2</f>
        <v>FY22</v>
      </c>
      <c r="Z2" s="34" t="str">
        <f>NAgni!Z2</f>
        <v>FY23</v>
      </c>
      <c r="AA2" s="34" t="str">
        <f>NAgni!AA2</f>
        <v>FY24</v>
      </c>
      <c r="AB2" s="34" t="str">
        <f>NAgni!AB2</f>
        <v>FY25</v>
      </c>
      <c r="AC2" s="34" t="str">
        <f>NAgni!AC2</f>
        <v>FY26</v>
      </c>
      <c r="AD2" s="34" t="str">
        <f>NAgni!AD2</f>
        <v>FY27</v>
      </c>
      <c r="AE2" s="34" t="str">
        <f>NAgni!AE2</f>
        <v>FY28</v>
      </c>
      <c r="AF2" s="34" t="str">
        <f>NAgni!AF2</f>
        <v>FY29</v>
      </c>
      <c r="AG2" s="34" t="str">
        <f>NAgni!AG2</f>
        <v>FY30</v>
      </c>
      <c r="AH2" s="34" t="str">
        <f>NAgni!AH2</f>
        <v>FY31</v>
      </c>
      <c r="AI2" s="34" t="str">
        <f>NAgni!AI2</f>
        <v>FY32</v>
      </c>
      <c r="AJ2" s="34" t="str">
        <f>NAgni!AJ2</f>
        <v>FY33</v>
      </c>
      <c r="AK2" s="34"/>
    </row>
    <row r="3" spans="1:37" ht="20.100000000000001" customHeight="1" x14ac:dyDescent="0.2">
      <c r="A3" s="44">
        <v>1.1000000000000001</v>
      </c>
      <c r="B3" s="54" t="s">
        <v>56</v>
      </c>
      <c r="C3" s="69">
        <v>89.323125000000005</v>
      </c>
      <c r="D3" s="69">
        <v>101.0649921875</v>
      </c>
      <c r="E3" s="69">
        <v>107.58575781250001</v>
      </c>
      <c r="F3" s="69">
        <v>99.281007812499993</v>
      </c>
      <c r="G3" s="69">
        <v>104.72095312499999</v>
      </c>
      <c r="H3" s="69">
        <v>113.40671875</v>
      </c>
      <c r="I3" s="69">
        <v>109.0954375</v>
      </c>
      <c r="J3" s="69">
        <v>111.4843046875</v>
      </c>
      <c r="K3" s="69">
        <v>100.23996875</v>
      </c>
      <c r="L3" s="69">
        <v>92.998718749999995</v>
      </c>
      <c r="M3" s="69">
        <v>94.316085937500006</v>
      </c>
      <c r="N3" s="69">
        <v>105.5860078125</v>
      </c>
      <c r="O3" s="69">
        <v>110.6164140625</v>
      </c>
      <c r="P3" s="69">
        <v>107.4123828125</v>
      </c>
      <c r="Q3" s="69">
        <v>116.4673515625</v>
      </c>
      <c r="R3" s="69">
        <v>134.58334375000001</v>
      </c>
      <c r="S3" s="69">
        <v>134.70929687500001</v>
      </c>
      <c r="T3" s="69">
        <v>129.55268749999999</v>
      </c>
      <c r="U3" s="69">
        <v>127.4817421875</v>
      </c>
      <c r="V3" s="69">
        <v>119.270390625</v>
      </c>
    </row>
    <row r="4" spans="1:37" x14ac:dyDescent="0.2">
      <c r="A4" s="44">
        <v>1.2</v>
      </c>
      <c r="B4" s="54" t="s">
        <v>15</v>
      </c>
      <c r="C4" s="69">
        <v>19.595412109375001</v>
      </c>
      <c r="D4" s="69">
        <v>16.48303125</v>
      </c>
      <c r="E4" s="69">
        <v>17.955839843749999</v>
      </c>
      <c r="F4" s="69">
        <v>17.625449218749999</v>
      </c>
      <c r="G4" s="69">
        <v>19.668988281250002</v>
      </c>
      <c r="H4" s="69">
        <v>19.5106875</v>
      </c>
      <c r="I4" s="69">
        <v>19.66957421875</v>
      </c>
      <c r="J4" s="69">
        <v>19.972574218750001</v>
      </c>
      <c r="K4" s="69">
        <v>19.676947265625</v>
      </c>
      <c r="L4" s="69">
        <v>19.043304687500001</v>
      </c>
      <c r="M4" s="69">
        <v>19.88480078125</v>
      </c>
      <c r="N4" s="69">
        <v>21.1733203125</v>
      </c>
      <c r="O4" s="69">
        <v>22.5144921875</v>
      </c>
      <c r="P4" s="69">
        <v>21.959890625</v>
      </c>
      <c r="Q4" s="69">
        <v>24.246796875000001</v>
      </c>
      <c r="R4" s="69">
        <v>29.918015624999999</v>
      </c>
      <c r="S4" s="69">
        <v>27.519732421874998</v>
      </c>
      <c r="T4" s="69">
        <v>23.335199218749999</v>
      </c>
      <c r="U4" s="69">
        <v>43.179699218750002</v>
      </c>
      <c r="V4" s="69">
        <v>47.897054687500003</v>
      </c>
    </row>
    <row r="5" spans="1:37" x14ac:dyDescent="0.2">
      <c r="A5" s="44" t="s">
        <v>297</v>
      </c>
      <c r="B5" s="54" t="s">
        <v>293</v>
      </c>
      <c r="C5" s="69">
        <v>8.3118535156249997</v>
      </c>
      <c r="D5" s="69">
        <v>7.9245917968750001</v>
      </c>
      <c r="E5" s="69">
        <v>5.9282163085937496</v>
      </c>
      <c r="F5" s="69">
        <v>6.4642817382812501</v>
      </c>
      <c r="G5" s="69">
        <v>5.9651865234374997</v>
      </c>
      <c r="H5" s="69">
        <v>6.2528168945312501</v>
      </c>
      <c r="I5" s="69">
        <v>9.1281640624999998</v>
      </c>
      <c r="J5" s="69">
        <v>9.7381259765625003</v>
      </c>
      <c r="K5" s="69">
        <v>7.5794838867187497</v>
      </c>
      <c r="L5" s="69">
        <v>5.7883876953125002</v>
      </c>
      <c r="M5" s="69">
        <v>5.2046743164062503</v>
      </c>
      <c r="N5" s="69">
        <v>4.0677917480468748</v>
      </c>
      <c r="O5" s="69">
        <v>0.40658837890624999</v>
      </c>
      <c r="P5" s="69">
        <v>2.26925439453125</v>
      </c>
      <c r="Q5" s="69">
        <v>2.1425253906249999</v>
      </c>
      <c r="R5" s="69">
        <v>1.6608586425781251</v>
      </c>
      <c r="S5" s="69">
        <v>1.8291621093749999</v>
      </c>
      <c r="T5" s="69">
        <v>3.606545654296875</v>
      </c>
      <c r="U5" s="69">
        <v>7.081974609375</v>
      </c>
      <c r="V5" s="69">
        <v>8.4517148437500005</v>
      </c>
    </row>
    <row r="6" spans="1:37" x14ac:dyDescent="0.2">
      <c r="A6" s="44" t="s">
        <v>298</v>
      </c>
      <c r="B6" s="54" t="s">
        <v>538</v>
      </c>
      <c r="C6" s="69">
        <v>1.741033447265625</v>
      </c>
      <c r="D6" s="69">
        <v>2.2370512695312499</v>
      </c>
      <c r="E6" s="69">
        <v>2.9227038574218751</v>
      </c>
      <c r="F6" s="69">
        <v>2.8190344238281249</v>
      </c>
      <c r="G6" s="69">
        <v>2.7785830078124998</v>
      </c>
      <c r="H6" s="69">
        <v>3.8936225585937501</v>
      </c>
      <c r="I6" s="69">
        <v>3.7354289550781248</v>
      </c>
      <c r="J6" s="69">
        <v>3.2937246093749999</v>
      </c>
      <c r="K6" s="69">
        <v>2.5665966796875002</v>
      </c>
      <c r="L6" s="69">
        <v>2.5033991699218752</v>
      </c>
      <c r="M6" s="69">
        <v>2.8485197753906251</v>
      </c>
      <c r="N6" s="69">
        <v>2.7447170410156252</v>
      </c>
      <c r="O6" s="69">
        <v>2.570393310546875</v>
      </c>
      <c r="P6" s="69">
        <v>2.5582119140624999</v>
      </c>
      <c r="Q6" s="69">
        <v>2.3249831542968749</v>
      </c>
      <c r="R6" s="69">
        <v>2.3408947753906251</v>
      </c>
      <c r="S6" s="69">
        <v>2.3748195800781251</v>
      </c>
      <c r="T6" s="69">
        <v>2.586765869140625</v>
      </c>
      <c r="U6" s="69">
        <v>2.785177978515625</v>
      </c>
      <c r="V6" s="69">
        <v>2.98398486328125</v>
      </c>
    </row>
    <row r="7" spans="1:37" x14ac:dyDescent="0.2">
      <c r="A7" s="44" t="s">
        <v>66</v>
      </c>
      <c r="B7" s="54" t="s">
        <v>294</v>
      </c>
      <c r="C7" s="69">
        <v>41.91769140625</v>
      </c>
      <c r="D7" s="69">
        <v>43.614210937499998</v>
      </c>
      <c r="E7" s="69">
        <v>43.911121093749998</v>
      </c>
      <c r="F7" s="69">
        <v>45.065214843749999</v>
      </c>
      <c r="G7" s="69">
        <v>45.362214843750003</v>
      </c>
      <c r="H7" s="69">
        <v>41.820828124999998</v>
      </c>
      <c r="I7" s="69">
        <v>41.689308593749999</v>
      </c>
      <c r="J7" s="69">
        <v>41.889839843750003</v>
      </c>
      <c r="K7" s="69">
        <v>41.386152343749998</v>
      </c>
      <c r="L7" s="69">
        <v>40.270382812500003</v>
      </c>
      <c r="M7" s="69">
        <v>39.250890624999997</v>
      </c>
      <c r="N7" s="69">
        <v>39.313945312500003</v>
      </c>
      <c r="O7" s="69">
        <v>38.685507812499999</v>
      </c>
      <c r="P7" s="69">
        <v>37.835492187500002</v>
      </c>
      <c r="Q7" s="69">
        <v>37.822464843749998</v>
      </c>
      <c r="R7" s="69">
        <v>37.582851562499997</v>
      </c>
      <c r="S7" s="69">
        <v>37.961398437500002</v>
      </c>
      <c r="T7" s="69">
        <v>38.666249999999998</v>
      </c>
      <c r="U7" s="69">
        <v>39.776839843749997</v>
      </c>
      <c r="V7" s="69">
        <v>39.469765625000001</v>
      </c>
    </row>
    <row r="8" spans="1:37" x14ac:dyDescent="0.2">
      <c r="A8" s="44" t="s">
        <v>67</v>
      </c>
      <c r="B8" s="54" t="s">
        <v>16</v>
      </c>
      <c r="C8" s="69">
        <v>6.9568598632812497</v>
      </c>
      <c r="D8" s="69">
        <v>6.9803095703125004</v>
      </c>
      <c r="E8" s="69">
        <v>8.0752612304687492</v>
      </c>
      <c r="F8" s="69">
        <v>7.6393354492187502</v>
      </c>
      <c r="G8" s="69">
        <v>7.8479033203124997</v>
      </c>
      <c r="H8" s="69">
        <v>7.5559370117187497</v>
      </c>
      <c r="I8" s="69">
        <v>8.4529746093749996</v>
      </c>
      <c r="J8" s="69">
        <v>7.9935288085937497</v>
      </c>
      <c r="K8" s="69">
        <v>8.0262534179687499</v>
      </c>
      <c r="L8" s="69">
        <v>8.2674511718750008</v>
      </c>
      <c r="M8" s="69">
        <v>8.4032744140624995</v>
      </c>
      <c r="N8" s="69">
        <v>7.257904296875</v>
      </c>
      <c r="O8" s="69">
        <v>7.0610468749999997</v>
      </c>
      <c r="P8" s="69">
        <v>6.9810346679687498</v>
      </c>
      <c r="Q8" s="69">
        <v>7.0987944335937501</v>
      </c>
      <c r="R8" s="69">
        <v>6.5082539062500002</v>
      </c>
      <c r="S8" s="69">
        <v>7.0154589843749999</v>
      </c>
      <c r="T8" s="69">
        <v>6.2651333007812502</v>
      </c>
      <c r="U8" s="69">
        <v>6.3374550781250001</v>
      </c>
      <c r="V8" s="69">
        <v>6.3571762695312497</v>
      </c>
    </row>
    <row r="9" spans="1:37" x14ac:dyDescent="0.2">
      <c r="A9" s="44" t="s">
        <v>68</v>
      </c>
      <c r="B9" s="54" t="s">
        <v>295</v>
      </c>
      <c r="C9" s="69">
        <v>5.9311225585937501</v>
      </c>
      <c r="D9" s="69">
        <v>6.6806328124999999</v>
      </c>
      <c r="E9" s="69">
        <v>7.2077109374999999</v>
      </c>
      <c r="F9" s="69">
        <v>6.7815131835937503</v>
      </c>
      <c r="G9" s="69">
        <v>6.6553393554687501</v>
      </c>
      <c r="H9" s="69">
        <v>6.9039487304687501</v>
      </c>
      <c r="I9" s="69">
        <v>7.5698569335937496</v>
      </c>
      <c r="J9" s="69">
        <v>8.3286201171874996</v>
      </c>
      <c r="K9" s="69">
        <v>8.3569765624999999</v>
      </c>
      <c r="L9" s="69">
        <v>8.2804101562499994</v>
      </c>
      <c r="M9" s="69">
        <v>8.4482988281250009</v>
      </c>
      <c r="N9" s="69">
        <v>8.1531562500000003</v>
      </c>
      <c r="O9" s="69">
        <v>8.1888496093749996</v>
      </c>
      <c r="P9" s="69">
        <v>8.6931708984375007</v>
      </c>
      <c r="Q9" s="69">
        <v>9.0924999999999994</v>
      </c>
      <c r="R9" s="69">
        <v>9.5554042968750004</v>
      </c>
      <c r="S9" s="69">
        <v>10.4195380859375</v>
      </c>
      <c r="T9" s="69">
        <v>10.923397460937499</v>
      </c>
      <c r="U9" s="69">
        <v>10.71810546875</v>
      </c>
      <c r="V9" s="69">
        <v>10.961259765625</v>
      </c>
    </row>
    <row r="10" spans="1:37" x14ac:dyDescent="0.2">
      <c r="A10" s="284" t="s">
        <v>576</v>
      </c>
      <c r="B10" s="285" t="s">
        <v>577</v>
      </c>
      <c r="C10" s="69">
        <v>0.44253124999999999</v>
      </c>
      <c r="D10" s="69">
        <v>0.46069055175781248</v>
      </c>
      <c r="E10" s="69">
        <v>0.5429564819335938</v>
      </c>
      <c r="F10" s="69">
        <v>0.60761334228515629</v>
      </c>
      <c r="G10" s="69">
        <v>0.7053290405273438</v>
      </c>
      <c r="H10" s="69">
        <v>0.74863720703125003</v>
      </c>
      <c r="I10" s="69">
        <v>0.690338134765625</v>
      </c>
      <c r="J10" s="69">
        <v>0.75451837158203128</v>
      </c>
      <c r="K10" s="69">
        <v>0.78708068847656254</v>
      </c>
      <c r="L10" s="69">
        <v>0.88814654541015625</v>
      </c>
      <c r="M10" s="69">
        <v>0.97149859619140622</v>
      </c>
      <c r="N10" s="69">
        <v>1.0531064453125001</v>
      </c>
      <c r="O10" s="69">
        <v>1.0969157714843749</v>
      </c>
      <c r="P10" s="69">
        <v>1.06598681640625</v>
      </c>
      <c r="Q10" s="69">
        <v>0.97682250976562501</v>
      </c>
      <c r="R10" s="69">
        <v>0.99531097412109371</v>
      </c>
      <c r="S10" s="69">
        <v>0.97842712402343746</v>
      </c>
      <c r="T10" s="69">
        <v>0.91676885986328127</v>
      </c>
      <c r="U10" s="69">
        <v>0.89634710693359376</v>
      </c>
      <c r="V10" s="69">
        <v>0.91881512451171876</v>
      </c>
    </row>
    <row r="11" spans="1:37" x14ac:dyDescent="0.2">
      <c r="A11" s="44" t="s">
        <v>60</v>
      </c>
      <c r="B11" s="54" t="s">
        <v>296</v>
      </c>
      <c r="C11" s="69">
        <v>2.651366943359375</v>
      </c>
      <c r="D11" s="69">
        <v>2.7139272460937498</v>
      </c>
      <c r="E11" s="69">
        <v>2.878943115234375</v>
      </c>
      <c r="F11" s="69">
        <v>3.0404951171875001</v>
      </c>
      <c r="G11" s="69">
        <v>2.7959294433593751</v>
      </c>
      <c r="H11" s="69">
        <v>2.691186279296875</v>
      </c>
      <c r="I11" s="69">
        <v>2.6926564941406248</v>
      </c>
      <c r="J11" s="69">
        <v>2.8850659179687499</v>
      </c>
      <c r="K11" s="69">
        <v>2.9312792968750001</v>
      </c>
      <c r="L11" s="69">
        <v>2.9249555664062501</v>
      </c>
      <c r="M11" s="69">
        <v>2.7270351562499999</v>
      </c>
      <c r="N11" s="69">
        <v>2.6261323242187502</v>
      </c>
      <c r="O11" s="69">
        <v>2.6662624511718751</v>
      </c>
      <c r="P11" s="69">
        <v>2.6673764648437501</v>
      </c>
      <c r="Q11" s="69">
        <v>2.6847412109375002</v>
      </c>
      <c r="R11" s="69">
        <v>2.7418615722656252</v>
      </c>
      <c r="S11" s="69">
        <v>2.8111950683593752</v>
      </c>
      <c r="T11" s="69">
        <v>2.898428955078125</v>
      </c>
      <c r="U11" s="69">
        <v>3.077811279296875</v>
      </c>
      <c r="V11" s="69">
        <v>3.3613635253906251</v>
      </c>
    </row>
    <row r="12" spans="1:37" x14ac:dyDescent="0.2">
      <c r="A12" s="44" t="s">
        <v>61</v>
      </c>
      <c r="B12" s="54" t="s">
        <v>17</v>
      </c>
      <c r="C12" s="69">
        <v>23.158121093750001</v>
      </c>
      <c r="D12" s="69">
        <v>24.025847656250001</v>
      </c>
      <c r="E12" s="69">
        <v>24.461826171875</v>
      </c>
      <c r="F12" s="69">
        <v>25.613099609374999</v>
      </c>
      <c r="G12" s="69">
        <v>27.036839843749998</v>
      </c>
      <c r="H12" s="69">
        <v>27.935585937500001</v>
      </c>
      <c r="I12" s="69">
        <v>28.197521484374999</v>
      </c>
      <c r="J12" s="69">
        <v>27.755380859374998</v>
      </c>
      <c r="K12" s="69">
        <v>27.042486328125001</v>
      </c>
      <c r="L12" s="69">
        <v>26.359302734374999</v>
      </c>
      <c r="M12" s="69">
        <v>25.784730468749999</v>
      </c>
      <c r="N12" s="69">
        <v>25.087484374999999</v>
      </c>
      <c r="O12" s="69">
        <v>24.075162109375</v>
      </c>
      <c r="P12" s="69">
        <v>23.219966796874999</v>
      </c>
      <c r="Q12" s="69">
        <v>22.96996875</v>
      </c>
      <c r="R12" s="69">
        <v>23.679439453124999</v>
      </c>
      <c r="S12" s="69">
        <v>23.066851562499998</v>
      </c>
      <c r="T12" s="69">
        <v>22.896999999999998</v>
      </c>
      <c r="U12" s="69">
        <v>22.230636718749999</v>
      </c>
      <c r="V12" s="69">
        <v>22.128931640625002</v>
      </c>
    </row>
    <row r="13" spans="1:37" x14ac:dyDescent="0.2">
      <c r="A13" s="72"/>
      <c r="B13" s="116" t="s">
        <v>213</v>
      </c>
      <c r="C13" s="69">
        <v>-1.31546044921875</v>
      </c>
      <c r="D13" s="69">
        <v>-1.506563232421875</v>
      </c>
      <c r="E13" s="69">
        <v>-1.6306301269531249</v>
      </c>
      <c r="F13" s="69">
        <v>-1.8845732421875001</v>
      </c>
      <c r="G13" s="69">
        <v>-1.899173095703125</v>
      </c>
      <c r="H13" s="69">
        <v>-2.0342700195312502</v>
      </c>
      <c r="I13" s="69">
        <v>-2.2118291015625</v>
      </c>
      <c r="J13" s="69">
        <v>-2.58685302734375</v>
      </c>
      <c r="K13" s="69">
        <v>-2.5780234375000002</v>
      </c>
      <c r="L13" s="69">
        <v>-2.6876425781250002</v>
      </c>
      <c r="M13" s="69">
        <v>-2.9281970214843751</v>
      </c>
      <c r="N13" s="69">
        <v>-3.0303723144531252</v>
      </c>
      <c r="O13" s="69">
        <v>-2.3132402343749998</v>
      </c>
      <c r="P13" s="69">
        <v>-2.1256943359374998</v>
      </c>
      <c r="Q13" s="69">
        <v>-1.8670040283203124</v>
      </c>
      <c r="R13" s="69">
        <v>-1.4539692382812499</v>
      </c>
      <c r="S13" s="69">
        <v>-1.9614306640625001</v>
      </c>
      <c r="T13" s="69">
        <v>-3.1948681640625001</v>
      </c>
      <c r="U13" s="69">
        <v>-5.4999882812500003</v>
      </c>
      <c r="V13" s="69">
        <v>-6.0627504882812504</v>
      </c>
    </row>
    <row r="14" spans="1:37" x14ac:dyDescent="0.2">
      <c r="A14" s="72"/>
      <c r="B14" s="118" t="s">
        <v>214</v>
      </c>
      <c r="C14" s="125">
        <v>198.71365625000001</v>
      </c>
      <c r="D14" s="125">
        <v>210.67871875</v>
      </c>
      <c r="E14" s="125">
        <v>219.839703125</v>
      </c>
      <c r="F14" s="125">
        <v>213.05246875</v>
      </c>
      <c r="G14" s="125">
        <v>221.63809375</v>
      </c>
      <c r="H14" s="125">
        <v>228.685703125</v>
      </c>
      <c r="I14" s="125">
        <v>228.70943750000001</v>
      </c>
      <c r="J14" s="125">
        <v>231.50882812500001</v>
      </c>
      <c r="K14" s="125">
        <v>216.015203125</v>
      </c>
      <c r="L14" s="125">
        <v>204.63681249999999</v>
      </c>
      <c r="M14" s="125">
        <v>204.91160937500001</v>
      </c>
      <c r="N14" s="125">
        <v>214.0331875</v>
      </c>
      <c r="O14" s="125">
        <v>215.56839062500001</v>
      </c>
      <c r="P14" s="125">
        <v>212.53707812499999</v>
      </c>
      <c r="Q14" s="125">
        <v>223.9599375</v>
      </c>
      <c r="R14" s="125">
        <v>248.11226562499999</v>
      </c>
      <c r="S14" s="125">
        <v>246.724453125</v>
      </c>
      <c r="T14" s="125">
        <v>238.45331250000001</v>
      </c>
      <c r="U14" s="125">
        <v>258.06579687499999</v>
      </c>
      <c r="V14" s="125">
        <v>255.737703125</v>
      </c>
    </row>
    <row r="15" spans="1:37" s="285" customFormat="1" x14ac:dyDescent="0.2">
      <c r="A15" s="117"/>
      <c r="B15" s="116" t="s">
        <v>215</v>
      </c>
      <c r="C15" s="123">
        <v>21.820308593749999</v>
      </c>
      <c r="D15" s="123">
        <v>22.136587890625002</v>
      </c>
      <c r="E15" s="123">
        <v>21.131794921874999</v>
      </c>
      <c r="F15" s="123">
        <v>20.959556640624999</v>
      </c>
      <c r="G15" s="123">
        <v>24.846781249999999</v>
      </c>
      <c r="H15" s="123">
        <v>26.964343750000001</v>
      </c>
      <c r="I15" s="123">
        <v>25.723925781249999</v>
      </c>
      <c r="J15" s="123">
        <v>25.659314453124999</v>
      </c>
      <c r="K15" s="123">
        <v>27.953886718749999</v>
      </c>
      <c r="L15" s="123">
        <v>25.489673828124999</v>
      </c>
      <c r="M15" s="123">
        <v>25.596476562500001</v>
      </c>
      <c r="N15" s="123">
        <v>27.878945312500001</v>
      </c>
      <c r="O15" s="123">
        <v>31.177515625000002</v>
      </c>
      <c r="P15" s="123">
        <v>29.972199218749999</v>
      </c>
      <c r="Q15" s="123">
        <v>32.776167968750002</v>
      </c>
      <c r="R15" s="123">
        <v>34.234437499999999</v>
      </c>
      <c r="S15" s="123">
        <v>33.747066406249999</v>
      </c>
      <c r="T15" s="123">
        <v>32.367833984374997</v>
      </c>
      <c r="U15" s="123">
        <v>31.451171875</v>
      </c>
      <c r="V15" s="123">
        <v>29.282499999999999</v>
      </c>
    </row>
    <row r="16" spans="1:37" x14ac:dyDescent="0.2">
      <c r="A16" s="72"/>
      <c r="B16" s="116" t="s">
        <v>216</v>
      </c>
      <c r="C16" s="69">
        <v>-0.12617755126953126</v>
      </c>
      <c r="D16" s="69">
        <v>-0.12929309082031251</v>
      </c>
      <c r="E16" s="69">
        <v>-0.12885421752929688</v>
      </c>
      <c r="F16" s="69">
        <v>-0.13019114685058594</v>
      </c>
      <c r="G16" s="69">
        <v>-0.13497956848144532</v>
      </c>
      <c r="H16" s="69">
        <v>-0.14012075805664062</v>
      </c>
      <c r="I16" s="69">
        <v>-0.12663662719726562</v>
      </c>
      <c r="J16" s="69">
        <v>-0.12713835906982421</v>
      </c>
      <c r="K16" s="69">
        <v>-0.12055471038818359</v>
      </c>
      <c r="L16" s="69">
        <v>-0.10093386840820312</v>
      </c>
      <c r="M16" s="69">
        <v>-0.10392494201660156</v>
      </c>
      <c r="N16" s="69">
        <v>-0.10273198699951172</v>
      </c>
      <c r="O16" s="69">
        <v>-9.8116653442382809E-2</v>
      </c>
      <c r="P16" s="69">
        <v>-0.10007809448242187</v>
      </c>
      <c r="Q16" s="69">
        <v>-0.10266524505615235</v>
      </c>
      <c r="R16" s="69">
        <v>-3.5219370117187498</v>
      </c>
      <c r="S16" s="69">
        <v>-2.8854953613281249</v>
      </c>
      <c r="T16" s="69">
        <v>-0.11382189178466796</v>
      </c>
      <c r="U16" s="69">
        <v>-1.8133248291015625</v>
      </c>
      <c r="V16" s="69">
        <v>-0.79548168945312503</v>
      </c>
    </row>
    <row r="17" spans="1:38" ht="20.100000000000001" customHeight="1" x14ac:dyDescent="0.2">
      <c r="A17" s="80"/>
      <c r="B17" s="170" t="s">
        <v>217</v>
      </c>
      <c r="C17" s="106">
        <v>229.22956249999999</v>
      </c>
      <c r="D17" s="106">
        <v>243.99212499999999</v>
      </c>
      <c r="E17" s="106">
        <v>252.72562500000001</v>
      </c>
      <c r="F17" s="106">
        <v>244.47825</v>
      </c>
      <c r="G17" s="106">
        <v>256.35012499999999</v>
      </c>
      <c r="H17" s="106">
        <v>266.50121875000002</v>
      </c>
      <c r="I17" s="106">
        <v>265.42015624999999</v>
      </c>
      <c r="J17" s="106">
        <v>268.04362500000002</v>
      </c>
      <c r="K17" s="106">
        <v>253.53243749999999</v>
      </c>
      <c r="L17" s="106">
        <v>238.52284374999999</v>
      </c>
      <c r="M17" s="106">
        <v>238.78828125000001</v>
      </c>
      <c r="N17" s="106">
        <v>250.91023437499999</v>
      </c>
      <c r="O17" s="106">
        <v>254.938765625</v>
      </c>
      <c r="P17" s="106">
        <v>250.50889062499999</v>
      </c>
      <c r="Q17" s="106">
        <v>265.44581249999999</v>
      </c>
      <c r="R17" s="106">
        <v>278.82478125</v>
      </c>
      <c r="S17" s="106">
        <v>277.58600000000001</v>
      </c>
      <c r="T17" s="106">
        <v>272.11262499999998</v>
      </c>
      <c r="U17" s="106">
        <v>287.93659374999999</v>
      </c>
      <c r="V17" s="106">
        <v>282.84390624999997</v>
      </c>
    </row>
    <row r="18" spans="1:38" s="704" customFormat="1" ht="18.75" customHeight="1" x14ac:dyDescent="0.2">
      <c r="A18" s="703"/>
      <c r="B18" s="96" t="s">
        <v>1405</v>
      </c>
      <c r="C18" s="707">
        <v>8.8217744140624994</v>
      </c>
      <c r="D18" s="707">
        <v>11.3061083984375</v>
      </c>
      <c r="E18" s="707">
        <v>11.8829775390625</v>
      </c>
      <c r="F18" s="707">
        <v>10.596413085937501</v>
      </c>
      <c r="G18" s="707">
        <v>10.000229492187501</v>
      </c>
      <c r="H18" s="707">
        <v>10.991296875</v>
      </c>
      <c r="I18" s="707">
        <v>11.113435546874999</v>
      </c>
      <c r="J18" s="707">
        <v>11.0026181640625</v>
      </c>
      <c r="K18" s="707">
        <v>9.6839033203124991</v>
      </c>
      <c r="L18" s="707">
        <v>8.4972871093749998</v>
      </c>
      <c r="M18" s="707">
        <v>8.3841181640624995</v>
      </c>
      <c r="N18" s="707">
        <v>9.1008271484374994</v>
      </c>
      <c r="O18" s="707">
        <v>8.2909746093750005</v>
      </c>
      <c r="P18" s="707">
        <v>8.0996962890624999</v>
      </c>
      <c r="Q18" s="707">
        <v>8.8123652343749992</v>
      </c>
      <c r="R18" s="707">
        <v>1.544189453125E-5</v>
      </c>
      <c r="S18" s="707">
        <v>-2.0629882812500001E-5</v>
      </c>
      <c r="T18" s="707">
        <v>1.40530419921875</v>
      </c>
      <c r="U18" s="707">
        <v>0.23294549560546876</v>
      </c>
      <c r="V18" s="707">
        <v>-1.3808186035156249</v>
      </c>
    </row>
    <row r="19" spans="1:38" s="23" customFormat="1" ht="39.950000000000003" customHeight="1" x14ac:dyDescent="0.2">
      <c r="A19" s="127"/>
      <c r="B19"/>
      <c r="C19"/>
      <c r="D19"/>
      <c r="E19"/>
      <c r="F19"/>
      <c r="G19"/>
      <c r="H19"/>
      <c r="I19"/>
      <c r="J19"/>
      <c r="K19"/>
      <c r="L19"/>
      <c r="M19"/>
      <c r="N19"/>
      <c r="O19"/>
      <c r="P19"/>
      <c r="Q19"/>
      <c r="R19"/>
      <c r="S19"/>
      <c r="T19"/>
      <c r="U19"/>
      <c r="V19"/>
      <c r="W19" s="81"/>
      <c r="X19" s="81"/>
      <c r="Y19" s="81"/>
      <c r="Z19" s="81"/>
      <c r="AA19" s="81"/>
      <c r="AB19" s="81"/>
      <c r="AC19" s="81"/>
      <c r="AD19" s="81"/>
      <c r="AE19" s="81"/>
      <c r="AF19" s="81"/>
      <c r="AG19" s="81"/>
      <c r="AH19" s="81"/>
      <c r="AI19" s="81"/>
      <c r="AJ19" s="81"/>
      <c r="AK19" s="81"/>
      <c r="AL19" s="81"/>
    </row>
    <row r="20" spans="1:38" s="23" customFormat="1" ht="24.95" customHeight="1" x14ac:dyDescent="0.2">
      <c r="A20" s="49" t="str">
        <f>Index!A17</f>
        <v>Table 2j     Palau constant price GDP(P) production by institutional sector, contribution to change, FY2000-FY2019</v>
      </c>
      <c r="W20"/>
      <c r="X20"/>
      <c r="Y20"/>
      <c r="Z20"/>
    </row>
    <row r="21" spans="1:38" s="76" customFormat="1" ht="20.100000000000001" customHeight="1" x14ac:dyDescent="0.2">
      <c r="A21" s="42"/>
      <c r="B21" s="71"/>
      <c r="C21" s="34"/>
      <c r="D21" s="34" t="str">
        <f t="shared" ref="D21:T21" si="0">D2</f>
        <v>FY01</v>
      </c>
      <c r="E21" s="34" t="str">
        <f t="shared" si="0"/>
        <v>FY02</v>
      </c>
      <c r="F21" s="34" t="str">
        <f t="shared" si="0"/>
        <v>FY03</v>
      </c>
      <c r="G21" s="34" t="str">
        <f t="shared" si="0"/>
        <v>FY04</v>
      </c>
      <c r="H21" s="34" t="str">
        <f t="shared" si="0"/>
        <v>FY05</v>
      </c>
      <c r="I21" s="34" t="str">
        <f t="shared" si="0"/>
        <v>FY06</v>
      </c>
      <c r="J21" s="34" t="str">
        <f t="shared" si="0"/>
        <v>FY07</v>
      </c>
      <c r="K21" s="34" t="str">
        <f t="shared" si="0"/>
        <v>FY08</v>
      </c>
      <c r="L21" s="34" t="str">
        <f t="shared" si="0"/>
        <v>FY09</v>
      </c>
      <c r="M21" s="34" t="str">
        <f t="shared" si="0"/>
        <v>FY10</v>
      </c>
      <c r="N21" s="34" t="str">
        <f t="shared" si="0"/>
        <v>FY11</v>
      </c>
      <c r="O21" s="34" t="str">
        <f t="shared" si="0"/>
        <v>FY12</v>
      </c>
      <c r="P21" s="34" t="str">
        <f t="shared" si="0"/>
        <v>FY13</v>
      </c>
      <c r="Q21" s="34" t="str">
        <f t="shared" si="0"/>
        <v>FY14</v>
      </c>
      <c r="R21" s="34" t="str">
        <f t="shared" si="0"/>
        <v>FY15</v>
      </c>
      <c r="S21" s="34" t="str">
        <f t="shared" si="0"/>
        <v>FY16</v>
      </c>
      <c r="T21" s="34" t="str">
        <f t="shared" si="0"/>
        <v>FY17</v>
      </c>
      <c r="U21" s="34" t="str">
        <f t="shared" ref="U21:V21" si="1">U2</f>
        <v>FY18</v>
      </c>
      <c r="V21" s="34" t="str">
        <f t="shared" si="1"/>
        <v>FY19</v>
      </c>
      <c r="W21" s="74"/>
      <c r="X21" s="74"/>
      <c r="Y21" s="74"/>
      <c r="Z21" s="74"/>
      <c r="AA21" s="75"/>
    </row>
    <row r="22" spans="1:38" ht="20.100000000000001" customHeight="1" x14ac:dyDescent="0.2">
      <c r="A22" s="44">
        <v>1.1000000000000001</v>
      </c>
      <c r="B22" s="54" t="s">
        <v>56</v>
      </c>
      <c r="C22" s="67"/>
      <c r="D22" s="67">
        <f>(D3-C3)/(D$17-C$17)*D$36</f>
        <v>5.1223180201724616E-2</v>
      </c>
      <c r="E22" s="67">
        <f t="shared" ref="E22:V35" si="2">(E3-D3)/(E$17-D$17)*E$36</f>
        <v>2.6725311831273246E-2</v>
      </c>
      <c r="F22" s="67">
        <f t="shared" si="2"/>
        <v>-3.2860735827639258E-2</v>
      </c>
      <c r="G22" s="67">
        <f t="shared" si="2"/>
        <v>2.2251244486983981E-2</v>
      </c>
      <c r="H22" s="67">
        <f t="shared" si="2"/>
        <v>3.3882431791285438E-2</v>
      </c>
      <c r="I22" s="67">
        <f t="shared" si="2"/>
        <v>-1.6177341590487351E-2</v>
      </c>
      <c r="J22" s="67">
        <f t="shared" si="2"/>
        <v>9.000323190413332E-3</v>
      </c>
      <c r="K22" s="67">
        <f t="shared" si="2"/>
        <v>-4.1949648821157356E-2</v>
      </c>
      <c r="L22" s="67">
        <f t="shared" si="2"/>
        <v>-2.8561434076852632E-2</v>
      </c>
      <c r="M22" s="67">
        <f t="shared" si="2"/>
        <v>5.523023148595557E-3</v>
      </c>
      <c r="N22" s="67">
        <f t="shared" si="2"/>
        <v>4.7196293787972361E-2</v>
      </c>
      <c r="O22" s="67">
        <f t="shared" si="2"/>
        <v>2.0048629194143578E-2</v>
      </c>
      <c r="P22" s="67">
        <f t="shared" si="2"/>
        <v>-1.256784640870565E-2</v>
      </c>
      <c r="Q22" s="67">
        <f t="shared" si="2"/>
        <v>3.6146296953407785E-2</v>
      </c>
      <c r="R22" s="67">
        <f t="shared" si="2"/>
        <v>6.8247421260412527E-2</v>
      </c>
      <c r="S22" s="67">
        <f t="shared" si="2"/>
        <v>4.5172858895588768E-4</v>
      </c>
      <c r="T22" s="67">
        <f t="shared" si="2"/>
        <v>-1.8576619047790607E-2</v>
      </c>
      <c r="U22" s="67">
        <f t="shared" si="2"/>
        <v>-7.6106182596268127E-3</v>
      </c>
      <c r="V22" s="67">
        <f t="shared" si="2"/>
        <v>-2.8517915890987684E-2</v>
      </c>
    </row>
    <row r="23" spans="1:38" x14ac:dyDescent="0.2">
      <c r="A23" s="44">
        <v>1.2</v>
      </c>
      <c r="B23" s="54" t="s">
        <v>15</v>
      </c>
      <c r="C23" s="67"/>
      <c r="D23" s="67">
        <f t="shared" ref="D23:S35" si="3">(D4-C4)/(D$17-C$17)*D$36</f>
        <v>-1.3577571869138836E-2</v>
      </c>
      <c r="E23" s="67">
        <f t="shared" si="3"/>
        <v>6.0362956130243835E-3</v>
      </c>
      <c r="F23" s="67">
        <f t="shared" si="3"/>
        <v>-1.3073095575488246E-3</v>
      </c>
      <c r="G23" s="67">
        <f t="shared" si="3"/>
        <v>8.3587765476069911E-3</v>
      </c>
      <c r="H23" s="67">
        <f t="shared" si="3"/>
        <v>-6.1751786253274503E-4</v>
      </c>
      <c r="I23" s="67">
        <f t="shared" si="3"/>
        <v>5.9619509244739186E-4</v>
      </c>
      <c r="J23" s="67">
        <f t="shared" si="3"/>
        <v>1.1415862468056317E-3</v>
      </c>
      <c r="K23" s="67">
        <f t="shared" si="3"/>
        <v>-1.1029061150960092E-3</v>
      </c>
      <c r="L23" s="67">
        <f t="shared" si="3"/>
        <v>-2.4992564437637242E-3</v>
      </c>
      <c r="M23" s="67">
        <f t="shared" si="3"/>
        <v>3.527947598310697E-3</v>
      </c>
      <c r="N23" s="67">
        <f t="shared" si="3"/>
        <v>5.3960752366276222E-3</v>
      </c>
      <c r="O23" s="67">
        <f t="shared" si="3"/>
        <v>5.3452258666960148E-3</v>
      </c>
      <c r="P23" s="67">
        <f t="shared" si="3"/>
        <v>-2.1754304848082152E-3</v>
      </c>
      <c r="Q23" s="67">
        <f t="shared" si="3"/>
        <v>9.1290422639066834E-3</v>
      </c>
      <c r="R23" s="67">
        <f t="shared" si="3"/>
        <v>2.1364883087014178E-2</v>
      </c>
      <c r="S23" s="67">
        <f t="shared" si="3"/>
        <v>-8.6013990305068184E-3</v>
      </c>
      <c r="T23" s="67">
        <f t="shared" si="2"/>
        <v>-1.5074727122855579E-2</v>
      </c>
      <c r="U23" s="67">
        <f t="shared" si="2"/>
        <v>7.2927524035314314E-2</v>
      </c>
      <c r="V23" s="67">
        <f t="shared" si="2"/>
        <v>1.6383313448674827E-2</v>
      </c>
    </row>
    <row r="24" spans="1:38" x14ac:dyDescent="0.2">
      <c r="A24" s="44" t="s">
        <v>297</v>
      </c>
      <c r="B24" s="54" t="s">
        <v>293</v>
      </c>
      <c r="C24" s="67"/>
      <c r="D24" s="67">
        <f t="shared" si="3"/>
        <v>-1.6894056531212014E-3</v>
      </c>
      <c r="E24" s="67">
        <f t="shared" si="2"/>
        <v>-8.182130830170227E-3</v>
      </c>
      <c r="F24" s="67">
        <f t="shared" si="2"/>
        <v>2.1211360331486019E-3</v>
      </c>
      <c r="G24" s="67">
        <f t="shared" si="2"/>
        <v>-2.0414708254977675E-3</v>
      </c>
      <c r="H24" s="67">
        <f t="shared" si="2"/>
        <v>1.1220215753503153E-3</v>
      </c>
      <c r="I24" s="67">
        <f t="shared" si="2"/>
        <v>1.0789245848312715E-2</v>
      </c>
      <c r="J24" s="67">
        <f t="shared" si="2"/>
        <v>2.2980994461022685E-3</v>
      </c>
      <c r="K24" s="67">
        <f t="shared" si="2"/>
        <v>-8.0533237447588998E-3</v>
      </c>
      <c r="L24" s="67">
        <f t="shared" si="2"/>
        <v>-7.0645642390680281E-3</v>
      </c>
      <c r="M24" s="67">
        <f t="shared" si="2"/>
        <v>-2.4472011557856721E-3</v>
      </c>
      <c r="N24" s="67">
        <f t="shared" si="2"/>
        <v>-4.7610484166478477E-3</v>
      </c>
      <c r="O24" s="67">
        <f t="shared" si="2"/>
        <v>-1.4591686059599974E-2</v>
      </c>
      <c r="P24" s="67">
        <f t="shared" si="2"/>
        <v>7.306327113722976E-3</v>
      </c>
      <c r="Q24" s="67">
        <f t="shared" si="2"/>
        <v>-5.0588625254006426E-4</v>
      </c>
      <c r="R24" s="67">
        <f t="shared" si="2"/>
        <v>-1.8145577189953744E-3</v>
      </c>
      <c r="S24" s="67">
        <f t="shared" si="2"/>
        <v>6.0361731852654897E-4</v>
      </c>
      <c r="T24" s="67">
        <f t="shared" si="2"/>
        <v>6.4030013938810694E-3</v>
      </c>
      <c r="U24" s="67">
        <f t="shared" si="2"/>
        <v>1.2772023918692192E-2</v>
      </c>
      <c r="V24" s="67">
        <f t="shared" si="2"/>
        <v>4.7570898041680368E-3</v>
      </c>
    </row>
    <row r="25" spans="1:38" x14ac:dyDescent="0.2">
      <c r="A25" s="44" t="s">
        <v>298</v>
      </c>
      <c r="B25" s="54" t="s">
        <v>538</v>
      </c>
      <c r="C25" s="67"/>
      <c r="D25" s="67">
        <f t="shared" si="3"/>
        <v>2.1638475284601437E-3</v>
      </c>
      <c r="E25" s="67">
        <f t="shared" si="2"/>
        <v>2.8101422859062529E-3</v>
      </c>
      <c r="F25" s="67">
        <f t="shared" si="2"/>
        <v>-4.1020546924654111E-4</v>
      </c>
      <c r="G25" s="67">
        <f t="shared" si="2"/>
        <v>-1.6546018312723118E-4</v>
      </c>
      <c r="H25" s="67">
        <f t="shared" si="2"/>
        <v>4.3496743010413962E-3</v>
      </c>
      <c r="I25" s="67">
        <f t="shared" si="2"/>
        <v>-5.9359429670759591E-4</v>
      </c>
      <c r="J25" s="67">
        <f t="shared" si="2"/>
        <v>-1.6641703175213406E-3</v>
      </c>
      <c r="K25" s="67">
        <f t="shared" si="2"/>
        <v>-2.7127223402067468E-3</v>
      </c>
      <c r="L25" s="67">
        <f t="shared" si="2"/>
        <v>-2.4926794531222461E-4</v>
      </c>
      <c r="M25" s="67">
        <f t="shared" si="2"/>
        <v>1.4469079776295887E-3</v>
      </c>
      <c r="N25" s="67">
        <f t="shared" si="2"/>
        <v>-4.3470614986471269E-4</v>
      </c>
      <c r="O25" s="67">
        <f t="shared" si="2"/>
        <v>-6.9476532475042194E-4</v>
      </c>
      <c r="P25" s="67">
        <f t="shared" si="2"/>
        <v>-4.7781656330341138E-5</v>
      </c>
      <c r="Q25" s="67">
        <f t="shared" si="2"/>
        <v>-9.3101988988789053E-4</v>
      </c>
      <c r="R25" s="67">
        <f t="shared" si="2"/>
        <v>5.9943010379002255E-5</v>
      </c>
      <c r="S25" s="67">
        <f t="shared" si="2"/>
        <v>1.2167069417363844E-4</v>
      </c>
      <c r="T25" s="67">
        <f t="shared" si="2"/>
        <v>7.6353378434971283E-4</v>
      </c>
      <c r="U25" s="67">
        <f t="shared" si="2"/>
        <v>7.2915436898600221E-4</v>
      </c>
      <c r="V25" s="67">
        <f t="shared" si="2"/>
        <v>6.9045369390678495E-4</v>
      </c>
    </row>
    <row r="26" spans="1:38" x14ac:dyDescent="0.2">
      <c r="A26" s="44" t="s">
        <v>66</v>
      </c>
      <c r="B26" s="54" t="s">
        <v>294</v>
      </c>
      <c r="C26" s="67"/>
      <c r="D26" s="67">
        <f t="shared" si="3"/>
        <v>7.4009630902209566E-3</v>
      </c>
      <c r="E26" s="67">
        <f t="shared" si="2"/>
        <v>1.2168841771020261E-3</v>
      </c>
      <c r="F26" s="67">
        <f t="shared" si="2"/>
        <v>4.5665877767638429E-3</v>
      </c>
      <c r="G26" s="67">
        <f t="shared" si="2"/>
        <v>1.2148319942571727E-3</v>
      </c>
      <c r="H26" s="67">
        <f t="shared" si="2"/>
        <v>-1.3814647910743175E-2</v>
      </c>
      <c r="I26" s="67">
        <f t="shared" si="2"/>
        <v>-4.9350442698490649E-4</v>
      </c>
      <c r="J26" s="67">
        <f t="shared" si="2"/>
        <v>7.5552381866252907E-4</v>
      </c>
      <c r="K26" s="67">
        <f t="shared" si="2"/>
        <v>-1.8791250864481671E-3</v>
      </c>
      <c r="L26" s="67">
        <f t="shared" si="2"/>
        <v>-4.4008945847412344E-3</v>
      </c>
      <c r="M26" s="67">
        <f t="shared" si="2"/>
        <v>-4.2741909809217932E-3</v>
      </c>
      <c r="N26" s="67">
        <f t="shared" si="2"/>
        <v>2.6406106350751371E-4</v>
      </c>
      <c r="O26" s="67">
        <f t="shared" si="2"/>
        <v>-2.5046307958119067E-3</v>
      </c>
      <c r="P26" s="67">
        <f t="shared" si="2"/>
        <v>-3.3341952641691331E-3</v>
      </c>
      <c r="Q26" s="67">
        <f t="shared" si="2"/>
        <v>-5.2003518587709596E-5</v>
      </c>
      <c r="R26" s="67">
        <f t="shared" si="2"/>
        <v>-9.0268246838514689E-4</v>
      </c>
      <c r="S26" s="67">
        <f t="shared" si="2"/>
        <v>1.3576514730969916E-3</v>
      </c>
      <c r="T26" s="67">
        <f t="shared" si="2"/>
        <v>2.5392187015915594E-3</v>
      </c>
      <c r="U26" s="67">
        <f t="shared" si="2"/>
        <v>4.0813609576181801E-3</v>
      </c>
      <c r="V26" s="67">
        <f t="shared" si="2"/>
        <v>-1.066464719717466E-3</v>
      </c>
    </row>
    <row r="27" spans="1:38" x14ac:dyDescent="0.2">
      <c r="A27" s="44" t="s">
        <v>67</v>
      </c>
      <c r="B27" s="54" t="s">
        <v>16</v>
      </c>
      <c r="C27" s="67"/>
      <c r="D27" s="67">
        <f t="shared" si="3"/>
        <v>1.022979181895473E-4</v>
      </c>
      <c r="E27" s="67">
        <f t="shared" si="2"/>
        <v>4.4876516410365594E-3</v>
      </c>
      <c r="F27" s="67">
        <f t="shared" si="2"/>
        <v>-1.7248974307611253E-3</v>
      </c>
      <c r="G27" s="67">
        <f t="shared" si="2"/>
        <v>8.5311421811040103E-4</v>
      </c>
      <c r="H27" s="67">
        <f t="shared" si="2"/>
        <v>-1.1389356981735422E-3</v>
      </c>
      <c r="I27" s="67">
        <f t="shared" si="2"/>
        <v>3.3659793447238765E-3</v>
      </c>
      <c r="J27" s="67">
        <f t="shared" si="2"/>
        <v>-1.731013225493312E-3</v>
      </c>
      <c r="K27" s="67">
        <f t="shared" si="2"/>
        <v>1.220868781154568E-4</v>
      </c>
      <c r="L27" s="67">
        <f t="shared" si="2"/>
        <v>9.5134869638229588E-4</v>
      </c>
      <c r="M27" s="67">
        <f t="shared" si="2"/>
        <v>5.694349440587156E-4</v>
      </c>
      <c r="N27" s="67">
        <f t="shared" si="2"/>
        <v>-4.7965926602082671E-3</v>
      </c>
      <c r="O27" s="67">
        <f t="shared" si="2"/>
        <v>-7.8457310585739902E-4</v>
      </c>
      <c r="P27" s="67">
        <f t="shared" si="2"/>
        <v>-3.1384872690936048E-4</v>
      </c>
      <c r="Q27" s="67">
        <f t="shared" si="2"/>
        <v>4.7008218084076335E-4</v>
      </c>
      <c r="R27" s="67">
        <f t="shared" si="2"/>
        <v>-2.2247121617100241E-3</v>
      </c>
      <c r="S27" s="67">
        <f t="shared" si="2"/>
        <v>1.8190817754833442E-3</v>
      </c>
      <c r="T27" s="67">
        <f t="shared" si="2"/>
        <v>-2.7030386388137294E-3</v>
      </c>
      <c r="U27" s="67">
        <f t="shared" si="2"/>
        <v>2.6577883824298771E-4</v>
      </c>
      <c r="V27" s="67">
        <f t="shared" si="2"/>
        <v>6.8491438164933134E-5</v>
      </c>
    </row>
    <row r="28" spans="1:38" x14ac:dyDescent="0.2">
      <c r="A28" s="44" t="s">
        <v>68</v>
      </c>
      <c r="B28" s="54" t="s">
        <v>295</v>
      </c>
      <c r="C28" s="67"/>
      <c r="D28" s="67">
        <f t="shared" si="3"/>
        <v>3.2696928168078235E-3</v>
      </c>
      <c r="E28" s="67">
        <f t="shared" si="2"/>
        <v>2.1602259704078535E-3</v>
      </c>
      <c r="F28" s="67">
        <f t="shared" si="2"/>
        <v>-1.6864049852730609E-3</v>
      </c>
      <c r="G28" s="67">
        <f t="shared" si="2"/>
        <v>-5.160942870173522E-4</v>
      </c>
      <c r="H28" s="67">
        <f t="shared" si="2"/>
        <v>9.6980399365906235E-4</v>
      </c>
      <c r="I28" s="67">
        <f t="shared" si="2"/>
        <v>2.4987060331220028E-3</v>
      </c>
      <c r="J28" s="67">
        <f t="shared" si="2"/>
        <v>2.8587248018913506E-3</v>
      </c>
      <c r="K28" s="67">
        <f t="shared" si="2"/>
        <v>1.0579041121571257E-4</v>
      </c>
      <c r="L28" s="67">
        <f t="shared" si="2"/>
        <v>-3.0199846222833107E-4</v>
      </c>
      <c r="M28" s="67">
        <f t="shared" si="2"/>
        <v>7.038683139757412E-4</v>
      </c>
      <c r="N28" s="67">
        <f t="shared" si="2"/>
        <v>-1.2360010993001777E-3</v>
      </c>
      <c r="O28" s="67">
        <f t="shared" si="2"/>
        <v>1.4225549413681435E-4</v>
      </c>
      <c r="P28" s="67">
        <f t="shared" si="2"/>
        <v>1.9782055813525406E-3</v>
      </c>
      <c r="Q28" s="67">
        <f t="shared" si="2"/>
        <v>1.5940715739317835E-3</v>
      </c>
      <c r="R28" s="67">
        <f t="shared" si="2"/>
        <v>1.7438749269212904E-3</v>
      </c>
      <c r="S28" s="67">
        <f t="shared" si="2"/>
        <v>3.0992000968798708E-3</v>
      </c>
      <c r="T28" s="67">
        <f t="shared" si="2"/>
        <v>1.8151469274386967E-3</v>
      </c>
      <c r="U28" s="67">
        <f t="shared" si="2"/>
        <v>-7.5443758696421687E-4</v>
      </c>
      <c r="V28" s="67">
        <f t="shared" si="2"/>
        <v>8.4447167242006566E-4</v>
      </c>
    </row>
    <row r="29" spans="1:38" x14ac:dyDescent="0.2">
      <c r="A29" s="284" t="s">
        <v>576</v>
      </c>
      <c r="B29" s="285" t="s">
        <v>577</v>
      </c>
      <c r="C29" s="67"/>
      <c r="D29" s="67">
        <f t="shared" si="3"/>
        <v>7.9218847515849993E-5</v>
      </c>
      <c r="E29" s="67">
        <f t="shared" si="2"/>
        <v>3.3716633344531592E-4</v>
      </c>
      <c r="F29" s="67">
        <f t="shared" si="2"/>
        <v>2.558381658035768E-4</v>
      </c>
      <c r="G29" s="67">
        <f t="shared" si="2"/>
        <v>3.9969076284776804E-4</v>
      </c>
      <c r="H29" s="67">
        <f t="shared" si="2"/>
        <v>1.6894146825130747E-4</v>
      </c>
      <c r="I29" s="67">
        <f t="shared" si="2"/>
        <v>-2.1875724448492547E-4</v>
      </c>
      <c r="J29" s="67">
        <f t="shared" si="2"/>
        <v>2.4180619031794609E-4</v>
      </c>
      <c r="K29" s="67">
        <f t="shared" si="2"/>
        <v>1.2148140771686423E-4</v>
      </c>
      <c r="L29" s="67">
        <f t="shared" si="2"/>
        <v>3.9863087315442124E-4</v>
      </c>
      <c r="M29" s="67">
        <f t="shared" si="2"/>
        <v>3.4945101890793227E-4</v>
      </c>
      <c r="N29" s="67">
        <f t="shared" si="2"/>
        <v>3.4175818299749043E-4</v>
      </c>
      <c r="O29" s="67">
        <f t="shared" si="2"/>
        <v>1.7460159120651701E-4</v>
      </c>
      <c r="P29" s="67">
        <f t="shared" si="2"/>
        <v>-1.213191528652007E-4</v>
      </c>
      <c r="Q29" s="67">
        <f t="shared" si="2"/>
        <v>-3.5593270329914082E-4</v>
      </c>
      <c r="R29" s="67">
        <f t="shared" si="2"/>
        <v>6.9650616000840681E-5</v>
      </c>
      <c r="S29" s="67">
        <f t="shared" si="2"/>
        <v>-6.0553620886796364E-5</v>
      </c>
      <c r="T29" s="67">
        <f t="shared" si="2"/>
        <v>-2.2212310476809357E-4</v>
      </c>
      <c r="U29" s="67">
        <f t="shared" si="2"/>
        <v>-7.5048899071432189E-5</v>
      </c>
      <c r="V29" s="67">
        <f t="shared" si="2"/>
        <v>7.8031129303532561E-5</v>
      </c>
    </row>
    <row r="30" spans="1:38" x14ac:dyDescent="0.2">
      <c r="A30" s="44" t="s">
        <v>60</v>
      </c>
      <c r="B30" s="54" t="s">
        <v>296</v>
      </c>
      <c r="C30" s="67"/>
      <c r="D30" s="67">
        <f t="shared" si="3"/>
        <v>2.7291550902983937E-4</v>
      </c>
      <c r="E30" s="67">
        <f t="shared" si="2"/>
        <v>6.7631637349207456E-4</v>
      </c>
      <c r="F30" s="67">
        <f t="shared" si="2"/>
        <v>6.392387078007042E-4</v>
      </c>
      <c r="G30" s="67">
        <f t="shared" si="2"/>
        <v>-1.0003575934796841E-3</v>
      </c>
      <c r="H30" s="67">
        <f t="shared" si="2"/>
        <v>-4.0859416028176298E-4</v>
      </c>
      <c r="I30" s="67">
        <f t="shared" si="2"/>
        <v>5.5167284061425886E-6</v>
      </c>
      <c r="J30" s="67">
        <f t="shared" si="2"/>
        <v>7.2492393398674194E-4</v>
      </c>
      <c r="K30" s="67">
        <f t="shared" si="2"/>
        <v>1.7240991613305562E-4</v>
      </c>
      <c r="L30" s="67">
        <f t="shared" si="2"/>
        <v>-2.4942490716794421E-5</v>
      </c>
      <c r="M30" s="67">
        <f t="shared" si="2"/>
        <v>-8.2977549254655903E-4</v>
      </c>
      <c r="N30" s="67">
        <f t="shared" si="2"/>
        <v>-4.225619092488423E-4</v>
      </c>
      <c r="O30" s="67">
        <f t="shared" si="2"/>
        <v>1.5993818288475371E-4</v>
      </c>
      <c r="P30" s="67">
        <f t="shared" si="2"/>
        <v>4.3697303905270978E-6</v>
      </c>
      <c r="Q30" s="67">
        <f t="shared" si="2"/>
        <v>6.9317883490787E-5</v>
      </c>
      <c r="R30" s="67">
        <f t="shared" si="2"/>
        <v>2.1518652259065084E-4</v>
      </c>
      <c r="S30" s="67">
        <f t="shared" si="2"/>
        <v>2.4866332103954867E-4</v>
      </c>
      <c r="T30" s="67">
        <f t="shared" si="2"/>
        <v>3.1425895657111543E-4</v>
      </c>
      <c r="U30" s="67">
        <f t="shared" si="2"/>
        <v>6.5922088039373293E-4</v>
      </c>
      <c r="V30" s="67">
        <f t="shared" si="2"/>
        <v>9.8477321830077306E-4</v>
      </c>
    </row>
    <row r="31" spans="1:38" x14ac:dyDescent="0.2">
      <c r="A31" s="44" t="s">
        <v>61</v>
      </c>
      <c r="B31" s="54" t="s">
        <v>17</v>
      </c>
      <c r="C31" s="67"/>
      <c r="D31" s="67">
        <f t="shared" si="3"/>
        <v>3.7854042604125288E-3</v>
      </c>
      <c r="E31" s="67">
        <f t="shared" si="2"/>
        <v>1.7868548651928768E-3</v>
      </c>
      <c r="F31" s="67">
        <f t="shared" si="2"/>
        <v>4.5554281941136759E-3</v>
      </c>
      <c r="G31" s="67">
        <f t="shared" si="2"/>
        <v>5.8235864923566706E-3</v>
      </c>
      <c r="H31" s="67">
        <f t="shared" si="2"/>
        <v>3.5059319504915469E-3</v>
      </c>
      <c r="I31" s="67">
        <f t="shared" si="2"/>
        <v>9.8286810133019296E-4</v>
      </c>
      <c r="J31" s="67">
        <f t="shared" si="2"/>
        <v>-1.6658140483631859E-3</v>
      </c>
      <c r="K31" s="67">
        <f t="shared" si="2"/>
        <v>-2.6596212883257236E-3</v>
      </c>
      <c r="L31" s="67">
        <f t="shared" si="2"/>
        <v>-2.6946595097915305E-3</v>
      </c>
      <c r="M31" s="67">
        <f t="shared" si="2"/>
        <v>-2.4088773074802646E-3</v>
      </c>
      <c r="N31" s="67">
        <f t="shared" si="2"/>
        <v>-2.9199343037274706E-3</v>
      </c>
      <c r="O31" s="67">
        <f t="shared" si="2"/>
        <v>-4.0345993384711069E-3</v>
      </c>
      <c r="P31" s="67">
        <f t="shared" si="2"/>
        <v>-3.3545126430789478E-3</v>
      </c>
      <c r="Q31" s="67">
        <f t="shared" si="2"/>
        <v>-9.9796077596796739E-4</v>
      </c>
      <c r="R31" s="67">
        <f t="shared" si="2"/>
        <v>2.6727515361539118E-3</v>
      </c>
      <c r="S31" s="67">
        <f t="shared" si="2"/>
        <v>-2.197035313284254E-3</v>
      </c>
      <c r="T31" s="67">
        <f t="shared" si="2"/>
        <v>-6.1188807252526942E-4</v>
      </c>
      <c r="U31" s="67">
        <f t="shared" si="2"/>
        <v>-2.4488510272171263E-3</v>
      </c>
      <c r="V31" s="67">
        <f t="shared" si="2"/>
        <v>-3.5322039758969317E-4</v>
      </c>
    </row>
    <row r="32" spans="1:38" x14ac:dyDescent="0.2">
      <c r="A32" s="72"/>
      <c r="B32" s="116" t="s">
        <v>213</v>
      </c>
      <c r="C32" s="67"/>
      <c r="D32" s="67">
        <f t="shared" si="3"/>
        <v>-8.3367424829040089E-4</v>
      </c>
      <c r="E32" s="67">
        <f t="shared" si="2"/>
        <v>-5.0848729044533625E-4</v>
      </c>
      <c r="F32" s="67">
        <f t="shared" si="2"/>
        <v>-1.0048174388108666E-3</v>
      </c>
      <c r="G32" s="67">
        <f t="shared" si="2"/>
        <v>-5.9718414687706767E-5</v>
      </c>
      <c r="H32" s="67">
        <f t="shared" si="2"/>
        <v>-5.2700159139038884E-4</v>
      </c>
      <c r="I32" s="67">
        <f t="shared" si="2"/>
        <v>-6.6625992505427417E-4</v>
      </c>
      <c r="J32" s="67">
        <f t="shared" si="2"/>
        <v>-1.4129444088941576E-3</v>
      </c>
      <c r="K32" s="67">
        <f t="shared" si="2"/>
        <v>3.2940868650578116E-5</v>
      </c>
      <c r="L32" s="67">
        <f t="shared" si="2"/>
        <v>-4.3236732035521102E-4</v>
      </c>
      <c r="M32" s="67">
        <f t="shared" si="2"/>
        <v>-1.0085174215494382E-3</v>
      </c>
      <c r="N32" s="67">
        <f t="shared" si="2"/>
        <v>-4.2789073414275792E-4</v>
      </c>
      <c r="O32" s="67">
        <f t="shared" si="2"/>
        <v>2.8581220764647424E-3</v>
      </c>
      <c r="P32" s="67">
        <f t="shared" si="2"/>
        <v>7.3565076687226731E-4</v>
      </c>
      <c r="Q32" s="67">
        <f t="shared" si="2"/>
        <v>1.0326591881500708E-3</v>
      </c>
      <c r="R32" s="67">
        <f t="shared" si="2"/>
        <v>1.5560041657807719E-3</v>
      </c>
      <c r="S32" s="67">
        <f t="shared" si="2"/>
        <v>-1.8200011616838865E-3</v>
      </c>
      <c r="T32" s="67">
        <f t="shared" si="2"/>
        <v>-4.4434427528765742E-3</v>
      </c>
      <c r="U32" s="67">
        <f t="shared" si="2"/>
        <v>-8.4711987074745105E-3</v>
      </c>
      <c r="V32" s="67">
        <f t="shared" si="2"/>
        <v>-1.9544657374111537E-3</v>
      </c>
    </row>
    <row r="33" spans="1:38" x14ac:dyDescent="0.2">
      <c r="A33" s="72"/>
      <c r="B33" s="118" t="s">
        <v>214</v>
      </c>
      <c r="C33" s="68"/>
      <c r="D33" s="67">
        <f t="shared" si="3"/>
        <v>5.2196856153751948E-2</v>
      </c>
      <c r="E33" s="67">
        <f t="shared" si="2"/>
        <v>3.7546229719504214E-2</v>
      </c>
      <c r="F33" s="67">
        <f t="shared" si="2"/>
        <v>-2.685613845054298E-2</v>
      </c>
      <c r="G33" s="67">
        <f t="shared" si="2"/>
        <v>3.5118154682471668E-2</v>
      </c>
      <c r="H33" s="67">
        <f t="shared" si="2"/>
        <v>2.749212380918481E-2</v>
      </c>
      <c r="I33" s="67">
        <f t="shared" si="2"/>
        <v>8.9059161197563424E-5</v>
      </c>
      <c r="J33" s="67">
        <f t="shared" si="2"/>
        <v>1.0547015963487175E-2</v>
      </c>
      <c r="K33" s="67">
        <f t="shared" si="2"/>
        <v>-5.7802624479504065E-2</v>
      </c>
      <c r="L33" s="67">
        <f t="shared" si="2"/>
        <v>-4.4879427410545882E-2</v>
      </c>
      <c r="M33" s="67">
        <f t="shared" si="2"/>
        <v>1.1520778080612577E-3</v>
      </c>
      <c r="N33" s="67">
        <f t="shared" si="2"/>
        <v>3.8199437917349505E-2</v>
      </c>
      <c r="O33" s="67">
        <f t="shared" si="2"/>
        <v>6.1185352953979913E-3</v>
      </c>
      <c r="P33" s="67">
        <f t="shared" si="2"/>
        <v>-1.1890355288135753E-2</v>
      </c>
      <c r="Q33" s="67">
        <f t="shared" si="2"/>
        <v>4.5598618661800247E-2</v>
      </c>
      <c r="R33" s="67">
        <f t="shared" si="2"/>
        <v>9.0987791058108891E-2</v>
      </c>
      <c r="S33" s="67">
        <f t="shared" si="2"/>
        <v>-4.9773642564276566E-3</v>
      </c>
      <c r="T33" s="67">
        <f t="shared" si="2"/>
        <v>-2.9796677876405744E-2</v>
      </c>
      <c r="U33" s="67">
        <f t="shared" si="2"/>
        <v>7.2074878462548161E-2</v>
      </c>
      <c r="V33" s="67">
        <f t="shared" si="2"/>
        <v>-8.0854389491783422E-3</v>
      </c>
    </row>
    <row r="34" spans="1:38" x14ac:dyDescent="0.2">
      <c r="A34" s="72"/>
      <c r="B34" s="116" t="s">
        <v>215</v>
      </c>
      <c r="C34" s="67"/>
      <c r="D34" s="67">
        <f t="shared" si="3"/>
        <v>1.3797491624798729E-3</v>
      </c>
      <c r="E34" s="67">
        <f t="shared" si="2"/>
        <v>-4.1181368814669807E-3</v>
      </c>
      <c r="F34" s="67">
        <f t="shared" si="2"/>
        <v>-6.8152282242847206E-4</v>
      </c>
      <c r="G34" s="67">
        <f t="shared" si="2"/>
        <v>1.5900083583611193E-2</v>
      </c>
      <c r="H34" s="67">
        <f t="shared" si="2"/>
        <v>8.2604309243071369E-3</v>
      </c>
      <c r="I34" s="67">
        <f t="shared" si="2"/>
        <v>-4.6544551449635256E-3</v>
      </c>
      <c r="J34" s="67">
        <f t="shared" si="2"/>
        <v>-2.4343037483612537E-4</v>
      </c>
      <c r="K34" s="67">
        <f t="shared" si="2"/>
        <v>8.5604433443436656E-3</v>
      </c>
      <c r="L34" s="67">
        <f t="shared" si="2"/>
        <v>-9.7195172141434569E-3</v>
      </c>
      <c r="M34" s="67">
        <f t="shared" si="2"/>
        <v>4.4776731945620304E-4</v>
      </c>
      <c r="N34" s="67">
        <f t="shared" si="2"/>
        <v>9.5585459137768926E-3</v>
      </c>
      <c r="O34" s="67">
        <f t="shared" si="2"/>
        <v>1.3146415971100313E-2</v>
      </c>
      <c r="P34" s="67">
        <f t="shared" si="2"/>
        <v>-4.727866330156141E-3</v>
      </c>
      <c r="Q34" s="67">
        <f t="shared" si="2"/>
        <v>1.1193090764181349E-2</v>
      </c>
      <c r="R34" s="67">
        <f t="shared" si="2"/>
        <v>5.4936618420002139E-3</v>
      </c>
      <c r="S34" s="67">
        <f t="shared" si="2"/>
        <v>-1.7479475517386581E-3</v>
      </c>
      <c r="T34" s="67">
        <f t="shared" si="2"/>
        <v>-4.9686670865065211E-3</v>
      </c>
      <c r="U34" s="67">
        <f t="shared" si="2"/>
        <v>-3.3686864377387676E-3</v>
      </c>
      <c r="V34" s="67">
        <f t="shared" si="2"/>
        <v>-7.5317688757648533E-3</v>
      </c>
    </row>
    <row r="35" spans="1:38" x14ac:dyDescent="0.2">
      <c r="A35" s="72"/>
      <c r="B35" s="116" t="s">
        <v>216</v>
      </c>
      <c r="C35" s="67"/>
      <c r="D35" s="67">
        <f t="shared" si="3"/>
        <v>-1.3591351467947141E-5</v>
      </c>
      <c r="E35" s="67">
        <f t="shared" si="2"/>
        <v>1.7987190816737792E-6</v>
      </c>
      <c r="F35" s="67">
        <f t="shared" si="2"/>
        <v>-5.2900425957560385E-6</v>
      </c>
      <c r="G35" s="67">
        <f t="shared" si="2"/>
        <v>-1.9586288886063981E-5</v>
      </c>
      <c r="H35" s="67">
        <f t="shared" si="2"/>
        <v>-2.0055342571786514E-5</v>
      </c>
      <c r="I35" s="67">
        <f t="shared" si="2"/>
        <v>5.0596882530672634E-5</v>
      </c>
      <c r="J35" s="67">
        <f t="shared" si="2"/>
        <v>-1.890330710550879E-6</v>
      </c>
      <c r="K35" s="67">
        <f t="shared" si="2"/>
        <v>2.4561855114594186E-5</v>
      </c>
      <c r="L35" s="67">
        <f t="shared" si="2"/>
        <v>7.738986842652225E-5</v>
      </c>
      <c r="M35" s="67">
        <f t="shared" si="2"/>
        <v>-1.253998804212488E-5</v>
      </c>
      <c r="N35" s="67">
        <f t="shared" si="2"/>
        <v>4.9958691894133172E-6</v>
      </c>
      <c r="O35" s="67">
        <f t="shared" si="2"/>
        <v>1.8394361507913056E-5</v>
      </c>
      <c r="P35" s="67">
        <f t="shared" si="2"/>
        <v>-7.6937731899284125E-6</v>
      </c>
      <c r="Q35" s="67">
        <f t="shared" si="2"/>
        <v>-1.0327579860641828E-5</v>
      </c>
      <c r="R35" s="67">
        <f t="shared" si="2"/>
        <v>-1.2881242067672815E-2</v>
      </c>
      <c r="S35" s="67">
        <f t="shared" si="2"/>
        <v>2.2825863882593171E-3</v>
      </c>
      <c r="T35" s="67">
        <f t="shared" si="2"/>
        <v>9.98491807779733E-3</v>
      </c>
      <c r="U35" s="67">
        <f t="shared" si="2"/>
        <v>-6.2455865005046777E-3</v>
      </c>
      <c r="V35" s="67">
        <f t="shared" si="2"/>
        <v>3.5349558261850355E-3</v>
      </c>
    </row>
    <row r="36" spans="1:38" ht="20.100000000000001" customHeight="1" x14ac:dyDescent="0.2">
      <c r="A36" s="80"/>
      <c r="B36" s="170" t="s">
        <v>217</v>
      </c>
      <c r="C36" s="82"/>
      <c r="D36" s="82">
        <f t="shared" ref="D36" si="4">D17/C17-1</f>
        <v>6.4400779458801294E-2</v>
      </c>
      <c r="E36" s="82">
        <f t="shared" ref="E36:V36" si="5">E17/D17-1</f>
        <v>3.5794188029634189E-2</v>
      </c>
      <c r="F36" s="82">
        <f t="shared" si="5"/>
        <v>-3.2633710966191165E-2</v>
      </c>
      <c r="G36" s="82">
        <f t="shared" si="5"/>
        <v>4.8560045730039247E-2</v>
      </c>
      <c r="H36" s="82">
        <f t="shared" si="5"/>
        <v>3.9598551980421393E-2</v>
      </c>
      <c r="I36" s="82">
        <f t="shared" si="5"/>
        <v>-4.0565011487401215E-3</v>
      </c>
      <c r="J36" s="82">
        <f t="shared" si="5"/>
        <v>9.8842107060210793E-3</v>
      </c>
      <c r="K36" s="82">
        <f t="shared" si="5"/>
        <v>-5.4137409535481518E-2</v>
      </c>
      <c r="L36" s="82">
        <f t="shared" si="5"/>
        <v>-5.9201867413908316E-2</v>
      </c>
      <c r="M36" s="82">
        <f t="shared" si="5"/>
        <v>1.1128389039258835E-3</v>
      </c>
      <c r="N36" s="82">
        <f t="shared" si="5"/>
        <v>5.0764438947943358E-2</v>
      </c>
      <c r="O36" s="82">
        <f t="shared" si="5"/>
        <v>1.6055667318771727E-2</v>
      </c>
      <c r="P36" s="82">
        <f t="shared" si="5"/>
        <v>-1.7376231461464386E-2</v>
      </c>
      <c r="Q36" s="82">
        <f t="shared" si="5"/>
        <v>5.9626314410373027E-2</v>
      </c>
      <c r="R36" s="82">
        <f t="shared" si="5"/>
        <v>5.0401882870162007E-2</v>
      </c>
      <c r="S36" s="82">
        <f t="shared" si="5"/>
        <v>-4.4428663924577227E-3</v>
      </c>
      <c r="T36" s="82">
        <f t="shared" si="5"/>
        <v>-1.971776314367446E-2</v>
      </c>
      <c r="U36" s="82">
        <f t="shared" si="5"/>
        <v>5.8152277021325194E-2</v>
      </c>
      <c r="V36" s="82">
        <f t="shared" si="5"/>
        <v>-1.7686836652730964E-2</v>
      </c>
    </row>
    <row r="37" spans="1:38" s="704" customFormat="1" ht="20.100000000000001" customHeight="1" x14ac:dyDescent="0.2">
      <c r="A37" s="708"/>
      <c r="B37" s="688" t="s">
        <v>1405</v>
      </c>
      <c r="C37" s="709"/>
      <c r="D37" s="710">
        <f t="shared" ref="D37" si="6">(D18-C18)/(D$17-C$17)*$D$36</f>
        <v>1.0837755642337805E-2</v>
      </c>
      <c r="E37" s="710">
        <f t="shared" ref="E37" si="7">(E18-D18)/(E$17-D$17)*$D$36</f>
        <v>4.2538297706507999E-3</v>
      </c>
      <c r="F37" s="710">
        <f t="shared" ref="F37" si="8">(F18-E18)/(F$17-E$17)*$D$36</f>
        <v>1.0046318204912025E-2</v>
      </c>
      <c r="G37" s="710">
        <f t="shared" ref="G37" si="9">(G18-F18)/(G$17-F$17)*$D$36</f>
        <v>-3.2340879716177425E-3</v>
      </c>
      <c r="H37" s="710">
        <f t="shared" ref="H37" si="10">(H18-G18)/(H$17-G$17)*$D$36</f>
        <v>6.2875502405165913E-3</v>
      </c>
      <c r="I37" s="710">
        <f t="shared" ref="I37" si="11">(I18-H18)/(I$17-H$17)*$D$36</f>
        <v>-7.2760138019888169E-3</v>
      </c>
      <c r="J37" s="710">
        <f t="shared" ref="J37" si="12">(J18-I18)/(J$17-I$17)*$D$36</f>
        <v>-2.7203395621576299E-3</v>
      </c>
      <c r="K37" s="710">
        <f t="shared" ref="K37" si="13">(K18-J18)/(K$17-J$17)*$D$36</f>
        <v>5.852468229866869E-3</v>
      </c>
      <c r="L37" s="710">
        <f t="shared" ref="L37" si="14">(L18-K18)/(L$17-K$17)*$D$36</f>
        <v>5.0913442545921245E-3</v>
      </c>
      <c r="M37" s="710">
        <f t="shared" ref="M37" si="15">(M18-L18)/(M$17-L$17)*$D$36</f>
        <v>-2.7457191574871517E-2</v>
      </c>
      <c r="N37" s="710">
        <f t="shared" ref="N37" si="16">(N18-M18)/(N$17-M$17)*$D$36</f>
        <v>3.8076881475216824E-3</v>
      </c>
      <c r="O37" s="710">
        <f t="shared" ref="O37" si="17">(O18-N18)/(O$17-N$17)*$D$36</f>
        <v>-1.2946439167454407E-2</v>
      </c>
      <c r="P37" s="710">
        <f t="shared" ref="P37" si="18">(P18-O18)/(P$17-O$17)*$D$36</f>
        <v>2.7807721260070034E-3</v>
      </c>
      <c r="Q37" s="710">
        <f t="shared" ref="Q37" si="19">(Q18-P18)/(Q$17-P$17)*$D$36</f>
        <v>3.0726836464897017E-3</v>
      </c>
      <c r="R37" s="710">
        <f t="shared" ref="R37" si="20">(R18-Q18)/(R$17-Q$17)*$D$36</f>
        <v>-4.241897907858911E-2</v>
      </c>
      <c r="S37" s="710">
        <f t="shared" ref="S37" si="21">(S18-R18)/(S$17-R$17)*$D$36</f>
        <v>1.8752710193198766E-6</v>
      </c>
      <c r="T37" s="710">
        <f t="shared" ref="T37:V37" si="22">(T18-S18)/(T$17-S$17)*$D$36</f>
        <v>-1.6535321330430824E-2</v>
      </c>
      <c r="U37" s="710">
        <f t="shared" si="22"/>
        <v>-4.7712944527904914E-3</v>
      </c>
      <c r="V37" s="710">
        <f t="shared" si="22"/>
        <v>2.0407234067676153E-2</v>
      </c>
    </row>
    <row r="38" spans="1:38" s="23" customFormat="1" ht="19.5" customHeight="1" x14ac:dyDescent="0.2">
      <c r="A38" s="173" t="s">
        <v>292</v>
      </c>
      <c r="B38"/>
      <c r="C38"/>
      <c r="D38"/>
      <c r="E38"/>
      <c r="F38"/>
      <c r="G38"/>
      <c r="H38"/>
      <c r="I38"/>
      <c r="J38"/>
      <c r="K38"/>
      <c r="L38"/>
      <c r="M38"/>
      <c r="N38"/>
      <c r="O38"/>
      <c r="P38"/>
      <c r="Q38"/>
      <c r="R38"/>
      <c r="S38"/>
      <c r="T38"/>
      <c r="U38"/>
      <c r="V38"/>
      <c r="W38" s="81"/>
      <c r="X38" s="81"/>
      <c r="Y38" s="81"/>
      <c r="Z38" s="81"/>
      <c r="AA38" s="81"/>
      <c r="AB38" s="81"/>
      <c r="AC38" s="81"/>
      <c r="AD38" s="81"/>
      <c r="AE38" s="81"/>
      <c r="AF38" s="81"/>
      <c r="AG38" s="81"/>
      <c r="AH38" s="81"/>
      <c r="AI38" s="81"/>
      <c r="AJ38" s="81"/>
      <c r="AK38" s="81"/>
      <c r="AL38" s="81"/>
    </row>
    <row r="39" spans="1:38" s="23" customFormat="1" ht="24.95" customHeight="1" x14ac:dyDescent="0.2">
      <c r="A39" s="49" t="str">
        <f>Index!A18</f>
        <v>Table 2k    Palau current price GDP(P) production by institutional sector, FY2000-FY2019</v>
      </c>
      <c r="W39"/>
      <c r="X39"/>
      <c r="Y39"/>
      <c r="Z39"/>
    </row>
    <row r="40" spans="1:38" s="76" customFormat="1" ht="20.100000000000001" customHeight="1" x14ac:dyDescent="0.2">
      <c r="A40" s="42"/>
      <c r="B40" s="71" t="s">
        <v>115</v>
      </c>
      <c r="C40" s="34" t="str">
        <f t="shared" ref="C40:T40" si="23">C2</f>
        <v>FY00</v>
      </c>
      <c r="D40" s="34" t="str">
        <f t="shared" si="23"/>
        <v>FY01</v>
      </c>
      <c r="E40" s="34" t="str">
        <f t="shared" si="23"/>
        <v>FY02</v>
      </c>
      <c r="F40" s="34" t="str">
        <f t="shared" si="23"/>
        <v>FY03</v>
      </c>
      <c r="G40" s="34" t="str">
        <f t="shared" si="23"/>
        <v>FY04</v>
      </c>
      <c r="H40" s="34" t="str">
        <f t="shared" si="23"/>
        <v>FY05</v>
      </c>
      <c r="I40" s="34" t="str">
        <f t="shared" si="23"/>
        <v>FY06</v>
      </c>
      <c r="J40" s="34" t="str">
        <f t="shared" si="23"/>
        <v>FY07</v>
      </c>
      <c r="K40" s="34" t="str">
        <f t="shared" si="23"/>
        <v>FY08</v>
      </c>
      <c r="L40" s="34" t="str">
        <f t="shared" si="23"/>
        <v>FY09</v>
      </c>
      <c r="M40" s="34" t="str">
        <f t="shared" si="23"/>
        <v>FY10</v>
      </c>
      <c r="N40" s="34" t="str">
        <f t="shared" si="23"/>
        <v>FY11</v>
      </c>
      <c r="O40" s="34" t="str">
        <f t="shared" si="23"/>
        <v>FY12</v>
      </c>
      <c r="P40" s="34" t="str">
        <f t="shared" si="23"/>
        <v>FY13</v>
      </c>
      <c r="Q40" s="34" t="str">
        <f t="shared" si="23"/>
        <v>FY14</v>
      </c>
      <c r="R40" s="34" t="str">
        <f t="shared" si="23"/>
        <v>FY15</v>
      </c>
      <c r="S40" s="34" t="str">
        <f t="shared" si="23"/>
        <v>FY16</v>
      </c>
      <c r="T40" s="34" t="str">
        <f t="shared" si="23"/>
        <v>FY17</v>
      </c>
      <c r="U40" s="34" t="str">
        <f t="shared" ref="U40:V40" si="24">U2</f>
        <v>FY18</v>
      </c>
      <c r="V40" s="34" t="str">
        <f t="shared" si="24"/>
        <v>FY19</v>
      </c>
      <c r="W40" s="74"/>
      <c r="X40" s="74"/>
      <c r="Y40" s="74"/>
      <c r="Z40" s="74"/>
      <c r="AA40" s="75"/>
    </row>
    <row r="41" spans="1:38" s="23" customFormat="1" ht="20.100000000000001" customHeight="1" x14ac:dyDescent="0.2">
      <c r="A41" s="44">
        <v>1.1000000000000001</v>
      </c>
      <c r="B41" s="54" t="s">
        <v>56</v>
      </c>
      <c r="C41" s="69">
        <v>63.547968750000003</v>
      </c>
      <c r="D41" s="69">
        <v>72.679492187500003</v>
      </c>
      <c r="E41" s="69">
        <v>79.309195312499995</v>
      </c>
      <c r="F41" s="69">
        <v>68.866687499999998</v>
      </c>
      <c r="G41" s="69">
        <v>72.237054687500006</v>
      </c>
      <c r="H41" s="69">
        <v>82.669414062499996</v>
      </c>
      <c r="I41" s="69">
        <v>82.360257812499995</v>
      </c>
      <c r="J41" s="69">
        <v>85.614171874999997</v>
      </c>
      <c r="K41" s="69">
        <v>87.221335937500001</v>
      </c>
      <c r="L41" s="69">
        <v>75.989757812500002</v>
      </c>
      <c r="M41" s="69">
        <v>75.5615234375</v>
      </c>
      <c r="N41" s="69">
        <v>84.454257812500003</v>
      </c>
      <c r="O41" s="69">
        <v>95.122828124999998</v>
      </c>
      <c r="P41" s="69">
        <v>99.757023437499996</v>
      </c>
      <c r="Q41" s="69">
        <v>109.57907031249999</v>
      </c>
      <c r="R41" s="69">
        <v>134.58334375000001</v>
      </c>
      <c r="S41" s="69">
        <v>144.14400000000001</v>
      </c>
      <c r="T41" s="69">
        <v>137.65645312500001</v>
      </c>
      <c r="U41" s="69">
        <v>134.84715625000001</v>
      </c>
      <c r="V41" s="69">
        <v>127.6243125</v>
      </c>
      <c r="W41"/>
      <c r="X41"/>
      <c r="Y41"/>
      <c r="Z41"/>
    </row>
    <row r="42" spans="1:38" x14ac:dyDescent="0.2">
      <c r="A42" s="44">
        <v>1.2</v>
      </c>
      <c r="B42" s="54" t="s">
        <v>15</v>
      </c>
      <c r="C42" s="69">
        <v>10.4434736328125</v>
      </c>
      <c r="D42" s="69">
        <v>9.7986757812499992</v>
      </c>
      <c r="E42" s="69">
        <v>9.3804101562500009</v>
      </c>
      <c r="F42" s="69">
        <v>8.9051972656250005</v>
      </c>
      <c r="G42" s="69">
        <v>9.7779667968750008</v>
      </c>
      <c r="H42" s="69">
        <v>9.4720234375000008</v>
      </c>
      <c r="I42" s="69">
        <v>8.4962050781249996</v>
      </c>
      <c r="J42" s="69">
        <v>10.465380859374999</v>
      </c>
      <c r="K42" s="69">
        <v>11.5554384765625</v>
      </c>
      <c r="L42" s="69">
        <v>13.780555664062501</v>
      </c>
      <c r="M42" s="69">
        <v>14.941822265624999</v>
      </c>
      <c r="N42" s="69">
        <v>13.4750732421875</v>
      </c>
      <c r="O42" s="69">
        <v>18.494218750000002</v>
      </c>
      <c r="P42" s="69">
        <v>21.878884765624999</v>
      </c>
      <c r="Q42" s="69">
        <v>26.084412109374998</v>
      </c>
      <c r="R42" s="69">
        <v>29.918013671874998</v>
      </c>
      <c r="S42" s="69">
        <v>31.056912109374998</v>
      </c>
      <c r="T42" s="69">
        <v>22.28210546875</v>
      </c>
      <c r="U42" s="69">
        <v>21.614669921874999</v>
      </c>
      <c r="V42" s="69">
        <v>22.963716796875001</v>
      </c>
    </row>
    <row r="43" spans="1:38" x14ac:dyDescent="0.2">
      <c r="A43" s="44" t="s">
        <v>297</v>
      </c>
      <c r="B43" s="54" t="s">
        <v>293</v>
      </c>
      <c r="C43" s="69">
        <v>5.7275634765624996</v>
      </c>
      <c r="D43" s="69">
        <v>5.4409057617187502</v>
      </c>
      <c r="E43" s="69">
        <v>4.0286799316406254</v>
      </c>
      <c r="F43" s="69">
        <v>4.4666782226562498</v>
      </c>
      <c r="G43" s="69">
        <v>4.2357797851562502</v>
      </c>
      <c r="H43" s="69">
        <v>4.7023554687500004</v>
      </c>
      <c r="I43" s="69">
        <v>7.3904663085937496</v>
      </c>
      <c r="J43" s="69">
        <v>7.8385737304687497</v>
      </c>
      <c r="K43" s="69">
        <v>6.6481030273437502</v>
      </c>
      <c r="L43" s="69">
        <v>5.1295092773437503</v>
      </c>
      <c r="M43" s="69">
        <v>4.6490810546874997</v>
      </c>
      <c r="N43" s="69">
        <v>3.7232756347656251</v>
      </c>
      <c r="O43" s="69">
        <v>0.3875274658203125</v>
      </c>
      <c r="P43" s="69">
        <v>2.237171630859375</v>
      </c>
      <c r="Q43" s="69">
        <v>2.1917668457031252</v>
      </c>
      <c r="R43" s="69">
        <v>1.6608585205078126</v>
      </c>
      <c r="S43" s="69">
        <v>1.8014556884765625</v>
      </c>
      <c r="T43" s="69">
        <v>3.5829111328124998</v>
      </c>
      <c r="U43" s="69">
        <v>7.1510039062499997</v>
      </c>
      <c r="V43" s="69">
        <v>8.5830039062499992</v>
      </c>
    </row>
    <row r="44" spans="1:38" x14ac:dyDescent="0.2">
      <c r="A44" s="44" t="s">
        <v>298</v>
      </c>
      <c r="B44" s="54" t="s">
        <v>538</v>
      </c>
      <c r="C44" s="69">
        <v>1.9065773925781251</v>
      </c>
      <c r="D44" s="69">
        <v>2.2549477539062499</v>
      </c>
      <c r="E44" s="69">
        <v>2.4268974609375</v>
      </c>
      <c r="F44" s="69">
        <v>2.3164814453125002</v>
      </c>
      <c r="G44" s="69">
        <v>2.2172451171874998</v>
      </c>
      <c r="H44" s="69">
        <v>3.0701462402343749</v>
      </c>
      <c r="I44" s="69">
        <v>2.8083339843749999</v>
      </c>
      <c r="J44" s="69">
        <v>2.7396357421875002</v>
      </c>
      <c r="K44" s="69">
        <v>2.1646708984375</v>
      </c>
      <c r="L44" s="69">
        <v>1.9892834472656249</v>
      </c>
      <c r="M44" s="69">
        <v>1.8589912109375</v>
      </c>
      <c r="N44" s="69">
        <v>2.2207607421875002</v>
      </c>
      <c r="O44" s="69">
        <v>2.3167866210937502</v>
      </c>
      <c r="P44" s="69">
        <v>2.2393916015625002</v>
      </c>
      <c r="Q44" s="69">
        <v>2.2013862304687501</v>
      </c>
      <c r="R44" s="69">
        <v>2.3408947753906251</v>
      </c>
      <c r="S44" s="69">
        <v>1.9600372314453125</v>
      </c>
      <c r="T44" s="69">
        <v>2.2053127441406248</v>
      </c>
      <c r="U44" s="69">
        <v>2.3464348144531249</v>
      </c>
      <c r="V44" s="69">
        <v>2.6809611816406251</v>
      </c>
    </row>
    <row r="45" spans="1:38" x14ac:dyDescent="0.2">
      <c r="A45" s="44" t="s">
        <v>66</v>
      </c>
      <c r="B45" s="54" t="s">
        <v>294</v>
      </c>
      <c r="C45" s="69">
        <v>29.652218749999999</v>
      </c>
      <c r="D45" s="69">
        <v>30.128410156249998</v>
      </c>
      <c r="E45" s="69">
        <v>30.844416015625001</v>
      </c>
      <c r="F45" s="69">
        <v>32.006458984375001</v>
      </c>
      <c r="G45" s="69">
        <v>31.481175781249998</v>
      </c>
      <c r="H45" s="69">
        <v>31.62557421875</v>
      </c>
      <c r="I45" s="69">
        <v>32.655269531249999</v>
      </c>
      <c r="J45" s="69">
        <v>33.786007812500003</v>
      </c>
      <c r="K45" s="69">
        <v>34.819296874999999</v>
      </c>
      <c r="L45" s="69">
        <v>34.217464843750001</v>
      </c>
      <c r="M45" s="69">
        <v>33.386484375000002</v>
      </c>
      <c r="N45" s="69">
        <v>34.338253906250003</v>
      </c>
      <c r="O45" s="69">
        <v>34.772171874999998</v>
      </c>
      <c r="P45" s="69">
        <v>35.919695312499996</v>
      </c>
      <c r="Q45" s="69">
        <v>36.148105468750003</v>
      </c>
      <c r="R45" s="69">
        <v>37.582847656250003</v>
      </c>
      <c r="S45" s="69">
        <v>40.967242187499998</v>
      </c>
      <c r="T45" s="69">
        <v>42.857566406250001</v>
      </c>
      <c r="U45" s="69">
        <v>44.574730468749998</v>
      </c>
      <c r="V45" s="69">
        <v>44.146999999999998</v>
      </c>
    </row>
    <row r="46" spans="1:38" x14ac:dyDescent="0.2">
      <c r="A46" s="44" t="s">
        <v>67</v>
      </c>
      <c r="B46" s="54" t="s">
        <v>16</v>
      </c>
      <c r="C46" s="69">
        <v>5.3715249023437499</v>
      </c>
      <c r="D46" s="69">
        <v>5.3397978515625004</v>
      </c>
      <c r="E46" s="69">
        <v>6.1360805664062497</v>
      </c>
      <c r="F46" s="69">
        <v>5.9761484375</v>
      </c>
      <c r="G46" s="69">
        <v>6.2207158203124999</v>
      </c>
      <c r="H46" s="69">
        <v>5.8955317382812504</v>
      </c>
      <c r="I46" s="69">
        <v>6.1287871093749997</v>
      </c>
      <c r="J46" s="69">
        <v>6.1077753906250001</v>
      </c>
      <c r="K46" s="69">
        <v>6.2712832031249999</v>
      </c>
      <c r="L46" s="69">
        <v>6.3940415039062497</v>
      </c>
      <c r="M46" s="69">
        <v>6.7028652343750004</v>
      </c>
      <c r="N46" s="69">
        <v>6.4792451171875003</v>
      </c>
      <c r="O46" s="69">
        <v>6.5734267578125003</v>
      </c>
      <c r="P46" s="69">
        <v>6.2958999023437503</v>
      </c>
      <c r="Q46" s="69">
        <v>6.5442661132812496</v>
      </c>
      <c r="R46" s="69">
        <v>6.5082539062500002</v>
      </c>
      <c r="S46" s="69">
        <v>7.3059311523437502</v>
      </c>
      <c r="T46" s="69">
        <v>6.9151850585937504</v>
      </c>
      <c r="U46" s="69">
        <v>7.0245810546875003</v>
      </c>
      <c r="V46" s="69">
        <v>7.1634687499999998</v>
      </c>
    </row>
    <row r="47" spans="1:38" x14ac:dyDescent="0.2">
      <c r="A47" s="44" t="s">
        <v>68</v>
      </c>
      <c r="B47" s="54" t="s">
        <v>295</v>
      </c>
      <c r="C47" s="69">
        <v>3.7371113281250001</v>
      </c>
      <c r="D47" s="69">
        <v>3.8675366210937501</v>
      </c>
      <c r="E47" s="69">
        <v>4.1343818359375</v>
      </c>
      <c r="F47" s="69">
        <v>4.3548549804687502</v>
      </c>
      <c r="G47" s="69">
        <v>4.3946547851562503</v>
      </c>
      <c r="H47" s="69">
        <v>4.2776811523437503</v>
      </c>
      <c r="I47" s="69">
        <v>4.8912353515625</v>
      </c>
      <c r="J47" s="69">
        <v>5.0153706054687497</v>
      </c>
      <c r="K47" s="69">
        <v>5.7169672851562501</v>
      </c>
      <c r="L47" s="69">
        <v>6.115421875</v>
      </c>
      <c r="M47" s="69">
        <v>6.2943730468750001</v>
      </c>
      <c r="N47" s="69">
        <v>6.4233740234374999</v>
      </c>
      <c r="O47" s="69">
        <v>6.8110009765625001</v>
      </c>
      <c r="P47" s="69">
        <v>7.3433291015625004</v>
      </c>
      <c r="Q47" s="69">
        <v>8.5374248046875003</v>
      </c>
      <c r="R47" s="69">
        <v>9.5554042968750004</v>
      </c>
      <c r="S47" s="69">
        <v>10.5501728515625</v>
      </c>
      <c r="T47" s="69">
        <v>11.249888671875</v>
      </c>
      <c r="U47" s="69">
        <v>11.7018955078125</v>
      </c>
      <c r="V47" s="69">
        <v>12.054580078124999</v>
      </c>
    </row>
    <row r="48" spans="1:38" x14ac:dyDescent="0.2">
      <c r="A48" s="284" t="s">
        <v>576</v>
      </c>
      <c r="B48" s="285" t="s">
        <v>577</v>
      </c>
      <c r="C48" s="69">
        <v>0.30420800781250001</v>
      </c>
      <c r="D48" s="69">
        <v>0.31631600952148436</v>
      </c>
      <c r="E48" s="69">
        <v>0.37752801513671874</v>
      </c>
      <c r="F48" s="69">
        <v>0.43603399658203124</v>
      </c>
      <c r="G48" s="69">
        <v>0.50409799194335936</v>
      </c>
      <c r="H48" s="69">
        <v>0.57017797851562502</v>
      </c>
      <c r="I48" s="69">
        <v>0.55183001708984381</v>
      </c>
      <c r="J48" s="69">
        <v>0.61779101562500005</v>
      </c>
      <c r="K48" s="69">
        <v>0.66645098876953124</v>
      </c>
      <c r="L48" s="69">
        <v>0.74995697021484375</v>
      </c>
      <c r="M48" s="69">
        <v>0.80370599365234374</v>
      </c>
      <c r="N48" s="69">
        <v>0.90964099121093756</v>
      </c>
      <c r="O48" s="69">
        <v>0.97592999267578129</v>
      </c>
      <c r="P48" s="69">
        <v>0.94831201171875001</v>
      </c>
      <c r="Q48" s="69">
        <v>0.96272900390625005</v>
      </c>
      <c r="R48" s="69">
        <v>0.99531097412109371</v>
      </c>
      <c r="S48" s="69">
        <v>1.0447530517578125</v>
      </c>
      <c r="T48" s="69">
        <v>1.0106929931640625</v>
      </c>
      <c r="U48" s="69">
        <v>1.0339129638671876</v>
      </c>
      <c r="V48" s="69">
        <v>1.0914063720703124</v>
      </c>
    </row>
    <row r="49" spans="1:38" x14ac:dyDescent="0.2">
      <c r="A49" s="44" t="s">
        <v>60</v>
      </c>
      <c r="B49" s="54" t="s">
        <v>296</v>
      </c>
      <c r="C49" s="69">
        <v>1.94858984375</v>
      </c>
      <c r="D49" s="69">
        <v>2.0457042236328125</v>
      </c>
      <c r="E49" s="69">
        <v>2.1563254394531248</v>
      </c>
      <c r="F49" s="69">
        <v>2.255660888671875</v>
      </c>
      <c r="G49" s="69">
        <v>2.0567792968749998</v>
      </c>
      <c r="H49" s="69">
        <v>1.963255615234375</v>
      </c>
      <c r="I49" s="69">
        <v>2.1047565917968751</v>
      </c>
      <c r="J49" s="69">
        <v>2.2555124511718749</v>
      </c>
      <c r="K49" s="69">
        <v>2.347192138671875</v>
      </c>
      <c r="L49" s="69">
        <v>2.4025102539062502</v>
      </c>
      <c r="M49" s="69">
        <v>2.2669125976562499</v>
      </c>
      <c r="N49" s="69">
        <v>2.2925324707031249</v>
      </c>
      <c r="O49" s="69">
        <v>2.4206687011718748</v>
      </c>
      <c r="P49" s="69">
        <v>2.499603515625</v>
      </c>
      <c r="Q49" s="69">
        <v>2.551278076171875</v>
      </c>
      <c r="R49" s="69">
        <v>2.7418615722656252</v>
      </c>
      <c r="S49" s="69">
        <v>3.0681955566406249</v>
      </c>
      <c r="T49" s="69">
        <v>3.381096923828125</v>
      </c>
      <c r="U49" s="69">
        <v>3.8078195800781249</v>
      </c>
      <c r="V49" s="69">
        <v>3.928093994140625</v>
      </c>
    </row>
    <row r="50" spans="1:38" x14ac:dyDescent="0.2">
      <c r="A50" s="44" t="s">
        <v>61</v>
      </c>
      <c r="B50" s="54" t="s">
        <v>17</v>
      </c>
      <c r="C50" s="69">
        <v>12.237624023437499</v>
      </c>
      <c r="D50" s="69">
        <v>13.030784179687499</v>
      </c>
      <c r="E50" s="69">
        <v>12.6850849609375</v>
      </c>
      <c r="F50" s="69">
        <v>12.799447265625</v>
      </c>
      <c r="G50" s="69">
        <v>17.621837890624999</v>
      </c>
      <c r="H50" s="69">
        <v>23.437476562499999</v>
      </c>
      <c r="I50" s="69">
        <v>25.732501953124999</v>
      </c>
      <c r="J50" s="69">
        <v>24.484316406249999</v>
      </c>
      <c r="K50" s="69">
        <v>23.697101562499999</v>
      </c>
      <c r="L50" s="69">
        <v>23.004326171875</v>
      </c>
      <c r="M50" s="69">
        <v>21.696556640625001</v>
      </c>
      <c r="N50" s="69">
        <v>21.674568359375002</v>
      </c>
      <c r="O50" s="69">
        <v>21.389943359375</v>
      </c>
      <c r="P50" s="69">
        <v>21.71050390625</v>
      </c>
      <c r="Q50" s="69">
        <v>21.983105468750001</v>
      </c>
      <c r="R50" s="69">
        <v>23.679439453124999</v>
      </c>
      <c r="S50" s="69">
        <v>24.952085937500001</v>
      </c>
      <c r="T50" s="69">
        <v>25.351388671875</v>
      </c>
      <c r="U50" s="69">
        <v>25.106246093749998</v>
      </c>
      <c r="V50" s="69">
        <v>25.03376171875</v>
      </c>
    </row>
    <row r="51" spans="1:38" x14ac:dyDescent="0.2">
      <c r="A51" s="72"/>
      <c r="B51" s="116" t="s">
        <v>213</v>
      </c>
      <c r="C51" s="69">
        <v>-1.33809228515625</v>
      </c>
      <c r="D51" s="69">
        <v>-1.5255505371093749</v>
      </c>
      <c r="E51" s="69">
        <v>-1.4236772460937499</v>
      </c>
      <c r="F51" s="69">
        <v>-1.648748046875</v>
      </c>
      <c r="G51" s="69">
        <v>-1.6165637207031249</v>
      </c>
      <c r="H51" s="69">
        <v>-1.6329838867187501</v>
      </c>
      <c r="I51" s="69">
        <v>-1.576047607421875</v>
      </c>
      <c r="J51" s="69">
        <v>-2.0841081542968749</v>
      </c>
      <c r="K51" s="69">
        <v>-2.1096784667968751</v>
      </c>
      <c r="L51" s="69">
        <v>-2.0704699707031251</v>
      </c>
      <c r="M51" s="69">
        <v>-1.852406005859375</v>
      </c>
      <c r="N51" s="69">
        <v>-2.4351779785156249</v>
      </c>
      <c r="O51" s="69">
        <v>-2.0407282714843751</v>
      </c>
      <c r="P51" s="69">
        <v>-1.80088037109375</v>
      </c>
      <c r="Q51" s="69">
        <v>-1.735650390625</v>
      </c>
      <c r="R51" s="69">
        <v>-1.4539692382812499</v>
      </c>
      <c r="S51" s="69">
        <v>-1.5886411132812499</v>
      </c>
      <c r="T51" s="69">
        <v>-2.8491542968750001</v>
      </c>
      <c r="U51" s="69">
        <v>-5.1191064453125001</v>
      </c>
      <c r="V51" s="69">
        <v>-5.8221455078125004</v>
      </c>
    </row>
    <row r="52" spans="1:38" x14ac:dyDescent="0.2">
      <c r="A52" s="72"/>
      <c r="B52" s="118" t="s">
        <v>214</v>
      </c>
      <c r="C52" s="125">
        <v>133.538765625</v>
      </c>
      <c r="D52" s="125">
        <v>143.37701562500001</v>
      </c>
      <c r="E52" s="125">
        <v>150.05532812499999</v>
      </c>
      <c r="F52" s="125">
        <v>140.73489062499999</v>
      </c>
      <c r="G52" s="125">
        <v>149.13075000000001</v>
      </c>
      <c r="H52" s="125">
        <v>166.05065625</v>
      </c>
      <c r="I52" s="125">
        <v>171.54359375000001</v>
      </c>
      <c r="J52" s="125">
        <v>176.840421875</v>
      </c>
      <c r="K52" s="125">
        <v>178.99815624999999</v>
      </c>
      <c r="L52" s="125">
        <v>167.70235937499999</v>
      </c>
      <c r="M52" s="125">
        <v>166.30990625000001</v>
      </c>
      <c r="N52" s="125">
        <v>173.555796875</v>
      </c>
      <c r="O52" s="125">
        <v>187.22378125</v>
      </c>
      <c r="P52" s="125">
        <v>199.02893750000001</v>
      </c>
      <c r="Q52" s="125">
        <v>215.04789062500001</v>
      </c>
      <c r="R52" s="125">
        <v>248.11226562499999</v>
      </c>
      <c r="S52" s="125">
        <v>265.26215624999998</v>
      </c>
      <c r="T52" s="125">
        <v>253.64345312500001</v>
      </c>
      <c r="U52" s="125">
        <v>254.08934375000001</v>
      </c>
      <c r="V52" s="125">
        <v>249.44815625000001</v>
      </c>
    </row>
    <row r="53" spans="1:38" x14ac:dyDescent="0.2">
      <c r="A53" s="72"/>
      <c r="B53" s="116" t="s">
        <v>215</v>
      </c>
      <c r="C53" s="69">
        <v>14.162776367187501</v>
      </c>
      <c r="D53" s="69">
        <v>14.192457031249999</v>
      </c>
      <c r="E53" s="69">
        <v>13.160527343749999</v>
      </c>
      <c r="F53" s="69">
        <v>13.284766601562501</v>
      </c>
      <c r="G53" s="69">
        <v>16.101747070312499</v>
      </c>
      <c r="H53" s="69">
        <v>19.07980078125</v>
      </c>
      <c r="I53" s="69">
        <v>17.757044921875</v>
      </c>
      <c r="J53" s="69">
        <v>18.167886718750001</v>
      </c>
      <c r="K53" s="69">
        <v>19.964714843749999</v>
      </c>
      <c r="L53" s="69">
        <v>17.801263671874999</v>
      </c>
      <c r="M53" s="69">
        <v>18.100568359375</v>
      </c>
      <c r="N53" s="69">
        <v>19.994982421875001</v>
      </c>
      <c r="O53" s="69">
        <v>24.33959765625</v>
      </c>
      <c r="P53" s="69">
        <v>25.35564453125</v>
      </c>
      <c r="Q53" s="69">
        <v>29.032853515625</v>
      </c>
      <c r="R53" s="69">
        <v>34.234437499999999</v>
      </c>
      <c r="S53" s="69">
        <v>35.329992187499997</v>
      </c>
      <c r="T53" s="69">
        <v>33.962628906250004</v>
      </c>
      <c r="U53" s="69">
        <v>32.981878906250003</v>
      </c>
      <c r="V53" s="69">
        <v>32.220835937499999</v>
      </c>
    </row>
    <row r="54" spans="1:38" x14ac:dyDescent="0.2">
      <c r="A54" s="72"/>
      <c r="B54" s="116" t="s">
        <v>216</v>
      </c>
      <c r="C54" s="807">
        <v>-1.4039880371093749</v>
      </c>
      <c r="D54" s="807">
        <v>-0.66156097412109371</v>
      </c>
      <c r="E54" s="807">
        <v>-3.0940000534057616E-2</v>
      </c>
      <c r="F54" s="807">
        <v>-5.6500000000000002E-2</v>
      </c>
      <c r="G54" s="807">
        <v>-4.6277000427246091E-2</v>
      </c>
      <c r="H54" s="807">
        <v>-0.39270901489257815</v>
      </c>
      <c r="I54" s="807">
        <v>0</v>
      </c>
      <c r="J54" s="807">
        <v>-0.14524000549316407</v>
      </c>
      <c r="K54" s="807">
        <v>-0.72611199951171879</v>
      </c>
      <c r="L54" s="807">
        <v>-1.8184090576171874</v>
      </c>
      <c r="M54" s="807">
        <v>-0.71941802978515623</v>
      </c>
      <c r="N54" s="807">
        <v>-5.1789001464843748E-2</v>
      </c>
      <c r="O54" s="807">
        <v>0</v>
      </c>
      <c r="P54" s="807">
        <v>-0.34525799560546877</v>
      </c>
      <c r="Q54" s="807">
        <v>-0.4119320068359375</v>
      </c>
      <c r="R54" s="807">
        <v>-3.5219370117187498</v>
      </c>
      <c r="S54" s="807">
        <v>-3.8423491210937502</v>
      </c>
      <c r="T54" s="807">
        <v>-4.2000000000000003E-2</v>
      </c>
      <c r="U54" s="807">
        <v>-1.74</v>
      </c>
      <c r="V54" s="807">
        <v>-1.239596923828125</v>
      </c>
    </row>
    <row r="55" spans="1:38" ht="20.100000000000001" customHeight="1" x14ac:dyDescent="0.2">
      <c r="A55" s="80"/>
      <c r="B55" s="170" t="s">
        <v>217</v>
      </c>
      <c r="C55" s="106">
        <v>146.29754687499999</v>
      </c>
      <c r="D55" s="106">
        <v>156.907921875</v>
      </c>
      <c r="E55" s="106">
        <v>163.18490625000001</v>
      </c>
      <c r="F55" s="106">
        <v>153.963171875</v>
      </c>
      <c r="G55" s="106">
        <v>165.18621874999999</v>
      </c>
      <c r="H55" s="106">
        <v>184.73775000000001</v>
      </c>
      <c r="I55" s="106">
        <v>189.300640625</v>
      </c>
      <c r="J55" s="106">
        <v>194.86307812499999</v>
      </c>
      <c r="K55" s="106">
        <v>198.236765625</v>
      </c>
      <c r="L55" s="106">
        <v>183.68521874999999</v>
      </c>
      <c r="M55" s="106">
        <v>183.69106249999999</v>
      </c>
      <c r="N55" s="106">
        <v>193.499</v>
      </c>
      <c r="O55" s="106">
        <v>211.56337500000001</v>
      </c>
      <c r="P55" s="106">
        <v>224.03931249999999</v>
      </c>
      <c r="Q55" s="106">
        <v>243.6688125</v>
      </c>
      <c r="R55" s="106">
        <v>278.82478125</v>
      </c>
      <c r="S55" s="106">
        <v>296.74981250000002</v>
      </c>
      <c r="T55" s="106">
        <v>287.56406249999998</v>
      </c>
      <c r="U55" s="106">
        <v>285.33121875000001</v>
      </c>
      <c r="V55" s="106">
        <v>280.42940625</v>
      </c>
    </row>
    <row r="56" spans="1:38" s="23" customFormat="1" ht="39.950000000000003" customHeight="1" x14ac:dyDescent="0.2">
      <c r="A56" s="127"/>
      <c r="B56"/>
      <c r="C56"/>
      <c r="D56"/>
      <c r="E56"/>
      <c r="F56"/>
      <c r="G56"/>
      <c r="H56"/>
      <c r="I56"/>
      <c r="J56"/>
      <c r="K56"/>
      <c r="L56"/>
      <c r="M56"/>
      <c r="N56"/>
      <c r="O56"/>
      <c r="P56"/>
      <c r="Q56"/>
      <c r="R56"/>
      <c r="S56"/>
      <c r="T56"/>
      <c r="U56"/>
      <c r="V56"/>
      <c r="W56" s="81"/>
      <c r="X56" s="81"/>
      <c r="Y56" s="81"/>
      <c r="Z56" s="81"/>
      <c r="AA56" s="81"/>
      <c r="AB56" s="81"/>
      <c r="AC56" s="81"/>
      <c r="AD56" s="81"/>
      <c r="AE56" s="81"/>
      <c r="AF56" s="81"/>
      <c r="AG56" s="81"/>
      <c r="AH56" s="81"/>
      <c r="AI56" s="81"/>
      <c r="AJ56" s="81"/>
      <c r="AK56" s="81"/>
      <c r="AL56" s="81"/>
    </row>
    <row r="57" spans="1:38" s="23" customFormat="1" ht="24.95" customHeight="1" x14ac:dyDescent="0.2">
      <c r="A57" s="49" t="str">
        <f>Index!A19</f>
        <v>Table 2l     Palau share of GDP(P) production by institutional sector, current prices, FY2000-FY2019</v>
      </c>
      <c r="W57"/>
      <c r="X57"/>
      <c r="Y57"/>
      <c r="Z57"/>
    </row>
    <row r="58" spans="1:38" s="76" customFormat="1" ht="20.100000000000001" customHeight="1" x14ac:dyDescent="0.2">
      <c r="A58" s="42"/>
      <c r="B58" s="71"/>
      <c r="C58" s="34" t="str">
        <f t="shared" ref="C58:T58" si="25">C2</f>
        <v>FY00</v>
      </c>
      <c r="D58" s="34" t="str">
        <f t="shared" si="25"/>
        <v>FY01</v>
      </c>
      <c r="E58" s="34" t="str">
        <f t="shared" si="25"/>
        <v>FY02</v>
      </c>
      <c r="F58" s="34" t="str">
        <f t="shared" si="25"/>
        <v>FY03</v>
      </c>
      <c r="G58" s="34" t="str">
        <f t="shared" si="25"/>
        <v>FY04</v>
      </c>
      <c r="H58" s="34" t="str">
        <f t="shared" si="25"/>
        <v>FY05</v>
      </c>
      <c r="I58" s="34" t="str">
        <f t="shared" si="25"/>
        <v>FY06</v>
      </c>
      <c r="J58" s="34" t="str">
        <f t="shared" si="25"/>
        <v>FY07</v>
      </c>
      <c r="K58" s="34" t="str">
        <f t="shared" si="25"/>
        <v>FY08</v>
      </c>
      <c r="L58" s="34" t="str">
        <f t="shared" si="25"/>
        <v>FY09</v>
      </c>
      <c r="M58" s="34" t="str">
        <f t="shared" si="25"/>
        <v>FY10</v>
      </c>
      <c r="N58" s="34" t="str">
        <f t="shared" si="25"/>
        <v>FY11</v>
      </c>
      <c r="O58" s="34" t="str">
        <f t="shared" si="25"/>
        <v>FY12</v>
      </c>
      <c r="P58" s="34" t="str">
        <f t="shared" si="25"/>
        <v>FY13</v>
      </c>
      <c r="Q58" s="34" t="str">
        <f t="shared" si="25"/>
        <v>FY14</v>
      </c>
      <c r="R58" s="34" t="str">
        <f t="shared" si="25"/>
        <v>FY15</v>
      </c>
      <c r="S58" s="34" t="str">
        <f t="shared" si="25"/>
        <v>FY16</v>
      </c>
      <c r="T58" s="34" t="str">
        <f t="shared" si="25"/>
        <v>FY17</v>
      </c>
      <c r="U58" s="34" t="str">
        <f t="shared" ref="U58:V58" si="26">U2</f>
        <v>FY18</v>
      </c>
      <c r="V58" s="34" t="str">
        <f t="shared" si="26"/>
        <v>FY19</v>
      </c>
      <c r="W58" s="74"/>
      <c r="X58" s="74"/>
      <c r="Y58" s="74"/>
      <c r="Z58" s="74"/>
      <c r="AA58" s="75"/>
    </row>
    <row r="59" spans="1:38" s="33" customFormat="1" ht="20.100000000000001" customHeight="1" x14ac:dyDescent="0.2">
      <c r="A59" s="44">
        <v>1.1000000000000001</v>
      </c>
      <c r="B59" s="54" t="s">
        <v>56</v>
      </c>
      <c r="C59" s="67">
        <f t="shared" ref="C59:T59" si="27">C41/C$55</f>
        <v>0.43437480742104895</v>
      </c>
      <c r="D59" s="67">
        <f t="shared" si="27"/>
        <v>0.46319836066275732</v>
      </c>
      <c r="E59" s="67">
        <f t="shared" si="27"/>
        <v>0.4860081556256064</v>
      </c>
      <c r="F59" s="67">
        <f t="shared" si="27"/>
        <v>0.44729324981633695</v>
      </c>
      <c r="G59" s="67">
        <f t="shared" si="27"/>
        <v>0.43730678766142533</v>
      </c>
      <c r="H59" s="67">
        <f t="shared" si="27"/>
        <v>0.44749605352722976</v>
      </c>
      <c r="I59" s="67">
        <f t="shared" si="27"/>
        <v>0.4350764875416015</v>
      </c>
      <c r="J59" s="67">
        <f t="shared" si="27"/>
        <v>0.43935553465947286</v>
      </c>
      <c r="K59" s="67">
        <f t="shared" si="27"/>
        <v>0.43998566896765573</v>
      </c>
      <c r="L59" s="67">
        <f t="shared" si="27"/>
        <v>0.41369555116965562</v>
      </c>
      <c r="M59" s="67">
        <f t="shared" si="27"/>
        <v>0.41135111534073687</v>
      </c>
      <c r="N59" s="67">
        <f t="shared" si="27"/>
        <v>0.43645836832490092</v>
      </c>
      <c r="O59" s="67">
        <f t="shared" si="27"/>
        <v>0.44961859832780599</v>
      </c>
      <c r="P59" s="67">
        <f t="shared" si="27"/>
        <v>0.44526570950578148</v>
      </c>
      <c r="Q59" s="67">
        <f t="shared" si="27"/>
        <v>0.44970494659631499</v>
      </c>
      <c r="R59" s="67">
        <f t="shared" si="27"/>
        <v>0.48268071132934859</v>
      </c>
      <c r="S59" s="67">
        <f t="shared" si="27"/>
        <v>0.48574251415912856</v>
      </c>
      <c r="T59" s="67">
        <f t="shared" si="27"/>
        <v>0.47869838785922708</v>
      </c>
      <c r="U59" s="67">
        <f t="shared" ref="U59:V59" si="28">U41/U$55</f>
        <v>0.47259867616571488</v>
      </c>
      <c r="V59" s="67">
        <f t="shared" si="28"/>
        <v>0.45510317269018574</v>
      </c>
      <c r="W59"/>
      <c r="X59"/>
      <c r="Y59"/>
      <c r="Z59"/>
    </row>
    <row r="60" spans="1:38" x14ac:dyDescent="0.2">
      <c r="A60" s="44">
        <v>1.2</v>
      </c>
      <c r="B60" s="54" t="s">
        <v>15</v>
      </c>
      <c r="C60" s="67">
        <f t="shared" ref="C60:T60" si="29">C42/C$55</f>
        <v>7.1385158916817959E-2</v>
      </c>
      <c r="D60" s="67">
        <f t="shared" si="29"/>
        <v>6.244857279453405E-2</v>
      </c>
      <c r="E60" s="67">
        <f t="shared" si="29"/>
        <v>5.7483319822969225E-2</v>
      </c>
      <c r="F60" s="67">
        <f t="shared" si="29"/>
        <v>5.7839788289468175E-2</v>
      </c>
      <c r="G60" s="67">
        <f t="shared" si="29"/>
        <v>5.9193599023374954E-2</v>
      </c>
      <c r="H60" s="67">
        <f t="shared" si="29"/>
        <v>5.1272809360837189E-2</v>
      </c>
      <c r="I60" s="67">
        <f t="shared" si="29"/>
        <v>4.4882072506853145E-2</v>
      </c>
      <c r="J60" s="67">
        <f t="shared" si="29"/>
        <v>5.3706330414537068E-2</v>
      </c>
      <c r="K60" s="67">
        <f t="shared" si="29"/>
        <v>5.8291096710191795E-2</v>
      </c>
      <c r="L60" s="67">
        <f t="shared" si="29"/>
        <v>7.5022670620101276E-2</v>
      </c>
      <c r="M60" s="67">
        <f t="shared" si="29"/>
        <v>8.1342129890641796E-2</v>
      </c>
      <c r="N60" s="67">
        <f t="shared" si="29"/>
        <v>6.9638981298029964E-2</v>
      </c>
      <c r="O60" s="67">
        <f t="shared" si="29"/>
        <v>8.7416920579944435E-2</v>
      </c>
      <c r="P60" s="67">
        <f t="shared" si="29"/>
        <v>9.7656453778061827E-2</v>
      </c>
      <c r="Q60" s="67">
        <f t="shared" si="29"/>
        <v>0.10704862818410542</v>
      </c>
      <c r="R60" s="67">
        <f t="shared" si="29"/>
        <v>0.10730041116772147</v>
      </c>
      <c r="S60" s="67">
        <f t="shared" si="29"/>
        <v>0.10465688873645032</v>
      </c>
      <c r="T60" s="67">
        <f t="shared" si="29"/>
        <v>7.7485709705989433E-2</v>
      </c>
      <c r="U60" s="67">
        <f t="shared" ref="U60:V60" si="30">U42/U$55</f>
        <v>7.5752909256008277E-2</v>
      </c>
      <c r="V60" s="67">
        <f t="shared" si="30"/>
        <v>8.1887691822173161E-2</v>
      </c>
    </row>
    <row r="61" spans="1:38" s="23" customFormat="1" x14ac:dyDescent="0.2">
      <c r="A61" s="44" t="s">
        <v>297</v>
      </c>
      <c r="B61" s="54" t="s">
        <v>293</v>
      </c>
      <c r="C61" s="67">
        <f t="shared" ref="C61:T61" si="31">C43/C$55</f>
        <v>3.9150099225219837E-2</v>
      </c>
      <c r="D61" s="67">
        <f t="shared" si="31"/>
        <v>3.4675787536420394E-2</v>
      </c>
      <c r="E61" s="67">
        <f t="shared" si="31"/>
        <v>2.4687822079994762E-2</v>
      </c>
      <c r="F61" s="67">
        <f t="shared" si="31"/>
        <v>2.9011341921967335E-2</v>
      </c>
      <c r="G61" s="67">
        <f t="shared" si="31"/>
        <v>2.5642452604153761E-2</v>
      </c>
      <c r="H61" s="67">
        <f t="shared" si="31"/>
        <v>2.5454220746707158E-2</v>
      </c>
      <c r="I61" s="67">
        <f t="shared" si="31"/>
        <v>3.9040894337141127E-2</v>
      </c>
      <c r="J61" s="67">
        <f t="shared" si="31"/>
        <v>4.0226059271425925E-2</v>
      </c>
      <c r="K61" s="67">
        <f t="shared" si="31"/>
        <v>3.3536175826838377E-2</v>
      </c>
      <c r="L61" s="67">
        <f t="shared" si="31"/>
        <v>2.7925541925750356E-2</v>
      </c>
      <c r="M61" s="67">
        <f t="shared" si="31"/>
        <v>2.5309239281511041E-2</v>
      </c>
      <c r="N61" s="67">
        <f t="shared" si="31"/>
        <v>1.9241833987594898E-2</v>
      </c>
      <c r="O61" s="67">
        <f t="shared" si="31"/>
        <v>1.8317322921337991E-3</v>
      </c>
      <c r="P61" s="67">
        <f t="shared" si="31"/>
        <v>9.9856208533016955E-3</v>
      </c>
      <c r="Q61" s="67">
        <f t="shared" si="31"/>
        <v>8.9948599626516641E-3</v>
      </c>
      <c r="R61" s="67">
        <f t="shared" si="31"/>
        <v>5.9566388362684766E-3</v>
      </c>
      <c r="S61" s="67">
        <f t="shared" si="31"/>
        <v>6.0706211515350571E-3</v>
      </c>
      <c r="T61" s="67">
        <f t="shared" si="31"/>
        <v>1.2459523285572238E-2</v>
      </c>
      <c r="U61" s="67">
        <f t="shared" ref="U61:V61" si="32">U43/U$55</f>
        <v>2.5062115311383183E-2</v>
      </c>
      <c r="V61" s="67">
        <f t="shared" si="32"/>
        <v>3.0606647216584473E-2</v>
      </c>
      <c r="W61"/>
      <c r="X61"/>
      <c r="Y61"/>
      <c r="Z61"/>
    </row>
    <row r="62" spans="1:38" s="23" customFormat="1" x14ac:dyDescent="0.2">
      <c r="A62" s="44" t="s">
        <v>298</v>
      </c>
      <c r="B62" s="54" t="s">
        <v>538</v>
      </c>
      <c r="C62" s="67">
        <f t="shared" ref="C62:T62" si="33">C44/C$55</f>
        <v>1.3032189761918216E-2</v>
      </c>
      <c r="D62" s="67">
        <f t="shared" si="33"/>
        <v>1.4371153011016512E-2</v>
      </c>
      <c r="E62" s="67">
        <f t="shared" si="33"/>
        <v>1.4872070687833605E-2</v>
      </c>
      <c r="F62" s="67">
        <f t="shared" si="33"/>
        <v>1.5045685387627704E-2</v>
      </c>
      <c r="G62" s="67">
        <f t="shared" si="33"/>
        <v>1.3422700355791635E-2</v>
      </c>
      <c r="H62" s="67">
        <f t="shared" si="33"/>
        <v>1.6618943557742665E-2</v>
      </c>
      <c r="I62" s="67">
        <f t="shared" si="33"/>
        <v>1.4835311571598122E-2</v>
      </c>
      <c r="J62" s="67">
        <f t="shared" si="33"/>
        <v>1.4059285979410063E-2</v>
      </c>
      <c r="K62" s="67">
        <f t="shared" si="33"/>
        <v>1.0919623772173316E-2</v>
      </c>
      <c r="L62" s="67">
        <f t="shared" si="33"/>
        <v>1.0829850440895234E-2</v>
      </c>
      <c r="M62" s="67">
        <f t="shared" si="33"/>
        <v>1.0120205009634044E-2</v>
      </c>
      <c r="N62" s="67">
        <f t="shared" si="33"/>
        <v>1.1476859013160276E-2</v>
      </c>
      <c r="O62" s="67">
        <f t="shared" si="33"/>
        <v>1.0950792504107812E-2</v>
      </c>
      <c r="P62" s="67">
        <f t="shared" si="33"/>
        <v>9.995529697773467E-3</v>
      </c>
      <c r="Q62" s="67">
        <f t="shared" si="33"/>
        <v>9.0343372542546867E-3</v>
      </c>
      <c r="R62" s="67">
        <f t="shared" si="33"/>
        <v>8.3955764795946557E-3</v>
      </c>
      <c r="S62" s="67">
        <f t="shared" si="33"/>
        <v>6.6050159052596282E-3</v>
      </c>
      <c r="T62" s="67">
        <f t="shared" si="33"/>
        <v>7.6689441822746021E-3</v>
      </c>
      <c r="U62" s="67">
        <f t="shared" ref="U62:V62" si="34">U44/U$55</f>
        <v>8.2235474433276501E-3</v>
      </c>
      <c r="V62" s="67">
        <f t="shared" si="34"/>
        <v>9.5601999001865556E-3</v>
      </c>
      <c r="W62"/>
      <c r="X62"/>
      <c r="Y62"/>
      <c r="Z62"/>
    </row>
    <row r="63" spans="1:38" x14ac:dyDescent="0.2">
      <c r="A63" s="44" t="s">
        <v>66</v>
      </c>
      <c r="B63" s="54" t="s">
        <v>294</v>
      </c>
      <c r="C63" s="67">
        <f t="shared" ref="C63:T63" si="35">C45/C$55</f>
        <v>0.20268431961703048</v>
      </c>
      <c r="D63" s="67">
        <f t="shared" si="35"/>
        <v>0.19201331453648124</v>
      </c>
      <c r="E63" s="67">
        <f t="shared" si="35"/>
        <v>0.18901512844803928</v>
      </c>
      <c r="F63" s="67">
        <f t="shared" si="35"/>
        <v>0.20788386335896278</v>
      </c>
      <c r="G63" s="67">
        <f t="shared" si="35"/>
        <v>0.19057991652981038</v>
      </c>
      <c r="H63" s="67">
        <f t="shared" si="35"/>
        <v>0.17119172566922569</v>
      </c>
      <c r="I63" s="67">
        <f t="shared" si="35"/>
        <v>0.17250480200930382</v>
      </c>
      <c r="J63" s="67">
        <f t="shared" si="35"/>
        <v>0.17338332195916092</v>
      </c>
      <c r="K63" s="67">
        <f t="shared" si="35"/>
        <v>0.17564500089184704</v>
      </c>
      <c r="L63" s="67">
        <f t="shared" si="35"/>
        <v>0.18628317006999237</v>
      </c>
      <c r="M63" s="67">
        <f t="shared" si="35"/>
        <v>0.18175345017126243</v>
      </c>
      <c r="N63" s="67">
        <f t="shared" si="35"/>
        <v>0.17745959362193089</v>
      </c>
      <c r="O63" s="67">
        <f t="shared" si="35"/>
        <v>0.16435818286128209</v>
      </c>
      <c r="P63" s="67">
        <f t="shared" si="35"/>
        <v>0.1603276447855552</v>
      </c>
      <c r="Q63" s="67">
        <f t="shared" si="35"/>
        <v>0.14834933161070829</v>
      </c>
      <c r="R63" s="67">
        <f t="shared" si="35"/>
        <v>0.13479019866083011</v>
      </c>
      <c r="S63" s="67">
        <f t="shared" si="35"/>
        <v>0.1380531358802459</v>
      </c>
      <c r="T63" s="67">
        <f t="shared" si="35"/>
        <v>0.14903658695616739</v>
      </c>
      <c r="U63" s="67">
        <f t="shared" ref="U63:V63" si="36">U45/U$55</f>
        <v>0.15622100751549814</v>
      </c>
      <c r="V63" s="67">
        <f t="shared" si="36"/>
        <v>0.15742642895532644</v>
      </c>
    </row>
    <row r="64" spans="1:38" x14ac:dyDescent="0.2">
      <c r="A64" s="44" t="s">
        <v>67</v>
      </c>
      <c r="B64" s="54" t="s">
        <v>16</v>
      </c>
      <c r="C64" s="67">
        <f t="shared" ref="C64:T64" si="37">C46/C$55</f>
        <v>3.6716438635388086E-2</v>
      </c>
      <c r="D64" s="67">
        <f t="shared" si="37"/>
        <v>3.4031410191108301E-2</v>
      </c>
      <c r="E64" s="67">
        <f t="shared" si="37"/>
        <v>3.760201054995703E-2</v>
      </c>
      <c r="F64" s="67">
        <f t="shared" si="37"/>
        <v>3.8815441152069342E-2</v>
      </c>
      <c r="G64" s="67">
        <f t="shared" si="37"/>
        <v>3.7658806330128552E-2</v>
      </c>
      <c r="H64" s="67">
        <f t="shared" si="37"/>
        <v>3.1912977928340309E-2</v>
      </c>
      <c r="I64" s="67">
        <f t="shared" si="37"/>
        <v>3.2375944894534082E-2</v>
      </c>
      <c r="J64" s="67">
        <f t="shared" si="37"/>
        <v>3.1343933645074665E-2</v>
      </c>
      <c r="K64" s="67">
        <f t="shared" si="37"/>
        <v>3.1635318420137282E-2</v>
      </c>
      <c r="L64" s="67">
        <f t="shared" si="37"/>
        <v>3.4809777005566755E-2</v>
      </c>
      <c r="M64" s="67">
        <f t="shared" si="37"/>
        <v>3.6489882213921E-2</v>
      </c>
      <c r="N64" s="67">
        <f t="shared" si="37"/>
        <v>3.3484643937113374E-2</v>
      </c>
      <c r="O64" s="67">
        <f t="shared" si="37"/>
        <v>3.1070721753292601E-2</v>
      </c>
      <c r="P64" s="67">
        <f t="shared" si="37"/>
        <v>2.8101764070284543E-2</v>
      </c>
      <c r="Q64" s="67">
        <f t="shared" si="37"/>
        <v>2.6857216753092886E-2</v>
      </c>
      <c r="R64" s="67">
        <f t="shared" si="37"/>
        <v>2.3341734106533975E-2</v>
      </c>
      <c r="S64" s="67">
        <f t="shared" si="37"/>
        <v>2.4619834097936454E-2</v>
      </c>
      <c r="T64" s="67">
        <f t="shared" si="37"/>
        <v>2.4047459193875281E-2</v>
      </c>
      <c r="U64" s="67">
        <f t="shared" ref="U64:V64" si="38">U46/U$55</f>
        <v>2.4619041286338388E-2</v>
      </c>
      <c r="V64" s="67">
        <f t="shared" si="38"/>
        <v>2.5544641861181418E-2</v>
      </c>
    </row>
    <row r="65" spans="1:38" x14ac:dyDescent="0.2">
      <c r="A65" s="44" t="s">
        <v>68</v>
      </c>
      <c r="B65" s="54" t="s">
        <v>295</v>
      </c>
      <c r="C65" s="67">
        <f t="shared" ref="C65:T65" si="39">C47/C$55</f>
        <v>2.5544593248156611E-2</v>
      </c>
      <c r="D65" s="67">
        <f t="shared" si="39"/>
        <v>2.4648447158549497E-2</v>
      </c>
      <c r="E65" s="67">
        <f t="shared" si="39"/>
        <v>2.533556522441854E-2</v>
      </c>
      <c r="F65" s="67">
        <f t="shared" si="39"/>
        <v>2.8285043282976662E-2</v>
      </c>
      <c r="G65" s="67">
        <f t="shared" si="39"/>
        <v>2.6604245913560816E-2</v>
      </c>
      <c r="H65" s="67">
        <f t="shared" si="39"/>
        <v>2.315542520326111E-2</v>
      </c>
      <c r="I65" s="67">
        <f t="shared" si="39"/>
        <v>2.5838451129449262E-2</v>
      </c>
      <c r="J65" s="67">
        <f t="shared" si="39"/>
        <v>2.573792148685812E-2</v>
      </c>
      <c r="K65" s="67">
        <f t="shared" si="39"/>
        <v>2.8839086771476626E-2</v>
      </c>
      <c r="L65" s="67">
        <f t="shared" si="39"/>
        <v>3.3292944944705846E-2</v>
      </c>
      <c r="M65" s="67">
        <f t="shared" si="39"/>
        <v>3.4266082199154356E-2</v>
      </c>
      <c r="N65" s="67">
        <f t="shared" si="39"/>
        <v>3.3195902942327868E-2</v>
      </c>
      <c r="O65" s="67">
        <f t="shared" si="39"/>
        <v>3.2193667625894602E-2</v>
      </c>
      <c r="P65" s="67">
        <f t="shared" si="39"/>
        <v>3.2776966772572559E-2</v>
      </c>
      <c r="Q65" s="67">
        <f t="shared" si="39"/>
        <v>3.5037002549054161E-2</v>
      </c>
      <c r="R65" s="67">
        <f t="shared" si="39"/>
        <v>3.4270283487849058E-2</v>
      </c>
      <c r="S65" s="67">
        <f t="shared" si="39"/>
        <v>3.5552416234677482E-2</v>
      </c>
      <c r="T65" s="67">
        <f t="shared" si="39"/>
        <v>3.9121330301400234E-2</v>
      </c>
      <c r="U65" s="67">
        <f t="shared" ref="U65:V65" si="40">U47/U$55</f>
        <v>4.1011619966006607E-2</v>
      </c>
      <c r="V65" s="67">
        <f t="shared" si="40"/>
        <v>4.2986148419037279E-2</v>
      </c>
    </row>
    <row r="66" spans="1:38" x14ac:dyDescent="0.2">
      <c r="A66" s="284" t="s">
        <v>576</v>
      </c>
      <c r="B66" s="285" t="s">
        <v>577</v>
      </c>
      <c r="C66" s="67">
        <f t="shared" ref="C66:T66" si="41">C48/C$55</f>
        <v>2.0793787340290973E-3</v>
      </c>
      <c r="D66" s="67">
        <f t="shared" si="41"/>
        <v>2.0159339677793715E-3</v>
      </c>
      <c r="E66" s="67">
        <f t="shared" si="41"/>
        <v>2.3134983731788535E-3</v>
      </c>
      <c r="F66" s="67">
        <f t="shared" si="41"/>
        <v>2.8320668590540573E-3</v>
      </c>
      <c r="G66" s="67">
        <f t="shared" si="41"/>
        <v>3.0516952065249656E-3</v>
      </c>
      <c r="H66" s="67">
        <f t="shared" si="41"/>
        <v>3.0864183336412024E-3</v>
      </c>
      <c r="I66" s="67">
        <f t="shared" si="41"/>
        <v>2.91509851877895E-3</v>
      </c>
      <c r="J66" s="67">
        <f t="shared" si="41"/>
        <v>3.1703851831217712E-3</v>
      </c>
      <c r="K66" s="67">
        <f t="shared" si="41"/>
        <v>3.3618939789919772E-3</v>
      </c>
      <c r="L66" s="67">
        <f t="shared" si="41"/>
        <v>4.0828378860225728E-3</v>
      </c>
      <c r="M66" s="67">
        <f t="shared" si="41"/>
        <v>4.3753135439147661E-3</v>
      </c>
      <c r="N66" s="67">
        <f t="shared" si="41"/>
        <v>4.701011329314041E-3</v>
      </c>
      <c r="O66" s="67">
        <f t="shared" si="41"/>
        <v>4.612943959112872E-3</v>
      </c>
      <c r="P66" s="67">
        <f t="shared" si="41"/>
        <v>4.2327929019990631E-3</v>
      </c>
      <c r="Q66" s="67">
        <f t="shared" si="41"/>
        <v>3.950973429996299E-3</v>
      </c>
      <c r="R66" s="67">
        <f t="shared" si="41"/>
        <v>3.5696646820953747E-3</v>
      </c>
      <c r="S66" s="67">
        <f t="shared" si="41"/>
        <v>3.5206527780293458E-3</v>
      </c>
      <c r="T66" s="67">
        <f t="shared" si="41"/>
        <v>3.514670728940834E-3</v>
      </c>
      <c r="U66" s="67">
        <f t="shared" ref="U66:V66" si="42">U48/U$55</f>
        <v>3.6235535964015066E-3</v>
      </c>
      <c r="V66" s="67">
        <f t="shared" si="42"/>
        <v>3.8919112894221035E-3</v>
      </c>
    </row>
    <row r="67" spans="1:38" x14ac:dyDescent="0.2">
      <c r="A67" s="44" t="s">
        <v>60</v>
      </c>
      <c r="B67" s="54" t="s">
        <v>296</v>
      </c>
      <c r="C67" s="67">
        <f t="shared" ref="C67:T67" si="43">C49/C$55</f>
        <v>1.3319361023974791E-2</v>
      </c>
      <c r="D67" s="67">
        <f t="shared" si="43"/>
        <v>1.303760956863933E-2</v>
      </c>
      <c r="E67" s="67">
        <f t="shared" si="43"/>
        <v>1.3214000540893313E-2</v>
      </c>
      <c r="F67" s="67">
        <f t="shared" si="43"/>
        <v>1.4650652238466524E-2</v>
      </c>
      <c r="G67" s="67">
        <f t="shared" si="43"/>
        <v>1.2451276580086981E-2</v>
      </c>
      <c r="H67" s="67">
        <f t="shared" si="43"/>
        <v>1.0627257370160539E-2</v>
      </c>
      <c r="I67" s="67">
        <f t="shared" si="43"/>
        <v>1.1118592017690776E-2</v>
      </c>
      <c r="J67" s="67">
        <f t="shared" si="43"/>
        <v>1.1574857961162956E-2</v>
      </c>
      <c r="K67" s="67">
        <f t="shared" si="43"/>
        <v>1.1840347229595167E-2</v>
      </c>
      <c r="L67" s="67">
        <f t="shared" si="43"/>
        <v>1.3079496925531741E-2</v>
      </c>
      <c r="M67" s="67">
        <f t="shared" si="43"/>
        <v>1.2340897628899337E-2</v>
      </c>
      <c r="N67" s="67">
        <f t="shared" si="43"/>
        <v>1.1847774255697057E-2</v>
      </c>
      <c r="O67" s="67">
        <f t="shared" si="43"/>
        <v>1.1441813599219973E-2</v>
      </c>
      <c r="P67" s="67">
        <f t="shared" si="43"/>
        <v>1.1156986190202669E-2</v>
      </c>
      <c r="Q67" s="67">
        <f t="shared" si="43"/>
        <v>1.0470269256029124E-2</v>
      </c>
      <c r="R67" s="67">
        <f t="shared" si="43"/>
        <v>9.8336365941849909E-3</v>
      </c>
      <c r="S67" s="67">
        <f t="shared" si="43"/>
        <v>1.0339334440659924E-2</v>
      </c>
      <c r="T67" s="67">
        <f t="shared" si="43"/>
        <v>1.1757717200243425E-2</v>
      </c>
      <c r="U67" s="67">
        <f t="shared" ref="U67:V67" si="44">U49/U$55</f>
        <v>1.3345260980413224E-2</v>
      </c>
      <c r="V67" s="67">
        <f t="shared" si="44"/>
        <v>1.4007425421850263E-2</v>
      </c>
    </row>
    <row r="68" spans="1:38" x14ac:dyDescent="0.2">
      <c r="A68" s="44" t="s">
        <v>61</v>
      </c>
      <c r="B68" s="54" t="s">
        <v>17</v>
      </c>
      <c r="C68" s="67">
        <f t="shared" ref="C68:T68" si="45">C50/C$55</f>
        <v>8.3648866880137146E-2</v>
      </c>
      <c r="D68" s="67">
        <f t="shared" si="45"/>
        <v>8.3047331351876655E-2</v>
      </c>
      <c r="E68" s="67">
        <f t="shared" si="45"/>
        <v>7.7734425642920019E-2</v>
      </c>
      <c r="F68" s="67">
        <f t="shared" si="45"/>
        <v>8.3133174705030413E-2</v>
      </c>
      <c r="G68" s="67">
        <f t="shared" si="45"/>
        <v>0.10667862018982742</v>
      </c>
      <c r="H68" s="67">
        <f t="shared" si="45"/>
        <v>0.12686890774895762</v>
      </c>
      <c r="I68" s="67">
        <f t="shared" si="45"/>
        <v>0.13593457406253825</v>
      </c>
      <c r="J68" s="67">
        <f t="shared" si="45"/>
        <v>0.12564882296760138</v>
      </c>
      <c r="K68" s="67">
        <f t="shared" si="45"/>
        <v>0.11953938759940862</v>
      </c>
      <c r="L68" s="67">
        <f t="shared" si="45"/>
        <v>0.12523776452140356</v>
      </c>
      <c r="M68" s="67">
        <f t="shared" si="45"/>
        <v>0.1181143837121907</v>
      </c>
      <c r="N68" s="67">
        <f t="shared" si="45"/>
        <v>0.11201385205802099</v>
      </c>
      <c r="O68" s="67">
        <f t="shared" si="45"/>
        <v>0.10110418856465586</v>
      </c>
      <c r="P68" s="67">
        <f t="shared" si="45"/>
        <v>9.6904885414920205E-2</v>
      </c>
      <c r="Q68" s="67">
        <f t="shared" si="45"/>
        <v>9.0217148609241904E-2</v>
      </c>
      <c r="R68" s="67">
        <f t="shared" si="45"/>
        <v>8.4925878349003447E-2</v>
      </c>
      <c r="S68" s="67">
        <f t="shared" si="45"/>
        <v>8.4084588722360187E-2</v>
      </c>
      <c r="T68" s="67">
        <f t="shared" si="45"/>
        <v>8.8159099059448714E-2</v>
      </c>
      <c r="U68" s="67">
        <f t="shared" ref="U68:V68" si="46">U50/U$55</f>
        <v>8.79898323209682E-2</v>
      </c>
      <c r="V68" s="67">
        <f t="shared" si="46"/>
        <v>8.9269388875832273E-2</v>
      </c>
    </row>
    <row r="69" spans="1:38" x14ac:dyDescent="0.2">
      <c r="A69" s="72"/>
      <c r="B69" s="116" t="s">
        <v>213</v>
      </c>
      <c r="C69" s="67">
        <f t="shared" ref="C69:T69" si="47">C51/C$55</f>
        <v>-9.1463754091484998E-3</v>
      </c>
      <c r="D69" s="67">
        <f t="shared" si="47"/>
        <v>-9.7225845507322318E-3</v>
      </c>
      <c r="E69" s="67">
        <f t="shared" si="47"/>
        <v>-8.7243194166050503E-3</v>
      </c>
      <c r="F69" s="67">
        <f t="shared" si="47"/>
        <v>-1.0708717070427658E-2</v>
      </c>
      <c r="G69" s="67">
        <f t="shared" si="47"/>
        <v>-9.7863110672065379E-3</v>
      </c>
      <c r="H69" s="67">
        <f t="shared" si="47"/>
        <v>-8.8394704748691044E-3</v>
      </c>
      <c r="I69" s="67">
        <f t="shared" si="47"/>
        <v>-8.3256327195637293E-3</v>
      </c>
      <c r="J69" s="67">
        <f t="shared" si="47"/>
        <v>-1.0695243934102127E-2</v>
      </c>
      <c r="K69" s="67">
        <f t="shared" si="47"/>
        <v>-1.0642215938831983E-2</v>
      </c>
      <c r="L69" s="67">
        <f t="shared" si="47"/>
        <v>-1.1271837684016833E-2</v>
      </c>
      <c r="M69" s="67">
        <f t="shared" si="47"/>
        <v>-1.008435566025089E-2</v>
      </c>
      <c r="N69" s="67">
        <f t="shared" si="47"/>
        <v>-1.258496415235027E-2</v>
      </c>
      <c r="O69" s="67">
        <f t="shared" si="47"/>
        <v>-9.64594307253973E-3</v>
      </c>
      <c r="P69" s="67">
        <f t="shared" si="47"/>
        <v>-8.0382337858394826E-3</v>
      </c>
      <c r="Q69" s="67">
        <f t="shared" si="47"/>
        <v>-7.1229894906021263E-3</v>
      </c>
      <c r="R69" s="67">
        <f t="shared" si="47"/>
        <v>-5.2146341934277045E-3</v>
      </c>
      <c r="S69" s="67">
        <f t="shared" si="47"/>
        <v>-5.3534696446733213E-3</v>
      </c>
      <c r="T69" s="67">
        <f t="shared" si="47"/>
        <v>-9.9078941648871738E-3</v>
      </c>
      <c r="U69" s="67">
        <f t="shared" ref="U69:V69" si="48">U51/U$55</f>
        <v>-1.7940926575572971E-2</v>
      </c>
      <c r="V69" s="67">
        <f t="shared" si="48"/>
        <v>-2.076153705015556E-2</v>
      </c>
    </row>
    <row r="70" spans="1:38" x14ac:dyDescent="0.2">
      <c r="A70" s="72"/>
      <c r="B70" s="118" t="s">
        <v>214</v>
      </c>
      <c r="C70" s="68">
        <f t="shared" ref="C70:T70" si="49">C52/C$55</f>
        <v>0.91278882303541697</v>
      </c>
      <c r="D70" s="68">
        <f t="shared" si="49"/>
        <v>0.91376530841585346</v>
      </c>
      <c r="E70" s="68">
        <f t="shared" si="49"/>
        <v>0.91954171236348625</v>
      </c>
      <c r="F70" s="68">
        <f t="shared" si="49"/>
        <v>0.91408152294537148</v>
      </c>
      <c r="G70" s="68">
        <f t="shared" si="49"/>
        <v>0.90280382424456951</v>
      </c>
      <c r="H70" s="68">
        <f t="shared" si="49"/>
        <v>0.89884528879452086</v>
      </c>
      <c r="I70" s="68">
        <f t="shared" si="49"/>
        <v>0.90619658329537156</v>
      </c>
      <c r="J70" s="68">
        <f t="shared" si="49"/>
        <v>0.9075111795245332</v>
      </c>
      <c r="K70" s="68">
        <f t="shared" si="49"/>
        <v>0.90295135559569584</v>
      </c>
      <c r="L70" s="68">
        <f t="shared" si="49"/>
        <v>0.91298777613263993</v>
      </c>
      <c r="M70" s="68">
        <f t="shared" si="49"/>
        <v>0.90537832372764471</v>
      </c>
      <c r="N70" s="68">
        <f t="shared" si="49"/>
        <v>0.8969338181334271</v>
      </c>
      <c r="O70" s="68">
        <f t="shared" si="49"/>
        <v>0.88495365159494166</v>
      </c>
      <c r="P70" s="68">
        <f t="shared" si="49"/>
        <v>0.88836613217155813</v>
      </c>
      <c r="Q70" s="68">
        <f t="shared" si="49"/>
        <v>0.88254171068773934</v>
      </c>
      <c r="R70" s="68">
        <f t="shared" si="49"/>
        <v>0.88985012204685443</v>
      </c>
      <c r="S70" s="68">
        <f t="shared" si="49"/>
        <v>0.8938915715405884</v>
      </c>
      <c r="T70" s="68">
        <f t="shared" si="49"/>
        <v>0.88204155595764</v>
      </c>
      <c r="U70" s="68">
        <f t="shared" ref="U70:V70" si="50">U52/U$55</f>
        <v>0.89050663598302804</v>
      </c>
      <c r="V70" s="68">
        <f t="shared" si="50"/>
        <v>0.88952210677798704</v>
      </c>
    </row>
    <row r="71" spans="1:38" x14ac:dyDescent="0.2">
      <c r="A71" s="72"/>
      <c r="B71" s="116" t="s">
        <v>215</v>
      </c>
      <c r="C71" s="67">
        <f t="shared" ref="C71:T71" si="51">C53/C$55</f>
        <v>9.6808023577377583E-2</v>
      </c>
      <c r="D71" s="67">
        <f t="shared" si="51"/>
        <v>9.0450863548854829E-2</v>
      </c>
      <c r="E71" s="67">
        <f t="shared" si="51"/>
        <v>8.0647944997976784E-2</v>
      </c>
      <c r="F71" s="67">
        <f t="shared" si="51"/>
        <v>8.6285352787796352E-2</v>
      </c>
      <c r="G71" s="67">
        <f t="shared" si="51"/>
        <v>9.7476334237552725E-2</v>
      </c>
      <c r="H71" s="67">
        <f t="shared" si="51"/>
        <v>0.10328046531502089</v>
      </c>
      <c r="I71" s="67">
        <f t="shared" si="51"/>
        <v>9.3803406387045873E-2</v>
      </c>
      <c r="J71" s="67">
        <f t="shared" si="51"/>
        <v>9.3234115428966688E-2</v>
      </c>
      <c r="K71" s="67">
        <f t="shared" si="51"/>
        <v>0.10071146379333487</v>
      </c>
      <c r="L71" s="67">
        <f t="shared" si="51"/>
        <v>9.6911791776250367E-2</v>
      </c>
      <c r="M71" s="67">
        <f t="shared" si="51"/>
        <v>9.8538100400910905E-2</v>
      </c>
      <c r="N71" s="67">
        <f t="shared" si="51"/>
        <v>0.10333377651499492</v>
      </c>
      <c r="O71" s="67">
        <f t="shared" si="51"/>
        <v>0.11504636686879285</v>
      </c>
      <c r="P71" s="67">
        <f t="shared" si="51"/>
        <v>0.11317497919589448</v>
      </c>
      <c r="Q71" s="67">
        <f t="shared" si="51"/>
        <v>0.11914882835334129</v>
      </c>
      <c r="R71" s="67">
        <f t="shared" si="51"/>
        <v>0.12278118661663973</v>
      </c>
      <c r="S71" s="67">
        <f t="shared" si="51"/>
        <v>0.11905649371724537</v>
      </c>
      <c r="T71" s="67">
        <f t="shared" si="51"/>
        <v>0.11810456637379717</v>
      </c>
      <c r="U71" s="67">
        <f t="shared" ref="U71:V71" si="52">U53/U$55</f>
        <v>0.11559155374143582</v>
      </c>
      <c r="V71" s="67">
        <f t="shared" si="52"/>
        <v>0.11489820689052647</v>
      </c>
    </row>
    <row r="72" spans="1:38" x14ac:dyDescent="0.2">
      <c r="A72" s="72"/>
      <c r="B72" s="116" t="s">
        <v>216</v>
      </c>
      <c r="C72" s="121">
        <f t="shared" ref="C72:T72" si="53">C54/C$55</f>
        <v>-9.5967982177375451E-3</v>
      </c>
      <c r="D72" s="121">
        <f t="shared" si="53"/>
        <v>-4.2162369255525755E-3</v>
      </c>
      <c r="E72" s="121">
        <f t="shared" si="53"/>
        <v>-1.8960087207242927E-4</v>
      </c>
      <c r="F72" s="121">
        <f t="shared" si="53"/>
        <v>-3.6697087564467276E-4</v>
      </c>
      <c r="G72" s="121">
        <f t="shared" si="53"/>
        <v>-2.801504918354219E-4</v>
      </c>
      <c r="H72" s="121">
        <f t="shared" si="53"/>
        <v>-2.1257648471553763E-3</v>
      </c>
      <c r="I72" s="121">
        <f t="shared" si="53"/>
        <v>0</v>
      </c>
      <c r="J72" s="121">
        <f t="shared" si="53"/>
        <v>-7.4534389423940072E-4</v>
      </c>
      <c r="K72" s="121">
        <f t="shared" si="53"/>
        <v>-3.6628523332815489E-3</v>
      </c>
      <c r="L72" s="121">
        <f t="shared" si="53"/>
        <v>-9.8995938268287443E-3</v>
      </c>
      <c r="M72" s="121">
        <f t="shared" si="53"/>
        <v>-3.9164563588125374E-3</v>
      </c>
      <c r="N72" s="121">
        <f t="shared" si="53"/>
        <v>-2.6764480160023437E-4</v>
      </c>
      <c r="O72" s="121">
        <f t="shared" si="53"/>
        <v>0</v>
      </c>
      <c r="P72" s="121">
        <f t="shared" si="53"/>
        <v>-1.5410598780759462E-3</v>
      </c>
      <c r="Q72" s="121">
        <f t="shared" si="53"/>
        <v>-1.6905405439850351E-3</v>
      </c>
      <c r="R72" s="121">
        <f t="shared" si="53"/>
        <v>-1.2631362951060326E-2</v>
      </c>
      <c r="S72" s="121">
        <f t="shared" si="53"/>
        <v>-1.2948109684462732E-2</v>
      </c>
      <c r="T72" s="121">
        <f t="shared" si="53"/>
        <v>-1.4605441178867755E-4</v>
      </c>
      <c r="U72" s="121">
        <f t="shared" ref="U72:V72" si="54">U54/U$55</f>
        <v>-6.0981760342338981E-3</v>
      </c>
      <c r="V72" s="121">
        <f t="shared" si="54"/>
        <v>-4.4203528453183576E-3</v>
      </c>
    </row>
    <row r="73" spans="1:38" ht="20.100000000000001" customHeight="1" x14ac:dyDescent="0.2">
      <c r="A73" s="80"/>
      <c r="B73" s="170" t="s">
        <v>217</v>
      </c>
      <c r="C73" s="102">
        <f t="shared" ref="C73:T73" si="55">C55/C$55</f>
        <v>1</v>
      </c>
      <c r="D73" s="102">
        <f t="shared" si="55"/>
        <v>1</v>
      </c>
      <c r="E73" s="102">
        <f t="shared" si="55"/>
        <v>1</v>
      </c>
      <c r="F73" s="102">
        <f t="shared" si="55"/>
        <v>1</v>
      </c>
      <c r="G73" s="102">
        <f t="shared" si="55"/>
        <v>1</v>
      </c>
      <c r="H73" s="102">
        <f t="shared" si="55"/>
        <v>1</v>
      </c>
      <c r="I73" s="102">
        <f t="shared" si="55"/>
        <v>1</v>
      </c>
      <c r="J73" s="102">
        <f t="shared" si="55"/>
        <v>1</v>
      </c>
      <c r="K73" s="102">
        <f t="shared" si="55"/>
        <v>1</v>
      </c>
      <c r="L73" s="102">
        <f t="shared" si="55"/>
        <v>1</v>
      </c>
      <c r="M73" s="102">
        <f t="shared" si="55"/>
        <v>1</v>
      </c>
      <c r="N73" s="102">
        <f t="shared" si="55"/>
        <v>1</v>
      </c>
      <c r="O73" s="102">
        <f t="shared" si="55"/>
        <v>1</v>
      </c>
      <c r="P73" s="102">
        <f t="shared" si="55"/>
        <v>1</v>
      </c>
      <c r="Q73" s="102">
        <f t="shared" si="55"/>
        <v>1</v>
      </c>
      <c r="R73" s="102">
        <f t="shared" si="55"/>
        <v>1</v>
      </c>
      <c r="S73" s="102">
        <f t="shared" si="55"/>
        <v>1</v>
      </c>
      <c r="T73" s="102">
        <f t="shared" si="55"/>
        <v>1</v>
      </c>
      <c r="U73" s="102">
        <f t="shared" ref="U73:V73" si="56">U55/U$55</f>
        <v>1</v>
      </c>
      <c r="V73" s="102">
        <f t="shared" si="56"/>
        <v>1</v>
      </c>
    </row>
    <row r="74" spans="1:38" s="23" customFormat="1" ht="20.100000000000001" customHeight="1" x14ac:dyDescent="0.2">
      <c r="A74" s="173" t="s">
        <v>292</v>
      </c>
      <c r="B74"/>
      <c r="C74"/>
      <c r="D74"/>
      <c r="E74"/>
      <c r="F74"/>
      <c r="G74"/>
      <c r="H74"/>
      <c r="I74"/>
      <c r="J74"/>
      <c r="K74"/>
      <c r="L74"/>
      <c r="M74"/>
      <c r="N74"/>
      <c r="O74"/>
      <c r="P74"/>
      <c r="Q74"/>
      <c r="R74"/>
      <c r="S74"/>
      <c r="T74"/>
      <c r="U74"/>
      <c r="V74"/>
      <c r="W74" s="81"/>
      <c r="X74" s="81"/>
      <c r="Y74" s="81"/>
      <c r="Z74" s="81"/>
      <c r="AA74" s="81"/>
      <c r="AB74" s="81"/>
      <c r="AC74" s="81"/>
      <c r="AD74" s="81"/>
      <c r="AE74" s="81"/>
      <c r="AF74" s="81"/>
      <c r="AG74" s="81"/>
      <c r="AH74" s="81"/>
      <c r="AI74" s="81"/>
      <c r="AJ74" s="81"/>
      <c r="AK74" s="81"/>
      <c r="AL74" s="81"/>
    </row>
    <row r="75" spans="1:38" s="23" customFormat="1" ht="24.95" customHeight="1" x14ac:dyDescent="0.2">
      <c r="A75" s="49" t="str">
        <f>Index!A20</f>
        <v>Table 2m   Palau implicit GDP(P) production price deflators by institutional sector, FY2000-FY2019</v>
      </c>
      <c r="W75"/>
      <c r="X75"/>
      <c r="Y75"/>
      <c r="Z75"/>
    </row>
    <row r="76" spans="1:38" s="76" customFormat="1" ht="20.100000000000001" customHeight="1" x14ac:dyDescent="0.2">
      <c r="A76" s="42"/>
      <c r="B76" s="71" t="s">
        <v>1389</v>
      </c>
      <c r="C76" s="34" t="str">
        <f t="shared" ref="C76:T76" si="57">C2</f>
        <v>FY00</v>
      </c>
      <c r="D76" s="34" t="str">
        <f t="shared" si="57"/>
        <v>FY01</v>
      </c>
      <c r="E76" s="34" t="str">
        <f t="shared" si="57"/>
        <v>FY02</v>
      </c>
      <c r="F76" s="34" t="str">
        <f t="shared" si="57"/>
        <v>FY03</v>
      </c>
      <c r="G76" s="34" t="str">
        <f t="shared" si="57"/>
        <v>FY04</v>
      </c>
      <c r="H76" s="34" t="str">
        <f t="shared" si="57"/>
        <v>FY05</v>
      </c>
      <c r="I76" s="34" t="str">
        <f t="shared" si="57"/>
        <v>FY06</v>
      </c>
      <c r="J76" s="34" t="str">
        <f t="shared" si="57"/>
        <v>FY07</v>
      </c>
      <c r="K76" s="34" t="str">
        <f t="shared" si="57"/>
        <v>FY08</v>
      </c>
      <c r="L76" s="34" t="str">
        <f t="shared" si="57"/>
        <v>FY09</v>
      </c>
      <c r="M76" s="34" t="str">
        <f t="shared" si="57"/>
        <v>FY10</v>
      </c>
      <c r="N76" s="34" t="str">
        <f t="shared" si="57"/>
        <v>FY11</v>
      </c>
      <c r="O76" s="34" t="str">
        <f t="shared" si="57"/>
        <v>FY12</v>
      </c>
      <c r="P76" s="34" t="str">
        <f t="shared" si="57"/>
        <v>FY13</v>
      </c>
      <c r="Q76" s="34" t="str">
        <f t="shared" si="57"/>
        <v>FY14</v>
      </c>
      <c r="R76" s="34" t="str">
        <f t="shared" si="57"/>
        <v>FY15</v>
      </c>
      <c r="S76" s="34" t="str">
        <f t="shared" si="57"/>
        <v>FY16</v>
      </c>
      <c r="T76" s="34" t="str">
        <f t="shared" si="57"/>
        <v>FY17</v>
      </c>
      <c r="U76" s="34" t="str">
        <f t="shared" ref="U76:V76" si="58">U2</f>
        <v>FY18</v>
      </c>
      <c r="V76" s="34" t="str">
        <f t="shared" si="58"/>
        <v>FY19</v>
      </c>
      <c r="W76" s="74"/>
      <c r="X76" s="74"/>
      <c r="Y76" s="74"/>
      <c r="Z76" s="74"/>
      <c r="AA76" s="75"/>
    </row>
    <row r="77" spans="1:38" ht="20.100000000000001" customHeight="1" x14ac:dyDescent="0.2">
      <c r="A77" s="44">
        <v>1.1000000000000001</v>
      </c>
      <c r="B77" s="54" t="s">
        <v>56</v>
      </c>
      <c r="C77" s="69">
        <f t="shared" ref="C77:T77" si="59">C41/C3*100</f>
        <v>71.14391569932198</v>
      </c>
      <c r="D77" s="69">
        <f t="shared" si="59"/>
        <v>71.913617776432389</v>
      </c>
      <c r="E77" s="69">
        <f t="shared" si="59"/>
        <v>73.717187967128254</v>
      </c>
      <c r="F77" s="69">
        <f t="shared" si="59"/>
        <v>69.365419446648005</v>
      </c>
      <c r="G77" s="69">
        <f t="shared" si="59"/>
        <v>68.980516822907788</v>
      </c>
      <c r="H77" s="69">
        <f t="shared" si="59"/>
        <v>72.896398885096929</v>
      </c>
      <c r="I77" s="69">
        <f t="shared" si="59"/>
        <v>75.493769216975721</v>
      </c>
      <c r="J77" s="69">
        <f t="shared" si="59"/>
        <v>76.794820683488865</v>
      </c>
      <c r="K77" s="69">
        <f t="shared" si="59"/>
        <v>87.012533049597536</v>
      </c>
      <c r="L77" s="69">
        <f t="shared" si="59"/>
        <v>81.710542719170533</v>
      </c>
      <c r="M77" s="69">
        <f t="shared" si="59"/>
        <v>80.115202710566251</v>
      </c>
      <c r="N77" s="69">
        <f t="shared" si="59"/>
        <v>79.986221244839712</v>
      </c>
      <c r="O77" s="69">
        <f t="shared" si="59"/>
        <v>85.993411494296055</v>
      </c>
      <c r="P77" s="69">
        <f t="shared" si="59"/>
        <v>92.872926589513185</v>
      </c>
      <c r="Q77" s="69">
        <f t="shared" si="59"/>
        <v>94.085654771411583</v>
      </c>
      <c r="R77" s="69">
        <f t="shared" si="59"/>
        <v>100</v>
      </c>
      <c r="S77" s="69">
        <f t="shared" si="59"/>
        <v>107.00375055312973</v>
      </c>
      <c r="T77" s="69">
        <f t="shared" si="59"/>
        <v>106.2551891291333</v>
      </c>
      <c r="U77" s="69">
        <f t="shared" ref="U77:V77" si="60">U41/U3*100</f>
        <v>105.77762269021001</v>
      </c>
      <c r="V77" s="69">
        <f t="shared" si="60"/>
        <v>107.00418757012852</v>
      </c>
    </row>
    <row r="78" spans="1:38" s="23" customFormat="1" x14ac:dyDescent="0.2">
      <c r="A78" s="44">
        <v>1.2</v>
      </c>
      <c r="B78" s="54" t="s">
        <v>15</v>
      </c>
      <c r="C78" s="69">
        <f t="shared" ref="C78:T78" si="61">C42/C4*100</f>
        <v>53.295503940006682</v>
      </c>
      <c r="D78" s="69">
        <f t="shared" si="61"/>
        <v>59.447049712109234</v>
      </c>
      <c r="E78" s="69">
        <f t="shared" si="61"/>
        <v>52.241556161546512</v>
      </c>
      <c r="F78" s="69">
        <f t="shared" si="61"/>
        <v>50.524654181021546</v>
      </c>
      <c r="G78" s="69">
        <f t="shared" si="61"/>
        <v>49.712606754644895</v>
      </c>
      <c r="H78" s="69">
        <f t="shared" si="61"/>
        <v>48.547871198798099</v>
      </c>
      <c r="I78" s="69">
        <f t="shared" si="61"/>
        <v>43.194656801599706</v>
      </c>
      <c r="J78" s="69">
        <f t="shared" si="61"/>
        <v>52.398758140802059</v>
      </c>
      <c r="K78" s="69">
        <f t="shared" si="61"/>
        <v>58.725768385574142</v>
      </c>
      <c r="L78" s="69">
        <f t="shared" si="61"/>
        <v>72.364308034771071</v>
      </c>
      <c r="M78" s="69">
        <f t="shared" si="61"/>
        <v>75.141925885996869</v>
      </c>
      <c r="N78" s="69">
        <f t="shared" si="61"/>
        <v>63.641757850478839</v>
      </c>
      <c r="O78" s="69">
        <f t="shared" si="61"/>
        <v>82.143619300762879</v>
      </c>
      <c r="P78" s="69">
        <f t="shared" si="61"/>
        <v>99.631119021682281</v>
      </c>
      <c r="Q78" s="69">
        <f t="shared" si="61"/>
        <v>107.57879584610079</v>
      </c>
      <c r="R78" s="69">
        <f t="shared" si="61"/>
        <v>99.999993471742826</v>
      </c>
      <c r="S78" s="69">
        <f t="shared" si="61"/>
        <v>112.85324883714476</v>
      </c>
      <c r="T78" s="69">
        <f t="shared" si="61"/>
        <v>95.487101952170903</v>
      </c>
      <c r="U78" s="69">
        <f t="shared" ref="U78:V78" si="62">U42/U4*100</f>
        <v>50.057481439076859</v>
      </c>
      <c r="V78" s="69">
        <f t="shared" si="62"/>
        <v>47.943901658880058</v>
      </c>
      <c r="W78"/>
      <c r="X78"/>
      <c r="Y78"/>
      <c r="Z78"/>
    </row>
    <row r="79" spans="1:38" x14ac:dyDescent="0.2">
      <c r="A79" s="44" t="s">
        <v>297</v>
      </c>
      <c r="B79" s="54" t="s">
        <v>293</v>
      </c>
      <c r="C79" s="69">
        <f t="shared" ref="C79:T79" si="63">C43/C5*100</f>
        <v>68.908378447665925</v>
      </c>
      <c r="D79" s="69">
        <f t="shared" si="63"/>
        <v>68.658498774212291</v>
      </c>
      <c r="E79" s="69">
        <f t="shared" si="63"/>
        <v>67.957708051248233</v>
      </c>
      <c r="F79" s="69">
        <f t="shared" si="63"/>
        <v>69.097827160049945</v>
      </c>
      <c r="G79" s="69">
        <f t="shared" si="63"/>
        <v>71.008337602079521</v>
      </c>
      <c r="H79" s="69">
        <f t="shared" si="63"/>
        <v>75.203792915521134</v>
      </c>
      <c r="I79" s="69">
        <f t="shared" si="63"/>
        <v>80.963337840902767</v>
      </c>
      <c r="J79" s="69">
        <f t="shared" si="63"/>
        <v>80.493657088996912</v>
      </c>
      <c r="K79" s="69">
        <f t="shared" si="63"/>
        <v>87.711816882320662</v>
      </c>
      <c r="L79" s="69">
        <f t="shared" si="63"/>
        <v>88.617237603101174</v>
      </c>
      <c r="M79" s="69">
        <f t="shared" si="63"/>
        <v>89.325109931136296</v>
      </c>
      <c r="N79" s="69">
        <f t="shared" si="63"/>
        <v>91.530635425309882</v>
      </c>
      <c r="O79" s="69">
        <f t="shared" si="63"/>
        <v>95.311987731372795</v>
      </c>
      <c r="P79" s="69">
        <f t="shared" si="63"/>
        <v>98.586198015119308</v>
      </c>
      <c r="Q79" s="69">
        <f t="shared" si="63"/>
        <v>102.29829038636322</v>
      </c>
      <c r="R79" s="69">
        <f t="shared" si="63"/>
        <v>99.999992650168451</v>
      </c>
      <c r="S79" s="69">
        <f t="shared" si="63"/>
        <v>98.485294400292148</v>
      </c>
      <c r="T79" s="69">
        <f t="shared" si="63"/>
        <v>99.344677046962744</v>
      </c>
      <c r="U79" s="69">
        <f t="shared" ref="U79:V79" si="64">U43/U5*100</f>
        <v>100.97471822030568</v>
      </c>
      <c r="V79" s="69">
        <f t="shared" si="64"/>
        <v>101.55340146854441</v>
      </c>
    </row>
    <row r="80" spans="1:38" x14ac:dyDescent="0.2">
      <c r="A80" s="44" t="s">
        <v>298</v>
      </c>
      <c r="B80" s="54" t="s">
        <v>538</v>
      </c>
      <c r="C80" s="69">
        <f t="shared" ref="C80:T80" si="65">C44/C6*100</f>
        <v>109.50837248833413</v>
      </c>
      <c r="D80" s="69">
        <f t="shared" si="65"/>
        <v>100.80000331770447</v>
      </c>
      <c r="E80" s="69">
        <f t="shared" si="65"/>
        <v>83.036037153564806</v>
      </c>
      <c r="F80" s="69">
        <f t="shared" si="65"/>
        <v>82.172868331519709</v>
      </c>
      <c r="G80" s="69">
        <f t="shared" si="65"/>
        <v>79.797692239292658</v>
      </c>
      <c r="H80" s="69">
        <f t="shared" si="65"/>
        <v>78.850638294617141</v>
      </c>
      <c r="I80" s="69">
        <f t="shared" si="65"/>
        <v>75.181030562961539</v>
      </c>
      <c r="J80" s="69">
        <f t="shared" si="65"/>
        <v>83.177437919054171</v>
      </c>
      <c r="K80" s="69">
        <f t="shared" si="65"/>
        <v>84.340126969269775</v>
      </c>
      <c r="L80" s="69">
        <f t="shared" si="65"/>
        <v>79.463294194816939</v>
      </c>
      <c r="M80" s="69">
        <f t="shared" si="65"/>
        <v>65.261657194658994</v>
      </c>
      <c r="N80" s="69">
        <f t="shared" si="65"/>
        <v>80.910371051063038</v>
      </c>
      <c r="O80" s="69">
        <f t="shared" si="65"/>
        <v>90.133545383404083</v>
      </c>
      <c r="P80" s="69">
        <f t="shared" si="65"/>
        <v>87.537376761188412</v>
      </c>
      <c r="Q80" s="69">
        <f t="shared" si="65"/>
        <v>94.683964759069269</v>
      </c>
      <c r="R80" s="69">
        <f t="shared" si="65"/>
        <v>100</v>
      </c>
      <c r="S80" s="69">
        <f t="shared" si="65"/>
        <v>82.53415324210998</v>
      </c>
      <c r="T80" s="69">
        <f t="shared" si="65"/>
        <v>85.253666381228129</v>
      </c>
      <c r="U80" s="69">
        <f t="shared" ref="U80:V80" si="66">U44/U6*100</f>
        <v>84.247212657615137</v>
      </c>
      <c r="V80" s="69">
        <f t="shared" si="66"/>
        <v>89.844999370827438</v>
      </c>
    </row>
    <row r="81" spans="1:38" x14ac:dyDescent="0.2">
      <c r="A81" s="44" t="s">
        <v>66</v>
      </c>
      <c r="B81" s="54" t="s">
        <v>294</v>
      </c>
      <c r="C81" s="69">
        <f t="shared" ref="C81:T81" si="67">C45/C7*100</f>
        <v>70.739150356879634</v>
      </c>
      <c r="D81" s="69">
        <f t="shared" si="67"/>
        <v>69.079342509313278</v>
      </c>
      <c r="E81" s="69">
        <f t="shared" si="67"/>
        <v>70.242834269187398</v>
      </c>
      <c r="F81" s="69">
        <f t="shared" si="67"/>
        <v>71.022537217114618</v>
      </c>
      <c r="G81" s="69">
        <f t="shared" si="67"/>
        <v>69.399556193820786</v>
      </c>
      <c r="H81" s="69">
        <f t="shared" si="67"/>
        <v>75.621587703196639</v>
      </c>
      <c r="I81" s="69">
        <f t="shared" si="67"/>
        <v>78.330081818976566</v>
      </c>
      <c r="J81" s="69">
        <f t="shared" si="67"/>
        <v>80.654421068503808</v>
      </c>
      <c r="K81" s="69">
        <f t="shared" si="67"/>
        <v>84.132722911262121</v>
      </c>
      <c r="L81" s="69">
        <f t="shared" si="67"/>
        <v>84.969306110317973</v>
      </c>
      <c r="M81" s="69">
        <f t="shared" si="67"/>
        <v>85.059176603078683</v>
      </c>
      <c r="N81" s="69">
        <f t="shared" si="67"/>
        <v>87.343698612034331</v>
      </c>
      <c r="O81" s="69">
        <f t="shared" si="67"/>
        <v>89.884232730077983</v>
      </c>
      <c r="P81" s="69">
        <f t="shared" si="67"/>
        <v>94.936508647737526</v>
      </c>
      <c r="Q81" s="69">
        <f t="shared" si="67"/>
        <v>95.573108780940075</v>
      </c>
      <c r="R81" s="69">
        <f t="shared" si="67"/>
        <v>99.999989606296936</v>
      </c>
      <c r="S81" s="69">
        <f t="shared" si="67"/>
        <v>107.91815863935794</v>
      </c>
      <c r="T81" s="69">
        <f t="shared" si="67"/>
        <v>110.83972820289011</v>
      </c>
      <c r="U81" s="69">
        <f t="shared" ref="U81:V81" si="68">U45/U7*100</f>
        <v>112.06202062267114</v>
      </c>
      <c r="V81" s="69">
        <f t="shared" si="68"/>
        <v>111.85017012626358</v>
      </c>
    </row>
    <row r="82" spans="1:38" x14ac:dyDescent="0.2">
      <c r="A82" s="44" t="s">
        <v>67</v>
      </c>
      <c r="B82" s="54" t="s">
        <v>16</v>
      </c>
      <c r="C82" s="69">
        <f t="shared" ref="C82:T82" si="69">C46/C8*100</f>
        <v>77.211917559170644</v>
      </c>
      <c r="D82" s="69">
        <f t="shared" si="69"/>
        <v>76.498009118003111</v>
      </c>
      <c r="E82" s="69">
        <f t="shared" si="69"/>
        <v>75.986155633631</v>
      </c>
      <c r="F82" s="69">
        <f t="shared" si="69"/>
        <v>78.228642755976381</v>
      </c>
      <c r="G82" s="69">
        <f t="shared" si="69"/>
        <v>79.265958899004289</v>
      </c>
      <c r="H82" s="69">
        <f t="shared" si="69"/>
        <v>78.025157292043033</v>
      </c>
      <c r="I82" s="69">
        <f t="shared" si="69"/>
        <v>72.504501581936637</v>
      </c>
      <c r="J82" s="69">
        <f t="shared" si="69"/>
        <v>76.408999540460798</v>
      </c>
      <c r="K82" s="69">
        <f t="shared" si="69"/>
        <v>78.134627410158558</v>
      </c>
      <c r="L82" s="69">
        <f t="shared" si="69"/>
        <v>77.339936710580233</v>
      </c>
      <c r="M82" s="69">
        <f t="shared" si="69"/>
        <v>79.76492143536403</v>
      </c>
      <c r="N82" s="69">
        <f t="shared" si="69"/>
        <v>89.271570031272489</v>
      </c>
      <c r="O82" s="69">
        <f t="shared" si="69"/>
        <v>93.094223479609752</v>
      </c>
      <c r="P82" s="69">
        <f t="shared" si="69"/>
        <v>90.185770473700416</v>
      </c>
      <c r="Q82" s="69">
        <f t="shared" si="69"/>
        <v>92.188415575350419</v>
      </c>
      <c r="R82" s="69">
        <f t="shared" si="69"/>
        <v>100</v>
      </c>
      <c r="S82" s="69">
        <f t="shared" si="69"/>
        <v>104.14045850194118</v>
      </c>
      <c r="T82" s="69">
        <f t="shared" si="69"/>
        <v>110.37570513833185</v>
      </c>
      <c r="U82" s="69">
        <f t="shared" ref="U82:V82" si="70">U46/U8*100</f>
        <v>110.84230133534601</v>
      </c>
      <c r="V82" s="69">
        <f t="shared" si="70"/>
        <v>112.68318584043608</v>
      </c>
    </row>
    <row r="83" spans="1:38" x14ac:dyDescent="0.2">
      <c r="A83" s="44" t="s">
        <v>68</v>
      </c>
      <c r="B83" s="54" t="s">
        <v>295</v>
      </c>
      <c r="C83" s="69">
        <f t="shared" ref="C83:T83" si="71">C47/C9*100</f>
        <v>63.008499507571415</v>
      </c>
      <c r="D83" s="69">
        <f t="shared" si="71"/>
        <v>57.891770579836077</v>
      </c>
      <c r="E83" s="69">
        <f t="shared" si="71"/>
        <v>57.360538897686617</v>
      </c>
      <c r="F83" s="69">
        <f t="shared" si="71"/>
        <v>64.216567343764524</v>
      </c>
      <c r="G83" s="69">
        <f t="shared" si="71"/>
        <v>66.032016557429557</v>
      </c>
      <c r="H83" s="69">
        <f t="shared" si="71"/>
        <v>61.959920609858202</v>
      </c>
      <c r="I83" s="69">
        <f t="shared" si="71"/>
        <v>64.614633994679892</v>
      </c>
      <c r="J83" s="69">
        <f t="shared" si="71"/>
        <v>60.218506005799135</v>
      </c>
      <c r="K83" s="69">
        <f t="shared" si="71"/>
        <v>68.409516795940519</v>
      </c>
      <c r="L83" s="69">
        <f t="shared" si="71"/>
        <v>73.854093693464193</v>
      </c>
      <c r="M83" s="69">
        <f t="shared" si="71"/>
        <v>74.504621284471781</v>
      </c>
      <c r="N83" s="69">
        <f t="shared" si="71"/>
        <v>78.783894561538659</v>
      </c>
      <c r="O83" s="69">
        <f t="shared" si="71"/>
        <v>83.174087954490332</v>
      </c>
      <c r="P83" s="69">
        <f t="shared" si="71"/>
        <v>84.472388583576347</v>
      </c>
      <c r="Q83" s="69">
        <f t="shared" si="71"/>
        <v>93.895241184355243</v>
      </c>
      <c r="R83" s="69">
        <f t="shared" si="71"/>
        <v>100</v>
      </c>
      <c r="S83" s="69">
        <f t="shared" si="71"/>
        <v>101.25374814648751</v>
      </c>
      <c r="T83" s="69">
        <f t="shared" si="71"/>
        <v>102.98891633399816</v>
      </c>
      <c r="U83" s="69">
        <f t="shared" ref="U83:V83" si="72">U47/U9*100</f>
        <v>109.17876803816556</v>
      </c>
      <c r="V83" s="69">
        <f t="shared" si="72"/>
        <v>109.9744038174216</v>
      </c>
    </row>
    <row r="84" spans="1:38" x14ac:dyDescent="0.2">
      <c r="A84" s="284" t="s">
        <v>576</v>
      </c>
      <c r="B84" s="285" t="s">
        <v>577</v>
      </c>
      <c r="C84" s="69">
        <f t="shared" ref="C84:T84" si="73">C48/C10*100</f>
        <v>68.742717675305414</v>
      </c>
      <c r="D84" s="69">
        <f t="shared" si="73"/>
        <v>68.661275625156165</v>
      </c>
      <c r="E84" s="69">
        <f t="shared" si="73"/>
        <v>69.531910511916905</v>
      </c>
      <c r="F84" s="69">
        <f t="shared" si="73"/>
        <v>71.761754760381493</v>
      </c>
      <c r="G84" s="69">
        <f t="shared" si="73"/>
        <v>71.46990453795398</v>
      </c>
      <c r="H84" s="69">
        <f t="shared" si="73"/>
        <v>76.162121406801035</v>
      </c>
      <c r="I84" s="69">
        <f t="shared" si="73"/>
        <v>79.936192033950761</v>
      </c>
      <c r="J84" s="69">
        <f t="shared" si="73"/>
        <v>81.878856618116657</v>
      </c>
      <c r="K84" s="69">
        <f t="shared" si="73"/>
        <v>84.673782310614598</v>
      </c>
      <c r="L84" s="69">
        <f t="shared" si="73"/>
        <v>84.440678634684659</v>
      </c>
      <c r="M84" s="69">
        <f t="shared" si="73"/>
        <v>82.728477097459049</v>
      </c>
      <c r="N84" s="69">
        <f t="shared" si="73"/>
        <v>86.376927542306476</v>
      </c>
      <c r="O84" s="69">
        <f t="shared" si="73"/>
        <v>88.970367465418747</v>
      </c>
      <c r="P84" s="69">
        <f t="shared" si="73"/>
        <v>88.960951216618625</v>
      </c>
      <c r="Q84" s="69">
        <f t="shared" si="73"/>
        <v>98.557209143065663</v>
      </c>
      <c r="R84" s="69">
        <f t="shared" si="73"/>
        <v>100</v>
      </c>
      <c r="S84" s="69">
        <f t="shared" si="73"/>
        <v>106.77883166828337</v>
      </c>
      <c r="T84" s="69">
        <f t="shared" si="73"/>
        <v>110.2451269248814</v>
      </c>
      <c r="U84" s="69">
        <f t="shared" ref="U84:V84" si="74">U48/U10*100</f>
        <v>115.34738672880944</v>
      </c>
      <c r="V84" s="69">
        <f t="shared" si="74"/>
        <v>118.78411042159465</v>
      </c>
    </row>
    <row r="85" spans="1:38" x14ac:dyDescent="0.2">
      <c r="A85" s="44" t="s">
        <v>60</v>
      </c>
      <c r="B85" s="54" t="s">
        <v>296</v>
      </c>
      <c r="C85" s="69">
        <f t="shared" ref="C85:T85" si="75">C49/C11*100</f>
        <v>73.493782089666865</v>
      </c>
      <c r="D85" s="69">
        <f t="shared" si="75"/>
        <v>75.378005308626669</v>
      </c>
      <c r="E85" s="69">
        <f t="shared" si="75"/>
        <v>74.899897397853877</v>
      </c>
      <c r="F85" s="69">
        <f t="shared" si="75"/>
        <v>74.1872886399631</v>
      </c>
      <c r="G85" s="69">
        <f t="shared" si="75"/>
        <v>73.563347664586658</v>
      </c>
      <c r="H85" s="69">
        <f t="shared" si="75"/>
        <v>72.95130888328228</v>
      </c>
      <c r="I85" s="69">
        <f t="shared" si="75"/>
        <v>78.16654654527774</v>
      </c>
      <c r="J85" s="69">
        <f t="shared" si="75"/>
        <v>78.178887945821486</v>
      </c>
      <c r="K85" s="69">
        <f t="shared" si="75"/>
        <v>80.073984801591138</v>
      </c>
      <c r="L85" s="69">
        <f t="shared" si="75"/>
        <v>82.138350459049775</v>
      </c>
      <c r="M85" s="69">
        <f t="shared" si="75"/>
        <v>83.127369753953829</v>
      </c>
      <c r="N85" s="69">
        <f t="shared" si="75"/>
        <v>87.29691377547519</v>
      </c>
      <c r="O85" s="69">
        <f t="shared" si="75"/>
        <v>90.788838139619116</v>
      </c>
      <c r="P85" s="69">
        <f t="shared" si="75"/>
        <v>93.710188590549109</v>
      </c>
      <c r="Q85" s="69">
        <f t="shared" si="75"/>
        <v>95.028826829867128</v>
      </c>
      <c r="R85" s="69">
        <f t="shared" si="75"/>
        <v>100</v>
      </c>
      <c r="S85" s="69">
        <f t="shared" si="75"/>
        <v>109.14203682177191</v>
      </c>
      <c r="T85" s="69">
        <f t="shared" si="75"/>
        <v>116.65274451196579</v>
      </c>
      <c r="U85" s="69">
        <f t="shared" ref="U85:V85" si="76">U49/U11*100</f>
        <v>123.71842307849428</v>
      </c>
      <c r="V85" s="69">
        <f t="shared" si="76"/>
        <v>116.86013620571254</v>
      </c>
    </row>
    <row r="86" spans="1:38" x14ac:dyDescent="0.2">
      <c r="A86" s="44" t="s">
        <v>61</v>
      </c>
      <c r="B86" s="54" t="s">
        <v>17</v>
      </c>
      <c r="C86" s="69">
        <f t="shared" ref="C86:T86" si="77">C50/C12*100</f>
        <v>52.843769034182287</v>
      </c>
      <c r="D86" s="69">
        <f t="shared" si="77"/>
        <v>54.236522124528321</v>
      </c>
      <c r="E86" s="69">
        <f t="shared" si="77"/>
        <v>51.856655638908045</v>
      </c>
      <c r="F86" s="69">
        <f t="shared" si="77"/>
        <v>49.972269896377945</v>
      </c>
      <c r="G86" s="69">
        <f t="shared" si="77"/>
        <v>65.177136057558045</v>
      </c>
      <c r="H86" s="69">
        <f t="shared" si="77"/>
        <v>83.898281621643534</v>
      </c>
      <c r="I86" s="69">
        <f t="shared" si="77"/>
        <v>91.258027651061695</v>
      </c>
      <c r="J86" s="69">
        <f t="shared" si="77"/>
        <v>88.214665582511273</v>
      </c>
      <c r="K86" s="69">
        <f t="shared" si="77"/>
        <v>87.629152419518093</v>
      </c>
      <c r="L86" s="69">
        <f t="shared" si="77"/>
        <v>87.272134637594974</v>
      </c>
      <c r="M86" s="69">
        <f t="shared" si="77"/>
        <v>84.144981336610485</v>
      </c>
      <c r="N86" s="69">
        <f t="shared" si="77"/>
        <v>86.395941639226251</v>
      </c>
      <c r="O86" s="69">
        <f t="shared" si="77"/>
        <v>88.846518508158411</v>
      </c>
      <c r="P86" s="69">
        <f t="shared" si="77"/>
        <v>93.499289194383579</v>
      </c>
      <c r="Q86" s="69">
        <f t="shared" si="77"/>
        <v>95.703680348933872</v>
      </c>
      <c r="R86" s="69">
        <f t="shared" si="77"/>
        <v>100</v>
      </c>
      <c r="S86" s="69">
        <f t="shared" si="77"/>
        <v>108.17291588274165</v>
      </c>
      <c r="T86" s="69">
        <f t="shared" si="77"/>
        <v>110.71925873203914</v>
      </c>
      <c r="U86" s="69">
        <f t="shared" ref="U86:V86" si="78">U50/U12*100</f>
        <v>112.93534418910558</v>
      </c>
      <c r="V86" s="69">
        <f t="shared" si="78"/>
        <v>113.12684283769134</v>
      </c>
    </row>
    <row r="87" spans="1:38" x14ac:dyDescent="0.2">
      <c r="A87" s="72"/>
      <c r="B87" s="116" t="s">
        <v>213</v>
      </c>
      <c r="C87" s="69">
        <f t="shared" ref="C87:T87" si="79">C51/C13*100</f>
        <v>101.72044974449372</v>
      </c>
      <c r="D87" s="69">
        <f t="shared" si="79"/>
        <v>101.26030585898323</v>
      </c>
      <c r="E87" s="69">
        <f t="shared" si="79"/>
        <v>87.308410568491595</v>
      </c>
      <c r="F87" s="69">
        <f t="shared" si="79"/>
        <v>87.486546554233769</v>
      </c>
      <c r="G87" s="69">
        <f t="shared" si="79"/>
        <v>85.119346117560156</v>
      </c>
      <c r="H87" s="69">
        <f t="shared" si="79"/>
        <v>80.273703640140795</v>
      </c>
      <c r="I87" s="69">
        <f t="shared" si="79"/>
        <v>71.25539700641923</v>
      </c>
      <c r="J87" s="69">
        <f t="shared" si="79"/>
        <v>80.565387065568743</v>
      </c>
      <c r="K87" s="69">
        <f t="shared" si="79"/>
        <v>81.833176382705986</v>
      </c>
      <c r="L87" s="69">
        <f t="shared" si="79"/>
        <v>77.03665612216794</v>
      </c>
      <c r="M87" s="69">
        <f t="shared" si="79"/>
        <v>63.260975688047964</v>
      </c>
      <c r="N87" s="69">
        <f t="shared" si="79"/>
        <v>80.359035980537215</v>
      </c>
      <c r="O87" s="69">
        <f t="shared" si="79"/>
        <v>88.219469865642679</v>
      </c>
      <c r="P87" s="69">
        <f t="shared" si="79"/>
        <v>84.719629753329684</v>
      </c>
      <c r="Q87" s="69">
        <f t="shared" si="79"/>
        <v>92.964469508215927</v>
      </c>
      <c r="R87" s="69">
        <f t="shared" si="79"/>
        <v>100</v>
      </c>
      <c r="S87" s="69">
        <f t="shared" si="79"/>
        <v>80.993998023405453</v>
      </c>
      <c r="T87" s="69">
        <f t="shared" si="79"/>
        <v>89.179088167822854</v>
      </c>
      <c r="U87" s="69">
        <f t="shared" ref="U87:V87" si="80">U51/U13*100</f>
        <v>93.074860954959419</v>
      </c>
      <c r="V87" s="69">
        <f t="shared" si="80"/>
        <v>96.031422026457832</v>
      </c>
    </row>
    <row r="88" spans="1:38" x14ac:dyDescent="0.2">
      <c r="A88" s="72"/>
      <c r="B88" s="118" t="s">
        <v>214</v>
      </c>
      <c r="C88" s="70">
        <f t="shared" ref="C88:T88" si="81">C52/C14*100</f>
        <v>67.201604633048461</v>
      </c>
      <c r="D88" s="70">
        <f t="shared" si="81"/>
        <v>68.054816583129622</v>
      </c>
      <c r="E88" s="70">
        <f t="shared" si="81"/>
        <v>68.256700674163085</v>
      </c>
      <c r="F88" s="70">
        <f t="shared" si="81"/>
        <v>66.056446776094916</v>
      </c>
      <c r="G88" s="70">
        <f t="shared" si="81"/>
        <v>67.285703227629384</v>
      </c>
      <c r="H88" s="70">
        <f t="shared" si="81"/>
        <v>72.610860224714799</v>
      </c>
      <c r="I88" s="70">
        <f t="shared" si="81"/>
        <v>75.005035045831903</v>
      </c>
      <c r="J88" s="70">
        <f t="shared" si="81"/>
        <v>76.386038194412805</v>
      </c>
      <c r="K88" s="70">
        <f t="shared" si="81"/>
        <v>82.863684435405403</v>
      </c>
      <c r="L88" s="70">
        <f t="shared" si="81"/>
        <v>81.951217538144562</v>
      </c>
      <c r="M88" s="70">
        <f t="shared" si="81"/>
        <v>81.161778367395158</v>
      </c>
      <c r="N88" s="70">
        <f t="shared" si="81"/>
        <v>81.088264349191178</v>
      </c>
      <c r="O88" s="70">
        <f t="shared" si="81"/>
        <v>86.851221882382603</v>
      </c>
      <c r="P88" s="70">
        <f t="shared" si="81"/>
        <v>93.64433691091989</v>
      </c>
      <c r="Q88" s="70">
        <f t="shared" si="81"/>
        <v>96.020695944782545</v>
      </c>
      <c r="R88" s="70">
        <f t="shared" si="81"/>
        <v>100</v>
      </c>
      <c r="S88" s="70">
        <f t="shared" si="81"/>
        <v>107.51352486152155</v>
      </c>
      <c r="T88" s="70">
        <f t="shared" si="81"/>
        <v>106.37027872070345</v>
      </c>
      <c r="U88" s="70">
        <f t="shared" ref="U88:V88" si="82">U52/U14*100</f>
        <v>98.459132061221553</v>
      </c>
      <c r="V88" s="70">
        <f t="shared" si="82"/>
        <v>97.540625884199102</v>
      </c>
    </row>
    <row r="89" spans="1:38" x14ac:dyDescent="0.2">
      <c r="A89" s="72"/>
      <c r="B89" s="116" t="s">
        <v>215</v>
      </c>
      <c r="C89" s="69">
        <f t="shared" ref="C89:T89" si="83">C53/C15*100</f>
        <v>64.906398121446145</v>
      </c>
      <c r="D89" s="69">
        <f t="shared" si="83"/>
        <v>64.113119426416219</v>
      </c>
      <c r="E89" s="69">
        <f t="shared" si="83"/>
        <v>62.278322274113194</v>
      </c>
      <c r="F89" s="69">
        <f t="shared" si="83"/>
        <v>63.382860760581231</v>
      </c>
      <c r="G89" s="69">
        <f t="shared" si="83"/>
        <v>64.804156756974308</v>
      </c>
      <c r="H89" s="69">
        <f t="shared" si="83"/>
        <v>70.759373779493515</v>
      </c>
      <c r="I89" s="69">
        <f t="shared" si="83"/>
        <v>69.029296200263474</v>
      </c>
      <c r="J89" s="69">
        <f t="shared" si="83"/>
        <v>70.80425609943515</v>
      </c>
      <c r="K89" s="69">
        <f t="shared" si="83"/>
        <v>71.420175107022658</v>
      </c>
      <c r="L89" s="69">
        <f t="shared" si="83"/>
        <v>69.837157556066089</v>
      </c>
      <c r="M89" s="69">
        <f t="shared" si="83"/>
        <v>70.715077972462637</v>
      </c>
      <c r="N89" s="69">
        <f t="shared" si="83"/>
        <v>71.720727587603221</v>
      </c>
      <c r="O89" s="69">
        <f t="shared" si="83"/>
        <v>78.067790740622868</v>
      </c>
      <c r="P89" s="69">
        <f t="shared" si="83"/>
        <v>84.597210722488541</v>
      </c>
      <c r="Q89" s="69">
        <f t="shared" si="83"/>
        <v>88.579157707838164</v>
      </c>
      <c r="R89" s="69">
        <f t="shared" si="83"/>
        <v>100</v>
      </c>
      <c r="S89" s="69">
        <f t="shared" si="83"/>
        <v>104.69055817235966</v>
      </c>
      <c r="T89" s="69">
        <f t="shared" si="83"/>
        <v>104.92709806484075</v>
      </c>
      <c r="U89" s="69">
        <f t="shared" ref="U89:V89" si="84">U53/U15*100</f>
        <v>104.86693162764705</v>
      </c>
      <c r="V89" s="69">
        <f t="shared" si="84"/>
        <v>110.03444356697688</v>
      </c>
    </row>
    <row r="90" spans="1:38" x14ac:dyDescent="0.2">
      <c r="A90" s="72"/>
      <c r="B90" s="116" t="s">
        <v>216</v>
      </c>
      <c r="C90" s="807">
        <f t="shared" ref="C90:T90" si="85">C54/C16*100</f>
        <v>1112.7082614801093</v>
      </c>
      <c r="D90" s="807">
        <f t="shared" si="85"/>
        <v>511.6754266788397</v>
      </c>
      <c r="E90" s="807">
        <f t="shared" si="85"/>
        <v>24.011632003448362</v>
      </c>
      <c r="F90" s="807">
        <f t="shared" si="85"/>
        <v>43.397728161072507</v>
      </c>
      <c r="G90" s="807">
        <f t="shared" si="85"/>
        <v>34.284448341237258</v>
      </c>
      <c r="H90" s="807">
        <f t="shared" si="85"/>
        <v>280.26469478122181</v>
      </c>
      <c r="I90" s="807">
        <f t="shared" si="85"/>
        <v>0</v>
      </c>
      <c r="J90" s="807">
        <f t="shared" si="85"/>
        <v>114.23775370059516</v>
      </c>
      <c r="K90" s="807">
        <f t="shared" si="85"/>
        <v>602.30910693879457</v>
      </c>
      <c r="L90" s="807">
        <f t="shared" si="85"/>
        <v>1801.5846279299062</v>
      </c>
      <c r="M90" s="807">
        <f t="shared" si="85"/>
        <v>692.24770861092452</v>
      </c>
      <c r="N90" s="807">
        <f t="shared" si="85"/>
        <v>50.411758769048141</v>
      </c>
      <c r="O90" s="807">
        <f t="shared" si="85"/>
        <v>0</v>
      </c>
      <c r="P90" s="807">
        <f t="shared" si="85"/>
        <v>344.98857856062727</v>
      </c>
      <c r="Q90" s="807">
        <f t="shared" si="85"/>
        <v>401.23803007593557</v>
      </c>
      <c r="R90" s="807">
        <f t="shared" si="85"/>
        <v>100</v>
      </c>
      <c r="S90" s="807">
        <f t="shared" si="85"/>
        <v>133.16081434714931</v>
      </c>
      <c r="T90" s="807">
        <f t="shared" si="85"/>
        <v>36.899755698540837</v>
      </c>
      <c r="U90" s="807">
        <f t="shared" ref="U90:V90" si="86">U54/U16*100</f>
        <v>95.956332372182203</v>
      </c>
      <c r="V90" s="807">
        <f t="shared" si="86"/>
        <v>155.82972433725266</v>
      </c>
    </row>
    <row r="91" spans="1:38" ht="20.100000000000001" customHeight="1" x14ac:dyDescent="0.2">
      <c r="A91" s="80"/>
      <c r="B91" s="170" t="s">
        <v>217</v>
      </c>
      <c r="C91" s="106">
        <f t="shared" ref="C91:T91" si="87">C55/C17*100</f>
        <v>63.821413468430798</v>
      </c>
      <c r="D91" s="106">
        <f t="shared" si="87"/>
        <v>64.308600892344387</v>
      </c>
      <c r="E91" s="106">
        <f t="shared" si="87"/>
        <v>64.569988203610137</v>
      </c>
      <c r="F91" s="106">
        <f t="shared" si="87"/>
        <v>62.976224623253806</v>
      </c>
      <c r="G91" s="106">
        <f t="shared" si="87"/>
        <v>64.437736767243621</v>
      </c>
      <c r="H91" s="106">
        <f t="shared" si="87"/>
        <v>69.319664227614339</v>
      </c>
      <c r="I91" s="106">
        <f t="shared" si="87"/>
        <v>71.321124702638329</v>
      </c>
      <c r="J91" s="106">
        <f t="shared" si="87"/>
        <v>72.698269964450731</v>
      </c>
      <c r="K91" s="106">
        <f t="shared" si="87"/>
        <v>78.189902475496851</v>
      </c>
      <c r="L91" s="106">
        <f t="shared" si="87"/>
        <v>77.00948716783023</v>
      </c>
      <c r="M91" s="106">
        <f t="shared" si="87"/>
        <v>76.926330529463527</v>
      </c>
      <c r="N91" s="106">
        <f t="shared" si="87"/>
        <v>77.118815213732745</v>
      </c>
      <c r="O91" s="106">
        <f t="shared" si="87"/>
        <v>82.985957228331969</v>
      </c>
      <c r="P91" s="106">
        <f t="shared" si="87"/>
        <v>89.433677160534913</v>
      </c>
      <c r="Q91" s="106">
        <f t="shared" si="87"/>
        <v>91.79606572245325</v>
      </c>
      <c r="R91" s="106">
        <f t="shared" si="87"/>
        <v>100</v>
      </c>
      <c r="S91" s="106">
        <f t="shared" si="87"/>
        <v>106.90373884129602</v>
      </c>
      <c r="T91" s="106">
        <f t="shared" si="87"/>
        <v>105.67832437028602</v>
      </c>
      <c r="U91" s="106">
        <f t="shared" ref="U91:V91" si="88">U55/U17*100</f>
        <v>99.095156691940971</v>
      </c>
      <c r="V91" s="106">
        <f t="shared" si="88"/>
        <v>99.146348941360657</v>
      </c>
    </row>
    <row r="92" spans="1:38" s="23" customFormat="1" ht="39.950000000000003" customHeight="1" x14ac:dyDescent="0.2">
      <c r="A92" s="127"/>
      <c r="B92"/>
      <c r="C92"/>
      <c r="D92"/>
      <c r="E92"/>
      <c r="F92"/>
      <c r="G92"/>
      <c r="H92"/>
      <c r="I92"/>
      <c r="J92"/>
      <c r="K92"/>
      <c r="L92"/>
      <c r="M92"/>
      <c r="N92"/>
      <c r="O92"/>
      <c r="P92"/>
      <c r="Q92"/>
      <c r="R92"/>
      <c r="S92"/>
      <c r="T92"/>
      <c r="U92"/>
      <c r="V92"/>
      <c r="W92" s="81"/>
      <c r="X92" s="81"/>
      <c r="Y92" s="81"/>
      <c r="Z92" s="81"/>
      <c r="AA92" s="81"/>
      <c r="AB92" s="81"/>
      <c r="AC92" s="81"/>
      <c r="AD92" s="81"/>
      <c r="AE92" s="81"/>
      <c r="AF92" s="81"/>
      <c r="AG92" s="81"/>
      <c r="AH92" s="81"/>
      <c r="AI92" s="81"/>
      <c r="AJ92" s="81"/>
      <c r="AK92" s="81"/>
      <c r="AL92" s="81"/>
    </row>
    <row r="93" spans="1:38" s="23" customFormat="1" ht="25.15" customHeight="1" x14ac:dyDescent="0.2">
      <c r="A93" s="49" t="str">
        <f>Index!A21</f>
        <v>Table 2n    Palau implicit GDP(P) production price deflators by institutional sector, contribution to change, FY2000-FY2019</v>
      </c>
      <c r="AC93"/>
      <c r="AD93"/>
    </row>
    <row r="94" spans="1:38" ht="20.100000000000001" customHeight="1" x14ac:dyDescent="0.2">
      <c r="A94" s="42"/>
      <c r="B94" s="71"/>
      <c r="C94" s="34" t="str">
        <f>C2</f>
        <v>FY00</v>
      </c>
      <c r="D94" s="34" t="str">
        <f t="shared" ref="D94:T94" si="89">D2</f>
        <v>FY01</v>
      </c>
      <c r="E94" s="34" t="str">
        <f t="shared" si="89"/>
        <v>FY02</v>
      </c>
      <c r="F94" s="34" t="str">
        <f t="shared" si="89"/>
        <v>FY03</v>
      </c>
      <c r="G94" s="34" t="str">
        <f t="shared" si="89"/>
        <v>FY04</v>
      </c>
      <c r="H94" s="34" t="str">
        <f t="shared" si="89"/>
        <v>FY05</v>
      </c>
      <c r="I94" s="34" t="str">
        <f t="shared" si="89"/>
        <v>FY06</v>
      </c>
      <c r="J94" s="34" t="str">
        <f t="shared" si="89"/>
        <v>FY07</v>
      </c>
      <c r="K94" s="34" t="str">
        <f t="shared" si="89"/>
        <v>FY08</v>
      </c>
      <c r="L94" s="34" t="str">
        <f t="shared" si="89"/>
        <v>FY09</v>
      </c>
      <c r="M94" s="34" t="str">
        <f t="shared" si="89"/>
        <v>FY10</v>
      </c>
      <c r="N94" s="34" t="str">
        <f t="shared" si="89"/>
        <v>FY11</v>
      </c>
      <c r="O94" s="34" t="str">
        <f t="shared" si="89"/>
        <v>FY12</v>
      </c>
      <c r="P94" s="34" t="str">
        <f t="shared" si="89"/>
        <v>FY13</v>
      </c>
      <c r="Q94" s="34" t="str">
        <f t="shared" si="89"/>
        <v>FY14</v>
      </c>
      <c r="R94" s="34" t="str">
        <f t="shared" si="89"/>
        <v>FY15</v>
      </c>
      <c r="S94" s="34" t="str">
        <f t="shared" si="89"/>
        <v>FY16</v>
      </c>
      <c r="T94" s="34" t="str">
        <f t="shared" si="89"/>
        <v>FY17</v>
      </c>
      <c r="U94" s="34" t="str">
        <f t="shared" ref="U94:V94" si="90">U2</f>
        <v>FY18</v>
      </c>
      <c r="V94" s="34" t="str">
        <f t="shared" si="90"/>
        <v>FY19</v>
      </c>
      <c r="W94" s="23"/>
      <c r="X94" s="75"/>
      <c r="Y94" s="75"/>
      <c r="Z94" s="75"/>
      <c r="AA94" s="75"/>
      <c r="AB94" s="75"/>
    </row>
    <row r="95" spans="1:38" x14ac:dyDescent="0.2">
      <c r="A95" s="44">
        <v>1.1000000000000001</v>
      </c>
      <c r="B95" s="54" t="s">
        <v>56</v>
      </c>
      <c r="C95" s="629"/>
      <c r="D95" s="629">
        <f t="shared" ref="D95:V95" si="91">(D3/D$17*D77-C3/C$17*C77)/C$91</f>
        <v>3.2359426294784992E-2</v>
      </c>
      <c r="E95" s="629">
        <f t="shared" si="91"/>
        <v>2.4785212920780932E-2</v>
      </c>
      <c r="F95" s="629">
        <f t="shared" si="91"/>
        <v>-4.9755324293605664E-2</v>
      </c>
      <c r="G95" s="629">
        <f t="shared" si="91"/>
        <v>1.6227547805779382E-4</v>
      </c>
      <c r="H95" s="629">
        <f t="shared" si="91"/>
        <v>4.4092431646025575E-2</v>
      </c>
      <c r="I95" s="629">
        <f t="shared" si="91"/>
        <v>1.4235858699375014E-4</v>
      </c>
      <c r="J95" s="629">
        <f t="shared" si="91"/>
        <v>1.2762598033957346E-2</v>
      </c>
      <c r="K95" s="629">
        <f t="shared" si="91"/>
        <v>3.386668320100638E-2</v>
      </c>
      <c r="L95" s="629">
        <f t="shared" si="91"/>
        <v>-3.2535586149457327E-2</v>
      </c>
      <c r="M95" s="629">
        <f t="shared" si="91"/>
        <v>-2.7886223466861005E-3</v>
      </c>
      <c r="N95" s="629">
        <f t="shared" si="91"/>
        <v>2.6199356957477903E-2</v>
      </c>
      <c r="O95" s="629">
        <f t="shared" si="91"/>
        <v>4.7366878036633302E-2</v>
      </c>
      <c r="P95" s="629">
        <f t="shared" si="91"/>
        <v>3.0242706459326914E-2</v>
      </c>
      <c r="Q95" s="629">
        <f t="shared" si="91"/>
        <v>1.6318183096189078E-2</v>
      </c>
      <c r="R95" s="629">
        <f t="shared" si="91"/>
        <v>7.6113570276445983E-2</v>
      </c>
      <c r="S95" s="629">
        <f t="shared" si="91"/>
        <v>3.6596197448471555E-2</v>
      </c>
      <c r="T95" s="629">
        <f t="shared" si="91"/>
        <v>-1.2531342538453158E-2</v>
      </c>
      <c r="U95" s="629">
        <f t="shared" si="91"/>
        <v>-3.5539962078836966E-2</v>
      </c>
      <c r="V95" s="629">
        <f t="shared" si="91"/>
        <v>-1.7260398593456412E-2</v>
      </c>
      <c r="W95" s="23"/>
      <c r="X95" s="629"/>
      <c r="Y95" s="629"/>
      <c r="Z95" s="629"/>
      <c r="AA95" s="629"/>
      <c r="AB95" s="629"/>
    </row>
    <row r="96" spans="1:38" x14ac:dyDescent="0.2">
      <c r="A96" s="44">
        <v>1.2</v>
      </c>
      <c r="B96" s="54" t="s">
        <v>15</v>
      </c>
      <c r="C96" s="629"/>
      <c r="D96" s="629">
        <f t="shared" ref="D96:V96" si="92">(D4/D$17*D78-C4/C$17*C78)/C$91</f>
        <v>-8.4598784210058991E-3</v>
      </c>
      <c r="E96" s="629">
        <f t="shared" si="92"/>
        <v>-4.7316075461837264E-3</v>
      </c>
      <c r="F96" s="629">
        <f t="shared" si="92"/>
        <v>-1.0711754070076151E-3</v>
      </c>
      <c r="G96" s="629">
        <f t="shared" si="92"/>
        <v>2.7275381101773168E-3</v>
      </c>
      <c r="H96" s="629">
        <f t="shared" si="92"/>
        <v>-4.0362625430771237E-3</v>
      </c>
      <c r="I96" s="629">
        <f t="shared" si="92"/>
        <v>-5.0948607824458569E-3</v>
      </c>
      <c r="J96" s="629">
        <f t="shared" si="92"/>
        <v>9.8612777074708943E-3</v>
      </c>
      <c r="K96" s="629">
        <f t="shared" si="92"/>
        <v>8.9880799089602122E-3</v>
      </c>
      <c r="L96" s="629">
        <f t="shared" si="92"/>
        <v>1.559897358661644E-2</v>
      </c>
      <c r="M96" s="629">
        <f t="shared" si="92"/>
        <v>6.2316241436223161E-3</v>
      </c>
      <c r="N96" s="629">
        <f t="shared" si="92"/>
        <v>-1.1528898277593283E-2</v>
      </c>
      <c r="O96" s="629">
        <f t="shared" si="92"/>
        <v>2.4428553481575358E-2</v>
      </c>
      <c r="P96" s="629">
        <f t="shared" si="92"/>
        <v>1.7827099631804261E-2</v>
      </c>
      <c r="Q96" s="629">
        <f t="shared" si="92"/>
        <v>1.2219861501333603E-2</v>
      </c>
      <c r="R96" s="629">
        <f t="shared" si="92"/>
        <v>9.841360861989272E-3</v>
      </c>
      <c r="S96" s="629">
        <f t="shared" si="92"/>
        <v>4.5817158465191457E-3</v>
      </c>
      <c r="T96" s="629">
        <f t="shared" si="92"/>
        <v>-2.8059380986719517E-2</v>
      </c>
      <c r="U96" s="629">
        <f t="shared" si="92"/>
        <v>-6.4517823862142321E-3</v>
      </c>
      <c r="V96" s="629">
        <f t="shared" si="92"/>
        <v>6.1770854928073589E-3</v>
      </c>
      <c r="W96" s="23"/>
      <c r="X96" s="629"/>
      <c r="Y96" s="629"/>
      <c r="Z96" s="629"/>
      <c r="AA96" s="629"/>
      <c r="AB96" s="629"/>
    </row>
    <row r="97" spans="1:38" x14ac:dyDescent="0.2">
      <c r="A97" s="44" t="s">
        <v>297</v>
      </c>
      <c r="B97" s="54" t="s">
        <v>293</v>
      </c>
      <c r="C97" s="629"/>
      <c r="D97" s="629">
        <f t="shared" ref="D97:V97" si="93">(D5/D$17*D79-C5/C$17*C79)/C$91</f>
        <v>-4.2096104438105681E-3</v>
      </c>
      <c r="E97" s="629">
        <f t="shared" si="93"/>
        <v>-9.8876198829727074E-3</v>
      </c>
      <c r="F97" s="629">
        <f t="shared" si="93"/>
        <v>3.6074407244312276E-3</v>
      </c>
      <c r="G97" s="629">
        <f t="shared" si="93"/>
        <v>-2.7737955962249396E-3</v>
      </c>
      <c r="H97" s="629">
        <f t="shared" si="93"/>
        <v>1.7402290954038867E-3</v>
      </c>
      <c r="I97" s="629">
        <f t="shared" si="93"/>
        <v>1.4713897846293076E-2</v>
      </c>
      <c r="J97" s="629">
        <f t="shared" si="93"/>
        <v>1.9618931078518695E-3</v>
      </c>
      <c r="K97" s="629">
        <f t="shared" si="93"/>
        <v>-4.1565583247892054E-3</v>
      </c>
      <c r="L97" s="629">
        <f t="shared" si="93"/>
        <v>-6.032219503837327E-3</v>
      </c>
      <c r="M97" s="629">
        <f t="shared" si="93"/>
        <v>-2.6436321504556396E-3</v>
      </c>
      <c r="N97" s="629">
        <f t="shared" si="93"/>
        <v>-6.0192584719584207E-3</v>
      </c>
      <c r="O97" s="629">
        <f t="shared" si="93"/>
        <v>-1.727074486715803E-2</v>
      </c>
      <c r="P97" s="629">
        <f t="shared" si="93"/>
        <v>8.9297365330615469E-3</v>
      </c>
      <c r="Q97" s="629">
        <f t="shared" si="93"/>
        <v>-7.531618679274991E-4</v>
      </c>
      <c r="R97" s="629">
        <f t="shared" si="93"/>
        <v>-2.5058685343278602E-3</v>
      </c>
      <c r="S97" s="629">
        <f t="shared" si="93"/>
        <v>5.330821456130386E-4</v>
      </c>
      <c r="T97" s="629">
        <f t="shared" si="93"/>
        <v>6.2460813094195071E-3</v>
      </c>
      <c r="U97" s="629">
        <f t="shared" si="93"/>
        <v>1.1041362620897664E-2</v>
      </c>
      <c r="V97" s="629">
        <f t="shared" si="93"/>
        <v>5.5603432038612522E-3</v>
      </c>
      <c r="W97" s="23"/>
      <c r="X97" s="629"/>
      <c r="Y97" s="629"/>
      <c r="Z97" s="629"/>
      <c r="AA97" s="629"/>
      <c r="AB97" s="629"/>
    </row>
    <row r="98" spans="1:38" x14ac:dyDescent="0.2">
      <c r="A98" s="44" t="s">
        <v>298</v>
      </c>
      <c r="B98" s="54" t="s">
        <v>538</v>
      </c>
      <c r="C98" s="629"/>
      <c r="D98" s="629">
        <f t="shared" ref="D98:V98" si="94">(D6/D$17*D80-C6/C$17*C80)/C$91</f>
        <v>1.4486669462370056E-3</v>
      </c>
      <c r="E98" s="629">
        <f t="shared" si="94"/>
        <v>5.6136636511237912E-4</v>
      </c>
      <c r="F98" s="629">
        <f t="shared" si="94"/>
        <v>-1.9775388922726179E-4</v>
      </c>
      <c r="G98" s="629">
        <f t="shared" si="94"/>
        <v>-1.31147954397165E-3</v>
      </c>
      <c r="H98" s="629">
        <f t="shared" si="94"/>
        <v>4.4553264812094958E-3</v>
      </c>
      <c r="I98" s="629">
        <f t="shared" si="94"/>
        <v>-1.355293359925528E-3</v>
      </c>
      <c r="J98" s="629">
        <f t="shared" si="94"/>
        <v>-5.0455372250378979E-4</v>
      </c>
      <c r="K98" s="629">
        <f t="shared" si="94"/>
        <v>-2.3147930467328939E-3</v>
      </c>
      <c r="L98" s="629">
        <f t="shared" si="94"/>
        <v>-2.5326913873453756E-4</v>
      </c>
      <c r="M98" s="629">
        <f t="shared" si="94"/>
        <v>-7.2057346440532557E-4</v>
      </c>
      <c r="N98" s="629">
        <f t="shared" si="94"/>
        <v>1.3853713434584219E-3</v>
      </c>
      <c r="O98" s="629">
        <f t="shared" si="94"/>
        <v>3.0706162726475519E-4</v>
      </c>
      <c r="P98" s="629">
        <f t="shared" si="94"/>
        <v>-1.7864495172632442E-4</v>
      </c>
      <c r="Q98" s="629">
        <f t="shared" si="94"/>
        <v>-7.2255062903033235E-4</v>
      </c>
      <c r="R98" s="629">
        <f t="shared" si="94"/>
        <v>1.1156285978593482E-4</v>
      </c>
      <c r="S98" s="629">
        <f t="shared" si="94"/>
        <v>-1.3345675258098367E-3</v>
      </c>
      <c r="T98" s="629">
        <f t="shared" si="94"/>
        <v>9.7602082606717611E-4</v>
      </c>
      <c r="U98" s="629">
        <f t="shared" si="94"/>
        <v>4.2322317417330598E-5</v>
      </c>
      <c r="V98" s="629">
        <f t="shared" si="94"/>
        <v>1.3415912263621804E-3</v>
      </c>
      <c r="W98" s="23"/>
      <c r="X98" s="629"/>
      <c r="Y98" s="629"/>
      <c r="Z98" s="629"/>
      <c r="AA98" s="629"/>
      <c r="AB98" s="629"/>
    </row>
    <row r="99" spans="1:38" x14ac:dyDescent="0.2">
      <c r="A99" s="44" t="s">
        <v>66</v>
      </c>
      <c r="B99" s="54" t="s">
        <v>294</v>
      </c>
      <c r="C99" s="629"/>
      <c r="D99" s="629">
        <f t="shared" ref="D99:V99" si="95">(D7/D$17*D81-C7/C$17*C81)/C$91</f>
        <v>-9.205251394094071E-3</v>
      </c>
      <c r="E99" s="629">
        <f t="shared" si="95"/>
        <v>-2.2299193942823983E-3</v>
      </c>
      <c r="F99" s="629">
        <f t="shared" si="95"/>
        <v>1.3737593655011624E-2</v>
      </c>
      <c r="G99" s="629">
        <f t="shared" si="95"/>
        <v>-1.2881089408353056E-2</v>
      </c>
      <c r="H99" s="629">
        <f t="shared" si="95"/>
        <v>-6.4183749039559103E-3</v>
      </c>
      <c r="I99" s="629">
        <f t="shared" si="95"/>
        <v>6.2937920838789024E-3</v>
      </c>
      <c r="J99" s="629">
        <f t="shared" si="95"/>
        <v>4.2263922851418344E-3</v>
      </c>
      <c r="K99" s="629">
        <f t="shared" si="95"/>
        <v>1.5529914858686362E-2</v>
      </c>
      <c r="L99" s="629">
        <f t="shared" si="95"/>
        <v>7.8258942097734051E-3</v>
      </c>
      <c r="M99" s="629">
        <f t="shared" si="95"/>
        <v>-4.7259815086125876E-3</v>
      </c>
      <c r="N99" s="629">
        <f t="shared" si="95"/>
        <v>-3.8498180307416207E-3</v>
      </c>
      <c r="O99" s="629">
        <f t="shared" si="95"/>
        <v>-5.9716264122366893E-4</v>
      </c>
      <c r="P99" s="629">
        <f t="shared" si="95"/>
        <v>8.4263616877194129E-3</v>
      </c>
      <c r="Q99" s="629">
        <f t="shared" si="95"/>
        <v>-8.0596689315123766E-3</v>
      </c>
      <c r="R99" s="629">
        <f t="shared" si="95"/>
        <v>-1.5127568621016389E-3</v>
      </c>
      <c r="S99" s="629">
        <f t="shared" si="95"/>
        <v>1.2793765182807473E-2</v>
      </c>
      <c r="T99" s="629">
        <f t="shared" si="95"/>
        <v>9.2750768661367736E-3</v>
      </c>
      <c r="U99" s="629">
        <f t="shared" si="95"/>
        <v>-2.5472731771351599E-3</v>
      </c>
      <c r="V99" s="629">
        <f t="shared" si="95"/>
        <v>1.2867474428880385E-3</v>
      </c>
      <c r="W99" s="23"/>
      <c r="X99" s="629"/>
      <c r="Y99" s="629"/>
      <c r="Z99" s="629"/>
      <c r="AA99" s="629"/>
      <c r="AB99" s="629"/>
    </row>
    <row r="100" spans="1:38" x14ac:dyDescent="0.2">
      <c r="A100" s="44" t="s">
        <v>67</v>
      </c>
      <c r="B100" s="54" t="s">
        <v>16</v>
      </c>
      <c r="C100" s="629"/>
      <c r="D100" s="629">
        <f t="shared" ref="D100:V100" si="96">(D8/D$17*D82-C8/C$17*C82)/C$91</f>
        <v>-2.4252461210419398E-3</v>
      </c>
      <c r="E100" s="629">
        <f t="shared" si="96"/>
        <v>3.7234366560073939E-3</v>
      </c>
      <c r="F100" s="629">
        <f t="shared" si="96"/>
        <v>2.553595510760293E-4</v>
      </c>
      <c r="G100" s="629">
        <f t="shared" si="96"/>
        <v>-2.8267321009591738E-4</v>
      </c>
      <c r="H100" s="629">
        <f t="shared" si="96"/>
        <v>-3.3280395236138737E-3</v>
      </c>
      <c r="I100" s="629">
        <f t="shared" si="96"/>
        <v>1.3977547319739623E-3</v>
      </c>
      <c r="J100" s="629">
        <f t="shared" si="96"/>
        <v>-4.2678874510538472E-4</v>
      </c>
      <c r="K100" s="629">
        <f t="shared" si="96"/>
        <v>2.6811189904473159E-3</v>
      </c>
      <c r="L100" s="629">
        <f t="shared" si="96"/>
        <v>2.6489432396761144E-3</v>
      </c>
      <c r="M100" s="629">
        <f t="shared" si="96"/>
        <v>1.6407025834192914E-3</v>
      </c>
      <c r="N100" s="629">
        <f t="shared" si="96"/>
        <v>-2.9214531661473056E-3</v>
      </c>
      <c r="O100" s="629">
        <f t="shared" si="96"/>
        <v>-5.0084817836411037E-5</v>
      </c>
      <c r="P100" s="629">
        <f t="shared" si="96"/>
        <v>-7.8554846080079092E-4</v>
      </c>
      <c r="Q100" s="629">
        <f t="shared" si="96"/>
        <v>-5.3511454335435549E-4</v>
      </c>
      <c r="R100" s="629">
        <f t="shared" si="96"/>
        <v>-1.4294013855933123E-3</v>
      </c>
      <c r="S100" s="629">
        <f t="shared" si="96"/>
        <v>2.9777890406843667E-3</v>
      </c>
      <c r="T100" s="629">
        <f t="shared" si="96"/>
        <v>-8.4802573542213234E-4</v>
      </c>
      <c r="U100" s="629">
        <f t="shared" si="96"/>
        <v>-9.6204628245494782E-4</v>
      </c>
      <c r="V100" s="629">
        <f t="shared" si="96"/>
        <v>9.3879685729667027E-4</v>
      </c>
      <c r="W100" s="23"/>
      <c r="X100" s="629"/>
      <c r="Y100" s="629"/>
      <c r="Z100" s="629"/>
      <c r="AA100" s="629"/>
      <c r="AB100" s="629"/>
    </row>
    <row r="101" spans="1:38" x14ac:dyDescent="0.2">
      <c r="A101" s="44" t="s">
        <v>68</v>
      </c>
      <c r="B101" s="54" t="s">
        <v>295</v>
      </c>
      <c r="C101" s="629"/>
      <c r="D101" s="629">
        <f t="shared" ref="D101:V101" si="97">(D9/D$17*D83-C9/C$17*C83)/C$91</f>
        <v>-7.0798959444293651E-4</v>
      </c>
      <c r="E101" s="629">
        <f t="shared" si="97"/>
        <v>7.9009644172417244E-4</v>
      </c>
      <c r="F101" s="629">
        <f t="shared" si="97"/>
        <v>2.251325974170867E-3</v>
      </c>
      <c r="G101" s="629">
        <f t="shared" si="97"/>
        <v>-1.0633829607724359E-3</v>
      </c>
      <c r="H101" s="629">
        <f t="shared" si="97"/>
        <v>-1.6945209501345573E-3</v>
      </c>
      <c r="I101" s="629">
        <f t="shared" si="97"/>
        <v>3.4290572182847788E-3</v>
      </c>
      <c r="J101" s="629">
        <f t="shared" si="97"/>
        <v>3.9644592772281002E-4</v>
      </c>
      <c r="K101" s="629">
        <f t="shared" si="97"/>
        <v>5.2796719613326226E-3</v>
      </c>
      <c r="L101" s="629">
        <f t="shared" si="97"/>
        <v>3.9512420987003055E-3</v>
      </c>
      <c r="M101" s="629">
        <f t="shared" si="97"/>
        <v>9.3613594057832263E-4</v>
      </c>
      <c r="N101" s="629">
        <f t="shared" si="97"/>
        <v>-9.8711663245707642E-4</v>
      </c>
      <c r="O101" s="629">
        <f t="shared" si="97"/>
        <v>1.4470349350409067E-3</v>
      </c>
      <c r="P101" s="629">
        <f t="shared" si="97"/>
        <v>3.1299553405106798E-3</v>
      </c>
      <c r="Q101" s="629">
        <f t="shared" si="97"/>
        <v>3.1855374073405593E-3</v>
      </c>
      <c r="R101" s="629">
        <f t="shared" si="97"/>
        <v>2.2960609304480753E-3</v>
      </c>
      <c r="S101" s="629">
        <f t="shared" si="97"/>
        <v>3.7365787154410991E-3</v>
      </c>
      <c r="T101" s="629">
        <f t="shared" si="97"/>
        <v>3.1204747062653169E-3</v>
      </c>
      <c r="U101" s="629">
        <f t="shared" si="97"/>
        <v>-6.645045432463161E-4</v>
      </c>
      <c r="V101" s="629">
        <f t="shared" si="97"/>
        <v>1.996734963468908E-3</v>
      </c>
      <c r="W101" s="23"/>
      <c r="X101" s="629"/>
      <c r="Y101" s="629"/>
      <c r="Z101" s="629"/>
      <c r="AA101" s="629"/>
      <c r="AB101" s="629"/>
    </row>
    <row r="102" spans="1:38" x14ac:dyDescent="0.2">
      <c r="A102" s="284" t="s">
        <v>576</v>
      </c>
      <c r="B102" s="285" t="s">
        <v>577</v>
      </c>
      <c r="C102" s="629"/>
      <c r="D102" s="629">
        <f t="shared" ref="D102:V102" si="98">(D10/D$17*D84-C10/C$17*C84)/C$91</f>
        <v>-4.8055923803795186E-5</v>
      </c>
      <c r="E102" s="629">
        <f t="shared" si="98"/>
        <v>3.0696779951771636E-4</v>
      </c>
      <c r="F102" s="629">
        <f t="shared" si="98"/>
        <v>4.4866534445195475E-4</v>
      </c>
      <c r="G102" s="629">
        <f t="shared" si="98"/>
        <v>2.9045014777369832E-4</v>
      </c>
      <c r="H102" s="629">
        <f t="shared" si="98"/>
        <v>2.685561444306212E-4</v>
      </c>
      <c r="I102" s="629">
        <f t="shared" si="98"/>
        <v>-8.7152435646748122E-5</v>
      </c>
      <c r="J102" s="629">
        <f t="shared" si="98"/>
        <v>3.1650388366262348E-4</v>
      </c>
      <c r="K102" s="629">
        <f t="shared" si="98"/>
        <v>4.4546650741891992E-4</v>
      </c>
      <c r="L102" s="629">
        <f t="shared" si="98"/>
        <v>6.5930622509471394E-4</v>
      </c>
      <c r="M102" s="629">
        <f t="shared" si="98"/>
        <v>2.8775109239392746E-4</v>
      </c>
      <c r="N102" s="629">
        <f t="shared" si="98"/>
        <v>3.3746063272659636E-4</v>
      </c>
      <c r="O102" s="629">
        <f t="shared" si="98"/>
        <v>2.628819699630113E-4</v>
      </c>
      <c r="P102" s="629">
        <f t="shared" si="98"/>
        <v>-5.1277786567394006E-5</v>
      </c>
      <c r="Q102" s="629">
        <f t="shared" si="98"/>
        <v>-1.7745459810059554E-4</v>
      </c>
      <c r="R102" s="629">
        <f t="shared" si="98"/>
        <v>-6.2283153347288331E-5</v>
      </c>
      <c r="S102" s="629">
        <f t="shared" si="98"/>
        <v>1.9404476923795045E-4</v>
      </c>
      <c r="T102" s="629">
        <f t="shared" si="98"/>
        <v>-4.6269960613039363E-5</v>
      </c>
      <c r="U102" s="629">
        <f t="shared" si="98"/>
        <v>-1.1684422519266846E-4</v>
      </c>
      <c r="V102" s="629">
        <f t="shared" si="98"/>
        <v>2.7036824227545881E-4</v>
      </c>
      <c r="W102" s="23"/>
      <c r="X102" s="629"/>
      <c r="Y102" s="629"/>
      <c r="Z102" s="629"/>
      <c r="AA102" s="629"/>
      <c r="AB102" s="629"/>
    </row>
    <row r="103" spans="1:38" x14ac:dyDescent="0.2">
      <c r="A103" s="44" t="s">
        <v>60</v>
      </c>
      <c r="B103" s="54" t="s">
        <v>296</v>
      </c>
      <c r="C103" s="629"/>
      <c r="D103" s="629">
        <f t="shared" ref="D103:V103" si="99">(D11/D$17*D85-C11/C$17*C85)/C$91</f>
        <v>-1.8222750131212877E-4</v>
      </c>
      <c r="E103" s="629">
        <f t="shared" si="99"/>
        <v>2.3010030544614384E-4</v>
      </c>
      <c r="F103" s="629">
        <f t="shared" si="99"/>
        <v>1.0750336050856465E-3</v>
      </c>
      <c r="G103" s="629">
        <f t="shared" si="99"/>
        <v>-1.9104143553030542E-3</v>
      </c>
      <c r="H103" s="629">
        <f t="shared" si="99"/>
        <v>-1.0188776548899024E-3</v>
      </c>
      <c r="I103" s="629">
        <f t="shared" si="99"/>
        <v>8.1236076197094254E-4</v>
      </c>
      <c r="J103" s="629">
        <f t="shared" si="99"/>
        <v>6.7976579521775355E-4</v>
      </c>
      <c r="K103" s="629">
        <f t="shared" si="99"/>
        <v>1.1599099447415035E-3</v>
      </c>
      <c r="L103" s="629">
        <f t="shared" si="99"/>
        <v>1.0416914833199962E-3</v>
      </c>
      <c r="M103" s="629">
        <f t="shared" si="99"/>
        <v>-7.5192528540324571E-4</v>
      </c>
      <c r="N103" s="629">
        <f t="shared" si="99"/>
        <v>-4.6347793098237166E-4</v>
      </c>
      <c r="O103" s="629">
        <f t="shared" si="99"/>
        <v>4.6452399898792992E-4</v>
      </c>
      <c r="P103" s="629">
        <f t="shared" si="99"/>
        <v>5.8203157103821205E-4</v>
      </c>
      <c r="Q103" s="629">
        <f t="shared" si="99"/>
        <v>-4.101450082954559E-4</v>
      </c>
      <c r="R103" s="629">
        <f t="shared" si="99"/>
        <v>2.4221228312216959E-4</v>
      </c>
      <c r="S103" s="629">
        <f t="shared" si="99"/>
        <v>1.2194984941862707E-3</v>
      </c>
      <c r="T103" s="629">
        <f t="shared" si="99"/>
        <v>1.2836065865573034E-3</v>
      </c>
      <c r="U103" s="629">
        <f t="shared" si="99"/>
        <v>7.5620877113328415E-4</v>
      </c>
      <c r="V103" s="629">
        <f t="shared" si="99"/>
        <v>6.6940063379861256E-4</v>
      </c>
      <c r="W103" s="23"/>
      <c r="X103" s="629"/>
      <c r="Y103" s="629"/>
      <c r="Z103" s="629"/>
      <c r="AA103" s="629"/>
      <c r="AB103" s="629"/>
    </row>
    <row r="104" spans="1:38" x14ac:dyDescent="0.2">
      <c r="A104" s="44" t="s">
        <v>61</v>
      </c>
      <c r="B104" s="54" t="s">
        <v>17</v>
      </c>
      <c r="C104" s="629"/>
      <c r="D104" s="629">
        <f t="shared" ref="D104:V104" si="100">(D12/D$17*D86-C12/C$17*C86)/C$91</f>
        <v>3.2414947377761518E-5</v>
      </c>
      <c r="E104" s="629">
        <f t="shared" si="100"/>
        <v>-4.9969480885194177E-3</v>
      </c>
      <c r="F104" s="629">
        <f t="shared" si="100"/>
        <v>3.3467953627155599E-3</v>
      </c>
      <c r="G104" s="629">
        <f t="shared" si="100"/>
        <v>2.602117501358717E-2</v>
      </c>
      <c r="H104" s="629">
        <f t="shared" si="100"/>
        <v>2.9802121178366257E-2</v>
      </c>
      <c r="I104" s="629">
        <f t="shared" si="100"/>
        <v>1.2990493131581992E-2</v>
      </c>
      <c r="J104" s="629">
        <f t="shared" si="100"/>
        <v>-7.8595879921593177E-3</v>
      </c>
      <c r="K104" s="629">
        <f t="shared" si="100"/>
        <v>2.9205785181413463E-3</v>
      </c>
      <c r="L104" s="629">
        <f t="shared" si="100"/>
        <v>3.8076906612550723E-3</v>
      </c>
      <c r="M104" s="629">
        <f t="shared" si="100"/>
        <v>-7.2509234725064769E-3</v>
      </c>
      <c r="N104" s="629">
        <f t="shared" si="100"/>
        <v>-5.8202511468483584E-3</v>
      </c>
      <c r="O104" s="629">
        <f t="shared" si="100"/>
        <v>-3.2177321412607735E-3</v>
      </c>
      <c r="P104" s="629">
        <f t="shared" si="100"/>
        <v>3.3298690389814384E-3</v>
      </c>
      <c r="Q104" s="629">
        <f t="shared" si="100"/>
        <v>-4.3046528631407351E-3</v>
      </c>
      <c r="R104" s="629">
        <f t="shared" si="100"/>
        <v>2.298666399407906E-3</v>
      </c>
      <c r="S104" s="629">
        <f t="shared" si="100"/>
        <v>4.9636907845263421E-3</v>
      </c>
      <c r="T104" s="629">
        <f t="shared" si="100"/>
        <v>3.0639616237359314E-3</v>
      </c>
      <c r="U104" s="629">
        <f t="shared" si="100"/>
        <v>-5.6505404396868242E-3</v>
      </c>
      <c r="V104" s="629">
        <f t="shared" si="100"/>
        <v>1.3256728432219514E-3</v>
      </c>
      <c r="W104" s="23"/>
      <c r="X104" s="629"/>
      <c r="Y104" s="629"/>
      <c r="Z104" s="629"/>
      <c r="AA104" s="629"/>
      <c r="AB104" s="629"/>
    </row>
    <row r="105" spans="1:38" x14ac:dyDescent="0.2">
      <c r="A105" s="72"/>
      <c r="B105" s="116" t="s">
        <v>213</v>
      </c>
      <c r="C105" s="629"/>
      <c r="D105" s="629">
        <f t="shared" ref="D105:V105" si="101">(D13/D$17*D87-C13/C$17*C87)/C$91</f>
        <v>-6.5042750597950176E-4</v>
      </c>
      <c r="E105" s="629">
        <f t="shared" si="101"/>
        <v>9.6280445914301142E-4</v>
      </c>
      <c r="F105" s="629">
        <f t="shared" si="101"/>
        <v>-1.7200772824858578E-3</v>
      </c>
      <c r="G105" s="629">
        <f t="shared" si="101"/>
        <v>6.9529152382593923E-4</v>
      </c>
      <c r="H105" s="629">
        <f t="shared" si="101"/>
        <v>2.7714522730194893E-4</v>
      </c>
      <c r="I105" s="629">
        <f t="shared" si="101"/>
        <v>2.7345250526927795E-4</v>
      </c>
      <c r="J105" s="629">
        <f t="shared" si="101"/>
        <v>-2.5761265291690408E-3</v>
      </c>
      <c r="K105" s="629">
        <f t="shared" si="101"/>
        <v>-7.5088575766842428E-4</v>
      </c>
      <c r="L105" s="629">
        <f t="shared" si="101"/>
        <v>-4.5945335608989511E-4</v>
      </c>
      <c r="M105" s="629">
        <f t="shared" si="101"/>
        <v>1.1983713459474182E-3</v>
      </c>
      <c r="N105" s="629">
        <f t="shared" si="101"/>
        <v>-2.5320985272373085E-3</v>
      </c>
      <c r="O105" s="629">
        <f t="shared" si="101"/>
        <v>2.2051649162468123E-3</v>
      </c>
      <c r="P105" s="629">
        <f t="shared" si="101"/>
        <v>9.8316650944383407E-4</v>
      </c>
      <c r="Q105" s="629">
        <f t="shared" si="101"/>
        <v>7.2709068874907893E-4</v>
      </c>
      <c r="R105" s="629">
        <f t="shared" si="101"/>
        <v>1.4423166290938481E-3</v>
      </c>
      <c r="S105" s="629">
        <f t="shared" si="101"/>
        <v>-5.0842501446192174E-4</v>
      </c>
      <c r="T105" s="629">
        <f t="shared" si="101"/>
        <v>-4.4408524691473064E-3</v>
      </c>
      <c r="U105" s="629">
        <f t="shared" si="101"/>
        <v>-6.9154131765083648E-3</v>
      </c>
      <c r="V105" s="629">
        <f t="shared" si="101"/>
        <v>-2.831335819982783E-3</v>
      </c>
      <c r="W105" s="23"/>
      <c r="X105" s="629"/>
      <c r="Y105" s="629"/>
      <c r="Z105" s="629"/>
      <c r="AA105" s="629"/>
      <c r="AB105" s="629"/>
    </row>
    <row r="106" spans="1:38" s="66" customFormat="1" x14ac:dyDescent="0.2">
      <c r="A106" s="695"/>
      <c r="B106" s="118" t="s">
        <v>214</v>
      </c>
      <c r="C106" s="692"/>
      <c r="D106" s="692">
        <f t="shared" ref="D106:V106" si="102">(D14/D$17*D88-C14/C$17*C88)/C$91</f>
        <v>7.9518082771773049E-3</v>
      </c>
      <c r="E106" s="692">
        <f t="shared" si="102"/>
        <v>9.5139527740142772E-3</v>
      </c>
      <c r="F106" s="692">
        <f t="shared" si="102"/>
        <v>-2.8022216782176531E-2</v>
      </c>
      <c r="G106" s="692">
        <f t="shared" si="102"/>
        <v>9.6739979222864331E-3</v>
      </c>
      <c r="H106" s="692">
        <f t="shared" si="102"/>
        <v>6.4139720605112291E-2</v>
      </c>
      <c r="I106" s="692">
        <f t="shared" si="102"/>
        <v>3.3515827527324446E-2</v>
      </c>
      <c r="J106" s="692">
        <f t="shared" si="102"/>
        <v>1.8837801676842424E-2</v>
      </c>
      <c r="K106" s="692">
        <f t="shared" si="102"/>
        <v>6.3649186033948132E-2</v>
      </c>
      <c r="L106" s="692">
        <f t="shared" si="102"/>
        <v>-3.7467498282728316E-3</v>
      </c>
      <c r="M106" s="692">
        <f t="shared" si="102"/>
        <v>-8.5871010119415603E-3</v>
      </c>
      <c r="N106" s="692">
        <f t="shared" si="102"/>
        <v>-6.2002022249352234E-3</v>
      </c>
      <c r="O106" s="692">
        <f t="shared" si="102"/>
        <v>5.5346448060763671E-2</v>
      </c>
      <c r="P106" s="692">
        <f t="shared" si="102"/>
        <v>7.2435435891049033E-2</v>
      </c>
      <c r="Q106" s="692">
        <f t="shared" si="102"/>
        <v>1.7487897867672391E-2</v>
      </c>
      <c r="R106" s="692">
        <f t="shared" si="102"/>
        <v>8.6835478893924664E-2</v>
      </c>
      <c r="S106" s="692">
        <f t="shared" si="102"/>
        <v>6.5753389117252967E-2</v>
      </c>
      <c r="T106" s="692">
        <f t="shared" si="102"/>
        <v>-2.1960667449926398E-2</v>
      </c>
      <c r="U106" s="692">
        <f t="shared" si="102"/>
        <v>-4.7008495452721809E-2</v>
      </c>
      <c r="V106" s="692">
        <f t="shared" si="102"/>
        <v>-5.2500485415816556E-4</v>
      </c>
      <c r="W106" s="380"/>
      <c r="X106" s="692"/>
      <c r="Y106" s="692"/>
      <c r="Z106" s="692"/>
      <c r="AA106" s="692"/>
      <c r="AB106" s="692"/>
    </row>
    <row r="107" spans="1:38" x14ac:dyDescent="0.2">
      <c r="A107" s="72"/>
      <c r="B107" s="116" t="s">
        <v>215</v>
      </c>
      <c r="C107" s="629"/>
      <c r="D107" s="629">
        <f t="shared" ref="D107:V107" si="103">(D15/D$17*D89-C15/C$17*C89)/C$91</f>
        <v>-5.6666939167854804E-3</v>
      </c>
      <c r="E107" s="629">
        <f t="shared" si="103"/>
        <v>-9.4751187043626527E-3</v>
      </c>
      <c r="F107" s="629">
        <f t="shared" si="103"/>
        <v>3.507649730119352E-3</v>
      </c>
      <c r="G107" s="629">
        <f t="shared" si="103"/>
        <v>1.3453150182354396E-2</v>
      </c>
      <c r="H107" s="629">
        <f t="shared" si="103"/>
        <v>1.3628858714357699E-2</v>
      </c>
      <c r="I107" s="629">
        <f t="shared" si="103"/>
        <v>-6.768681551970703E-3</v>
      </c>
      <c r="J107" s="629">
        <f t="shared" si="103"/>
        <v>1.2309739821836257E-3</v>
      </c>
      <c r="K107" s="629">
        <f t="shared" si="103"/>
        <v>1.5085099540193582E-2</v>
      </c>
      <c r="L107" s="629">
        <f t="shared" si="103"/>
        <v>-5.2627274613848314E-3</v>
      </c>
      <c r="M107" s="629">
        <f t="shared" si="103"/>
        <v>1.5199048881634762E-3</v>
      </c>
      <c r="N107" s="629">
        <f t="shared" si="103"/>
        <v>5.054237379257291E-3</v>
      </c>
      <c r="O107" s="629">
        <f t="shared" si="103"/>
        <v>2.0465232245561491E-2</v>
      </c>
      <c r="P107" s="629">
        <f t="shared" si="103"/>
        <v>6.9219141526168666E-3</v>
      </c>
      <c r="Q107" s="629">
        <f t="shared" si="103"/>
        <v>9.1211627668676843E-3</v>
      </c>
      <c r="R107" s="629">
        <f t="shared" si="103"/>
        <v>1.4605473261142334E-2</v>
      </c>
      <c r="S107" s="629">
        <f t="shared" si="103"/>
        <v>4.494656500448304E-3</v>
      </c>
      <c r="T107" s="629">
        <f t="shared" si="103"/>
        <v>-2.3057344814910626E-3</v>
      </c>
      <c r="U107" s="629">
        <f t="shared" si="103"/>
        <v>-9.7137189741271657E-3</v>
      </c>
      <c r="V107" s="629">
        <f t="shared" si="103"/>
        <v>-6.3399079495898164E-4</v>
      </c>
      <c r="W107" s="23"/>
      <c r="X107" s="629"/>
      <c r="Y107" s="629"/>
      <c r="Z107" s="629"/>
      <c r="AA107" s="629"/>
      <c r="AB107" s="629"/>
    </row>
    <row r="108" spans="1:38" x14ac:dyDescent="0.2">
      <c r="A108" s="72"/>
      <c r="B108" s="116" t="s">
        <v>216</v>
      </c>
      <c r="C108" s="629"/>
      <c r="D108" s="121">
        <f t="shared" ref="D108:V108" si="104">(D16/D$17*D90-C16/C$17*C90)/C$91</f>
        <v>5.3483762073562651E-3</v>
      </c>
      <c r="E108" s="121">
        <f t="shared" si="104"/>
        <v>4.0258654059854571E-3</v>
      </c>
      <c r="F108" s="121">
        <f t="shared" si="104"/>
        <v>-1.6831216055685242E-4</v>
      </c>
      <c r="G108" s="121">
        <f t="shared" si="104"/>
        <v>8.0318829478046876E-5</v>
      </c>
      <c r="H108" s="121">
        <f t="shared" si="104"/>
        <v>-2.0066664080806602E-3</v>
      </c>
      <c r="I108" s="121">
        <f t="shared" si="104"/>
        <v>2.1257648471553763E-3</v>
      </c>
      <c r="J108" s="121">
        <f t="shared" si="104"/>
        <v>-7.5973579869480863E-4</v>
      </c>
      <c r="K108" s="121">
        <f t="shared" si="104"/>
        <v>-3.1942005661924401E-3</v>
      </c>
      <c r="L108" s="121">
        <f t="shared" si="104"/>
        <v>-6.0872895602041054E-3</v>
      </c>
      <c r="M108" s="121">
        <f t="shared" si="104"/>
        <v>5.9873665488358067E-3</v>
      </c>
      <c r="N108" s="121">
        <f t="shared" si="104"/>
        <v>3.6481418577117846E-3</v>
      </c>
      <c r="O108" s="121">
        <f t="shared" si="104"/>
        <v>2.6764480160023437E-4</v>
      </c>
      <c r="P108" s="121">
        <f t="shared" si="104"/>
        <v>-1.6607948648671353E-3</v>
      </c>
      <c r="Q108" s="121">
        <f t="shared" si="104"/>
        <v>-1.9413625618970156E-4</v>
      </c>
      <c r="R108" s="121">
        <f t="shared" si="104"/>
        <v>-1.2069703810333413E-2</v>
      </c>
      <c r="S108" s="121">
        <f t="shared" si="104"/>
        <v>-1.210650410902272E-3</v>
      </c>
      <c r="T108" s="121">
        <f t="shared" si="104"/>
        <v>1.2803729462853936E-2</v>
      </c>
      <c r="U108" s="121">
        <f t="shared" si="104"/>
        <v>-5.5722394128753395E-3</v>
      </c>
      <c r="V108" s="121">
        <f t="shared" si="104"/>
        <v>1.6755396483981789E-3</v>
      </c>
      <c r="W108" s="23"/>
      <c r="X108" s="629"/>
      <c r="Y108" s="629"/>
      <c r="Z108" s="629"/>
      <c r="AA108" s="629"/>
      <c r="AB108" s="629"/>
    </row>
    <row r="109" spans="1:38" s="293" customFormat="1" ht="19.5" customHeight="1" x14ac:dyDescent="0.2">
      <c r="A109" s="693"/>
      <c r="B109" s="694" t="s">
        <v>217</v>
      </c>
      <c r="C109" s="705"/>
      <c r="D109" s="706">
        <f t="shared" ref="D109:V109" si="105">(D17/D$17*D91-C17/C$17*C91)/C$91</f>
        <v>7.6336044195350825E-3</v>
      </c>
      <c r="E109" s="706">
        <f t="shared" si="105"/>
        <v>4.0645777957963149E-3</v>
      </c>
      <c r="F109" s="706">
        <f t="shared" si="105"/>
        <v>-2.4682729929122443E-2</v>
      </c>
      <c r="G109" s="706">
        <f t="shared" si="105"/>
        <v>2.3207363615921732E-2</v>
      </c>
      <c r="H109" s="706">
        <f t="shared" si="105"/>
        <v>7.5761932452792252E-2</v>
      </c>
      <c r="I109" s="706">
        <f t="shared" si="105"/>
        <v>2.8872910700376463E-2</v>
      </c>
      <c r="J109" s="706">
        <f t="shared" si="105"/>
        <v>1.9309079428488848E-2</v>
      </c>
      <c r="K109" s="706">
        <f t="shared" si="105"/>
        <v>7.5540071500071665E-2</v>
      </c>
      <c r="L109" s="706">
        <f t="shared" si="105"/>
        <v>-1.5096774267451473E-2</v>
      </c>
      <c r="M109" s="706">
        <f t="shared" si="105"/>
        <v>-1.0798232974266588E-3</v>
      </c>
      <c r="N109" s="706">
        <f t="shared" si="105"/>
        <v>2.5021950604480494E-3</v>
      </c>
      <c r="O109" s="706">
        <f t="shared" si="105"/>
        <v>7.607925508630542E-2</v>
      </c>
      <c r="P109" s="706">
        <f t="shared" si="105"/>
        <v>7.7696518152611582E-2</v>
      </c>
      <c r="Q109" s="706">
        <f t="shared" si="105"/>
        <v>2.6414977410330682E-2</v>
      </c>
      <c r="R109" s="706">
        <f t="shared" si="105"/>
        <v>8.9371305981145927E-2</v>
      </c>
      <c r="S109" s="706">
        <f t="shared" si="105"/>
        <v>6.9037388412960185E-2</v>
      </c>
      <c r="T109" s="706">
        <f t="shared" si="105"/>
        <v>-1.146278403629257E-2</v>
      </c>
      <c r="U109" s="706">
        <f t="shared" si="105"/>
        <v>-6.229439875748128E-2</v>
      </c>
      <c r="V109" s="706">
        <f t="shared" si="105"/>
        <v>5.1659688655448209E-4</v>
      </c>
    </row>
    <row r="110" spans="1:38" s="23" customFormat="1" ht="20.100000000000001" customHeight="1" x14ac:dyDescent="0.2">
      <c r="A110" s="173" t="s">
        <v>292</v>
      </c>
      <c r="B110"/>
      <c r="C110"/>
      <c r="D110"/>
      <c r="E110"/>
      <c r="F110"/>
      <c r="G110"/>
      <c r="H110"/>
      <c r="I110"/>
      <c r="J110"/>
      <c r="K110"/>
      <c r="L110"/>
      <c r="M110"/>
      <c r="N110"/>
      <c r="O110"/>
      <c r="P110"/>
      <c r="Q110"/>
      <c r="R110"/>
      <c r="S110"/>
      <c r="T110"/>
      <c r="U110"/>
      <c r="V110"/>
      <c r="W110" s="81"/>
      <c r="X110" s="81"/>
      <c r="Y110" s="81"/>
      <c r="Z110" s="81"/>
      <c r="AA110" s="81"/>
      <c r="AB110" s="81"/>
      <c r="AC110" s="81"/>
      <c r="AD110" s="81"/>
      <c r="AE110" s="81"/>
      <c r="AF110" s="81"/>
      <c r="AG110" s="81"/>
      <c r="AH110" s="81"/>
      <c r="AI110" s="81"/>
      <c r="AJ110" s="81"/>
      <c r="AK110" s="81"/>
      <c r="AL110" s="81"/>
    </row>
    <row r="115" spans="1:1" ht="16.5" x14ac:dyDescent="0.25">
      <c r="A115" s="65"/>
    </row>
  </sheetData>
  <phoneticPr fontId="19" type="noConversion"/>
  <pageMargins left="0.74803149606299202" right="0.74803149606299202" top="0.98425196850393704" bottom="0.98425196850393704" header="0.511811023622047" footer="0.511811023622047"/>
  <pageSetup scale="53" fitToHeight="3" orientation="landscape" r:id="rId1"/>
  <headerFooter alignWithMargins="0"/>
  <rowBreaks count="2" manualBreakCount="2">
    <brk id="38" max="16383" man="1"/>
    <brk id="74"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79998168889431442"/>
  </sheetPr>
  <dimension ref="A1:AJ66"/>
  <sheetViews>
    <sheetView view="pageBreakPreview" zoomScale="90" zoomScaleNormal="80" zoomScaleSheetLayoutView="90" workbookViewId="0">
      <pane xSplit="2" topLeftCell="C1" activePane="topRight" state="frozen"/>
      <selection pane="topRight" activeCell="A2" sqref="A2"/>
    </sheetView>
  </sheetViews>
  <sheetFormatPr defaultRowHeight="12.75" x14ac:dyDescent="0.2"/>
  <cols>
    <col min="1" max="1" width="4.140625" style="1" customWidth="1"/>
    <col min="2" max="2" width="38.140625" customWidth="1"/>
    <col min="3" max="22" width="9.140625" customWidth="1"/>
    <col min="23" max="26" width="10.42578125" customWidth="1"/>
  </cols>
  <sheetData>
    <row r="1" spans="1:36" s="23" customFormat="1" ht="24.95" customHeight="1" x14ac:dyDescent="0.2">
      <c r="A1" s="49" t="str">
        <f>Index!A22</f>
        <v>Table 2o    Palau GDP by income component, current prices, FY2000-FY2019</v>
      </c>
      <c r="W1"/>
      <c r="X1"/>
      <c r="Y1"/>
      <c r="Z1"/>
    </row>
    <row r="2" spans="1:36" ht="20.100000000000001" customHeight="1" x14ac:dyDescent="0.2">
      <c r="A2" s="42"/>
      <c r="B2" s="71" t="s">
        <v>115</v>
      </c>
      <c r="C2" s="34" t="str">
        <f>NAInst!C2</f>
        <v>FY00</v>
      </c>
      <c r="D2" s="34" t="str">
        <f>NAInst!D2</f>
        <v>FY01</v>
      </c>
      <c r="E2" s="34" t="str">
        <f>NAInst!E2</f>
        <v>FY02</v>
      </c>
      <c r="F2" s="34" t="str">
        <f>NAInst!F2</f>
        <v>FY03</v>
      </c>
      <c r="G2" s="34" t="str">
        <f>NAInst!G2</f>
        <v>FY04</v>
      </c>
      <c r="H2" s="34" t="str">
        <f>NAInst!H2</f>
        <v>FY05</v>
      </c>
      <c r="I2" s="34" t="str">
        <f>NAInst!I2</f>
        <v>FY06</v>
      </c>
      <c r="J2" s="34" t="str">
        <f>NAInst!J2</f>
        <v>FY07</v>
      </c>
      <c r="K2" s="34" t="str">
        <f>NAInst!K2</f>
        <v>FY08</v>
      </c>
      <c r="L2" s="34" t="str">
        <f>NAInst!L2</f>
        <v>FY09</v>
      </c>
      <c r="M2" s="34" t="str">
        <f>NAInst!M2</f>
        <v>FY10</v>
      </c>
      <c r="N2" s="34" t="str">
        <f>NAInst!N2</f>
        <v>FY11</v>
      </c>
      <c r="O2" s="34" t="str">
        <f>NAInst!O2</f>
        <v>FY12</v>
      </c>
      <c r="P2" s="34" t="str">
        <f>NAInst!P2</f>
        <v>FY13</v>
      </c>
      <c r="Q2" s="34" t="str">
        <f>NAInst!Q2</f>
        <v>FY14</v>
      </c>
      <c r="R2" s="34" t="str">
        <f>NAInst!R2</f>
        <v>FY15</v>
      </c>
      <c r="S2" s="34" t="str">
        <f>NAInst!S2</f>
        <v>FY16</v>
      </c>
      <c r="T2" s="34" t="str">
        <f>NAInst!T2</f>
        <v>FY17</v>
      </c>
      <c r="U2" s="34" t="str">
        <f>NAInst!U2</f>
        <v>FY18</v>
      </c>
      <c r="V2" s="34" t="str">
        <f>NAInst!V2</f>
        <v>FY19</v>
      </c>
      <c r="W2" s="34" t="str">
        <f>NAInst!W2</f>
        <v>FY20</v>
      </c>
      <c r="X2" s="34" t="str">
        <f>NAInst!X2</f>
        <v>FY21</v>
      </c>
      <c r="Y2" s="34" t="str">
        <f>NAInst!Y2</f>
        <v>FY22</v>
      </c>
      <c r="Z2" s="34" t="str">
        <f>NAInst!Z2</f>
        <v>FY23</v>
      </c>
      <c r="AA2" s="34" t="str">
        <f>NAInst!AA2</f>
        <v>FY24</v>
      </c>
      <c r="AB2" s="34" t="str">
        <f>NAInst!AB2</f>
        <v>FY25</v>
      </c>
      <c r="AC2" s="34" t="str">
        <f>NAInst!AC2</f>
        <v>FY26</v>
      </c>
      <c r="AD2" s="34" t="str">
        <f>NAInst!AD2</f>
        <v>FY27</v>
      </c>
      <c r="AE2" s="34" t="str">
        <f>NAInst!AE2</f>
        <v>FY28</v>
      </c>
      <c r="AF2" s="34" t="str">
        <f>NAInst!AF2</f>
        <v>FY29</v>
      </c>
      <c r="AG2" s="34" t="str">
        <f>NAInst!AG2</f>
        <v>FY30</v>
      </c>
      <c r="AH2" s="34" t="str">
        <f>NAInst!AH2</f>
        <v>FY31</v>
      </c>
      <c r="AI2" s="34" t="str">
        <f>NAInst!AI2</f>
        <v>FY32</v>
      </c>
      <c r="AJ2" s="34" t="str">
        <f>NAInst!AJ2</f>
        <v>FY33</v>
      </c>
    </row>
    <row r="3" spans="1:36" s="52" customFormat="1" ht="20.100000000000001" customHeight="1" x14ac:dyDescent="0.2">
      <c r="A3" s="44"/>
      <c r="B3" s="73" t="s">
        <v>62</v>
      </c>
      <c r="C3" s="69">
        <v>85.892312500000003</v>
      </c>
      <c r="D3" s="69">
        <v>91.595617187499997</v>
      </c>
      <c r="E3" s="69">
        <v>96.632140625000005</v>
      </c>
      <c r="F3" s="69">
        <v>96.803078124999999</v>
      </c>
      <c r="G3" s="69">
        <v>100.4345625</v>
      </c>
      <c r="H3" s="69">
        <v>103.671296875</v>
      </c>
      <c r="I3" s="69">
        <v>104.6277265625</v>
      </c>
      <c r="J3" s="69">
        <v>104.7958984375</v>
      </c>
      <c r="K3" s="69">
        <v>105.08203125</v>
      </c>
      <c r="L3" s="69">
        <v>101.7337265625</v>
      </c>
      <c r="M3" s="69">
        <v>100.475671875</v>
      </c>
      <c r="N3" s="69">
        <v>105.16081250000001</v>
      </c>
      <c r="O3" s="69">
        <v>108.29509375000001</v>
      </c>
      <c r="P3" s="69">
        <v>112.2394609375</v>
      </c>
      <c r="Q3" s="69">
        <v>119.525546875</v>
      </c>
      <c r="R3" s="69">
        <v>133.35767187499999</v>
      </c>
      <c r="S3" s="69">
        <v>148.202546875</v>
      </c>
      <c r="T3" s="69">
        <v>156.49731249999999</v>
      </c>
      <c r="U3" s="69">
        <v>162.32534375</v>
      </c>
      <c r="V3" s="69">
        <v>159.950625</v>
      </c>
      <c r="W3" s="33"/>
      <c r="X3" s="33"/>
      <c r="Y3" s="33"/>
      <c r="Z3" s="33"/>
      <c r="AA3" s="33"/>
      <c r="AB3" s="33"/>
      <c r="AC3" s="33"/>
      <c r="AD3" s="33"/>
      <c r="AE3" s="33"/>
      <c r="AF3" s="33"/>
      <c r="AG3" s="33"/>
      <c r="AH3" s="33"/>
      <c r="AI3" s="33"/>
      <c r="AJ3" s="33"/>
    </row>
    <row r="4" spans="1:36" x14ac:dyDescent="0.2">
      <c r="A4" s="44"/>
      <c r="B4" s="108" t="s">
        <v>63</v>
      </c>
      <c r="C4" s="69">
        <v>36.534148437500001</v>
      </c>
      <c r="D4" s="69">
        <v>39.991468750000003</v>
      </c>
      <c r="E4" s="69">
        <v>42.253078125000002</v>
      </c>
      <c r="F4" s="69">
        <v>33.159679687500002</v>
      </c>
      <c r="G4" s="69">
        <v>33.667914062500003</v>
      </c>
      <c r="H4" s="69">
        <v>42.453515625000001</v>
      </c>
      <c r="I4" s="69">
        <v>44.860078125000001</v>
      </c>
      <c r="J4" s="69">
        <v>52.130523437500003</v>
      </c>
      <c r="K4" s="69">
        <v>54.566957031249999</v>
      </c>
      <c r="L4" s="69">
        <v>47.440359375</v>
      </c>
      <c r="M4" s="69">
        <v>48.016054687500002</v>
      </c>
      <c r="N4" s="69">
        <v>51.223796874999998</v>
      </c>
      <c r="O4" s="69">
        <v>61.25627734375</v>
      </c>
      <c r="P4" s="69">
        <v>68.229312500000006</v>
      </c>
      <c r="Q4" s="69">
        <v>76.303546874999995</v>
      </c>
      <c r="R4" s="69">
        <v>94.518007812500002</v>
      </c>
      <c r="S4" s="69">
        <v>94.913875000000004</v>
      </c>
      <c r="T4" s="69">
        <v>76.481882812500004</v>
      </c>
      <c r="U4" s="69">
        <v>73.634656250000006</v>
      </c>
      <c r="V4" s="69">
        <v>71.912585937499998</v>
      </c>
      <c r="W4" s="67"/>
      <c r="X4" s="67"/>
      <c r="Y4" s="67"/>
      <c r="Z4" s="67"/>
      <c r="AA4" s="67"/>
      <c r="AB4" s="67"/>
      <c r="AC4" s="67"/>
      <c r="AD4" s="67"/>
      <c r="AE4" s="67"/>
      <c r="AF4" s="67"/>
      <c r="AG4" s="67"/>
      <c r="AH4" s="67"/>
      <c r="AI4" s="67"/>
      <c r="AJ4" s="67"/>
    </row>
    <row r="5" spans="1:36" x14ac:dyDescent="0.2">
      <c r="A5" s="44"/>
      <c r="B5" s="108" t="s">
        <v>1242</v>
      </c>
      <c r="C5" s="69">
        <v>1.423583740234375</v>
      </c>
      <c r="D5" s="69">
        <v>1.8347030029296876</v>
      </c>
      <c r="E5" s="69">
        <v>1.5779478759765626</v>
      </c>
      <c r="F5" s="69">
        <v>1.7777954101562501</v>
      </c>
      <c r="G5" s="69">
        <v>1.9003516845703126</v>
      </c>
      <c r="H5" s="69">
        <v>1.6323964843750001</v>
      </c>
      <c r="I5" s="69">
        <v>1.786350830078125</v>
      </c>
      <c r="J5" s="69">
        <v>1.5172869873046875</v>
      </c>
      <c r="K5" s="69">
        <v>1.6816201171875</v>
      </c>
      <c r="L5" s="69">
        <v>1.432400390625</v>
      </c>
      <c r="M5" s="69">
        <v>1.6909329833984375</v>
      </c>
      <c r="N5" s="69">
        <v>1.4745698242187499</v>
      </c>
      <c r="O5" s="69">
        <v>1.5498232421875</v>
      </c>
      <c r="P5" s="69">
        <v>1.55498388671875</v>
      </c>
      <c r="Q5" s="69">
        <v>2.0540869140625002</v>
      </c>
      <c r="R5" s="69">
        <v>2.2621345214843749</v>
      </c>
      <c r="S5" s="69">
        <v>2.712086181640625</v>
      </c>
      <c r="T5" s="69">
        <v>2.4035456542968752</v>
      </c>
      <c r="U5" s="69">
        <v>2.3206210937499998</v>
      </c>
      <c r="V5" s="69">
        <v>2.323800048828125</v>
      </c>
      <c r="W5" s="67"/>
      <c r="X5" s="67"/>
      <c r="Y5" s="67"/>
      <c r="Z5" s="67"/>
      <c r="AA5" s="67"/>
      <c r="AB5" s="67"/>
      <c r="AC5" s="67"/>
      <c r="AD5" s="67"/>
      <c r="AE5" s="67"/>
      <c r="AF5" s="67"/>
      <c r="AG5" s="67"/>
      <c r="AH5" s="67"/>
      <c r="AI5" s="67"/>
      <c r="AJ5" s="67"/>
    </row>
    <row r="6" spans="1:36" x14ac:dyDescent="0.2">
      <c r="A6" s="44"/>
      <c r="B6" s="73" t="s">
        <v>118</v>
      </c>
      <c r="C6" s="69">
        <v>2.3926635742187501</v>
      </c>
      <c r="D6" s="69">
        <v>2.2983129882812499</v>
      </c>
      <c r="E6" s="69">
        <v>2.6187109374999999</v>
      </c>
      <c r="F6" s="69">
        <v>2.4371225585937499</v>
      </c>
      <c r="G6" s="69">
        <v>2.5905688476562498</v>
      </c>
      <c r="H6" s="69">
        <v>2.7944587402343748</v>
      </c>
      <c r="I6" s="69">
        <v>2.9945161132812501</v>
      </c>
      <c r="J6" s="69">
        <v>2.8139782714843751</v>
      </c>
      <c r="K6" s="69">
        <v>3.0889729003906252</v>
      </c>
      <c r="L6" s="69">
        <v>3.3321494140625001</v>
      </c>
      <c r="M6" s="69">
        <v>3.399194091796875</v>
      </c>
      <c r="N6" s="69">
        <v>3.6138190917968749</v>
      </c>
      <c r="O6" s="69">
        <v>3.6576030273437499</v>
      </c>
      <c r="P6" s="69">
        <v>4.032531494140625</v>
      </c>
      <c r="Q6" s="69">
        <v>4.0685043945312502</v>
      </c>
      <c r="R6" s="69">
        <v>4.0335581054687504</v>
      </c>
      <c r="S6" s="69">
        <v>4.2592402343750004</v>
      </c>
      <c r="T6" s="69">
        <v>4.2923310546874998</v>
      </c>
      <c r="U6" s="69">
        <v>4.3234511718749999</v>
      </c>
      <c r="V6" s="69">
        <v>4.2964775390624999</v>
      </c>
      <c r="W6" s="67"/>
      <c r="X6" s="67"/>
      <c r="Y6" s="67"/>
      <c r="Z6" s="67"/>
      <c r="AA6" s="67"/>
      <c r="AB6" s="67"/>
      <c r="AC6" s="67"/>
      <c r="AD6" s="67"/>
      <c r="AE6" s="67"/>
      <c r="AF6" s="67"/>
      <c r="AG6" s="67"/>
      <c r="AH6" s="67"/>
      <c r="AI6" s="67"/>
      <c r="AJ6" s="67"/>
    </row>
    <row r="7" spans="1:36" x14ac:dyDescent="0.2">
      <c r="A7" s="44"/>
      <c r="B7" s="73" t="s">
        <v>116</v>
      </c>
      <c r="C7" s="69">
        <v>-1.33809228515625</v>
      </c>
      <c r="D7" s="69">
        <v>-1.5255505371093749</v>
      </c>
      <c r="E7" s="69">
        <v>-1.4236772460937499</v>
      </c>
      <c r="F7" s="69">
        <v>-1.648748046875</v>
      </c>
      <c r="G7" s="69">
        <v>-1.6165637207031249</v>
      </c>
      <c r="H7" s="69">
        <v>-1.6329838867187501</v>
      </c>
      <c r="I7" s="69">
        <v>-1.576047607421875</v>
      </c>
      <c r="J7" s="69">
        <v>-2.0841081542968749</v>
      </c>
      <c r="K7" s="69">
        <v>-2.1096784667968751</v>
      </c>
      <c r="L7" s="69">
        <v>-2.0704699707031251</v>
      </c>
      <c r="M7" s="69">
        <v>-1.852406005859375</v>
      </c>
      <c r="N7" s="69">
        <v>-2.4351779785156249</v>
      </c>
      <c r="O7" s="69">
        <v>-2.0407282714843751</v>
      </c>
      <c r="P7" s="69">
        <v>-1.80088037109375</v>
      </c>
      <c r="Q7" s="69">
        <v>-1.735650390625</v>
      </c>
      <c r="R7" s="69">
        <v>-1.4539692382812499</v>
      </c>
      <c r="S7" s="69">
        <v>-1.5886411132812499</v>
      </c>
      <c r="T7" s="69">
        <v>-2.8491542968750001</v>
      </c>
      <c r="U7" s="69">
        <v>-5.1191064453125001</v>
      </c>
      <c r="V7" s="69">
        <v>-5.8221455078125004</v>
      </c>
      <c r="W7" s="67"/>
      <c r="X7" s="67"/>
      <c r="Y7" s="67"/>
      <c r="Z7" s="67"/>
      <c r="AA7" s="67"/>
      <c r="AB7" s="67"/>
      <c r="AC7" s="67"/>
      <c r="AD7" s="67"/>
      <c r="AE7" s="67"/>
      <c r="AF7" s="67"/>
      <c r="AG7" s="67"/>
      <c r="AH7" s="67"/>
      <c r="AI7" s="67"/>
      <c r="AJ7" s="67"/>
    </row>
    <row r="8" spans="1:36" x14ac:dyDescent="0.2">
      <c r="A8" s="44"/>
      <c r="B8" s="108" t="s">
        <v>300</v>
      </c>
      <c r="C8" s="69">
        <v>14.162776367187501</v>
      </c>
      <c r="D8" s="69">
        <v>14.192457031249999</v>
      </c>
      <c r="E8" s="69">
        <v>13.160527343749999</v>
      </c>
      <c r="F8" s="69">
        <v>13.284766601562501</v>
      </c>
      <c r="G8" s="69">
        <v>16.101747070312499</v>
      </c>
      <c r="H8" s="69">
        <v>19.07980078125</v>
      </c>
      <c r="I8" s="69">
        <v>17.757044921875</v>
      </c>
      <c r="J8" s="69">
        <v>18.167886718750001</v>
      </c>
      <c r="K8" s="69">
        <v>19.964714843749999</v>
      </c>
      <c r="L8" s="69">
        <v>17.801263671874999</v>
      </c>
      <c r="M8" s="69">
        <v>18.100568359375</v>
      </c>
      <c r="N8" s="69">
        <v>19.994982421875001</v>
      </c>
      <c r="O8" s="69">
        <v>24.33959765625</v>
      </c>
      <c r="P8" s="69">
        <v>25.35564453125</v>
      </c>
      <c r="Q8" s="69">
        <v>29.032853515625</v>
      </c>
      <c r="R8" s="69">
        <v>34.234437499999999</v>
      </c>
      <c r="S8" s="69">
        <v>35.329992187499997</v>
      </c>
      <c r="T8" s="69">
        <v>33.962628906250004</v>
      </c>
      <c r="U8" s="69">
        <v>32.981878906250003</v>
      </c>
      <c r="V8" s="69">
        <v>32.220835937499999</v>
      </c>
      <c r="W8" s="67"/>
      <c r="X8" s="67"/>
      <c r="Y8" s="67"/>
      <c r="Z8" s="67"/>
      <c r="AA8" s="67"/>
      <c r="AB8" s="67"/>
      <c r="AC8" s="67"/>
      <c r="AD8" s="67"/>
      <c r="AE8" s="67"/>
      <c r="AF8" s="67"/>
      <c r="AG8" s="67"/>
      <c r="AH8" s="67"/>
      <c r="AI8" s="67"/>
      <c r="AJ8" s="67"/>
    </row>
    <row r="9" spans="1:36" x14ac:dyDescent="0.2">
      <c r="A9" s="44"/>
      <c r="B9" s="108" t="s">
        <v>299</v>
      </c>
      <c r="C9" s="69">
        <v>-1.4039880371093749</v>
      </c>
      <c r="D9" s="69">
        <v>-0.66156097412109371</v>
      </c>
      <c r="E9" s="69">
        <v>-3.0940000534057616E-2</v>
      </c>
      <c r="F9" s="69">
        <v>-5.6500000000000002E-2</v>
      </c>
      <c r="G9" s="69">
        <v>-4.6277000427246091E-2</v>
      </c>
      <c r="H9" s="69">
        <v>-0.39270901489257815</v>
      </c>
      <c r="I9" s="69">
        <v>0</v>
      </c>
      <c r="J9" s="69">
        <v>-0.14524000549316407</v>
      </c>
      <c r="K9" s="69">
        <v>-0.72611199951171879</v>
      </c>
      <c r="L9" s="69">
        <v>-1.8184090576171874</v>
      </c>
      <c r="M9" s="69">
        <v>-0.71941802978515623</v>
      </c>
      <c r="N9" s="69">
        <v>-5.1789001464843748E-2</v>
      </c>
      <c r="O9" s="69">
        <v>0</v>
      </c>
      <c r="P9" s="69">
        <v>-0.34525799560546877</v>
      </c>
      <c r="Q9" s="69">
        <v>-0.4119320068359375</v>
      </c>
      <c r="R9" s="69">
        <v>-3.5219370117187498</v>
      </c>
      <c r="S9" s="69">
        <v>-3.8423491210937502</v>
      </c>
      <c r="T9" s="69">
        <v>-4.2000000000000003E-2</v>
      </c>
      <c r="U9" s="69">
        <v>-1.74</v>
      </c>
      <c r="V9" s="69">
        <v>-1.239596923828125</v>
      </c>
      <c r="W9" s="67"/>
      <c r="X9" s="67"/>
      <c r="Y9" s="67"/>
      <c r="Z9" s="67"/>
      <c r="AA9" s="67"/>
      <c r="AB9" s="67"/>
      <c r="AC9" s="67"/>
      <c r="AD9" s="67"/>
      <c r="AE9" s="67"/>
      <c r="AF9" s="67"/>
      <c r="AG9" s="67"/>
      <c r="AH9" s="67"/>
      <c r="AI9" s="67"/>
      <c r="AJ9" s="67"/>
    </row>
    <row r="10" spans="1:36" x14ac:dyDescent="0.2">
      <c r="A10" s="44"/>
      <c r="B10" s="78" t="s">
        <v>119</v>
      </c>
      <c r="C10" s="70">
        <v>137.66340625000001</v>
      </c>
      <c r="D10" s="70">
        <v>147.725453125</v>
      </c>
      <c r="E10" s="70">
        <v>154.78778124999999</v>
      </c>
      <c r="F10" s="70">
        <v>145.75720312499999</v>
      </c>
      <c r="G10" s="70">
        <v>153.03229687499999</v>
      </c>
      <c r="H10" s="70">
        <v>167.60578125000001</v>
      </c>
      <c r="I10" s="70">
        <v>170.44967187500001</v>
      </c>
      <c r="J10" s="70">
        <v>177.19621875000001</v>
      </c>
      <c r="K10" s="70">
        <v>181.54851562499999</v>
      </c>
      <c r="L10" s="70">
        <v>167.851015625</v>
      </c>
      <c r="M10" s="70">
        <v>169.11059374999999</v>
      </c>
      <c r="N10" s="70">
        <v>178.981015625</v>
      </c>
      <c r="O10" s="70">
        <v>197.05767187500001</v>
      </c>
      <c r="P10" s="70">
        <v>209.26579687500001</v>
      </c>
      <c r="Q10" s="70">
        <v>228.83695312500001</v>
      </c>
      <c r="R10" s="70">
        <v>263.42990624999999</v>
      </c>
      <c r="S10" s="70">
        <v>279.98674999999997</v>
      </c>
      <c r="T10" s="70">
        <v>270.74653124999998</v>
      </c>
      <c r="U10" s="70">
        <v>268.72684375</v>
      </c>
      <c r="V10" s="70">
        <v>263.6425625</v>
      </c>
      <c r="W10" s="67"/>
      <c r="X10" s="67"/>
      <c r="Y10" s="67"/>
      <c r="Z10" s="67"/>
      <c r="AA10" s="67"/>
      <c r="AB10" s="67"/>
      <c r="AC10" s="67"/>
      <c r="AD10" s="67"/>
      <c r="AE10" s="67"/>
      <c r="AF10" s="67"/>
      <c r="AG10" s="67"/>
      <c r="AH10" s="67"/>
      <c r="AI10" s="67"/>
      <c r="AJ10" s="67"/>
    </row>
    <row r="11" spans="1:36" s="4" customFormat="1" ht="15.75" customHeight="1" x14ac:dyDescent="0.2">
      <c r="A11" s="528"/>
      <c r="B11" s="531" t="s">
        <v>120</v>
      </c>
      <c r="C11" s="529"/>
      <c r="D11" s="529"/>
      <c r="E11" s="529"/>
      <c r="F11" s="529"/>
      <c r="G11" s="529"/>
      <c r="H11" s="529"/>
      <c r="I11" s="529"/>
      <c r="J11" s="529"/>
      <c r="K11" s="529"/>
      <c r="L11" s="529"/>
      <c r="M11" s="529"/>
      <c r="N11" s="529"/>
      <c r="O11" s="529"/>
      <c r="P11" s="529"/>
      <c r="Q11" s="529"/>
      <c r="R11" s="529"/>
      <c r="S11" s="529"/>
      <c r="T11" s="529"/>
      <c r="U11" s="529"/>
      <c r="V11" s="529"/>
      <c r="W11" s="530"/>
      <c r="X11" s="530"/>
      <c r="Y11" s="530"/>
      <c r="Z11" s="530"/>
      <c r="AA11" s="530"/>
      <c r="AB11" s="530"/>
      <c r="AC11" s="530"/>
      <c r="AD11" s="530"/>
      <c r="AE11" s="530"/>
      <c r="AF11" s="530"/>
      <c r="AG11" s="530"/>
      <c r="AH11" s="530"/>
      <c r="AI11" s="530"/>
      <c r="AJ11" s="530"/>
    </row>
    <row r="12" spans="1:36" x14ac:dyDescent="0.2">
      <c r="A12" s="72"/>
      <c r="B12" s="73" t="s">
        <v>121</v>
      </c>
      <c r="C12" s="69">
        <v>2.4149013671874999</v>
      </c>
      <c r="D12" s="69">
        <v>2.4796850585937502</v>
      </c>
      <c r="E12" s="69">
        <v>2.4813671875000001</v>
      </c>
      <c r="F12" s="69">
        <v>2.470611328125</v>
      </c>
      <c r="G12" s="69">
        <v>2.6315361328125002</v>
      </c>
      <c r="H12" s="69">
        <v>2.8039516601562502</v>
      </c>
      <c r="I12" s="69">
        <v>2.9236577148437499</v>
      </c>
      <c r="J12" s="69">
        <v>2.8597255859374999</v>
      </c>
      <c r="K12" s="69">
        <v>2.8331689453125</v>
      </c>
      <c r="L12" s="69">
        <v>2.8004006347656252</v>
      </c>
      <c r="M12" s="69">
        <v>2.7626677246093752</v>
      </c>
      <c r="N12" s="69">
        <v>2.8819570312499998</v>
      </c>
      <c r="O12" s="69">
        <v>2.9920554199218752</v>
      </c>
      <c r="P12" s="69">
        <v>3.0762424316406252</v>
      </c>
      <c r="Q12" s="69">
        <v>3.1081135253906251</v>
      </c>
      <c r="R12" s="69">
        <v>3.3437568359375001</v>
      </c>
      <c r="S12" s="69">
        <v>3.4315283203125002</v>
      </c>
      <c r="T12" s="69">
        <v>3.4177954101562502</v>
      </c>
      <c r="U12" s="69">
        <v>3.3939848632812502</v>
      </c>
      <c r="V12" s="69">
        <v>3.4648652343749999</v>
      </c>
      <c r="W12" s="68"/>
      <c r="X12" s="68"/>
      <c r="Y12" s="68"/>
      <c r="Z12" s="68"/>
      <c r="AA12" s="68"/>
      <c r="AB12" s="68"/>
      <c r="AC12" s="68"/>
      <c r="AD12" s="68"/>
      <c r="AE12" s="68"/>
      <c r="AF12" s="68"/>
      <c r="AG12" s="68"/>
      <c r="AH12" s="68"/>
      <c r="AI12" s="68"/>
      <c r="AJ12" s="68"/>
    </row>
    <row r="13" spans="1:36" x14ac:dyDescent="0.2">
      <c r="A13" s="72"/>
      <c r="B13" s="73" t="s">
        <v>122</v>
      </c>
      <c r="C13" s="69">
        <v>6.2192490234375004</v>
      </c>
      <c r="D13" s="69">
        <v>6.7027861328125002</v>
      </c>
      <c r="E13" s="69">
        <v>5.9157563476562496</v>
      </c>
      <c r="F13" s="69">
        <v>5.73535595703125</v>
      </c>
      <c r="G13" s="69">
        <v>9.5223798828124995</v>
      </c>
      <c r="H13" s="69">
        <v>14.3280126953125</v>
      </c>
      <c r="I13" s="69">
        <v>15.927312499999999</v>
      </c>
      <c r="J13" s="69">
        <v>14.807124023437501</v>
      </c>
      <c r="K13" s="69">
        <v>13.8550830078125</v>
      </c>
      <c r="L13" s="69">
        <v>13.033792968749999</v>
      </c>
      <c r="M13" s="69">
        <v>11.817796875000001</v>
      </c>
      <c r="N13" s="69">
        <v>11.636027343749999</v>
      </c>
      <c r="O13" s="69">
        <v>11.513650390624999</v>
      </c>
      <c r="P13" s="69">
        <v>11.697277343750001</v>
      </c>
      <c r="Q13" s="69">
        <v>11.72374609375</v>
      </c>
      <c r="R13" s="69">
        <v>12.05110546875</v>
      </c>
      <c r="S13" s="69">
        <v>13.3315244140625</v>
      </c>
      <c r="T13" s="69">
        <v>13.39973828125</v>
      </c>
      <c r="U13" s="69">
        <v>13.2103876953125</v>
      </c>
      <c r="V13" s="69">
        <v>13.321958984375</v>
      </c>
      <c r="W13" s="68"/>
      <c r="X13" s="68"/>
      <c r="Y13" s="68"/>
      <c r="Z13" s="68"/>
      <c r="AA13" s="68"/>
      <c r="AB13" s="68"/>
      <c r="AC13" s="68"/>
      <c r="AD13" s="68"/>
      <c r="AE13" s="68"/>
      <c r="AF13" s="68"/>
      <c r="AG13" s="68"/>
      <c r="AH13" s="68"/>
      <c r="AI13" s="68"/>
      <c r="AJ13" s="68"/>
    </row>
    <row r="14" spans="1:36" x14ac:dyDescent="0.2">
      <c r="A14" s="72"/>
      <c r="B14" s="78" t="s">
        <v>123</v>
      </c>
      <c r="C14" s="70">
        <v>8.6341503906250008</v>
      </c>
      <c r="D14" s="70">
        <v>9.1824707031250004</v>
      </c>
      <c r="E14" s="70">
        <v>8.3971240234375006</v>
      </c>
      <c r="F14" s="70">
        <v>8.2059667968749999</v>
      </c>
      <c r="G14" s="70">
        <v>12.153916015625001</v>
      </c>
      <c r="H14" s="70">
        <v>17.131964843750001</v>
      </c>
      <c r="I14" s="70">
        <v>18.850970703125</v>
      </c>
      <c r="J14" s="70">
        <v>17.666849609374999</v>
      </c>
      <c r="K14" s="70">
        <v>16.688251953125</v>
      </c>
      <c r="L14" s="70">
        <v>15.834193359375</v>
      </c>
      <c r="M14" s="70">
        <v>14.580464843750001</v>
      </c>
      <c r="N14" s="70">
        <v>14.517984374999999</v>
      </c>
      <c r="O14" s="70">
        <v>14.505706054687501</v>
      </c>
      <c r="P14" s="70">
        <v>14.773519531250001</v>
      </c>
      <c r="Q14" s="70">
        <v>14.831859375000001</v>
      </c>
      <c r="R14" s="70">
        <v>15.3948623046875</v>
      </c>
      <c r="S14" s="70">
        <v>16.763052734375002</v>
      </c>
      <c r="T14" s="70">
        <v>16.817533203124999</v>
      </c>
      <c r="U14" s="70">
        <v>16.604373046875001</v>
      </c>
      <c r="V14" s="70">
        <v>16.786824218749999</v>
      </c>
      <c r="W14" s="68"/>
      <c r="X14" s="68"/>
      <c r="Y14" s="68"/>
      <c r="Z14" s="68"/>
      <c r="AA14" s="68"/>
      <c r="AB14" s="68"/>
      <c r="AC14" s="68"/>
      <c r="AD14" s="68"/>
      <c r="AE14" s="68"/>
      <c r="AF14" s="68"/>
      <c r="AG14" s="68"/>
      <c r="AH14" s="68"/>
      <c r="AI14" s="68"/>
      <c r="AJ14" s="68"/>
    </row>
    <row r="15" spans="1:36" x14ac:dyDescent="0.2">
      <c r="A15" s="72"/>
      <c r="B15" s="79" t="s">
        <v>124</v>
      </c>
      <c r="C15" s="322"/>
      <c r="D15" s="322"/>
      <c r="E15" s="322"/>
      <c r="F15" s="322"/>
      <c r="G15" s="322"/>
      <c r="H15" s="322"/>
      <c r="I15" s="322"/>
      <c r="J15" s="322"/>
      <c r="K15" s="322"/>
      <c r="L15" s="322"/>
      <c r="M15" s="322"/>
      <c r="N15" s="322"/>
      <c r="O15" s="322"/>
      <c r="P15" s="322"/>
      <c r="Q15" s="322"/>
      <c r="R15" s="322"/>
      <c r="S15" s="322"/>
      <c r="T15" s="322"/>
      <c r="U15" s="322"/>
      <c r="V15" s="322"/>
    </row>
    <row r="16" spans="1:36" ht="20.100000000000001" customHeight="1" x14ac:dyDescent="0.2">
      <c r="A16" s="80"/>
      <c r="B16" s="111" t="s">
        <v>1406</v>
      </c>
      <c r="C16" s="106">
        <v>146.29754687499999</v>
      </c>
      <c r="D16" s="106">
        <v>156.907921875</v>
      </c>
      <c r="E16" s="106">
        <v>163.18490625000001</v>
      </c>
      <c r="F16" s="106">
        <v>153.96315625</v>
      </c>
      <c r="G16" s="106">
        <v>165.18621874999999</v>
      </c>
      <c r="H16" s="106">
        <v>184.73775000000001</v>
      </c>
      <c r="I16" s="106">
        <v>189.300640625</v>
      </c>
      <c r="J16" s="106">
        <v>194.86307812499999</v>
      </c>
      <c r="K16" s="106">
        <v>198.236765625</v>
      </c>
      <c r="L16" s="106">
        <v>183.68521874999999</v>
      </c>
      <c r="M16" s="106">
        <v>183.69106249999999</v>
      </c>
      <c r="N16" s="106">
        <v>193.499</v>
      </c>
      <c r="O16" s="106">
        <v>211.56337500000001</v>
      </c>
      <c r="P16" s="106">
        <v>224.03931249999999</v>
      </c>
      <c r="Q16" s="106">
        <v>243.6688125</v>
      </c>
      <c r="R16" s="106">
        <v>278.82478125</v>
      </c>
      <c r="S16" s="106">
        <v>296.74978125000001</v>
      </c>
      <c r="T16" s="106">
        <v>287.56406249999998</v>
      </c>
      <c r="U16" s="106">
        <v>285.33121875000001</v>
      </c>
      <c r="V16" s="106">
        <v>280.42940625</v>
      </c>
    </row>
    <row r="17" spans="1:36" s="23" customFormat="1" ht="39.950000000000003" customHeight="1" x14ac:dyDescent="0.2">
      <c r="A17" s="96"/>
      <c r="B17"/>
      <c r="C17" s="35"/>
      <c r="D17" s="35"/>
      <c r="E17" s="35"/>
      <c r="F17" s="35"/>
      <c r="G17" s="35"/>
      <c r="H17" s="35"/>
      <c r="I17" s="35"/>
      <c r="J17" s="35"/>
      <c r="K17" s="35"/>
      <c r="L17" s="35"/>
      <c r="M17" s="35"/>
      <c r="N17" s="35"/>
      <c r="O17" s="35"/>
      <c r="P17" s="35"/>
      <c r="Q17" s="35"/>
      <c r="R17" s="35"/>
      <c r="S17" s="35"/>
      <c r="T17" s="35"/>
      <c r="U17" s="35"/>
      <c r="V17" s="35"/>
      <c r="W17" s="81"/>
      <c r="X17" s="81"/>
      <c r="Y17" s="81"/>
      <c r="Z17" s="81"/>
      <c r="AA17" s="81"/>
      <c r="AB17" s="81"/>
      <c r="AC17" s="81"/>
      <c r="AD17" s="81"/>
      <c r="AE17" s="81"/>
      <c r="AF17" s="81"/>
      <c r="AG17" s="81"/>
      <c r="AH17" s="81"/>
      <c r="AI17" s="81"/>
      <c r="AJ17" s="81"/>
    </row>
    <row r="18" spans="1:36" s="23" customFormat="1" ht="24.95" customHeight="1" x14ac:dyDescent="0.2">
      <c r="A18" s="49" t="str">
        <f>Index!A23</f>
        <v>Table 2p    Palau share of GDP by income component, current prices, FY2000-FY2019</v>
      </c>
      <c r="W18"/>
      <c r="X18"/>
      <c r="Y18"/>
      <c r="Z18"/>
      <c r="AA18"/>
      <c r="AB18"/>
      <c r="AC18"/>
      <c r="AD18"/>
      <c r="AE18"/>
      <c r="AF18"/>
      <c r="AG18"/>
      <c r="AH18"/>
      <c r="AI18"/>
      <c r="AJ18"/>
    </row>
    <row r="19" spans="1:36" ht="20.100000000000001" customHeight="1" x14ac:dyDescent="0.2">
      <c r="A19" s="42"/>
      <c r="B19" s="71"/>
      <c r="C19" s="34" t="str">
        <f>C2</f>
        <v>FY00</v>
      </c>
      <c r="D19" s="34" t="str">
        <f t="shared" ref="D19:T19" si="0">D2</f>
        <v>FY01</v>
      </c>
      <c r="E19" s="34" t="str">
        <f t="shared" si="0"/>
        <v>FY02</v>
      </c>
      <c r="F19" s="34" t="str">
        <f t="shared" si="0"/>
        <v>FY03</v>
      </c>
      <c r="G19" s="34" t="str">
        <f t="shared" si="0"/>
        <v>FY04</v>
      </c>
      <c r="H19" s="34" t="str">
        <f t="shared" si="0"/>
        <v>FY05</v>
      </c>
      <c r="I19" s="34" t="str">
        <f t="shared" si="0"/>
        <v>FY06</v>
      </c>
      <c r="J19" s="34" t="str">
        <f t="shared" si="0"/>
        <v>FY07</v>
      </c>
      <c r="K19" s="34" t="str">
        <f t="shared" si="0"/>
        <v>FY08</v>
      </c>
      <c r="L19" s="34" t="str">
        <f t="shared" si="0"/>
        <v>FY09</v>
      </c>
      <c r="M19" s="34" t="str">
        <f t="shared" si="0"/>
        <v>FY10</v>
      </c>
      <c r="N19" s="34" t="str">
        <f t="shared" si="0"/>
        <v>FY11</v>
      </c>
      <c r="O19" s="34" t="str">
        <f t="shared" si="0"/>
        <v>FY12</v>
      </c>
      <c r="P19" s="34" t="str">
        <f t="shared" si="0"/>
        <v>FY13</v>
      </c>
      <c r="Q19" s="34" t="str">
        <f t="shared" si="0"/>
        <v>FY14</v>
      </c>
      <c r="R19" s="34" t="str">
        <f t="shared" si="0"/>
        <v>FY15</v>
      </c>
      <c r="S19" s="34" t="str">
        <f t="shared" si="0"/>
        <v>FY16</v>
      </c>
      <c r="T19" s="34" t="str">
        <f t="shared" si="0"/>
        <v>FY17</v>
      </c>
      <c r="U19" s="34" t="str">
        <f t="shared" ref="U19:V19" si="1">U2</f>
        <v>FY18</v>
      </c>
      <c r="V19" s="34" t="str">
        <f t="shared" si="1"/>
        <v>FY19</v>
      </c>
    </row>
    <row r="20" spans="1:36" s="52" customFormat="1" ht="20.100000000000001" customHeight="1" x14ac:dyDescent="0.2">
      <c r="A20" s="44"/>
      <c r="B20" s="73" t="s">
        <v>62</v>
      </c>
      <c r="C20" s="67">
        <f>C3/C$16</f>
        <v>0.58710699075076345</v>
      </c>
      <c r="D20" s="67">
        <f t="shared" ref="D20:T20" si="2">D3/D$16</f>
        <v>0.58375393729622671</v>
      </c>
      <c r="E20" s="67">
        <f t="shared" si="2"/>
        <v>0.59216347176716899</v>
      </c>
      <c r="F20" s="67">
        <f t="shared" si="2"/>
        <v>0.62874183981922627</v>
      </c>
      <c r="G20" s="67">
        <f t="shared" si="2"/>
        <v>0.60800812113752678</v>
      </c>
      <c r="H20" s="67">
        <f t="shared" si="2"/>
        <v>0.56118090035739854</v>
      </c>
      <c r="I20" s="67">
        <f t="shared" si="2"/>
        <v>0.55270666922762823</v>
      </c>
      <c r="J20" s="67">
        <f t="shared" si="2"/>
        <v>0.53779248201281082</v>
      </c>
      <c r="K20" s="67">
        <f t="shared" si="2"/>
        <v>0.53008346316939658</v>
      </c>
      <c r="L20" s="67">
        <f t="shared" si="2"/>
        <v>0.55384819341921054</v>
      </c>
      <c r="M20" s="67">
        <f t="shared" si="2"/>
        <v>0.5469818210398778</v>
      </c>
      <c r="N20" s="67">
        <f t="shared" si="2"/>
        <v>0.54346953989426305</v>
      </c>
      <c r="O20" s="67">
        <f t="shared" si="2"/>
        <v>0.51188015765961381</v>
      </c>
      <c r="P20" s="67">
        <f t="shared" si="2"/>
        <v>0.50098109874132024</v>
      </c>
      <c r="Q20" s="67">
        <f t="shared" si="2"/>
        <v>0.49052460037330381</v>
      </c>
      <c r="R20" s="67">
        <f t="shared" si="2"/>
        <v>0.4782848614715805</v>
      </c>
      <c r="S20" s="67">
        <f t="shared" si="2"/>
        <v>0.49941922872099836</v>
      </c>
      <c r="T20" s="67">
        <f t="shared" si="2"/>
        <v>0.54421721246896071</v>
      </c>
      <c r="U20" s="67">
        <f t="shared" ref="U20:V20" si="3">U3/U$16</f>
        <v>0.56890144885346516</v>
      </c>
      <c r="V20" s="67">
        <f t="shared" si="3"/>
        <v>0.57037750476640681</v>
      </c>
      <c r="W20" s="33"/>
      <c r="X20" s="33"/>
      <c r="Y20" s="33"/>
      <c r="Z20" s="33"/>
      <c r="AA20" s="33"/>
      <c r="AB20" s="33"/>
      <c r="AC20" s="33"/>
      <c r="AD20" s="33"/>
      <c r="AE20" s="33"/>
      <c r="AF20" s="33"/>
      <c r="AG20" s="33"/>
      <c r="AH20" s="33"/>
      <c r="AI20" s="33"/>
      <c r="AJ20" s="33"/>
    </row>
    <row r="21" spans="1:36" x14ac:dyDescent="0.2">
      <c r="A21" s="44"/>
      <c r="B21" s="108" t="s">
        <v>63</v>
      </c>
      <c r="C21" s="67">
        <f t="shared" ref="C21:C33" si="4">C4/C$16</f>
        <v>0.24972495587171822</v>
      </c>
      <c r="D21" s="67">
        <f t="shared" ref="D21:T21" si="5">D4/D$16</f>
        <v>0.25487220958709167</v>
      </c>
      <c r="E21" s="67">
        <f t="shared" si="5"/>
        <v>0.25892761221597355</v>
      </c>
      <c r="F21" s="67">
        <f t="shared" si="5"/>
        <v>0.21537412258330474</v>
      </c>
      <c r="G21" s="67">
        <f t="shared" si="5"/>
        <v>0.20381793540207183</v>
      </c>
      <c r="H21" s="67">
        <f t="shared" si="5"/>
        <v>0.22980422585530028</v>
      </c>
      <c r="I21" s="67">
        <f t="shared" si="5"/>
        <v>0.23697795198626259</v>
      </c>
      <c r="J21" s="67">
        <f t="shared" si="5"/>
        <v>0.26752386310997062</v>
      </c>
      <c r="K21" s="67">
        <f t="shared" si="5"/>
        <v>0.27526153818748778</v>
      </c>
      <c r="L21" s="67">
        <f t="shared" si="5"/>
        <v>0.25826987984029065</v>
      </c>
      <c r="M21" s="67">
        <f t="shared" si="5"/>
        <v>0.26139570447255706</v>
      </c>
      <c r="N21" s="67">
        <f t="shared" si="5"/>
        <v>0.26472383255210619</v>
      </c>
      <c r="O21" s="67">
        <f t="shared" si="5"/>
        <v>0.28954102922469449</v>
      </c>
      <c r="P21" s="67">
        <f t="shared" si="5"/>
        <v>0.30454169734162173</v>
      </c>
      <c r="Q21" s="67">
        <f t="shared" si="5"/>
        <v>0.31314449351206974</v>
      </c>
      <c r="R21" s="67">
        <f t="shared" si="5"/>
        <v>0.33898711365885814</v>
      </c>
      <c r="S21" s="67">
        <f t="shared" si="5"/>
        <v>0.31984480190749931</v>
      </c>
      <c r="T21" s="67">
        <f t="shared" si="5"/>
        <v>0.26596467634929177</v>
      </c>
      <c r="U21" s="67">
        <f t="shared" ref="U21:V21" si="6">U4/U$16</f>
        <v>0.25806729657057553</v>
      </c>
      <c r="V21" s="67">
        <f t="shared" si="6"/>
        <v>0.25643739327890119</v>
      </c>
      <c r="W21" s="67"/>
      <c r="X21" s="67"/>
      <c r="Y21" s="67"/>
      <c r="Z21" s="67"/>
      <c r="AA21" s="67"/>
      <c r="AB21" s="67"/>
      <c r="AC21" s="67"/>
      <c r="AD21" s="67"/>
      <c r="AE21" s="67"/>
      <c r="AF21" s="67"/>
      <c r="AG21" s="67"/>
      <c r="AH21" s="67"/>
      <c r="AI21" s="67"/>
      <c r="AJ21" s="67"/>
    </row>
    <row r="22" spans="1:36" x14ac:dyDescent="0.2">
      <c r="A22" s="44"/>
      <c r="B22" s="108" t="s">
        <v>1242</v>
      </c>
      <c r="C22" s="67">
        <f t="shared" si="4"/>
        <v>9.7307423852480441E-3</v>
      </c>
      <c r="D22" s="67">
        <f t="shared" ref="D22:T22" si="7">D5/D$16</f>
        <v>1.169286407598525E-2</v>
      </c>
      <c r="E22" s="67">
        <f t="shared" si="7"/>
        <v>9.6696925729095277E-3</v>
      </c>
      <c r="F22" s="67">
        <f t="shared" si="7"/>
        <v>1.1546888576832811E-2</v>
      </c>
      <c r="G22" s="67">
        <f t="shared" si="7"/>
        <v>1.1504299202140994E-2</v>
      </c>
      <c r="H22" s="67">
        <f t="shared" si="7"/>
        <v>8.8362908196889921E-3</v>
      </c>
      <c r="I22" s="67">
        <f t="shared" si="7"/>
        <v>9.4365810077570896E-3</v>
      </c>
      <c r="J22" s="67">
        <f t="shared" si="7"/>
        <v>7.7864262532658154E-3</v>
      </c>
      <c r="K22" s="67">
        <f t="shared" si="7"/>
        <v>8.4828871772887112E-3</v>
      </c>
      <c r="L22" s="67">
        <f t="shared" si="7"/>
        <v>7.7981255126169484E-3</v>
      </c>
      <c r="M22" s="67">
        <f t="shared" si="7"/>
        <v>9.2053089594298452E-3</v>
      </c>
      <c r="N22" s="67">
        <f t="shared" si="7"/>
        <v>7.6205552701499746E-3</v>
      </c>
      <c r="O22" s="67">
        <f t="shared" si="7"/>
        <v>7.325574392011377E-3</v>
      </c>
      <c r="P22" s="67">
        <f t="shared" si="7"/>
        <v>6.9406742475999613E-3</v>
      </c>
      <c r="Q22" s="67">
        <f t="shared" si="7"/>
        <v>8.4298310193574744E-3</v>
      </c>
      <c r="R22" s="67">
        <f t="shared" si="7"/>
        <v>8.1131042633405624E-3</v>
      </c>
      <c r="S22" s="67">
        <f t="shared" si="7"/>
        <v>9.1393030526138765E-3</v>
      </c>
      <c r="T22" s="67">
        <f t="shared" si="7"/>
        <v>8.3582963510848134E-3</v>
      </c>
      <c r="U22" s="67">
        <f t="shared" ref="U22:V22" si="8">U5/U$16</f>
        <v>8.1330781255424742E-3</v>
      </c>
      <c r="V22" s="67">
        <f t="shared" si="8"/>
        <v>8.2865776449866334E-3</v>
      </c>
      <c r="W22" s="67"/>
      <c r="X22" s="67"/>
      <c r="Y22" s="67"/>
      <c r="Z22" s="67"/>
      <c r="AA22" s="67"/>
      <c r="AB22" s="67"/>
      <c r="AC22" s="67"/>
      <c r="AD22" s="67"/>
      <c r="AE22" s="67"/>
      <c r="AF22" s="67"/>
      <c r="AG22" s="67"/>
      <c r="AH22" s="67"/>
      <c r="AI22" s="67"/>
      <c r="AJ22" s="67"/>
    </row>
    <row r="23" spans="1:36" x14ac:dyDescent="0.2">
      <c r="A23" s="44"/>
      <c r="B23" s="73" t="s">
        <v>118</v>
      </c>
      <c r="C23" s="67">
        <f t="shared" si="4"/>
        <v>1.6354775765741972E-2</v>
      </c>
      <c r="D23" s="67">
        <f t="shared" ref="D23:T23" si="9">D6/D$16</f>
        <v>1.4647526783970733E-2</v>
      </c>
      <c r="E23" s="67">
        <f t="shared" si="9"/>
        <v>1.6047507074509224E-2</v>
      </c>
      <c r="F23" s="67">
        <f t="shared" si="9"/>
        <v>1.582925823264129E-2</v>
      </c>
      <c r="G23" s="67">
        <f t="shared" si="9"/>
        <v>1.568271776701257E-2</v>
      </c>
      <c r="H23" s="67">
        <f t="shared" si="9"/>
        <v>1.5126625393209426E-2</v>
      </c>
      <c r="I23" s="67">
        <f t="shared" si="9"/>
        <v>1.5818837714412781E-2</v>
      </c>
      <c r="J23" s="67">
        <f t="shared" si="9"/>
        <v>1.4440797602916215E-2</v>
      </c>
      <c r="K23" s="67">
        <f t="shared" si="9"/>
        <v>1.5582240209840616E-2</v>
      </c>
      <c r="L23" s="67">
        <f t="shared" si="9"/>
        <v>1.8140541937659314E-2</v>
      </c>
      <c r="M23" s="67">
        <f t="shared" si="9"/>
        <v>1.8504950897090464E-2</v>
      </c>
      <c r="N23" s="67">
        <f t="shared" si="9"/>
        <v>1.8676164175509304E-2</v>
      </c>
      <c r="O23" s="67">
        <f t="shared" si="9"/>
        <v>1.7288450930335885E-2</v>
      </c>
      <c r="P23" s="67">
        <f t="shared" si="9"/>
        <v>1.7999213839493572E-2</v>
      </c>
      <c r="Q23" s="67">
        <f t="shared" si="9"/>
        <v>1.6696861419354808E-2</v>
      </c>
      <c r="R23" s="67">
        <f t="shared" si="9"/>
        <v>1.4466282686158299E-2</v>
      </c>
      <c r="S23" s="67">
        <f t="shared" si="9"/>
        <v>1.4352968404673424E-2</v>
      </c>
      <c r="T23" s="67">
        <f t="shared" si="9"/>
        <v>1.4926521128444207E-2</v>
      </c>
      <c r="U23" s="67">
        <f t="shared" ref="U23:V23" si="10">U6/U$16</f>
        <v>1.5152394437648613E-2</v>
      </c>
      <c r="V23" s="67">
        <f t="shared" si="10"/>
        <v>1.5321066347914431E-2</v>
      </c>
      <c r="W23" s="67"/>
      <c r="X23" s="67"/>
      <c r="Y23" s="67"/>
      <c r="Z23" s="67"/>
      <c r="AA23" s="67"/>
      <c r="AB23" s="67"/>
      <c r="AC23" s="67"/>
      <c r="AD23" s="67"/>
      <c r="AE23" s="67"/>
      <c r="AF23" s="67"/>
      <c r="AG23" s="67"/>
      <c r="AH23" s="67"/>
      <c r="AI23" s="67"/>
      <c r="AJ23" s="67"/>
    </row>
    <row r="24" spans="1:36" x14ac:dyDescent="0.2">
      <c r="A24" s="44"/>
      <c r="B24" s="73" t="s">
        <v>116</v>
      </c>
      <c r="C24" s="67">
        <f t="shared" si="4"/>
        <v>-9.1463754091484998E-3</v>
      </c>
      <c r="D24" s="67">
        <f t="shared" ref="D24:T24" si="11">D7/D$16</f>
        <v>-9.7225845507322318E-3</v>
      </c>
      <c r="E24" s="67">
        <f t="shared" si="11"/>
        <v>-8.7243194166050503E-3</v>
      </c>
      <c r="F24" s="67">
        <f t="shared" si="11"/>
        <v>-1.0708718157205224E-2</v>
      </c>
      <c r="G24" s="67">
        <f t="shared" si="11"/>
        <v>-9.7863110672065379E-3</v>
      </c>
      <c r="H24" s="67">
        <f t="shared" si="11"/>
        <v>-8.8394704748691044E-3</v>
      </c>
      <c r="I24" s="67">
        <f t="shared" si="11"/>
        <v>-8.3256327195637293E-3</v>
      </c>
      <c r="J24" s="67">
        <f t="shared" si="11"/>
        <v>-1.0695243934102127E-2</v>
      </c>
      <c r="K24" s="67">
        <f t="shared" si="11"/>
        <v>-1.0642215938831983E-2</v>
      </c>
      <c r="L24" s="67">
        <f t="shared" si="11"/>
        <v>-1.1271837684016833E-2</v>
      </c>
      <c r="M24" s="67">
        <f t="shared" si="11"/>
        <v>-1.008435566025089E-2</v>
      </c>
      <c r="N24" s="67">
        <f t="shared" si="11"/>
        <v>-1.258496415235027E-2</v>
      </c>
      <c r="O24" s="67">
        <f t="shared" si="11"/>
        <v>-9.64594307253973E-3</v>
      </c>
      <c r="P24" s="67">
        <f t="shared" si="11"/>
        <v>-8.0382337858394826E-3</v>
      </c>
      <c r="Q24" s="67">
        <f t="shared" si="11"/>
        <v>-7.1229894906021263E-3</v>
      </c>
      <c r="R24" s="67">
        <f t="shared" si="11"/>
        <v>-5.2146341934277045E-3</v>
      </c>
      <c r="S24" s="67">
        <f t="shared" si="11"/>
        <v>-5.3534702084342307E-3</v>
      </c>
      <c r="T24" s="67">
        <f t="shared" si="11"/>
        <v>-9.9078941648871738E-3</v>
      </c>
      <c r="U24" s="67">
        <f t="shared" ref="U24:V24" si="12">U7/U$16</f>
        <v>-1.7940926575572971E-2</v>
      </c>
      <c r="V24" s="67">
        <f t="shared" si="12"/>
        <v>-2.076153705015556E-2</v>
      </c>
      <c r="W24" s="67"/>
      <c r="X24" s="67"/>
      <c r="Y24" s="67"/>
      <c r="Z24" s="67"/>
      <c r="AA24" s="67"/>
      <c r="AB24" s="67"/>
      <c r="AC24" s="67"/>
      <c r="AD24" s="67"/>
      <c r="AE24" s="67"/>
      <c r="AF24" s="67"/>
      <c r="AG24" s="67"/>
      <c r="AH24" s="67"/>
      <c r="AI24" s="67"/>
      <c r="AJ24" s="67"/>
    </row>
    <row r="25" spans="1:36" x14ac:dyDescent="0.2">
      <c r="A25" s="44"/>
      <c r="B25" s="108" t="s">
        <v>300</v>
      </c>
      <c r="C25" s="67">
        <f t="shared" si="4"/>
        <v>9.6808023577377583E-2</v>
      </c>
      <c r="D25" s="67">
        <f t="shared" ref="D25:T25" si="13">D8/D$16</f>
        <v>9.0450863548854829E-2</v>
      </c>
      <c r="E25" s="67">
        <f t="shared" si="13"/>
        <v>8.0647944997976784E-2</v>
      </c>
      <c r="F25" s="67">
        <f t="shared" si="13"/>
        <v>8.62853615444929E-2</v>
      </c>
      <c r="G25" s="67">
        <f t="shared" si="13"/>
        <v>9.7476334237552725E-2</v>
      </c>
      <c r="H25" s="67">
        <f t="shared" si="13"/>
        <v>0.10328046531502089</v>
      </c>
      <c r="I25" s="67">
        <f t="shared" si="13"/>
        <v>9.3803406387045873E-2</v>
      </c>
      <c r="J25" s="67">
        <f t="shared" si="13"/>
        <v>9.3234115428966688E-2</v>
      </c>
      <c r="K25" s="67">
        <f t="shared" si="13"/>
        <v>0.10071146379333487</v>
      </c>
      <c r="L25" s="67">
        <f t="shared" si="13"/>
        <v>9.6911791776250367E-2</v>
      </c>
      <c r="M25" s="67">
        <f t="shared" si="13"/>
        <v>9.8538100400910905E-2</v>
      </c>
      <c r="N25" s="67">
        <f t="shared" si="13"/>
        <v>0.10333377651499492</v>
      </c>
      <c r="O25" s="67">
        <f t="shared" si="13"/>
        <v>0.11504636686879285</v>
      </c>
      <c r="P25" s="67">
        <f t="shared" si="13"/>
        <v>0.11317497919589448</v>
      </c>
      <c r="Q25" s="67">
        <f t="shared" si="13"/>
        <v>0.11914882835334129</v>
      </c>
      <c r="R25" s="67">
        <f t="shared" si="13"/>
        <v>0.12278118661663973</v>
      </c>
      <c r="S25" s="67">
        <f t="shared" si="13"/>
        <v>0.11905650625479608</v>
      </c>
      <c r="T25" s="67">
        <f t="shared" si="13"/>
        <v>0.11810456637379717</v>
      </c>
      <c r="U25" s="67">
        <f t="shared" ref="U25:V25" si="14">U8/U$16</f>
        <v>0.11559155374143582</v>
      </c>
      <c r="V25" s="67">
        <f t="shared" si="14"/>
        <v>0.11489820689052647</v>
      </c>
      <c r="W25" s="67"/>
      <c r="X25" s="67"/>
      <c r="Y25" s="67"/>
      <c r="Z25" s="67"/>
      <c r="AA25" s="67"/>
      <c r="AB25" s="67"/>
      <c r="AC25" s="67"/>
      <c r="AD25" s="67"/>
      <c r="AE25" s="67"/>
      <c r="AF25" s="67"/>
      <c r="AG25" s="67"/>
      <c r="AH25" s="67"/>
      <c r="AI25" s="67"/>
      <c r="AJ25" s="67"/>
    </row>
    <row r="26" spans="1:36" x14ac:dyDescent="0.2">
      <c r="A26" s="44"/>
      <c r="B26" s="108" t="s">
        <v>299</v>
      </c>
      <c r="C26" s="67">
        <f t="shared" si="4"/>
        <v>-9.5967982177375451E-3</v>
      </c>
      <c r="D26" s="67">
        <f t="shared" ref="D26:T26" si="15">D9/D$16</f>
        <v>-4.2162369255525755E-3</v>
      </c>
      <c r="E26" s="67">
        <f t="shared" si="15"/>
        <v>-1.8960087207242927E-4</v>
      </c>
      <c r="F26" s="67">
        <f t="shared" si="15"/>
        <v>-3.6697091288682906E-4</v>
      </c>
      <c r="G26" s="67">
        <f t="shared" si="15"/>
        <v>-2.801504918354219E-4</v>
      </c>
      <c r="H26" s="67">
        <f t="shared" si="15"/>
        <v>-2.1257648471553763E-3</v>
      </c>
      <c r="I26" s="67">
        <f t="shared" si="15"/>
        <v>0</v>
      </c>
      <c r="J26" s="67">
        <f t="shared" si="15"/>
        <v>-7.4534389423940072E-4</v>
      </c>
      <c r="K26" s="67">
        <f t="shared" si="15"/>
        <v>-3.6628523332815489E-3</v>
      </c>
      <c r="L26" s="67">
        <f t="shared" si="15"/>
        <v>-9.8995938268287443E-3</v>
      </c>
      <c r="M26" s="67">
        <f t="shared" si="15"/>
        <v>-3.9164563588125374E-3</v>
      </c>
      <c r="N26" s="67">
        <f t="shared" si="15"/>
        <v>-2.6764480160023437E-4</v>
      </c>
      <c r="O26" s="67">
        <f t="shared" si="15"/>
        <v>0</v>
      </c>
      <c r="P26" s="67">
        <f t="shared" si="15"/>
        <v>-1.5410598780759462E-3</v>
      </c>
      <c r="Q26" s="67">
        <f t="shared" si="15"/>
        <v>-1.6905405439850351E-3</v>
      </c>
      <c r="R26" s="67">
        <f t="shared" si="15"/>
        <v>-1.2631362951060326E-2</v>
      </c>
      <c r="S26" s="67">
        <f t="shared" si="15"/>
        <v>-1.2948111047996771E-2</v>
      </c>
      <c r="T26" s="67">
        <f t="shared" si="15"/>
        <v>-1.4605441178867755E-4</v>
      </c>
      <c r="U26" s="67">
        <f t="shared" ref="U26:V26" si="16">U9/U$16</f>
        <v>-6.0981760342338981E-3</v>
      </c>
      <c r="V26" s="67">
        <f t="shared" si="16"/>
        <v>-4.4203528453183576E-3</v>
      </c>
      <c r="W26" s="67"/>
      <c r="X26" s="67"/>
      <c r="Y26" s="67"/>
      <c r="Z26" s="67"/>
      <c r="AA26" s="67"/>
      <c r="AB26" s="67"/>
      <c r="AC26" s="67"/>
      <c r="AD26" s="67"/>
      <c r="AE26" s="67"/>
      <c r="AF26" s="67"/>
      <c r="AG26" s="67"/>
      <c r="AH26" s="67"/>
      <c r="AI26" s="67"/>
      <c r="AJ26" s="67"/>
    </row>
    <row r="27" spans="1:36" x14ac:dyDescent="0.2">
      <c r="A27" s="44"/>
      <c r="B27" s="78" t="s">
        <v>119</v>
      </c>
      <c r="C27" s="68">
        <f t="shared" si="4"/>
        <v>0.9409823280743238</v>
      </c>
      <c r="D27" s="68">
        <f t="shared" ref="D27:T27" si="17">D10/D$16</f>
        <v>0.94147861599164395</v>
      </c>
      <c r="E27" s="68">
        <f t="shared" si="17"/>
        <v>0.94854226905559769</v>
      </c>
      <c r="F27" s="68">
        <f t="shared" si="17"/>
        <v>0.94670183877189773</v>
      </c>
      <c r="G27" s="68">
        <f t="shared" si="17"/>
        <v>0.92642290642057568</v>
      </c>
      <c r="H27" s="68">
        <f t="shared" si="17"/>
        <v>0.90726330297949387</v>
      </c>
      <c r="I27" s="68">
        <f t="shared" si="17"/>
        <v>0.90041782907991685</v>
      </c>
      <c r="J27" s="68">
        <f t="shared" si="17"/>
        <v>0.90933706095073019</v>
      </c>
      <c r="K27" s="68">
        <f t="shared" si="17"/>
        <v>0.91581657445133668</v>
      </c>
      <c r="L27" s="68">
        <f t="shared" si="17"/>
        <v>0.91379707505724383</v>
      </c>
      <c r="M27" s="68">
        <f t="shared" si="17"/>
        <v>0.92062505082412494</v>
      </c>
      <c r="N27" s="68">
        <f t="shared" si="17"/>
        <v>0.92497126923136552</v>
      </c>
      <c r="O27" s="68">
        <f t="shared" si="17"/>
        <v>0.93143566023656033</v>
      </c>
      <c r="P27" s="68">
        <f t="shared" si="17"/>
        <v>0.93405837814736203</v>
      </c>
      <c r="Q27" s="68">
        <f t="shared" si="17"/>
        <v>0.93913107211863645</v>
      </c>
      <c r="R27" s="68">
        <f t="shared" si="17"/>
        <v>0.94478656118375415</v>
      </c>
      <c r="S27" s="68">
        <f t="shared" si="17"/>
        <v>0.94351122626143458</v>
      </c>
      <c r="T27" s="68">
        <f t="shared" si="17"/>
        <v>0.94151727060817969</v>
      </c>
      <c r="U27" s="68">
        <f t="shared" ref="U27:V27" si="18">U10/U$16</f>
        <v>0.94180666569630311</v>
      </c>
      <c r="V27" s="68">
        <f t="shared" si="18"/>
        <v>0.94013878938560846</v>
      </c>
      <c r="W27" s="67"/>
      <c r="X27" s="67"/>
      <c r="Y27" s="67"/>
      <c r="Z27" s="67"/>
      <c r="AA27" s="67"/>
      <c r="AB27" s="67"/>
      <c r="AC27" s="67"/>
      <c r="AD27" s="67"/>
      <c r="AE27" s="67"/>
      <c r="AF27" s="67"/>
      <c r="AG27" s="67"/>
      <c r="AH27" s="67"/>
      <c r="AI27" s="67"/>
      <c r="AJ27" s="67"/>
    </row>
    <row r="28" spans="1:36" s="4" customFormat="1" ht="15.75" customHeight="1" x14ac:dyDescent="0.2">
      <c r="A28" s="528"/>
      <c r="B28" s="531"/>
      <c r="C28" s="710"/>
      <c r="D28" s="710"/>
      <c r="E28" s="710"/>
      <c r="F28" s="710"/>
      <c r="G28" s="710"/>
      <c r="H28" s="710"/>
      <c r="I28" s="710"/>
      <c r="J28" s="710"/>
      <c r="K28" s="710"/>
      <c r="L28" s="710"/>
      <c r="M28" s="710"/>
      <c r="N28" s="710"/>
      <c r="O28" s="710"/>
      <c r="P28" s="710"/>
      <c r="Q28" s="710"/>
      <c r="R28" s="710"/>
      <c r="S28" s="710"/>
      <c r="T28" s="710"/>
      <c r="U28" s="710"/>
      <c r="V28" s="710"/>
      <c r="W28" s="530"/>
      <c r="X28" s="530"/>
      <c r="Y28" s="530"/>
      <c r="Z28" s="530"/>
      <c r="AA28" s="530"/>
      <c r="AB28" s="530"/>
      <c r="AC28" s="530"/>
      <c r="AD28" s="530"/>
      <c r="AE28" s="530"/>
      <c r="AF28" s="530"/>
      <c r="AG28" s="530"/>
      <c r="AH28" s="530"/>
      <c r="AI28" s="530"/>
      <c r="AJ28" s="530"/>
    </row>
    <row r="29" spans="1:36" x14ac:dyDescent="0.2">
      <c r="A29" s="72"/>
      <c r="B29" s="73" t="s">
        <v>121</v>
      </c>
      <c r="C29" s="67">
        <f t="shared" si="4"/>
        <v>1.6506779633501629E-2</v>
      </c>
      <c r="D29" s="67">
        <f t="shared" ref="D29:T29" si="19">D12/D$16</f>
        <v>1.5803440826710969E-2</v>
      </c>
      <c r="E29" s="67">
        <f t="shared" si="19"/>
        <v>1.5205862138367958E-2</v>
      </c>
      <c r="F29" s="67">
        <f t="shared" si="19"/>
        <v>1.6046769813638451E-2</v>
      </c>
      <c r="G29" s="67">
        <f t="shared" si="19"/>
        <v>1.593072444375751E-2</v>
      </c>
      <c r="H29" s="67">
        <f t="shared" si="19"/>
        <v>1.5178011316887048E-2</v>
      </c>
      <c r="I29" s="67">
        <f t="shared" si="19"/>
        <v>1.544452097568674E-2</v>
      </c>
      <c r="J29" s="67">
        <f t="shared" si="19"/>
        <v>1.4675564059924449E-2</v>
      </c>
      <c r="K29" s="67">
        <f t="shared" si="19"/>
        <v>1.4291844080385883E-2</v>
      </c>
      <c r="L29" s="67">
        <f t="shared" si="19"/>
        <v>1.5245650432967271E-2</v>
      </c>
      <c r="M29" s="67">
        <f t="shared" si="19"/>
        <v>1.5039750366784314E-2</v>
      </c>
      <c r="N29" s="67">
        <f t="shared" si="19"/>
        <v>1.4893911757941901E-2</v>
      </c>
      <c r="O29" s="67">
        <f t="shared" si="19"/>
        <v>1.4142596372939669E-2</v>
      </c>
      <c r="P29" s="67">
        <f t="shared" si="19"/>
        <v>1.3730815352509284E-2</v>
      </c>
      <c r="Q29" s="67">
        <f t="shared" si="19"/>
        <v>1.2755483533169125E-2</v>
      </c>
      <c r="R29" s="67">
        <f t="shared" si="19"/>
        <v>1.1992322995635813E-2</v>
      </c>
      <c r="S29" s="67">
        <f t="shared" si="19"/>
        <v>1.1563709687865187E-2</v>
      </c>
      <c r="T29" s="67">
        <f t="shared" si="19"/>
        <v>1.1885335672486024E-2</v>
      </c>
      <c r="U29" s="67">
        <f t="shared" ref="U29:V29" si="20">U12/U$16</f>
        <v>1.1894894915985249E-2</v>
      </c>
      <c r="V29" s="67">
        <f t="shared" si="20"/>
        <v>1.2355570268854428E-2</v>
      </c>
      <c r="W29" s="68"/>
      <c r="X29" s="68"/>
      <c r="Y29" s="68"/>
      <c r="Z29" s="68"/>
      <c r="AA29" s="68"/>
      <c r="AB29" s="68"/>
      <c r="AC29" s="68"/>
      <c r="AD29" s="68"/>
      <c r="AE29" s="68"/>
      <c r="AF29" s="68"/>
      <c r="AG29" s="68"/>
      <c r="AH29" s="68"/>
      <c r="AI29" s="68"/>
      <c r="AJ29" s="68"/>
    </row>
    <row r="30" spans="1:36" x14ac:dyDescent="0.2">
      <c r="A30" s="72"/>
      <c r="B30" s="73" t="s">
        <v>122</v>
      </c>
      <c r="C30" s="67">
        <f t="shared" si="4"/>
        <v>4.2510959043977482E-2</v>
      </c>
      <c r="D30" s="67">
        <f t="shared" ref="D30:T30" si="21">D13/D$16</f>
        <v>4.2717958741128728E-2</v>
      </c>
      <c r="E30" s="67">
        <f t="shared" si="21"/>
        <v>3.6251859829445773E-2</v>
      </c>
      <c r="F30" s="67">
        <f t="shared" si="21"/>
        <v>3.7251483385534002E-2</v>
      </c>
      <c r="G30" s="67">
        <f t="shared" si="21"/>
        <v>5.7646333664336025E-2</v>
      </c>
      <c r="H30" s="67">
        <f t="shared" si="21"/>
        <v>7.7558661915675051E-2</v>
      </c>
      <c r="I30" s="67">
        <f t="shared" si="21"/>
        <v>8.4137657682583453E-2</v>
      </c>
      <c r="J30" s="67">
        <f t="shared" si="21"/>
        <v>7.5987324874028137E-2</v>
      </c>
      <c r="K30" s="67">
        <f t="shared" si="21"/>
        <v>6.9891591320763613E-2</v>
      </c>
      <c r="L30" s="67">
        <f t="shared" si="21"/>
        <v>7.0957222673912079E-2</v>
      </c>
      <c r="M30" s="67">
        <f t="shared" si="21"/>
        <v>6.4335176214683834E-2</v>
      </c>
      <c r="N30" s="67">
        <f t="shared" si="21"/>
        <v>6.0134819010692557E-2</v>
      </c>
      <c r="O30" s="67">
        <f t="shared" si="21"/>
        <v>5.442175608431752E-2</v>
      </c>
      <c r="P30" s="67">
        <f t="shared" si="21"/>
        <v>5.2210825025407095E-2</v>
      </c>
      <c r="Q30" s="67">
        <f t="shared" si="21"/>
        <v>4.8113445350130721E-2</v>
      </c>
      <c r="R30" s="67">
        <f t="shared" si="21"/>
        <v>4.3221070289102936E-2</v>
      </c>
      <c r="S30" s="67">
        <f t="shared" si="21"/>
        <v>4.4925136449658287E-2</v>
      </c>
      <c r="T30" s="67">
        <f t="shared" si="21"/>
        <v>4.6597402209290324E-2</v>
      </c>
      <c r="U30" s="67">
        <f t="shared" ref="U30:V30" si="22">U13/U$16</f>
        <v>4.6298430831317856E-2</v>
      </c>
      <c r="V30" s="67">
        <f t="shared" si="22"/>
        <v>4.750557069788397E-2</v>
      </c>
      <c r="W30" s="68"/>
      <c r="X30" s="68"/>
      <c r="Y30" s="68"/>
      <c r="Z30" s="68"/>
      <c r="AA30" s="68"/>
      <c r="AB30" s="68"/>
      <c r="AC30" s="68"/>
      <c r="AD30" s="68"/>
      <c r="AE30" s="68"/>
      <c r="AF30" s="68"/>
      <c r="AG30" s="68"/>
      <c r="AH30" s="68"/>
      <c r="AI30" s="68"/>
      <c r="AJ30" s="68"/>
    </row>
    <row r="31" spans="1:36" x14ac:dyDescent="0.2">
      <c r="A31" s="72"/>
      <c r="B31" s="78" t="s">
        <v>123</v>
      </c>
      <c r="C31" s="68">
        <f t="shared" si="4"/>
        <v>5.9017738677479115E-2</v>
      </c>
      <c r="D31" s="68">
        <f t="shared" ref="D31:T31" si="23">D14/D$16</f>
        <v>5.852139645594296E-2</v>
      </c>
      <c r="E31" s="68">
        <f t="shared" si="23"/>
        <v>5.1457724960009894E-2</v>
      </c>
      <c r="F31" s="68">
        <f t="shared" si="23"/>
        <v>5.3298250027756233E-2</v>
      </c>
      <c r="G31" s="68">
        <f t="shared" si="23"/>
        <v>7.3577058108093549E-2</v>
      </c>
      <c r="H31" s="68">
        <f t="shared" si="23"/>
        <v>9.2736675875667002E-2</v>
      </c>
      <c r="I31" s="68">
        <f t="shared" si="23"/>
        <v>9.9582181237665851E-2</v>
      </c>
      <c r="J31" s="68">
        <f t="shared" si="23"/>
        <v>9.0662888933952579E-2</v>
      </c>
      <c r="K31" s="68">
        <f t="shared" si="23"/>
        <v>8.418343540114949E-2</v>
      </c>
      <c r="L31" s="68">
        <f t="shared" si="23"/>
        <v>8.6202871777754306E-2</v>
      </c>
      <c r="M31" s="68">
        <f t="shared" si="23"/>
        <v>7.937492791055091E-2</v>
      </c>
      <c r="N31" s="68">
        <f t="shared" si="23"/>
        <v>7.5028730768634463E-2</v>
      </c>
      <c r="O31" s="68">
        <f t="shared" si="23"/>
        <v>6.8564353611240608E-2</v>
      </c>
      <c r="P31" s="68">
        <f t="shared" si="23"/>
        <v>6.5941639288194132E-2</v>
      </c>
      <c r="Q31" s="68">
        <f t="shared" si="23"/>
        <v>6.0868927881363562E-2</v>
      </c>
      <c r="R31" s="68">
        <f t="shared" si="23"/>
        <v>5.5213393284738746E-2</v>
      </c>
      <c r="S31" s="68">
        <f t="shared" si="23"/>
        <v>5.6488846137523481E-2</v>
      </c>
      <c r="T31" s="68">
        <f t="shared" si="23"/>
        <v>5.8482736183785133E-2</v>
      </c>
      <c r="U31" s="68">
        <f t="shared" ref="U31:V31" si="24">U14/U$16</f>
        <v>5.8193327458581856E-2</v>
      </c>
      <c r="V31" s="68">
        <f t="shared" si="24"/>
        <v>5.9861140966738391E-2</v>
      </c>
      <c r="W31" s="68"/>
      <c r="X31" s="68"/>
      <c r="Y31" s="68"/>
      <c r="Z31" s="68"/>
      <c r="AA31" s="68"/>
      <c r="AB31" s="68"/>
      <c r="AC31" s="68"/>
      <c r="AD31" s="68"/>
      <c r="AE31" s="68"/>
      <c r="AF31" s="68"/>
      <c r="AG31" s="68"/>
      <c r="AH31" s="68"/>
      <c r="AI31" s="68"/>
      <c r="AJ31" s="68"/>
    </row>
    <row r="32" spans="1:36" x14ac:dyDescent="0.2">
      <c r="A32" s="72"/>
      <c r="B32" s="79"/>
      <c r="C32" s="322"/>
      <c r="D32" s="322"/>
      <c r="E32" s="322"/>
      <c r="F32" s="322"/>
      <c r="G32" s="322"/>
      <c r="H32" s="322"/>
      <c r="I32" s="322"/>
      <c r="J32" s="322"/>
      <c r="K32" s="322"/>
      <c r="L32" s="322"/>
      <c r="M32" s="322"/>
      <c r="N32" s="322"/>
      <c r="O32" s="322"/>
      <c r="P32" s="322"/>
      <c r="Q32" s="322"/>
      <c r="R32" s="322"/>
      <c r="S32" s="322"/>
      <c r="T32" s="322"/>
      <c r="U32" s="322"/>
      <c r="V32" s="322"/>
    </row>
    <row r="33" spans="1:36" ht="20.100000000000001" customHeight="1" x14ac:dyDescent="0.2">
      <c r="A33" s="80"/>
      <c r="B33" s="111" t="s">
        <v>1406</v>
      </c>
      <c r="C33" s="82">
        <f t="shared" si="4"/>
        <v>1</v>
      </c>
      <c r="D33" s="82">
        <f t="shared" ref="D33:T33" si="25">D16/D$16</f>
        <v>1</v>
      </c>
      <c r="E33" s="82">
        <f t="shared" si="25"/>
        <v>1</v>
      </c>
      <c r="F33" s="82">
        <f t="shared" si="25"/>
        <v>1</v>
      </c>
      <c r="G33" s="82">
        <f t="shared" si="25"/>
        <v>1</v>
      </c>
      <c r="H33" s="82">
        <f t="shared" si="25"/>
        <v>1</v>
      </c>
      <c r="I33" s="82">
        <f t="shared" si="25"/>
        <v>1</v>
      </c>
      <c r="J33" s="82">
        <f t="shared" si="25"/>
        <v>1</v>
      </c>
      <c r="K33" s="82">
        <f t="shared" si="25"/>
        <v>1</v>
      </c>
      <c r="L33" s="82">
        <f t="shared" si="25"/>
        <v>1</v>
      </c>
      <c r="M33" s="82">
        <f t="shared" si="25"/>
        <v>1</v>
      </c>
      <c r="N33" s="82">
        <f t="shared" si="25"/>
        <v>1</v>
      </c>
      <c r="O33" s="82">
        <f t="shared" si="25"/>
        <v>1</v>
      </c>
      <c r="P33" s="82">
        <f t="shared" si="25"/>
        <v>1</v>
      </c>
      <c r="Q33" s="82">
        <f t="shared" si="25"/>
        <v>1</v>
      </c>
      <c r="R33" s="82">
        <f t="shared" si="25"/>
        <v>1</v>
      </c>
      <c r="S33" s="82">
        <f t="shared" si="25"/>
        <v>1</v>
      </c>
      <c r="T33" s="82">
        <f t="shared" si="25"/>
        <v>1</v>
      </c>
      <c r="U33" s="82">
        <f t="shared" ref="U33:V33" si="26">U16/U$16</f>
        <v>1</v>
      </c>
      <c r="V33" s="82">
        <f t="shared" si="26"/>
        <v>1</v>
      </c>
    </row>
    <row r="35" spans="1:36" s="23" customFormat="1" ht="24.95" customHeight="1" x14ac:dyDescent="0.2">
      <c r="A35" s="49" t="str">
        <f>Index!A24</f>
        <v>Table 2q    Palau current price GDP(P) production by institutional sector and income components, FY2000-FY2019</v>
      </c>
      <c r="I35"/>
    </row>
    <row r="36" spans="1:36" s="109" customFormat="1" ht="20.100000000000001" customHeight="1" x14ac:dyDescent="0.2">
      <c r="A36" s="42"/>
      <c r="B36" s="71" t="s">
        <v>115</v>
      </c>
      <c r="C36" s="34" t="str">
        <f>NAgni!C2</f>
        <v>FY00</v>
      </c>
      <c r="D36" s="34" t="str">
        <f>NAgni!D2</f>
        <v>FY01</v>
      </c>
      <c r="E36" s="34" t="str">
        <f>NAgni!E2</f>
        <v>FY02</v>
      </c>
      <c r="F36" s="34" t="str">
        <f>NAgni!F2</f>
        <v>FY03</v>
      </c>
      <c r="G36" s="34" t="str">
        <f>NAgni!G2</f>
        <v>FY04</v>
      </c>
      <c r="H36" s="34" t="str">
        <f>NAgni!H2</f>
        <v>FY05</v>
      </c>
      <c r="I36" s="34" t="str">
        <f>NAgni!I2</f>
        <v>FY06</v>
      </c>
      <c r="J36" s="34" t="str">
        <f>NAgni!J2</f>
        <v>FY07</v>
      </c>
      <c r="K36" s="34" t="str">
        <f>NAgni!K2</f>
        <v>FY08</v>
      </c>
      <c r="L36" s="34" t="str">
        <f>NAgni!L2</f>
        <v>FY09</v>
      </c>
      <c r="M36" s="34" t="str">
        <f>NAgni!M2</f>
        <v>FY10</v>
      </c>
      <c r="N36" s="34" t="str">
        <f>NAgni!N2</f>
        <v>FY11</v>
      </c>
      <c r="O36" s="34" t="str">
        <f>NAgni!O2</f>
        <v>FY12</v>
      </c>
      <c r="P36" s="34" t="str">
        <f>NAgni!P2</f>
        <v>FY13</v>
      </c>
      <c r="Q36" s="34" t="str">
        <f>NAgni!Q2</f>
        <v>FY14</v>
      </c>
      <c r="R36" s="34" t="str">
        <f>NAgni!R2</f>
        <v>FY15</v>
      </c>
      <c r="S36" s="34" t="str">
        <f>NAgni!S2</f>
        <v>FY16</v>
      </c>
      <c r="T36" s="34" t="str">
        <f>NAgni!T2</f>
        <v>FY17</v>
      </c>
      <c r="U36" s="34" t="str">
        <f>NAgni!U2</f>
        <v>FY18</v>
      </c>
      <c r="V36" s="34" t="str">
        <f>NAgni!V2</f>
        <v>FY19</v>
      </c>
      <c r="W36" s="34" t="str">
        <f>NAgni!W2</f>
        <v>FY20</v>
      </c>
      <c r="X36" s="34" t="str">
        <f>NAgni!X2</f>
        <v>FY21</v>
      </c>
      <c r="Y36" s="34" t="str">
        <f>NAgni!Y2</f>
        <v>FY22</v>
      </c>
      <c r="Z36" s="34" t="str">
        <f>NAgni!Z2</f>
        <v>FY23</v>
      </c>
      <c r="AA36" s="34" t="str">
        <f>NAgni!AA2</f>
        <v>FY24</v>
      </c>
      <c r="AB36" s="34" t="str">
        <f>NAgni!AB2</f>
        <v>FY25</v>
      </c>
      <c r="AC36" s="34" t="str">
        <f>NAgni!AC2</f>
        <v>FY26</v>
      </c>
      <c r="AD36" s="34" t="str">
        <f>NAgni!AD2</f>
        <v>FY27</v>
      </c>
      <c r="AE36" s="34" t="str">
        <f>NAgni!AE2</f>
        <v>FY28</v>
      </c>
      <c r="AF36" s="34" t="str">
        <f>NAgni!AF2</f>
        <v>FY29</v>
      </c>
      <c r="AG36" s="34" t="str">
        <f>NAgni!AG2</f>
        <v>FY30</v>
      </c>
      <c r="AH36" s="34" t="str">
        <f>NAgni!AH2</f>
        <v>FY31</v>
      </c>
      <c r="AI36" s="34" t="str">
        <f>NAgni!AI2</f>
        <v>FY32</v>
      </c>
      <c r="AJ36" s="34" t="str">
        <f>NAgni!AJ2</f>
        <v>FY33</v>
      </c>
    </row>
    <row r="37" spans="1:36" ht="20.100000000000001" customHeight="1" x14ac:dyDescent="0.2">
      <c r="A37" s="97">
        <v>1.1000000000000001</v>
      </c>
      <c r="B37" s="43" t="s">
        <v>56</v>
      </c>
      <c r="C37" s="123">
        <v>63.547968750000003</v>
      </c>
      <c r="D37" s="123">
        <v>72.679492187500003</v>
      </c>
      <c r="E37" s="123">
        <v>79.309195312499995</v>
      </c>
      <c r="F37" s="123">
        <v>68.866687499999998</v>
      </c>
      <c r="G37" s="123">
        <v>72.237054687500006</v>
      </c>
      <c r="H37" s="123">
        <v>82.669414062499996</v>
      </c>
      <c r="I37" s="123">
        <v>82.360257812499995</v>
      </c>
      <c r="J37" s="123">
        <v>85.614171874999997</v>
      </c>
      <c r="K37" s="123">
        <v>87.221335937500001</v>
      </c>
      <c r="L37" s="123">
        <v>75.989757812500002</v>
      </c>
      <c r="M37" s="123">
        <v>75.5615234375</v>
      </c>
      <c r="N37" s="123">
        <v>84.454257812500003</v>
      </c>
      <c r="O37" s="123">
        <v>95.122828124999998</v>
      </c>
      <c r="P37" s="123">
        <v>99.757015624999994</v>
      </c>
      <c r="Q37" s="123">
        <v>109.57907031249999</v>
      </c>
      <c r="R37" s="123">
        <v>134.58334375000001</v>
      </c>
      <c r="S37" s="123">
        <v>144.14400000000001</v>
      </c>
      <c r="T37" s="123">
        <v>137.65645312500001</v>
      </c>
      <c r="U37" s="123">
        <v>134.84715625000001</v>
      </c>
      <c r="V37" s="123">
        <v>127.6243125</v>
      </c>
    </row>
    <row r="38" spans="1:36" x14ac:dyDescent="0.2">
      <c r="A38" s="97"/>
      <c r="B38" s="108" t="s">
        <v>62</v>
      </c>
      <c r="C38" s="123">
        <v>37.657480468750002</v>
      </c>
      <c r="D38" s="123">
        <v>42.173433593749998</v>
      </c>
      <c r="E38" s="123">
        <v>44.941707031249997</v>
      </c>
      <c r="F38" s="123">
        <v>42.925730468749997</v>
      </c>
      <c r="G38" s="123">
        <v>45.64087109375</v>
      </c>
      <c r="H38" s="123">
        <v>47.676492187500003</v>
      </c>
      <c r="I38" s="123">
        <v>46.270468749999999</v>
      </c>
      <c r="J38" s="123">
        <v>45.126488281249998</v>
      </c>
      <c r="K38" s="123">
        <v>43.734773437500003</v>
      </c>
      <c r="L38" s="123">
        <v>40.337468749999999</v>
      </c>
      <c r="M38" s="123">
        <v>39.140132812499999</v>
      </c>
      <c r="N38" s="123">
        <v>42.660652343750002</v>
      </c>
      <c r="O38" s="123">
        <v>45.455472656250002</v>
      </c>
      <c r="P38" s="123">
        <v>47.742933593750003</v>
      </c>
      <c r="Q38" s="123">
        <v>52.707250000000002</v>
      </c>
      <c r="R38" s="123">
        <v>62.108839843749998</v>
      </c>
      <c r="S38" s="123">
        <v>70.283960937499998</v>
      </c>
      <c r="T38" s="123">
        <v>74.210179687500002</v>
      </c>
      <c r="U38" s="123">
        <v>75.327875000000006</v>
      </c>
      <c r="V38" s="123">
        <v>72.317804687500001</v>
      </c>
    </row>
    <row r="39" spans="1:36" x14ac:dyDescent="0.2">
      <c r="A39" s="97"/>
      <c r="B39" s="108" t="s">
        <v>63</v>
      </c>
      <c r="C39" s="123">
        <v>24.520146484375001</v>
      </c>
      <c r="D39" s="123">
        <v>28.748423828124999</v>
      </c>
      <c r="E39" s="123">
        <v>32.83123046875</v>
      </c>
      <c r="F39" s="123">
        <v>24.208646484374999</v>
      </c>
      <c r="G39" s="123">
        <v>24.737929687499999</v>
      </c>
      <c r="H39" s="123">
        <v>33.399710937499997</v>
      </c>
      <c r="I39" s="123">
        <v>34.354992187500002</v>
      </c>
      <c r="J39" s="123">
        <v>39.009027343749999</v>
      </c>
      <c r="K39" s="123">
        <v>41.838191406249997</v>
      </c>
      <c r="L39" s="123">
        <v>34.247164062499998</v>
      </c>
      <c r="M39" s="123">
        <v>34.756433593750003</v>
      </c>
      <c r="N39" s="123">
        <v>40.33890234375</v>
      </c>
      <c r="O39" s="123">
        <v>48.136175781250003</v>
      </c>
      <c r="P39" s="123">
        <v>50.477035156249997</v>
      </c>
      <c r="Q39" s="123">
        <v>54.842281249999999</v>
      </c>
      <c r="R39" s="123">
        <v>70.235929687500004</v>
      </c>
      <c r="S39" s="123">
        <v>71.177453125</v>
      </c>
      <c r="T39" s="123">
        <v>61.07066015625</v>
      </c>
      <c r="U39" s="123">
        <v>57.230136718750003</v>
      </c>
      <c r="V39" s="123">
        <v>53.018019531249998</v>
      </c>
    </row>
    <row r="40" spans="1:36" x14ac:dyDescent="0.2">
      <c r="A40" s="97"/>
      <c r="B40" s="108" t="s">
        <v>1242</v>
      </c>
      <c r="C40" s="123">
        <v>1.3703382568359375</v>
      </c>
      <c r="D40" s="123">
        <v>1.7576346435546875</v>
      </c>
      <c r="E40" s="123">
        <v>1.53625927734375</v>
      </c>
      <c r="F40" s="123">
        <v>1.7323066406250001</v>
      </c>
      <c r="G40" s="123">
        <v>1.8582562255859374</v>
      </c>
      <c r="H40" s="123">
        <v>1.5932091064453124</v>
      </c>
      <c r="I40" s="123">
        <v>1.7347952880859374</v>
      </c>
      <c r="J40" s="123">
        <v>1.4786569824218749</v>
      </c>
      <c r="K40" s="123">
        <v>1.6483646240234375</v>
      </c>
      <c r="L40" s="123">
        <v>1.4051265869140626</v>
      </c>
      <c r="M40" s="123">
        <v>1.66495849609375</v>
      </c>
      <c r="N40" s="123">
        <v>1.4547049560546874</v>
      </c>
      <c r="O40" s="123">
        <v>1.5311818847656249</v>
      </c>
      <c r="P40" s="123">
        <v>1.5370504150390625</v>
      </c>
      <c r="Q40" s="123">
        <v>2.0295382080078124</v>
      </c>
      <c r="R40" s="123">
        <v>2.2385817871093749</v>
      </c>
      <c r="S40" s="123">
        <v>2.6825935058593751</v>
      </c>
      <c r="T40" s="123">
        <v>2.3756098632812499</v>
      </c>
      <c r="U40" s="123">
        <v>2.2891425781249999</v>
      </c>
      <c r="V40" s="123">
        <v>2.2884909667968749</v>
      </c>
    </row>
    <row r="41" spans="1:36" ht="20.100000000000001" customHeight="1" x14ac:dyDescent="0.2">
      <c r="A41" s="97">
        <v>1.2</v>
      </c>
      <c r="B41" s="43" t="s">
        <v>15</v>
      </c>
      <c r="C41" s="123">
        <v>10.4434736328125</v>
      </c>
      <c r="D41" s="123">
        <v>9.7986757812499992</v>
      </c>
      <c r="E41" s="123">
        <v>9.3804101562500009</v>
      </c>
      <c r="F41" s="123">
        <v>8.9051972656250005</v>
      </c>
      <c r="G41" s="123">
        <v>9.7779667968750008</v>
      </c>
      <c r="H41" s="123">
        <v>9.4720224609375006</v>
      </c>
      <c r="I41" s="123">
        <v>8.4962060546874998</v>
      </c>
      <c r="J41" s="123">
        <v>10.465379882812501</v>
      </c>
      <c r="K41" s="123">
        <v>11.5554384765625</v>
      </c>
      <c r="L41" s="123">
        <v>13.780555664062501</v>
      </c>
      <c r="M41" s="123">
        <v>14.941821289062499</v>
      </c>
      <c r="N41" s="123">
        <v>13.475074218750001</v>
      </c>
      <c r="O41" s="123">
        <v>18.494218750000002</v>
      </c>
      <c r="P41" s="123">
        <v>21.878882812499999</v>
      </c>
      <c r="Q41" s="123">
        <v>26.084410156250001</v>
      </c>
      <c r="R41" s="123">
        <v>29.918015624999999</v>
      </c>
      <c r="S41" s="123">
        <v>31.056912109374998</v>
      </c>
      <c r="T41" s="123">
        <v>22.28210546875</v>
      </c>
      <c r="U41" s="123">
        <v>21.614669921874999</v>
      </c>
      <c r="V41" s="123">
        <v>22.963716796875001</v>
      </c>
    </row>
    <row r="42" spans="1:36" x14ac:dyDescent="0.2">
      <c r="A42" s="97"/>
      <c r="B42" s="108" t="s">
        <v>62</v>
      </c>
      <c r="C42" s="123">
        <v>3.715497802734375</v>
      </c>
      <c r="D42" s="123">
        <v>3.863311767578125</v>
      </c>
      <c r="E42" s="123">
        <v>4.0554863281250002</v>
      </c>
      <c r="F42" s="123">
        <v>4.3264062499999998</v>
      </c>
      <c r="G42" s="123">
        <v>4.8087558593750002</v>
      </c>
      <c r="H42" s="123">
        <v>5.5435385742187497</v>
      </c>
      <c r="I42" s="123">
        <v>5.4801943359375</v>
      </c>
      <c r="J42" s="123">
        <v>5.3174907226562498</v>
      </c>
      <c r="K42" s="123">
        <v>5.3937250976562501</v>
      </c>
      <c r="L42" s="123">
        <v>5.58326513671875</v>
      </c>
      <c r="M42" s="123">
        <v>5.9639614257812497</v>
      </c>
      <c r="N42" s="123">
        <v>6.3625854492187504</v>
      </c>
      <c r="O42" s="123">
        <v>6.2518671875000003</v>
      </c>
      <c r="P42" s="123">
        <v>6.8326816406250002</v>
      </c>
      <c r="Q42" s="123">
        <v>7.0777255859375003</v>
      </c>
      <c r="R42" s="123">
        <v>7.6773867187500002</v>
      </c>
      <c r="S42" s="123">
        <v>8.9940371093750002</v>
      </c>
      <c r="T42" s="123">
        <v>10.4097900390625</v>
      </c>
      <c r="U42" s="123">
        <v>12.245388671875</v>
      </c>
      <c r="V42" s="123">
        <v>12.68259765625</v>
      </c>
    </row>
    <row r="43" spans="1:36" x14ac:dyDescent="0.2">
      <c r="A43" s="97"/>
      <c r="B43" s="108" t="s">
        <v>63</v>
      </c>
      <c r="C43" s="123">
        <v>6.7279755859375001</v>
      </c>
      <c r="D43" s="123">
        <v>5.9353642578125001</v>
      </c>
      <c r="E43" s="123">
        <v>5.3249238281249998</v>
      </c>
      <c r="F43" s="123">
        <v>4.5787905273437497</v>
      </c>
      <c r="G43" s="123">
        <v>4.9692109374999998</v>
      </c>
      <c r="H43" s="123">
        <v>3.928484130859375</v>
      </c>
      <c r="I43" s="123">
        <v>3.0160112304687501</v>
      </c>
      <c r="J43" s="123">
        <v>5.1478896484375003</v>
      </c>
      <c r="K43" s="123">
        <v>6.1617138671875002</v>
      </c>
      <c r="L43" s="123">
        <v>8.1972910156249998</v>
      </c>
      <c r="M43" s="123">
        <v>8.9778603515624997</v>
      </c>
      <c r="N43" s="123">
        <v>7.1124882812500001</v>
      </c>
      <c r="O43" s="123">
        <v>12.2423515625</v>
      </c>
      <c r="P43" s="123">
        <v>15.0462021484375</v>
      </c>
      <c r="Q43" s="123">
        <v>19.006685546875001</v>
      </c>
      <c r="R43" s="123">
        <v>22.240626953124998</v>
      </c>
      <c r="S43" s="123">
        <v>22.062874999999998</v>
      </c>
      <c r="T43" s="123">
        <v>11.87231640625</v>
      </c>
      <c r="U43" s="123">
        <v>9.3692822265625004</v>
      </c>
      <c r="V43" s="123">
        <v>10.2811201171875</v>
      </c>
    </row>
    <row r="44" spans="1:36" ht="20.100000000000001" customHeight="1" x14ac:dyDescent="0.2">
      <c r="A44" s="97" t="s">
        <v>57</v>
      </c>
      <c r="B44" s="43" t="s">
        <v>30</v>
      </c>
      <c r="C44" s="123">
        <v>7.6341411132812498</v>
      </c>
      <c r="D44" s="123">
        <v>7.6958535156250001</v>
      </c>
      <c r="E44" s="123">
        <v>6.4555776367187496</v>
      </c>
      <c r="F44" s="123">
        <v>6.78315966796875</v>
      </c>
      <c r="G44" s="123">
        <v>6.45302490234375</v>
      </c>
      <c r="H44" s="123">
        <v>7.7725014648437503</v>
      </c>
      <c r="I44" s="123">
        <v>10.1987998046875</v>
      </c>
      <c r="J44" s="123">
        <v>10.5782099609375</v>
      </c>
      <c r="K44" s="123">
        <v>8.8127734375000006</v>
      </c>
      <c r="L44" s="123">
        <v>7.1187924804687501</v>
      </c>
      <c r="M44" s="123">
        <v>6.5080722656249996</v>
      </c>
      <c r="N44" s="123">
        <v>5.9440361328125002</v>
      </c>
      <c r="O44" s="123">
        <v>2.7043139648437502</v>
      </c>
      <c r="P44" s="123">
        <v>4.4765634765625002</v>
      </c>
      <c r="Q44" s="123">
        <v>4.3931528320312498</v>
      </c>
      <c r="R44" s="123">
        <v>4.0017531738281251</v>
      </c>
      <c r="S44" s="123">
        <v>3.7614929199218752</v>
      </c>
      <c r="T44" s="123">
        <v>5.7882236328124996</v>
      </c>
      <c r="U44" s="123">
        <v>9.4974384765625004</v>
      </c>
      <c r="V44" s="123">
        <v>11.263964843749999</v>
      </c>
    </row>
    <row r="45" spans="1:36" x14ac:dyDescent="0.2">
      <c r="A45" s="97"/>
      <c r="B45" s="108" t="s">
        <v>62</v>
      </c>
      <c r="C45" s="123">
        <v>2.2948701171875001</v>
      </c>
      <c r="D45" s="123">
        <v>2.3111035156250002</v>
      </c>
      <c r="E45" s="123">
        <v>2.3169645996093751</v>
      </c>
      <c r="F45" s="123">
        <v>2.3654279785156249</v>
      </c>
      <c r="G45" s="123">
        <v>2.4501572265624998</v>
      </c>
      <c r="H45" s="123">
        <v>2.6079941406249998</v>
      </c>
      <c r="I45" s="123">
        <v>2.65816845703125</v>
      </c>
      <c r="J45" s="123">
        <v>2.5659763183593749</v>
      </c>
      <c r="K45" s="123">
        <v>2.212467529296875</v>
      </c>
      <c r="L45" s="123">
        <v>2.0956147460937502</v>
      </c>
      <c r="M45" s="123">
        <v>2.2003361816406248</v>
      </c>
      <c r="N45" s="123">
        <v>2.1517668457031252</v>
      </c>
      <c r="O45" s="123">
        <v>1.807922607421875</v>
      </c>
      <c r="P45" s="123">
        <v>1.7525576171874999</v>
      </c>
      <c r="Q45" s="123">
        <v>1.9140236816406251</v>
      </c>
      <c r="R45" s="123">
        <v>1.9367482910156251</v>
      </c>
      <c r="S45" s="123">
        <v>2.0584523925781251</v>
      </c>
      <c r="T45" s="123">
        <v>2.2213769531250001</v>
      </c>
      <c r="U45" s="123">
        <v>2.4307280273437502</v>
      </c>
      <c r="V45" s="123">
        <v>2.615212646484375</v>
      </c>
    </row>
    <row r="46" spans="1:36" x14ac:dyDescent="0.2">
      <c r="A46" s="97"/>
      <c r="B46" s="108" t="s">
        <v>63</v>
      </c>
      <c r="C46" s="123">
        <v>5.2860253906250003</v>
      </c>
      <c r="D46" s="123">
        <v>5.3076816406249998</v>
      </c>
      <c r="E46" s="123">
        <v>4.0969243164062501</v>
      </c>
      <c r="F46" s="123">
        <v>4.3722431640624997</v>
      </c>
      <c r="G46" s="123">
        <v>3.9607722167968751</v>
      </c>
      <c r="H46" s="123">
        <v>5.1253198242187503</v>
      </c>
      <c r="I46" s="123">
        <v>7.4890761718750003</v>
      </c>
      <c r="J46" s="123">
        <v>7.9736035156250002</v>
      </c>
      <c r="K46" s="123">
        <v>6.5670507812499999</v>
      </c>
      <c r="L46" s="123">
        <v>4.9959038085937504</v>
      </c>
      <c r="M46" s="123">
        <v>4.2817612304687502</v>
      </c>
      <c r="N46" s="123">
        <v>3.7724045410156251</v>
      </c>
      <c r="O46" s="123">
        <v>0.87775000000000003</v>
      </c>
      <c r="P46" s="123">
        <v>2.706072265625</v>
      </c>
      <c r="Q46" s="123">
        <v>2.4545805664062499</v>
      </c>
      <c r="R46" s="123">
        <v>2.0414522705078126</v>
      </c>
      <c r="S46" s="123">
        <v>1.6735478515625</v>
      </c>
      <c r="T46" s="123">
        <v>3.5389111328124998</v>
      </c>
      <c r="U46" s="123">
        <v>7.0352324218750004</v>
      </c>
      <c r="V46" s="123">
        <v>8.6134433593749993</v>
      </c>
    </row>
    <row r="47" spans="1:36" x14ac:dyDescent="0.2">
      <c r="A47" s="97"/>
      <c r="B47" s="108" t="s">
        <v>1242</v>
      </c>
      <c r="C47" s="807">
        <v>5.3245574951171874E-2</v>
      </c>
      <c r="D47" s="807">
        <v>7.7068367004394525E-2</v>
      </c>
      <c r="E47" s="807">
        <v>4.168860626220703E-2</v>
      </c>
      <c r="F47" s="807">
        <v>4.5488773345947267E-2</v>
      </c>
      <c r="G47" s="807">
        <v>4.2095401763916018E-2</v>
      </c>
      <c r="H47" s="807">
        <v>3.9187400817871094E-2</v>
      </c>
      <c r="I47" s="807">
        <v>5.1555541992187502E-2</v>
      </c>
      <c r="J47" s="807">
        <v>3.8630020141601565E-2</v>
      </c>
      <c r="K47" s="807">
        <v>3.3255527496337887E-2</v>
      </c>
      <c r="L47" s="807">
        <v>2.7273855209350585E-2</v>
      </c>
      <c r="M47" s="807">
        <v>2.5974552154541017E-2</v>
      </c>
      <c r="N47" s="807">
        <v>1.9864778518676757E-2</v>
      </c>
      <c r="O47" s="807">
        <v>1.8641424179077149E-2</v>
      </c>
      <c r="P47" s="807">
        <v>1.793351936340332E-2</v>
      </c>
      <c r="Q47" s="807">
        <v>2.4548692703247069E-2</v>
      </c>
      <c r="R47" s="807">
        <v>2.355267906188965E-2</v>
      </c>
      <c r="S47" s="807">
        <v>2.9492681503295898E-2</v>
      </c>
      <c r="T47" s="807">
        <v>2.7935705184936523E-2</v>
      </c>
      <c r="U47" s="807">
        <v>3.1478389739990231E-2</v>
      </c>
      <c r="V47" s="807">
        <v>3.5309070587158202E-2</v>
      </c>
    </row>
    <row r="48" spans="1:36" ht="20.100000000000001" customHeight="1" x14ac:dyDescent="0.2">
      <c r="A48" s="97" t="s">
        <v>58</v>
      </c>
      <c r="B48" s="43" t="s">
        <v>65</v>
      </c>
      <c r="C48" s="123">
        <v>41.013652343750003</v>
      </c>
      <c r="D48" s="123">
        <v>41.697765625000002</v>
      </c>
      <c r="E48" s="123">
        <v>43.648730468750003</v>
      </c>
      <c r="F48" s="123">
        <v>45.02915625</v>
      </c>
      <c r="G48" s="123">
        <v>44.657425781249998</v>
      </c>
      <c r="H48" s="123">
        <v>44.332218750000003</v>
      </c>
      <c r="I48" s="123">
        <v>46.331878906249997</v>
      </c>
      <c r="J48" s="123">
        <v>47.782457031249997</v>
      </c>
      <c r="K48" s="123">
        <v>49.821191406250001</v>
      </c>
      <c r="L48" s="123">
        <v>49.87939453125</v>
      </c>
      <c r="M48" s="123">
        <v>49.45434375</v>
      </c>
      <c r="N48" s="123">
        <v>50.443042968749999</v>
      </c>
      <c r="O48" s="123">
        <v>51.553199218750002</v>
      </c>
      <c r="P48" s="123">
        <v>53.006839843750001</v>
      </c>
      <c r="Q48" s="123">
        <v>54.743804687500003</v>
      </c>
      <c r="R48" s="123">
        <v>57.383679687499999</v>
      </c>
      <c r="S48" s="123">
        <v>62.936296874999996</v>
      </c>
      <c r="T48" s="123">
        <v>65.414429687500004</v>
      </c>
      <c r="U48" s="123">
        <v>68.142937500000002</v>
      </c>
      <c r="V48" s="123">
        <v>68.384546874999998</v>
      </c>
    </row>
    <row r="49" spans="1:22" x14ac:dyDescent="0.2">
      <c r="A49" s="97" t="s">
        <v>66</v>
      </c>
      <c r="B49" s="108" t="s">
        <v>302</v>
      </c>
      <c r="C49" s="123">
        <v>29.652218749999999</v>
      </c>
      <c r="D49" s="123">
        <v>30.128410156249998</v>
      </c>
      <c r="E49" s="123">
        <v>30.844416015625001</v>
      </c>
      <c r="F49" s="123">
        <v>32.006458984375001</v>
      </c>
      <c r="G49" s="123">
        <v>31.481175781249998</v>
      </c>
      <c r="H49" s="123">
        <v>31.62557421875</v>
      </c>
      <c r="I49" s="123">
        <v>32.655269531249999</v>
      </c>
      <c r="J49" s="123">
        <v>33.786007812500003</v>
      </c>
      <c r="K49" s="123">
        <v>34.819296874999999</v>
      </c>
      <c r="L49" s="123">
        <v>34.217464843750001</v>
      </c>
      <c r="M49" s="123">
        <v>33.386484375000002</v>
      </c>
      <c r="N49" s="123">
        <v>34.338253906250003</v>
      </c>
      <c r="O49" s="123">
        <v>34.772171874999998</v>
      </c>
      <c r="P49" s="123">
        <v>35.919695312499996</v>
      </c>
      <c r="Q49" s="123">
        <v>36.148105468750003</v>
      </c>
      <c r="R49" s="123">
        <v>37.582847656250003</v>
      </c>
      <c r="S49" s="123">
        <v>40.967242187499998</v>
      </c>
      <c r="T49" s="123">
        <v>42.857566406250001</v>
      </c>
      <c r="U49" s="123">
        <v>44.574730468749998</v>
      </c>
      <c r="V49" s="123">
        <v>44.146999999999998</v>
      </c>
    </row>
    <row r="50" spans="1:22" x14ac:dyDescent="0.2">
      <c r="A50" s="97" t="s">
        <v>67</v>
      </c>
      <c r="B50" s="108" t="s">
        <v>16</v>
      </c>
      <c r="C50" s="123">
        <v>5.3715249023437499</v>
      </c>
      <c r="D50" s="123">
        <v>5.3397978515625004</v>
      </c>
      <c r="E50" s="123">
        <v>6.1360805664062497</v>
      </c>
      <c r="F50" s="123">
        <v>5.9761484375</v>
      </c>
      <c r="G50" s="123">
        <v>6.2207158203124999</v>
      </c>
      <c r="H50" s="123">
        <v>5.8955317382812504</v>
      </c>
      <c r="I50" s="123">
        <v>6.1287871093749997</v>
      </c>
      <c r="J50" s="123">
        <v>6.1077753906250001</v>
      </c>
      <c r="K50" s="123">
        <v>6.2712832031249999</v>
      </c>
      <c r="L50" s="123">
        <v>6.3940415039062497</v>
      </c>
      <c r="M50" s="123">
        <v>6.7028652343750004</v>
      </c>
      <c r="N50" s="123">
        <v>6.4792451171875003</v>
      </c>
      <c r="O50" s="123">
        <v>6.5734267578125003</v>
      </c>
      <c r="P50" s="123">
        <v>6.2958999023437503</v>
      </c>
      <c r="Q50" s="123">
        <v>6.5442661132812496</v>
      </c>
      <c r="R50" s="123">
        <v>6.5082539062500002</v>
      </c>
      <c r="S50" s="123">
        <v>7.3059311523437502</v>
      </c>
      <c r="T50" s="123">
        <v>6.9151850585937504</v>
      </c>
      <c r="U50" s="123">
        <v>7.0245810546875003</v>
      </c>
      <c r="V50" s="123">
        <v>7.1634687499999998</v>
      </c>
    </row>
    <row r="51" spans="1:22" x14ac:dyDescent="0.2">
      <c r="A51" s="97" t="s">
        <v>68</v>
      </c>
      <c r="B51" s="108" t="s">
        <v>301</v>
      </c>
      <c r="C51" s="123">
        <v>3.7371113281250001</v>
      </c>
      <c r="D51" s="123">
        <v>3.8675366210937501</v>
      </c>
      <c r="E51" s="123">
        <v>4.1343818359375</v>
      </c>
      <c r="F51" s="123">
        <v>4.3548549804687502</v>
      </c>
      <c r="G51" s="123">
        <v>4.3946547851562503</v>
      </c>
      <c r="H51" s="123">
        <v>4.2776811523437503</v>
      </c>
      <c r="I51" s="123">
        <v>4.8912353515625</v>
      </c>
      <c r="J51" s="123">
        <v>5.0153706054687497</v>
      </c>
      <c r="K51" s="123">
        <v>5.7169672851562501</v>
      </c>
      <c r="L51" s="123">
        <v>6.115421875</v>
      </c>
      <c r="M51" s="123">
        <v>6.2943730468750001</v>
      </c>
      <c r="N51" s="123">
        <v>6.4233740234374999</v>
      </c>
      <c r="O51" s="123">
        <v>6.8110009765625001</v>
      </c>
      <c r="P51" s="123">
        <v>7.3433291015625004</v>
      </c>
      <c r="Q51" s="123">
        <v>8.5374248046875003</v>
      </c>
      <c r="R51" s="123">
        <v>9.5554042968750004</v>
      </c>
      <c r="S51" s="123">
        <v>10.5501728515625</v>
      </c>
      <c r="T51" s="123">
        <v>11.249888671875</v>
      </c>
      <c r="U51" s="123">
        <v>11.7018955078125</v>
      </c>
      <c r="V51" s="123">
        <v>12.054580078124999</v>
      </c>
    </row>
    <row r="52" spans="1:22" x14ac:dyDescent="0.2">
      <c r="A52" s="97" t="s">
        <v>576</v>
      </c>
      <c r="B52" s="108" t="s">
        <v>577</v>
      </c>
      <c r="C52" s="123">
        <v>0.30420800781250001</v>
      </c>
      <c r="D52" s="123">
        <v>0.31631600952148436</v>
      </c>
      <c r="E52" s="123">
        <v>0.37752801513671874</v>
      </c>
      <c r="F52" s="123">
        <v>0.43603399658203124</v>
      </c>
      <c r="G52" s="123">
        <v>0.50409799194335936</v>
      </c>
      <c r="H52" s="123">
        <v>0.57017797851562502</v>
      </c>
      <c r="I52" s="123">
        <v>0.55183001708984381</v>
      </c>
      <c r="J52" s="123">
        <v>0.61779101562500005</v>
      </c>
      <c r="K52" s="123">
        <v>0.66645098876953124</v>
      </c>
      <c r="L52" s="123">
        <v>0.74995697021484375</v>
      </c>
      <c r="M52" s="123">
        <v>0.80370599365234374</v>
      </c>
      <c r="N52" s="123">
        <v>0.90964099121093756</v>
      </c>
      <c r="O52" s="123">
        <v>0.97592999267578129</v>
      </c>
      <c r="P52" s="123">
        <v>0.94831201171875001</v>
      </c>
      <c r="Q52" s="123">
        <v>0.96272900390625005</v>
      </c>
      <c r="R52" s="123">
        <v>0.99531097412109371</v>
      </c>
      <c r="S52" s="123">
        <v>1.0447530517578125</v>
      </c>
      <c r="T52" s="123">
        <v>1.0106929931640625</v>
      </c>
      <c r="U52" s="123">
        <v>1.0339129638671876</v>
      </c>
      <c r="V52" s="123">
        <v>1.0914063720703124</v>
      </c>
    </row>
    <row r="53" spans="1:22" ht="20.100000000000001" customHeight="1" x14ac:dyDescent="0.2">
      <c r="A53" s="97" t="s">
        <v>60</v>
      </c>
      <c r="B53" s="77" t="s">
        <v>69</v>
      </c>
      <c r="C53" s="123">
        <v>1.94858984375</v>
      </c>
      <c r="D53" s="123">
        <v>2.0457042236328125</v>
      </c>
      <c r="E53" s="123">
        <v>2.1563254394531248</v>
      </c>
      <c r="F53" s="123">
        <v>2.255660888671875</v>
      </c>
      <c r="G53" s="123">
        <v>2.0567792968749998</v>
      </c>
      <c r="H53" s="123">
        <v>1.963255615234375</v>
      </c>
      <c r="I53" s="123">
        <v>2.1047565917968751</v>
      </c>
      <c r="J53" s="123">
        <v>2.2555124511718749</v>
      </c>
      <c r="K53" s="123">
        <v>2.347192138671875</v>
      </c>
      <c r="L53" s="123">
        <v>2.4025102539062502</v>
      </c>
      <c r="M53" s="123">
        <v>2.2669125976562499</v>
      </c>
      <c r="N53" s="123">
        <v>2.2925324707031249</v>
      </c>
      <c r="O53" s="123">
        <v>2.4206687011718748</v>
      </c>
      <c r="P53" s="123">
        <v>2.499603515625</v>
      </c>
      <c r="Q53" s="123">
        <v>2.551278076171875</v>
      </c>
      <c r="R53" s="123">
        <v>2.7418615722656252</v>
      </c>
      <c r="S53" s="123">
        <v>3.0681955566406249</v>
      </c>
      <c r="T53" s="123">
        <v>3.381096923828125</v>
      </c>
      <c r="U53" s="123">
        <v>3.8078195800781249</v>
      </c>
      <c r="V53" s="123">
        <v>3.928093994140625</v>
      </c>
    </row>
    <row r="54" spans="1:22" ht="20.100000000000001" customHeight="1" x14ac:dyDescent="0.2">
      <c r="A54" s="97" t="s">
        <v>61</v>
      </c>
      <c r="B54" s="77" t="s">
        <v>17</v>
      </c>
      <c r="C54" s="123">
        <v>12.237624023437499</v>
      </c>
      <c r="D54" s="123">
        <v>13.030784179687499</v>
      </c>
      <c r="E54" s="123">
        <v>12.6850849609375</v>
      </c>
      <c r="F54" s="123">
        <v>12.799447265625</v>
      </c>
      <c r="G54" s="123">
        <v>17.621837890624999</v>
      </c>
      <c r="H54" s="123">
        <v>23.437476562499999</v>
      </c>
      <c r="I54" s="123">
        <v>25.732501953124999</v>
      </c>
      <c r="J54" s="123">
        <v>24.484316406249999</v>
      </c>
      <c r="K54" s="123">
        <v>23.697101562499999</v>
      </c>
      <c r="L54" s="123">
        <v>23.004326171875</v>
      </c>
      <c r="M54" s="123">
        <v>21.696556640625001</v>
      </c>
      <c r="N54" s="123">
        <v>21.674568359375002</v>
      </c>
      <c r="O54" s="123">
        <v>21.389943359375</v>
      </c>
      <c r="P54" s="123">
        <v>21.71050390625</v>
      </c>
      <c r="Q54" s="123">
        <v>21.983105468750001</v>
      </c>
      <c r="R54" s="123">
        <v>23.67944140625</v>
      </c>
      <c r="S54" s="123">
        <v>24.952085937500001</v>
      </c>
      <c r="T54" s="123">
        <v>25.351388671875</v>
      </c>
      <c r="U54" s="123">
        <v>25.106246093749998</v>
      </c>
      <c r="V54" s="123">
        <v>25.03376171875</v>
      </c>
    </row>
    <row r="55" spans="1:22" x14ac:dyDescent="0.2">
      <c r="A55" s="117"/>
      <c r="B55" s="108" t="s">
        <v>303</v>
      </c>
      <c r="C55" s="123">
        <v>2.3926635742187501</v>
      </c>
      <c r="D55" s="123">
        <v>2.2983129882812499</v>
      </c>
      <c r="E55" s="123">
        <v>2.6187109374999999</v>
      </c>
      <c r="F55" s="123">
        <v>2.4371225585937499</v>
      </c>
      <c r="G55" s="123">
        <v>2.5905688476562498</v>
      </c>
      <c r="H55" s="123">
        <v>2.7944587402343748</v>
      </c>
      <c r="I55" s="123">
        <v>2.9945161132812501</v>
      </c>
      <c r="J55" s="123">
        <v>2.8139782714843751</v>
      </c>
      <c r="K55" s="123">
        <v>3.0889729003906252</v>
      </c>
      <c r="L55" s="123">
        <v>3.3321494140625001</v>
      </c>
      <c r="M55" s="123">
        <v>3.399194091796875</v>
      </c>
      <c r="N55" s="123">
        <v>3.6138190917968749</v>
      </c>
      <c r="O55" s="123">
        <v>3.6576030273437499</v>
      </c>
      <c r="P55" s="123">
        <v>4.032531494140625</v>
      </c>
      <c r="Q55" s="123">
        <v>4.0685043945312502</v>
      </c>
      <c r="R55" s="123">
        <v>4.0335581054687504</v>
      </c>
      <c r="S55" s="123">
        <v>4.2592402343750004</v>
      </c>
      <c r="T55" s="123">
        <v>4.2923310546874998</v>
      </c>
      <c r="U55" s="123">
        <v>4.3234511718749999</v>
      </c>
      <c r="V55" s="123">
        <v>4.2964775390624999</v>
      </c>
    </row>
    <row r="56" spans="1:22" x14ac:dyDescent="0.2">
      <c r="A56" s="117"/>
      <c r="B56" s="108" t="s">
        <v>70</v>
      </c>
      <c r="C56" s="123">
        <v>2.4149013671874999</v>
      </c>
      <c r="D56" s="123">
        <v>2.4796850585937502</v>
      </c>
      <c r="E56" s="123">
        <v>2.4813671875000001</v>
      </c>
      <c r="F56" s="123">
        <v>2.470611328125</v>
      </c>
      <c r="G56" s="123">
        <v>2.6315361328125002</v>
      </c>
      <c r="H56" s="123">
        <v>2.8039516601562502</v>
      </c>
      <c r="I56" s="123">
        <v>2.9236577148437499</v>
      </c>
      <c r="J56" s="123">
        <v>2.8597255859374999</v>
      </c>
      <c r="K56" s="123">
        <v>2.8331689453125</v>
      </c>
      <c r="L56" s="123">
        <v>2.8004006347656252</v>
      </c>
      <c r="M56" s="123">
        <v>2.7626677246093752</v>
      </c>
      <c r="N56" s="123">
        <v>2.8819570312499998</v>
      </c>
      <c r="O56" s="123">
        <v>2.9920554199218752</v>
      </c>
      <c r="P56" s="123">
        <v>3.0762424316406252</v>
      </c>
      <c r="Q56" s="123">
        <v>3.1081135253906251</v>
      </c>
      <c r="R56" s="123">
        <v>3.3437568359375001</v>
      </c>
      <c r="S56" s="123">
        <v>3.4315283203125002</v>
      </c>
      <c r="T56" s="123">
        <v>3.4177954101562502</v>
      </c>
      <c r="U56" s="123">
        <v>3.3939848632812502</v>
      </c>
      <c r="V56" s="123">
        <v>3.4648652343749999</v>
      </c>
    </row>
    <row r="57" spans="1:22" x14ac:dyDescent="0.2">
      <c r="A57" s="117"/>
      <c r="B57" s="108" t="s">
        <v>71</v>
      </c>
      <c r="C57" s="123">
        <v>6.2192490234375004</v>
      </c>
      <c r="D57" s="123">
        <v>6.7027861328125002</v>
      </c>
      <c r="E57" s="123">
        <v>5.9157563476562496</v>
      </c>
      <c r="F57" s="123">
        <v>5.73535595703125</v>
      </c>
      <c r="G57" s="123">
        <v>9.5223798828124995</v>
      </c>
      <c r="H57" s="123">
        <v>14.3280126953125</v>
      </c>
      <c r="I57" s="123">
        <v>15.927312499999999</v>
      </c>
      <c r="J57" s="123">
        <v>14.807124023437501</v>
      </c>
      <c r="K57" s="123">
        <v>13.8550830078125</v>
      </c>
      <c r="L57" s="123">
        <v>13.033792968749999</v>
      </c>
      <c r="M57" s="123">
        <v>11.817796875000001</v>
      </c>
      <c r="N57" s="123">
        <v>11.636027343749999</v>
      </c>
      <c r="O57" s="123">
        <v>11.513650390624999</v>
      </c>
      <c r="P57" s="123">
        <v>11.697277343750001</v>
      </c>
      <c r="Q57" s="123">
        <v>11.72374609375</v>
      </c>
      <c r="R57" s="123">
        <v>12.05110546875</v>
      </c>
      <c r="S57" s="123">
        <v>13.3315244140625</v>
      </c>
      <c r="T57" s="123">
        <v>13.39973828125</v>
      </c>
      <c r="U57" s="123">
        <v>13.2103876953125</v>
      </c>
      <c r="V57" s="123">
        <v>13.321958984375</v>
      </c>
    </row>
    <row r="58" spans="1:22" x14ac:dyDescent="0.2">
      <c r="A58" s="117"/>
      <c r="B58" s="177" t="s">
        <v>304</v>
      </c>
      <c r="C58" s="123">
        <v>1.2108103027343751</v>
      </c>
      <c r="D58" s="123">
        <v>1.5500002441406251</v>
      </c>
      <c r="E58" s="123">
        <v>1.66925048828125</v>
      </c>
      <c r="F58" s="123">
        <v>2.1563571777343751</v>
      </c>
      <c r="G58" s="123">
        <v>2.8773535156249999</v>
      </c>
      <c r="H58" s="123">
        <v>3.5110537109375</v>
      </c>
      <c r="I58" s="123">
        <v>3.8870156250000001</v>
      </c>
      <c r="J58" s="123">
        <v>4.00348779296875</v>
      </c>
      <c r="K58" s="123">
        <v>3.9198767089843751</v>
      </c>
      <c r="L58" s="123">
        <v>3.8379829101562501</v>
      </c>
      <c r="M58" s="123">
        <v>3.7168974609375001</v>
      </c>
      <c r="N58" s="123">
        <v>3.5427644042968751</v>
      </c>
      <c r="O58" s="123">
        <v>3.22663427734375</v>
      </c>
      <c r="P58" s="123">
        <v>2.9044521484375001</v>
      </c>
      <c r="Q58" s="123">
        <v>3.0827414550781249</v>
      </c>
      <c r="R58" s="123">
        <v>4.25102001953125</v>
      </c>
      <c r="S58" s="123">
        <v>3.9297932128906252</v>
      </c>
      <c r="T58" s="123">
        <v>4.2415244140624999</v>
      </c>
      <c r="U58" s="123">
        <v>4.1784223632812498</v>
      </c>
      <c r="V58" s="123">
        <v>3.9504604492187498</v>
      </c>
    </row>
    <row r="59" spans="1:22" ht="20.100000000000001" customHeight="1" x14ac:dyDescent="0.2">
      <c r="A59" s="117"/>
      <c r="B59" s="43" t="s">
        <v>116</v>
      </c>
      <c r="C59" s="123">
        <v>-1.33809228515625</v>
      </c>
      <c r="D59" s="123">
        <v>-1.5255505371093749</v>
      </c>
      <c r="E59" s="123">
        <v>-1.4236772460937499</v>
      </c>
      <c r="F59" s="123">
        <v>-1.648748046875</v>
      </c>
      <c r="G59" s="123">
        <v>-1.6165637207031249</v>
      </c>
      <c r="H59" s="123">
        <v>-1.6329838867187501</v>
      </c>
      <c r="I59" s="123">
        <v>-1.576047607421875</v>
      </c>
      <c r="J59" s="123">
        <v>-2.0841081542968749</v>
      </c>
      <c r="K59" s="123">
        <v>-2.1096784667968751</v>
      </c>
      <c r="L59" s="123">
        <v>-2.0704699707031251</v>
      </c>
      <c r="M59" s="123">
        <v>-1.852406005859375</v>
      </c>
      <c r="N59" s="123">
        <v>-2.4351779785156249</v>
      </c>
      <c r="O59" s="123">
        <v>-2.0407282714843751</v>
      </c>
      <c r="P59" s="123">
        <v>-1.80088037109375</v>
      </c>
      <c r="Q59" s="123">
        <v>-1.735650390625</v>
      </c>
      <c r="R59" s="123">
        <v>-1.4539692382812499</v>
      </c>
      <c r="S59" s="123">
        <v>-1.5886411132812499</v>
      </c>
      <c r="T59" s="123">
        <v>-2.8491542968750001</v>
      </c>
      <c r="U59" s="123">
        <v>-5.1191064453125001</v>
      </c>
      <c r="V59" s="123">
        <v>-5.8221455078125004</v>
      </c>
    </row>
    <row r="60" spans="1:22" ht="20.100000000000001" customHeight="1" x14ac:dyDescent="0.2">
      <c r="A60" s="117"/>
      <c r="B60" s="532" t="s">
        <v>1243</v>
      </c>
      <c r="C60" s="123">
        <v>14.162776367187501</v>
      </c>
      <c r="D60" s="123">
        <v>14.192457031249999</v>
      </c>
      <c r="E60" s="123">
        <v>13.160527343749999</v>
      </c>
      <c r="F60" s="123">
        <v>13.284766601562501</v>
      </c>
      <c r="G60" s="123">
        <v>16.101747070312499</v>
      </c>
      <c r="H60" s="123">
        <v>19.07980078125</v>
      </c>
      <c r="I60" s="123">
        <v>17.757044921875</v>
      </c>
      <c r="J60" s="123">
        <v>18.167886718750001</v>
      </c>
      <c r="K60" s="123">
        <v>19.964714843749999</v>
      </c>
      <c r="L60" s="123">
        <v>17.801263671874999</v>
      </c>
      <c r="M60" s="123">
        <v>18.100568359375</v>
      </c>
      <c r="N60" s="123">
        <v>19.994982421875001</v>
      </c>
      <c r="O60" s="123">
        <v>24.33959765625</v>
      </c>
      <c r="P60" s="123">
        <v>25.35564453125</v>
      </c>
      <c r="Q60" s="123">
        <v>29.032853515625</v>
      </c>
      <c r="R60" s="123">
        <v>34.234437499999999</v>
      </c>
      <c r="S60" s="123">
        <v>35.329992187499997</v>
      </c>
      <c r="T60" s="123">
        <v>33.962628906250004</v>
      </c>
      <c r="U60" s="123">
        <v>32.981878906250003</v>
      </c>
      <c r="V60" s="123">
        <v>32.220835937499999</v>
      </c>
    </row>
    <row r="61" spans="1:22" x14ac:dyDescent="0.2">
      <c r="A61" s="117"/>
      <c r="B61" s="108" t="s">
        <v>305</v>
      </c>
      <c r="C61" s="123">
        <v>6.0528012695312503</v>
      </c>
      <c r="D61" s="123">
        <v>5.6480527343749998</v>
      </c>
      <c r="E61" s="123">
        <v>4.7658188476562504</v>
      </c>
      <c r="F61" s="123">
        <v>5.0885278320312501</v>
      </c>
      <c r="G61" s="123">
        <v>7.2946347656250001</v>
      </c>
      <c r="H61" s="123">
        <v>8.5109326171874997</v>
      </c>
      <c r="I61" s="123">
        <v>6.8670078124999998</v>
      </c>
      <c r="J61" s="123">
        <v>6.7820112304687497</v>
      </c>
      <c r="K61" s="123">
        <v>7.3396259765625</v>
      </c>
      <c r="L61" s="123">
        <v>6.2862182617187496</v>
      </c>
      <c r="M61" s="123">
        <v>6.6103920898437503</v>
      </c>
      <c r="N61" s="123">
        <v>6.3525175781250001</v>
      </c>
      <c r="O61" s="123">
        <v>8.8316718749999996</v>
      </c>
      <c r="P61" s="123">
        <v>8.8947441406250007</v>
      </c>
      <c r="Q61" s="123">
        <v>11.0412431640625</v>
      </c>
      <c r="R61" s="123">
        <v>14.133487304687501</v>
      </c>
      <c r="S61" s="123">
        <v>15.4164267578125</v>
      </c>
      <c r="T61" s="123">
        <v>15.1752470703125</v>
      </c>
      <c r="U61" s="123">
        <v>14.916518554687499</v>
      </c>
      <c r="V61" s="123">
        <v>13.904999999999999</v>
      </c>
    </row>
    <row r="62" spans="1:22" s="23" customFormat="1" x14ac:dyDescent="0.2">
      <c r="A62" s="117"/>
      <c r="B62" s="108" t="s">
        <v>306</v>
      </c>
      <c r="C62" s="123">
        <v>6.1843701171875001</v>
      </c>
      <c r="D62" s="123">
        <v>6.8556098632812503</v>
      </c>
      <c r="E62" s="123">
        <v>7.3801376953125004</v>
      </c>
      <c r="F62" s="123">
        <v>7.120474609375</v>
      </c>
      <c r="G62" s="123">
        <v>7.5358027343750003</v>
      </c>
      <c r="H62" s="123">
        <v>9.0145048828124992</v>
      </c>
      <c r="I62" s="123">
        <v>9.5407246093749993</v>
      </c>
      <c r="J62" s="123">
        <v>9.5721484374999992</v>
      </c>
      <c r="K62" s="123">
        <v>10.3613447265625</v>
      </c>
      <c r="L62" s="123">
        <v>9.3121240234374998</v>
      </c>
      <c r="M62" s="123">
        <v>9.1876689453125007</v>
      </c>
      <c r="N62" s="123">
        <v>10.730988281249999</v>
      </c>
      <c r="O62" s="123">
        <v>12.066499023437499</v>
      </c>
      <c r="P62" s="123">
        <v>12.195705078125</v>
      </c>
      <c r="Q62" s="123">
        <v>13.019841796874999</v>
      </c>
      <c r="R62" s="123">
        <v>14.218020507812501</v>
      </c>
      <c r="S62" s="123">
        <v>14.142774414062499</v>
      </c>
      <c r="T62" s="123">
        <v>13.827692382812501</v>
      </c>
      <c r="U62" s="123">
        <v>13.5199765625</v>
      </c>
      <c r="V62" s="123">
        <v>14.7278359375</v>
      </c>
    </row>
    <row r="63" spans="1:22" s="23" customFormat="1" x14ac:dyDescent="0.2">
      <c r="A63" s="117"/>
      <c r="B63" s="387" t="s">
        <v>1244</v>
      </c>
      <c r="C63" s="123">
        <v>1.9256049804687501</v>
      </c>
      <c r="D63" s="123">
        <v>1.6887940673828126</v>
      </c>
      <c r="E63" s="123">
        <v>1.0145709838867187</v>
      </c>
      <c r="F63" s="123">
        <v>1.0757640380859375</v>
      </c>
      <c r="G63" s="123">
        <v>1.2713099365234375</v>
      </c>
      <c r="H63" s="123">
        <v>1.554364013671875</v>
      </c>
      <c r="I63" s="123">
        <v>1.34931201171875</v>
      </c>
      <c r="J63" s="123">
        <v>1.81372705078125</v>
      </c>
      <c r="K63" s="123">
        <v>2.2637451171874998</v>
      </c>
      <c r="L63" s="123">
        <v>2.2029208984375002</v>
      </c>
      <c r="M63" s="123">
        <v>2.3025068359374998</v>
      </c>
      <c r="N63" s="123">
        <v>2.91147705078125</v>
      </c>
      <c r="O63" s="123">
        <v>3.4414270019531248</v>
      </c>
      <c r="P63" s="123">
        <v>4.2651958007812496</v>
      </c>
      <c r="Q63" s="123">
        <v>4.9717690429687504</v>
      </c>
      <c r="R63" s="123">
        <v>5.88293017578125</v>
      </c>
      <c r="S63" s="123">
        <v>5.7707890624999996</v>
      </c>
      <c r="T63" s="123">
        <v>4.9596909179687501</v>
      </c>
      <c r="U63" s="123">
        <v>4.5453842773437501</v>
      </c>
      <c r="V63" s="123">
        <v>3.5880000000000001</v>
      </c>
    </row>
    <row r="64" spans="1:22" x14ac:dyDescent="0.2">
      <c r="A64" s="97"/>
      <c r="B64" s="108" t="s">
        <v>64</v>
      </c>
      <c r="C64" s="807">
        <v>-1.4039880371093749</v>
      </c>
      <c r="D64" s="807">
        <v>-0.66156097412109371</v>
      </c>
      <c r="E64" s="807">
        <v>-3.0940000534057616E-2</v>
      </c>
      <c r="F64" s="807">
        <v>-5.6500000000000002E-2</v>
      </c>
      <c r="G64" s="807">
        <v>-4.6277000427246091E-2</v>
      </c>
      <c r="H64" s="807">
        <v>-0.39270901489257815</v>
      </c>
      <c r="I64" s="807">
        <v>0</v>
      </c>
      <c r="J64" s="807">
        <v>-0.14524000549316407</v>
      </c>
      <c r="K64" s="807">
        <v>-0.72611199951171879</v>
      </c>
      <c r="L64" s="807">
        <v>-1.8184090576171874</v>
      </c>
      <c r="M64" s="807">
        <v>-0.71941802978515623</v>
      </c>
      <c r="N64" s="807">
        <v>-5.1789001464843748E-2</v>
      </c>
      <c r="O64" s="807">
        <v>0</v>
      </c>
      <c r="P64" s="807">
        <v>-0.34525799560546877</v>
      </c>
      <c r="Q64" s="807">
        <v>-0.4119320068359375</v>
      </c>
      <c r="R64" s="807">
        <v>-3.5219370117187498</v>
      </c>
      <c r="S64" s="807">
        <v>-3.8423491210937502</v>
      </c>
      <c r="T64" s="807">
        <v>-4.2000000000000003E-2</v>
      </c>
      <c r="U64" s="807">
        <v>-1.74</v>
      </c>
      <c r="V64" s="807">
        <v>-1.239596923828125</v>
      </c>
    </row>
    <row r="65" spans="1:22" s="23" customFormat="1" ht="20.100000000000001" customHeight="1" x14ac:dyDescent="0.2">
      <c r="A65" s="126"/>
      <c r="B65" s="111" t="s">
        <v>1406</v>
      </c>
      <c r="C65" s="323">
        <v>146.29754687499999</v>
      </c>
      <c r="D65" s="323">
        <v>156.907921875</v>
      </c>
      <c r="E65" s="323">
        <v>163.18490625000001</v>
      </c>
      <c r="F65" s="323">
        <v>153.963171875</v>
      </c>
      <c r="G65" s="323">
        <v>165.18621874999999</v>
      </c>
      <c r="H65" s="323">
        <v>184.73775000000001</v>
      </c>
      <c r="I65" s="323">
        <v>189.300640625</v>
      </c>
      <c r="J65" s="323">
        <v>194.86307812499999</v>
      </c>
      <c r="K65" s="323">
        <v>198.236765625</v>
      </c>
      <c r="L65" s="323">
        <v>183.68521874999999</v>
      </c>
      <c r="M65" s="323">
        <v>183.69106249999999</v>
      </c>
      <c r="N65" s="323">
        <v>193.499</v>
      </c>
      <c r="O65" s="323">
        <v>211.56337500000001</v>
      </c>
      <c r="P65" s="323">
        <v>224.03931249999999</v>
      </c>
      <c r="Q65" s="323">
        <v>243.6688125</v>
      </c>
      <c r="R65" s="323">
        <v>278.82478125</v>
      </c>
      <c r="S65" s="323">
        <v>296.74978125000001</v>
      </c>
      <c r="T65" s="323">
        <v>287.56406249999998</v>
      </c>
      <c r="U65" s="323">
        <v>285.33121875000001</v>
      </c>
      <c r="V65" s="323">
        <v>280.42940625</v>
      </c>
    </row>
    <row r="66" spans="1:22" s="109" customFormat="1" ht="39.950000000000003" customHeight="1" x14ac:dyDescent="0.2">
      <c r="A66" s="173" t="s">
        <v>292</v>
      </c>
      <c r="B66" s="91"/>
      <c r="C66" s="124"/>
      <c r="D66" s="124"/>
      <c r="E66" s="124"/>
      <c r="F66" s="124"/>
      <c r="G66" s="124"/>
      <c r="H66" s="124"/>
      <c r="I66" s="124"/>
      <c r="J66" s="124"/>
      <c r="K66" s="124"/>
      <c r="L66" s="124"/>
      <c r="M66" s="124"/>
      <c r="N66" s="124"/>
      <c r="O66" s="124"/>
      <c r="P66" s="124"/>
      <c r="Q66" s="124"/>
      <c r="R66" s="124"/>
      <c r="S66" s="124"/>
      <c r="T66" s="124"/>
      <c r="U66" s="124"/>
      <c r="V66" s="124"/>
    </row>
  </sheetData>
  <phoneticPr fontId="19" type="noConversion"/>
  <pageMargins left="0.74803149606299202" right="0.74803149606299202" top="0.98425196850393704" bottom="0.98425196850393704" header="0.511811023622047" footer="0.511811023622047"/>
  <pageSetup scale="54" fitToHeight="2" orientation="landscape" r:id="rId1"/>
  <headerFooter alignWithMargins="0"/>
  <rowBreaks count="1" manualBreakCount="1">
    <brk id="33"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2</vt:i4>
      </vt:variant>
      <vt:variant>
        <vt:lpstr>Named Ranges</vt:lpstr>
      </vt:variant>
      <vt:variant>
        <vt:i4>105</vt:i4>
      </vt:variant>
    </vt:vector>
  </HeadingPairs>
  <TitlesOfParts>
    <vt:vector size="138" baseType="lpstr">
      <vt:lpstr>Index</vt:lpstr>
      <vt:lpstr>SumInd</vt:lpstr>
      <vt:lpstr>BriefInd </vt:lpstr>
      <vt:lpstr>Census</vt:lpstr>
      <vt:lpstr>NApc</vt:lpstr>
      <vt:lpstr>NAgni</vt:lpstr>
      <vt:lpstr>NAInd</vt:lpstr>
      <vt:lpstr>NAInst</vt:lpstr>
      <vt:lpstr>NAInc</vt:lpstr>
      <vt:lpstr>NAExp</vt:lpstr>
      <vt:lpstr>NAExpOth</vt:lpstr>
      <vt:lpstr>EmpInst</vt:lpstr>
      <vt:lpstr>EmpInd</vt:lpstr>
      <vt:lpstr>PR_Dept</vt:lpstr>
      <vt:lpstr>PR_Cofog</vt:lpstr>
      <vt:lpstr>Trsm</vt:lpstr>
      <vt:lpstr>MB</vt:lpstr>
      <vt:lpstr>MBInt</vt:lpstr>
      <vt:lpstr>Cpi</vt:lpstr>
      <vt:lpstr>CpiOld</vt:lpstr>
      <vt:lpstr>Imports</vt:lpstr>
      <vt:lpstr>BoPsum</vt:lpstr>
      <vt:lpstr>BoPdet</vt:lpstr>
      <vt:lpstr>IIP</vt:lpstr>
      <vt:lpstr>ExtD</vt:lpstr>
      <vt:lpstr>ExtDLoan</vt:lpstr>
      <vt:lpstr>GFSsum</vt:lpstr>
      <vt:lpstr>GFSdet</vt:lpstr>
      <vt:lpstr>DBLinks</vt:lpstr>
      <vt:lpstr>DBSourceFiles</vt:lpstr>
      <vt:lpstr>Sys</vt:lpstr>
      <vt:lpstr>Cover</vt:lpstr>
      <vt:lpstr>Ackn</vt:lpstr>
      <vt:lpstr>DBDef_Cofog_E</vt:lpstr>
      <vt:lpstr>DBDef_Fisc</vt:lpstr>
      <vt:lpstr>DBDef_MB_Dcs</vt:lpstr>
      <vt:lpstr>DBDef_MB_Dep</vt:lpstr>
      <vt:lpstr>DBDef_MB_int</vt:lpstr>
      <vt:lpstr>DBDef_MB_Lend</vt:lpstr>
      <vt:lpstr>DBDef_MB_PL</vt:lpstr>
      <vt:lpstr>DBDef_PR_Cofog_E</vt:lpstr>
      <vt:lpstr>DBDef_PR_Cofog_W</vt:lpstr>
      <vt:lpstr>DBDef_PR_Dept_E</vt:lpstr>
      <vt:lpstr>DBDef_PR_Dept_W</vt:lpstr>
      <vt:lpstr>DBDef_Sys</vt:lpstr>
      <vt:lpstr>DBDefStatTab</vt:lpstr>
      <vt:lpstr>DBDefStatTab2</vt:lpstr>
      <vt:lpstr>DBLinks</vt:lpstr>
      <vt:lpstr>dbsourcefiles</vt:lpstr>
      <vt:lpstr>Descriptions</vt:lpstr>
      <vt:lpstr>Fisc</vt:lpstr>
      <vt:lpstr>GDPE_cp</vt:lpstr>
      <vt:lpstr>GDPE_KP</vt:lpstr>
      <vt:lpstr>GDPE_kv</vt:lpstr>
      <vt:lpstr>GDPIcpDet</vt:lpstr>
      <vt:lpstr>GDPIcpSum</vt:lpstr>
      <vt:lpstr>GDPPcpInd</vt:lpstr>
      <vt:lpstr>GDPPcpInst</vt:lpstr>
      <vt:lpstr>GDPPcvInd</vt:lpstr>
      <vt:lpstr>GDPPcvInst</vt:lpstr>
      <vt:lpstr>GFCE</vt:lpstr>
      <vt:lpstr>GNI</vt:lpstr>
      <vt:lpstr>HFCE</vt:lpstr>
      <vt:lpstr>MB_Dcs</vt:lpstr>
      <vt:lpstr>MB_Dep</vt:lpstr>
      <vt:lpstr>MB_Fcs</vt:lpstr>
      <vt:lpstr>MB_int</vt:lpstr>
      <vt:lpstr>MB_Lend</vt:lpstr>
      <vt:lpstr>MB_PL</vt:lpstr>
      <vt:lpstr>PR_Cofog_Emp</vt:lpstr>
      <vt:lpstr>PR_Cofog_WB</vt:lpstr>
      <vt:lpstr>PR_Dept_Emp</vt:lpstr>
      <vt:lpstr>PR_Dept_WB</vt:lpstr>
      <vt:lpstr>BoPdet!Print_Area</vt:lpstr>
      <vt:lpstr>BoPsum!Print_Area</vt:lpstr>
      <vt:lpstr>'BriefInd '!Print_Area</vt:lpstr>
      <vt:lpstr>Census!Print_Area</vt:lpstr>
      <vt:lpstr>CpiOld!Print_Area</vt:lpstr>
      <vt:lpstr>EmpInd!Print_Area</vt:lpstr>
      <vt:lpstr>EmpInst!Print_Area</vt:lpstr>
      <vt:lpstr>ExtD!Print_Area</vt:lpstr>
      <vt:lpstr>ExtDLoan!Print_Area</vt:lpstr>
      <vt:lpstr>GFSdet!Print_Area</vt:lpstr>
      <vt:lpstr>GFSsum!Print_Area</vt:lpstr>
      <vt:lpstr>IIP!Print_Area</vt:lpstr>
      <vt:lpstr>Imports!Print_Area</vt:lpstr>
      <vt:lpstr>Index!Print_Area</vt:lpstr>
      <vt:lpstr>NAExp!Print_Area</vt:lpstr>
      <vt:lpstr>NAExpOth!Print_Area</vt:lpstr>
      <vt:lpstr>NAgni!Print_Area</vt:lpstr>
      <vt:lpstr>NAInc!Print_Area</vt:lpstr>
      <vt:lpstr>NAInd!Print_Area</vt:lpstr>
      <vt:lpstr>NAInst!Print_Area</vt:lpstr>
      <vt:lpstr>NApc!Print_Area</vt:lpstr>
      <vt:lpstr>PR_Cofog!Print_Area</vt:lpstr>
      <vt:lpstr>PR_Dept!Print_Area</vt:lpstr>
      <vt:lpstr>SumInd!Print_Area</vt:lpstr>
      <vt:lpstr>Trsm!Print_Area</vt:lpstr>
      <vt:lpstr>SS_Ind</vt:lpstr>
      <vt:lpstr>SS_Int</vt:lpstr>
      <vt:lpstr>Sys</vt:lpstr>
      <vt:lpstr>Tb_BopDet</vt:lpstr>
      <vt:lpstr>Tb_BopSum</vt:lpstr>
      <vt:lpstr>Tb_ExtDebt</vt:lpstr>
      <vt:lpstr>Tb_IIP</vt:lpstr>
      <vt:lpstr>Tdef_BopDet</vt:lpstr>
      <vt:lpstr>Tdef_BopSum</vt:lpstr>
      <vt:lpstr>Tdef_ExtDebt1</vt:lpstr>
      <vt:lpstr>TDef_Fisc</vt:lpstr>
      <vt:lpstr>Tdef_GDPE_cp</vt:lpstr>
      <vt:lpstr>Tdef_GDPE_kp</vt:lpstr>
      <vt:lpstr>Tdef_GDPE_kv</vt:lpstr>
      <vt:lpstr>Tdef_GDPIcpDet</vt:lpstr>
      <vt:lpstr>Tdef_GDPIcpSum</vt:lpstr>
      <vt:lpstr>Tdef_GDPPcpInd</vt:lpstr>
      <vt:lpstr>Tdef_GDPPcpInst</vt:lpstr>
      <vt:lpstr>Tdef_GDPPcvInd</vt:lpstr>
      <vt:lpstr>Tdef_GDPPcvInst</vt:lpstr>
      <vt:lpstr>Tdef_GFCE</vt:lpstr>
      <vt:lpstr>Tdef_GNI</vt:lpstr>
      <vt:lpstr>Tdef_HFCE</vt:lpstr>
      <vt:lpstr>Tdef_IIP</vt:lpstr>
      <vt:lpstr>Tdef_MB_Dcs</vt:lpstr>
      <vt:lpstr>TDef_MB_Dep</vt:lpstr>
      <vt:lpstr>TDef_MB_Int</vt:lpstr>
      <vt:lpstr>TDef_MB_Lend</vt:lpstr>
      <vt:lpstr>Tdef_MB_PL</vt:lpstr>
      <vt:lpstr>TDef_PR_Cofog</vt:lpstr>
      <vt:lpstr>TDef_PR_Dept</vt:lpstr>
      <vt:lpstr>Tdef_SS_ind</vt:lpstr>
      <vt:lpstr>Tdef_SS_inst</vt:lpstr>
      <vt:lpstr>TDef_Sys</vt:lpstr>
      <vt:lpstr>Tdef_Trsm1</vt:lpstr>
      <vt:lpstr>Tdef_Trsm2</vt:lpstr>
      <vt:lpstr>Tdef_Trsm3</vt:lpstr>
      <vt:lpstr>TrsmEmp</vt:lpstr>
      <vt:lpstr>TrsmRev</vt:lpstr>
      <vt:lpstr>TrsmVA</vt:lpstr>
    </vt:vector>
  </TitlesOfParts>
  <Company>Sturt.Biz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Meta -</cp:lastModifiedBy>
  <cp:lastPrinted>2020-05-18T03:42:48Z</cp:lastPrinted>
  <dcterms:created xsi:type="dcterms:W3CDTF">2006-04-24T03:06:52Z</dcterms:created>
  <dcterms:modified xsi:type="dcterms:W3CDTF">2021-01-27T19:14:08Z</dcterms:modified>
</cp:coreProperties>
</file>